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mc:AlternateContent xmlns:mc="http://schemas.openxmlformats.org/markup-compatibility/2006">
    <mc:Choice Requires="x15">
      <x15ac:absPath xmlns:x15ac="http://schemas.microsoft.com/office/spreadsheetml/2010/11/ac" url="E:\0-UPRT\1-UPRT.FR-SITE-WEB\ff-fiches-fabrications\ff-fiches-fabrication-maj-08-2020\"/>
    </mc:Choice>
  </mc:AlternateContent>
  <xr:revisionPtr revIDLastSave="0" documentId="13_ncr:1_{F6D3EDD6-AF76-4B3C-A048-36B817F9C881}" xr6:coauthVersionLast="47" xr6:coauthVersionMax="47" xr10:uidLastSave="{00000000-0000-0000-0000-000000000000}"/>
  <bookViews>
    <workbookView xWindow="-120" yWindow="-120" windowWidth="29040" windowHeight="15840" xr2:uid="{00000000-000D-0000-FFFF-FFFF00000000}"/>
  </bookViews>
  <sheets>
    <sheet name="Nota" sheetId="34" r:id="rId1"/>
    <sheet name="Epurer un texte" sheetId="39" r:id="rId2"/>
    <sheet name="différence Portion et Poids" sheetId="35" r:id="rId3"/>
    <sheet name="qu'est-ce-qu'un-postit" sheetId="41" r:id="rId4"/>
    <sheet name="Postits.couleurs.au.choix" sheetId="29" r:id="rId5"/>
    <sheet name="postits a la portion" sheetId="38" r:id="rId6"/>
    <sheet name="Exemples d'utilisation" sheetId="20" r:id="rId7"/>
    <sheet name="Tarte au chocolat" sheetId="27" r:id="rId8"/>
    <sheet name="Fiche vierge avec 4 Postits" sheetId="21" r:id="rId9"/>
    <sheet name="Fiche vierge avec 10 Postits " sheetId="22" r:id="rId10"/>
    <sheet name="Fiche vierge 4 Postits N°20" sheetId="23" r:id="rId11"/>
    <sheet name="Fiche vierge 10 Postits N°10 " sheetId="24" r:id="rId12"/>
    <sheet name="Fiche recette Charcuterie" sheetId="25" r:id="rId13"/>
    <sheet name=" Répertoire Charcuterie" sheetId="26" r:id="rId14"/>
    <sheet name="Important" sheetId="31" r:id="rId15"/>
    <sheet name="Formats-formules-pourcentages" sheetId="17" r:id="rId16"/>
    <sheet name="Vocabulaire" sheetId="33" r:id="rId17"/>
    <sheet name="réflexion répertoire" sheetId="28" r:id="rId18"/>
    <sheet name="CODES COULEURS" sheetId="30" r:id="rId19"/>
  </sheets>
  <definedNames>
    <definedName name="_xlnm._FilterDatabase" localSheetId="12" hidden="1">'Fiche recette Charcuterie'!#REF!</definedName>
    <definedName name="_xlnm._FilterDatabase" localSheetId="11" hidden="1">'Fiche vierge 10 Postits N°10 '!#REF!</definedName>
    <definedName name="_xlnm._FilterDatabase" localSheetId="10" hidden="1">'Fiche vierge 4 Postits N°20'!#REF!</definedName>
    <definedName name="_xlnm._FilterDatabase" localSheetId="9" hidden="1">'Fiche vierge avec 10 Postits '!#REF!</definedName>
    <definedName name="_xlnm._FilterDatabase" localSheetId="8" hidden="1">'Fiche vierge avec 4 Postits'!#REF!</definedName>
    <definedName name="_xlnm._FilterDatabase" localSheetId="7" hidden="1">'Tarte au chocolat'!#REF!</definedName>
    <definedName name="_xlnm._FilterDatabase" localSheetId="16" hidden="1">Vocabulaire!#REF!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1295" i="24" l="1"/>
  <c r="B1165" i="24"/>
  <c r="B1035" i="24"/>
  <c r="B905" i="24"/>
  <c r="B775" i="24"/>
  <c r="B645" i="24"/>
  <c r="B515" i="24"/>
  <c r="B385" i="24"/>
  <c r="B255" i="24"/>
  <c r="B125" i="24"/>
  <c r="B518" i="23"/>
  <c r="B387" i="23"/>
  <c r="B256" i="23"/>
  <c r="B125" i="23"/>
  <c r="C180" i="23"/>
  <c r="B1579" i="22"/>
  <c r="B1418" i="22"/>
  <c r="B1257" i="22"/>
  <c r="B1096" i="22"/>
  <c r="B935" i="22"/>
  <c r="B774" i="22"/>
  <c r="B613" i="22"/>
  <c r="B452" i="22"/>
  <c r="B291" i="22"/>
  <c r="B130" i="22"/>
  <c r="B613" i="21"/>
  <c r="B452" i="21"/>
  <c r="B291" i="21"/>
  <c r="B159" i="21"/>
  <c r="B132" i="21"/>
  <c r="B131" i="21"/>
  <c r="B130" i="21"/>
  <c r="B1176" i="38"/>
  <c r="B1137" i="38"/>
  <c r="B1098" i="38"/>
  <c r="B1059" i="38"/>
  <c r="B1020" i="38"/>
  <c r="B828" i="38"/>
  <c r="B782" i="38"/>
  <c r="B582" i="38"/>
  <c r="B581" i="38"/>
  <c r="B378" i="38"/>
  <c r="B379" i="38"/>
  <c r="B1296" i="24" l="1"/>
  <c r="B1166" i="24"/>
  <c r="B1167" i="24"/>
  <c r="B1168" i="24"/>
  <c r="B1036" i="24"/>
  <c r="B906" i="24"/>
  <c r="B907" i="24"/>
  <c r="B908" i="24"/>
  <c r="B776" i="24"/>
  <c r="B777" i="24"/>
  <c r="B646" i="24"/>
  <c r="B516" i="24"/>
  <c r="B386" i="24"/>
  <c r="B387" i="24"/>
  <c r="B256" i="24"/>
  <c r="B257" i="24"/>
  <c r="B126" i="24"/>
  <c r="B127" i="24"/>
  <c r="B519" i="23"/>
  <c r="B520" i="23"/>
  <c r="B521" i="23"/>
  <c r="B388" i="23"/>
  <c r="B389" i="23"/>
  <c r="B390" i="23"/>
  <c r="B257" i="23"/>
  <c r="B126" i="23"/>
  <c r="B127" i="23"/>
  <c r="B128" i="23"/>
  <c r="B1580" i="22"/>
  <c r="B1581" i="22"/>
  <c r="B1582" i="22"/>
  <c r="B1419" i="22"/>
  <c r="B1420" i="22"/>
  <c r="B1258" i="22"/>
  <c r="B1259" i="22"/>
  <c r="B1261" i="22" s="1"/>
  <c r="B1260" i="22"/>
  <c r="B1097" i="22"/>
  <c r="B936" i="22"/>
  <c r="B937" i="22"/>
  <c r="B775" i="22"/>
  <c r="B614" i="22"/>
  <c r="B453" i="22"/>
  <c r="B456" i="22" s="1"/>
  <c r="B454" i="22"/>
  <c r="B455" i="22"/>
  <c r="B292" i="22"/>
  <c r="B131" i="22"/>
  <c r="B614" i="21"/>
  <c r="B453" i="21"/>
  <c r="B454" i="21"/>
  <c r="B292" i="21"/>
  <c r="B160" i="21"/>
  <c r="B161" i="21"/>
  <c r="B133" i="21"/>
  <c r="B134" i="21"/>
  <c r="B1177" i="38"/>
  <c r="B1138" i="38"/>
  <c r="B1099" i="38"/>
  <c r="B1060" i="38"/>
  <c r="B1021" i="38"/>
  <c r="B829" i="38"/>
  <c r="B830" i="38"/>
  <c r="B783" i="38"/>
  <c r="B583" i="38"/>
  <c r="B381" i="38"/>
  <c r="B382" i="38" s="1"/>
  <c r="B380" i="38"/>
  <c r="B1298" i="24" l="1"/>
  <c r="B1297" i="24"/>
  <c r="B1299" i="24"/>
  <c r="B1300" i="24"/>
  <c r="B1169" i="24"/>
  <c r="B1037" i="24"/>
  <c r="B909" i="24"/>
  <c r="B778" i="24"/>
  <c r="B648" i="24"/>
  <c r="B649" i="24" s="1"/>
  <c r="B647" i="24"/>
  <c r="B517" i="24"/>
  <c r="B388" i="24"/>
  <c r="B389" i="24" s="1"/>
  <c r="B258" i="24"/>
  <c r="B128" i="24"/>
  <c r="B522" i="23"/>
  <c r="B391" i="23"/>
  <c r="B392" i="23"/>
  <c r="B258" i="23"/>
  <c r="B129" i="23"/>
  <c r="B1583" i="22"/>
  <c r="B1421" i="22"/>
  <c r="B1262" i="22"/>
  <c r="B1263" i="22"/>
  <c r="B1098" i="22"/>
  <c r="B939" i="22"/>
  <c r="B938" i="22"/>
  <c r="B940" i="22"/>
  <c r="B776" i="22"/>
  <c r="B616" i="22"/>
  <c r="B615" i="22"/>
  <c r="B457" i="22"/>
  <c r="B293" i="22"/>
  <c r="B132" i="22"/>
  <c r="B615" i="21"/>
  <c r="B455" i="21"/>
  <c r="B294" i="21"/>
  <c r="B293" i="21"/>
  <c r="B162" i="21"/>
  <c r="B163" i="21" s="1"/>
  <c r="B135" i="21"/>
  <c r="B1179" i="38"/>
  <c r="B1178" i="38"/>
  <c r="B1139" i="38"/>
  <c r="B1100" i="38"/>
  <c r="B1101" i="38"/>
  <c r="B1061" i="38"/>
  <c r="B1022" i="38"/>
  <c r="B831" i="38"/>
  <c r="B833" i="38"/>
  <c r="B832" i="38"/>
  <c r="B784" i="38"/>
  <c r="B585" i="38"/>
  <c r="B584" i="38"/>
  <c r="B383" i="38"/>
  <c r="B384" i="38" s="1"/>
  <c r="B1302" i="24" l="1"/>
  <c r="B1301" i="24"/>
  <c r="B1170" i="24"/>
  <c r="B1038" i="24"/>
  <c r="B911" i="24"/>
  <c r="B910" i="24"/>
  <c r="B779" i="24"/>
  <c r="B650" i="24"/>
  <c r="B651" i="24"/>
  <c r="B518" i="24"/>
  <c r="B391" i="24"/>
  <c r="B390" i="24"/>
  <c r="B259" i="24"/>
  <c r="B129" i="24"/>
  <c r="B523" i="23"/>
  <c r="B393" i="23"/>
  <c r="B394" i="23"/>
  <c r="B259" i="23"/>
  <c r="B130" i="23"/>
  <c r="B1584" i="22"/>
  <c r="B1422" i="22"/>
  <c r="B1264" i="22"/>
  <c r="B1265" i="22"/>
  <c r="B1266" i="22"/>
  <c r="B1099" i="22"/>
  <c r="B941" i="22"/>
  <c r="B777" i="22"/>
  <c r="B617" i="22"/>
  <c r="B458" i="22"/>
  <c r="B459" i="22"/>
  <c r="B294" i="22"/>
  <c r="B133" i="22"/>
  <c r="B616" i="21"/>
  <c r="B456" i="21"/>
  <c r="B457" i="21"/>
  <c r="B295" i="21"/>
  <c r="B296" i="21"/>
  <c r="B165" i="21"/>
  <c r="B164" i="21"/>
  <c r="B166" i="21" s="1"/>
  <c r="B136" i="21"/>
  <c r="B1180" i="38"/>
  <c r="B1181" i="38"/>
  <c r="B1140" i="38"/>
  <c r="B1142" i="38" s="1"/>
  <c r="B1141" i="38"/>
  <c r="B1102" i="38"/>
  <c r="B1063" i="38"/>
  <c r="B1062" i="38"/>
  <c r="B1023" i="38"/>
  <c r="B834" i="38"/>
  <c r="B785" i="38"/>
  <c r="B586" i="38"/>
  <c r="B587" i="38"/>
  <c r="B588" i="38"/>
  <c r="B385" i="38"/>
  <c r="B1305" i="24" l="1"/>
  <c r="B1304" i="24"/>
  <c r="B1303" i="24"/>
  <c r="B1171" i="24"/>
  <c r="B1039" i="24"/>
  <c r="B1040" i="24"/>
  <c r="B1041" i="24"/>
  <c r="B912" i="24"/>
  <c r="B913" i="24"/>
  <c r="B780" i="24"/>
  <c r="B781" i="24"/>
  <c r="B652" i="24"/>
  <c r="B519" i="24"/>
  <c r="B520" i="24"/>
  <c r="B521" i="24"/>
  <c r="B392" i="24"/>
  <c r="B260" i="24"/>
  <c r="B130" i="24"/>
  <c r="B524" i="23"/>
  <c r="B395" i="23"/>
  <c r="B261" i="23"/>
  <c r="B260" i="23"/>
  <c r="B131" i="23"/>
  <c r="B132" i="23"/>
  <c r="B1585" i="22"/>
  <c r="B1424" i="22"/>
  <c r="B1423" i="22"/>
  <c r="B1267" i="22"/>
  <c r="B1101" i="22"/>
  <c r="B1100" i="22"/>
  <c r="B1102" i="22"/>
  <c r="B942" i="22"/>
  <c r="B778" i="22"/>
  <c r="B619" i="22"/>
  <c r="B618" i="22"/>
  <c r="B460" i="22"/>
  <c r="B296" i="22"/>
  <c r="B295" i="22"/>
  <c r="B135" i="22"/>
  <c r="B134" i="22"/>
  <c r="B618" i="21"/>
  <c r="B617" i="21"/>
  <c r="B458" i="21"/>
  <c r="B297" i="21"/>
  <c r="B298" i="21"/>
  <c r="B169" i="21"/>
  <c r="B168" i="21"/>
  <c r="B167" i="21"/>
  <c r="B137" i="21"/>
  <c r="B1183" i="38"/>
  <c r="B1184" i="38" s="1"/>
  <c r="B1182" i="38"/>
  <c r="B1143" i="38"/>
  <c r="B1103" i="38"/>
  <c r="B1064" i="38"/>
  <c r="B1065" i="38"/>
  <c r="B1066" i="38"/>
  <c r="B1024" i="38"/>
  <c r="B835" i="38"/>
  <c r="B788" i="38"/>
  <c r="B786" i="38"/>
  <c r="B787" i="38"/>
  <c r="B590" i="38"/>
  <c r="B589" i="38"/>
  <c r="B386" i="38"/>
  <c r="B1306" i="24" l="1"/>
  <c r="B1172" i="24"/>
  <c r="B1042" i="24"/>
  <c r="B914" i="24"/>
  <c r="B915" i="24" s="1"/>
  <c r="B782" i="24"/>
  <c r="B653" i="24"/>
  <c r="B523" i="24"/>
  <c r="B522" i="24"/>
  <c r="B393" i="24"/>
  <c r="B261" i="24"/>
  <c r="B131" i="24"/>
  <c r="B132" i="24"/>
  <c r="B133" i="24" s="1"/>
  <c r="B525" i="23"/>
  <c r="B397" i="23"/>
  <c r="B396" i="23"/>
  <c r="B262" i="23"/>
  <c r="B133" i="23"/>
  <c r="B1586" i="22"/>
  <c r="B1587" i="22"/>
  <c r="B1425" i="22"/>
  <c r="B1268" i="22"/>
  <c r="B1105" i="22"/>
  <c r="B1103" i="22"/>
  <c r="B1104" i="22"/>
  <c r="B943" i="22"/>
  <c r="B779" i="22"/>
  <c r="B620" i="22"/>
  <c r="B461" i="22"/>
  <c r="B297" i="22"/>
  <c r="B136" i="22"/>
  <c r="B619" i="21"/>
  <c r="B459" i="21"/>
  <c r="B299" i="21"/>
  <c r="B301" i="21"/>
  <c r="B300" i="21"/>
  <c r="B171" i="21"/>
  <c r="B170" i="21"/>
  <c r="B139" i="21"/>
  <c r="B140" i="21"/>
  <c r="B138" i="21"/>
  <c r="B142" i="21" s="1"/>
  <c r="B141" i="21"/>
  <c r="B1185" i="38"/>
  <c r="B1186" i="38" s="1"/>
  <c r="B1144" i="38"/>
  <c r="B1105" i="38"/>
  <c r="B1104" i="38"/>
  <c r="B1067" i="38"/>
  <c r="B1068" i="38"/>
  <c r="B1025" i="38"/>
  <c r="B837" i="38"/>
  <c r="B836" i="38"/>
  <c r="B789" i="38"/>
  <c r="B591" i="38"/>
  <c r="B387" i="38"/>
  <c r="B1307" i="24" l="1"/>
  <c r="B1173" i="24"/>
  <c r="B1043" i="24"/>
  <c r="B916" i="24"/>
  <c r="B918" i="24" s="1"/>
  <c r="B917" i="24"/>
  <c r="B783" i="24"/>
  <c r="B784" i="24" s="1"/>
  <c r="B785" i="24"/>
  <c r="B786" i="24" s="1"/>
  <c r="B654" i="24"/>
  <c r="B655" i="24" s="1"/>
  <c r="B656" i="24" s="1"/>
  <c r="B657" i="24" s="1"/>
  <c r="B658" i="24" s="1"/>
  <c r="B659" i="24" s="1"/>
  <c r="B660" i="24" s="1"/>
  <c r="B661" i="24" s="1"/>
  <c r="B662" i="24" s="1"/>
  <c r="B663" i="24" s="1"/>
  <c r="B664" i="24" s="1"/>
  <c r="B665" i="24" s="1"/>
  <c r="B666" i="24" s="1"/>
  <c r="B667" i="24" s="1"/>
  <c r="B668" i="24" s="1"/>
  <c r="B669" i="24" s="1"/>
  <c r="B670" i="24" s="1"/>
  <c r="B671" i="24" s="1"/>
  <c r="B672" i="24" s="1"/>
  <c r="B673" i="24" s="1"/>
  <c r="B674" i="24" s="1"/>
  <c r="B675" i="24" s="1"/>
  <c r="B676" i="24" s="1"/>
  <c r="B677" i="24" s="1"/>
  <c r="B678" i="24" s="1"/>
  <c r="B679" i="24" s="1"/>
  <c r="B680" i="24" s="1"/>
  <c r="B681" i="24" s="1"/>
  <c r="B682" i="24" s="1"/>
  <c r="B683" i="24" s="1"/>
  <c r="B684" i="24" s="1"/>
  <c r="B524" i="24"/>
  <c r="B525" i="24"/>
  <c r="B394" i="24"/>
  <c r="B395" i="24" s="1"/>
  <c r="B396" i="24" s="1"/>
  <c r="B397" i="24" s="1"/>
  <c r="B398" i="24" s="1"/>
  <c r="B399" i="24" s="1"/>
  <c r="B400" i="24" s="1"/>
  <c r="B401" i="24" s="1"/>
  <c r="B402" i="24" s="1"/>
  <c r="B403" i="24" s="1"/>
  <c r="B404" i="24" s="1"/>
  <c r="B405" i="24" s="1"/>
  <c r="B406" i="24" s="1"/>
  <c r="B407" i="24" s="1"/>
  <c r="B408" i="24" s="1"/>
  <c r="B409" i="24" s="1"/>
  <c r="B410" i="24" s="1"/>
  <c r="B411" i="24" s="1"/>
  <c r="B412" i="24" s="1"/>
  <c r="B413" i="24" s="1"/>
  <c r="B414" i="24" s="1"/>
  <c r="B415" i="24" s="1"/>
  <c r="B416" i="24" s="1"/>
  <c r="B417" i="24" s="1"/>
  <c r="B418" i="24" s="1"/>
  <c r="B419" i="24" s="1"/>
  <c r="B420" i="24" s="1"/>
  <c r="B421" i="24" s="1"/>
  <c r="B422" i="24" s="1"/>
  <c r="B423" i="24" s="1"/>
  <c r="B424" i="24" s="1"/>
  <c r="B263" i="24"/>
  <c r="B262" i="24"/>
  <c r="B264" i="24"/>
  <c r="B134" i="24"/>
  <c r="B135" i="24" s="1"/>
  <c r="B526" i="23"/>
  <c r="B398" i="23"/>
  <c r="B263" i="23"/>
  <c r="B134" i="23"/>
  <c r="B1588" i="22"/>
  <c r="B1426" i="22"/>
  <c r="B1269" i="22"/>
  <c r="B1270" i="22" s="1"/>
  <c r="B1271" i="22" s="1"/>
  <c r="B1272" i="22" s="1"/>
  <c r="B1273" i="22" s="1"/>
  <c r="B1274" i="22" s="1"/>
  <c r="B1275" i="22" s="1"/>
  <c r="B1276" i="22" s="1"/>
  <c r="B1277" i="22" s="1"/>
  <c r="B1278" i="22" s="1"/>
  <c r="B1279" i="22" s="1"/>
  <c r="B1280" i="22" s="1"/>
  <c r="B1281" i="22" s="1"/>
  <c r="B1282" i="22" s="1"/>
  <c r="B1283" i="22" s="1"/>
  <c r="B1284" i="22" s="1"/>
  <c r="B1285" i="22" s="1"/>
  <c r="B1286" i="22" s="1"/>
  <c r="B1287" i="22" s="1"/>
  <c r="B1288" i="22" s="1"/>
  <c r="B1289" i="22" s="1"/>
  <c r="B1290" i="22" s="1"/>
  <c r="B1291" i="22" s="1"/>
  <c r="B1292" i="22" s="1"/>
  <c r="B1293" i="22" s="1"/>
  <c r="B1294" i="22" s="1"/>
  <c r="B1295" i="22" s="1"/>
  <c r="B1296" i="22" s="1"/>
  <c r="B1297" i="22" s="1"/>
  <c r="B1298" i="22" s="1"/>
  <c r="B1299" i="22" s="1"/>
  <c r="B1300" i="22" s="1"/>
  <c r="B1301" i="22" s="1"/>
  <c r="B1302" i="22" s="1"/>
  <c r="B1303" i="22" s="1"/>
  <c r="B1304" i="22" s="1"/>
  <c r="B1305" i="22" s="1"/>
  <c r="B1306" i="22" s="1"/>
  <c r="B1307" i="22" s="1"/>
  <c r="B1308" i="22" s="1"/>
  <c r="B1309" i="22" s="1"/>
  <c r="B1310" i="22" s="1"/>
  <c r="B1311" i="22" s="1"/>
  <c r="B1312" i="22" s="1"/>
  <c r="B1313" i="22" s="1"/>
  <c r="B1314" i="22" s="1"/>
  <c r="B1315" i="22" s="1"/>
  <c r="B1316" i="22" s="1"/>
  <c r="B1106" i="22"/>
  <c r="B1107" i="22"/>
  <c r="B944" i="22"/>
  <c r="B780" i="22"/>
  <c r="B621" i="22"/>
  <c r="B622" i="22"/>
  <c r="B623" i="22" s="1"/>
  <c r="B624" i="22" s="1"/>
  <c r="B625" i="22" s="1"/>
  <c r="B626" i="22" s="1"/>
  <c r="B627" i="22" s="1"/>
  <c r="B628" i="22" s="1"/>
  <c r="B629" i="22" s="1"/>
  <c r="B630" i="22" s="1"/>
  <c r="B631" i="22" s="1"/>
  <c r="B632" i="22" s="1"/>
  <c r="B633" i="22" s="1"/>
  <c r="B634" i="22" s="1"/>
  <c r="B462" i="22"/>
  <c r="B298" i="22"/>
  <c r="B137" i="22"/>
  <c r="B138" i="22"/>
  <c r="B620" i="21"/>
  <c r="B461" i="21"/>
  <c r="B462" i="21" s="1"/>
  <c r="B460" i="21"/>
  <c r="B302" i="21"/>
  <c r="B172" i="21"/>
  <c r="B143" i="21"/>
  <c r="B144" i="21"/>
  <c r="B145" i="21" s="1"/>
  <c r="B146" i="21" s="1"/>
  <c r="B147" i="21" s="1"/>
  <c r="B148" i="21" s="1"/>
  <c r="B149" i="21" s="1"/>
  <c r="B150" i="21" s="1"/>
  <c r="B151" i="21" s="1"/>
  <c r="B152" i="21" s="1"/>
  <c r="B153" i="21" s="1"/>
  <c r="B1187" i="38"/>
  <c r="B1145" i="38"/>
  <c r="B1106" i="38"/>
  <c r="B1069" i="38"/>
  <c r="B1070" i="38"/>
  <c r="B1026" i="38"/>
  <c r="B1027" i="38" s="1"/>
  <c r="B838" i="38"/>
  <c r="B839" i="38"/>
  <c r="B840" i="38" s="1"/>
  <c r="B841" i="38"/>
  <c r="B842" i="38" s="1"/>
  <c r="B790" i="38"/>
  <c r="B595" i="38"/>
  <c r="B596" i="38" s="1"/>
  <c r="B597" i="38" s="1"/>
  <c r="B598" i="38" s="1"/>
  <c r="B599" i="38" s="1"/>
  <c r="B600" i="38" s="1"/>
  <c r="B601" i="38" s="1"/>
  <c r="B602" i="38" s="1"/>
  <c r="B603" i="38" s="1"/>
  <c r="B604" i="38" s="1"/>
  <c r="B605" i="38" s="1"/>
  <c r="B606" i="38" s="1"/>
  <c r="B607" i="38" s="1"/>
  <c r="B608" i="38" s="1"/>
  <c r="B609" i="38" s="1"/>
  <c r="B610" i="38" s="1"/>
  <c r="B611" i="38" s="1"/>
  <c r="B612" i="38" s="1"/>
  <c r="B613" i="38" s="1"/>
  <c r="B614" i="38" s="1"/>
  <c r="B615" i="38" s="1"/>
  <c r="B616" i="38" s="1"/>
  <c r="B617" i="38" s="1"/>
  <c r="B618" i="38" s="1"/>
  <c r="B619" i="38" s="1"/>
  <c r="B620" i="38" s="1"/>
  <c r="B592" i="38"/>
  <c r="B593" i="38" s="1"/>
  <c r="B594" i="38" s="1"/>
  <c r="B388" i="38"/>
  <c r="B1308" i="24" l="1"/>
  <c r="B1309" i="24" s="1"/>
  <c r="B1310" i="24" s="1"/>
  <c r="B1311" i="24" s="1"/>
  <c r="B1312" i="24" s="1"/>
  <c r="B1313" i="24" s="1"/>
  <c r="B1314" i="24" s="1"/>
  <c r="B1315" i="24" s="1"/>
  <c r="B1316" i="24" s="1"/>
  <c r="B1317" i="24" s="1"/>
  <c r="B1318" i="24" s="1"/>
  <c r="B1319" i="24" s="1"/>
  <c r="B1320" i="24" s="1"/>
  <c r="B1321" i="24" s="1"/>
  <c r="B1322" i="24" s="1"/>
  <c r="B1323" i="24" s="1"/>
  <c r="B1324" i="24" s="1"/>
  <c r="B1325" i="24" s="1"/>
  <c r="B1326" i="24" s="1"/>
  <c r="B1327" i="24" s="1"/>
  <c r="B1328" i="24" s="1"/>
  <c r="B1329" i="24" s="1"/>
  <c r="B1330" i="24" s="1"/>
  <c r="B1331" i="24" s="1"/>
  <c r="B1332" i="24" s="1"/>
  <c r="B1333" i="24" s="1"/>
  <c r="B1334" i="24" s="1"/>
  <c r="B1174" i="24"/>
  <c r="B1055" i="24"/>
  <c r="B1056" i="24" s="1"/>
  <c r="B1057" i="24" s="1"/>
  <c r="B1058" i="24" s="1"/>
  <c r="B1059" i="24" s="1"/>
  <c r="B1060" i="24" s="1"/>
  <c r="B1061" i="24" s="1"/>
  <c r="B1062" i="24" s="1"/>
  <c r="B1063" i="24" s="1"/>
  <c r="B1064" i="24" s="1"/>
  <c r="B1065" i="24" s="1"/>
  <c r="B1066" i="24" s="1"/>
  <c r="B1067" i="24" s="1"/>
  <c r="B1068" i="24" s="1"/>
  <c r="B1069" i="24" s="1"/>
  <c r="B1070" i="24" s="1"/>
  <c r="B1071" i="24" s="1"/>
  <c r="B1072" i="24" s="1"/>
  <c r="B1073" i="24" s="1"/>
  <c r="B1074" i="24" s="1"/>
  <c r="B1044" i="24"/>
  <c r="B1045" i="24" s="1"/>
  <c r="B1046" i="24" s="1"/>
  <c r="B1047" i="24" s="1"/>
  <c r="B1048" i="24"/>
  <c r="B1049" i="24" s="1"/>
  <c r="B1050" i="24" s="1"/>
  <c r="B1051" i="24" s="1"/>
  <c r="B1052" i="24" s="1"/>
  <c r="B1053" i="24" s="1"/>
  <c r="B1054" i="24"/>
  <c r="B919" i="24"/>
  <c r="B920" i="24" s="1"/>
  <c r="B921" i="24" s="1"/>
  <c r="B922" i="24" s="1"/>
  <c r="B923" i="24" s="1"/>
  <c r="B924" i="24" s="1"/>
  <c r="B925" i="24" s="1"/>
  <c r="B926" i="24" s="1"/>
  <c r="B927" i="24" s="1"/>
  <c r="B928" i="24" s="1"/>
  <c r="B929" i="24" s="1"/>
  <c r="B930" i="24" s="1"/>
  <c r="B931" i="24" s="1"/>
  <c r="B932" i="24" s="1"/>
  <c r="B933" i="24" s="1"/>
  <c r="B934" i="24" s="1"/>
  <c r="B935" i="24" s="1"/>
  <c r="B936" i="24" s="1"/>
  <c r="B937" i="24" s="1"/>
  <c r="B938" i="24" s="1"/>
  <c r="B939" i="24" s="1"/>
  <c r="B940" i="24" s="1"/>
  <c r="B941" i="24" s="1"/>
  <c r="B942" i="24" s="1"/>
  <c r="B943" i="24" s="1"/>
  <c r="B944" i="24" s="1"/>
  <c r="B787" i="24"/>
  <c r="B788" i="24"/>
  <c r="B789" i="24" s="1"/>
  <c r="B790" i="24" s="1"/>
  <c r="B791" i="24" s="1"/>
  <c r="B792" i="24" s="1"/>
  <c r="B793" i="24" s="1"/>
  <c r="B794" i="24" s="1"/>
  <c r="B795" i="24" s="1"/>
  <c r="B796" i="24" s="1"/>
  <c r="B797" i="24" s="1"/>
  <c r="B798" i="24" s="1"/>
  <c r="B799" i="24" s="1"/>
  <c r="B800" i="24" s="1"/>
  <c r="B801" i="24" s="1"/>
  <c r="B802" i="24" s="1"/>
  <c r="B803" i="24" s="1"/>
  <c r="B804" i="24" s="1"/>
  <c r="B805" i="24" s="1"/>
  <c r="B806" i="24" s="1"/>
  <c r="B807" i="24" s="1"/>
  <c r="B808" i="24" s="1"/>
  <c r="B809" i="24" s="1"/>
  <c r="B810" i="24" s="1"/>
  <c r="B811" i="24" s="1"/>
  <c r="B812" i="24" s="1"/>
  <c r="B813" i="24" s="1"/>
  <c r="B814" i="24" s="1"/>
  <c r="B526" i="24"/>
  <c r="B527" i="24" s="1"/>
  <c r="B528" i="24"/>
  <c r="B529" i="24" s="1"/>
  <c r="B530" i="24" s="1"/>
  <c r="B531" i="24" s="1"/>
  <c r="B532" i="24" s="1"/>
  <c r="B533" i="24" s="1"/>
  <c r="B534" i="24" s="1"/>
  <c r="B535" i="24" s="1"/>
  <c r="B536" i="24" s="1"/>
  <c r="B537" i="24" s="1"/>
  <c r="B538" i="24" s="1"/>
  <c r="B539" i="24" s="1"/>
  <c r="B540" i="24" s="1"/>
  <c r="B541" i="24" s="1"/>
  <c r="B542" i="24" s="1"/>
  <c r="B543" i="24" s="1"/>
  <c r="B544" i="24" s="1"/>
  <c r="B545" i="24" s="1"/>
  <c r="B546" i="24" s="1"/>
  <c r="B547" i="24" s="1"/>
  <c r="B548" i="24" s="1"/>
  <c r="B549" i="24" s="1"/>
  <c r="B550" i="24" s="1"/>
  <c r="B551" i="24" s="1"/>
  <c r="B552" i="24" s="1"/>
  <c r="B553" i="24" s="1"/>
  <c r="B554" i="24" s="1"/>
  <c r="B266" i="24"/>
  <c r="B265" i="24"/>
  <c r="B136" i="24"/>
  <c r="B137" i="24" s="1"/>
  <c r="B138" i="24" s="1"/>
  <c r="B139" i="24" s="1"/>
  <c r="B140" i="24" s="1"/>
  <c r="B141" i="24" s="1"/>
  <c r="B142" i="24" s="1"/>
  <c r="B143" i="24" s="1"/>
  <c r="B144" i="24" s="1"/>
  <c r="B145" i="24" s="1"/>
  <c r="B146" i="24" s="1"/>
  <c r="B147" i="24" s="1"/>
  <c r="B148" i="24" s="1"/>
  <c r="B149" i="24" s="1"/>
  <c r="B150" i="24" s="1"/>
  <c r="B151" i="24" s="1"/>
  <c r="B152" i="24" s="1"/>
  <c r="B153" i="24" s="1"/>
  <c r="B154" i="24" s="1"/>
  <c r="B155" i="24" s="1"/>
  <c r="B156" i="24" s="1"/>
  <c r="B157" i="24" s="1"/>
  <c r="B158" i="24" s="1"/>
  <c r="B159" i="24" s="1"/>
  <c r="B160" i="24" s="1"/>
  <c r="B161" i="24" s="1"/>
  <c r="B162" i="24" s="1"/>
  <c r="B163" i="24" s="1"/>
  <c r="B164" i="24" s="1"/>
  <c r="B527" i="23"/>
  <c r="B528" i="23" s="1"/>
  <c r="B529" i="23" s="1"/>
  <c r="B530" i="23" s="1"/>
  <c r="B531" i="23" s="1"/>
  <c r="B532" i="23" s="1"/>
  <c r="B533" i="23" s="1"/>
  <c r="B534" i="23" s="1"/>
  <c r="B535" i="23" s="1"/>
  <c r="B536" i="23" s="1"/>
  <c r="B399" i="23"/>
  <c r="B400" i="23"/>
  <c r="B401" i="23" s="1"/>
  <c r="B402" i="23" s="1"/>
  <c r="B264" i="23"/>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135" i="23"/>
  <c r="B1589" i="22"/>
  <c r="B1590" i="22" s="1"/>
  <c r="B1427" i="22"/>
  <c r="B1428" i="22" s="1"/>
  <c r="B1429" i="22" s="1"/>
  <c r="B1430" i="22" s="1"/>
  <c r="B1431" i="22" s="1"/>
  <c r="B1432" i="22" s="1"/>
  <c r="B1433" i="22" s="1"/>
  <c r="B1434" i="22" s="1"/>
  <c r="B1435" i="22" s="1"/>
  <c r="B1108" i="22"/>
  <c r="B1109" i="22" s="1"/>
  <c r="B1110" i="22" s="1"/>
  <c r="B1111" i="22"/>
  <c r="B1112" i="22" s="1"/>
  <c r="B1113" i="22" s="1"/>
  <c r="B1114" i="22" s="1"/>
  <c r="B1115" i="22" s="1"/>
  <c r="B1116" i="22" s="1"/>
  <c r="B1117" i="22" s="1"/>
  <c r="B1118" i="22" s="1"/>
  <c r="B1119" i="22" s="1"/>
  <c r="B1120" i="22" s="1"/>
  <c r="B1121" i="22" s="1"/>
  <c r="B1122" i="22" s="1"/>
  <c r="B1123" i="22" s="1"/>
  <c r="B1124" i="22" s="1"/>
  <c r="B1125" i="22" s="1"/>
  <c r="B1126" i="22" s="1"/>
  <c r="B1127" i="22" s="1"/>
  <c r="B1128" i="22" s="1"/>
  <c r="B1129" i="22" s="1"/>
  <c r="B1130" i="22" s="1"/>
  <c r="B1131" i="22" s="1"/>
  <c r="B1132" i="22" s="1"/>
  <c r="B1133" i="22" s="1"/>
  <c r="B1134" i="22" s="1"/>
  <c r="B1135" i="22" s="1"/>
  <c r="B1136" i="22" s="1"/>
  <c r="B1137" i="22" s="1"/>
  <c r="B1138" i="22" s="1"/>
  <c r="B1139" i="22" s="1"/>
  <c r="B1140" i="22" s="1"/>
  <c r="B1141" i="22" s="1"/>
  <c r="B1142" i="22" s="1"/>
  <c r="B1143" i="22" s="1"/>
  <c r="B1144" i="22" s="1"/>
  <c r="B1145" i="22" s="1"/>
  <c r="B1146" i="22" s="1"/>
  <c r="B1147" i="22" s="1"/>
  <c r="B1148" i="22" s="1"/>
  <c r="B1149" i="22" s="1"/>
  <c r="B1150" i="22" s="1"/>
  <c r="B1151" i="22" s="1"/>
  <c r="B1152" i="22" s="1"/>
  <c r="B1153" i="22" s="1"/>
  <c r="B1154" i="22" s="1"/>
  <c r="B1155" i="22" s="1"/>
  <c r="B945" i="22"/>
  <c r="B781" i="22"/>
  <c r="B782" i="22" s="1"/>
  <c r="B783" i="22"/>
  <c r="B784" i="22"/>
  <c r="B785" i="22" s="1"/>
  <c r="B786" i="22" s="1"/>
  <c r="B787" i="22" s="1"/>
  <c r="B788" i="22" s="1"/>
  <c r="B789" i="22" s="1"/>
  <c r="B790" i="22" s="1"/>
  <c r="B635" i="22"/>
  <c r="B636" i="22" s="1"/>
  <c r="B637" i="22" s="1"/>
  <c r="B638" i="22" s="1"/>
  <c r="B639" i="22" s="1"/>
  <c r="B640" i="22" s="1"/>
  <c r="B641" i="22" s="1"/>
  <c r="B642" i="22" s="1"/>
  <c r="B643" i="22" s="1"/>
  <c r="B644" i="22" s="1"/>
  <c r="B645" i="22" s="1"/>
  <c r="B646" i="22" s="1"/>
  <c r="B647" i="22" s="1"/>
  <c r="B648" i="22" s="1"/>
  <c r="B649" i="22" s="1"/>
  <c r="B650" i="22" s="1"/>
  <c r="B651" i="22" s="1"/>
  <c r="B652" i="22" s="1"/>
  <c r="B653" i="22" s="1"/>
  <c r="B654" i="22" s="1"/>
  <c r="B655" i="22" s="1"/>
  <c r="B656" i="22" s="1"/>
  <c r="B657" i="22" s="1"/>
  <c r="B658" i="22" s="1"/>
  <c r="B659" i="22" s="1"/>
  <c r="B660" i="22" s="1"/>
  <c r="B661" i="22" s="1"/>
  <c r="B662" i="22" s="1"/>
  <c r="B663" i="22" s="1"/>
  <c r="B664" i="22" s="1"/>
  <c r="B665" i="22" s="1"/>
  <c r="B666" i="22" s="1"/>
  <c r="B667" i="22" s="1"/>
  <c r="B668" i="22" s="1"/>
  <c r="B669" i="22" s="1"/>
  <c r="B670" i="22" s="1"/>
  <c r="B671" i="22" s="1"/>
  <c r="B672" i="22" s="1"/>
  <c r="B463" i="22"/>
  <c r="B464" i="22" s="1"/>
  <c r="B299" i="22"/>
  <c r="B139" i="22"/>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621" i="21"/>
  <c r="B463" i="21"/>
  <c r="B464" i="21" s="1"/>
  <c r="B465" i="21" s="1"/>
  <c r="B466" i="21" s="1"/>
  <c r="B467" i="21" s="1"/>
  <c r="B468" i="21" s="1"/>
  <c r="B469" i="21" s="1"/>
  <c r="B470" i="21" s="1"/>
  <c r="B471" i="21" s="1"/>
  <c r="B472" i="21" s="1"/>
  <c r="B473" i="21" s="1"/>
  <c r="B474" i="21" s="1"/>
  <c r="B475" i="21" s="1"/>
  <c r="B476" i="21" s="1"/>
  <c r="B477" i="21" s="1"/>
  <c r="B478" i="21" s="1"/>
  <c r="B479" i="21" s="1"/>
  <c r="B480" i="21" s="1"/>
  <c r="B481" i="21" s="1"/>
  <c r="B482" i="21" s="1"/>
  <c r="B483" i="21" s="1"/>
  <c r="B484" i="21" s="1"/>
  <c r="B485" i="21" s="1"/>
  <c r="B486" i="21" s="1"/>
  <c r="B487" i="21" s="1"/>
  <c r="B488" i="21" s="1"/>
  <c r="B489" i="21" s="1"/>
  <c r="B490" i="21" s="1"/>
  <c r="B491" i="21" s="1"/>
  <c r="B492" i="21" s="1"/>
  <c r="B493" i="21" s="1"/>
  <c r="B494" i="21" s="1"/>
  <c r="B495" i="21" s="1"/>
  <c r="B496" i="21" s="1"/>
  <c r="B497" i="21" s="1"/>
  <c r="B498" i="21" s="1"/>
  <c r="B499" i="21" s="1"/>
  <c r="B500" i="21" s="1"/>
  <c r="B501" i="21" s="1"/>
  <c r="B502" i="21" s="1"/>
  <c r="B503" i="21" s="1"/>
  <c r="B504" i="21" s="1"/>
  <c r="B505" i="21" s="1"/>
  <c r="B506" i="21" s="1"/>
  <c r="B507" i="21" s="1"/>
  <c r="B508" i="21" s="1"/>
  <c r="B509" i="21" s="1"/>
  <c r="B510" i="21" s="1"/>
  <c r="B511" i="21" s="1"/>
  <c r="B303" i="21"/>
  <c r="B173" i="21"/>
  <c r="B154" i="21"/>
  <c r="B155" i="21" s="1"/>
  <c r="B156" i="21" s="1"/>
  <c r="B157" i="21" s="1"/>
  <c r="B158" i="21" s="1"/>
  <c r="B1188" i="38"/>
  <c r="B1189" i="38" s="1"/>
  <c r="B1190" i="38" s="1"/>
  <c r="B1191" i="38"/>
  <c r="B1192" i="38" s="1"/>
  <c r="B1193" i="38" s="1"/>
  <c r="B1194" i="38" s="1"/>
  <c r="B1195" i="38" s="1"/>
  <c r="B1196" i="38" s="1"/>
  <c r="B1197" i="38" s="1"/>
  <c r="B1198" i="38" s="1"/>
  <c r="B1199" i="38" s="1"/>
  <c r="B1200" i="38" s="1"/>
  <c r="B1201" i="38" s="1"/>
  <c r="B1202" i="38" s="1"/>
  <c r="B1203" i="38" s="1"/>
  <c r="B1204" i="38" s="1"/>
  <c r="B1205" i="38" s="1"/>
  <c r="B1146" i="38"/>
  <c r="B1147" i="38"/>
  <c r="B1107" i="38"/>
  <c r="B1108" i="38"/>
  <c r="B1109" i="38" s="1"/>
  <c r="B1110" i="38" s="1"/>
  <c r="B1111" i="38" s="1"/>
  <c r="B1071" i="38"/>
  <c r="B1028" i="38"/>
  <c r="B1029" i="38" s="1"/>
  <c r="B1030" i="38" s="1"/>
  <c r="B1031" i="38" s="1"/>
  <c r="B1032" i="38" s="1"/>
  <c r="B1033" i="38" s="1"/>
  <c r="B1034" i="38" s="1"/>
  <c r="B1035" i="38" s="1"/>
  <c r="B1036" i="38" s="1"/>
  <c r="B1037" i="38" s="1"/>
  <c r="B1038" i="38" s="1"/>
  <c r="B1039" i="38" s="1"/>
  <c r="B1040" i="38" s="1"/>
  <c r="B1041" i="38" s="1"/>
  <c r="B1042" i="38" s="1"/>
  <c r="B1043" i="38" s="1"/>
  <c r="B1044" i="38" s="1"/>
  <c r="B1045" i="38" s="1"/>
  <c r="B1046" i="38" s="1"/>
  <c r="B1047" i="38" s="1"/>
  <c r="B1048" i="38" s="1"/>
  <c r="B1049" i="38" s="1"/>
  <c r="B843" i="38"/>
  <c r="B844" i="38" s="1"/>
  <c r="B845" i="38" s="1"/>
  <c r="B846" i="38" s="1"/>
  <c r="B847" i="38" s="1"/>
  <c r="B848" i="38" s="1"/>
  <c r="B849" i="38" s="1"/>
  <c r="B850" i="38" s="1"/>
  <c r="B851" i="38" s="1"/>
  <c r="B852" i="38" s="1"/>
  <c r="B853" i="38" s="1"/>
  <c r="B854" i="38" s="1"/>
  <c r="B855" i="38" s="1"/>
  <c r="B856" i="38" s="1"/>
  <c r="B857" i="38" s="1"/>
  <c r="B858" i="38" s="1"/>
  <c r="B859" i="38" s="1"/>
  <c r="B860" i="38" s="1"/>
  <c r="B861" i="38" s="1"/>
  <c r="B862" i="38" s="1"/>
  <c r="B863" i="38" s="1"/>
  <c r="B864" i="38" s="1"/>
  <c r="B865" i="38" s="1"/>
  <c r="B866" i="38" s="1"/>
  <c r="B867" i="38" s="1"/>
  <c r="B791" i="38"/>
  <c r="B792" i="38"/>
  <c r="B793" i="38" s="1"/>
  <c r="B794" i="38" s="1"/>
  <c r="B795" i="38" s="1"/>
  <c r="B796" i="38" s="1"/>
  <c r="B797" i="38" s="1"/>
  <c r="B798" i="38" s="1"/>
  <c r="B799" i="38" s="1"/>
  <c r="B800" i="38" s="1"/>
  <c r="B801" i="38" s="1"/>
  <c r="B802" i="38" s="1"/>
  <c r="B803" i="38" s="1"/>
  <c r="B804" i="38" s="1"/>
  <c r="B805" i="38" s="1"/>
  <c r="B806" i="38" s="1"/>
  <c r="B807" i="38" s="1"/>
  <c r="B808" i="38" s="1"/>
  <c r="B389" i="38"/>
  <c r="B1175" i="24" l="1"/>
  <c r="B1176" i="24" s="1"/>
  <c r="B1177" i="24" s="1"/>
  <c r="B1178" i="24" s="1"/>
  <c r="B1179" i="24" s="1"/>
  <c r="B1189" i="24"/>
  <c r="B1190" i="24" s="1"/>
  <c r="B1191" i="24" s="1"/>
  <c r="B1192" i="24" s="1"/>
  <c r="B1193" i="24" s="1"/>
  <c r="B1194" i="24" s="1"/>
  <c r="B1180" i="24"/>
  <c r="B1181" i="24" s="1"/>
  <c r="B1182" i="24" s="1"/>
  <c r="B1183" i="24" s="1"/>
  <c r="B1184" i="24" s="1"/>
  <c r="B1185" i="24" s="1"/>
  <c r="B1186" i="24" s="1"/>
  <c r="B1187" i="24" s="1"/>
  <c r="B1188" i="24" s="1"/>
  <c r="B267" i="24"/>
  <c r="B268" i="24"/>
  <c r="B269" i="24" s="1"/>
  <c r="B270" i="24" s="1"/>
  <c r="B271" i="24" s="1"/>
  <c r="B272" i="24" s="1"/>
  <c r="B273" i="24" s="1"/>
  <c r="B274" i="24" s="1"/>
  <c r="B275" i="24" s="1"/>
  <c r="B276" i="24" s="1"/>
  <c r="B277" i="24" s="1"/>
  <c r="B278" i="24" s="1"/>
  <c r="B279" i="24" s="1"/>
  <c r="B280" i="24" s="1"/>
  <c r="B281" i="24" s="1"/>
  <c r="B282" i="24" s="1"/>
  <c r="B283" i="24" s="1"/>
  <c r="B284" i="24" s="1"/>
  <c r="B285" i="24" s="1"/>
  <c r="B286" i="24" s="1"/>
  <c r="B287" i="24" s="1"/>
  <c r="B288" i="24" s="1"/>
  <c r="B289" i="24" s="1"/>
  <c r="B290" i="24" s="1"/>
  <c r="B291" i="24" s="1"/>
  <c r="B292" i="24" s="1"/>
  <c r="B293" i="24" s="1"/>
  <c r="B294" i="24" s="1"/>
  <c r="B537" i="23"/>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403" i="23"/>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136" i="23"/>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591" i="22"/>
  <c r="B1592" i="22" s="1"/>
  <c r="B1593" i="22" s="1"/>
  <c r="B1594" i="22" s="1"/>
  <c r="B1595" i="22" s="1"/>
  <c r="B1596" i="22" s="1"/>
  <c r="B1597" i="22" s="1"/>
  <c r="B1598" i="22" s="1"/>
  <c r="B1599" i="22" s="1"/>
  <c r="B1600" i="22" s="1"/>
  <c r="B1601" i="22" s="1"/>
  <c r="B1602" i="22" s="1"/>
  <c r="B1603" i="22" s="1"/>
  <c r="B1604" i="22" s="1"/>
  <c r="B1605" i="22" s="1"/>
  <c r="B1606" i="22" s="1"/>
  <c r="B1607" i="22" s="1"/>
  <c r="B1608" i="22" s="1"/>
  <c r="B1609" i="22" s="1"/>
  <c r="B1610" i="22" s="1"/>
  <c r="B1611" i="22" s="1"/>
  <c r="B1612" i="22" s="1"/>
  <c r="B1613" i="22" s="1"/>
  <c r="B1614" i="22" s="1"/>
  <c r="B1615" i="22" s="1"/>
  <c r="B1616" i="22" s="1"/>
  <c r="B1617" i="22" s="1"/>
  <c r="B1618" i="22" s="1"/>
  <c r="B1619" i="22" s="1"/>
  <c r="B1620" i="22" s="1"/>
  <c r="B1621" i="22" s="1"/>
  <c r="B1622" i="22" s="1"/>
  <c r="B1623" i="22" s="1"/>
  <c r="B1624" i="22" s="1"/>
  <c r="B1625" i="22" s="1"/>
  <c r="B1626" i="22" s="1"/>
  <c r="B1627" i="22" s="1"/>
  <c r="B1628" i="22" s="1"/>
  <c r="B1629" i="22" s="1"/>
  <c r="B1630" i="22" s="1"/>
  <c r="B1631" i="22" s="1"/>
  <c r="B1632" i="22" s="1"/>
  <c r="B1633" i="22" s="1"/>
  <c r="B1634" i="22" s="1"/>
  <c r="B1635" i="22" s="1"/>
  <c r="B1636" i="22" s="1"/>
  <c r="B1637" i="22" s="1"/>
  <c r="B1638" i="22" s="1"/>
  <c r="B1436" i="22"/>
  <c r="B1437" i="22" s="1"/>
  <c r="B1438" i="22" s="1"/>
  <c r="B1439" i="22" s="1"/>
  <c r="B1440" i="22" s="1"/>
  <c r="B1441" i="22" s="1"/>
  <c r="B1442" i="22" s="1"/>
  <c r="B1443" i="22" s="1"/>
  <c r="B1444" i="22" s="1"/>
  <c r="B1445" i="22" s="1"/>
  <c r="B1446" i="22" s="1"/>
  <c r="B1447" i="22" s="1"/>
  <c r="B1448" i="22" s="1"/>
  <c r="B1449" i="22" s="1"/>
  <c r="B1450" i="22" s="1"/>
  <c r="B1451" i="22" s="1"/>
  <c r="B1452" i="22" s="1"/>
  <c r="B1453" i="22" s="1"/>
  <c r="B1454" i="22" s="1"/>
  <c r="B1455" i="22" s="1"/>
  <c r="B1456" i="22" s="1"/>
  <c r="B1457" i="22" s="1"/>
  <c r="B1458" i="22" s="1"/>
  <c r="B1459" i="22" s="1"/>
  <c r="B1460" i="22" s="1"/>
  <c r="B1461" i="22" s="1"/>
  <c r="B1462" i="22" s="1"/>
  <c r="B1463" i="22" s="1"/>
  <c r="B1464" i="22" s="1"/>
  <c r="B1465" i="22" s="1"/>
  <c r="B1466" i="22" s="1"/>
  <c r="B1467" i="22" s="1"/>
  <c r="B1468" i="22" s="1"/>
  <c r="B1469" i="22" s="1"/>
  <c r="B1470" i="22" s="1"/>
  <c r="B1471" i="22" s="1"/>
  <c r="B1472" i="22" s="1"/>
  <c r="B1473" i="22" s="1"/>
  <c r="B1474" i="22" s="1"/>
  <c r="B1475" i="22" s="1"/>
  <c r="B1476" i="22" s="1"/>
  <c r="B1477" i="22" s="1"/>
  <c r="B946" i="22"/>
  <c r="B947" i="22" s="1"/>
  <c r="B948" i="22" s="1"/>
  <c r="B949" i="22" s="1"/>
  <c r="B950" i="22" s="1"/>
  <c r="B951" i="22" s="1"/>
  <c r="B952" i="22" s="1"/>
  <c r="B953" i="22" s="1"/>
  <c r="B954" i="22" s="1"/>
  <c r="B955" i="22" s="1"/>
  <c r="B956" i="22" s="1"/>
  <c r="B957" i="22" s="1"/>
  <c r="B958" i="22" s="1"/>
  <c r="B959" i="22" s="1"/>
  <c r="B960" i="22" s="1"/>
  <c r="B961" i="22" s="1"/>
  <c r="B962" i="22" s="1"/>
  <c r="B963" i="22" s="1"/>
  <c r="B964" i="22" s="1"/>
  <c r="B965" i="22" s="1"/>
  <c r="B966" i="22" s="1"/>
  <c r="B967" i="22" s="1"/>
  <c r="B968" i="22" s="1"/>
  <c r="B969" i="22" s="1"/>
  <c r="B970" i="22" s="1"/>
  <c r="B971" i="22" s="1"/>
  <c r="B972" i="22" s="1"/>
  <c r="B973" i="22" s="1"/>
  <c r="B974" i="22" s="1"/>
  <c r="B975" i="22" s="1"/>
  <c r="B976" i="22" s="1"/>
  <c r="B977" i="22" s="1"/>
  <c r="B978" i="22" s="1"/>
  <c r="B979" i="22" s="1"/>
  <c r="B980" i="22" s="1"/>
  <c r="B981" i="22" s="1"/>
  <c r="B982" i="22" s="1"/>
  <c r="B983" i="22" s="1"/>
  <c r="B984" i="22" s="1"/>
  <c r="B985" i="22" s="1"/>
  <c r="B986" i="22" s="1"/>
  <c r="B987" i="22" s="1"/>
  <c r="B988" i="22" s="1"/>
  <c r="B989" i="22" s="1"/>
  <c r="B990" i="22" s="1"/>
  <c r="B991" i="22" s="1"/>
  <c r="B992" i="22" s="1"/>
  <c r="B993" i="22" s="1"/>
  <c r="B994" i="22" s="1"/>
  <c r="B791" i="22"/>
  <c r="B792" i="22" s="1"/>
  <c r="B793" i="22" s="1"/>
  <c r="B794" i="22" s="1"/>
  <c r="B795" i="22" s="1"/>
  <c r="B796" i="22" s="1"/>
  <c r="B797" i="22" s="1"/>
  <c r="B798" i="22" s="1"/>
  <c r="B799" i="22" s="1"/>
  <c r="B800" i="22" s="1"/>
  <c r="B801" i="22" s="1"/>
  <c r="B802" i="22" s="1"/>
  <c r="B803" i="22" s="1"/>
  <c r="B804" i="22" s="1"/>
  <c r="B805" i="22" s="1"/>
  <c r="B806" i="22" s="1"/>
  <c r="B807" i="22" s="1"/>
  <c r="B808" i="22" s="1"/>
  <c r="B809" i="22" s="1"/>
  <c r="B810" i="22" s="1"/>
  <c r="B811" i="22" s="1"/>
  <c r="B812" i="22" s="1"/>
  <c r="B813" i="22" s="1"/>
  <c r="B814" i="22" s="1"/>
  <c r="B815" i="22" s="1"/>
  <c r="B816" i="22" s="1"/>
  <c r="B817" i="22" s="1"/>
  <c r="B818" i="22" s="1"/>
  <c r="B819" i="22" s="1"/>
  <c r="B820" i="22" s="1"/>
  <c r="B821" i="22" s="1"/>
  <c r="B822" i="22" s="1"/>
  <c r="B823" i="22" s="1"/>
  <c r="B824" i="22" s="1"/>
  <c r="B825" i="22" s="1"/>
  <c r="B826" i="22" s="1"/>
  <c r="B827" i="22" s="1"/>
  <c r="B828" i="22" s="1"/>
  <c r="B829" i="22" s="1"/>
  <c r="B830" i="22" s="1"/>
  <c r="B831" i="22" s="1"/>
  <c r="B832" i="22" s="1"/>
  <c r="B833" i="22" s="1"/>
  <c r="B465" i="22"/>
  <c r="B466" i="22" s="1"/>
  <c r="B467" i="22" s="1"/>
  <c r="B468" i="22" s="1"/>
  <c r="B469" i="22" s="1"/>
  <c r="B470" i="22" s="1"/>
  <c r="B471" i="22" s="1"/>
  <c r="B472" i="22" s="1"/>
  <c r="B473" i="22" s="1"/>
  <c r="B474" i="22" s="1"/>
  <c r="B475" i="22" s="1"/>
  <c r="B476" i="22" s="1"/>
  <c r="B477" i="22" s="1"/>
  <c r="B478" i="22" s="1"/>
  <c r="B479" i="22" s="1"/>
  <c r="B480" i="22" s="1"/>
  <c r="B481" i="22" s="1"/>
  <c r="B482" i="22" s="1"/>
  <c r="B483" i="22" s="1"/>
  <c r="B484" i="22" s="1"/>
  <c r="B485" i="22" s="1"/>
  <c r="B486" i="22" s="1"/>
  <c r="B487" i="22" s="1"/>
  <c r="B488" i="22" s="1"/>
  <c r="B489" i="22" s="1"/>
  <c r="B490" i="22" s="1"/>
  <c r="B491" i="22" s="1"/>
  <c r="B492" i="22" s="1"/>
  <c r="B493" i="22" s="1"/>
  <c r="B494" i="22" s="1"/>
  <c r="B495" i="22" s="1"/>
  <c r="B496" i="22" s="1"/>
  <c r="B497" i="22" s="1"/>
  <c r="B498" i="22" s="1"/>
  <c r="B499" i="22" s="1"/>
  <c r="B500" i="22" s="1"/>
  <c r="B501" i="22" s="1"/>
  <c r="B502" i="22" s="1"/>
  <c r="B503" i="22" s="1"/>
  <c r="B504" i="22" s="1"/>
  <c r="B505" i="22" s="1"/>
  <c r="B506" i="22" s="1"/>
  <c r="B507" i="22" s="1"/>
  <c r="B508" i="22" s="1"/>
  <c r="B509" i="22" s="1"/>
  <c r="B510" i="22" s="1"/>
  <c r="B511" i="22" s="1"/>
  <c r="B300" i="22"/>
  <c r="B622" i="21"/>
  <c r="B304" i="21"/>
  <c r="B305" i="21" s="1"/>
  <c r="B306" i="21" s="1"/>
  <c r="B307" i="21" s="1"/>
  <c r="B308" i="21" s="1"/>
  <c r="B309" i="21" s="1"/>
  <c r="B310" i="21" s="1"/>
  <c r="B311" i="21" s="1"/>
  <c r="B312" i="21" s="1"/>
  <c r="B313" i="21" s="1"/>
  <c r="B314" i="21" s="1"/>
  <c r="B315" i="21" s="1"/>
  <c r="B316" i="21" s="1"/>
  <c r="B317" i="21" s="1"/>
  <c r="B318" i="21" s="1"/>
  <c r="B319" i="21" s="1"/>
  <c r="B320" i="21" s="1"/>
  <c r="B321" i="21" s="1"/>
  <c r="B322" i="21" s="1"/>
  <c r="B323" i="21" s="1"/>
  <c r="B324" i="21" s="1"/>
  <c r="B325" i="21" s="1"/>
  <c r="B326" i="21" s="1"/>
  <c r="B327" i="21" s="1"/>
  <c r="B328" i="21" s="1"/>
  <c r="B329" i="21" s="1"/>
  <c r="B330" i="21" s="1"/>
  <c r="B331" i="21" s="1"/>
  <c r="B332" i="21" s="1"/>
  <c r="B333" i="21" s="1"/>
  <c r="B334" i="21" s="1"/>
  <c r="B335" i="21" s="1"/>
  <c r="B336" i="21" s="1"/>
  <c r="B337" i="21" s="1"/>
  <c r="B338" i="21" s="1"/>
  <c r="B339" i="21" s="1"/>
  <c r="B340" i="21" s="1"/>
  <c r="B341" i="21" s="1"/>
  <c r="B342" i="21" s="1"/>
  <c r="B343" i="21" s="1"/>
  <c r="B344" i="21" s="1"/>
  <c r="B345" i="21" s="1"/>
  <c r="B346" i="21" s="1"/>
  <c r="B347" i="21" s="1"/>
  <c r="B348" i="21" s="1"/>
  <c r="B349" i="21" s="1"/>
  <c r="B350" i="21" s="1"/>
  <c r="B174" i="21"/>
  <c r="B175" i="21" s="1"/>
  <c r="B176" i="21" s="1"/>
  <c r="B177" i="21" s="1"/>
  <c r="B178" i="21"/>
  <c r="B179" i="21" s="1"/>
  <c r="B180" i="21" s="1"/>
  <c r="B181" i="21" s="1"/>
  <c r="B182" i="21" s="1"/>
  <c r="B183" i="21" s="1"/>
  <c r="B184" i="21" s="1"/>
  <c r="B185" i="21" s="1"/>
  <c r="B186" i="21" s="1"/>
  <c r="B187" i="21" s="1"/>
  <c r="B188" i="21"/>
  <c r="B189" i="21" s="1"/>
  <c r="B1148" i="38"/>
  <c r="B1149" i="38" s="1"/>
  <c r="B1150" i="38" s="1"/>
  <c r="B1151" i="38" s="1"/>
  <c r="B1152" i="38" s="1"/>
  <c r="B1153" i="38" s="1"/>
  <c r="B1154" i="38" s="1"/>
  <c r="B1155" i="38" s="1"/>
  <c r="B1156" i="38" s="1"/>
  <c r="B1157" i="38" s="1"/>
  <c r="B1158" i="38" s="1"/>
  <c r="B1159" i="38" s="1"/>
  <c r="B1160" i="38" s="1"/>
  <c r="B1161" i="38" s="1"/>
  <c r="B1162" i="38" s="1"/>
  <c r="B1112" i="38"/>
  <c r="B1113" i="38" s="1"/>
  <c r="B1114" i="38" s="1"/>
  <c r="B1115" i="38" s="1"/>
  <c r="B1116" i="38" s="1"/>
  <c r="B1117" i="38" s="1"/>
  <c r="B1118" i="38" s="1"/>
  <c r="B1119" i="38" s="1"/>
  <c r="B1120" i="38" s="1"/>
  <c r="B1121" i="38" s="1"/>
  <c r="B1122" i="38" s="1"/>
  <c r="B1123" i="38" s="1"/>
  <c r="B1124" i="38" s="1"/>
  <c r="B1125" i="38" s="1"/>
  <c r="B1126" i="38" s="1"/>
  <c r="B1127" i="38" s="1"/>
  <c r="B1072" i="38"/>
  <c r="B809" i="38"/>
  <c r="B810" i="38" s="1"/>
  <c r="B811" i="38" s="1"/>
  <c r="B812" i="38" s="1"/>
  <c r="B813" i="38" s="1"/>
  <c r="B814" i="38" s="1"/>
  <c r="B815" i="38" s="1"/>
  <c r="B816" i="38" s="1"/>
  <c r="B817" i="38" s="1"/>
  <c r="B818" i="38" s="1"/>
  <c r="B819" i="38" s="1"/>
  <c r="B820" i="38" s="1"/>
  <c r="B821" i="38" s="1"/>
  <c r="B390" i="38"/>
  <c r="B391" i="38" s="1"/>
  <c r="B392" i="38" s="1"/>
  <c r="B393" i="38" s="1"/>
  <c r="B394" i="38" s="1"/>
  <c r="B395" i="38" s="1"/>
  <c r="B396" i="38" s="1"/>
  <c r="B1195" i="24" l="1"/>
  <c r="B1196" i="24" s="1"/>
  <c r="B1197" i="24" s="1"/>
  <c r="B1198" i="24" s="1"/>
  <c r="B1199" i="24" s="1"/>
  <c r="B1200" i="24" s="1"/>
  <c r="B1201" i="24" s="1"/>
  <c r="B1202" i="24" s="1"/>
  <c r="B1203" i="24" s="1"/>
  <c r="B1204" i="24" s="1"/>
  <c r="B301" i="22"/>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623" i="21"/>
  <c r="B624" i="21" s="1"/>
  <c r="B625" i="21" s="1"/>
  <c r="B626" i="21" s="1"/>
  <c r="B627" i="21" s="1"/>
  <c r="B628" i="21" s="1"/>
  <c r="B629" i="21" s="1"/>
  <c r="B630" i="21" s="1"/>
  <c r="B631" i="21" s="1"/>
  <c r="B632" i="21" s="1"/>
  <c r="B633" i="21" s="1"/>
  <c r="B634" i="21" s="1"/>
  <c r="B635" i="21" s="1"/>
  <c r="B636" i="21" s="1"/>
  <c r="B637" i="21" s="1"/>
  <c r="B638" i="21" s="1"/>
  <c r="B639" i="21" s="1"/>
  <c r="B640" i="21" s="1"/>
  <c r="B641" i="21" s="1"/>
  <c r="B642" i="21" s="1"/>
  <c r="B643" i="21" s="1"/>
  <c r="B644" i="21" s="1"/>
  <c r="B645" i="21" s="1"/>
  <c r="B646" i="21" s="1"/>
  <c r="B647" i="21" s="1"/>
  <c r="B648" i="21" s="1"/>
  <c r="B649" i="21" s="1"/>
  <c r="B650" i="21" s="1"/>
  <c r="B651" i="21" s="1"/>
  <c r="B652" i="21" s="1"/>
  <c r="B653" i="21" s="1"/>
  <c r="B654" i="21" s="1"/>
  <c r="B655" i="21" s="1"/>
  <c r="B656" i="21" s="1"/>
  <c r="B657" i="21" s="1"/>
  <c r="B658" i="21" s="1"/>
  <c r="B659" i="21" s="1"/>
  <c r="B660" i="21" s="1"/>
  <c r="B661" i="21" s="1"/>
  <c r="B662" i="21" s="1"/>
  <c r="B663" i="21" s="1"/>
  <c r="B664" i="21" s="1"/>
  <c r="B665" i="21" s="1"/>
  <c r="B666" i="21" s="1"/>
  <c r="B667" i="21" s="1"/>
  <c r="B668" i="21" s="1"/>
  <c r="B669" i="21" s="1"/>
  <c r="B670" i="21" s="1"/>
  <c r="B671" i="21" s="1"/>
  <c r="B672" i="21" s="1"/>
  <c r="B1163" i="38"/>
  <c r="B1164" i="38" s="1"/>
  <c r="B1165" i="38" s="1"/>
  <c r="B1166" i="38" s="1"/>
  <c r="B1073" i="38"/>
  <c r="B1074" i="38" s="1"/>
  <c r="B1075" i="38" s="1"/>
  <c r="B1076" i="38" s="1"/>
  <c r="B1077" i="38" s="1"/>
  <c r="B1078" i="38" s="1"/>
  <c r="B1079" i="38" s="1"/>
  <c r="B1080" i="38" s="1"/>
  <c r="B1081" i="38" s="1"/>
  <c r="B1082" i="38" s="1"/>
  <c r="B1083" i="38" s="1"/>
  <c r="B1084" i="38" s="1"/>
  <c r="B1085" i="38" s="1"/>
  <c r="B1086" i="38" s="1"/>
  <c r="B1087" i="38" s="1"/>
  <c r="B1088" i="38" s="1"/>
  <c r="B397" i="38"/>
  <c r="B398" i="38" s="1"/>
  <c r="B399" i="38" s="1"/>
  <c r="B400" i="38" s="1"/>
  <c r="B401" i="38" s="1"/>
  <c r="B402" i="38" s="1"/>
  <c r="B403" i="38" s="1"/>
  <c r="B404" i="38" s="1"/>
  <c r="B405" i="38" s="1"/>
  <c r="B406" i="38" s="1"/>
  <c r="B407" i="38" s="1"/>
  <c r="B408" i="38" s="1"/>
  <c r="B409" i="38" s="1"/>
  <c r="B410" i="38" s="1"/>
  <c r="B411" i="38" s="1"/>
  <c r="B412" i="38" s="1"/>
  <c r="B413" i="38" s="1"/>
  <c r="B414" i="38" s="1"/>
  <c r="B415" i="38" s="1"/>
  <c r="B416" i="38" s="1"/>
  <c r="B417" i="38" s="1"/>
  <c r="B418" i="38" s="1"/>
  <c r="B419" i="38" s="1"/>
  <c r="B420" i="38" s="1"/>
  <c r="B421" i="38" s="1"/>
  <c r="B422" i="38" s="1"/>
  <c r="B423" i="38" s="1"/>
  <c r="B424" i="38" s="1"/>
  <c r="B425" i="38" s="1"/>
  <c r="B426" i="38" s="1"/>
  <c r="B427" i="38" s="1"/>
  <c r="B428" i="38" s="1"/>
  <c r="B429" i="38" s="1"/>
  <c r="B430" i="38" s="1"/>
  <c r="B431" i="38" s="1"/>
  <c r="B432" i="38" s="1"/>
  <c r="B433" i="38" s="1"/>
  <c r="B434" i="38" s="1"/>
  <c r="B435" i="38" s="1"/>
  <c r="B436" i="38" s="1"/>
  <c r="E37" i="39" l="1"/>
  <c r="F37" i="39" s="1"/>
  <c r="AO36" i="39"/>
  <c r="AN36" i="39"/>
  <c r="AI36" i="39"/>
  <c r="AF36" i="39" a="1"/>
  <c r="AF36" i="39" s="1"/>
  <c r="AH36" i="39" s="1"/>
  <c r="AD36" i="39"/>
  <c r="AA36" i="39" a="1"/>
  <c r="AA36" i="39" s="1"/>
  <c r="AC36" i="39" s="1"/>
  <c r="Y36" i="39"/>
  <c r="V36" i="39"/>
  <c r="X36" i="39" s="1"/>
  <c r="T36" i="39"/>
  <c r="S36" i="39"/>
  <c r="R36" i="39"/>
  <c r="P36" i="39"/>
  <c r="N36" i="39"/>
  <c r="M36" i="39"/>
  <c r="E36" i="39"/>
  <c r="F36" i="39" s="1"/>
  <c r="G36" i="39" s="1"/>
  <c r="I36" i="39" s="1"/>
  <c r="H36" i="39" s="1"/>
  <c r="B36" i="39" s="1"/>
  <c r="O36" i="39" s="1"/>
  <c r="AO35" i="39"/>
  <c r="AN35" i="39"/>
  <c r="AI35" i="39"/>
  <c r="AF35" i="39" a="1"/>
  <c r="AF35" i="39" s="1"/>
  <c r="AH35" i="39" s="1"/>
  <c r="AD35" i="39"/>
  <c r="AA35" i="39" a="1"/>
  <c r="AA35" i="39" s="1"/>
  <c r="AC35" i="39" s="1"/>
  <c r="Y35" i="39"/>
  <c r="X35" i="39"/>
  <c r="V35" i="39"/>
  <c r="T35" i="39"/>
  <c r="S35" i="39"/>
  <c r="R35" i="39"/>
  <c r="P35" i="39"/>
  <c r="N35" i="39"/>
  <c r="M35" i="39"/>
  <c r="F35" i="39"/>
  <c r="G35" i="39" s="1"/>
  <c r="I35" i="39" s="1"/>
  <c r="H35" i="39" s="1"/>
  <c r="B35" i="39" s="1"/>
  <c r="O35" i="39" s="1"/>
  <c r="E35" i="39"/>
  <c r="AO34" i="39"/>
  <c r="AN34" i="39"/>
  <c r="AI34" i="39"/>
  <c r="AF34" i="39" a="1"/>
  <c r="AF34" i="39" s="1"/>
  <c r="AH34" i="39" s="1"/>
  <c r="AD34" i="39"/>
  <c r="AA34" i="39" a="1"/>
  <c r="AA34" i="39" s="1"/>
  <c r="AC34" i="39" s="1"/>
  <c r="Y34" i="39"/>
  <c r="V34" i="39"/>
  <c r="X34" i="39" s="1"/>
  <c r="T34" i="39"/>
  <c r="S34" i="39"/>
  <c r="R34" i="39"/>
  <c r="P34" i="39"/>
  <c r="N34" i="39"/>
  <c r="M34" i="39"/>
  <c r="E34" i="39"/>
  <c r="F34" i="39" s="1"/>
  <c r="G34" i="39" s="1"/>
  <c r="I34" i="39" s="1"/>
  <c r="H34" i="39" s="1"/>
  <c r="B34" i="39" s="1"/>
  <c r="O34" i="39" s="1"/>
  <c r="AO33" i="39"/>
  <c r="AN33" i="39"/>
  <c r="AI33" i="39"/>
  <c r="AF33" i="39" a="1"/>
  <c r="AF33" i="39" s="1"/>
  <c r="AH33" i="39" s="1"/>
  <c r="AD33" i="39"/>
  <c r="AA33" i="39" a="1"/>
  <c r="AA33" i="39" s="1"/>
  <c r="AC33" i="39" s="1"/>
  <c r="Y33" i="39"/>
  <c r="X33" i="39"/>
  <c r="V33" i="39"/>
  <c r="T33" i="39"/>
  <c r="S33" i="39"/>
  <c r="R33" i="39"/>
  <c r="P33" i="39"/>
  <c r="N33" i="39"/>
  <c r="M33" i="39"/>
  <c r="F33" i="39"/>
  <c r="G33" i="39" s="1"/>
  <c r="I33" i="39" s="1"/>
  <c r="H33" i="39" s="1"/>
  <c r="B33" i="39" s="1"/>
  <c r="O33" i="39" s="1"/>
  <c r="E33" i="39"/>
  <c r="AO32" i="39"/>
  <c r="AN32" i="39"/>
  <c r="AI32" i="39"/>
  <c r="AF32" i="39" a="1"/>
  <c r="AF32" i="39" s="1"/>
  <c r="AH32" i="39" s="1"/>
  <c r="AD32" i="39"/>
  <c r="AA32" i="39" a="1"/>
  <c r="AA32" i="39" s="1"/>
  <c r="AC32" i="39" s="1"/>
  <c r="Y32" i="39"/>
  <c r="V32" i="39"/>
  <c r="X32" i="39" s="1"/>
  <c r="T32" i="39"/>
  <c r="S32" i="39"/>
  <c r="R32" i="39"/>
  <c r="P32" i="39"/>
  <c r="N32" i="39"/>
  <c r="M32" i="39"/>
  <c r="E32" i="39"/>
  <c r="F32" i="39" s="1"/>
  <c r="G32" i="39" s="1"/>
  <c r="I32" i="39" s="1"/>
  <c r="H32" i="39" s="1"/>
  <c r="B32" i="39" s="1"/>
  <c r="O32" i="39" s="1"/>
  <c r="AO31" i="39"/>
  <c r="AN31" i="39"/>
  <c r="AI31" i="39"/>
  <c r="AF31" i="39" a="1"/>
  <c r="AF31" i="39" s="1"/>
  <c r="AH31" i="39" s="1"/>
  <c r="AD31" i="39"/>
  <c r="AA31" i="39" a="1"/>
  <c r="AA31" i="39" s="1"/>
  <c r="AC31" i="39" s="1"/>
  <c r="Y31" i="39"/>
  <c r="X31" i="39"/>
  <c r="V31" i="39"/>
  <c r="T31" i="39"/>
  <c r="S31" i="39"/>
  <c r="R31" i="39"/>
  <c r="P31" i="39"/>
  <c r="N31" i="39"/>
  <c r="M31" i="39"/>
  <c r="F31" i="39"/>
  <c r="G31" i="39" s="1"/>
  <c r="I31" i="39" s="1"/>
  <c r="H31" i="39" s="1"/>
  <c r="B31" i="39" s="1"/>
  <c r="O31" i="39" s="1"/>
  <c r="E31" i="39"/>
  <c r="AO30" i="39"/>
  <c r="AN30" i="39"/>
  <c r="AI30" i="39"/>
  <c r="AF30" i="39" a="1"/>
  <c r="AF30" i="39" s="1"/>
  <c r="AH30" i="39" s="1"/>
  <c r="AD30" i="39"/>
  <c r="AA30" i="39" a="1"/>
  <c r="AA30" i="39" s="1"/>
  <c r="AC30" i="39" s="1"/>
  <c r="Y30" i="39"/>
  <c r="V30" i="39"/>
  <c r="X30" i="39" s="1"/>
  <c r="T30" i="39"/>
  <c r="S30" i="39"/>
  <c r="R30" i="39"/>
  <c r="P30" i="39"/>
  <c r="N30" i="39"/>
  <c r="M30" i="39"/>
  <c r="H30" i="39"/>
  <c r="B30" i="39" s="1"/>
  <c r="O30" i="39" s="1"/>
  <c r="E30" i="39"/>
  <c r="F30" i="39" s="1"/>
  <c r="G30" i="39" s="1"/>
  <c r="I30" i="39" s="1"/>
  <c r="AO29" i="39"/>
  <c r="AN29" i="39"/>
  <c r="AI29" i="39"/>
  <c r="AF29" i="39" a="1"/>
  <c r="AF29" i="39" s="1"/>
  <c r="AH29" i="39" s="1"/>
  <c r="AD29" i="39"/>
  <c r="AA29" i="39" a="1"/>
  <c r="AA29" i="39" s="1"/>
  <c r="AC29" i="39" s="1"/>
  <c r="Y29" i="39"/>
  <c r="X29" i="39"/>
  <c r="V29" i="39"/>
  <c r="T29" i="39"/>
  <c r="S29" i="39"/>
  <c r="R29" i="39"/>
  <c r="P29" i="39"/>
  <c r="N29" i="39"/>
  <c r="M29" i="39"/>
  <c r="F29" i="39"/>
  <c r="G29" i="39" s="1"/>
  <c r="I29" i="39" s="1"/>
  <c r="H29" i="39" s="1"/>
  <c r="B29" i="39" s="1"/>
  <c r="O29" i="39" s="1"/>
  <c r="E29" i="39"/>
  <c r="AO28" i="39"/>
  <c r="AN28" i="39"/>
  <c r="AI28" i="39"/>
  <c r="AF28" i="39" a="1"/>
  <c r="AF28" i="39" s="1"/>
  <c r="AH28" i="39" s="1"/>
  <c r="AD28" i="39"/>
  <c r="AA28" i="39" a="1"/>
  <c r="AA28" i="39" s="1"/>
  <c r="AC28" i="39" s="1"/>
  <c r="Y28" i="39"/>
  <c r="V28" i="39"/>
  <c r="X28" i="39" s="1"/>
  <c r="T28" i="39"/>
  <c r="S28" i="39"/>
  <c r="R28" i="39"/>
  <c r="P28" i="39"/>
  <c r="N28" i="39"/>
  <c r="M28" i="39"/>
  <c r="E28" i="39"/>
  <c r="F28" i="39" s="1"/>
  <c r="G28" i="39" s="1"/>
  <c r="I28" i="39" s="1"/>
  <c r="H28" i="39" s="1"/>
  <c r="B28" i="39" s="1"/>
  <c r="O28" i="39" s="1"/>
  <c r="AO27" i="39"/>
  <c r="AN27" i="39"/>
  <c r="AI27" i="39"/>
  <c r="AF27" i="39" a="1"/>
  <c r="AF27" i="39" s="1"/>
  <c r="AH27" i="39" s="1"/>
  <c r="AD27" i="39"/>
  <c r="AA27" i="39" a="1"/>
  <c r="AA27" i="39" s="1"/>
  <c r="AC27" i="39" s="1"/>
  <c r="Y27" i="39"/>
  <c r="X27" i="39"/>
  <c r="V27" i="39"/>
  <c r="T27" i="39"/>
  <c r="S27" i="39"/>
  <c r="R27" i="39"/>
  <c r="P27" i="39"/>
  <c r="N27" i="39"/>
  <c r="M27" i="39"/>
  <c r="E27" i="39"/>
  <c r="F27" i="39" s="1"/>
  <c r="G27" i="39" s="1"/>
  <c r="I27" i="39" s="1"/>
  <c r="H27" i="39" s="1"/>
  <c r="B27" i="39" s="1"/>
  <c r="O27" i="39" s="1"/>
  <c r="AO26" i="39"/>
  <c r="AN26" i="39"/>
  <c r="AI26" i="39"/>
  <c r="AF26" i="39" a="1"/>
  <c r="AF26" i="39" s="1"/>
  <c r="AH26" i="39" s="1"/>
  <c r="AD26" i="39"/>
  <c r="AA26" i="39" a="1"/>
  <c r="AA26" i="39" s="1"/>
  <c r="AC26" i="39" s="1"/>
  <c r="Y26" i="39"/>
  <c r="V26" i="39"/>
  <c r="X26" i="39" s="1"/>
  <c r="T26" i="39"/>
  <c r="S26" i="39"/>
  <c r="R26" i="39"/>
  <c r="P26" i="39"/>
  <c r="N26" i="39"/>
  <c r="M26" i="39"/>
  <c r="E26" i="39"/>
  <c r="F26" i="39" s="1"/>
  <c r="G26" i="39" s="1"/>
  <c r="I26" i="39" s="1"/>
  <c r="H26" i="39" s="1"/>
  <c r="B26" i="39" s="1"/>
  <c r="O26" i="39" s="1"/>
  <c r="AI25" i="39"/>
  <c r="AF25" i="39" a="1"/>
  <c r="AF25" i="39" s="1"/>
  <c r="AH25" i="39" s="1"/>
  <c r="AD25" i="39"/>
  <c r="AA25" i="39" a="1"/>
  <c r="AA25" i="39" s="1"/>
  <c r="AC25" i="39" s="1"/>
  <c r="Y25" i="39"/>
  <c r="V25" i="39"/>
  <c r="X25" i="39" s="1"/>
  <c r="T25" i="39"/>
  <c r="S25" i="39"/>
  <c r="R25" i="39"/>
  <c r="P25" i="39"/>
  <c r="N25" i="39"/>
  <c r="M25" i="39"/>
  <c r="G25" i="39"/>
  <c r="I25" i="39" s="1"/>
  <c r="H25" i="39" s="1"/>
  <c r="B25" i="39" s="1"/>
  <c r="O25" i="39" s="1"/>
  <c r="E25" i="39"/>
  <c r="F25" i="39" s="1"/>
  <c r="AI24" i="39"/>
  <c r="AD24" i="39"/>
  <c r="Y24" i="39"/>
  <c r="P24" i="39"/>
  <c r="N24" i="39"/>
  <c r="M24" i="39"/>
  <c r="E24" i="39"/>
  <c r="F24" i="39" s="1"/>
  <c r="G24" i="39" s="1"/>
  <c r="I24" i="39" s="1"/>
  <c r="H24" i="39" s="1"/>
  <c r="B24" i="39" s="1"/>
  <c r="AI23" i="39"/>
  <c r="AD23" i="39"/>
  <c r="Y23" i="39"/>
  <c r="P23" i="39"/>
  <c r="N23" i="39"/>
  <c r="M23" i="39"/>
  <c r="E23" i="39"/>
  <c r="F23" i="39" s="1"/>
  <c r="G23" i="39" s="1"/>
  <c r="I23" i="39" s="1"/>
  <c r="H23" i="39" s="1"/>
  <c r="B23" i="39" s="1"/>
  <c r="AI22" i="39"/>
  <c r="AD22" i="39"/>
  <c r="Y22" i="39"/>
  <c r="P22" i="39"/>
  <c r="N22" i="39"/>
  <c r="M22" i="39"/>
  <c r="E22" i="39"/>
  <c r="F22" i="39" s="1"/>
  <c r="G22" i="39" s="1"/>
  <c r="I22" i="39" s="1"/>
  <c r="H22" i="39" s="1"/>
  <c r="B22" i="39" s="1"/>
  <c r="AI21" i="39"/>
  <c r="AD21" i="39"/>
  <c r="Y21" i="39"/>
  <c r="P21" i="39"/>
  <c r="N21" i="39"/>
  <c r="M21" i="39"/>
  <c r="G21" i="39"/>
  <c r="I21" i="39" s="1"/>
  <c r="H21" i="39" s="1"/>
  <c r="B21" i="39" s="1"/>
  <c r="E21" i="39"/>
  <c r="F21" i="39" s="1"/>
  <c r="AO20" i="39"/>
  <c r="AN20" i="39"/>
  <c r="AI20" i="39"/>
  <c r="AD20" i="39"/>
  <c r="Y20" i="39"/>
  <c r="P20" i="39"/>
  <c r="N20" i="39"/>
  <c r="M20" i="39"/>
  <c r="E20" i="39"/>
  <c r="F20" i="39" s="1"/>
  <c r="G20" i="39" s="1"/>
  <c r="I20" i="39" s="1"/>
  <c r="H20" i="39" s="1"/>
  <c r="B20" i="39" s="1"/>
  <c r="AO19" i="39"/>
  <c r="AN19" i="39"/>
  <c r="AI19" i="39"/>
  <c r="AF19" i="39" a="1"/>
  <c r="AF19" i="39" s="1"/>
  <c r="AH19" i="39" s="1"/>
  <c r="AD19" i="39"/>
  <c r="AA19" i="39" a="1"/>
  <c r="AA19" i="39" s="1"/>
  <c r="AC19" i="39" s="1"/>
  <c r="Y19" i="39"/>
  <c r="V19" i="39"/>
  <c r="X19" i="39" s="1"/>
  <c r="T19" i="39"/>
  <c r="S19" i="39"/>
  <c r="R19" i="39"/>
  <c r="P19" i="39"/>
  <c r="N19" i="39"/>
  <c r="M19" i="39"/>
  <c r="E19" i="39"/>
  <c r="F19" i="39" s="1"/>
  <c r="G19" i="39" s="1"/>
  <c r="I19" i="39" s="1"/>
  <c r="H19" i="39" s="1"/>
  <c r="B19" i="39" s="1"/>
  <c r="O19" i="39" s="1"/>
  <c r="AQ18" i="39"/>
  <c r="AP18" i="39"/>
  <c r="AO18" i="39"/>
  <c r="AI18" i="39"/>
  <c r="AD18" i="39"/>
  <c r="Y18" i="39"/>
  <c r="P18" i="39"/>
  <c r="N18" i="39"/>
  <c r="M18" i="39"/>
  <c r="E18" i="39"/>
  <c r="F18" i="39" s="1"/>
  <c r="G18" i="39" s="1"/>
  <c r="I18" i="39" s="1"/>
  <c r="H18" i="39" s="1"/>
  <c r="B18" i="39" s="1"/>
  <c r="AQ17" i="39"/>
  <c r="AP17" i="39"/>
  <c r="AO17" i="39"/>
  <c r="AN17" i="39"/>
  <c r="AI17" i="39"/>
  <c r="AF17" i="39" a="1"/>
  <c r="AF17" i="39" s="1"/>
  <c r="AH17" i="39" s="1"/>
  <c r="AD17" i="39"/>
  <c r="AA17" i="39" a="1"/>
  <c r="AA17" i="39" s="1"/>
  <c r="AC17" i="39" s="1"/>
  <c r="Y17" i="39"/>
  <c r="V17" i="39"/>
  <c r="X17" i="39" s="1"/>
  <c r="T17" i="39"/>
  <c r="S17" i="39"/>
  <c r="R17" i="39"/>
  <c r="P17" i="39"/>
  <c r="N17" i="39"/>
  <c r="M17" i="39"/>
  <c r="F17" i="39"/>
  <c r="G17" i="39" s="1"/>
  <c r="I17" i="39" s="1"/>
  <c r="H17" i="39" s="1"/>
  <c r="B17" i="39" s="1"/>
  <c r="O17" i="39" s="1"/>
  <c r="E17" i="39"/>
  <c r="AQ16" i="39"/>
  <c r="AP16" i="39"/>
  <c r="AO16" i="39"/>
  <c r="AI16" i="39"/>
  <c r="AD16" i="39"/>
  <c r="Y16" i="39"/>
  <c r="P16" i="39"/>
  <c r="N16" i="39"/>
  <c r="M16" i="39"/>
  <c r="E16" i="39"/>
  <c r="F16" i="39" s="1"/>
  <c r="G16" i="39" s="1"/>
  <c r="I16" i="39" s="1"/>
  <c r="H16" i="39" s="1"/>
  <c r="B16" i="39" s="1"/>
  <c r="AQ15" i="39"/>
  <c r="AP15" i="39"/>
  <c r="AO15" i="39"/>
  <c r="AN15" i="39"/>
  <c r="AI15" i="39"/>
  <c r="AF15" i="39" a="1"/>
  <c r="AF15" i="39" s="1"/>
  <c r="AH15" i="39" s="1"/>
  <c r="AD15" i="39"/>
  <c r="AA15" i="39" a="1"/>
  <c r="AA15" i="39" s="1"/>
  <c r="AC15" i="39" s="1"/>
  <c r="Y15" i="39"/>
  <c r="V15" i="39"/>
  <c r="X15" i="39" s="1"/>
  <c r="T15" i="39"/>
  <c r="S15" i="39"/>
  <c r="R15" i="39"/>
  <c r="P15" i="39"/>
  <c r="N15" i="39"/>
  <c r="M15" i="39"/>
  <c r="F15" i="39"/>
  <c r="G15" i="39" s="1"/>
  <c r="I15" i="39" s="1"/>
  <c r="H15" i="39" s="1"/>
  <c r="B15" i="39" s="1"/>
  <c r="O15" i="39" s="1"/>
  <c r="E15" i="39"/>
  <c r="AQ14" i="39"/>
  <c r="AP14" i="39"/>
  <c r="AO14" i="39"/>
  <c r="AI14" i="39"/>
  <c r="AD14" i="39"/>
  <c r="Y14" i="39"/>
  <c r="P14" i="39"/>
  <c r="N14" i="39"/>
  <c r="M14" i="39"/>
  <c r="G14" i="39"/>
  <c r="I14" i="39" s="1"/>
  <c r="H14" i="39" s="1"/>
  <c r="B14" i="39" s="1"/>
  <c r="E14" i="39"/>
  <c r="F14" i="39" s="1"/>
  <c r="AO13" i="39"/>
  <c r="AD13" i="39"/>
  <c r="AM9" i="39"/>
  <c r="AL9" i="39"/>
  <c r="AG9" i="39"/>
  <c r="AF9" i="39"/>
  <c r="AI13" i="39" s="1"/>
  <c r="AB9" i="39"/>
  <c r="AA9" i="39"/>
  <c r="W9" i="39"/>
  <c r="V9" i="39"/>
  <c r="Y13" i="39" s="1"/>
  <c r="T9" i="39"/>
  <c r="R9" i="39"/>
  <c r="Q9" i="39"/>
  <c r="O9" i="39"/>
  <c r="M9" i="39"/>
  <c r="K9" i="39"/>
  <c r="D9" i="39"/>
  <c r="C9" i="39"/>
  <c r="B9" i="39"/>
  <c r="AL18" i="39" l="1"/>
  <c r="AN18" i="39" s="1"/>
  <c r="O18" i="39"/>
  <c r="V18" i="39"/>
  <c r="X18" i="39" s="1"/>
  <c r="V21" i="39"/>
  <c r="X21" i="39" s="1"/>
  <c r="O21" i="39"/>
  <c r="V24" i="39"/>
  <c r="X24" i="39" s="1"/>
  <c r="O24" i="39"/>
  <c r="O20" i="39"/>
  <c r="V20" i="39"/>
  <c r="X20" i="39" s="1"/>
  <c r="V23" i="39"/>
  <c r="X23" i="39" s="1"/>
  <c r="O23" i="39"/>
  <c r="V14" i="39"/>
  <c r="X14" i="39" s="1"/>
  <c r="AL14" i="39"/>
  <c r="AN14" i="39" s="1"/>
  <c r="O14" i="39"/>
  <c r="AL16" i="39"/>
  <c r="AN16" i="39" s="1"/>
  <c r="O16" i="39"/>
  <c r="V16" i="39"/>
  <c r="X16" i="39" s="1"/>
  <c r="V22" i="39"/>
  <c r="X22" i="39" s="1"/>
  <c r="O22" i="39"/>
  <c r="A303" i="20"/>
  <c r="V968" i="38"/>
  <c r="V1012" i="38"/>
  <c r="U1012" i="38"/>
  <c r="T1012" i="38"/>
  <c r="S1012" i="38"/>
  <c r="R1012" i="38"/>
  <c r="Q1012" i="38"/>
  <c r="P1012" i="38"/>
  <c r="S998" i="38"/>
  <c r="T998" i="38" s="1"/>
  <c r="U998" i="38"/>
  <c r="S999" i="38"/>
  <c r="T999" i="38" s="1"/>
  <c r="U999" i="38"/>
  <c r="S1000" i="38"/>
  <c r="T1000" i="38" s="1"/>
  <c r="U1000" i="38"/>
  <c r="S1001" i="38"/>
  <c r="T1001" i="38" s="1"/>
  <c r="U1001" i="38"/>
  <c r="S1002" i="38"/>
  <c r="T1002" i="38" s="1"/>
  <c r="U1002" i="38"/>
  <c r="S1003" i="38"/>
  <c r="T1003" i="38" s="1"/>
  <c r="U1003" i="38"/>
  <c r="S1004" i="38"/>
  <c r="T1004" i="38"/>
  <c r="U1004" i="38"/>
  <c r="S1005" i="38"/>
  <c r="T1005" i="38" s="1"/>
  <c r="U1005" i="38"/>
  <c r="S1006" i="38"/>
  <c r="T1006" i="38" s="1"/>
  <c r="U1006" i="38"/>
  <c r="S1007" i="38"/>
  <c r="T1007" i="38" s="1"/>
  <c r="U1007" i="38"/>
  <c r="U997" i="38"/>
  <c r="S997" i="38"/>
  <c r="T997" i="38" s="1"/>
  <c r="U996" i="38"/>
  <c r="T996" i="38"/>
  <c r="S996" i="38"/>
  <c r="U995" i="38"/>
  <c r="S995" i="38"/>
  <c r="T995" i="38" s="1"/>
  <c r="U994" i="38"/>
  <c r="S994" i="38"/>
  <c r="T994" i="38" s="1"/>
  <c r="U993" i="38"/>
  <c r="T993" i="38"/>
  <c r="S993" i="38"/>
  <c r="U992" i="38"/>
  <c r="S992" i="38"/>
  <c r="T992" i="38" s="1"/>
  <c r="U991" i="38"/>
  <c r="S991" i="38"/>
  <c r="T991" i="38" s="1"/>
  <c r="U990" i="38"/>
  <c r="S990" i="38"/>
  <c r="T990" i="38" s="1"/>
  <c r="U989" i="38"/>
  <c r="S989" i="38"/>
  <c r="T989" i="38" s="1"/>
  <c r="U988" i="38"/>
  <c r="T988" i="38"/>
  <c r="S988" i="38"/>
  <c r="U987" i="38"/>
  <c r="S987" i="38"/>
  <c r="T987" i="38" s="1"/>
  <c r="U986" i="38"/>
  <c r="S986" i="38"/>
  <c r="T986" i="38" s="1"/>
  <c r="U985" i="38"/>
  <c r="T985" i="38"/>
  <c r="S985" i="38"/>
  <c r="U984" i="38"/>
  <c r="S984" i="38"/>
  <c r="T984" i="38" s="1"/>
  <c r="S983" i="38"/>
  <c r="T983" i="38" s="1"/>
  <c r="U983" i="38" s="1"/>
  <c r="U982" i="38"/>
  <c r="S982" i="38"/>
  <c r="T982" i="38" s="1"/>
  <c r="U981" i="38"/>
  <c r="T981" i="38"/>
  <c r="S981" i="38"/>
  <c r="S980" i="38"/>
  <c r="T980" i="38" s="1"/>
  <c r="U980" i="38" s="1"/>
  <c r="S979" i="38"/>
  <c r="T979" i="38" s="1"/>
  <c r="U979" i="38" s="1"/>
  <c r="S978" i="38"/>
  <c r="T978" i="38" s="1"/>
  <c r="U978" i="38" s="1"/>
  <c r="T977" i="38"/>
  <c r="U977" i="38" s="1"/>
  <c r="S977" i="38"/>
  <c r="T976" i="38"/>
  <c r="U976" i="38" s="1"/>
  <c r="S976" i="38"/>
  <c r="S975" i="38"/>
  <c r="T975" i="38" s="1"/>
  <c r="U975" i="38" s="1"/>
  <c r="S974" i="38"/>
  <c r="T974" i="38" s="1"/>
  <c r="U974" i="38" s="1"/>
  <c r="S973" i="38"/>
  <c r="T973" i="38" s="1"/>
  <c r="U973" i="38" s="1"/>
  <c r="T972" i="38"/>
  <c r="U972" i="38" s="1"/>
  <c r="S972" i="38"/>
  <c r="S971" i="38"/>
  <c r="T971" i="38" s="1"/>
  <c r="U971" i="38" s="1"/>
  <c r="S970" i="38"/>
  <c r="T970" i="38" s="1"/>
  <c r="U970" i="38" s="1"/>
  <c r="U969" i="38"/>
  <c r="T969" i="38"/>
  <c r="S969" i="38"/>
  <c r="P968" i="38"/>
  <c r="S748" i="38"/>
  <c r="T748" i="38" s="1"/>
  <c r="U748" i="38"/>
  <c r="S749" i="38"/>
  <c r="T749" i="38" s="1"/>
  <c r="U749" i="38"/>
  <c r="S750" i="38"/>
  <c r="T750" i="38" s="1"/>
  <c r="U750" i="38"/>
  <c r="S751" i="38"/>
  <c r="T751" i="38" s="1"/>
  <c r="U751" i="38"/>
  <c r="S752" i="38"/>
  <c r="T752" i="38" s="1"/>
  <c r="U752" i="38"/>
  <c r="S753" i="38"/>
  <c r="T753" i="38" s="1"/>
  <c r="U753" i="38"/>
  <c r="S754" i="38"/>
  <c r="T754" i="38"/>
  <c r="U754" i="38"/>
  <c r="S755" i="38"/>
  <c r="T755" i="38" s="1"/>
  <c r="U755" i="38"/>
  <c r="S756" i="38"/>
  <c r="T756" i="38" s="1"/>
  <c r="U756" i="38"/>
  <c r="S757" i="38"/>
  <c r="T757" i="38" s="1"/>
  <c r="U757" i="38"/>
  <c r="S758" i="38"/>
  <c r="T758" i="38" s="1"/>
  <c r="U758" i="38"/>
  <c r="S759" i="38"/>
  <c r="T759" i="38" s="1"/>
  <c r="U759" i="38"/>
  <c r="S760" i="38"/>
  <c r="T760" i="38" s="1"/>
  <c r="U760" i="38"/>
  <c r="S761" i="38"/>
  <c r="T761" i="38" s="1"/>
  <c r="U761" i="38"/>
  <c r="S762" i="38"/>
  <c r="T762" i="38"/>
  <c r="U762" i="38"/>
  <c r="S763" i="38"/>
  <c r="T763" i="38" s="1"/>
  <c r="U763" i="38"/>
  <c r="S764" i="38"/>
  <c r="T764" i="38" s="1"/>
  <c r="U764" i="38"/>
  <c r="S765" i="38"/>
  <c r="T765" i="38" s="1"/>
  <c r="U765" i="38"/>
  <c r="S766" i="38"/>
  <c r="T766" i="38" s="1"/>
  <c r="U766" i="38"/>
  <c r="S767" i="38"/>
  <c r="T767" i="38" s="1"/>
  <c r="U767" i="38"/>
  <c r="S768" i="38"/>
  <c r="T768" i="38" s="1"/>
  <c r="U768" i="38"/>
  <c r="S769" i="38"/>
  <c r="T769" i="38" s="1"/>
  <c r="U769" i="38"/>
  <c r="S770" i="38"/>
  <c r="T770" i="38"/>
  <c r="U770" i="38"/>
  <c r="S771" i="38"/>
  <c r="T771" i="38" s="1"/>
  <c r="U771" i="38"/>
  <c r="S548" i="38"/>
  <c r="T548" i="38" s="1"/>
  <c r="U548" i="38" s="1"/>
  <c r="S549" i="38"/>
  <c r="T549" i="38" s="1"/>
  <c r="U549" i="38" s="1"/>
  <c r="S550" i="38"/>
  <c r="T550" i="38" s="1"/>
  <c r="U550" i="38" s="1"/>
  <c r="S551" i="38"/>
  <c r="T551" i="38" s="1"/>
  <c r="U551" i="38"/>
  <c r="S552" i="38"/>
  <c r="T552" i="38" s="1"/>
  <c r="U552" i="38" s="1"/>
  <c r="S553" i="38"/>
  <c r="T553" i="38" s="1"/>
  <c r="U553" i="38" s="1"/>
  <c r="S554" i="38"/>
  <c r="T554" i="38" s="1"/>
  <c r="U554" i="38" s="1"/>
  <c r="S555" i="38"/>
  <c r="T555" i="38" s="1"/>
  <c r="U555" i="38"/>
  <c r="S556" i="38"/>
  <c r="T556" i="38" s="1"/>
  <c r="U556" i="38" s="1"/>
  <c r="S557" i="38"/>
  <c r="T557" i="38" s="1"/>
  <c r="U557" i="38" s="1"/>
  <c r="S558" i="38"/>
  <c r="T558" i="38" s="1"/>
  <c r="U558" i="38" s="1"/>
  <c r="S559" i="38"/>
  <c r="T559" i="38" s="1"/>
  <c r="U559" i="38"/>
  <c r="S560" i="38"/>
  <c r="T560" i="38" s="1"/>
  <c r="U560" i="38" s="1"/>
  <c r="S561" i="38"/>
  <c r="T561" i="38" s="1"/>
  <c r="U561" i="38" s="1"/>
  <c r="S562" i="38"/>
  <c r="T562" i="38" s="1"/>
  <c r="U562" i="38" s="1"/>
  <c r="S563" i="38"/>
  <c r="T563" i="38" s="1"/>
  <c r="U563" i="38"/>
  <c r="S564" i="38"/>
  <c r="T564" i="38" s="1"/>
  <c r="U564" i="38" s="1"/>
  <c r="S565" i="38"/>
  <c r="T565" i="38" s="1"/>
  <c r="U565" i="38" s="1"/>
  <c r="S566" i="38"/>
  <c r="T566" i="38" s="1"/>
  <c r="U566" i="38" s="1"/>
  <c r="S567" i="38"/>
  <c r="T567" i="38" s="1"/>
  <c r="U567" i="38"/>
  <c r="S568" i="38"/>
  <c r="T568" i="38" s="1"/>
  <c r="U568" i="38" s="1"/>
  <c r="S569" i="38"/>
  <c r="T569" i="38" s="1"/>
  <c r="U569" i="38" s="1"/>
  <c r="S570" i="38"/>
  <c r="T570" i="38" s="1"/>
  <c r="U570" i="38" s="1"/>
  <c r="S571" i="38"/>
  <c r="T571" i="38" s="1"/>
  <c r="U571" i="38"/>
  <c r="S572" i="38"/>
  <c r="T572" i="38" s="1"/>
  <c r="U572" i="38" s="1"/>
  <c r="V532" i="38"/>
  <c r="E921" i="38"/>
  <c r="E693" i="38"/>
  <c r="E509" i="38"/>
  <c r="N193" i="38"/>
  <c r="N98" i="38"/>
  <c r="N266" i="38"/>
  <c r="N445" i="38"/>
  <c r="N629" i="38"/>
  <c r="N886" i="38"/>
  <c r="V329" i="38"/>
  <c r="N297" i="38"/>
  <c r="AF14" i="39" a="1"/>
  <c r="AA20" i="39" a="1"/>
  <c r="AA16" i="39" a="1"/>
  <c r="AF22" i="39" a="1"/>
  <c r="AF18" i="39" a="1"/>
  <c r="AF20" i="39" a="1"/>
  <c r="AA14" i="39" a="1"/>
  <c r="AA24" i="39" a="1"/>
  <c r="AF16" i="39" a="1"/>
  <c r="AA21" i="39" a="1"/>
  <c r="AA18" i="39" a="1"/>
  <c r="AF21" i="39" a="1"/>
  <c r="AA22" i="39" a="1"/>
  <c r="AF23" i="39" a="1"/>
  <c r="AA23" i="39" a="1"/>
  <c r="AF24" i="39" a="1"/>
  <c r="AF16" i="39" l="1"/>
  <c r="AH16" i="39" s="1"/>
  <c r="AF14" i="39"/>
  <c r="AH14" i="39" s="1"/>
  <c r="AF23" i="39"/>
  <c r="AH23" i="39" s="1"/>
  <c r="AA24" i="39"/>
  <c r="AC24" i="39" s="1"/>
  <c r="AA21" i="39"/>
  <c r="AC21" i="39" s="1"/>
  <c r="AA22" i="39"/>
  <c r="AC22" i="39" s="1"/>
  <c r="AA23" i="39"/>
  <c r="AC23" i="39" s="1"/>
  <c r="AA20" i="39"/>
  <c r="AC20" i="39" s="1"/>
  <c r="AF21" i="39"/>
  <c r="AH21" i="39" s="1"/>
  <c r="AA18" i="39"/>
  <c r="AC18" i="39" s="1"/>
  <c r="AF22" i="39"/>
  <c r="AH22" i="39" s="1"/>
  <c r="AF20" i="39"/>
  <c r="AH20" i="39" s="1"/>
  <c r="AF18" i="39"/>
  <c r="AH18" i="39" s="1"/>
  <c r="AA16" i="39"/>
  <c r="AC16" i="39" s="1"/>
  <c r="AA14" i="39"/>
  <c r="AC14" i="39" s="1"/>
  <c r="AF24" i="39"/>
  <c r="AH24" i="39" s="1"/>
  <c r="T20" i="39"/>
  <c r="S20" i="39"/>
  <c r="R20" i="39"/>
  <c r="S18" i="39"/>
  <c r="T18" i="39"/>
  <c r="R18" i="39"/>
  <c r="R24" i="39"/>
  <c r="S24" i="39"/>
  <c r="T24" i="39"/>
  <c r="T16" i="39"/>
  <c r="R16" i="39"/>
  <c r="S16" i="39"/>
  <c r="R14" i="39"/>
  <c r="T14" i="39"/>
  <c r="S14" i="39"/>
  <c r="R22" i="39"/>
  <c r="T22" i="39"/>
  <c r="S22" i="39"/>
  <c r="R23" i="39"/>
  <c r="T23" i="39"/>
  <c r="S23" i="39"/>
  <c r="R21" i="39"/>
  <c r="T21" i="39"/>
  <c r="S21" i="39"/>
  <c r="C583" i="20"/>
  <c r="M531" i="20"/>
  <c r="L531" i="20"/>
  <c r="K531" i="20"/>
  <c r="G531" i="20"/>
  <c r="N531" i="20" s="1"/>
  <c r="M530" i="20"/>
  <c r="L530" i="20"/>
  <c r="K530" i="20"/>
  <c r="G530" i="20"/>
  <c r="N530" i="20" s="1"/>
  <c r="M529" i="20"/>
  <c r="L529" i="20"/>
  <c r="K529" i="20"/>
  <c r="G529" i="20"/>
  <c r="N529" i="20" s="1"/>
  <c r="M528" i="20"/>
  <c r="L528" i="20"/>
  <c r="K528" i="20"/>
  <c r="G528" i="20"/>
  <c r="N528" i="20" s="1"/>
  <c r="M527" i="20"/>
  <c r="L527" i="20"/>
  <c r="K527" i="20"/>
  <c r="G527" i="20"/>
  <c r="N527" i="20" s="1"/>
  <c r="M526" i="20"/>
  <c r="L526" i="20"/>
  <c r="K526" i="20"/>
  <c r="G526" i="20"/>
  <c r="N526" i="20" s="1"/>
  <c r="M525" i="20"/>
  <c r="L525" i="20"/>
  <c r="K525" i="20"/>
  <c r="G525" i="20"/>
  <c r="N525" i="20" s="1"/>
  <c r="M524" i="20"/>
  <c r="L524" i="20"/>
  <c r="K524" i="20"/>
  <c r="G524" i="20"/>
  <c r="N524" i="20" s="1"/>
  <c r="M523" i="20"/>
  <c r="L523" i="20"/>
  <c r="K523" i="20"/>
  <c r="G523" i="20"/>
  <c r="N523" i="20" s="1"/>
  <c r="M522" i="20"/>
  <c r="L522" i="20"/>
  <c r="K522" i="20"/>
  <c r="G522" i="20"/>
  <c r="N522" i="20" s="1"/>
  <c r="M521" i="20"/>
  <c r="L521" i="20"/>
  <c r="K521" i="20"/>
  <c r="G521" i="20"/>
  <c r="N521" i="20" s="1"/>
  <c r="M520" i="20"/>
  <c r="L520" i="20"/>
  <c r="K520" i="20"/>
  <c r="G520" i="20"/>
  <c r="N520" i="20" s="1"/>
  <c r="M519" i="20"/>
  <c r="L519" i="20"/>
  <c r="K519" i="20"/>
  <c r="G519" i="20"/>
  <c r="N519" i="20" s="1"/>
  <c r="M518" i="20"/>
  <c r="L518" i="20"/>
  <c r="K518" i="20"/>
  <c r="G518" i="20"/>
  <c r="N518" i="20" s="1"/>
  <c r="M517" i="20"/>
  <c r="L517" i="20"/>
  <c r="K517" i="20"/>
  <c r="G517" i="20"/>
  <c r="N517" i="20" s="1"/>
  <c r="M516" i="20"/>
  <c r="L516" i="20"/>
  <c r="K516" i="20"/>
  <c r="G516" i="20"/>
  <c r="N516" i="20" s="1"/>
  <c r="M515" i="20"/>
  <c r="L515" i="20"/>
  <c r="K515" i="20"/>
  <c r="G515" i="20"/>
  <c r="N515" i="20" s="1"/>
  <c r="M514" i="20"/>
  <c r="L514" i="20"/>
  <c r="K514" i="20"/>
  <c r="G514" i="20"/>
  <c r="N514" i="20" s="1"/>
  <c r="M513" i="20"/>
  <c r="L513" i="20"/>
  <c r="K513" i="20"/>
  <c r="G513" i="20"/>
  <c r="N513" i="20" s="1"/>
  <c r="M512" i="20"/>
  <c r="L512" i="20"/>
  <c r="K512" i="20"/>
  <c r="G512" i="20"/>
  <c r="N512" i="20" s="1"/>
  <c r="M511" i="20"/>
  <c r="L511" i="20"/>
  <c r="K511" i="20"/>
  <c r="G511" i="20"/>
  <c r="N511" i="20" s="1"/>
  <c r="M510" i="20"/>
  <c r="L510" i="20"/>
  <c r="K510" i="20"/>
  <c r="G510" i="20"/>
  <c r="N510" i="20" s="1"/>
  <c r="M509" i="20"/>
  <c r="L509" i="20"/>
  <c r="K509" i="20"/>
  <c r="G509" i="20"/>
  <c r="N509" i="20" s="1"/>
  <c r="M508" i="20"/>
  <c r="L508" i="20"/>
  <c r="K508" i="20"/>
  <c r="G508" i="20"/>
  <c r="N508" i="20" s="1"/>
  <c r="E507" i="20"/>
  <c r="I505" i="20" s="1"/>
  <c r="E500" i="20"/>
  <c r="F498" i="20"/>
  <c r="U346" i="38"/>
  <c r="S346" i="38"/>
  <c r="T346" i="38" s="1"/>
  <c r="U345" i="38"/>
  <c r="S345" i="38"/>
  <c r="T345" i="38" s="1"/>
  <c r="S344" i="38"/>
  <c r="T344" i="38" s="1"/>
  <c r="U344" i="38" s="1"/>
  <c r="U343" i="38"/>
  <c r="S343" i="38"/>
  <c r="T343" i="38" s="1"/>
  <c r="S342" i="38"/>
  <c r="T342" i="38" s="1"/>
  <c r="U342" i="38" s="1"/>
  <c r="S341" i="38"/>
  <c r="T341" i="38" s="1"/>
  <c r="U341" i="38" s="1"/>
  <c r="S340" i="38"/>
  <c r="T340" i="38" s="1"/>
  <c r="U340" i="38" s="1"/>
  <c r="S339" i="38"/>
  <c r="T339" i="38" s="1"/>
  <c r="U339" i="38" s="1"/>
  <c r="S338" i="38"/>
  <c r="T338" i="38" s="1"/>
  <c r="U338" i="38" s="1"/>
  <c r="S337" i="38"/>
  <c r="T337" i="38" s="1"/>
  <c r="U337" i="38" s="1"/>
  <c r="S336" i="38"/>
  <c r="T336" i="38" s="1"/>
  <c r="U336" i="38" s="1"/>
  <c r="S335" i="38"/>
  <c r="T335" i="38" s="1"/>
  <c r="U335" i="38" s="1"/>
  <c r="S334" i="38"/>
  <c r="T334" i="38" s="1"/>
  <c r="U334" i="38" s="1"/>
  <c r="S333" i="38"/>
  <c r="T333" i="38" s="1"/>
  <c r="U333" i="38" s="1"/>
  <c r="S332" i="38"/>
  <c r="T332" i="38" s="1"/>
  <c r="U332" i="38" s="1"/>
  <c r="S331" i="38"/>
  <c r="T331" i="38" s="1"/>
  <c r="U331" i="38" s="1"/>
  <c r="U330" i="38"/>
  <c r="S330" i="38"/>
  <c r="T330" i="38" s="1"/>
  <c r="P329" i="38"/>
  <c r="S547" i="38"/>
  <c r="T547" i="38" s="1"/>
  <c r="U547" i="38" s="1"/>
  <c r="U546" i="38"/>
  <c r="S546" i="38"/>
  <c r="T546" i="38" s="1"/>
  <c r="S545" i="38"/>
  <c r="T545" i="38" s="1"/>
  <c r="U545" i="38" s="1"/>
  <c r="S544" i="38"/>
  <c r="T544" i="38" s="1"/>
  <c r="U544" i="38" s="1"/>
  <c r="S543" i="38"/>
  <c r="T543" i="38" s="1"/>
  <c r="U543" i="38" s="1"/>
  <c r="S542" i="38"/>
  <c r="T542" i="38" s="1"/>
  <c r="U542" i="38" s="1"/>
  <c r="S541" i="38"/>
  <c r="T541" i="38" s="1"/>
  <c r="U541" i="38" s="1"/>
  <c r="S540" i="38"/>
  <c r="T540" i="38" s="1"/>
  <c r="U540" i="38" s="1"/>
  <c r="S539" i="38"/>
  <c r="T539" i="38" s="1"/>
  <c r="U539" i="38" s="1"/>
  <c r="S538" i="38"/>
  <c r="T538" i="38" s="1"/>
  <c r="U538" i="38" s="1"/>
  <c r="S537" i="38"/>
  <c r="T537" i="38" s="1"/>
  <c r="U537" i="38" s="1"/>
  <c r="S536" i="38"/>
  <c r="T536" i="38" s="1"/>
  <c r="U536" i="38" s="1"/>
  <c r="S535" i="38"/>
  <c r="T535" i="38" s="1"/>
  <c r="U535" i="38" s="1"/>
  <c r="S534" i="38"/>
  <c r="T534" i="38" s="1"/>
  <c r="U534" i="38" s="1"/>
  <c r="S533" i="38"/>
  <c r="T533" i="38" s="1"/>
  <c r="U533" i="38" s="1"/>
  <c r="P532" i="38"/>
  <c r="U747" i="38"/>
  <c r="S747" i="38"/>
  <c r="T747" i="38" s="1"/>
  <c r="S746" i="38"/>
  <c r="T746" i="38" s="1"/>
  <c r="U746" i="38" s="1"/>
  <c r="U745" i="38"/>
  <c r="S745" i="38"/>
  <c r="T745" i="38" s="1"/>
  <c r="S744" i="38"/>
  <c r="T744" i="38" s="1"/>
  <c r="U744" i="38" s="1"/>
  <c r="S743" i="38"/>
  <c r="T743" i="38" s="1"/>
  <c r="U743" i="38" s="1"/>
  <c r="S742" i="38"/>
  <c r="T742" i="38" s="1"/>
  <c r="U742" i="38" s="1"/>
  <c r="S741" i="38"/>
  <c r="T741" i="38" s="1"/>
  <c r="U741" i="38" s="1"/>
  <c r="S740" i="38"/>
  <c r="T740" i="38" s="1"/>
  <c r="U740" i="38" s="1"/>
  <c r="S739" i="38"/>
  <c r="T739" i="38" s="1"/>
  <c r="U739" i="38" s="1"/>
  <c r="S738" i="38"/>
  <c r="T738" i="38" s="1"/>
  <c r="U738" i="38" s="1"/>
  <c r="S737" i="38"/>
  <c r="T737" i="38" s="1"/>
  <c r="U737" i="38" s="1"/>
  <c r="S736" i="38"/>
  <c r="T736" i="38" s="1"/>
  <c r="U736" i="38" s="1"/>
  <c r="S735" i="38"/>
  <c r="T735" i="38" s="1"/>
  <c r="U735" i="38" s="1"/>
  <c r="S734" i="38"/>
  <c r="T734" i="38" s="1"/>
  <c r="U734" i="38" s="1"/>
  <c r="S733" i="38"/>
  <c r="T733" i="38" s="1"/>
  <c r="U733" i="38" s="1"/>
  <c r="S732" i="38"/>
  <c r="T732" i="38" s="1"/>
  <c r="U732" i="38" s="1"/>
  <c r="V731" i="38"/>
  <c r="P731" i="38"/>
  <c r="G533" i="20" l="1"/>
  <c r="E498" i="20" s="1"/>
  <c r="H501" i="20" s="1"/>
  <c r="V351" i="38"/>
  <c r="U351" i="38"/>
  <c r="T351" i="38"/>
  <c r="S351" i="38"/>
  <c r="R351" i="38"/>
  <c r="Q351" i="38"/>
  <c r="P351" i="38"/>
  <c r="V577" i="38"/>
  <c r="U577" i="38"/>
  <c r="T577" i="38"/>
  <c r="S577" i="38"/>
  <c r="R577" i="38"/>
  <c r="Q577" i="38"/>
  <c r="P577" i="38"/>
  <c r="V776" i="38"/>
  <c r="U776" i="38"/>
  <c r="T776" i="38"/>
  <c r="S776" i="38"/>
  <c r="R776" i="38"/>
  <c r="Q776" i="38"/>
  <c r="P776" i="38"/>
  <c r="C480" i="20"/>
  <c r="N444" i="20"/>
  <c r="M444" i="20"/>
  <c r="L444" i="20"/>
  <c r="K444" i="20"/>
  <c r="N443" i="20"/>
  <c r="M443" i="20"/>
  <c r="L443" i="20"/>
  <c r="K443" i="20"/>
  <c r="N442" i="20"/>
  <c r="M442" i="20"/>
  <c r="L442" i="20"/>
  <c r="K442" i="20"/>
  <c r="N441" i="20"/>
  <c r="M441" i="20"/>
  <c r="L441" i="20"/>
  <c r="K441" i="20"/>
  <c r="N440" i="20"/>
  <c r="M440" i="20"/>
  <c r="L440" i="20"/>
  <c r="K440" i="20"/>
  <c r="N439" i="20"/>
  <c r="M439" i="20"/>
  <c r="L439" i="20"/>
  <c r="K439" i="20"/>
  <c r="N438" i="20"/>
  <c r="M438" i="20"/>
  <c r="L438" i="20"/>
  <c r="K438" i="20"/>
  <c r="N437" i="20"/>
  <c r="M437" i="20"/>
  <c r="L437" i="20"/>
  <c r="K437" i="20"/>
  <c r="N436" i="20"/>
  <c r="M436" i="20"/>
  <c r="L436" i="20"/>
  <c r="K436" i="20"/>
  <c r="N435" i="20"/>
  <c r="M435" i="20"/>
  <c r="L435" i="20"/>
  <c r="K435" i="20"/>
  <c r="N434" i="20"/>
  <c r="M434" i="20"/>
  <c r="L434" i="20"/>
  <c r="K434" i="20"/>
  <c r="N433" i="20"/>
  <c r="M433" i="20"/>
  <c r="L433" i="20"/>
  <c r="K433" i="20"/>
  <c r="N432" i="20"/>
  <c r="M432" i="20"/>
  <c r="L432" i="20"/>
  <c r="K432" i="20"/>
  <c r="N431" i="20"/>
  <c r="M431" i="20"/>
  <c r="L431" i="20"/>
  <c r="K431" i="20"/>
  <c r="N430" i="20"/>
  <c r="M430" i="20"/>
  <c r="L430" i="20"/>
  <c r="K430" i="20"/>
  <c r="N429" i="20"/>
  <c r="M429" i="20"/>
  <c r="L429" i="20"/>
  <c r="K429" i="20"/>
  <c r="N428" i="20"/>
  <c r="M428" i="20"/>
  <c r="L428" i="20"/>
  <c r="K428" i="20"/>
  <c r="H426" i="20"/>
  <c r="L422" i="20" s="1"/>
  <c r="G420" i="20"/>
  <c r="F420" i="20"/>
  <c r="D420" i="20"/>
  <c r="C420" i="20"/>
  <c r="L418" i="20"/>
  <c r="H418" i="20"/>
  <c r="C396" i="20"/>
  <c r="F363" i="20"/>
  <c r="D322" i="20" s="1"/>
  <c r="E322" i="20" s="1"/>
  <c r="E363" i="20"/>
  <c r="D321" i="20" s="1"/>
  <c r="D363" i="20"/>
  <c r="D320" i="20" s="1"/>
  <c r="C363" i="20"/>
  <c r="D319" i="20" s="1"/>
  <c r="E319" i="20" s="1"/>
  <c r="B363" i="20"/>
  <c r="D318" i="20" s="1"/>
  <c r="E318" i="20" s="1"/>
  <c r="J361" i="20"/>
  <c r="I361" i="20"/>
  <c r="J360" i="20"/>
  <c r="I360" i="20"/>
  <c r="J359" i="20"/>
  <c r="I359" i="20"/>
  <c r="J358" i="20"/>
  <c r="I358" i="20"/>
  <c r="J357" i="20"/>
  <c r="I357" i="20"/>
  <c r="M356" i="20"/>
  <c r="L356" i="20"/>
  <c r="K356" i="20"/>
  <c r="J356" i="20"/>
  <c r="I356" i="20"/>
  <c r="J355" i="20"/>
  <c r="I355" i="20"/>
  <c r="J354" i="20"/>
  <c r="I354" i="20"/>
  <c r="J353" i="20"/>
  <c r="I353" i="20"/>
  <c r="J352" i="20"/>
  <c r="I352" i="20"/>
  <c r="J351" i="20"/>
  <c r="I351" i="20"/>
  <c r="J350" i="20"/>
  <c r="I350" i="20"/>
  <c r="J349" i="20"/>
  <c r="I349" i="20"/>
  <c r="J348" i="20"/>
  <c r="I348" i="20"/>
  <c r="J347" i="20"/>
  <c r="I347" i="20"/>
  <c r="J346" i="20"/>
  <c r="I346" i="20"/>
  <c r="J345" i="20"/>
  <c r="I345" i="20"/>
  <c r="J344" i="20"/>
  <c r="I344" i="20"/>
  <c r="J343" i="20"/>
  <c r="I343" i="20"/>
  <c r="J342" i="20"/>
  <c r="I342" i="20"/>
  <c r="J341" i="20"/>
  <c r="I341" i="20"/>
  <c r="J340" i="20"/>
  <c r="I340" i="20"/>
  <c r="J339" i="20"/>
  <c r="I339" i="20"/>
  <c r="J338" i="20"/>
  <c r="I338" i="20"/>
  <c r="J337" i="20"/>
  <c r="I337" i="20"/>
  <c r="J336" i="20"/>
  <c r="I336" i="20"/>
  <c r="J335" i="20"/>
  <c r="I335" i="20"/>
  <c r="J334" i="20"/>
  <c r="I334" i="20"/>
  <c r="J333" i="20"/>
  <c r="I333" i="20"/>
  <c r="J332" i="20"/>
  <c r="I332" i="20"/>
  <c r="J331" i="20"/>
  <c r="I331" i="20"/>
  <c r="G330" i="20"/>
  <c r="M328" i="20"/>
  <c r="L328" i="20"/>
  <c r="K328" i="20"/>
  <c r="M326" i="20"/>
  <c r="L326" i="20"/>
  <c r="K326" i="20"/>
  <c r="J326" i="20"/>
  <c r="I326" i="20"/>
  <c r="G322" i="20"/>
  <c r="C322" i="20"/>
  <c r="G321" i="20"/>
  <c r="C321" i="20"/>
  <c r="G320" i="20"/>
  <c r="C320" i="20"/>
  <c r="G319" i="20"/>
  <c r="C319" i="20"/>
  <c r="G318" i="20"/>
  <c r="C318" i="20"/>
  <c r="A308" i="20"/>
  <c r="M336" i="20" l="1"/>
  <c r="I363" i="20"/>
  <c r="E426" i="20"/>
  <c r="F426" i="20" s="1"/>
  <c r="B426" i="20"/>
  <c r="C425" i="20" s="1"/>
  <c r="J363" i="20"/>
  <c r="E320" i="20"/>
  <c r="N356" i="20"/>
  <c r="K339" i="20"/>
  <c r="M361" i="20"/>
  <c r="I330" i="20"/>
  <c r="I328" i="20" s="1"/>
  <c r="M426" i="20"/>
  <c r="K426" i="20"/>
  <c r="H498" i="20"/>
  <c r="H499" i="20"/>
  <c r="L360" i="20"/>
  <c r="L350" i="20"/>
  <c r="L348" i="20"/>
  <c r="L361" i="20"/>
  <c r="L359" i="20"/>
  <c r="L357" i="20"/>
  <c r="L355" i="20"/>
  <c r="L353" i="20"/>
  <c r="L351" i="20"/>
  <c r="L349" i="20"/>
  <c r="L347" i="20"/>
  <c r="L345" i="20"/>
  <c r="L343" i="20"/>
  <c r="L341" i="20"/>
  <c r="L339" i="20"/>
  <c r="L337" i="20"/>
  <c r="L335" i="20"/>
  <c r="L333" i="20"/>
  <c r="L331" i="20"/>
  <c r="L346" i="20"/>
  <c r="L344" i="20"/>
  <c r="L342" i="20"/>
  <c r="L340" i="20"/>
  <c r="L332" i="20"/>
  <c r="E321" i="20"/>
  <c r="L358" i="20"/>
  <c r="L354" i="20"/>
  <c r="L352" i="20"/>
  <c r="L338" i="20"/>
  <c r="L336" i="20"/>
  <c r="L334" i="20"/>
  <c r="K333" i="20"/>
  <c r="M334" i="20"/>
  <c r="K337" i="20"/>
  <c r="M338" i="20"/>
  <c r="M340" i="20"/>
  <c r="K347" i="20"/>
  <c r="M348" i="20"/>
  <c r="M350" i="20"/>
  <c r="K351" i="20"/>
  <c r="M352" i="20"/>
  <c r="K353" i="20"/>
  <c r="M354" i="20"/>
  <c r="K355" i="20"/>
  <c r="K357" i="20"/>
  <c r="M358" i="20"/>
  <c r="K359" i="20"/>
  <c r="M360" i="20"/>
  <c r="K361" i="20"/>
  <c r="K331" i="20"/>
  <c r="M332" i="20"/>
  <c r="K335" i="20"/>
  <c r="K341" i="20"/>
  <c r="M342" i="20"/>
  <c r="K343" i="20"/>
  <c r="M344" i="20"/>
  <c r="K345" i="20"/>
  <c r="M346" i="20"/>
  <c r="K349" i="20"/>
  <c r="J330" i="20"/>
  <c r="J328" i="20" s="1"/>
  <c r="M331" i="20"/>
  <c r="K332" i="20"/>
  <c r="M333" i="20"/>
  <c r="K334" i="20"/>
  <c r="M335" i="20"/>
  <c r="K336" i="20"/>
  <c r="M337" i="20"/>
  <c r="K338" i="20"/>
  <c r="M339" i="20"/>
  <c r="K340" i="20"/>
  <c r="M341" i="20"/>
  <c r="K342" i="20"/>
  <c r="M343" i="20"/>
  <c r="K344" i="20"/>
  <c r="M345" i="20"/>
  <c r="K346" i="20"/>
  <c r="M347" i="20"/>
  <c r="K348" i="20"/>
  <c r="M349" i="20"/>
  <c r="K350" i="20"/>
  <c r="M351" i="20"/>
  <c r="K352" i="20"/>
  <c r="M353" i="20"/>
  <c r="K354" i="20"/>
  <c r="M355" i="20"/>
  <c r="M357" i="20"/>
  <c r="K358" i="20"/>
  <c r="M359" i="20"/>
  <c r="K360" i="20"/>
  <c r="C498" i="38"/>
  <c r="C496" i="38"/>
  <c r="C492" i="38"/>
  <c r="C489" i="38"/>
  <c r="C486" i="38"/>
  <c r="C481" i="38"/>
  <c r="C479" i="38"/>
  <c r="G477" i="38"/>
  <c r="I466" i="38"/>
  <c r="G466" i="38"/>
  <c r="M456" i="38"/>
  <c r="I456" i="38"/>
  <c r="F456" i="38"/>
  <c r="E456" i="38"/>
  <c r="C456" i="38"/>
  <c r="B456" i="38"/>
  <c r="C426" i="20" l="1"/>
  <c r="N354" i="20"/>
  <c r="N350" i="20"/>
  <c r="N346" i="20"/>
  <c r="N342" i="20"/>
  <c r="N334" i="20"/>
  <c r="N333" i="20"/>
  <c r="F425" i="20"/>
  <c r="N353" i="20"/>
  <c r="N348" i="20"/>
  <c r="N331" i="20"/>
  <c r="N355" i="20"/>
  <c r="N352" i="20"/>
  <c r="N345" i="20"/>
  <c r="N337" i="20"/>
  <c r="N349" i="20"/>
  <c r="N338" i="20"/>
  <c r="N344" i="20"/>
  <c r="N336" i="20"/>
  <c r="N339" i="20"/>
  <c r="N358" i="20"/>
  <c r="N343" i="20"/>
  <c r="N359" i="20"/>
  <c r="N340" i="20"/>
  <c r="N332" i="20"/>
  <c r="N360" i="20"/>
  <c r="N351" i="20"/>
  <c r="N335" i="20"/>
  <c r="N341" i="20"/>
  <c r="N357" i="20"/>
  <c r="N347" i="20"/>
  <c r="K330" i="20"/>
  <c r="K363" i="20"/>
  <c r="L330" i="20"/>
  <c r="L363" i="20"/>
  <c r="M363" i="20"/>
  <c r="M330" i="20"/>
  <c r="N361" i="20"/>
  <c r="N22" i="38"/>
  <c r="N21" i="38"/>
  <c r="N19" i="38"/>
  <c r="N20" i="38"/>
  <c r="N18" i="38"/>
  <c r="N17" i="38"/>
  <c r="P920" i="38"/>
  <c r="P690" i="38"/>
  <c r="P508" i="38"/>
  <c r="P290" i="38"/>
  <c r="P214" i="38"/>
  <c r="P118" i="38"/>
  <c r="P25" i="38"/>
  <c r="N15" i="38"/>
  <c r="N14" i="38"/>
  <c r="N13" i="38"/>
  <c r="N12" i="38"/>
  <c r="N11" i="38"/>
  <c r="N10" i="38"/>
  <c r="N9" i="38"/>
  <c r="N8" i="38"/>
  <c r="N1212" i="38"/>
  <c r="M1212" i="38"/>
  <c r="L1212" i="38"/>
  <c r="K1212" i="38"/>
  <c r="J1212" i="38"/>
  <c r="I1212" i="38"/>
  <c r="H1212" i="38"/>
  <c r="G1212" i="38"/>
  <c r="F1212" i="38"/>
  <c r="E1212" i="38"/>
  <c r="D1212" i="38"/>
  <c r="C1212" i="38"/>
  <c r="B1212" i="38"/>
  <c r="A1212" i="38"/>
  <c r="E1009" i="38"/>
  <c r="D959" i="38" s="1"/>
  <c r="E959" i="38" s="1"/>
  <c r="C1209" i="38"/>
  <c r="E1173" i="38"/>
  <c r="C1170" i="38"/>
  <c r="B1167" i="38"/>
  <c r="E1134" i="38"/>
  <c r="C1131" i="38"/>
  <c r="B1128" i="38"/>
  <c r="E1095" i="38"/>
  <c r="C1092" i="38"/>
  <c r="B1089" i="38"/>
  <c r="E1056" i="38"/>
  <c r="C1053" i="38"/>
  <c r="B1050" i="38"/>
  <c r="E1017" i="38"/>
  <c r="C1014" i="38"/>
  <c r="B1011" i="38"/>
  <c r="F1009" i="38"/>
  <c r="D960" i="38" s="1"/>
  <c r="E960" i="38" s="1"/>
  <c r="D1009" i="38"/>
  <c r="D958" i="38" s="1"/>
  <c r="E958" i="38" s="1"/>
  <c r="C1009" i="38"/>
  <c r="D957" i="38" s="1"/>
  <c r="E957" i="38" s="1"/>
  <c r="B1009" i="38"/>
  <c r="D956" i="38" s="1"/>
  <c r="E956" i="38" s="1"/>
  <c r="M1007" i="38"/>
  <c r="L1007" i="38"/>
  <c r="K1007" i="38"/>
  <c r="J1007" i="38"/>
  <c r="I1007" i="38"/>
  <c r="M1006" i="38"/>
  <c r="L1006" i="38"/>
  <c r="K1006" i="38"/>
  <c r="J1006" i="38"/>
  <c r="I1006" i="38"/>
  <c r="M1005" i="38"/>
  <c r="L1005" i="38"/>
  <c r="K1005" i="38"/>
  <c r="J1005" i="38"/>
  <c r="I1005" i="38"/>
  <c r="M1004" i="38"/>
  <c r="L1004" i="38"/>
  <c r="K1004" i="38"/>
  <c r="J1004" i="38"/>
  <c r="I1004" i="38"/>
  <c r="M1003" i="38"/>
  <c r="L1003" i="38"/>
  <c r="K1003" i="38"/>
  <c r="J1003" i="38"/>
  <c r="I1003" i="38"/>
  <c r="M1002" i="38"/>
  <c r="L1002" i="38"/>
  <c r="K1002" i="38"/>
  <c r="J1002" i="38"/>
  <c r="I1002" i="38"/>
  <c r="M1001" i="38"/>
  <c r="L1001" i="38"/>
  <c r="K1001" i="38"/>
  <c r="J1001" i="38"/>
  <c r="I1001" i="38"/>
  <c r="M1000" i="38"/>
  <c r="L1000" i="38"/>
  <c r="K1000" i="38"/>
  <c r="J1000" i="38"/>
  <c r="I1000" i="38"/>
  <c r="M999" i="38"/>
  <c r="L999" i="38"/>
  <c r="K999" i="38"/>
  <c r="J999" i="38"/>
  <c r="I999" i="38"/>
  <c r="M998" i="38"/>
  <c r="L998" i="38"/>
  <c r="K998" i="38"/>
  <c r="J998" i="38"/>
  <c r="I998" i="38"/>
  <c r="M997" i="38"/>
  <c r="L997" i="38"/>
  <c r="K997" i="38"/>
  <c r="J997" i="38"/>
  <c r="I997" i="38"/>
  <c r="M996" i="38"/>
  <c r="L996" i="38"/>
  <c r="K996" i="38"/>
  <c r="J996" i="38"/>
  <c r="I996" i="38"/>
  <c r="M995" i="38"/>
  <c r="L995" i="38"/>
  <c r="K995" i="38"/>
  <c r="J995" i="38"/>
  <c r="I995" i="38"/>
  <c r="M994" i="38"/>
  <c r="L994" i="38"/>
  <c r="K994" i="38"/>
  <c r="J994" i="38"/>
  <c r="I994" i="38"/>
  <c r="M993" i="38"/>
  <c r="L993" i="38"/>
  <c r="K993" i="38"/>
  <c r="J993" i="38"/>
  <c r="I993" i="38"/>
  <c r="M992" i="38"/>
  <c r="L992" i="38"/>
  <c r="K992" i="38"/>
  <c r="J992" i="38"/>
  <c r="I992" i="38"/>
  <c r="M991" i="38"/>
  <c r="L991" i="38"/>
  <c r="K991" i="38"/>
  <c r="J991" i="38"/>
  <c r="I991" i="38"/>
  <c r="M990" i="38"/>
  <c r="L990" i="38"/>
  <c r="K990" i="38"/>
  <c r="J990" i="38"/>
  <c r="I990" i="38"/>
  <c r="M989" i="38"/>
  <c r="L989" i="38"/>
  <c r="K989" i="38"/>
  <c r="J989" i="38"/>
  <c r="I989" i="38"/>
  <c r="M988" i="38"/>
  <c r="L988" i="38"/>
  <c r="K988" i="38"/>
  <c r="J988" i="38"/>
  <c r="I988" i="38"/>
  <c r="M987" i="38"/>
  <c r="L987" i="38"/>
  <c r="K987" i="38"/>
  <c r="J987" i="38"/>
  <c r="I987" i="38"/>
  <c r="M986" i="38"/>
  <c r="L986" i="38"/>
  <c r="K986" i="38"/>
  <c r="J986" i="38"/>
  <c r="I986" i="38"/>
  <c r="M985" i="38"/>
  <c r="L985" i="38"/>
  <c r="K985" i="38"/>
  <c r="J985" i="38"/>
  <c r="I985" i="38"/>
  <c r="M984" i="38"/>
  <c r="L984" i="38"/>
  <c r="K984" i="38"/>
  <c r="J984" i="38"/>
  <c r="I984" i="38"/>
  <c r="M983" i="38"/>
  <c r="L983" i="38"/>
  <c r="K983" i="38"/>
  <c r="J983" i="38"/>
  <c r="I983" i="38"/>
  <c r="M982" i="38"/>
  <c r="L982" i="38"/>
  <c r="K982" i="38"/>
  <c r="J982" i="38"/>
  <c r="I982" i="38"/>
  <c r="M981" i="38"/>
  <c r="L981" i="38"/>
  <c r="K981" i="38"/>
  <c r="J981" i="38"/>
  <c r="I981" i="38"/>
  <c r="M980" i="38"/>
  <c r="L980" i="38"/>
  <c r="K980" i="38"/>
  <c r="J980" i="38"/>
  <c r="I980" i="38"/>
  <c r="M979" i="38"/>
  <c r="L979" i="38"/>
  <c r="K979" i="38"/>
  <c r="J979" i="38"/>
  <c r="I979" i="38"/>
  <c r="M978" i="38"/>
  <c r="L978" i="38"/>
  <c r="K978" i="38"/>
  <c r="J978" i="38"/>
  <c r="I978" i="38"/>
  <c r="M977" i="38"/>
  <c r="L977" i="38"/>
  <c r="K977" i="38"/>
  <c r="J977" i="38"/>
  <c r="I977" i="38"/>
  <c r="M976" i="38"/>
  <c r="L976" i="38"/>
  <c r="K976" i="38"/>
  <c r="J976" i="38"/>
  <c r="I976" i="38"/>
  <c r="M975" i="38"/>
  <c r="L975" i="38"/>
  <c r="K975" i="38"/>
  <c r="J975" i="38"/>
  <c r="I975" i="38"/>
  <c r="M974" i="38"/>
  <c r="L974" i="38"/>
  <c r="K974" i="38"/>
  <c r="J974" i="38"/>
  <c r="I974" i="38"/>
  <c r="M973" i="38"/>
  <c r="L973" i="38"/>
  <c r="K973" i="38"/>
  <c r="J973" i="38"/>
  <c r="I973" i="38"/>
  <c r="M972" i="38"/>
  <c r="L972" i="38"/>
  <c r="K972" i="38"/>
  <c r="J972" i="38"/>
  <c r="I972" i="38"/>
  <c r="C1243" i="38"/>
  <c r="M971" i="38"/>
  <c r="L971" i="38"/>
  <c r="K971" i="38"/>
  <c r="J971" i="38"/>
  <c r="I971" i="38"/>
  <c r="M970" i="38"/>
  <c r="L970" i="38"/>
  <c r="K970" i="38"/>
  <c r="J970" i="38"/>
  <c r="I970" i="38"/>
  <c r="C1241" i="38"/>
  <c r="M969" i="38"/>
  <c r="L969" i="38"/>
  <c r="K969" i="38"/>
  <c r="J969" i="38"/>
  <c r="I969" i="38"/>
  <c r="G968" i="38"/>
  <c r="C1238" i="38"/>
  <c r="M964" i="38"/>
  <c r="L964" i="38"/>
  <c r="K964" i="38"/>
  <c r="J964" i="38"/>
  <c r="I964" i="38"/>
  <c r="C1234" i="38"/>
  <c r="C1232" i="38"/>
  <c r="G960" i="38"/>
  <c r="C960" i="38"/>
  <c r="G959" i="38"/>
  <c r="C959" i="38"/>
  <c r="C1230" i="38"/>
  <c r="G958" i="38"/>
  <c r="C958" i="38"/>
  <c r="G957" i="38"/>
  <c r="C957" i="38"/>
  <c r="C1228" i="38"/>
  <c r="G956" i="38"/>
  <c r="C956" i="38"/>
  <c r="C1226" i="38"/>
  <c r="C1224" i="38"/>
  <c r="C1223" i="38"/>
  <c r="C1222" i="38"/>
  <c r="C1221" i="38"/>
  <c r="C1220" i="38"/>
  <c r="C1219" i="38"/>
  <c r="A946" i="38"/>
  <c r="B1217" i="38"/>
  <c r="N1216" i="38"/>
  <c r="N363" i="20" l="1"/>
  <c r="N330" i="20"/>
  <c r="N970" i="38"/>
  <c r="J968" i="38"/>
  <c r="J966" i="38" s="1"/>
  <c r="N969" i="38"/>
  <c r="K968" i="38"/>
  <c r="K966" i="38" s="1"/>
  <c r="J1009" i="38"/>
  <c r="K1009" i="38"/>
  <c r="N973" i="38"/>
  <c r="N977" i="38"/>
  <c r="N981" i="38"/>
  <c r="N985" i="38"/>
  <c r="N989" i="38"/>
  <c r="N993" i="38"/>
  <c r="L1009" i="38"/>
  <c r="N995" i="38"/>
  <c r="N999" i="38"/>
  <c r="N1003" i="38"/>
  <c r="N1007" i="38"/>
  <c r="M1009" i="38"/>
  <c r="M968" i="38"/>
  <c r="M966" i="38" s="1"/>
  <c r="N986" i="38"/>
  <c r="N994" i="38"/>
  <c r="N996" i="38"/>
  <c r="N1004" i="38"/>
  <c r="N975" i="38"/>
  <c r="N979" i="38"/>
  <c r="N983" i="38"/>
  <c r="N987" i="38"/>
  <c r="N991" i="38"/>
  <c r="N997" i="38"/>
  <c r="N1001" i="38"/>
  <c r="N1005" i="38"/>
  <c r="I1009" i="38"/>
  <c r="I968" i="38"/>
  <c r="I966" i="38" s="1"/>
  <c r="N971" i="38"/>
  <c r="N974" i="38"/>
  <c r="N978" i="38"/>
  <c r="N982" i="38"/>
  <c r="N990" i="38"/>
  <c r="N1000" i="38"/>
  <c r="L968" i="38"/>
  <c r="L966" i="38" s="1"/>
  <c r="N972" i="38"/>
  <c r="N976" i="38"/>
  <c r="N980" i="38"/>
  <c r="N984" i="38"/>
  <c r="N988" i="38"/>
  <c r="N992" i="38"/>
  <c r="N998" i="38"/>
  <c r="N1002" i="38"/>
  <c r="N1006" i="38"/>
  <c r="N968" i="38" l="1"/>
  <c r="N1009" i="38"/>
  <c r="E794" i="38" l="1"/>
  <c r="N771" i="38"/>
  <c r="M771" i="38"/>
  <c r="L771" i="38"/>
  <c r="K771" i="38"/>
  <c r="N770" i="38"/>
  <c r="M770" i="38"/>
  <c r="L770" i="38"/>
  <c r="K770" i="38"/>
  <c r="N769" i="38"/>
  <c r="M769" i="38"/>
  <c r="L769" i="38"/>
  <c r="K769" i="38"/>
  <c r="N768" i="38"/>
  <c r="M768" i="38"/>
  <c r="L768" i="38"/>
  <c r="K768" i="38"/>
  <c r="N767" i="38"/>
  <c r="M767" i="38"/>
  <c r="L767" i="38"/>
  <c r="K767" i="38"/>
  <c r="N766" i="38"/>
  <c r="M766" i="38"/>
  <c r="L766" i="38"/>
  <c r="K766" i="38"/>
  <c r="N765" i="38"/>
  <c r="M765" i="38"/>
  <c r="L765" i="38"/>
  <c r="K765" i="38"/>
  <c r="N764" i="38"/>
  <c r="M764" i="38"/>
  <c r="L764" i="38"/>
  <c r="K764" i="38"/>
  <c r="N763" i="38"/>
  <c r="M763" i="38"/>
  <c r="L763" i="38"/>
  <c r="K763" i="38"/>
  <c r="N762" i="38"/>
  <c r="M762" i="38"/>
  <c r="L762" i="38"/>
  <c r="K762" i="38"/>
  <c r="N761" i="38"/>
  <c r="M761" i="38"/>
  <c r="L761" i="38"/>
  <c r="K761" i="38"/>
  <c r="N760" i="38"/>
  <c r="M760" i="38"/>
  <c r="L760" i="38"/>
  <c r="K760" i="38"/>
  <c r="N759" i="38"/>
  <c r="M759" i="38"/>
  <c r="L759" i="38"/>
  <c r="K759" i="38"/>
  <c r="N758" i="38"/>
  <c r="M758" i="38"/>
  <c r="L758" i="38"/>
  <c r="K758" i="38"/>
  <c r="N757" i="38"/>
  <c r="M757" i="38"/>
  <c r="L757" i="38"/>
  <c r="K757" i="38"/>
  <c r="N756" i="38"/>
  <c r="M756" i="38"/>
  <c r="L756" i="38"/>
  <c r="K756" i="38"/>
  <c r="N755" i="38"/>
  <c r="M755" i="38"/>
  <c r="L755" i="38"/>
  <c r="K755" i="38"/>
  <c r="N754" i="38"/>
  <c r="M754" i="38"/>
  <c r="L754" i="38"/>
  <c r="K754" i="38"/>
  <c r="N753" i="38"/>
  <c r="M753" i="38"/>
  <c r="L753" i="38"/>
  <c r="K753" i="38"/>
  <c r="N752" i="38"/>
  <c r="M752" i="38"/>
  <c r="L752" i="38"/>
  <c r="K752" i="38"/>
  <c r="N751" i="38"/>
  <c r="M751" i="38"/>
  <c r="L751" i="38"/>
  <c r="K751" i="38"/>
  <c r="N750" i="38"/>
  <c r="M750" i="38"/>
  <c r="L750" i="38"/>
  <c r="K750" i="38"/>
  <c r="N749" i="38"/>
  <c r="M749" i="38"/>
  <c r="L749" i="38"/>
  <c r="K749" i="38"/>
  <c r="N748" i="38"/>
  <c r="M748" i="38"/>
  <c r="L748" i="38"/>
  <c r="K748" i="38"/>
  <c r="N747" i="38"/>
  <c r="M747" i="38"/>
  <c r="L747" i="38"/>
  <c r="K747" i="38"/>
  <c r="N746" i="38"/>
  <c r="M746" i="38"/>
  <c r="L746" i="38"/>
  <c r="K746" i="38"/>
  <c r="N745" i="38"/>
  <c r="M745" i="38"/>
  <c r="L745" i="38"/>
  <c r="K745" i="38"/>
  <c r="N744" i="38"/>
  <c r="M744" i="38"/>
  <c r="L744" i="38"/>
  <c r="K744" i="38"/>
  <c r="N743" i="38"/>
  <c r="M743" i="38"/>
  <c r="L743" i="38"/>
  <c r="K743" i="38"/>
  <c r="N742" i="38"/>
  <c r="M742" i="38"/>
  <c r="L742" i="38"/>
  <c r="K742" i="38"/>
  <c r="N741" i="38"/>
  <c r="M741" i="38"/>
  <c r="L741" i="38"/>
  <c r="K741" i="38"/>
  <c r="N740" i="38"/>
  <c r="M740" i="38"/>
  <c r="L740" i="38"/>
  <c r="K740" i="38"/>
  <c r="N739" i="38"/>
  <c r="M739" i="38"/>
  <c r="L739" i="38"/>
  <c r="K739" i="38"/>
  <c r="N738" i="38"/>
  <c r="M738" i="38"/>
  <c r="L738" i="38"/>
  <c r="K738" i="38"/>
  <c r="N737" i="38"/>
  <c r="M737" i="38"/>
  <c r="L737" i="38"/>
  <c r="K737" i="38"/>
  <c r="N736" i="38"/>
  <c r="M736" i="38"/>
  <c r="L736" i="38"/>
  <c r="K736" i="38"/>
  <c r="N735" i="38"/>
  <c r="M735" i="38"/>
  <c r="L735" i="38"/>
  <c r="K735" i="38"/>
  <c r="N734" i="38"/>
  <c r="M734" i="38"/>
  <c r="L734" i="38"/>
  <c r="K734" i="38"/>
  <c r="N733" i="38"/>
  <c r="M733" i="38"/>
  <c r="L733" i="38"/>
  <c r="K733" i="38"/>
  <c r="N732" i="38"/>
  <c r="M732" i="38"/>
  <c r="L732" i="38"/>
  <c r="K732" i="38"/>
  <c r="H730" i="38"/>
  <c r="L726" i="38" s="1"/>
  <c r="G724" i="38"/>
  <c r="F724" i="38"/>
  <c r="D724" i="38"/>
  <c r="C724" i="38"/>
  <c r="L722" i="38"/>
  <c r="H722" i="38"/>
  <c r="M730" i="38" l="1"/>
  <c r="K730" i="38"/>
  <c r="B730" i="38"/>
  <c r="C729" i="38" s="1"/>
  <c r="E730" i="38"/>
  <c r="F730" i="38" s="1"/>
  <c r="M369" i="38"/>
  <c r="M368" i="38"/>
  <c r="M367" i="38"/>
  <c r="M366" i="38"/>
  <c r="M365" i="38"/>
  <c r="M364" i="38"/>
  <c r="M363" i="38"/>
  <c r="M362" i="38"/>
  <c r="M361" i="38"/>
  <c r="M360" i="38"/>
  <c r="M359" i="38"/>
  <c r="M358" i="38"/>
  <c r="M357" i="38"/>
  <c r="M356" i="38"/>
  <c r="M355" i="38"/>
  <c r="M354" i="38"/>
  <c r="M353" i="38"/>
  <c r="M352" i="38"/>
  <c r="M351" i="38"/>
  <c r="M350" i="38"/>
  <c r="M349" i="38"/>
  <c r="M348" i="38"/>
  <c r="M347" i="38"/>
  <c r="M346" i="38"/>
  <c r="M345" i="38"/>
  <c r="M344" i="38"/>
  <c r="M343" i="38"/>
  <c r="M342" i="38"/>
  <c r="M341" i="38"/>
  <c r="M340" i="38"/>
  <c r="M339" i="38"/>
  <c r="M338" i="38"/>
  <c r="M337" i="38"/>
  <c r="M336" i="38"/>
  <c r="M335" i="38"/>
  <c r="M334" i="38"/>
  <c r="M333" i="38"/>
  <c r="M330" i="38"/>
  <c r="L332" i="38"/>
  <c r="L333" i="38"/>
  <c r="L334" i="38"/>
  <c r="L335" i="38"/>
  <c r="L336" i="38"/>
  <c r="L337" i="38"/>
  <c r="L338" i="38"/>
  <c r="L339" i="38"/>
  <c r="L340" i="38"/>
  <c r="L341" i="38"/>
  <c r="L342" i="38"/>
  <c r="L343" i="38"/>
  <c r="L344" i="38"/>
  <c r="L345" i="38"/>
  <c r="L346" i="38"/>
  <c r="L347" i="38"/>
  <c r="L348" i="38"/>
  <c r="L349" i="38"/>
  <c r="L350" i="38"/>
  <c r="L351" i="38"/>
  <c r="L352" i="38"/>
  <c r="L353" i="38"/>
  <c r="L354" i="38"/>
  <c r="L355" i="38"/>
  <c r="L356" i="38"/>
  <c r="L357" i="38"/>
  <c r="L358" i="38"/>
  <c r="L359" i="38"/>
  <c r="L360" i="38"/>
  <c r="L361" i="38"/>
  <c r="L362" i="38"/>
  <c r="L363" i="38"/>
  <c r="L364" i="38"/>
  <c r="L365" i="38"/>
  <c r="L366" i="38"/>
  <c r="L367" i="38"/>
  <c r="L368" i="38"/>
  <c r="L369" i="38"/>
  <c r="L330" i="38"/>
  <c r="L331" i="38"/>
  <c r="G332" i="38"/>
  <c r="M332" i="38" s="1"/>
  <c r="G333" i="38"/>
  <c r="G334" i="38"/>
  <c r="G335" i="38"/>
  <c r="G336" i="38"/>
  <c r="G337" i="38"/>
  <c r="G338" i="38"/>
  <c r="G339" i="38"/>
  <c r="G340" i="38"/>
  <c r="G341" i="38"/>
  <c r="G342" i="38"/>
  <c r="G343" i="38"/>
  <c r="G344" i="38"/>
  <c r="G345" i="38"/>
  <c r="G346" i="38"/>
  <c r="G347" i="38"/>
  <c r="G348" i="38"/>
  <c r="G349" i="38"/>
  <c r="G350" i="38"/>
  <c r="G351" i="38"/>
  <c r="G352" i="38"/>
  <c r="G353" i="38"/>
  <c r="G354" i="38"/>
  <c r="G355" i="38"/>
  <c r="G356" i="38"/>
  <c r="G357" i="38"/>
  <c r="G358" i="38"/>
  <c r="G359" i="38"/>
  <c r="G360" i="38"/>
  <c r="G361" i="38"/>
  <c r="G362" i="38"/>
  <c r="G363" i="38"/>
  <c r="G364" i="38"/>
  <c r="G365" i="38"/>
  <c r="G366" i="38"/>
  <c r="G367" i="38"/>
  <c r="G368" i="38"/>
  <c r="G369" i="38"/>
  <c r="G330" i="38"/>
  <c r="G331" i="38"/>
  <c r="M331" i="38" s="1"/>
  <c r="E329" i="38"/>
  <c r="G538" i="38"/>
  <c r="N538" i="38" s="1"/>
  <c r="G539" i="38"/>
  <c r="N539" i="38" s="1"/>
  <c r="G540" i="38"/>
  <c r="N540" i="38" s="1"/>
  <c r="G541" i="38"/>
  <c r="N541" i="38" s="1"/>
  <c r="G542" i="38"/>
  <c r="N542" i="38" s="1"/>
  <c r="G543" i="38"/>
  <c r="N543" i="38" s="1"/>
  <c r="G544" i="38"/>
  <c r="N544" i="38" s="1"/>
  <c r="G545" i="38"/>
  <c r="N545" i="38" s="1"/>
  <c r="G546" i="38"/>
  <c r="N546" i="38" s="1"/>
  <c r="G547" i="38"/>
  <c r="N547" i="38" s="1"/>
  <c r="G548" i="38"/>
  <c r="N548" i="38" s="1"/>
  <c r="G549" i="38"/>
  <c r="N549" i="38" s="1"/>
  <c r="G550" i="38"/>
  <c r="N550" i="38" s="1"/>
  <c r="G551" i="38"/>
  <c r="N551" i="38" s="1"/>
  <c r="G552" i="38"/>
  <c r="N552" i="38" s="1"/>
  <c r="G553" i="38"/>
  <c r="N553" i="38" s="1"/>
  <c r="G554" i="38"/>
  <c r="N554" i="38" s="1"/>
  <c r="G555" i="38"/>
  <c r="N555" i="38" s="1"/>
  <c r="G556" i="38"/>
  <c r="N556" i="38" s="1"/>
  <c r="G557" i="38"/>
  <c r="N557" i="38" s="1"/>
  <c r="G558" i="38"/>
  <c r="N558" i="38" s="1"/>
  <c r="G559" i="38"/>
  <c r="N559" i="38" s="1"/>
  <c r="G560" i="38"/>
  <c r="N560" i="38" s="1"/>
  <c r="G561" i="38"/>
  <c r="N561" i="38" s="1"/>
  <c r="G562" i="38"/>
  <c r="N562" i="38" s="1"/>
  <c r="G563" i="38"/>
  <c r="N563" i="38" s="1"/>
  <c r="G564" i="38"/>
  <c r="N564" i="38" s="1"/>
  <c r="G565" i="38"/>
  <c r="N565" i="38" s="1"/>
  <c r="G566" i="38"/>
  <c r="N566" i="38" s="1"/>
  <c r="G567" i="38"/>
  <c r="N567" i="38" s="1"/>
  <c r="G568" i="38"/>
  <c r="N568" i="38" s="1"/>
  <c r="G569" i="38"/>
  <c r="N569" i="38" s="1"/>
  <c r="G570" i="38"/>
  <c r="N570" i="38" s="1"/>
  <c r="G571" i="38"/>
  <c r="N571" i="38" s="1"/>
  <c r="G572" i="38"/>
  <c r="N572" i="38" s="1"/>
  <c r="G533" i="38"/>
  <c r="G534" i="38"/>
  <c r="N534" i="38" s="1"/>
  <c r="G535" i="38"/>
  <c r="N535" i="38" s="1"/>
  <c r="G536" i="38"/>
  <c r="N536" i="38" s="1"/>
  <c r="G537" i="38"/>
  <c r="N537" i="38" s="1"/>
  <c r="E532" i="38"/>
  <c r="C730" i="38" l="1"/>
  <c r="F729" i="38"/>
  <c r="F315" i="38"/>
  <c r="M371" i="38"/>
  <c r="N342" i="38" s="1"/>
  <c r="G371" i="38"/>
  <c r="G574" i="38"/>
  <c r="N533" i="38"/>
  <c r="N574" i="38" s="1"/>
  <c r="K538" i="38"/>
  <c r="K539" i="38"/>
  <c r="K540" i="38"/>
  <c r="K541" i="38"/>
  <c r="K542" i="38"/>
  <c r="K543" i="38"/>
  <c r="K544" i="38"/>
  <c r="K545" i="38"/>
  <c r="K546" i="38"/>
  <c r="K547" i="38"/>
  <c r="K548" i="38"/>
  <c r="K549" i="38"/>
  <c r="K550" i="38"/>
  <c r="K551" i="38"/>
  <c r="K552" i="38"/>
  <c r="K553" i="38"/>
  <c r="K554" i="38"/>
  <c r="K555" i="38"/>
  <c r="K556" i="38"/>
  <c r="K557" i="38"/>
  <c r="K558" i="38"/>
  <c r="K559" i="38"/>
  <c r="K560" i="38"/>
  <c r="K561" i="38"/>
  <c r="K562" i="38"/>
  <c r="K563" i="38"/>
  <c r="K564" i="38"/>
  <c r="K565" i="38"/>
  <c r="K566" i="38"/>
  <c r="K567" i="38"/>
  <c r="K568" i="38"/>
  <c r="K569" i="38"/>
  <c r="K570" i="38"/>
  <c r="K571" i="38"/>
  <c r="K572" i="38"/>
  <c r="K533" i="38"/>
  <c r="K534" i="38"/>
  <c r="K535" i="38"/>
  <c r="K536" i="38"/>
  <c r="K537" i="38"/>
  <c r="E525" i="38"/>
  <c r="I323" i="38"/>
  <c r="L322" i="38" s="1"/>
  <c r="F523" i="38"/>
  <c r="N344" i="38" l="1"/>
  <c r="N360" i="38"/>
  <c r="N350" i="38"/>
  <c r="N338" i="38"/>
  <c r="N356" i="38"/>
  <c r="N336" i="38"/>
  <c r="N362" i="38"/>
  <c r="N346" i="38"/>
  <c r="N340" i="38"/>
  <c r="N366" i="38"/>
  <c r="N368" i="38"/>
  <c r="N352" i="38"/>
  <c r="N332" i="38"/>
  <c r="N358" i="38"/>
  <c r="N369" i="38"/>
  <c r="N367" i="38"/>
  <c r="N365" i="38"/>
  <c r="N363" i="38"/>
  <c r="N361" i="38"/>
  <c r="N359" i="38"/>
  <c r="N357" i="38"/>
  <c r="N355" i="38"/>
  <c r="N353" i="38"/>
  <c r="N351" i="38"/>
  <c r="N349" i="38"/>
  <c r="N347" i="38"/>
  <c r="N345" i="38"/>
  <c r="N343" i="38"/>
  <c r="N341" i="38"/>
  <c r="N339" i="38"/>
  <c r="N337" i="38"/>
  <c r="N335" i="38"/>
  <c r="N333" i="38"/>
  <c r="N331" i="38"/>
  <c r="N364" i="38"/>
  <c r="N348" i="38"/>
  <c r="N330" i="38"/>
  <c r="N354" i="38"/>
  <c r="N334" i="38"/>
  <c r="C500" i="38" l="1"/>
  <c r="M317" i="38"/>
  <c r="C318" i="38"/>
  <c r="C317" i="38" s="1"/>
  <c r="C371" i="38"/>
  <c r="I315" i="38"/>
  <c r="N325" i="38"/>
  <c r="M922" i="38"/>
  <c r="B1214" i="38"/>
  <c r="C881" i="38"/>
  <c r="M694" i="38"/>
  <c r="C624" i="38"/>
  <c r="M572" i="38"/>
  <c r="L572" i="38"/>
  <c r="M571" i="38"/>
  <c r="L571" i="38"/>
  <c r="M570" i="38"/>
  <c r="L570" i="38"/>
  <c r="M569" i="38"/>
  <c r="L569" i="38"/>
  <c r="M568" i="38"/>
  <c r="L568" i="38"/>
  <c r="M567" i="38"/>
  <c r="L567" i="38"/>
  <c r="M566" i="38"/>
  <c r="L566" i="38"/>
  <c r="M565" i="38"/>
  <c r="L565" i="38"/>
  <c r="M564" i="38"/>
  <c r="L564" i="38"/>
  <c r="M563" i="38"/>
  <c r="L563" i="38"/>
  <c r="M562" i="38"/>
  <c r="L562" i="38"/>
  <c r="M561" i="38"/>
  <c r="L561" i="38"/>
  <c r="M560" i="38"/>
  <c r="L560" i="38"/>
  <c r="M559" i="38"/>
  <c r="L559" i="38"/>
  <c r="M558" i="38"/>
  <c r="L558" i="38"/>
  <c r="M557" i="38"/>
  <c r="L557" i="38"/>
  <c r="M556" i="38"/>
  <c r="L556" i="38"/>
  <c r="M555" i="38"/>
  <c r="L555" i="38"/>
  <c r="M554" i="38"/>
  <c r="L554" i="38"/>
  <c r="M553" i="38"/>
  <c r="L553" i="38"/>
  <c r="M552" i="38"/>
  <c r="L552" i="38"/>
  <c r="M551" i="38"/>
  <c r="L551" i="38"/>
  <c r="M550" i="38"/>
  <c r="L550" i="38"/>
  <c r="M549" i="38"/>
  <c r="L549" i="38"/>
  <c r="M548" i="38"/>
  <c r="L548" i="38"/>
  <c r="M547" i="38"/>
  <c r="L547" i="38"/>
  <c r="M546" i="38"/>
  <c r="L546" i="38"/>
  <c r="M545" i="38"/>
  <c r="L545" i="38"/>
  <c r="M544" i="38"/>
  <c r="L544" i="38"/>
  <c r="M543" i="38"/>
  <c r="L543" i="38"/>
  <c r="M542" i="38"/>
  <c r="L542" i="38"/>
  <c r="M541" i="38"/>
  <c r="L541" i="38"/>
  <c r="M540" i="38"/>
  <c r="L540" i="38"/>
  <c r="M539" i="38"/>
  <c r="L539" i="38"/>
  <c r="M538" i="38"/>
  <c r="L538" i="38"/>
  <c r="M537" i="38"/>
  <c r="L537" i="38"/>
  <c r="M536" i="38"/>
  <c r="L536" i="38"/>
  <c r="M535" i="38"/>
  <c r="L535" i="38"/>
  <c r="M534" i="38"/>
  <c r="L534" i="38"/>
  <c r="M533" i="38"/>
  <c r="L533" i="38"/>
  <c r="B628" i="38"/>
  <c r="M507" i="38"/>
  <c r="C441" i="38"/>
  <c r="C374" i="38"/>
  <c r="K369" i="38"/>
  <c r="J369" i="38"/>
  <c r="K368" i="38"/>
  <c r="J368" i="38"/>
  <c r="K367" i="38"/>
  <c r="J367" i="38"/>
  <c r="K366" i="38"/>
  <c r="J366" i="38"/>
  <c r="K365" i="38"/>
  <c r="J365" i="38"/>
  <c r="K364" i="38"/>
  <c r="J364" i="38"/>
  <c r="K363" i="38"/>
  <c r="J363" i="38"/>
  <c r="K362" i="38"/>
  <c r="J362" i="38"/>
  <c r="K361" i="38"/>
  <c r="J361" i="38"/>
  <c r="K360" i="38"/>
  <c r="J360" i="38"/>
  <c r="K359" i="38"/>
  <c r="J359" i="38"/>
  <c r="K358" i="38"/>
  <c r="J358" i="38"/>
  <c r="K357" i="38"/>
  <c r="J357" i="38"/>
  <c r="K356" i="38"/>
  <c r="J356" i="38"/>
  <c r="K355" i="38"/>
  <c r="J355" i="38"/>
  <c r="K354" i="38"/>
  <c r="J354" i="38"/>
  <c r="K353" i="38"/>
  <c r="J353" i="38"/>
  <c r="K352" i="38"/>
  <c r="J352" i="38"/>
  <c r="K351" i="38"/>
  <c r="J351" i="38"/>
  <c r="K350" i="38"/>
  <c r="J350" i="38"/>
  <c r="K349" i="38"/>
  <c r="J349" i="38"/>
  <c r="K348" i="38"/>
  <c r="J348" i="38"/>
  <c r="K347" i="38"/>
  <c r="J347" i="38"/>
  <c r="K346" i="38"/>
  <c r="J346" i="38"/>
  <c r="K345" i="38"/>
  <c r="J345" i="38"/>
  <c r="K344" i="38"/>
  <c r="J344" i="38"/>
  <c r="K343" i="38"/>
  <c r="J343" i="38"/>
  <c r="K342" i="38"/>
  <c r="J342" i="38"/>
  <c r="K341" i="38"/>
  <c r="J341" i="38"/>
  <c r="K340" i="38"/>
  <c r="J340" i="38"/>
  <c r="K339" i="38"/>
  <c r="J339" i="38"/>
  <c r="K338" i="38"/>
  <c r="J338" i="38"/>
  <c r="K337" i="38"/>
  <c r="J337" i="38"/>
  <c r="K336" i="38"/>
  <c r="J336" i="38"/>
  <c r="K335" i="38"/>
  <c r="J335" i="38"/>
  <c r="K334" i="38"/>
  <c r="J334" i="38"/>
  <c r="K333" i="38"/>
  <c r="J333" i="38"/>
  <c r="K332" i="38"/>
  <c r="J332" i="38"/>
  <c r="J331" i="38"/>
  <c r="K330" i="38"/>
  <c r="J330" i="38"/>
  <c r="L324" i="38"/>
  <c r="M316" i="38"/>
  <c r="M289" i="38"/>
  <c r="C261" i="38"/>
  <c r="H252" i="38"/>
  <c r="G252" i="38"/>
  <c r="H251" i="38"/>
  <c r="G251" i="38"/>
  <c r="H250" i="38"/>
  <c r="G250" i="38"/>
  <c r="H249" i="38"/>
  <c r="G249" i="38"/>
  <c r="H248" i="38"/>
  <c r="G248" i="38"/>
  <c r="H247" i="38"/>
  <c r="G247" i="38"/>
  <c r="H246" i="38"/>
  <c r="G246" i="38"/>
  <c r="H245" i="38"/>
  <c r="G245" i="38"/>
  <c r="H244" i="38"/>
  <c r="G244" i="38"/>
  <c r="H243" i="38"/>
  <c r="G243" i="38"/>
  <c r="H242" i="38"/>
  <c r="G242" i="38"/>
  <c r="H241" i="38"/>
  <c r="G241" i="38"/>
  <c r="H240" i="38"/>
  <c r="G240" i="38"/>
  <c r="H239" i="38"/>
  <c r="G239" i="38"/>
  <c r="H238" i="38"/>
  <c r="G238" i="38"/>
  <c r="H237" i="38"/>
  <c r="G237" i="38"/>
  <c r="H236" i="38"/>
  <c r="G236" i="38"/>
  <c r="H235" i="38"/>
  <c r="G235" i="38"/>
  <c r="H234" i="38"/>
  <c r="G234" i="38"/>
  <c r="H233" i="38"/>
  <c r="G233" i="38"/>
  <c r="C282" i="38"/>
  <c r="I223" i="38"/>
  <c r="M213" i="38"/>
  <c r="B265" i="38"/>
  <c r="C188" i="38"/>
  <c r="C163" i="38"/>
  <c r="N155" i="38"/>
  <c r="M155" i="38"/>
  <c r="N154" i="38"/>
  <c r="M154" i="38"/>
  <c r="N153" i="38"/>
  <c r="M153" i="38"/>
  <c r="N152" i="38"/>
  <c r="M152" i="38"/>
  <c r="N151" i="38"/>
  <c r="M151" i="38"/>
  <c r="N150" i="38"/>
  <c r="M150" i="38"/>
  <c r="N149" i="38"/>
  <c r="M149" i="38"/>
  <c r="N148" i="38"/>
  <c r="M148" i="38"/>
  <c r="N147" i="38"/>
  <c r="M147" i="38"/>
  <c r="N146" i="38"/>
  <c r="M146" i="38"/>
  <c r="N145" i="38"/>
  <c r="M145" i="38"/>
  <c r="N144" i="38"/>
  <c r="M144" i="38"/>
  <c r="N143" i="38"/>
  <c r="M143" i="38"/>
  <c r="N142" i="38"/>
  <c r="M142" i="38"/>
  <c r="N141" i="38"/>
  <c r="M141" i="38"/>
  <c r="N140" i="38"/>
  <c r="M140" i="38"/>
  <c r="N139" i="38"/>
  <c r="M139" i="38"/>
  <c r="N138" i="38"/>
  <c r="M138" i="38"/>
  <c r="N137" i="38"/>
  <c r="M137" i="38"/>
  <c r="N136" i="38"/>
  <c r="M136" i="38"/>
  <c r="C206" i="38"/>
  <c r="A130" i="38"/>
  <c r="M117" i="38"/>
  <c r="B192" i="38"/>
  <c r="C93" i="38"/>
  <c r="N63" i="38"/>
  <c r="M63" i="38"/>
  <c r="N62" i="38"/>
  <c r="M62" i="38"/>
  <c r="N61" i="38"/>
  <c r="M61" i="38"/>
  <c r="N60" i="38"/>
  <c r="M60" i="38"/>
  <c r="N59" i="38"/>
  <c r="M59" i="38"/>
  <c r="N58" i="38"/>
  <c r="M58" i="38"/>
  <c r="N57" i="38"/>
  <c r="M57" i="38"/>
  <c r="N56" i="38"/>
  <c r="M56" i="38"/>
  <c r="N55" i="38"/>
  <c r="M55" i="38"/>
  <c r="N54" i="38"/>
  <c r="M54" i="38"/>
  <c r="N53" i="38"/>
  <c r="M53" i="38"/>
  <c r="N52" i="38"/>
  <c r="M52" i="38"/>
  <c r="N51" i="38"/>
  <c r="M51" i="38"/>
  <c r="N50" i="38"/>
  <c r="M50" i="38"/>
  <c r="N49" i="38"/>
  <c r="M49" i="38"/>
  <c r="N48" i="38"/>
  <c r="M48" i="38"/>
  <c r="N47" i="38"/>
  <c r="M47" i="38"/>
  <c r="N46" i="38"/>
  <c r="M46" i="38"/>
  <c r="N45" i="38"/>
  <c r="M45" i="38"/>
  <c r="N44" i="38"/>
  <c r="M44" i="38"/>
  <c r="A38" i="38"/>
  <c r="C110" i="38"/>
  <c r="M24" i="38"/>
  <c r="B97" i="38"/>
  <c r="E523" i="38" l="1"/>
  <c r="H526" i="38" s="1"/>
  <c r="M321" i="38"/>
  <c r="M323" i="38"/>
  <c r="K323" i="38"/>
  <c r="L321" i="38"/>
  <c r="L316" i="38"/>
  <c r="J316" i="38" s="1"/>
  <c r="K321" i="38" s="1"/>
  <c r="I318" i="38"/>
  <c r="L318" i="38" s="1"/>
  <c r="K331" i="38"/>
  <c r="C372" i="38"/>
  <c r="H315" i="38"/>
  <c r="K322" i="38" s="1"/>
  <c r="L323" i="38" s="1"/>
  <c r="I530" i="38"/>
  <c r="H524" i="38" l="1"/>
  <c r="H523" i="38"/>
  <c r="L317" i="38"/>
  <c r="K317" i="38"/>
  <c r="M318" i="38"/>
  <c r="L319" i="38"/>
  <c r="M319" i="38"/>
  <c r="N371" i="38"/>
  <c r="C267" i="20" l="1"/>
  <c r="H252" i="20"/>
  <c r="G252" i="20"/>
  <c r="H251" i="20"/>
  <c r="G251" i="20"/>
  <c r="H250" i="20"/>
  <c r="G250" i="20"/>
  <c r="H249" i="20"/>
  <c r="G249" i="20"/>
  <c r="H248" i="20"/>
  <c r="G248" i="20"/>
  <c r="I238" i="20"/>
  <c r="C43" i="35" l="1"/>
  <c r="P42" i="35" s="1"/>
  <c r="B43" i="35"/>
  <c r="P41" i="35" s="1"/>
  <c r="F41" i="35"/>
  <c r="E41" i="35"/>
  <c r="F40" i="35"/>
  <c r="E40" i="35"/>
  <c r="F39" i="35"/>
  <c r="E39" i="35"/>
  <c r="F38" i="35"/>
  <c r="E38" i="35"/>
  <c r="F37" i="35"/>
  <c r="E37" i="35"/>
  <c r="F36" i="35"/>
  <c r="E36" i="35"/>
  <c r="F35" i="35"/>
  <c r="E35" i="35"/>
  <c r="E43" i="35" s="1"/>
  <c r="P31" i="35"/>
  <c r="F23" i="35"/>
  <c r="E23" i="35"/>
  <c r="F22" i="35"/>
  <c r="E22" i="35"/>
  <c r="F21" i="35"/>
  <c r="E21" i="35"/>
  <c r="F20" i="35"/>
  <c r="E20" i="35"/>
  <c r="F19" i="35"/>
  <c r="E19" i="35"/>
  <c r="F18" i="35"/>
  <c r="E18" i="35"/>
  <c r="F17" i="35"/>
  <c r="E17" i="35"/>
  <c r="N16" i="35"/>
  <c r="F16" i="35"/>
  <c r="E16" i="35"/>
  <c r="N15" i="35"/>
  <c r="N31" i="35" l="1"/>
  <c r="C360" i="31" l="1"/>
  <c r="M360" i="31" s="1"/>
  <c r="M357" i="31"/>
  <c r="J309" i="31"/>
  <c r="D309" i="31"/>
  <c r="J308" i="31"/>
  <c r="G308" i="31"/>
  <c r="G309" i="31" s="1"/>
  <c r="D308" i="31"/>
  <c r="J304" i="31"/>
  <c r="D304" i="31"/>
  <c r="D303" i="31" s="1"/>
  <c r="J303" i="31"/>
  <c r="G303" i="31"/>
  <c r="G304" i="31" s="1"/>
  <c r="J297" i="31"/>
  <c r="G297" i="31"/>
  <c r="J296" i="31"/>
  <c r="G296" i="31"/>
  <c r="D296" i="31"/>
  <c r="D297" i="31" s="1"/>
  <c r="G292" i="31"/>
  <c r="D292" i="31"/>
  <c r="J291" i="31"/>
  <c r="J292" i="31" s="1"/>
  <c r="G291" i="31"/>
  <c r="D291" i="31"/>
  <c r="C283" i="31"/>
  <c r="K276" i="31"/>
  <c r="J276" i="31"/>
  <c r="I276" i="31"/>
  <c r="H276" i="31"/>
  <c r="G276" i="31"/>
  <c r="M275" i="31"/>
  <c r="K273" i="31"/>
  <c r="J273" i="31"/>
  <c r="I273" i="31"/>
  <c r="H273" i="31"/>
  <c r="G273" i="31"/>
  <c r="M272" i="31"/>
  <c r="K272" i="31"/>
  <c r="K275" i="31" s="1"/>
  <c r="J272" i="31"/>
  <c r="J275" i="31" s="1"/>
  <c r="I272" i="31"/>
  <c r="I275" i="31" s="1"/>
  <c r="H272" i="31"/>
  <c r="H275" i="31" s="1"/>
  <c r="G272" i="31"/>
  <c r="G275" i="31" s="1"/>
  <c r="L271" i="31"/>
  <c r="K265" i="31"/>
  <c r="J265" i="31"/>
  <c r="I265" i="31"/>
  <c r="H265" i="31"/>
  <c r="G265" i="31"/>
  <c r="L264" i="31"/>
  <c r="C247" i="31"/>
  <c r="K240" i="31"/>
  <c r="J240" i="31"/>
  <c r="I240" i="31"/>
  <c r="H240" i="31"/>
  <c r="G240" i="31"/>
  <c r="M239" i="31"/>
  <c r="K237" i="31"/>
  <c r="J237" i="31"/>
  <c r="I237" i="31"/>
  <c r="H237" i="31"/>
  <c r="G237" i="31"/>
  <c r="M236" i="31"/>
  <c r="K236" i="31"/>
  <c r="K239" i="31" s="1"/>
  <c r="J236" i="31"/>
  <c r="J239" i="31" s="1"/>
  <c r="I236" i="31"/>
  <c r="I239" i="31" s="1"/>
  <c r="H236" i="31"/>
  <c r="H239" i="31" s="1"/>
  <c r="G236" i="31"/>
  <c r="G239" i="31" s="1"/>
  <c r="L235" i="31"/>
  <c r="L234" i="31"/>
  <c r="G208" i="31"/>
  <c r="G207" i="31"/>
  <c r="G206" i="31"/>
  <c r="G205" i="31"/>
  <c r="G204" i="31"/>
  <c r="G203" i="31"/>
  <c r="G202" i="31"/>
  <c r="G201" i="31"/>
  <c r="G200" i="31"/>
  <c r="G199" i="31"/>
  <c r="G198" i="31"/>
  <c r="G197" i="31"/>
  <c r="G194" i="31"/>
  <c r="M188" i="31"/>
  <c r="L188" i="31"/>
  <c r="J188" i="31"/>
  <c r="M187" i="31"/>
  <c r="L187" i="31"/>
  <c r="J187" i="31"/>
  <c r="L181" i="31"/>
  <c r="L180" i="31"/>
  <c r="D171" i="31"/>
  <c r="J171" i="31" s="1"/>
  <c r="I171" i="31" s="1"/>
  <c r="C171" i="31" s="1"/>
  <c r="D170" i="31"/>
  <c r="J170" i="31" s="1"/>
  <c r="I170" i="31" s="1"/>
  <c r="C170" i="31" s="1"/>
  <c r="D169" i="31"/>
  <c r="J169" i="31" s="1"/>
  <c r="I169" i="31" s="1"/>
  <c r="C169" i="31" s="1"/>
  <c r="E169" i="31" s="1"/>
  <c r="D168" i="31"/>
  <c r="J168" i="31" s="1"/>
  <c r="I168" i="31" s="1"/>
  <c r="C168" i="31" s="1"/>
  <c r="E168" i="31" s="1"/>
  <c r="D167" i="31"/>
  <c r="J167" i="31" s="1"/>
  <c r="I167" i="31" s="1"/>
  <c r="C167" i="31" s="1"/>
  <c r="G142" i="31"/>
  <c r="G140" i="31"/>
  <c r="G138" i="31"/>
  <c r="L136" i="31"/>
  <c r="K136" i="31"/>
  <c r="J136" i="31"/>
  <c r="I136" i="31"/>
  <c r="H136" i="31"/>
  <c r="G134" i="31"/>
  <c r="G133" i="31"/>
  <c r="G132" i="31"/>
  <c r="G131" i="31"/>
  <c r="G130" i="31"/>
  <c r="G127" i="31"/>
  <c r="J124" i="31"/>
  <c r="G124" i="31"/>
  <c r="C122" i="31"/>
  <c r="F115" i="31"/>
  <c r="G107" i="31"/>
  <c r="G114" i="31" s="1"/>
  <c r="H114" i="31" s="1"/>
  <c r="K114" i="31" s="1"/>
  <c r="K98" i="31"/>
  <c r="K97" i="31"/>
  <c r="J97" i="31"/>
  <c r="J98" i="31" s="1"/>
  <c r="I97" i="31"/>
  <c r="I98" i="31" s="1"/>
  <c r="H97" i="31"/>
  <c r="L94" i="31"/>
  <c r="C86" i="31"/>
  <c r="L82" i="31"/>
  <c r="L85" i="31" s="1"/>
  <c r="N80" i="31"/>
  <c r="K82" i="31" s="1"/>
  <c r="K85" i="31" s="1"/>
  <c r="E79" i="31"/>
  <c r="E86" i="31" s="1"/>
  <c r="O64" i="31"/>
  <c r="O65" i="31" s="1"/>
  <c r="O66" i="31" s="1"/>
  <c r="Q1" i="31"/>
  <c r="P1" i="31"/>
  <c r="O1" i="31"/>
  <c r="N1" i="31"/>
  <c r="M1" i="31"/>
  <c r="L1" i="31"/>
  <c r="K1" i="31"/>
  <c r="J1" i="31"/>
  <c r="I1" i="31"/>
  <c r="H1" i="31"/>
  <c r="G1" i="31"/>
  <c r="F1" i="31"/>
  <c r="E1" i="31"/>
  <c r="D1" i="31"/>
  <c r="C1" i="31"/>
  <c r="B1" i="31"/>
  <c r="A1" i="31"/>
  <c r="R890" i="29"/>
  <c r="C890" i="29"/>
  <c r="W876" i="29"/>
  <c r="V876" i="29"/>
  <c r="H876" i="29"/>
  <c r="G876" i="29"/>
  <c r="W875" i="29"/>
  <c r="V875" i="29"/>
  <c r="H875" i="29"/>
  <c r="G875" i="29"/>
  <c r="W874" i="29"/>
  <c r="V874" i="29"/>
  <c r="H874" i="29"/>
  <c r="G874" i="29"/>
  <c r="W873" i="29"/>
  <c r="V873" i="29"/>
  <c r="H873" i="29"/>
  <c r="G873" i="29"/>
  <c r="W872" i="29"/>
  <c r="V872" i="29"/>
  <c r="H872" i="29"/>
  <c r="G872" i="29"/>
  <c r="W871" i="29"/>
  <c r="V871" i="29"/>
  <c r="H871" i="29"/>
  <c r="G871" i="29"/>
  <c r="W870" i="29"/>
  <c r="V870" i="29"/>
  <c r="H870" i="29"/>
  <c r="G870" i="29"/>
  <c r="W869" i="29"/>
  <c r="V869" i="29"/>
  <c r="H869" i="29"/>
  <c r="G869" i="29"/>
  <c r="W868" i="29"/>
  <c r="V868" i="29"/>
  <c r="H868" i="29"/>
  <c r="G868" i="29"/>
  <c r="W867" i="29"/>
  <c r="V867" i="29"/>
  <c r="H867" i="29"/>
  <c r="G867" i="29"/>
  <c r="W866" i="29"/>
  <c r="V866" i="29"/>
  <c r="H866" i="29"/>
  <c r="G866" i="29"/>
  <c r="W865" i="29"/>
  <c r="V865" i="29"/>
  <c r="H865" i="29"/>
  <c r="G865" i="29"/>
  <c r="W864" i="29"/>
  <c r="V864" i="29"/>
  <c r="H864" i="29"/>
  <c r="G864" i="29"/>
  <c r="W863" i="29"/>
  <c r="V863" i="29"/>
  <c r="H863" i="29"/>
  <c r="G863" i="29"/>
  <c r="W862" i="29"/>
  <c r="V862" i="29"/>
  <c r="H862" i="29"/>
  <c r="G862" i="29"/>
  <c r="W861" i="29"/>
  <c r="V861" i="29"/>
  <c r="H861" i="29"/>
  <c r="G861" i="29"/>
  <c r="W860" i="29"/>
  <c r="V860" i="29"/>
  <c r="H860" i="29"/>
  <c r="G860" i="29"/>
  <c r="W859" i="29"/>
  <c r="V859" i="29"/>
  <c r="H859" i="29"/>
  <c r="G859" i="29"/>
  <c r="W858" i="29"/>
  <c r="V858" i="29"/>
  <c r="H858" i="29"/>
  <c r="G858" i="29"/>
  <c r="W857" i="29"/>
  <c r="V857" i="29"/>
  <c r="H857" i="29"/>
  <c r="G857" i="29"/>
  <c r="X847" i="29"/>
  <c r="I847" i="29"/>
  <c r="R841" i="29"/>
  <c r="C841" i="29"/>
  <c r="W827" i="29"/>
  <c r="V827" i="29"/>
  <c r="H827" i="29"/>
  <c r="G827" i="29"/>
  <c r="W826" i="29"/>
  <c r="V826" i="29"/>
  <c r="H826" i="29"/>
  <c r="G826" i="29"/>
  <c r="W825" i="29"/>
  <c r="V825" i="29"/>
  <c r="H825" i="29"/>
  <c r="G825" i="29"/>
  <c r="W824" i="29"/>
  <c r="V824" i="29"/>
  <c r="H824" i="29"/>
  <c r="G824" i="29"/>
  <c r="W823" i="29"/>
  <c r="V823" i="29"/>
  <c r="H823" i="29"/>
  <c r="G823" i="29"/>
  <c r="W822" i="29"/>
  <c r="V822" i="29"/>
  <c r="H822" i="29"/>
  <c r="G822" i="29"/>
  <c r="W821" i="29"/>
  <c r="V821" i="29"/>
  <c r="H821" i="29"/>
  <c r="G821" i="29"/>
  <c r="W820" i="29"/>
  <c r="V820" i="29"/>
  <c r="H820" i="29"/>
  <c r="G820" i="29"/>
  <c r="W819" i="29"/>
  <c r="V819" i="29"/>
  <c r="H819" i="29"/>
  <c r="G819" i="29"/>
  <c r="W818" i="29"/>
  <c r="V818" i="29"/>
  <c r="H818" i="29"/>
  <c r="G818" i="29"/>
  <c r="W817" i="29"/>
  <c r="V817" i="29"/>
  <c r="H817" i="29"/>
  <c r="G817" i="29"/>
  <c r="W816" i="29"/>
  <c r="V816" i="29"/>
  <c r="H816" i="29"/>
  <c r="G816" i="29"/>
  <c r="W815" i="29"/>
  <c r="V815" i="29"/>
  <c r="H815" i="29"/>
  <c r="G815" i="29"/>
  <c r="W814" i="29"/>
  <c r="V814" i="29"/>
  <c r="H814" i="29"/>
  <c r="G814" i="29"/>
  <c r="W813" i="29"/>
  <c r="V813" i="29"/>
  <c r="H813" i="29"/>
  <c r="G813" i="29"/>
  <c r="W812" i="29"/>
  <c r="V812" i="29"/>
  <c r="H812" i="29"/>
  <c r="G812" i="29"/>
  <c r="W811" i="29"/>
  <c r="V811" i="29"/>
  <c r="H811" i="29"/>
  <c r="G811" i="29"/>
  <c r="W810" i="29"/>
  <c r="V810" i="29"/>
  <c r="H810" i="29"/>
  <c r="G810" i="29"/>
  <c r="W809" i="29"/>
  <c r="V809" i="29"/>
  <c r="H809" i="29"/>
  <c r="G809" i="29"/>
  <c r="W808" i="29"/>
  <c r="V808" i="29"/>
  <c r="H808" i="29"/>
  <c r="G808" i="29"/>
  <c r="X798" i="29"/>
  <c r="I798" i="29"/>
  <c r="R792" i="29"/>
  <c r="C792" i="29"/>
  <c r="W778" i="29"/>
  <c r="V778" i="29"/>
  <c r="H778" i="29"/>
  <c r="G778" i="29"/>
  <c r="W777" i="29"/>
  <c r="V777" i="29"/>
  <c r="H777" i="29"/>
  <c r="G777" i="29"/>
  <c r="W776" i="29"/>
  <c r="V776" i="29"/>
  <c r="H776" i="29"/>
  <c r="G776" i="29"/>
  <c r="W775" i="29"/>
  <c r="V775" i="29"/>
  <c r="H775" i="29"/>
  <c r="G775" i="29"/>
  <c r="W774" i="29"/>
  <c r="V774" i="29"/>
  <c r="H774" i="29"/>
  <c r="G774" i="29"/>
  <c r="W773" i="29"/>
  <c r="V773" i="29"/>
  <c r="H773" i="29"/>
  <c r="G773" i="29"/>
  <c r="W772" i="29"/>
  <c r="V772" i="29"/>
  <c r="H772" i="29"/>
  <c r="G772" i="29"/>
  <c r="W771" i="29"/>
  <c r="V771" i="29"/>
  <c r="H771" i="29"/>
  <c r="G771" i="29"/>
  <c r="W770" i="29"/>
  <c r="V770" i="29"/>
  <c r="H770" i="29"/>
  <c r="G770" i="29"/>
  <c r="W769" i="29"/>
  <c r="V769" i="29"/>
  <c r="H769" i="29"/>
  <c r="G769" i="29"/>
  <c r="W768" i="29"/>
  <c r="V768" i="29"/>
  <c r="H768" i="29"/>
  <c r="G768" i="29"/>
  <c r="W767" i="29"/>
  <c r="V767" i="29"/>
  <c r="H767" i="29"/>
  <c r="G767" i="29"/>
  <c r="W766" i="29"/>
  <c r="V766" i="29"/>
  <c r="H766" i="29"/>
  <c r="G766" i="29"/>
  <c r="W765" i="29"/>
  <c r="V765" i="29"/>
  <c r="H765" i="29"/>
  <c r="G765" i="29"/>
  <c r="W764" i="29"/>
  <c r="V764" i="29"/>
  <c r="H764" i="29"/>
  <c r="G764" i="29"/>
  <c r="W763" i="29"/>
  <c r="V763" i="29"/>
  <c r="H763" i="29"/>
  <c r="G763" i="29"/>
  <c r="W762" i="29"/>
  <c r="V762" i="29"/>
  <c r="H762" i="29"/>
  <c r="G762" i="29"/>
  <c r="W761" i="29"/>
  <c r="V761" i="29"/>
  <c r="H761" i="29"/>
  <c r="G761" i="29"/>
  <c r="W760" i="29"/>
  <c r="V760" i="29"/>
  <c r="H760" i="29"/>
  <c r="G760" i="29"/>
  <c r="W759" i="29"/>
  <c r="V759" i="29"/>
  <c r="H759" i="29"/>
  <c r="G759" i="29"/>
  <c r="X749" i="29"/>
  <c r="I749" i="29"/>
  <c r="R743" i="29"/>
  <c r="C743" i="29"/>
  <c r="W729" i="29"/>
  <c r="V729" i="29"/>
  <c r="H729" i="29"/>
  <c r="G729" i="29"/>
  <c r="W728" i="29"/>
  <c r="V728" i="29"/>
  <c r="H728" i="29"/>
  <c r="G728" i="29"/>
  <c r="W727" i="29"/>
  <c r="V727" i="29"/>
  <c r="H727" i="29"/>
  <c r="G727" i="29"/>
  <c r="W726" i="29"/>
  <c r="V726" i="29"/>
  <c r="H726" i="29"/>
  <c r="G726" i="29"/>
  <c r="W725" i="29"/>
  <c r="V725" i="29"/>
  <c r="H725" i="29"/>
  <c r="G725" i="29"/>
  <c r="W724" i="29"/>
  <c r="V724" i="29"/>
  <c r="H724" i="29"/>
  <c r="G724" i="29"/>
  <c r="W723" i="29"/>
  <c r="V723" i="29"/>
  <c r="H723" i="29"/>
  <c r="G723" i="29"/>
  <c r="W722" i="29"/>
  <c r="V722" i="29"/>
  <c r="H722" i="29"/>
  <c r="G722" i="29"/>
  <c r="W721" i="29"/>
  <c r="V721" i="29"/>
  <c r="H721" i="29"/>
  <c r="G721" i="29"/>
  <c r="W720" i="29"/>
  <c r="V720" i="29"/>
  <c r="H720" i="29"/>
  <c r="G720" i="29"/>
  <c r="W719" i="29"/>
  <c r="V719" i="29"/>
  <c r="H719" i="29"/>
  <c r="G719" i="29"/>
  <c r="W718" i="29"/>
  <c r="V718" i="29"/>
  <c r="H718" i="29"/>
  <c r="G718" i="29"/>
  <c r="W717" i="29"/>
  <c r="V717" i="29"/>
  <c r="H717" i="29"/>
  <c r="G717" i="29"/>
  <c r="W716" i="29"/>
  <c r="V716" i="29"/>
  <c r="H716" i="29"/>
  <c r="G716" i="29"/>
  <c r="W715" i="29"/>
  <c r="V715" i="29"/>
  <c r="H715" i="29"/>
  <c r="G715" i="29"/>
  <c r="W714" i="29"/>
  <c r="V714" i="29"/>
  <c r="H714" i="29"/>
  <c r="G714" i="29"/>
  <c r="W713" i="29"/>
  <c r="V713" i="29"/>
  <c r="H713" i="29"/>
  <c r="G713" i="29"/>
  <c r="W712" i="29"/>
  <c r="V712" i="29"/>
  <c r="H712" i="29"/>
  <c r="G712" i="29"/>
  <c r="W711" i="29"/>
  <c r="V711" i="29"/>
  <c r="H711" i="29"/>
  <c r="G711" i="29"/>
  <c r="W710" i="29"/>
  <c r="V710" i="29"/>
  <c r="H710" i="29"/>
  <c r="G710" i="29"/>
  <c r="X700" i="29"/>
  <c r="I700" i="29"/>
  <c r="R694" i="29"/>
  <c r="C694" i="29"/>
  <c r="W680" i="29"/>
  <c r="V680" i="29"/>
  <c r="H680" i="29"/>
  <c r="G680" i="29"/>
  <c r="W679" i="29"/>
  <c r="V679" i="29"/>
  <c r="H679" i="29"/>
  <c r="G679" i="29"/>
  <c r="W678" i="29"/>
  <c r="V678" i="29"/>
  <c r="H678" i="29"/>
  <c r="G678" i="29"/>
  <c r="W677" i="29"/>
  <c r="V677" i="29"/>
  <c r="H677" i="29"/>
  <c r="G677" i="29"/>
  <c r="W676" i="29"/>
  <c r="V676" i="29"/>
  <c r="H676" i="29"/>
  <c r="G676" i="29"/>
  <c r="W675" i="29"/>
  <c r="V675" i="29"/>
  <c r="H675" i="29"/>
  <c r="G675" i="29"/>
  <c r="W674" i="29"/>
  <c r="V674" i="29"/>
  <c r="H674" i="29"/>
  <c r="G674" i="29"/>
  <c r="W673" i="29"/>
  <c r="V673" i="29"/>
  <c r="H673" i="29"/>
  <c r="G673" i="29"/>
  <c r="W672" i="29"/>
  <c r="V672" i="29"/>
  <c r="H672" i="29"/>
  <c r="G672" i="29"/>
  <c r="W671" i="29"/>
  <c r="V671" i="29"/>
  <c r="H671" i="29"/>
  <c r="G671" i="29"/>
  <c r="W670" i="29"/>
  <c r="V670" i="29"/>
  <c r="H670" i="29"/>
  <c r="G670" i="29"/>
  <c r="W669" i="29"/>
  <c r="V669" i="29"/>
  <c r="H669" i="29"/>
  <c r="G669" i="29"/>
  <c r="W668" i="29"/>
  <c r="V668" i="29"/>
  <c r="H668" i="29"/>
  <c r="G668" i="29"/>
  <c r="W667" i="29"/>
  <c r="V667" i="29"/>
  <c r="H667" i="29"/>
  <c r="G667" i="29"/>
  <c r="W666" i="29"/>
  <c r="V666" i="29"/>
  <c r="H666" i="29"/>
  <c r="G666" i="29"/>
  <c r="W665" i="29"/>
  <c r="V665" i="29"/>
  <c r="H665" i="29"/>
  <c r="G665" i="29"/>
  <c r="W664" i="29"/>
  <c r="V664" i="29"/>
  <c r="H664" i="29"/>
  <c r="G664" i="29"/>
  <c r="W663" i="29"/>
  <c r="V663" i="29"/>
  <c r="H663" i="29"/>
  <c r="G663" i="29"/>
  <c r="W662" i="29"/>
  <c r="V662" i="29"/>
  <c r="H662" i="29"/>
  <c r="G662" i="29"/>
  <c r="W661" i="29"/>
  <c r="V661" i="29"/>
  <c r="H661" i="29"/>
  <c r="G661" i="29"/>
  <c r="X651" i="29"/>
  <c r="I651" i="29"/>
  <c r="R645" i="29"/>
  <c r="C645" i="29"/>
  <c r="W631" i="29"/>
  <c r="V631" i="29"/>
  <c r="H631" i="29"/>
  <c r="G631" i="29"/>
  <c r="W630" i="29"/>
  <c r="V630" i="29"/>
  <c r="H630" i="29"/>
  <c r="G630" i="29"/>
  <c r="W629" i="29"/>
  <c r="V629" i="29"/>
  <c r="H629" i="29"/>
  <c r="G629" i="29"/>
  <c r="W628" i="29"/>
  <c r="V628" i="29"/>
  <c r="H628" i="29"/>
  <c r="G628" i="29"/>
  <c r="W627" i="29"/>
  <c r="V627" i="29"/>
  <c r="H627" i="29"/>
  <c r="G627" i="29"/>
  <c r="W626" i="29"/>
  <c r="V626" i="29"/>
  <c r="H626" i="29"/>
  <c r="G626" i="29"/>
  <c r="W625" i="29"/>
  <c r="V625" i="29"/>
  <c r="H625" i="29"/>
  <c r="G625" i="29"/>
  <c r="W624" i="29"/>
  <c r="V624" i="29"/>
  <c r="H624" i="29"/>
  <c r="G624" i="29"/>
  <c r="W623" i="29"/>
  <c r="V623" i="29"/>
  <c r="H623" i="29"/>
  <c r="G623" i="29"/>
  <c r="W622" i="29"/>
  <c r="V622" i="29"/>
  <c r="H622" i="29"/>
  <c r="G622" i="29"/>
  <c r="W621" i="29"/>
  <c r="V621" i="29"/>
  <c r="H621" i="29"/>
  <c r="G621" i="29"/>
  <c r="W620" i="29"/>
  <c r="V620" i="29"/>
  <c r="H620" i="29"/>
  <c r="G620" i="29"/>
  <c r="W619" i="29"/>
  <c r="V619" i="29"/>
  <c r="H619" i="29"/>
  <c r="G619" i="29"/>
  <c r="W618" i="29"/>
  <c r="V618" i="29"/>
  <c r="H618" i="29"/>
  <c r="G618" i="29"/>
  <c r="W617" i="29"/>
  <c r="V617" i="29"/>
  <c r="H617" i="29"/>
  <c r="G617" i="29"/>
  <c r="W616" i="29"/>
  <c r="V616" i="29"/>
  <c r="H616" i="29"/>
  <c r="G616" i="29"/>
  <c r="W615" i="29"/>
  <c r="V615" i="29"/>
  <c r="H615" i="29"/>
  <c r="G615" i="29"/>
  <c r="W614" i="29"/>
  <c r="V614" i="29"/>
  <c r="H614" i="29"/>
  <c r="G614" i="29"/>
  <c r="W613" i="29"/>
  <c r="V613" i="29"/>
  <c r="H613" i="29"/>
  <c r="G613" i="29"/>
  <c r="W612" i="29"/>
  <c r="V612" i="29"/>
  <c r="H612" i="29"/>
  <c r="G612" i="29"/>
  <c r="X602" i="29"/>
  <c r="I602" i="29"/>
  <c r="R596" i="29"/>
  <c r="C596" i="29"/>
  <c r="W582" i="29"/>
  <c r="V582" i="29"/>
  <c r="H582" i="29"/>
  <c r="G582" i="29"/>
  <c r="W581" i="29"/>
  <c r="V581" i="29"/>
  <c r="H581" i="29"/>
  <c r="G581" i="29"/>
  <c r="W580" i="29"/>
  <c r="V580" i="29"/>
  <c r="H580" i="29"/>
  <c r="G580" i="29"/>
  <c r="W579" i="29"/>
  <c r="V579" i="29"/>
  <c r="H579" i="29"/>
  <c r="G579" i="29"/>
  <c r="W578" i="29"/>
  <c r="V578" i="29"/>
  <c r="H578" i="29"/>
  <c r="G578" i="29"/>
  <c r="W577" i="29"/>
  <c r="V577" i="29"/>
  <c r="H577" i="29"/>
  <c r="G577" i="29"/>
  <c r="W576" i="29"/>
  <c r="V576" i="29"/>
  <c r="H576" i="29"/>
  <c r="G576" i="29"/>
  <c r="W575" i="29"/>
  <c r="V575" i="29"/>
  <c r="H575" i="29"/>
  <c r="G575" i="29"/>
  <c r="W574" i="29"/>
  <c r="V574" i="29"/>
  <c r="H574" i="29"/>
  <c r="G574" i="29"/>
  <c r="W573" i="29"/>
  <c r="V573" i="29"/>
  <c r="H573" i="29"/>
  <c r="G573" i="29"/>
  <c r="W572" i="29"/>
  <c r="V572" i="29"/>
  <c r="H572" i="29"/>
  <c r="G572" i="29"/>
  <c r="W571" i="29"/>
  <c r="V571" i="29"/>
  <c r="H571" i="29"/>
  <c r="G571" i="29"/>
  <c r="W570" i="29"/>
  <c r="V570" i="29"/>
  <c r="H570" i="29"/>
  <c r="G570" i="29"/>
  <c r="W569" i="29"/>
  <c r="V569" i="29"/>
  <c r="H569" i="29"/>
  <c r="G569" i="29"/>
  <c r="W568" i="29"/>
  <c r="V568" i="29"/>
  <c r="H568" i="29"/>
  <c r="G568" i="29"/>
  <c r="W567" i="29"/>
  <c r="V567" i="29"/>
  <c r="H567" i="29"/>
  <c r="G567" i="29"/>
  <c r="W566" i="29"/>
  <c r="V566" i="29"/>
  <c r="H566" i="29"/>
  <c r="G566" i="29"/>
  <c r="W565" i="29"/>
  <c r="V565" i="29"/>
  <c r="H565" i="29"/>
  <c r="G565" i="29"/>
  <c r="W564" i="29"/>
  <c r="V564" i="29"/>
  <c r="H564" i="29"/>
  <c r="G564" i="29"/>
  <c r="W563" i="29"/>
  <c r="V563" i="29"/>
  <c r="H563" i="29"/>
  <c r="G563" i="29"/>
  <c r="X553" i="29"/>
  <c r="I553" i="29"/>
  <c r="R547" i="29"/>
  <c r="C547" i="29"/>
  <c r="W533" i="29"/>
  <c r="V533" i="29"/>
  <c r="H533" i="29"/>
  <c r="G533" i="29"/>
  <c r="W532" i="29"/>
  <c r="V532" i="29"/>
  <c r="H532" i="29"/>
  <c r="G532" i="29"/>
  <c r="W531" i="29"/>
  <c r="V531" i="29"/>
  <c r="H531" i="29"/>
  <c r="G531" i="29"/>
  <c r="W530" i="29"/>
  <c r="V530" i="29"/>
  <c r="H530" i="29"/>
  <c r="G530" i="29"/>
  <c r="W529" i="29"/>
  <c r="V529" i="29"/>
  <c r="H529" i="29"/>
  <c r="G529" i="29"/>
  <c r="W528" i="29"/>
  <c r="V528" i="29"/>
  <c r="H528" i="29"/>
  <c r="G528" i="29"/>
  <c r="W527" i="29"/>
  <c r="V527" i="29"/>
  <c r="H527" i="29"/>
  <c r="G527" i="29"/>
  <c r="W526" i="29"/>
  <c r="V526" i="29"/>
  <c r="H526" i="29"/>
  <c r="G526" i="29"/>
  <c r="W525" i="29"/>
  <c r="V525" i="29"/>
  <c r="H525" i="29"/>
  <c r="G525" i="29"/>
  <c r="W524" i="29"/>
  <c r="V524" i="29"/>
  <c r="H524" i="29"/>
  <c r="G524" i="29"/>
  <c r="W523" i="29"/>
  <c r="V523" i="29"/>
  <c r="H523" i="29"/>
  <c r="G523" i="29"/>
  <c r="W522" i="29"/>
  <c r="V522" i="29"/>
  <c r="H522" i="29"/>
  <c r="G522" i="29"/>
  <c r="W521" i="29"/>
  <c r="V521" i="29"/>
  <c r="H521" i="29"/>
  <c r="G521" i="29"/>
  <c r="W520" i="29"/>
  <c r="V520" i="29"/>
  <c r="H520" i="29"/>
  <c r="G520" i="29"/>
  <c r="W519" i="29"/>
  <c r="V519" i="29"/>
  <c r="H519" i="29"/>
  <c r="G519" i="29"/>
  <c r="W518" i="29"/>
  <c r="V518" i="29"/>
  <c r="H518" i="29"/>
  <c r="G518" i="29"/>
  <c r="W517" i="29"/>
  <c r="V517" i="29"/>
  <c r="H517" i="29"/>
  <c r="G517" i="29"/>
  <c r="W516" i="29"/>
  <c r="V516" i="29"/>
  <c r="H516" i="29"/>
  <c r="G516" i="29"/>
  <c r="W515" i="29"/>
  <c r="V515" i="29"/>
  <c r="H515" i="29"/>
  <c r="G515" i="29"/>
  <c r="W514" i="29"/>
  <c r="V514" i="29"/>
  <c r="H514" i="29"/>
  <c r="G514" i="29"/>
  <c r="X504" i="29"/>
  <c r="I504" i="29"/>
  <c r="R498" i="29"/>
  <c r="C498" i="29"/>
  <c r="W484" i="29"/>
  <c r="V484" i="29"/>
  <c r="H484" i="29"/>
  <c r="G484" i="29"/>
  <c r="W483" i="29"/>
  <c r="V483" i="29"/>
  <c r="H483" i="29"/>
  <c r="G483" i="29"/>
  <c r="W482" i="29"/>
  <c r="V482" i="29"/>
  <c r="H482" i="29"/>
  <c r="G482" i="29"/>
  <c r="W481" i="29"/>
  <c r="V481" i="29"/>
  <c r="H481" i="29"/>
  <c r="G481" i="29"/>
  <c r="W480" i="29"/>
  <c r="V480" i="29"/>
  <c r="H480" i="29"/>
  <c r="G480" i="29"/>
  <c r="W479" i="29"/>
  <c r="V479" i="29"/>
  <c r="H479" i="29"/>
  <c r="G479" i="29"/>
  <c r="W478" i="29"/>
  <c r="V478" i="29"/>
  <c r="H478" i="29"/>
  <c r="G478" i="29"/>
  <c r="W477" i="29"/>
  <c r="V477" i="29"/>
  <c r="H477" i="29"/>
  <c r="G477" i="29"/>
  <c r="W476" i="29"/>
  <c r="V476" i="29"/>
  <c r="H476" i="29"/>
  <c r="G476" i="29"/>
  <c r="W475" i="29"/>
  <c r="V475" i="29"/>
  <c r="H475" i="29"/>
  <c r="G475" i="29"/>
  <c r="W474" i="29"/>
  <c r="V474" i="29"/>
  <c r="H474" i="29"/>
  <c r="G474" i="29"/>
  <c r="W473" i="29"/>
  <c r="V473" i="29"/>
  <c r="H473" i="29"/>
  <c r="G473" i="29"/>
  <c r="W472" i="29"/>
  <c r="V472" i="29"/>
  <c r="H472" i="29"/>
  <c r="G472" i="29"/>
  <c r="W471" i="29"/>
  <c r="V471" i="29"/>
  <c r="H471" i="29"/>
  <c r="G471" i="29"/>
  <c r="W470" i="29"/>
  <c r="V470" i="29"/>
  <c r="H470" i="29"/>
  <c r="G470" i="29"/>
  <c r="W469" i="29"/>
  <c r="V469" i="29"/>
  <c r="H469" i="29"/>
  <c r="G469" i="29"/>
  <c r="W468" i="29"/>
  <c r="V468" i="29"/>
  <c r="H468" i="29"/>
  <c r="G468" i="29"/>
  <c r="W467" i="29"/>
  <c r="V467" i="29"/>
  <c r="H467" i="29"/>
  <c r="G467" i="29"/>
  <c r="W466" i="29"/>
  <c r="V466" i="29"/>
  <c r="H466" i="29"/>
  <c r="G466" i="29"/>
  <c r="W465" i="29"/>
  <c r="V465" i="29"/>
  <c r="H465" i="29"/>
  <c r="G465" i="29"/>
  <c r="X455" i="29"/>
  <c r="I455" i="29"/>
  <c r="R449" i="29"/>
  <c r="C449" i="29"/>
  <c r="W435" i="29"/>
  <c r="V435" i="29"/>
  <c r="H435" i="29"/>
  <c r="G435" i="29"/>
  <c r="W434" i="29"/>
  <c r="V434" i="29"/>
  <c r="H434" i="29"/>
  <c r="G434" i="29"/>
  <c r="W433" i="29"/>
  <c r="V433" i="29"/>
  <c r="H433" i="29"/>
  <c r="G433" i="29"/>
  <c r="W432" i="29"/>
  <c r="V432" i="29"/>
  <c r="H432" i="29"/>
  <c r="G432" i="29"/>
  <c r="W431" i="29"/>
  <c r="V431" i="29"/>
  <c r="H431" i="29"/>
  <c r="G431" i="29"/>
  <c r="W430" i="29"/>
  <c r="V430" i="29"/>
  <c r="H430" i="29"/>
  <c r="G430" i="29"/>
  <c r="W429" i="29"/>
  <c r="V429" i="29"/>
  <c r="H429" i="29"/>
  <c r="G429" i="29"/>
  <c r="W428" i="29"/>
  <c r="V428" i="29"/>
  <c r="H428" i="29"/>
  <c r="G428" i="29"/>
  <c r="W427" i="29"/>
  <c r="V427" i="29"/>
  <c r="H427" i="29"/>
  <c r="G427" i="29"/>
  <c r="W426" i="29"/>
  <c r="V426" i="29"/>
  <c r="H426" i="29"/>
  <c r="G426" i="29"/>
  <c r="W425" i="29"/>
  <c r="V425" i="29"/>
  <c r="H425" i="29"/>
  <c r="G425" i="29"/>
  <c r="W424" i="29"/>
  <c r="V424" i="29"/>
  <c r="H424" i="29"/>
  <c r="G424" i="29"/>
  <c r="W423" i="29"/>
  <c r="V423" i="29"/>
  <c r="H423" i="29"/>
  <c r="G423" i="29"/>
  <c r="W422" i="29"/>
  <c r="V422" i="29"/>
  <c r="H422" i="29"/>
  <c r="G422" i="29"/>
  <c r="W421" i="29"/>
  <c r="V421" i="29"/>
  <c r="H421" i="29"/>
  <c r="G421" i="29"/>
  <c r="W420" i="29"/>
  <c r="V420" i="29"/>
  <c r="H420" i="29"/>
  <c r="G420" i="29"/>
  <c r="W419" i="29"/>
  <c r="V419" i="29"/>
  <c r="H419" i="29"/>
  <c r="G419" i="29"/>
  <c r="W418" i="29"/>
  <c r="V418" i="29"/>
  <c r="H418" i="29"/>
  <c r="G418" i="29"/>
  <c r="W417" i="29"/>
  <c r="V417" i="29"/>
  <c r="H417" i="29"/>
  <c r="G417" i="29"/>
  <c r="W416" i="29"/>
  <c r="V416" i="29"/>
  <c r="H416" i="29"/>
  <c r="G416" i="29"/>
  <c r="X406" i="29"/>
  <c r="I406" i="29"/>
  <c r="R400" i="29"/>
  <c r="C400" i="29"/>
  <c r="W386" i="29"/>
  <c r="V386" i="29"/>
  <c r="H386" i="29"/>
  <c r="G386" i="29"/>
  <c r="W385" i="29"/>
  <c r="V385" i="29"/>
  <c r="H385" i="29"/>
  <c r="G385" i="29"/>
  <c r="W384" i="29"/>
  <c r="V384" i="29"/>
  <c r="H384" i="29"/>
  <c r="G384" i="29"/>
  <c r="W383" i="29"/>
  <c r="V383" i="29"/>
  <c r="H383" i="29"/>
  <c r="G383" i="29"/>
  <c r="W382" i="29"/>
  <c r="V382" i="29"/>
  <c r="H382" i="29"/>
  <c r="G382" i="29"/>
  <c r="W381" i="29"/>
  <c r="V381" i="29"/>
  <c r="H381" i="29"/>
  <c r="G381" i="29"/>
  <c r="W380" i="29"/>
  <c r="V380" i="29"/>
  <c r="H380" i="29"/>
  <c r="G380" i="29"/>
  <c r="W379" i="29"/>
  <c r="V379" i="29"/>
  <c r="H379" i="29"/>
  <c r="G379" i="29"/>
  <c r="W378" i="29"/>
  <c r="V378" i="29"/>
  <c r="H378" i="29"/>
  <c r="G378" i="29"/>
  <c r="W377" i="29"/>
  <c r="V377" i="29"/>
  <c r="H377" i="29"/>
  <c r="G377" i="29"/>
  <c r="W376" i="29"/>
  <c r="V376" i="29"/>
  <c r="H376" i="29"/>
  <c r="G376" i="29"/>
  <c r="W375" i="29"/>
  <c r="V375" i="29"/>
  <c r="H375" i="29"/>
  <c r="G375" i="29"/>
  <c r="W374" i="29"/>
  <c r="V374" i="29"/>
  <c r="H374" i="29"/>
  <c r="G374" i="29"/>
  <c r="W373" i="29"/>
  <c r="V373" i="29"/>
  <c r="H373" i="29"/>
  <c r="G373" i="29"/>
  <c r="W372" i="29"/>
  <c r="V372" i="29"/>
  <c r="H372" i="29"/>
  <c r="G372" i="29"/>
  <c r="W371" i="29"/>
  <c r="V371" i="29"/>
  <c r="H371" i="29"/>
  <c r="G371" i="29"/>
  <c r="W370" i="29"/>
  <c r="V370" i="29"/>
  <c r="H370" i="29"/>
  <c r="G370" i="29"/>
  <c r="W369" i="29"/>
  <c r="V369" i="29"/>
  <c r="H369" i="29"/>
  <c r="G369" i="29"/>
  <c r="W368" i="29"/>
  <c r="V368" i="29"/>
  <c r="H368" i="29"/>
  <c r="G368" i="29"/>
  <c r="W367" i="29"/>
  <c r="V367" i="29"/>
  <c r="H367" i="29"/>
  <c r="G367" i="29"/>
  <c r="X357" i="29"/>
  <c r="I357" i="29"/>
  <c r="R351" i="29"/>
  <c r="C351" i="29"/>
  <c r="W337" i="29"/>
  <c r="V337" i="29"/>
  <c r="H337" i="29"/>
  <c r="G337" i="29"/>
  <c r="W336" i="29"/>
  <c r="V336" i="29"/>
  <c r="H336" i="29"/>
  <c r="G336" i="29"/>
  <c r="W335" i="29"/>
  <c r="V335" i="29"/>
  <c r="H335" i="29"/>
  <c r="G335" i="29"/>
  <c r="W334" i="29"/>
  <c r="V334" i="29"/>
  <c r="H334" i="29"/>
  <c r="G334" i="29"/>
  <c r="W333" i="29"/>
  <c r="V333" i="29"/>
  <c r="H333" i="29"/>
  <c r="G333" i="29"/>
  <c r="W332" i="29"/>
  <c r="V332" i="29"/>
  <c r="H332" i="29"/>
  <c r="G332" i="29"/>
  <c r="W331" i="29"/>
  <c r="V331" i="29"/>
  <c r="H331" i="29"/>
  <c r="G331" i="29"/>
  <c r="W330" i="29"/>
  <c r="V330" i="29"/>
  <c r="H330" i="29"/>
  <c r="G330" i="29"/>
  <c r="W329" i="29"/>
  <c r="V329" i="29"/>
  <c r="H329" i="29"/>
  <c r="G329" i="29"/>
  <c r="W328" i="29"/>
  <c r="V328" i="29"/>
  <c r="H328" i="29"/>
  <c r="G328" i="29"/>
  <c r="W327" i="29"/>
  <c r="V327" i="29"/>
  <c r="H327" i="29"/>
  <c r="G327" i="29"/>
  <c r="W326" i="29"/>
  <c r="V326" i="29"/>
  <c r="H326" i="29"/>
  <c r="G326" i="29"/>
  <c r="W325" i="29"/>
  <c r="V325" i="29"/>
  <c r="H325" i="29"/>
  <c r="G325" i="29"/>
  <c r="W324" i="29"/>
  <c r="V324" i="29"/>
  <c r="H324" i="29"/>
  <c r="G324" i="29"/>
  <c r="W323" i="29"/>
  <c r="V323" i="29"/>
  <c r="H323" i="29"/>
  <c r="G323" i="29"/>
  <c r="W322" i="29"/>
  <c r="V322" i="29"/>
  <c r="H322" i="29"/>
  <c r="G322" i="29"/>
  <c r="W321" i="29"/>
  <c r="V321" i="29"/>
  <c r="H321" i="29"/>
  <c r="G321" i="29"/>
  <c r="W320" i="29"/>
  <c r="V320" i="29"/>
  <c r="H320" i="29"/>
  <c r="G320" i="29"/>
  <c r="W319" i="29"/>
  <c r="V319" i="29"/>
  <c r="H319" i="29"/>
  <c r="G319" i="29"/>
  <c r="W318" i="29"/>
  <c r="V318" i="29"/>
  <c r="H318" i="29"/>
  <c r="G318" i="29"/>
  <c r="X308" i="29"/>
  <c r="I308" i="29"/>
  <c r="R302" i="29"/>
  <c r="C302" i="29"/>
  <c r="W288" i="29"/>
  <c r="V288" i="29"/>
  <c r="H288" i="29"/>
  <c r="G288" i="29"/>
  <c r="W287" i="29"/>
  <c r="V287" i="29"/>
  <c r="H287" i="29"/>
  <c r="G287" i="29"/>
  <c r="W286" i="29"/>
  <c r="V286" i="29"/>
  <c r="H286" i="29"/>
  <c r="G286" i="29"/>
  <c r="W285" i="29"/>
  <c r="V285" i="29"/>
  <c r="H285" i="29"/>
  <c r="G285" i="29"/>
  <c r="W284" i="29"/>
  <c r="V284" i="29"/>
  <c r="H284" i="29"/>
  <c r="G284" i="29"/>
  <c r="W283" i="29"/>
  <c r="V283" i="29"/>
  <c r="H283" i="29"/>
  <c r="G283" i="29"/>
  <c r="W282" i="29"/>
  <c r="V282" i="29"/>
  <c r="H282" i="29"/>
  <c r="G282" i="29"/>
  <c r="W281" i="29"/>
  <c r="V281" i="29"/>
  <c r="H281" i="29"/>
  <c r="G281" i="29"/>
  <c r="W280" i="29"/>
  <c r="V280" i="29"/>
  <c r="H280" i="29"/>
  <c r="G280" i="29"/>
  <c r="W279" i="29"/>
  <c r="V279" i="29"/>
  <c r="H279" i="29"/>
  <c r="G279" i="29"/>
  <c r="W278" i="29"/>
  <c r="V278" i="29"/>
  <c r="H278" i="29"/>
  <c r="G278" i="29"/>
  <c r="W277" i="29"/>
  <c r="V277" i="29"/>
  <c r="H277" i="29"/>
  <c r="G277" i="29"/>
  <c r="W276" i="29"/>
  <c r="V276" i="29"/>
  <c r="H276" i="29"/>
  <c r="G276" i="29"/>
  <c r="W275" i="29"/>
  <c r="V275" i="29"/>
  <c r="H275" i="29"/>
  <c r="G275" i="29"/>
  <c r="W274" i="29"/>
  <c r="V274" i="29"/>
  <c r="H274" i="29"/>
  <c r="G274" i="29"/>
  <c r="W273" i="29"/>
  <c r="V273" i="29"/>
  <c r="H273" i="29"/>
  <c r="G273" i="29"/>
  <c r="W272" i="29"/>
  <c r="V272" i="29"/>
  <c r="H272" i="29"/>
  <c r="G272" i="29"/>
  <c r="W271" i="29"/>
  <c r="V271" i="29"/>
  <c r="H271" i="29"/>
  <c r="G271" i="29"/>
  <c r="W270" i="29"/>
  <c r="V270" i="29"/>
  <c r="H270" i="29"/>
  <c r="G270" i="29"/>
  <c r="W269" i="29"/>
  <c r="V269" i="29"/>
  <c r="H269" i="29"/>
  <c r="G269" i="29"/>
  <c r="X259" i="29"/>
  <c r="I259" i="29"/>
  <c r="R253" i="29"/>
  <c r="C253" i="29"/>
  <c r="W239" i="29"/>
  <c r="V239" i="29"/>
  <c r="H239" i="29"/>
  <c r="G239" i="29"/>
  <c r="W238" i="29"/>
  <c r="V238" i="29"/>
  <c r="H238" i="29"/>
  <c r="G238" i="29"/>
  <c r="W237" i="29"/>
  <c r="V237" i="29"/>
  <c r="H237" i="29"/>
  <c r="G237" i="29"/>
  <c r="W236" i="29"/>
  <c r="V236" i="29"/>
  <c r="H236" i="29"/>
  <c r="G236" i="29"/>
  <c r="W235" i="29"/>
  <c r="V235" i="29"/>
  <c r="H235" i="29"/>
  <c r="G235" i="29"/>
  <c r="W234" i="29"/>
  <c r="V234" i="29"/>
  <c r="H234" i="29"/>
  <c r="G234" i="29"/>
  <c r="W233" i="29"/>
  <c r="V233" i="29"/>
  <c r="H233" i="29"/>
  <c r="G233" i="29"/>
  <c r="W232" i="29"/>
  <c r="V232" i="29"/>
  <c r="H232" i="29"/>
  <c r="G232" i="29"/>
  <c r="W231" i="29"/>
  <c r="V231" i="29"/>
  <c r="H231" i="29"/>
  <c r="G231" i="29"/>
  <c r="W230" i="29"/>
  <c r="V230" i="29"/>
  <c r="H230" i="29"/>
  <c r="G230" i="29"/>
  <c r="W229" i="29"/>
  <c r="V229" i="29"/>
  <c r="H229" i="29"/>
  <c r="G229" i="29"/>
  <c r="W228" i="29"/>
  <c r="V228" i="29"/>
  <c r="H228" i="29"/>
  <c r="G228" i="29"/>
  <c r="W227" i="29"/>
  <c r="V227" i="29"/>
  <c r="H227" i="29"/>
  <c r="G227" i="29"/>
  <c r="W226" i="29"/>
  <c r="V226" i="29"/>
  <c r="H226" i="29"/>
  <c r="G226" i="29"/>
  <c r="W225" i="29"/>
  <c r="V225" i="29"/>
  <c r="H225" i="29"/>
  <c r="G225" i="29"/>
  <c r="W224" i="29"/>
  <c r="V224" i="29"/>
  <c r="H224" i="29"/>
  <c r="G224" i="29"/>
  <c r="W223" i="29"/>
  <c r="V223" i="29"/>
  <c r="H223" i="29"/>
  <c r="G223" i="29"/>
  <c r="W222" i="29"/>
  <c r="V222" i="29"/>
  <c r="H222" i="29"/>
  <c r="G222" i="29"/>
  <c r="W221" i="29"/>
  <c r="V221" i="29"/>
  <c r="H221" i="29"/>
  <c r="G221" i="29"/>
  <c r="W220" i="29"/>
  <c r="V220" i="29"/>
  <c r="H220" i="29"/>
  <c r="G220" i="29"/>
  <c r="X210" i="29"/>
  <c r="I210" i="29"/>
  <c r="R204" i="29"/>
  <c r="C204" i="29"/>
  <c r="W190" i="29"/>
  <c r="V190" i="29"/>
  <c r="H190" i="29"/>
  <c r="G190" i="29"/>
  <c r="W189" i="29"/>
  <c r="V189" i="29"/>
  <c r="H189" i="29"/>
  <c r="G189" i="29"/>
  <c r="W188" i="29"/>
  <c r="V188" i="29"/>
  <c r="H188" i="29"/>
  <c r="G188" i="29"/>
  <c r="W187" i="29"/>
  <c r="V187" i="29"/>
  <c r="H187" i="29"/>
  <c r="G187" i="29"/>
  <c r="W186" i="29"/>
  <c r="V186" i="29"/>
  <c r="H186" i="29"/>
  <c r="G186" i="29"/>
  <c r="W185" i="29"/>
  <c r="V185" i="29"/>
  <c r="H185" i="29"/>
  <c r="G185" i="29"/>
  <c r="W184" i="29"/>
  <c r="V184" i="29"/>
  <c r="H184" i="29"/>
  <c r="G184" i="29"/>
  <c r="W183" i="29"/>
  <c r="V183" i="29"/>
  <c r="H183" i="29"/>
  <c r="G183" i="29"/>
  <c r="W182" i="29"/>
  <c r="V182" i="29"/>
  <c r="H182" i="29"/>
  <c r="G182" i="29"/>
  <c r="W181" i="29"/>
  <c r="V181" i="29"/>
  <c r="H181" i="29"/>
  <c r="G181" i="29"/>
  <c r="W180" i="29"/>
  <c r="V180" i="29"/>
  <c r="H180" i="29"/>
  <c r="G180" i="29"/>
  <c r="W179" i="29"/>
  <c r="V179" i="29"/>
  <c r="H179" i="29"/>
  <c r="G179" i="29"/>
  <c r="W178" i="29"/>
  <c r="V178" i="29"/>
  <c r="H178" i="29"/>
  <c r="G178" i="29"/>
  <c r="W177" i="29"/>
  <c r="V177" i="29"/>
  <c r="H177" i="29"/>
  <c r="G177" i="29"/>
  <c r="W176" i="29"/>
  <c r="V176" i="29"/>
  <c r="H176" i="29"/>
  <c r="G176" i="29"/>
  <c r="W175" i="29"/>
  <c r="V175" i="29"/>
  <c r="H175" i="29"/>
  <c r="G175" i="29"/>
  <c r="W174" i="29"/>
  <c r="V174" i="29"/>
  <c r="H174" i="29"/>
  <c r="G174" i="29"/>
  <c r="W173" i="29"/>
  <c r="V173" i="29"/>
  <c r="H173" i="29"/>
  <c r="G173" i="29"/>
  <c r="W172" i="29"/>
  <c r="V172" i="29"/>
  <c r="H172" i="29"/>
  <c r="G172" i="29"/>
  <c r="W171" i="29"/>
  <c r="V171" i="29"/>
  <c r="H171" i="29"/>
  <c r="G171" i="29"/>
  <c r="X161" i="29"/>
  <c r="I161" i="29"/>
  <c r="R155" i="29"/>
  <c r="C155" i="29"/>
  <c r="W141" i="29"/>
  <c r="V141" i="29"/>
  <c r="H141" i="29"/>
  <c r="G141" i="29"/>
  <c r="W140" i="29"/>
  <c r="V140" i="29"/>
  <c r="H140" i="29"/>
  <c r="G140" i="29"/>
  <c r="W139" i="29"/>
  <c r="V139" i="29"/>
  <c r="H139" i="29"/>
  <c r="G139" i="29"/>
  <c r="W138" i="29"/>
  <c r="V138" i="29"/>
  <c r="H138" i="29"/>
  <c r="G138" i="29"/>
  <c r="W137" i="29"/>
  <c r="V137" i="29"/>
  <c r="H137" i="29"/>
  <c r="G137" i="29"/>
  <c r="W136" i="29"/>
  <c r="V136" i="29"/>
  <c r="H136" i="29"/>
  <c r="G136" i="29"/>
  <c r="W135" i="29"/>
  <c r="V135" i="29"/>
  <c r="H135" i="29"/>
  <c r="G135" i="29"/>
  <c r="W134" i="29"/>
  <c r="V134" i="29"/>
  <c r="H134" i="29"/>
  <c r="G134" i="29"/>
  <c r="W133" i="29"/>
  <c r="V133" i="29"/>
  <c r="H133" i="29"/>
  <c r="G133" i="29"/>
  <c r="W132" i="29"/>
  <c r="V132" i="29"/>
  <c r="H132" i="29"/>
  <c r="G132" i="29"/>
  <c r="W131" i="29"/>
  <c r="V131" i="29"/>
  <c r="H131" i="29"/>
  <c r="G131" i="29"/>
  <c r="W130" i="29"/>
  <c r="V130" i="29"/>
  <c r="H130" i="29"/>
  <c r="G130" i="29"/>
  <c r="W129" i="29"/>
  <c r="V129" i="29"/>
  <c r="H129" i="29"/>
  <c r="G129" i="29"/>
  <c r="W128" i="29"/>
  <c r="V128" i="29"/>
  <c r="H128" i="29"/>
  <c r="G128" i="29"/>
  <c r="W127" i="29"/>
  <c r="V127" i="29"/>
  <c r="H127" i="29"/>
  <c r="G127" i="29"/>
  <c r="W126" i="29"/>
  <c r="V126" i="29"/>
  <c r="H126" i="29"/>
  <c r="G126" i="29"/>
  <c r="W125" i="29"/>
  <c r="V125" i="29"/>
  <c r="H125" i="29"/>
  <c r="G125" i="29"/>
  <c r="W124" i="29"/>
  <c r="V124" i="29"/>
  <c r="H124" i="29"/>
  <c r="G124" i="29"/>
  <c r="W123" i="29"/>
  <c r="V123" i="29"/>
  <c r="H123" i="29"/>
  <c r="G123" i="29"/>
  <c r="W122" i="29"/>
  <c r="V122" i="29"/>
  <c r="H122" i="29"/>
  <c r="G122" i="29"/>
  <c r="X112" i="29"/>
  <c r="I112" i="29"/>
  <c r="R106" i="29"/>
  <c r="C106" i="29"/>
  <c r="W92" i="29"/>
  <c r="V92" i="29"/>
  <c r="H92" i="29"/>
  <c r="G92" i="29"/>
  <c r="W91" i="29"/>
  <c r="V91" i="29"/>
  <c r="H91" i="29"/>
  <c r="G91" i="29"/>
  <c r="W90" i="29"/>
  <c r="V90" i="29"/>
  <c r="H90" i="29"/>
  <c r="G90" i="29"/>
  <c r="W89" i="29"/>
  <c r="V89" i="29"/>
  <c r="H89" i="29"/>
  <c r="G89" i="29"/>
  <c r="W88" i="29"/>
  <c r="V88" i="29"/>
  <c r="H88" i="29"/>
  <c r="G88" i="29"/>
  <c r="W87" i="29"/>
  <c r="V87" i="29"/>
  <c r="H87" i="29"/>
  <c r="G87" i="29"/>
  <c r="W86" i="29"/>
  <c r="V86" i="29"/>
  <c r="H86" i="29"/>
  <c r="G86" i="29"/>
  <c r="W85" i="29"/>
  <c r="V85" i="29"/>
  <c r="H85" i="29"/>
  <c r="G85" i="29"/>
  <c r="W84" i="29"/>
  <c r="V84" i="29"/>
  <c r="H84" i="29"/>
  <c r="G84" i="29"/>
  <c r="W83" i="29"/>
  <c r="V83" i="29"/>
  <c r="H83" i="29"/>
  <c r="G83" i="29"/>
  <c r="W82" i="29"/>
  <c r="V82" i="29"/>
  <c r="H82" i="29"/>
  <c r="G82" i="29"/>
  <c r="W81" i="29"/>
  <c r="V81" i="29"/>
  <c r="H81" i="29"/>
  <c r="G81" i="29"/>
  <c r="W80" i="29"/>
  <c r="V80" i="29"/>
  <c r="H80" i="29"/>
  <c r="G80" i="29"/>
  <c r="W79" i="29"/>
  <c r="V79" i="29"/>
  <c r="H79" i="29"/>
  <c r="G79" i="29"/>
  <c r="W78" i="29"/>
  <c r="V78" i="29"/>
  <c r="H78" i="29"/>
  <c r="G78" i="29"/>
  <c r="W77" i="29"/>
  <c r="V77" i="29"/>
  <c r="H77" i="29"/>
  <c r="G77" i="29"/>
  <c r="W76" i="29"/>
  <c r="V76" i="29"/>
  <c r="H76" i="29"/>
  <c r="G76" i="29"/>
  <c r="W75" i="29"/>
  <c r="V75" i="29"/>
  <c r="H75" i="29"/>
  <c r="G75" i="29"/>
  <c r="W74" i="29"/>
  <c r="V74" i="29"/>
  <c r="H74" i="29"/>
  <c r="G74" i="29"/>
  <c r="W73" i="29"/>
  <c r="V73" i="29"/>
  <c r="H73" i="29"/>
  <c r="G73" i="29"/>
  <c r="X63" i="29"/>
  <c r="I63" i="29"/>
  <c r="R57" i="29"/>
  <c r="C57" i="29"/>
  <c r="W43" i="29"/>
  <c r="V43" i="29"/>
  <c r="H43" i="29"/>
  <c r="G43" i="29"/>
  <c r="W42" i="29"/>
  <c r="V42" i="29"/>
  <c r="H42" i="29"/>
  <c r="G42" i="29"/>
  <c r="W41" i="29"/>
  <c r="V41" i="29"/>
  <c r="H41" i="29"/>
  <c r="G41" i="29"/>
  <c r="W40" i="29"/>
  <c r="V40" i="29"/>
  <c r="H40" i="29"/>
  <c r="G40" i="29"/>
  <c r="W39" i="29"/>
  <c r="V39" i="29"/>
  <c r="H39" i="29"/>
  <c r="G39" i="29"/>
  <c r="W38" i="29"/>
  <c r="V38" i="29"/>
  <c r="H38" i="29"/>
  <c r="G38" i="29"/>
  <c r="W37" i="29"/>
  <c r="V37" i="29"/>
  <c r="H37" i="29"/>
  <c r="G37" i="29"/>
  <c r="W36" i="29"/>
  <c r="V36" i="29"/>
  <c r="H36" i="29"/>
  <c r="G36" i="29"/>
  <c r="W35" i="29"/>
  <c r="V35" i="29"/>
  <c r="H35" i="29"/>
  <c r="G35" i="29"/>
  <c r="W34" i="29"/>
  <c r="V34" i="29"/>
  <c r="H34" i="29"/>
  <c r="G34" i="29"/>
  <c r="W33" i="29"/>
  <c r="V33" i="29"/>
  <c r="H33" i="29"/>
  <c r="G33" i="29"/>
  <c r="W32" i="29"/>
  <c r="V32" i="29"/>
  <c r="H32" i="29"/>
  <c r="G32" i="29"/>
  <c r="W31" i="29"/>
  <c r="V31" i="29"/>
  <c r="H31" i="29"/>
  <c r="G31" i="29"/>
  <c r="W30" i="29"/>
  <c r="V30" i="29"/>
  <c r="H30" i="29"/>
  <c r="G30" i="29"/>
  <c r="W29" i="29"/>
  <c r="V29" i="29"/>
  <c r="H29" i="29"/>
  <c r="G29" i="29"/>
  <c r="W28" i="29"/>
  <c r="V28" i="29"/>
  <c r="H28" i="29"/>
  <c r="G28" i="29"/>
  <c r="W27" i="29"/>
  <c r="V27" i="29"/>
  <c r="H27" i="29"/>
  <c r="G27" i="29"/>
  <c r="W26" i="29"/>
  <c r="V26" i="29"/>
  <c r="H26" i="29"/>
  <c r="G26" i="29"/>
  <c r="W25" i="29"/>
  <c r="V25" i="29"/>
  <c r="H25" i="29"/>
  <c r="G25" i="29"/>
  <c r="W24" i="29"/>
  <c r="V24" i="29"/>
  <c r="H24" i="29"/>
  <c r="G24" i="29"/>
  <c r="X14" i="29"/>
  <c r="I14" i="29"/>
  <c r="H82" i="31" l="1"/>
  <c r="H85" i="31" s="1"/>
  <c r="L97" i="31"/>
  <c r="L239" i="31"/>
  <c r="L275" i="31"/>
  <c r="G109" i="31"/>
  <c r="H109" i="31" s="1"/>
  <c r="K109" i="31" s="1"/>
  <c r="I82" i="31"/>
  <c r="I85" i="31" s="1"/>
  <c r="M82" i="31"/>
  <c r="M85" i="31" s="1"/>
  <c r="H98" i="31"/>
  <c r="L98" i="31" s="1"/>
  <c r="L99" i="31" s="1"/>
  <c r="L100" i="31" s="1"/>
  <c r="G108" i="31"/>
  <c r="H108" i="31" s="1"/>
  <c r="K108" i="31" s="1"/>
  <c r="G112" i="31"/>
  <c r="H112" i="31" s="1"/>
  <c r="K112" i="31" s="1"/>
  <c r="E170" i="31"/>
  <c r="L236" i="31"/>
  <c r="L272" i="31"/>
  <c r="G113" i="31"/>
  <c r="H113" i="31" s="1"/>
  <c r="K113" i="31" s="1"/>
  <c r="J82" i="31"/>
  <c r="J85" i="31" s="1"/>
  <c r="N85" i="31" s="1"/>
  <c r="G111" i="31"/>
  <c r="H111" i="31" s="1"/>
  <c r="K111" i="31" s="1"/>
  <c r="E167" i="31"/>
  <c r="E171" i="31"/>
  <c r="G110" i="31"/>
  <c r="H110" i="31" s="1"/>
  <c r="K110" i="31" s="1"/>
  <c r="C204" i="27"/>
  <c r="C182" i="27"/>
  <c r="C143" i="27"/>
  <c r="R140" i="27"/>
  <c r="C140" i="27"/>
  <c r="V139" i="27"/>
  <c r="R139" i="27"/>
  <c r="R138" i="27"/>
  <c r="M138" i="27"/>
  <c r="L138" i="27"/>
  <c r="K138" i="27"/>
  <c r="J138" i="27"/>
  <c r="R137" i="27"/>
  <c r="M137" i="27"/>
  <c r="L137" i="27"/>
  <c r="K137" i="27"/>
  <c r="J137" i="27"/>
  <c r="R136" i="27"/>
  <c r="M136" i="27"/>
  <c r="L136" i="27"/>
  <c r="K136" i="27"/>
  <c r="J136" i="27"/>
  <c r="R135" i="27"/>
  <c r="M135" i="27"/>
  <c r="L135" i="27"/>
  <c r="K135" i="27"/>
  <c r="J135" i="27"/>
  <c r="R134" i="27"/>
  <c r="M134" i="27"/>
  <c r="U134" i="27" s="1"/>
  <c r="L134" i="27"/>
  <c r="K134" i="27"/>
  <c r="J134" i="27"/>
  <c r="R133" i="27"/>
  <c r="N133" i="27"/>
  <c r="V133" i="27" s="1"/>
  <c r="M133" i="27"/>
  <c r="L133" i="27"/>
  <c r="K133" i="27"/>
  <c r="S133" i="27" s="1"/>
  <c r="J133" i="27"/>
  <c r="R132" i="27"/>
  <c r="M132" i="27"/>
  <c r="L132" i="27"/>
  <c r="T132" i="27" s="1"/>
  <c r="K132" i="27"/>
  <c r="J132" i="27"/>
  <c r="R131" i="27"/>
  <c r="N131" i="27"/>
  <c r="V131" i="27" s="1"/>
  <c r="M131" i="27"/>
  <c r="L131" i="27"/>
  <c r="K131" i="27"/>
  <c r="J131" i="27"/>
  <c r="R130" i="27"/>
  <c r="M130" i="27"/>
  <c r="L130" i="27"/>
  <c r="T130" i="27" s="1"/>
  <c r="K130" i="27"/>
  <c r="J130" i="27"/>
  <c r="R129" i="27"/>
  <c r="N129" i="27"/>
  <c r="M129" i="27"/>
  <c r="L129" i="27"/>
  <c r="K129" i="27"/>
  <c r="S129" i="27" s="1"/>
  <c r="J129" i="27"/>
  <c r="R128" i="27"/>
  <c r="N128" i="27"/>
  <c r="V128" i="27" s="1"/>
  <c r="M128" i="27"/>
  <c r="M140" i="27" s="1"/>
  <c r="L128" i="27"/>
  <c r="K128" i="27"/>
  <c r="J128" i="27"/>
  <c r="F126" i="27"/>
  <c r="L125" i="27"/>
  <c r="D125" i="27"/>
  <c r="J124" i="27"/>
  <c r="D123" i="27"/>
  <c r="G121" i="27" s="1"/>
  <c r="L122" i="27"/>
  <c r="M120" i="27"/>
  <c r="I120" i="27"/>
  <c r="I121" i="27" s="1"/>
  <c r="U118" i="27"/>
  <c r="M118" i="27"/>
  <c r="M125" i="27" s="1"/>
  <c r="U116" i="27"/>
  <c r="U139" i="27" s="1"/>
  <c r="O106" i="27"/>
  <c r="Q104" i="27"/>
  <c r="O101" i="27"/>
  <c r="C97" i="27"/>
  <c r="C61" i="27"/>
  <c r="R58" i="27"/>
  <c r="C58" i="27"/>
  <c r="C59" i="27" s="1"/>
  <c r="F46" i="27" s="1"/>
  <c r="V57" i="27"/>
  <c r="R57" i="27"/>
  <c r="R56" i="27"/>
  <c r="M56" i="27"/>
  <c r="L56" i="27"/>
  <c r="K56" i="27"/>
  <c r="S56" i="27" s="1"/>
  <c r="J56" i="27"/>
  <c r="R55" i="27"/>
  <c r="N55" i="27"/>
  <c r="V55" i="27" s="1"/>
  <c r="M55" i="27"/>
  <c r="L55" i="27"/>
  <c r="K55" i="27"/>
  <c r="J55" i="27"/>
  <c r="R54" i="27"/>
  <c r="M54" i="27"/>
  <c r="L54" i="27"/>
  <c r="K54" i="27"/>
  <c r="S54" i="27" s="1"/>
  <c r="J54" i="27"/>
  <c r="R53" i="27"/>
  <c r="N53" i="27"/>
  <c r="V53" i="27" s="1"/>
  <c r="M53" i="27"/>
  <c r="L53" i="27"/>
  <c r="K53" i="27"/>
  <c r="J53" i="27"/>
  <c r="R52" i="27"/>
  <c r="M52" i="27"/>
  <c r="L52" i="27"/>
  <c r="K52" i="27"/>
  <c r="S52" i="27" s="1"/>
  <c r="J52" i="27"/>
  <c r="R51" i="27"/>
  <c r="N51" i="27"/>
  <c r="V51" i="27" s="1"/>
  <c r="M51" i="27"/>
  <c r="U51" i="27" s="1"/>
  <c r="L51" i="27"/>
  <c r="K51" i="27"/>
  <c r="J51" i="27"/>
  <c r="R50" i="27"/>
  <c r="M50" i="27"/>
  <c r="L50" i="27"/>
  <c r="K50" i="27"/>
  <c r="S50" i="27" s="1"/>
  <c r="J50" i="27"/>
  <c r="R49" i="27"/>
  <c r="N49" i="27"/>
  <c r="V49" i="27" s="1"/>
  <c r="M49" i="27"/>
  <c r="L49" i="27"/>
  <c r="K49" i="27"/>
  <c r="S49" i="27" s="1"/>
  <c r="J49" i="27"/>
  <c r="L46" i="27"/>
  <c r="D46" i="27"/>
  <c r="J45" i="27"/>
  <c r="D44" i="27"/>
  <c r="G42" i="27" s="1"/>
  <c r="M41" i="27"/>
  <c r="I41" i="27"/>
  <c r="I42" i="27" s="1"/>
  <c r="U39" i="27"/>
  <c r="M39" i="27"/>
  <c r="E46" i="27" s="1"/>
  <c r="U37" i="27"/>
  <c r="U57" i="27" s="1"/>
  <c r="O27" i="27"/>
  <c r="Q25" i="27"/>
  <c r="O22" i="27"/>
  <c r="W10" i="27"/>
  <c r="W3" i="27"/>
  <c r="W201" i="27" s="1"/>
  <c r="S3" i="27"/>
  <c r="B2" i="27"/>
  <c r="C75" i="26"/>
  <c r="C49" i="26"/>
  <c r="N47" i="26" s="1"/>
  <c r="M47" i="26"/>
  <c r="L47" i="26"/>
  <c r="K47" i="26"/>
  <c r="J47" i="26"/>
  <c r="M46" i="26"/>
  <c r="L46" i="26"/>
  <c r="K46" i="26"/>
  <c r="J46" i="26"/>
  <c r="M45" i="26"/>
  <c r="L45" i="26"/>
  <c r="K45" i="26"/>
  <c r="J45" i="26"/>
  <c r="M44" i="26"/>
  <c r="L44" i="26"/>
  <c r="K44" i="26"/>
  <c r="J44" i="26"/>
  <c r="M43" i="26"/>
  <c r="L43" i="26"/>
  <c r="K43" i="26"/>
  <c r="J43" i="26"/>
  <c r="M42" i="26"/>
  <c r="L42" i="26"/>
  <c r="K42" i="26"/>
  <c r="J42" i="26"/>
  <c r="M41" i="26"/>
  <c r="L41" i="26"/>
  <c r="K41" i="26"/>
  <c r="J41" i="26"/>
  <c r="M40" i="26"/>
  <c r="L40" i="26"/>
  <c r="K40" i="26"/>
  <c r="J40" i="26"/>
  <c r="N39" i="26"/>
  <c r="M39" i="26"/>
  <c r="L39" i="26"/>
  <c r="K39" i="26"/>
  <c r="J39" i="26"/>
  <c r="M38" i="26"/>
  <c r="L38" i="26"/>
  <c r="K38" i="26"/>
  <c r="J38" i="26"/>
  <c r="M37" i="26"/>
  <c r="L37" i="26"/>
  <c r="K37" i="26"/>
  <c r="J37" i="26"/>
  <c r="M36" i="26"/>
  <c r="L36" i="26"/>
  <c r="J36" i="26"/>
  <c r="E36" i="26"/>
  <c r="M35" i="26"/>
  <c r="L35" i="26"/>
  <c r="J35" i="26"/>
  <c r="M34" i="26"/>
  <c r="L34" i="26"/>
  <c r="K34" i="26"/>
  <c r="J34" i="26"/>
  <c r="M31" i="26"/>
  <c r="L31" i="26"/>
  <c r="E31" i="26"/>
  <c r="D31" i="26"/>
  <c r="L30" i="26"/>
  <c r="K30" i="26"/>
  <c r="J30" i="26"/>
  <c r="D29" i="26"/>
  <c r="G26" i="26" s="1"/>
  <c r="K28" i="26"/>
  <c r="C313" i="25"/>
  <c r="C284" i="25"/>
  <c r="B284" i="25"/>
  <c r="O282" i="25"/>
  <c r="C267" i="25"/>
  <c r="B267" i="25"/>
  <c r="O265" i="25"/>
  <c r="A266" i="25" s="1"/>
  <c r="C261" i="25"/>
  <c r="R246" i="25"/>
  <c r="C246" i="25"/>
  <c r="N243" i="25" s="1"/>
  <c r="V243" i="25" s="1"/>
  <c r="V245" i="25"/>
  <c r="S245" i="25"/>
  <c r="R245" i="25"/>
  <c r="R244" i="25"/>
  <c r="M244" i="25"/>
  <c r="L244" i="25"/>
  <c r="T244" i="25" s="1"/>
  <c r="K244" i="25"/>
  <c r="J244" i="25"/>
  <c r="R243" i="25"/>
  <c r="M243" i="25"/>
  <c r="L243" i="25"/>
  <c r="K243" i="25"/>
  <c r="J243" i="25"/>
  <c r="T242" i="25"/>
  <c r="R242" i="25"/>
  <c r="M242" i="25"/>
  <c r="L242" i="25"/>
  <c r="K242" i="25"/>
  <c r="J242" i="25"/>
  <c r="R241" i="25"/>
  <c r="M241" i="25"/>
  <c r="L241" i="25"/>
  <c r="T241" i="25" s="1"/>
  <c r="K241" i="25"/>
  <c r="J241" i="25"/>
  <c r="R240" i="25"/>
  <c r="M240" i="25"/>
  <c r="L240" i="25"/>
  <c r="K240" i="25"/>
  <c r="J240" i="25"/>
  <c r="R239" i="25"/>
  <c r="M239" i="25"/>
  <c r="L239" i="25"/>
  <c r="K239" i="25"/>
  <c r="S239" i="25" s="1"/>
  <c r="J239" i="25"/>
  <c r="R238" i="25"/>
  <c r="N238" i="25"/>
  <c r="M238" i="25"/>
  <c r="L238" i="25"/>
  <c r="J238" i="25"/>
  <c r="E238" i="25"/>
  <c r="M237" i="25"/>
  <c r="L237" i="25"/>
  <c r="J237" i="25"/>
  <c r="M234" i="25"/>
  <c r="L234" i="25"/>
  <c r="E234" i="25"/>
  <c r="D234" i="25"/>
  <c r="L233" i="25"/>
  <c r="K233" i="25"/>
  <c r="J233" i="25"/>
  <c r="D232" i="25"/>
  <c r="G229" i="25" s="1"/>
  <c r="K231" i="25"/>
  <c r="U229" i="25"/>
  <c r="U227" i="25"/>
  <c r="S244" i="25" s="1"/>
  <c r="O217" i="25"/>
  <c r="O215" i="25"/>
  <c r="O212" i="25"/>
  <c r="C206" i="25"/>
  <c r="R180" i="25"/>
  <c r="C180" i="25"/>
  <c r="C181" i="25" s="1"/>
  <c r="F162" i="25" s="1"/>
  <c r="V179" i="25"/>
  <c r="S179" i="25"/>
  <c r="R179" i="25"/>
  <c r="R178" i="25"/>
  <c r="M178" i="25"/>
  <c r="U178" i="25" s="1"/>
  <c r="L178" i="25"/>
  <c r="K178" i="25"/>
  <c r="S178" i="25" s="1"/>
  <c r="J178" i="25"/>
  <c r="U177" i="25"/>
  <c r="R177" i="25"/>
  <c r="N177" i="25"/>
  <c r="V177" i="25" s="1"/>
  <c r="M177" i="25"/>
  <c r="L177" i="25"/>
  <c r="T177" i="25" s="1"/>
  <c r="K177" i="25"/>
  <c r="J177" i="25"/>
  <c r="M176" i="25"/>
  <c r="U176" i="25" s="1"/>
  <c r="L176" i="25"/>
  <c r="K176" i="25"/>
  <c r="J176" i="25"/>
  <c r="R176" i="25" s="1"/>
  <c r="U175" i="25"/>
  <c r="N175" i="25"/>
  <c r="V175" i="25" s="1"/>
  <c r="M175" i="25"/>
  <c r="L175" i="25"/>
  <c r="T175" i="25" s="1"/>
  <c r="K175" i="25"/>
  <c r="J175" i="25"/>
  <c r="R175" i="25" s="1"/>
  <c r="M174" i="25"/>
  <c r="U174" i="25" s="1"/>
  <c r="L174" i="25"/>
  <c r="K174" i="25"/>
  <c r="J174" i="25"/>
  <c r="R174" i="25" s="1"/>
  <c r="U173" i="25"/>
  <c r="N173" i="25"/>
  <c r="V173" i="25" s="1"/>
  <c r="M173" i="25"/>
  <c r="L173" i="25"/>
  <c r="T173" i="25" s="1"/>
  <c r="K173" i="25"/>
  <c r="J173" i="25"/>
  <c r="R173" i="25" s="1"/>
  <c r="M172" i="25"/>
  <c r="L172" i="25"/>
  <c r="K172" i="25"/>
  <c r="S172" i="25" s="1"/>
  <c r="J172" i="25"/>
  <c r="R172" i="25" s="1"/>
  <c r="N171" i="25"/>
  <c r="V171" i="25" s="1"/>
  <c r="M171" i="25"/>
  <c r="U171" i="25" s="1"/>
  <c r="L171" i="25"/>
  <c r="T171" i="25" s="1"/>
  <c r="K171" i="25"/>
  <c r="J171" i="25"/>
  <c r="R171" i="25" s="1"/>
  <c r="M170" i="25"/>
  <c r="L170" i="25"/>
  <c r="K170" i="25"/>
  <c r="S170" i="25" s="1"/>
  <c r="J170" i="25"/>
  <c r="R170" i="25" s="1"/>
  <c r="N169" i="25"/>
  <c r="V169" i="25" s="1"/>
  <c r="M169" i="25"/>
  <c r="L169" i="25"/>
  <c r="K169" i="25"/>
  <c r="J169" i="25"/>
  <c r="R169" i="25" s="1"/>
  <c r="M168" i="25"/>
  <c r="U168" i="25" s="1"/>
  <c r="L168" i="25"/>
  <c r="K168" i="25"/>
  <c r="J168" i="25"/>
  <c r="R168" i="25" s="1"/>
  <c r="U167" i="25"/>
  <c r="N167" i="25"/>
  <c r="V167" i="25" s="1"/>
  <c r="M167" i="25"/>
  <c r="L167" i="25"/>
  <c r="T167" i="25" s="1"/>
  <c r="J167" i="25"/>
  <c r="R167" i="25" s="1"/>
  <c r="E167" i="25"/>
  <c r="M166" i="25"/>
  <c r="L166" i="25"/>
  <c r="J166" i="25"/>
  <c r="M165" i="25"/>
  <c r="L165" i="25"/>
  <c r="K165" i="25"/>
  <c r="J165" i="25"/>
  <c r="F163" i="25"/>
  <c r="M162" i="25"/>
  <c r="L162" i="25"/>
  <c r="E162" i="25"/>
  <c r="D162" i="25"/>
  <c r="L161" i="25"/>
  <c r="K161" i="25"/>
  <c r="J161" i="25"/>
  <c r="D160" i="25"/>
  <c r="G157" i="25" s="1"/>
  <c r="K159" i="25"/>
  <c r="U157" i="25"/>
  <c r="U155" i="25"/>
  <c r="S180" i="25" s="1"/>
  <c r="O145" i="25"/>
  <c r="O143" i="25"/>
  <c r="O140" i="25"/>
  <c r="C134" i="25"/>
  <c r="R96" i="25"/>
  <c r="C96" i="25"/>
  <c r="M94" i="25"/>
  <c r="L94" i="25"/>
  <c r="T94" i="25" s="1"/>
  <c r="K94" i="25"/>
  <c r="S94" i="25" s="1"/>
  <c r="J94" i="25"/>
  <c r="R94" i="25" s="1"/>
  <c r="M93" i="25"/>
  <c r="U93" i="25" s="1"/>
  <c r="L93" i="25"/>
  <c r="K93" i="25"/>
  <c r="J93" i="25"/>
  <c r="R93" i="25" s="1"/>
  <c r="M92" i="25"/>
  <c r="L92" i="25"/>
  <c r="T92" i="25" s="1"/>
  <c r="K92" i="25"/>
  <c r="S92" i="25" s="1"/>
  <c r="J92" i="25"/>
  <c r="R92" i="25" s="1"/>
  <c r="M91" i="25"/>
  <c r="U91" i="25" s="1"/>
  <c r="L91" i="25"/>
  <c r="K91" i="25"/>
  <c r="J91" i="25"/>
  <c r="R91" i="25" s="1"/>
  <c r="M90" i="25"/>
  <c r="L90" i="25"/>
  <c r="T90" i="25" s="1"/>
  <c r="K90" i="25"/>
  <c r="S90" i="25" s="1"/>
  <c r="J90" i="25"/>
  <c r="R90" i="25" s="1"/>
  <c r="M89" i="25"/>
  <c r="U89" i="25" s="1"/>
  <c r="L89" i="25"/>
  <c r="K89" i="25"/>
  <c r="J89" i="25"/>
  <c r="R89" i="25" s="1"/>
  <c r="M88" i="25"/>
  <c r="L88" i="25"/>
  <c r="T88" i="25" s="1"/>
  <c r="K88" i="25"/>
  <c r="S88" i="25" s="1"/>
  <c r="J88" i="25"/>
  <c r="R88" i="25" s="1"/>
  <c r="M87" i="25"/>
  <c r="U87" i="25" s="1"/>
  <c r="L87" i="25"/>
  <c r="K87" i="25"/>
  <c r="J87" i="25"/>
  <c r="R87" i="25" s="1"/>
  <c r="M86" i="25"/>
  <c r="L86" i="25"/>
  <c r="K86" i="25"/>
  <c r="S86" i="25" s="1"/>
  <c r="J86" i="25"/>
  <c r="R86" i="25" s="1"/>
  <c r="M85" i="25"/>
  <c r="U85" i="25" s="1"/>
  <c r="L85" i="25"/>
  <c r="K85" i="25"/>
  <c r="J85" i="25"/>
  <c r="R85" i="25" s="1"/>
  <c r="V84" i="25"/>
  <c r="R84" i="25"/>
  <c r="J84" i="25"/>
  <c r="M83" i="25"/>
  <c r="L83" i="25"/>
  <c r="K84" i="25" s="1"/>
  <c r="S84" i="25" s="1"/>
  <c r="K83" i="25"/>
  <c r="J83" i="25"/>
  <c r="R83" i="25" s="1"/>
  <c r="T82" i="25"/>
  <c r="M82" i="25"/>
  <c r="U82" i="25" s="1"/>
  <c r="L82" i="25"/>
  <c r="K82" i="25"/>
  <c r="J82" i="25"/>
  <c r="R82" i="25" s="1"/>
  <c r="M81" i="25"/>
  <c r="L81" i="25"/>
  <c r="J81" i="25"/>
  <c r="R81" i="25" s="1"/>
  <c r="E81" i="25"/>
  <c r="R80" i="25"/>
  <c r="M80" i="25"/>
  <c r="L80" i="25"/>
  <c r="L96" i="25" s="1"/>
  <c r="N77" i="25" s="1"/>
  <c r="M77" i="25"/>
  <c r="E77" i="25"/>
  <c r="D77" i="25"/>
  <c r="L76" i="25"/>
  <c r="K76" i="25"/>
  <c r="J76" i="25"/>
  <c r="D75" i="25"/>
  <c r="G72" i="25" s="1"/>
  <c r="K74" i="25"/>
  <c r="U72" i="25"/>
  <c r="U70" i="25"/>
  <c r="O60" i="25"/>
  <c r="O58" i="25"/>
  <c r="O55" i="25"/>
  <c r="W43" i="25"/>
  <c r="W36" i="25"/>
  <c r="W310" i="25" s="1"/>
  <c r="S36" i="25"/>
  <c r="B35" i="25"/>
  <c r="C1404" i="24"/>
  <c r="C1372" i="24"/>
  <c r="B1372" i="24"/>
  <c r="O1370" i="24"/>
  <c r="C1355" i="24"/>
  <c r="B1355" i="24"/>
  <c r="A1354" i="24"/>
  <c r="O1353" i="24"/>
  <c r="C1349" i="24"/>
  <c r="D1288" i="24"/>
  <c r="M1286" i="24"/>
  <c r="U1286" i="24" s="1"/>
  <c r="L1286" i="24"/>
  <c r="K1286" i="24"/>
  <c r="N1286" i="24" s="1"/>
  <c r="J1286" i="24"/>
  <c r="S1286" i="24" s="1"/>
  <c r="M1285" i="24"/>
  <c r="U1285" i="24" s="1"/>
  <c r="L1285" i="24"/>
  <c r="T1285" i="24" s="1"/>
  <c r="K1285" i="24"/>
  <c r="N1285" i="24" s="1"/>
  <c r="V1285" i="24" s="1"/>
  <c r="J1285" i="24"/>
  <c r="S1285" i="24" s="1"/>
  <c r="M1284" i="24"/>
  <c r="U1284" i="24" s="1"/>
  <c r="L1284" i="24"/>
  <c r="T1284" i="24" s="1"/>
  <c r="K1284" i="24"/>
  <c r="N1284" i="24" s="1"/>
  <c r="J1284" i="24"/>
  <c r="S1284" i="24" s="1"/>
  <c r="N1283" i="24"/>
  <c r="V1283" i="24" s="1"/>
  <c r="M1283" i="24"/>
  <c r="U1283" i="24" s="1"/>
  <c r="L1283" i="24"/>
  <c r="K1283" i="24"/>
  <c r="J1283" i="24"/>
  <c r="S1283" i="24" s="1"/>
  <c r="M1282" i="24"/>
  <c r="U1282" i="24" s="1"/>
  <c r="L1282" i="24"/>
  <c r="K1282" i="24"/>
  <c r="N1282" i="24" s="1"/>
  <c r="J1282" i="24"/>
  <c r="S1282" i="24" s="1"/>
  <c r="M1281" i="24"/>
  <c r="U1281" i="24" s="1"/>
  <c r="L1281" i="24"/>
  <c r="K1281" i="24"/>
  <c r="N1281" i="24" s="1"/>
  <c r="J1281" i="24"/>
  <c r="S1281" i="24" s="1"/>
  <c r="M1280" i="24"/>
  <c r="U1280" i="24" s="1"/>
  <c r="L1280" i="24"/>
  <c r="K1280" i="24"/>
  <c r="N1280" i="24" s="1"/>
  <c r="J1280" i="24"/>
  <c r="S1280" i="24" s="1"/>
  <c r="M1279" i="24"/>
  <c r="U1279" i="24" s="1"/>
  <c r="L1279" i="24"/>
  <c r="K1279" i="24"/>
  <c r="N1279" i="24" s="1"/>
  <c r="J1279" i="24"/>
  <c r="S1279" i="24" s="1"/>
  <c r="M1278" i="24"/>
  <c r="U1278" i="24" s="1"/>
  <c r="L1278" i="24"/>
  <c r="K1278" i="24"/>
  <c r="N1278" i="24" s="1"/>
  <c r="J1278" i="24"/>
  <c r="S1278" i="24" s="1"/>
  <c r="M1277" i="24"/>
  <c r="U1277" i="24" s="1"/>
  <c r="L1277" i="24"/>
  <c r="T1277" i="24" s="1"/>
  <c r="K1277" i="24"/>
  <c r="N1277" i="24" s="1"/>
  <c r="J1277" i="24"/>
  <c r="S1277" i="24" s="1"/>
  <c r="M1276" i="24"/>
  <c r="U1276" i="24" s="1"/>
  <c r="L1276" i="24"/>
  <c r="K1276" i="24"/>
  <c r="N1276" i="24" s="1"/>
  <c r="J1276" i="24"/>
  <c r="S1276" i="24" s="1"/>
  <c r="N1275" i="24"/>
  <c r="V1275" i="24" s="1"/>
  <c r="M1275" i="24"/>
  <c r="U1275" i="24" s="1"/>
  <c r="L1275" i="24"/>
  <c r="K1275" i="24"/>
  <c r="J1275" i="24"/>
  <c r="S1275" i="24" s="1"/>
  <c r="M1274" i="24"/>
  <c r="U1274" i="24" s="1"/>
  <c r="L1274" i="24"/>
  <c r="K1274" i="24"/>
  <c r="N1274" i="24" s="1"/>
  <c r="V1274" i="24" s="1"/>
  <c r="J1274" i="24"/>
  <c r="S1274" i="24" s="1"/>
  <c r="M1273" i="24"/>
  <c r="U1273" i="24" s="1"/>
  <c r="L1273" i="24"/>
  <c r="K1273" i="24"/>
  <c r="N1273" i="24" s="1"/>
  <c r="V1273" i="24" s="1"/>
  <c r="J1273" i="24"/>
  <c r="S1273" i="24" s="1"/>
  <c r="M1272" i="24"/>
  <c r="U1272" i="24" s="1"/>
  <c r="L1272" i="24"/>
  <c r="K1272" i="24"/>
  <c r="N1272" i="24" s="1"/>
  <c r="J1272" i="24"/>
  <c r="S1272" i="24" s="1"/>
  <c r="N1271" i="24"/>
  <c r="V1271" i="24" s="1"/>
  <c r="M1271" i="24"/>
  <c r="U1271" i="24" s="1"/>
  <c r="L1271" i="24"/>
  <c r="K1271" i="24"/>
  <c r="J1271" i="24"/>
  <c r="S1271" i="24" s="1"/>
  <c r="M1270" i="24"/>
  <c r="U1270" i="24" s="1"/>
  <c r="L1270" i="24"/>
  <c r="K1270" i="24"/>
  <c r="N1270" i="24" s="1"/>
  <c r="J1270" i="24"/>
  <c r="S1270" i="24" s="1"/>
  <c r="M1269" i="24"/>
  <c r="U1269" i="24" s="1"/>
  <c r="L1269" i="24"/>
  <c r="K1269" i="24"/>
  <c r="N1269" i="24" s="1"/>
  <c r="J1269" i="24"/>
  <c r="S1269" i="24" s="1"/>
  <c r="M1268" i="24"/>
  <c r="U1268" i="24" s="1"/>
  <c r="L1268" i="24"/>
  <c r="K1268" i="24"/>
  <c r="N1268" i="24" s="1"/>
  <c r="J1268" i="24"/>
  <c r="S1268" i="24" s="1"/>
  <c r="N1267" i="24"/>
  <c r="V1267" i="24" s="1"/>
  <c r="M1267" i="24"/>
  <c r="U1267" i="24" s="1"/>
  <c r="L1267" i="24"/>
  <c r="K1267" i="24"/>
  <c r="J1267" i="24"/>
  <c r="S1267" i="24" s="1"/>
  <c r="M1266" i="24"/>
  <c r="U1266" i="24" s="1"/>
  <c r="L1266" i="24"/>
  <c r="K1266" i="24"/>
  <c r="N1266" i="24" s="1"/>
  <c r="V1266" i="24" s="1"/>
  <c r="J1266" i="24"/>
  <c r="S1266" i="24" s="1"/>
  <c r="M1265" i="24"/>
  <c r="U1265" i="24" s="1"/>
  <c r="L1265" i="24"/>
  <c r="T1265" i="24" s="1"/>
  <c r="K1265" i="24"/>
  <c r="N1265" i="24" s="1"/>
  <c r="J1265" i="24"/>
  <c r="S1265" i="24" s="1"/>
  <c r="M1264" i="24"/>
  <c r="U1264" i="24" s="1"/>
  <c r="L1264" i="24"/>
  <c r="K1264" i="24"/>
  <c r="N1264" i="24" s="1"/>
  <c r="J1264" i="24"/>
  <c r="S1264" i="24" s="1"/>
  <c r="N1263" i="24"/>
  <c r="V1263" i="24" s="1"/>
  <c r="M1263" i="24"/>
  <c r="U1263" i="24" s="1"/>
  <c r="L1263" i="24"/>
  <c r="K1263" i="24"/>
  <c r="J1263" i="24"/>
  <c r="S1263" i="24" s="1"/>
  <c r="M1262" i="24"/>
  <c r="U1262" i="24" s="1"/>
  <c r="L1262" i="24"/>
  <c r="K1262" i="24"/>
  <c r="N1262" i="24" s="1"/>
  <c r="V1262" i="24" s="1"/>
  <c r="J1262" i="24"/>
  <c r="S1262" i="24" s="1"/>
  <c r="M1261" i="24"/>
  <c r="U1261" i="24" s="1"/>
  <c r="L1261" i="24"/>
  <c r="T1261" i="24" s="1"/>
  <c r="K1261" i="24"/>
  <c r="N1261" i="24" s="1"/>
  <c r="J1261" i="24"/>
  <c r="S1261" i="24" s="1"/>
  <c r="U1260" i="24"/>
  <c r="M1260" i="24"/>
  <c r="L1260" i="24"/>
  <c r="K1260" i="24"/>
  <c r="N1260" i="24" s="1"/>
  <c r="J1260" i="24"/>
  <c r="S1260" i="24" s="1"/>
  <c r="M1259" i="24"/>
  <c r="U1259" i="24" s="1"/>
  <c r="L1259" i="24"/>
  <c r="K1259" i="24"/>
  <c r="N1259" i="24" s="1"/>
  <c r="J1259" i="24"/>
  <c r="S1259" i="24" s="1"/>
  <c r="M1258" i="24"/>
  <c r="U1258" i="24" s="1"/>
  <c r="L1258" i="24"/>
  <c r="K1258" i="24"/>
  <c r="N1258" i="24" s="1"/>
  <c r="J1258" i="24"/>
  <c r="S1258" i="24" s="1"/>
  <c r="M1257" i="24"/>
  <c r="U1257" i="24" s="1"/>
  <c r="L1257" i="24"/>
  <c r="K1257" i="24"/>
  <c r="N1257" i="24" s="1"/>
  <c r="J1257" i="24"/>
  <c r="S1257" i="24" s="1"/>
  <c r="M1256" i="24"/>
  <c r="U1256" i="24" s="1"/>
  <c r="L1256" i="24"/>
  <c r="K1256" i="24"/>
  <c r="N1256" i="24" s="1"/>
  <c r="J1256" i="24"/>
  <c r="S1256" i="24" s="1"/>
  <c r="N1255" i="24"/>
  <c r="V1255" i="24" s="1"/>
  <c r="M1255" i="24"/>
  <c r="U1255" i="24" s="1"/>
  <c r="L1255" i="24"/>
  <c r="K1255" i="24"/>
  <c r="J1255" i="24"/>
  <c r="S1255" i="24" s="1"/>
  <c r="M1254" i="24"/>
  <c r="U1254" i="24" s="1"/>
  <c r="L1254" i="24"/>
  <c r="K1254" i="24"/>
  <c r="N1254" i="24" s="1"/>
  <c r="V1254" i="24" s="1"/>
  <c r="J1254" i="24"/>
  <c r="S1254" i="24" s="1"/>
  <c r="M1253" i="24"/>
  <c r="U1253" i="24" s="1"/>
  <c r="L1253" i="24"/>
  <c r="T1253" i="24" s="1"/>
  <c r="K1253" i="24"/>
  <c r="N1253" i="24" s="1"/>
  <c r="J1253" i="24"/>
  <c r="S1253" i="24" s="1"/>
  <c r="M1252" i="24"/>
  <c r="U1252" i="24" s="1"/>
  <c r="L1252" i="24"/>
  <c r="K1252" i="24"/>
  <c r="N1252" i="24" s="1"/>
  <c r="J1252" i="24"/>
  <c r="S1252" i="24" s="1"/>
  <c r="V1251" i="24"/>
  <c r="M1251" i="24"/>
  <c r="U1251" i="24" s="1"/>
  <c r="L1251" i="24"/>
  <c r="K1251" i="24"/>
  <c r="N1251" i="24" s="1"/>
  <c r="J1251" i="24"/>
  <c r="S1251" i="24" s="1"/>
  <c r="M1250" i="24"/>
  <c r="U1250" i="24" s="1"/>
  <c r="L1250" i="24"/>
  <c r="K1250" i="24"/>
  <c r="N1250" i="24" s="1"/>
  <c r="V1250" i="24" s="1"/>
  <c r="J1250" i="24"/>
  <c r="S1250" i="24" s="1"/>
  <c r="M1249" i="24"/>
  <c r="U1249" i="24" s="1"/>
  <c r="L1249" i="24"/>
  <c r="K1249" i="24"/>
  <c r="N1249" i="24" s="1"/>
  <c r="J1249" i="24"/>
  <c r="S1249" i="24" s="1"/>
  <c r="M1248" i="24"/>
  <c r="U1248" i="24" s="1"/>
  <c r="L1248" i="24"/>
  <c r="K1248" i="24"/>
  <c r="N1248" i="24" s="1"/>
  <c r="J1248" i="24"/>
  <c r="S1248" i="24" s="1"/>
  <c r="N1247" i="24"/>
  <c r="M1247" i="24"/>
  <c r="U1247" i="24" s="1"/>
  <c r="L1247" i="24"/>
  <c r="T1247" i="24" s="1"/>
  <c r="K1247" i="24"/>
  <c r="J1247" i="24"/>
  <c r="S1247" i="24" s="1"/>
  <c r="E1246" i="24"/>
  <c r="U1240" i="24"/>
  <c r="H1240" i="24"/>
  <c r="G1240" i="24"/>
  <c r="M1239" i="24"/>
  <c r="D1239" i="24"/>
  <c r="U1238" i="24"/>
  <c r="T1281" i="24" s="1"/>
  <c r="I1238" i="24"/>
  <c r="O1230" i="24"/>
  <c r="O1228" i="24"/>
  <c r="O1225" i="24"/>
  <c r="C1219" i="24"/>
  <c r="D1158" i="24"/>
  <c r="M1156" i="24"/>
  <c r="U1156" i="24" s="1"/>
  <c r="L1156" i="24"/>
  <c r="K1156" i="24"/>
  <c r="N1156" i="24" s="1"/>
  <c r="J1156" i="24"/>
  <c r="S1156" i="24" s="1"/>
  <c r="M1155" i="24"/>
  <c r="U1155" i="24" s="1"/>
  <c r="L1155" i="24"/>
  <c r="K1155" i="24"/>
  <c r="N1155" i="24" s="1"/>
  <c r="J1155" i="24"/>
  <c r="S1155" i="24" s="1"/>
  <c r="N1154" i="24"/>
  <c r="M1154" i="24"/>
  <c r="U1154" i="24" s="1"/>
  <c r="L1154" i="24"/>
  <c r="K1154" i="24"/>
  <c r="J1154" i="24"/>
  <c r="S1154" i="24" s="1"/>
  <c r="M1153" i="24"/>
  <c r="U1153" i="24" s="1"/>
  <c r="L1153" i="24"/>
  <c r="K1153" i="24"/>
  <c r="N1153" i="24" s="1"/>
  <c r="J1153" i="24"/>
  <c r="S1153" i="24" s="1"/>
  <c r="M1152" i="24"/>
  <c r="U1152" i="24" s="1"/>
  <c r="L1152" i="24"/>
  <c r="K1152" i="24"/>
  <c r="N1152" i="24" s="1"/>
  <c r="J1152" i="24"/>
  <c r="S1152" i="24" s="1"/>
  <c r="N1151" i="24"/>
  <c r="M1151" i="24"/>
  <c r="U1151" i="24" s="1"/>
  <c r="L1151" i="24"/>
  <c r="K1151" i="24"/>
  <c r="J1151" i="24"/>
  <c r="S1151" i="24" s="1"/>
  <c r="M1150" i="24"/>
  <c r="U1150" i="24" s="1"/>
  <c r="L1150" i="24"/>
  <c r="K1150" i="24"/>
  <c r="N1150" i="24" s="1"/>
  <c r="J1150" i="24"/>
  <c r="S1150" i="24" s="1"/>
  <c r="M1149" i="24"/>
  <c r="U1149" i="24" s="1"/>
  <c r="L1149" i="24"/>
  <c r="K1149" i="24"/>
  <c r="N1149" i="24" s="1"/>
  <c r="J1149" i="24"/>
  <c r="S1149" i="24" s="1"/>
  <c r="M1148" i="24"/>
  <c r="U1148" i="24" s="1"/>
  <c r="L1148" i="24"/>
  <c r="K1148" i="24"/>
  <c r="N1148" i="24" s="1"/>
  <c r="J1148" i="24"/>
  <c r="S1148" i="24" s="1"/>
  <c r="U1147" i="24"/>
  <c r="N1147" i="24"/>
  <c r="M1147" i="24"/>
  <c r="L1147" i="24"/>
  <c r="K1147" i="24"/>
  <c r="J1147" i="24"/>
  <c r="S1147" i="24" s="1"/>
  <c r="M1146" i="24"/>
  <c r="U1146" i="24" s="1"/>
  <c r="L1146" i="24"/>
  <c r="K1146" i="24"/>
  <c r="N1146" i="24" s="1"/>
  <c r="J1146" i="24"/>
  <c r="S1146" i="24" s="1"/>
  <c r="N1145" i="24"/>
  <c r="V1145" i="24" s="1"/>
  <c r="M1145" i="24"/>
  <c r="U1145" i="24" s="1"/>
  <c r="L1145" i="24"/>
  <c r="K1145" i="24"/>
  <c r="J1145" i="24"/>
  <c r="S1145" i="24" s="1"/>
  <c r="M1144" i="24"/>
  <c r="U1144" i="24" s="1"/>
  <c r="L1144" i="24"/>
  <c r="K1144" i="24"/>
  <c r="N1144" i="24" s="1"/>
  <c r="J1144" i="24"/>
  <c r="S1144" i="24" s="1"/>
  <c r="M1143" i="24"/>
  <c r="U1143" i="24" s="1"/>
  <c r="L1143" i="24"/>
  <c r="K1143" i="24"/>
  <c r="N1143" i="24" s="1"/>
  <c r="J1143" i="24"/>
  <c r="S1143" i="24" s="1"/>
  <c r="M1142" i="24"/>
  <c r="U1142" i="24" s="1"/>
  <c r="L1142" i="24"/>
  <c r="K1142" i="24"/>
  <c r="N1142" i="24" s="1"/>
  <c r="V1142" i="24" s="1"/>
  <c r="J1142" i="24"/>
  <c r="S1142" i="24" s="1"/>
  <c r="M1141" i="24"/>
  <c r="U1141" i="24" s="1"/>
  <c r="L1141" i="24"/>
  <c r="K1141" i="24"/>
  <c r="N1141" i="24" s="1"/>
  <c r="J1141" i="24"/>
  <c r="S1141" i="24" s="1"/>
  <c r="M1140" i="24"/>
  <c r="U1140" i="24" s="1"/>
  <c r="L1140" i="24"/>
  <c r="K1140" i="24"/>
  <c r="N1140" i="24" s="1"/>
  <c r="J1140" i="24"/>
  <c r="S1140" i="24" s="1"/>
  <c r="N1139" i="24"/>
  <c r="V1139" i="24" s="1"/>
  <c r="M1139" i="24"/>
  <c r="U1139" i="24" s="1"/>
  <c r="L1139" i="24"/>
  <c r="K1139" i="24"/>
  <c r="J1139" i="24"/>
  <c r="S1139" i="24" s="1"/>
  <c r="M1138" i="24"/>
  <c r="U1138" i="24" s="1"/>
  <c r="L1138" i="24"/>
  <c r="K1138" i="24"/>
  <c r="N1138" i="24" s="1"/>
  <c r="J1138" i="24"/>
  <c r="S1138" i="24" s="1"/>
  <c r="N1137" i="24"/>
  <c r="V1137" i="24" s="1"/>
  <c r="M1137" i="24"/>
  <c r="U1137" i="24" s="1"/>
  <c r="L1137" i="24"/>
  <c r="K1137" i="24"/>
  <c r="J1137" i="24"/>
  <c r="S1137" i="24" s="1"/>
  <c r="U1136" i="24"/>
  <c r="M1136" i="24"/>
  <c r="L1136" i="24"/>
  <c r="K1136" i="24"/>
  <c r="N1136" i="24" s="1"/>
  <c r="J1136" i="24"/>
  <c r="S1136" i="24" s="1"/>
  <c r="M1135" i="24"/>
  <c r="U1135" i="24" s="1"/>
  <c r="L1135" i="24"/>
  <c r="K1135" i="24"/>
  <c r="N1135" i="24" s="1"/>
  <c r="J1135" i="24"/>
  <c r="S1135" i="24" s="1"/>
  <c r="U1134" i="24"/>
  <c r="M1134" i="24"/>
  <c r="L1134" i="24"/>
  <c r="K1134" i="24"/>
  <c r="N1134" i="24" s="1"/>
  <c r="J1134" i="24"/>
  <c r="S1134" i="24" s="1"/>
  <c r="T1133" i="24"/>
  <c r="M1133" i="24"/>
  <c r="U1133" i="24" s="1"/>
  <c r="L1133" i="24"/>
  <c r="K1133" i="24"/>
  <c r="N1133" i="24" s="1"/>
  <c r="J1133" i="24"/>
  <c r="S1133" i="24" s="1"/>
  <c r="U1132" i="24"/>
  <c r="M1132" i="24"/>
  <c r="L1132" i="24"/>
  <c r="K1132" i="24"/>
  <c r="N1132" i="24" s="1"/>
  <c r="J1132" i="24"/>
  <c r="S1132" i="24" s="1"/>
  <c r="M1131" i="24"/>
  <c r="U1131" i="24" s="1"/>
  <c r="L1131" i="24"/>
  <c r="K1131" i="24"/>
  <c r="N1131" i="24" s="1"/>
  <c r="J1131" i="24"/>
  <c r="S1131" i="24" s="1"/>
  <c r="U1130" i="24"/>
  <c r="M1130" i="24"/>
  <c r="L1130" i="24"/>
  <c r="K1130" i="24"/>
  <c r="N1130" i="24" s="1"/>
  <c r="V1130" i="24" s="1"/>
  <c r="J1130" i="24"/>
  <c r="S1130" i="24" s="1"/>
  <c r="M1129" i="24"/>
  <c r="U1129" i="24" s="1"/>
  <c r="L1129" i="24"/>
  <c r="T1129" i="24" s="1"/>
  <c r="K1129" i="24"/>
  <c r="N1129" i="24" s="1"/>
  <c r="J1129" i="24"/>
  <c r="S1129" i="24" s="1"/>
  <c r="U1128" i="24"/>
  <c r="M1128" i="24"/>
  <c r="L1128" i="24"/>
  <c r="K1128" i="24"/>
  <c r="N1128" i="24" s="1"/>
  <c r="J1128" i="24"/>
  <c r="S1128" i="24" s="1"/>
  <c r="N1127" i="24"/>
  <c r="M1127" i="24"/>
  <c r="U1127" i="24" s="1"/>
  <c r="L1127" i="24"/>
  <c r="K1127" i="24"/>
  <c r="J1127" i="24"/>
  <c r="S1127" i="24" s="1"/>
  <c r="U1126" i="24"/>
  <c r="N1126" i="24"/>
  <c r="V1126" i="24" s="1"/>
  <c r="M1126" i="24"/>
  <c r="L1126" i="24"/>
  <c r="K1126" i="24"/>
  <c r="J1126" i="24"/>
  <c r="S1126" i="24" s="1"/>
  <c r="M1125" i="24"/>
  <c r="U1125" i="24" s="1"/>
  <c r="L1125" i="24"/>
  <c r="K1125" i="24"/>
  <c r="N1125" i="24" s="1"/>
  <c r="J1125" i="24"/>
  <c r="S1125" i="24" s="1"/>
  <c r="M1124" i="24"/>
  <c r="U1124" i="24" s="1"/>
  <c r="L1124" i="24"/>
  <c r="K1124" i="24"/>
  <c r="N1124" i="24" s="1"/>
  <c r="J1124" i="24"/>
  <c r="S1124" i="24" s="1"/>
  <c r="N1123" i="24"/>
  <c r="V1123" i="24" s="1"/>
  <c r="M1123" i="24"/>
  <c r="U1123" i="24" s="1"/>
  <c r="L1123" i="24"/>
  <c r="K1123" i="24"/>
  <c r="J1123" i="24"/>
  <c r="S1123" i="24" s="1"/>
  <c r="M1122" i="24"/>
  <c r="U1122" i="24" s="1"/>
  <c r="L1122" i="24"/>
  <c r="K1122" i="24"/>
  <c r="N1122" i="24" s="1"/>
  <c r="V1122" i="24" s="1"/>
  <c r="J1122" i="24"/>
  <c r="S1122" i="24" s="1"/>
  <c r="N1121" i="24"/>
  <c r="M1121" i="24"/>
  <c r="U1121" i="24" s="1"/>
  <c r="L1121" i="24"/>
  <c r="T1121" i="24" s="1"/>
  <c r="K1121" i="24"/>
  <c r="J1121" i="24"/>
  <c r="S1121" i="24" s="1"/>
  <c r="N1120" i="24"/>
  <c r="V1120" i="24" s="1"/>
  <c r="M1120" i="24"/>
  <c r="U1120" i="24" s="1"/>
  <c r="L1120" i="24"/>
  <c r="K1120" i="24"/>
  <c r="J1120" i="24"/>
  <c r="S1120" i="24" s="1"/>
  <c r="M1119" i="24"/>
  <c r="U1119" i="24" s="1"/>
  <c r="L1119" i="24"/>
  <c r="K1119" i="24"/>
  <c r="N1119" i="24" s="1"/>
  <c r="V1119" i="24" s="1"/>
  <c r="J1119" i="24"/>
  <c r="S1119" i="24" s="1"/>
  <c r="M1118" i="24"/>
  <c r="U1118" i="24" s="1"/>
  <c r="L1118" i="24"/>
  <c r="K1118" i="24"/>
  <c r="N1118" i="24" s="1"/>
  <c r="V1118" i="24" s="1"/>
  <c r="J1118" i="24"/>
  <c r="S1118" i="24" s="1"/>
  <c r="N1117" i="24"/>
  <c r="M1117" i="24"/>
  <c r="U1117" i="24" s="1"/>
  <c r="L1117" i="24"/>
  <c r="T1117" i="24" s="1"/>
  <c r="K1117" i="24"/>
  <c r="J1117" i="24"/>
  <c r="S1117" i="24" s="1"/>
  <c r="E1116" i="24"/>
  <c r="U1110" i="24"/>
  <c r="H1110" i="24"/>
  <c r="G1110" i="24"/>
  <c r="M1109" i="24"/>
  <c r="D1109" i="24"/>
  <c r="U1108" i="24"/>
  <c r="I1108" i="24"/>
  <c r="O1100" i="24"/>
  <c r="O1098" i="24"/>
  <c r="O1095" i="24"/>
  <c r="C1089" i="24"/>
  <c r="D1028" i="24"/>
  <c r="V1026" i="24"/>
  <c r="M1026" i="24"/>
  <c r="U1026" i="24" s="1"/>
  <c r="L1026" i="24"/>
  <c r="K1026" i="24"/>
  <c r="N1026" i="24" s="1"/>
  <c r="J1026" i="24"/>
  <c r="S1026" i="24" s="1"/>
  <c r="M1025" i="24"/>
  <c r="U1025" i="24" s="1"/>
  <c r="L1025" i="24"/>
  <c r="K1025" i="24"/>
  <c r="N1025" i="24" s="1"/>
  <c r="J1025" i="24"/>
  <c r="S1025" i="24" s="1"/>
  <c r="M1024" i="24"/>
  <c r="U1024" i="24" s="1"/>
  <c r="L1024" i="24"/>
  <c r="K1024" i="24"/>
  <c r="N1024" i="24" s="1"/>
  <c r="J1024" i="24"/>
  <c r="S1024" i="24" s="1"/>
  <c r="M1023" i="24"/>
  <c r="U1023" i="24" s="1"/>
  <c r="L1023" i="24"/>
  <c r="K1023" i="24"/>
  <c r="N1023" i="24" s="1"/>
  <c r="J1023" i="24"/>
  <c r="S1023" i="24" s="1"/>
  <c r="M1022" i="24"/>
  <c r="U1022" i="24" s="1"/>
  <c r="L1022" i="24"/>
  <c r="K1022" i="24"/>
  <c r="N1022" i="24" s="1"/>
  <c r="J1022" i="24"/>
  <c r="S1022" i="24" s="1"/>
  <c r="M1021" i="24"/>
  <c r="U1021" i="24" s="1"/>
  <c r="L1021" i="24"/>
  <c r="K1021" i="24"/>
  <c r="N1021" i="24" s="1"/>
  <c r="J1021" i="24"/>
  <c r="S1021" i="24" s="1"/>
  <c r="U1020" i="24"/>
  <c r="M1020" i="24"/>
  <c r="L1020" i="24"/>
  <c r="K1020" i="24"/>
  <c r="N1020" i="24" s="1"/>
  <c r="J1020" i="24"/>
  <c r="S1020" i="24" s="1"/>
  <c r="U1019" i="24"/>
  <c r="M1019" i="24"/>
  <c r="L1019" i="24"/>
  <c r="K1019" i="24"/>
  <c r="N1019" i="24" s="1"/>
  <c r="V1019" i="24" s="1"/>
  <c r="J1019" i="24"/>
  <c r="S1019" i="24" s="1"/>
  <c r="N1018" i="24"/>
  <c r="M1018" i="24"/>
  <c r="U1018" i="24" s="1"/>
  <c r="L1018" i="24"/>
  <c r="T1018" i="24" s="1"/>
  <c r="K1018" i="24"/>
  <c r="J1018" i="24"/>
  <c r="S1018" i="24" s="1"/>
  <c r="M1017" i="24"/>
  <c r="U1017" i="24" s="1"/>
  <c r="L1017" i="24"/>
  <c r="K1017" i="24"/>
  <c r="N1017" i="24" s="1"/>
  <c r="J1017" i="24"/>
  <c r="S1017" i="24" s="1"/>
  <c r="N1016" i="24"/>
  <c r="M1016" i="24"/>
  <c r="U1016" i="24" s="1"/>
  <c r="L1016" i="24"/>
  <c r="K1016" i="24"/>
  <c r="J1016" i="24"/>
  <c r="S1016" i="24" s="1"/>
  <c r="M1015" i="24"/>
  <c r="U1015" i="24" s="1"/>
  <c r="L1015" i="24"/>
  <c r="K1015" i="24"/>
  <c r="N1015" i="24" s="1"/>
  <c r="J1015" i="24"/>
  <c r="S1015" i="24" s="1"/>
  <c r="M1014" i="24"/>
  <c r="U1014" i="24" s="1"/>
  <c r="L1014" i="24"/>
  <c r="K1014" i="24"/>
  <c r="N1014" i="24" s="1"/>
  <c r="J1014" i="24"/>
  <c r="S1014" i="24" s="1"/>
  <c r="U1013" i="24"/>
  <c r="M1013" i="24"/>
  <c r="L1013" i="24"/>
  <c r="K1013" i="24"/>
  <c r="N1013" i="24" s="1"/>
  <c r="J1013" i="24"/>
  <c r="S1013" i="24" s="1"/>
  <c r="N1012" i="24"/>
  <c r="V1012" i="24" s="1"/>
  <c r="M1012" i="24"/>
  <c r="U1012" i="24" s="1"/>
  <c r="L1012" i="24"/>
  <c r="K1012" i="24"/>
  <c r="J1012" i="24"/>
  <c r="S1012" i="24" s="1"/>
  <c r="U1011" i="24"/>
  <c r="M1011" i="24"/>
  <c r="L1011" i="24"/>
  <c r="K1011" i="24"/>
  <c r="N1011" i="24" s="1"/>
  <c r="V1011" i="24" s="1"/>
  <c r="J1011" i="24"/>
  <c r="S1011" i="24" s="1"/>
  <c r="M1010" i="24"/>
  <c r="U1010" i="24" s="1"/>
  <c r="L1010" i="24"/>
  <c r="T1010" i="24" s="1"/>
  <c r="K1010" i="24"/>
  <c r="N1010" i="24" s="1"/>
  <c r="J1010" i="24"/>
  <c r="S1010" i="24" s="1"/>
  <c r="M1009" i="24"/>
  <c r="U1009" i="24" s="1"/>
  <c r="L1009" i="24"/>
  <c r="K1009" i="24"/>
  <c r="N1009" i="24" s="1"/>
  <c r="J1009" i="24"/>
  <c r="S1009" i="24" s="1"/>
  <c r="M1008" i="24"/>
  <c r="U1008" i="24" s="1"/>
  <c r="L1008" i="24"/>
  <c r="K1008" i="24"/>
  <c r="N1008" i="24" s="1"/>
  <c r="V1008" i="24" s="1"/>
  <c r="J1008" i="24"/>
  <c r="S1008" i="24" s="1"/>
  <c r="N1007" i="24"/>
  <c r="M1007" i="24"/>
  <c r="U1007" i="24" s="1"/>
  <c r="L1007" i="24"/>
  <c r="K1007" i="24"/>
  <c r="J1007" i="24"/>
  <c r="S1007" i="24" s="1"/>
  <c r="N1006" i="24"/>
  <c r="V1006" i="24" s="1"/>
  <c r="M1006" i="24"/>
  <c r="U1006" i="24" s="1"/>
  <c r="L1006" i="24"/>
  <c r="K1006" i="24"/>
  <c r="J1006" i="24"/>
  <c r="S1006" i="24" s="1"/>
  <c r="M1005" i="24"/>
  <c r="U1005" i="24" s="1"/>
  <c r="L1005" i="24"/>
  <c r="K1005" i="24"/>
  <c r="N1005" i="24" s="1"/>
  <c r="J1005" i="24"/>
  <c r="S1005" i="24" s="1"/>
  <c r="U1004" i="24"/>
  <c r="N1004" i="24"/>
  <c r="M1004" i="24"/>
  <c r="L1004" i="24"/>
  <c r="K1004" i="24"/>
  <c r="J1004" i="24"/>
  <c r="S1004" i="24" s="1"/>
  <c r="N1003" i="24"/>
  <c r="M1003" i="24"/>
  <c r="U1003" i="24" s="1"/>
  <c r="L1003" i="24"/>
  <c r="K1003" i="24"/>
  <c r="J1003" i="24"/>
  <c r="S1003" i="24" s="1"/>
  <c r="M1002" i="24"/>
  <c r="U1002" i="24" s="1"/>
  <c r="L1002" i="24"/>
  <c r="K1002" i="24"/>
  <c r="N1002" i="24" s="1"/>
  <c r="J1002" i="24"/>
  <c r="S1002" i="24" s="1"/>
  <c r="M1001" i="24"/>
  <c r="U1001" i="24" s="1"/>
  <c r="L1001" i="24"/>
  <c r="K1001" i="24"/>
  <c r="N1001" i="24" s="1"/>
  <c r="J1001" i="24"/>
  <c r="S1001" i="24" s="1"/>
  <c r="U1000" i="24"/>
  <c r="M1000" i="24"/>
  <c r="L1000" i="24"/>
  <c r="K1000" i="24"/>
  <c r="N1000" i="24" s="1"/>
  <c r="J1000" i="24"/>
  <c r="S1000" i="24" s="1"/>
  <c r="M999" i="24"/>
  <c r="U999" i="24" s="1"/>
  <c r="L999" i="24"/>
  <c r="K999" i="24"/>
  <c r="N999" i="24" s="1"/>
  <c r="J999" i="24"/>
  <c r="S999" i="24" s="1"/>
  <c r="M998" i="24"/>
  <c r="U998" i="24" s="1"/>
  <c r="L998" i="24"/>
  <c r="K998" i="24"/>
  <c r="N998" i="24" s="1"/>
  <c r="J998" i="24"/>
  <c r="S998" i="24" s="1"/>
  <c r="M997" i="24"/>
  <c r="U997" i="24" s="1"/>
  <c r="L997" i="24"/>
  <c r="K997" i="24"/>
  <c r="N997" i="24" s="1"/>
  <c r="J997" i="24"/>
  <c r="S997" i="24" s="1"/>
  <c r="U996" i="24"/>
  <c r="N996" i="24"/>
  <c r="M996" i="24"/>
  <c r="L996" i="24"/>
  <c r="K996" i="24"/>
  <c r="J996" i="24"/>
  <c r="S996" i="24" s="1"/>
  <c r="N995" i="24"/>
  <c r="V995" i="24" s="1"/>
  <c r="M995" i="24"/>
  <c r="U995" i="24" s="1"/>
  <c r="L995" i="24"/>
  <c r="K995" i="24"/>
  <c r="J995" i="24"/>
  <c r="S995" i="24" s="1"/>
  <c r="M994" i="24"/>
  <c r="U994" i="24" s="1"/>
  <c r="L994" i="24"/>
  <c r="K994" i="24"/>
  <c r="N994" i="24" s="1"/>
  <c r="V994" i="24" s="1"/>
  <c r="J994" i="24"/>
  <c r="S994" i="24" s="1"/>
  <c r="M993" i="24"/>
  <c r="U993" i="24" s="1"/>
  <c r="L993" i="24"/>
  <c r="K993" i="24"/>
  <c r="N993" i="24" s="1"/>
  <c r="J993" i="24"/>
  <c r="S993" i="24" s="1"/>
  <c r="N992" i="24"/>
  <c r="V992" i="24" s="1"/>
  <c r="M992" i="24"/>
  <c r="U992" i="24" s="1"/>
  <c r="L992" i="24"/>
  <c r="K992" i="24"/>
  <c r="J992" i="24"/>
  <c r="S992" i="24" s="1"/>
  <c r="M991" i="24"/>
  <c r="U991" i="24" s="1"/>
  <c r="L991" i="24"/>
  <c r="K991" i="24"/>
  <c r="N991" i="24" s="1"/>
  <c r="V991" i="24" s="1"/>
  <c r="J991" i="24"/>
  <c r="S991" i="24" s="1"/>
  <c r="N990" i="24"/>
  <c r="V990" i="24" s="1"/>
  <c r="M990" i="24"/>
  <c r="U990" i="24" s="1"/>
  <c r="L990" i="24"/>
  <c r="T990" i="24" s="1"/>
  <c r="K990" i="24"/>
  <c r="J990" i="24"/>
  <c r="S990" i="24" s="1"/>
  <c r="M989" i="24"/>
  <c r="U989" i="24" s="1"/>
  <c r="L989" i="24"/>
  <c r="K989" i="24"/>
  <c r="N989" i="24" s="1"/>
  <c r="V989" i="24" s="1"/>
  <c r="J989" i="24"/>
  <c r="S989" i="24" s="1"/>
  <c r="M988" i="24"/>
  <c r="U988" i="24" s="1"/>
  <c r="L988" i="24"/>
  <c r="T988" i="24" s="1"/>
  <c r="K988" i="24"/>
  <c r="N988" i="24" s="1"/>
  <c r="V988" i="24" s="1"/>
  <c r="J988" i="24"/>
  <c r="S988" i="24" s="1"/>
  <c r="N987" i="24"/>
  <c r="M987" i="24"/>
  <c r="U987" i="24" s="1"/>
  <c r="L987" i="24"/>
  <c r="T987" i="24" s="1"/>
  <c r="K987" i="24"/>
  <c r="J987" i="24"/>
  <c r="S987" i="24" s="1"/>
  <c r="E986" i="24"/>
  <c r="U980" i="24"/>
  <c r="H980" i="24"/>
  <c r="G980" i="24"/>
  <c r="M979" i="24"/>
  <c r="D979" i="24"/>
  <c r="U978" i="24"/>
  <c r="T1024" i="24" s="1"/>
  <c r="I978" i="24"/>
  <c r="O970" i="24"/>
  <c r="O968" i="24"/>
  <c r="O965" i="24"/>
  <c r="C959" i="24"/>
  <c r="D898" i="24"/>
  <c r="M896" i="24"/>
  <c r="U896" i="24" s="1"/>
  <c r="L896" i="24"/>
  <c r="K896" i="24"/>
  <c r="N896" i="24" s="1"/>
  <c r="J896" i="24"/>
  <c r="S896" i="24" s="1"/>
  <c r="M895" i="24"/>
  <c r="U895" i="24" s="1"/>
  <c r="L895" i="24"/>
  <c r="T895" i="24" s="1"/>
  <c r="K895" i="24"/>
  <c r="N895" i="24" s="1"/>
  <c r="J895" i="24"/>
  <c r="S895" i="24" s="1"/>
  <c r="U894" i="24"/>
  <c r="M894" i="24"/>
  <c r="L894" i="24"/>
  <c r="K894" i="24"/>
  <c r="N894" i="24" s="1"/>
  <c r="J894" i="24"/>
  <c r="S894" i="24" s="1"/>
  <c r="M893" i="24"/>
  <c r="U893" i="24" s="1"/>
  <c r="L893" i="24"/>
  <c r="K893" i="24"/>
  <c r="N893" i="24" s="1"/>
  <c r="V893" i="24" s="1"/>
  <c r="J893" i="24"/>
  <c r="S893" i="24" s="1"/>
  <c r="M892" i="24"/>
  <c r="U892" i="24" s="1"/>
  <c r="L892" i="24"/>
  <c r="K892" i="24"/>
  <c r="N892" i="24" s="1"/>
  <c r="J892" i="24"/>
  <c r="S892" i="24" s="1"/>
  <c r="N891" i="24"/>
  <c r="M891" i="24"/>
  <c r="U891" i="24" s="1"/>
  <c r="L891" i="24"/>
  <c r="K891" i="24"/>
  <c r="J891" i="24"/>
  <c r="S891" i="24" s="1"/>
  <c r="M890" i="24"/>
  <c r="U890" i="24" s="1"/>
  <c r="L890" i="24"/>
  <c r="K890" i="24"/>
  <c r="N890" i="24" s="1"/>
  <c r="J890" i="24"/>
  <c r="S890" i="24" s="1"/>
  <c r="N889" i="24"/>
  <c r="V889" i="24" s="1"/>
  <c r="M889" i="24"/>
  <c r="U889" i="24" s="1"/>
  <c r="L889" i="24"/>
  <c r="K889" i="24"/>
  <c r="J889" i="24"/>
  <c r="S889" i="24" s="1"/>
  <c r="M888" i="24"/>
  <c r="U888" i="24" s="1"/>
  <c r="L888" i="24"/>
  <c r="K888" i="24"/>
  <c r="N888" i="24" s="1"/>
  <c r="J888" i="24"/>
  <c r="S888" i="24" s="1"/>
  <c r="M887" i="24"/>
  <c r="U887" i="24" s="1"/>
  <c r="L887" i="24"/>
  <c r="K887" i="24"/>
  <c r="N887" i="24" s="1"/>
  <c r="V887" i="24" s="1"/>
  <c r="J887" i="24"/>
  <c r="S887" i="24" s="1"/>
  <c r="M886" i="24"/>
  <c r="U886" i="24" s="1"/>
  <c r="L886" i="24"/>
  <c r="T886" i="24" s="1"/>
  <c r="K886" i="24"/>
  <c r="N886" i="24" s="1"/>
  <c r="J886" i="24"/>
  <c r="S886" i="24" s="1"/>
  <c r="N885" i="24"/>
  <c r="M885" i="24"/>
  <c r="U885" i="24" s="1"/>
  <c r="L885" i="24"/>
  <c r="K885" i="24"/>
  <c r="J885" i="24"/>
  <c r="S885" i="24" s="1"/>
  <c r="M884" i="24"/>
  <c r="U884" i="24" s="1"/>
  <c r="L884" i="24"/>
  <c r="K884" i="24"/>
  <c r="N884" i="24" s="1"/>
  <c r="J884" i="24"/>
  <c r="S884" i="24" s="1"/>
  <c r="M883" i="24"/>
  <c r="U883" i="24" s="1"/>
  <c r="L883" i="24"/>
  <c r="K883" i="24"/>
  <c r="N883" i="24" s="1"/>
  <c r="J883" i="24"/>
  <c r="S883" i="24" s="1"/>
  <c r="M882" i="24"/>
  <c r="U882" i="24" s="1"/>
  <c r="L882" i="24"/>
  <c r="K882" i="24"/>
  <c r="N882" i="24" s="1"/>
  <c r="J882" i="24"/>
  <c r="S882" i="24" s="1"/>
  <c r="N881" i="24"/>
  <c r="V881" i="24" s="1"/>
  <c r="M881" i="24"/>
  <c r="U881" i="24" s="1"/>
  <c r="L881" i="24"/>
  <c r="K881" i="24"/>
  <c r="J881" i="24"/>
  <c r="S881" i="24" s="1"/>
  <c r="M880" i="24"/>
  <c r="U880" i="24" s="1"/>
  <c r="L880" i="24"/>
  <c r="K880" i="24"/>
  <c r="N880" i="24" s="1"/>
  <c r="J880" i="24"/>
  <c r="S880" i="24" s="1"/>
  <c r="M879" i="24"/>
  <c r="U879" i="24" s="1"/>
  <c r="L879" i="24"/>
  <c r="T879" i="24" s="1"/>
  <c r="K879" i="24"/>
  <c r="N879" i="24" s="1"/>
  <c r="J879" i="24"/>
  <c r="S879" i="24" s="1"/>
  <c r="U878" i="24"/>
  <c r="M878" i="24"/>
  <c r="L878" i="24"/>
  <c r="K878" i="24"/>
  <c r="N878" i="24" s="1"/>
  <c r="J878" i="24"/>
  <c r="S878" i="24" s="1"/>
  <c r="M877" i="24"/>
  <c r="U877" i="24" s="1"/>
  <c r="L877" i="24"/>
  <c r="K877" i="24"/>
  <c r="N877" i="24" s="1"/>
  <c r="V877" i="24" s="1"/>
  <c r="J877" i="24"/>
  <c r="S877" i="24" s="1"/>
  <c r="M876" i="24"/>
  <c r="U876" i="24" s="1"/>
  <c r="L876" i="24"/>
  <c r="K876" i="24"/>
  <c r="N876" i="24" s="1"/>
  <c r="J876" i="24"/>
  <c r="S876" i="24" s="1"/>
  <c r="N875" i="24"/>
  <c r="M875" i="24"/>
  <c r="U875" i="24" s="1"/>
  <c r="L875" i="24"/>
  <c r="K875" i="24"/>
  <c r="J875" i="24"/>
  <c r="S875" i="24" s="1"/>
  <c r="M874" i="24"/>
  <c r="U874" i="24" s="1"/>
  <c r="L874" i="24"/>
  <c r="K874" i="24"/>
  <c r="N874" i="24" s="1"/>
  <c r="J874" i="24"/>
  <c r="S874" i="24" s="1"/>
  <c r="N873" i="24"/>
  <c r="V873" i="24" s="1"/>
  <c r="M873" i="24"/>
  <c r="U873" i="24" s="1"/>
  <c r="L873" i="24"/>
  <c r="K873" i="24"/>
  <c r="J873" i="24"/>
  <c r="S873" i="24" s="1"/>
  <c r="M872" i="24"/>
  <c r="U872" i="24" s="1"/>
  <c r="L872" i="24"/>
  <c r="K872" i="24"/>
  <c r="N872" i="24" s="1"/>
  <c r="J872" i="24"/>
  <c r="S872" i="24" s="1"/>
  <c r="M871" i="24"/>
  <c r="U871" i="24" s="1"/>
  <c r="L871" i="24"/>
  <c r="K871" i="24"/>
  <c r="N871" i="24" s="1"/>
  <c r="V871" i="24" s="1"/>
  <c r="J871" i="24"/>
  <c r="S871" i="24" s="1"/>
  <c r="M870" i="24"/>
  <c r="U870" i="24" s="1"/>
  <c r="L870" i="24"/>
  <c r="T870" i="24" s="1"/>
  <c r="K870" i="24"/>
  <c r="N870" i="24" s="1"/>
  <c r="J870" i="24"/>
  <c r="S870" i="24" s="1"/>
  <c r="N869" i="24"/>
  <c r="M869" i="24"/>
  <c r="U869" i="24" s="1"/>
  <c r="L869" i="24"/>
  <c r="K869" i="24"/>
  <c r="J869" i="24"/>
  <c r="S869" i="24" s="1"/>
  <c r="M868" i="24"/>
  <c r="U868" i="24" s="1"/>
  <c r="L868" i="24"/>
  <c r="K868" i="24"/>
  <c r="N868" i="24" s="1"/>
  <c r="J868" i="24"/>
  <c r="S868" i="24" s="1"/>
  <c r="N867" i="24"/>
  <c r="V867" i="24" s="1"/>
  <c r="M867" i="24"/>
  <c r="U867" i="24" s="1"/>
  <c r="L867" i="24"/>
  <c r="T867" i="24" s="1"/>
  <c r="K867" i="24"/>
  <c r="J867" i="24"/>
  <c r="S867" i="24" s="1"/>
  <c r="M866" i="24"/>
  <c r="U866" i="24" s="1"/>
  <c r="L866" i="24"/>
  <c r="K866" i="24"/>
  <c r="N866" i="24" s="1"/>
  <c r="J866" i="24"/>
  <c r="S866" i="24" s="1"/>
  <c r="V865" i="24"/>
  <c r="M865" i="24"/>
  <c r="U865" i="24" s="1"/>
  <c r="L865" i="24"/>
  <c r="T865" i="24" s="1"/>
  <c r="K865" i="24"/>
  <c r="N865" i="24" s="1"/>
  <c r="J865" i="24"/>
  <c r="S865" i="24" s="1"/>
  <c r="M864" i="24"/>
  <c r="U864" i="24" s="1"/>
  <c r="L864" i="24"/>
  <c r="K864" i="24"/>
  <c r="N864" i="24" s="1"/>
  <c r="J864" i="24"/>
  <c r="S864" i="24" s="1"/>
  <c r="M863" i="24"/>
  <c r="U863" i="24" s="1"/>
  <c r="L863" i="24"/>
  <c r="T863" i="24" s="1"/>
  <c r="K863" i="24"/>
  <c r="N863" i="24" s="1"/>
  <c r="V863" i="24" s="1"/>
  <c r="J863" i="24"/>
  <c r="S863" i="24" s="1"/>
  <c r="U862" i="24"/>
  <c r="N862" i="24"/>
  <c r="V862" i="24" s="1"/>
  <c r="M862" i="24"/>
  <c r="L862" i="24"/>
  <c r="K862" i="24"/>
  <c r="J862" i="24"/>
  <c r="S862" i="24" s="1"/>
  <c r="M861" i="24"/>
  <c r="U861" i="24" s="1"/>
  <c r="L861" i="24"/>
  <c r="T861" i="24" s="1"/>
  <c r="K861" i="24"/>
  <c r="N861" i="24" s="1"/>
  <c r="V861" i="24" s="1"/>
  <c r="J861" i="24"/>
  <c r="S861" i="24" s="1"/>
  <c r="M860" i="24"/>
  <c r="U860" i="24" s="1"/>
  <c r="L860" i="24"/>
  <c r="T860" i="24" s="1"/>
  <c r="K860" i="24"/>
  <c r="N860" i="24" s="1"/>
  <c r="J860" i="24"/>
  <c r="S860" i="24" s="1"/>
  <c r="N859" i="24"/>
  <c r="V859" i="24" s="1"/>
  <c r="M859" i="24"/>
  <c r="U859" i="24" s="1"/>
  <c r="L859" i="24"/>
  <c r="K859" i="24"/>
  <c r="J859" i="24"/>
  <c r="S859" i="24" s="1"/>
  <c r="U858" i="24"/>
  <c r="M858" i="24"/>
  <c r="L858" i="24"/>
  <c r="T858" i="24" s="1"/>
  <c r="K858" i="24"/>
  <c r="N858" i="24" s="1"/>
  <c r="V858" i="24" s="1"/>
  <c r="J858" i="24"/>
  <c r="S858" i="24" s="1"/>
  <c r="M857" i="24"/>
  <c r="U857" i="24" s="1"/>
  <c r="L857" i="24"/>
  <c r="T857" i="24" s="1"/>
  <c r="K857" i="24"/>
  <c r="N857" i="24" s="1"/>
  <c r="J857" i="24"/>
  <c r="S857" i="24" s="1"/>
  <c r="E856" i="24"/>
  <c r="U850" i="24"/>
  <c r="H850" i="24"/>
  <c r="G850" i="24"/>
  <c r="M849" i="24"/>
  <c r="D849" i="24"/>
  <c r="U848" i="24"/>
  <c r="T883" i="24" s="1"/>
  <c r="I848" i="24"/>
  <c r="O840" i="24"/>
  <c r="O838" i="24"/>
  <c r="O835" i="24"/>
  <c r="C829" i="24"/>
  <c r="D768" i="24"/>
  <c r="T766" i="24"/>
  <c r="M766" i="24"/>
  <c r="U766" i="24" s="1"/>
  <c r="L766" i="24"/>
  <c r="K766" i="24"/>
  <c r="N766" i="24" s="1"/>
  <c r="V766" i="24" s="1"/>
  <c r="J766" i="24"/>
  <c r="S766" i="24" s="1"/>
  <c r="N765" i="24"/>
  <c r="M765" i="24"/>
  <c r="U765" i="24" s="1"/>
  <c r="L765" i="24"/>
  <c r="T765" i="24" s="1"/>
  <c r="K765" i="24"/>
  <c r="J765" i="24"/>
  <c r="S765" i="24" s="1"/>
  <c r="N764" i="24"/>
  <c r="V764" i="24" s="1"/>
  <c r="M764" i="24"/>
  <c r="U764" i="24" s="1"/>
  <c r="L764" i="24"/>
  <c r="K764" i="24"/>
  <c r="J764" i="24"/>
  <c r="S764" i="24" s="1"/>
  <c r="M763" i="24"/>
  <c r="U763" i="24" s="1"/>
  <c r="L763" i="24"/>
  <c r="K763" i="24"/>
  <c r="N763" i="24" s="1"/>
  <c r="V763" i="24" s="1"/>
  <c r="J763" i="24"/>
  <c r="S763" i="24" s="1"/>
  <c r="N762" i="24"/>
  <c r="M762" i="24"/>
  <c r="U762" i="24" s="1"/>
  <c r="L762" i="24"/>
  <c r="K762" i="24"/>
  <c r="J762" i="24"/>
  <c r="S762" i="24" s="1"/>
  <c r="U761" i="24"/>
  <c r="M761" i="24"/>
  <c r="L761" i="24"/>
  <c r="K761" i="24"/>
  <c r="N761" i="24" s="1"/>
  <c r="V761" i="24" s="1"/>
  <c r="J761" i="24"/>
  <c r="S761" i="24" s="1"/>
  <c r="N760" i="24"/>
  <c r="M760" i="24"/>
  <c r="U760" i="24" s="1"/>
  <c r="L760" i="24"/>
  <c r="T760" i="24" s="1"/>
  <c r="K760" i="24"/>
  <c r="J760" i="24"/>
  <c r="S760" i="24" s="1"/>
  <c r="U759" i="24"/>
  <c r="M759" i="24"/>
  <c r="L759" i="24"/>
  <c r="K759" i="24"/>
  <c r="N759" i="24" s="1"/>
  <c r="J759" i="24"/>
  <c r="S759" i="24" s="1"/>
  <c r="N758" i="24"/>
  <c r="M758" i="24"/>
  <c r="U758" i="24" s="1"/>
  <c r="L758" i="24"/>
  <c r="T758" i="24" s="1"/>
  <c r="K758" i="24"/>
  <c r="J758" i="24"/>
  <c r="S758" i="24" s="1"/>
  <c r="M757" i="24"/>
  <c r="U757" i="24" s="1"/>
  <c r="L757" i="24"/>
  <c r="K757" i="24"/>
  <c r="N757" i="24" s="1"/>
  <c r="J757" i="24"/>
  <c r="S757" i="24" s="1"/>
  <c r="V756" i="24"/>
  <c r="M756" i="24"/>
  <c r="U756" i="24" s="1"/>
  <c r="L756" i="24"/>
  <c r="K756" i="24"/>
  <c r="N756" i="24" s="1"/>
  <c r="J756" i="24"/>
  <c r="S756" i="24" s="1"/>
  <c r="M755" i="24"/>
  <c r="U755" i="24" s="1"/>
  <c r="L755" i="24"/>
  <c r="T755" i="24" s="1"/>
  <c r="K755" i="24"/>
  <c r="N755" i="24" s="1"/>
  <c r="J755" i="24"/>
  <c r="S755" i="24" s="1"/>
  <c r="N754" i="24"/>
  <c r="V754" i="24" s="1"/>
  <c r="M754" i="24"/>
  <c r="U754" i="24" s="1"/>
  <c r="L754" i="24"/>
  <c r="K754" i="24"/>
  <c r="J754" i="24"/>
  <c r="S754" i="24" s="1"/>
  <c r="M753" i="24"/>
  <c r="U753" i="24" s="1"/>
  <c r="L753" i="24"/>
  <c r="T753" i="24" s="1"/>
  <c r="K753" i="24"/>
  <c r="N753" i="24" s="1"/>
  <c r="J753" i="24"/>
  <c r="S753" i="24" s="1"/>
  <c r="N752" i="24"/>
  <c r="V752" i="24" s="1"/>
  <c r="M752" i="24"/>
  <c r="U752" i="24" s="1"/>
  <c r="L752" i="24"/>
  <c r="K752" i="24"/>
  <c r="J752" i="24"/>
  <c r="S752" i="24" s="1"/>
  <c r="M751" i="24"/>
  <c r="U751" i="24" s="1"/>
  <c r="L751" i="24"/>
  <c r="T751" i="24" s="1"/>
  <c r="K751" i="24"/>
  <c r="N751" i="24" s="1"/>
  <c r="J751" i="24"/>
  <c r="S751" i="24" s="1"/>
  <c r="N750" i="24"/>
  <c r="V750" i="24" s="1"/>
  <c r="M750" i="24"/>
  <c r="U750" i="24" s="1"/>
  <c r="L750" i="24"/>
  <c r="K750" i="24"/>
  <c r="J750" i="24"/>
  <c r="S750" i="24" s="1"/>
  <c r="M749" i="24"/>
  <c r="U749" i="24" s="1"/>
  <c r="L749" i="24"/>
  <c r="K749" i="24"/>
  <c r="N749" i="24" s="1"/>
  <c r="V749" i="24" s="1"/>
  <c r="J749" i="24"/>
  <c r="S749" i="24" s="1"/>
  <c r="N748" i="24"/>
  <c r="V748" i="24" s="1"/>
  <c r="M748" i="24"/>
  <c r="U748" i="24" s="1"/>
  <c r="L748" i="24"/>
  <c r="K748" i="24"/>
  <c r="J748" i="24"/>
  <c r="S748" i="24" s="1"/>
  <c r="M747" i="24"/>
  <c r="U747" i="24" s="1"/>
  <c r="L747" i="24"/>
  <c r="K747" i="24"/>
  <c r="N747" i="24" s="1"/>
  <c r="J747" i="24"/>
  <c r="S747" i="24" s="1"/>
  <c r="M746" i="24"/>
  <c r="U746" i="24" s="1"/>
  <c r="L746" i="24"/>
  <c r="T746" i="24" s="1"/>
  <c r="K746" i="24"/>
  <c r="N746" i="24" s="1"/>
  <c r="V746" i="24" s="1"/>
  <c r="J746" i="24"/>
  <c r="S746" i="24" s="1"/>
  <c r="U745" i="24"/>
  <c r="M745" i="24"/>
  <c r="L745" i="24"/>
  <c r="K745" i="24"/>
  <c r="N745" i="24" s="1"/>
  <c r="J745" i="24"/>
  <c r="S745" i="24" s="1"/>
  <c r="N744" i="24"/>
  <c r="M744" i="24"/>
  <c r="U744" i="24" s="1"/>
  <c r="L744" i="24"/>
  <c r="T744" i="24" s="1"/>
  <c r="K744" i="24"/>
  <c r="J744" i="24"/>
  <c r="S744" i="24" s="1"/>
  <c r="U743" i="24"/>
  <c r="M743" i="24"/>
  <c r="L743" i="24"/>
  <c r="K743" i="24"/>
  <c r="N743" i="24" s="1"/>
  <c r="J743" i="24"/>
  <c r="S743" i="24" s="1"/>
  <c r="N742" i="24"/>
  <c r="M742" i="24"/>
  <c r="U742" i="24" s="1"/>
  <c r="L742" i="24"/>
  <c r="T742" i="24" s="1"/>
  <c r="K742" i="24"/>
  <c r="J742" i="24"/>
  <c r="S742" i="24" s="1"/>
  <c r="M741" i="24"/>
  <c r="U741" i="24" s="1"/>
  <c r="L741" i="24"/>
  <c r="K741" i="24"/>
  <c r="N741" i="24" s="1"/>
  <c r="J741" i="24"/>
  <c r="S741" i="24" s="1"/>
  <c r="V740" i="24"/>
  <c r="M740" i="24"/>
  <c r="U740" i="24" s="1"/>
  <c r="L740" i="24"/>
  <c r="K740" i="24"/>
  <c r="N740" i="24" s="1"/>
  <c r="J740" i="24"/>
  <c r="S740" i="24" s="1"/>
  <c r="M739" i="24"/>
  <c r="U739" i="24" s="1"/>
  <c r="L739" i="24"/>
  <c r="T739" i="24" s="1"/>
  <c r="K739" i="24"/>
  <c r="N739" i="24" s="1"/>
  <c r="J739" i="24"/>
  <c r="S739" i="24" s="1"/>
  <c r="N738" i="24"/>
  <c r="V738" i="24" s="1"/>
  <c r="M738" i="24"/>
  <c r="U738" i="24" s="1"/>
  <c r="L738" i="24"/>
  <c r="K738" i="24"/>
  <c r="J738" i="24"/>
  <c r="S738" i="24" s="1"/>
  <c r="M737" i="24"/>
  <c r="U737" i="24" s="1"/>
  <c r="L737" i="24"/>
  <c r="T737" i="24" s="1"/>
  <c r="K737" i="24"/>
  <c r="N737" i="24" s="1"/>
  <c r="J737" i="24"/>
  <c r="S737" i="24" s="1"/>
  <c r="N736" i="24"/>
  <c r="V736" i="24" s="1"/>
  <c r="M736" i="24"/>
  <c r="U736" i="24" s="1"/>
  <c r="L736" i="24"/>
  <c r="K736" i="24"/>
  <c r="J736" i="24"/>
  <c r="S736" i="24" s="1"/>
  <c r="M735" i="24"/>
  <c r="U735" i="24" s="1"/>
  <c r="L735" i="24"/>
  <c r="T735" i="24" s="1"/>
  <c r="K735" i="24"/>
  <c r="N735" i="24" s="1"/>
  <c r="J735" i="24"/>
  <c r="S735" i="24" s="1"/>
  <c r="N734" i="24"/>
  <c r="V734" i="24" s="1"/>
  <c r="M734" i="24"/>
  <c r="U734" i="24" s="1"/>
  <c r="L734" i="24"/>
  <c r="K734" i="24"/>
  <c r="J734" i="24"/>
  <c r="S734" i="24" s="1"/>
  <c r="M733" i="24"/>
  <c r="U733" i="24" s="1"/>
  <c r="L733" i="24"/>
  <c r="K733" i="24"/>
  <c r="N733" i="24" s="1"/>
  <c r="V733" i="24" s="1"/>
  <c r="J733" i="24"/>
  <c r="S733" i="24" s="1"/>
  <c r="N732" i="24"/>
  <c r="V732" i="24" s="1"/>
  <c r="M732" i="24"/>
  <c r="U732" i="24" s="1"/>
  <c r="L732" i="24"/>
  <c r="K732" i="24"/>
  <c r="J732" i="24"/>
  <c r="S732" i="24" s="1"/>
  <c r="M731" i="24"/>
  <c r="U731" i="24" s="1"/>
  <c r="L731" i="24"/>
  <c r="K731" i="24"/>
  <c r="N731" i="24" s="1"/>
  <c r="J731" i="24"/>
  <c r="S731" i="24" s="1"/>
  <c r="M730" i="24"/>
  <c r="U730" i="24" s="1"/>
  <c r="L730" i="24"/>
  <c r="T730" i="24" s="1"/>
  <c r="K730" i="24"/>
  <c r="N730" i="24" s="1"/>
  <c r="V730" i="24" s="1"/>
  <c r="J730" i="24"/>
  <c r="S730" i="24" s="1"/>
  <c r="U729" i="24"/>
  <c r="M729" i="24"/>
  <c r="L729" i="24"/>
  <c r="K729" i="24"/>
  <c r="N729" i="24" s="1"/>
  <c r="J729" i="24"/>
  <c r="S729" i="24" s="1"/>
  <c r="M728" i="24"/>
  <c r="U728" i="24" s="1"/>
  <c r="L728" i="24"/>
  <c r="T728" i="24" s="1"/>
  <c r="K728" i="24"/>
  <c r="N728" i="24" s="1"/>
  <c r="V728" i="24" s="1"/>
  <c r="J728" i="24"/>
  <c r="S728" i="24" s="1"/>
  <c r="U727" i="24"/>
  <c r="M727" i="24"/>
  <c r="L727" i="24"/>
  <c r="K727" i="24"/>
  <c r="N727" i="24" s="1"/>
  <c r="J727" i="24"/>
  <c r="S727" i="24" s="1"/>
  <c r="E726" i="24"/>
  <c r="U720" i="24"/>
  <c r="H720" i="24"/>
  <c r="G720" i="24"/>
  <c r="M719" i="24"/>
  <c r="D719" i="24"/>
  <c r="U718" i="24"/>
  <c r="T762" i="24" s="1"/>
  <c r="I718" i="24"/>
  <c r="O710" i="24"/>
  <c r="O708" i="24"/>
  <c r="O705" i="24"/>
  <c r="C699" i="24"/>
  <c r="D638" i="24"/>
  <c r="M636" i="24"/>
  <c r="U636" i="24" s="1"/>
  <c r="L636" i="24"/>
  <c r="K636" i="24"/>
  <c r="N636" i="24" s="1"/>
  <c r="J636" i="24"/>
  <c r="S636" i="24" s="1"/>
  <c r="N635" i="24"/>
  <c r="V635" i="24" s="1"/>
  <c r="M635" i="24"/>
  <c r="U635" i="24" s="1"/>
  <c r="L635" i="24"/>
  <c r="K635" i="24"/>
  <c r="J635" i="24"/>
  <c r="S635" i="24" s="1"/>
  <c r="U634" i="24"/>
  <c r="M634" i="24"/>
  <c r="L634" i="24"/>
  <c r="T634" i="24" s="1"/>
  <c r="K634" i="24"/>
  <c r="N634" i="24" s="1"/>
  <c r="J634" i="24"/>
  <c r="S634" i="24" s="1"/>
  <c r="N633" i="24"/>
  <c r="V633" i="24" s="1"/>
  <c r="M633" i="24"/>
  <c r="U633" i="24" s="1"/>
  <c r="L633" i="24"/>
  <c r="T633" i="24" s="1"/>
  <c r="K633" i="24"/>
  <c r="J633" i="24"/>
  <c r="S633" i="24" s="1"/>
  <c r="M632" i="24"/>
  <c r="U632" i="24" s="1"/>
  <c r="L632" i="24"/>
  <c r="K632" i="24"/>
  <c r="N632" i="24" s="1"/>
  <c r="J632" i="24"/>
  <c r="S632" i="24" s="1"/>
  <c r="M631" i="24"/>
  <c r="U631" i="24" s="1"/>
  <c r="L631" i="24"/>
  <c r="K631" i="24"/>
  <c r="N631" i="24" s="1"/>
  <c r="V631" i="24" s="1"/>
  <c r="J631" i="24"/>
  <c r="S631" i="24" s="1"/>
  <c r="M630" i="24"/>
  <c r="U630" i="24" s="1"/>
  <c r="L630" i="24"/>
  <c r="K630" i="24"/>
  <c r="N630" i="24" s="1"/>
  <c r="J630" i="24"/>
  <c r="S630" i="24" s="1"/>
  <c r="M629" i="24"/>
  <c r="U629" i="24" s="1"/>
  <c r="L629" i="24"/>
  <c r="K629" i="24"/>
  <c r="N629" i="24" s="1"/>
  <c r="V629" i="24" s="1"/>
  <c r="J629" i="24"/>
  <c r="S629" i="24" s="1"/>
  <c r="M628" i="24"/>
  <c r="U628" i="24" s="1"/>
  <c r="L628" i="24"/>
  <c r="K628" i="24"/>
  <c r="N628" i="24" s="1"/>
  <c r="V628" i="24" s="1"/>
  <c r="J628" i="24"/>
  <c r="S628" i="24" s="1"/>
  <c r="N627" i="24"/>
  <c r="M627" i="24"/>
  <c r="U627" i="24" s="1"/>
  <c r="L627" i="24"/>
  <c r="K627" i="24"/>
  <c r="J627" i="24"/>
  <c r="S627" i="24" s="1"/>
  <c r="M626" i="24"/>
  <c r="U626" i="24" s="1"/>
  <c r="L626" i="24"/>
  <c r="K626" i="24"/>
  <c r="N626" i="24" s="1"/>
  <c r="J626" i="24"/>
  <c r="S626" i="24" s="1"/>
  <c r="M625" i="24"/>
  <c r="U625" i="24" s="1"/>
  <c r="L625" i="24"/>
  <c r="T625" i="24" s="1"/>
  <c r="K625" i="24"/>
  <c r="N625" i="24" s="1"/>
  <c r="V625" i="24" s="1"/>
  <c r="J625" i="24"/>
  <c r="S625" i="24" s="1"/>
  <c r="N624" i="24"/>
  <c r="V624" i="24" s="1"/>
  <c r="M624" i="24"/>
  <c r="U624" i="24" s="1"/>
  <c r="L624" i="24"/>
  <c r="K624" i="24"/>
  <c r="J624" i="24"/>
  <c r="S624" i="24" s="1"/>
  <c r="M623" i="24"/>
  <c r="U623" i="24" s="1"/>
  <c r="L623" i="24"/>
  <c r="T623" i="24" s="1"/>
  <c r="K623" i="24"/>
  <c r="N623" i="24" s="1"/>
  <c r="V623" i="24" s="1"/>
  <c r="J623" i="24"/>
  <c r="S623" i="24" s="1"/>
  <c r="M622" i="24"/>
  <c r="U622" i="24" s="1"/>
  <c r="L622" i="24"/>
  <c r="K622" i="24"/>
  <c r="N622" i="24" s="1"/>
  <c r="J622" i="24"/>
  <c r="S622" i="24" s="1"/>
  <c r="M621" i="24"/>
  <c r="U621" i="24" s="1"/>
  <c r="L621" i="24"/>
  <c r="T621" i="24" s="1"/>
  <c r="K621" i="24"/>
  <c r="N621" i="24" s="1"/>
  <c r="J621" i="24"/>
  <c r="S621" i="24" s="1"/>
  <c r="U620" i="24"/>
  <c r="M620" i="24"/>
  <c r="L620" i="24"/>
  <c r="K620" i="24"/>
  <c r="N620" i="24" s="1"/>
  <c r="J620" i="24"/>
  <c r="S620" i="24" s="1"/>
  <c r="M619" i="24"/>
  <c r="U619" i="24" s="1"/>
  <c r="L619" i="24"/>
  <c r="T619" i="24" s="1"/>
  <c r="K619" i="24"/>
  <c r="N619" i="24" s="1"/>
  <c r="J619" i="24"/>
  <c r="S619" i="24" s="1"/>
  <c r="U618" i="24"/>
  <c r="T618" i="24"/>
  <c r="M618" i="24"/>
  <c r="L618" i="24"/>
  <c r="K618" i="24"/>
  <c r="N618" i="24" s="1"/>
  <c r="V618" i="24" s="1"/>
  <c r="J618" i="24"/>
  <c r="S618" i="24" s="1"/>
  <c r="N617" i="24"/>
  <c r="V617" i="24" s="1"/>
  <c r="M617" i="24"/>
  <c r="U617" i="24" s="1"/>
  <c r="L617" i="24"/>
  <c r="K617" i="24"/>
  <c r="J617" i="24"/>
  <c r="S617" i="24" s="1"/>
  <c r="M616" i="24"/>
  <c r="U616" i="24" s="1"/>
  <c r="L616" i="24"/>
  <c r="K616" i="24"/>
  <c r="N616" i="24" s="1"/>
  <c r="J616" i="24"/>
  <c r="S616" i="24" s="1"/>
  <c r="M615" i="24"/>
  <c r="U615" i="24" s="1"/>
  <c r="L615" i="24"/>
  <c r="K615" i="24"/>
  <c r="N615" i="24" s="1"/>
  <c r="J615" i="24"/>
  <c r="S615" i="24" s="1"/>
  <c r="M614" i="24"/>
  <c r="U614" i="24" s="1"/>
  <c r="L614" i="24"/>
  <c r="K614" i="24"/>
  <c r="N614" i="24" s="1"/>
  <c r="J614" i="24"/>
  <c r="S614" i="24" s="1"/>
  <c r="M613" i="24"/>
  <c r="U613" i="24" s="1"/>
  <c r="L613" i="24"/>
  <c r="K613" i="24"/>
  <c r="N613" i="24" s="1"/>
  <c r="V613" i="24" s="1"/>
  <c r="J613" i="24"/>
  <c r="S613" i="24" s="1"/>
  <c r="M612" i="24"/>
  <c r="U612" i="24" s="1"/>
  <c r="L612" i="24"/>
  <c r="K612" i="24"/>
  <c r="N612" i="24" s="1"/>
  <c r="V612" i="24" s="1"/>
  <c r="J612" i="24"/>
  <c r="S612" i="24" s="1"/>
  <c r="N611" i="24"/>
  <c r="M611" i="24"/>
  <c r="U611" i="24" s="1"/>
  <c r="L611" i="24"/>
  <c r="K611" i="24"/>
  <c r="J611" i="24"/>
  <c r="S611" i="24" s="1"/>
  <c r="M610" i="24"/>
  <c r="U610" i="24" s="1"/>
  <c r="L610" i="24"/>
  <c r="K610" i="24"/>
  <c r="N610" i="24" s="1"/>
  <c r="J610" i="24"/>
  <c r="S610" i="24" s="1"/>
  <c r="M609" i="24"/>
  <c r="U609" i="24" s="1"/>
  <c r="L609" i="24"/>
  <c r="T609" i="24" s="1"/>
  <c r="K609" i="24"/>
  <c r="N609" i="24" s="1"/>
  <c r="V609" i="24" s="1"/>
  <c r="J609" i="24"/>
  <c r="S609" i="24" s="1"/>
  <c r="N608" i="24"/>
  <c r="V608" i="24" s="1"/>
  <c r="M608" i="24"/>
  <c r="U608" i="24" s="1"/>
  <c r="L608" i="24"/>
  <c r="K608" i="24"/>
  <c r="J608" i="24"/>
  <c r="S608" i="24" s="1"/>
  <c r="M607" i="24"/>
  <c r="U607" i="24" s="1"/>
  <c r="L607" i="24"/>
  <c r="T607" i="24" s="1"/>
  <c r="K607" i="24"/>
  <c r="N607" i="24" s="1"/>
  <c r="V607" i="24" s="1"/>
  <c r="J607" i="24"/>
  <c r="S607" i="24" s="1"/>
  <c r="U606" i="24"/>
  <c r="M606" i="24"/>
  <c r="L606" i="24"/>
  <c r="K606" i="24"/>
  <c r="N606" i="24" s="1"/>
  <c r="J606" i="24"/>
  <c r="S606" i="24" s="1"/>
  <c r="N605" i="24"/>
  <c r="M605" i="24"/>
  <c r="U605" i="24" s="1"/>
  <c r="L605" i="24"/>
  <c r="T605" i="24" s="1"/>
  <c r="K605" i="24"/>
  <c r="J605" i="24"/>
  <c r="S605" i="24" s="1"/>
  <c r="U604" i="24"/>
  <c r="M604" i="24"/>
  <c r="L604" i="24"/>
  <c r="K604" i="24"/>
  <c r="N604" i="24" s="1"/>
  <c r="J604" i="24"/>
  <c r="S604" i="24" s="1"/>
  <c r="M603" i="24"/>
  <c r="U603" i="24" s="1"/>
  <c r="L603" i="24"/>
  <c r="T603" i="24" s="1"/>
  <c r="K603" i="24"/>
  <c r="N603" i="24" s="1"/>
  <c r="J603" i="24"/>
  <c r="S603" i="24" s="1"/>
  <c r="U602" i="24"/>
  <c r="T602" i="24"/>
  <c r="M602" i="24"/>
  <c r="L602" i="24"/>
  <c r="K602" i="24"/>
  <c r="N602" i="24" s="1"/>
  <c r="V602" i="24" s="1"/>
  <c r="J602" i="24"/>
  <c r="S602" i="24" s="1"/>
  <c r="U601" i="24"/>
  <c r="N601" i="24"/>
  <c r="V601" i="24" s="1"/>
  <c r="M601" i="24"/>
  <c r="L601" i="24"/>
  <c r="K601" i="24"/>
  <c r="J601" i="24"/>
  <c r="S601" i="24" s="1"/>
  <c r="M600" i="24"/>
  <c r="U600" i="24" s="1"/>
  <c r="L600" i="24"/>
  <c r="T600" i="24" s="1"/>
  <c r="K600" i="24"/>
  <c r="N600" i="24" s="1"/>
  <c r="J600" i="24"/>
  <c r="S600" i="24" s="1"/>
  <c r="M599" i="24"/>
  <c r="U599" i="24" s="1"/>
  <c r="L599" i="24"/>
  <c r="K599" i="24"/>
  <c r="N599" i="24" s="1"/>
  <c r="J599" i="24"/>
  <c r="S599" i="24" s="1"/>
  <c r="T598" i="24"/>
  <c r="M598" i="24"/>
  <c r="U598" i="24" s="1"/>
  <c r="L598" i="24"/>
  <c r="K598" i="24"/>
  <c r="N598" i="24" s="1"/>
  <c r="V598" i="24" s="1"/>
  <c r="J598" i="24"/>
  <c r="S598" i="24" s="1"/>
  <c r="N597" i="24"/>
  <c r="M597" i="24"/>
  <c r="U597" i="24" s="1"/>
  <c r="L597" i="24"/>
  <c r="K597" i="24"/>
  <c r="J597" i="24"/>
  <c r="S597" i="24" s="1"/>
  <c r="E596" i="24"/>
  <c r="U590" i="24"/>
  <c r="H590" i="24"/>
  <c r="G590" i="24"/>
  <c r="M589" i="24"/>
  <c r="D589" i="24"/>
  <c r="U588" i="24"/>
  <c r="T635" i="24" s="1"/>
  <c r="I588" i="24"/>
  <c r="O580" i="24"/>
  <c r="O578" i="24"/>
  <c r="O575" i="24"/>
  <c r="C569" i="24"/>
  <c r="D508" i="24"/>
  <c r="M506" i="24"/>
  <c r="U506" i="24" s="1"/>
  <c r="L506" i="24"/>
  <c r="K506" i="24"/>
  <c r="N506" i="24" s="1"/>
  <c r="J506" i="24"/>
  <c r="S506" i="24" s="1"/>
  <c r="M505" i="24"/>
  <c r="U505" i="24" s="1"/>
  <c r="L505" i="24"/>
  <c r="K505" i="24"/>
  <c r="N505" i="24" s="1"/>
  <c r="J505" i="24"/>
  <c r="S505" i="24" s="1"/>
  <c r="N504" i="24"/>
  <c r="M504" i="24"/>
  <c r="U504" i="24" s="1"/>
  <c r="L504" i="24"/>
  <c r="K504" i="24"/>
  <c r="J504" i="24"/>
  <c r="S504" i="24" s="1"/>
  <c r="N503" i="24"/>
  <c r="V503" i="24" s="1"/>
  <c r="M503" i="24"/>
  <c r="U503" i="24" s="1"/>
  <c r="L503" i="24"/>
  <c r="K503" i="24"/>
  <c r="J503" i="24"/>
  <c r="S503" i="24" s="1"/>
  <c r="M502" i="24"/>
  <c r="U502" i="24" s="1"/>
  <c r="L502" i="24"/>
  <c r="K502" i="24"/>
  <c r="N502" i="24" s="1"/>
  <c r="J502" i="24"/>
  <c r="S502" i="24" s="1"/>
  <c r="M501" i="24"/>
  <c r="U501" i="24" s="1"/>
  <c r="L501" i="24"/>
  <c r="T501" i="24" s="1"/>
  <c r="K501" i="24"/>
  <c r="N501" i="24" s="1"/>
  <c r="J501" i="24"/>
  <c r="S501" i="24" s="1"/>
  <c r="N500" i="24"/>
  <c r="M500" i="24"/>
  <c r="U500" i="24" s="1"/>
  <c r="L500" i="24"/>
  <c r="K500" i="24"/>
  <c r="J500" i="24"/>
  <c r="S500" i="24" s="1"/>
  <c r="M499" i="24"/>
  <c r="U499" i="24" s="1"/>
  <c r="L499" i="24"/>
  <c r="K499" i="24"/>
  <c r="N499" i="24" s="1"/>
  <c r="V499" i="24" s="1"/>
  <c r="J499" i="24"/>
  <c r="S499" i="24" s="1"/>
  <c r="N498" i="24"/>
  <c r="V498" i="24" s="1"/>
  <c r="M498" i="24"/>
  <c r="U498" i="24" s="1"/>
  <c r="L498" i="24"/>
  <c r="K498" i="24"/>
  <c r="J498" i="24"/>
  <c r="S498" i="24" s="1"/>
  <c r="M497" i="24"/>
  <c r="U497" i="24" s="1"/>
  <c r="L497" i="24"/>
  <c r="T497" i="24" s="1"/>
  <c r="K497" i="24"/>
  <c r="N497" i="24" s="1"/>
  <c r="J497" i="24"/>
  <c r="S497" i="24" s="1"/>
  <c r="U496" i="24"/>
  <c r="N496" i="24"/>
  <c r="M496" i="24"/>
  <c r="L496" i="24"/>
  <c r="K496" i="24"/>
  <c r="J496" i="24"/>
  <c r="S496" i="24" s="1"/>
  <c r="M495" i="24"/>
  <c r="U495" i="24" s="1"/>
  <c r="L495" i="24"/>
  <c r="T495" i="24" s="1"/>
  <c r="K495" i="24"/>
  <c r="N495" i="24" s="1"/>
  <c r="J495" i="24"/>
  <c r="S495" i="24" s="1"/>
  <c r="M494" i="24"/>
  <c r="U494" i="24" s="1"/>
  <c r="L494" i="24"/>
  <c r="K494" i="24"/>
  <c r="N494" i="24" s="1"/>
  <c r="J494" i="24"/>
  <c r="S494" i="24" s="1"/>
  <c r="M493" i="24"/>
  <c r="U493" i="24" s="1"/>
  <c r="L493" i="24"/>
  <c r="K493" i="24"/>
  <c r="N493" i="24" s="1"/>
  <c r="J493" i="24"/>
  <c r="S493" i="24" s="1"/>
  <c r="U492" i="24"/>
  <c r="M492" i="24"/>
  <c r="L492" i="24"/>
  <c r="T492" i="24" s="1"/>
  <c r="K492" i="24"/>
  <c r="N492" i="24" s="1"/>
  <c r="J492" i="24"/>
  <c r="S492" i="24" s="1"/>
  <c r="U491" i="24"/>
  <c r="M491" i="24"/>
  <c r="L491" i="24"/>
  <c r="K491" i="24"/>
  <c r="N491" i="24" s="1"/>
  <c r="J491" i="24"/>
  <c r="S491" i="24" s="1"/>
  <c r="M490" i="24"/>
  <c r="U490" i="24" s="1"/>
  <c r="L490" i="24"/>
  <c r="K490" i="24"/>
  <c r="N490" i="24" s="1"/>
  <c r="J490" i="24"/>
  <c r="S490" i="24" s="1"/>
  <c r="M489" i="24"/>
  <c r="U489" i="24" s="1"/>
  <c r="L489" i="24"/>
  <c r="K489" i="24"/>
  <c r="N489" i="24" s="1"/>
  <c r="J489" i="24"/>
  <c r="S489" i="24" s="1"/>
  <c r="N488" i="24"/>
  <c r="M488" i="24"/>
  <c r="U488" i="24" s="1"/>
  <c r="L488" i="24"/>
  <c r="K488" i="24"/>
  <c r="J488" i="24"/>
  <c r="S488" i="24" s="1"/>
  <c r="N487" i="24"/>
  <c r="V487" i="24" s="1"/>
  <c r="M487" i="24"/>
  <c r="U487" i="24" s="1"/>
  <c r="L487" i="24"/>
  <c r="K487" i="24"/>
  <c r="J487" i="24"/>
  <c r="S487" i="24" s="1"/>
  <c r="M486" i="24"/>
  <c r="U486" i="24" s="1"/>
  <c r="L486" i="24"/>
  <c r="K486" i="24"/>
  <c r="N486" i="24" s="1"/>
  <c r="J486" i="24"/>
  <c r="S486" i="24" s="1"/>
  <c r="M485" i="24"/>
  <c r="U485" i="24" s="1"/>
  <c r="L485" i="24"/>
  <c r="T485" i="24" s="1"/>
  <c r="K485" i="24"/>
  <c r="N485" i="24" s="1"/>
  <c r="J485" i="24"/>
  <c r="S485" i="24" s="1"/>
  <c r="N484" i="24"/>
  <c r="M484" i="24"/>
  <c r="U484" i="24" s="1"/>
  <c r="L484" i="24"/>
  <c r="K484" i="24"/>
  <c r="J484" i="24"/>
  <c r="S484" i="24" s="1"/>
  <c r="M483" i="24"/>
  <c r="U483" i="24" s="1"/>
  <c r="L483" i="24"/>
  <c r="K483" i="24"/>
  <c r="N483" i="24" s="1"/>
  <c r="V483" i="24" s="1"/>
  <c r="J483" i="24"/>
  <c r="S483" i="24" s="1"/>
  <c r="N482" i="24"/>
  <c r="V482" i="24" s="1"/>
  <c r="M482" i="24"/>
  <c r="U482" i="24" s="1"/>
  <c r="L482" i="24"/>
  <c r="K482" i="24"/>
  <c r="J482" i="24"/>
  <c r="S482" i="24" s="1"/>
  <c r="M481" i="24"/>
  <c r="U481" i="24" s="1"/>
  <c r="L481" i="24"/>
  <c r="K481" i="24"/>
  <c r="N481" i="24" s="1"/>
  <c r="J481" i="24"/>
  <c r="S481" i="24" s="1"/>
  <c r="N480" i="24"/>
  <c r="M480" i="24"/>
  <c r="U480" i="24" s="1"/>
  <c r="L480" i="24"/>
  <c r="K480" i="24"/>
  <c r="J480" i="24"/>
  <c r="S480" i="24" s="1"/>
  <c r="M479" i="24"/>
  <c r="U479" i="24" s="1"/>
  <c r="L479" i="24"/>
  <c r="K479" i="24"/>
  <c r="N479" i="24" s="1"/>
  <c r="J479" i="24"/>
  <c r="S479" i="24" s="1"/>
  <c r="M478" i="24"/>
  <c r="U478" i="24" s="1"/>
  <c r="L478" i="24"/>
  <c r="T478" i="24" s="1"/>
  <c r="K478" i="24"/>
  <c r="N478" i="24" s="1"/>
  <c r="J478" i="24"/>
  <c r="S478" i="24" s="1"/>
  <c r="U477" i="24"/>
  <c r="N477" i="24"/>
  <c r="V477" i="24" s="1"/>
  <c r="M477" i="24"/>
  <c r="L477" i="24"/>
  <c r="K477" i="24"/>
  <c r="J477" i="24"/>
  <c r="S477" i="24" s="1"/>
  <c r="M476" i="24"/>
  <c r="U476" i="24" s="1"/>
  <c r="L476" i="24"/>
  <c r="K476" i="24"/>
  <c r="N476" i="24" s="1"/>
  <c r="J476" i="24"/>
  <c r="S476" i="24" s="1"/>
  <c r="M475" i="24"/>
  <c r="U475" i="24" s="1"/>
  <c r="L475" i="24"/>
  <c r="T475" i="24" s="1"/>
  <c r="K475" i="24"/>
  <c r="N475" i="24" s="1"/>
  <c r="J475" i="24"/>
  <c r="S475" i="24" s="1"/>
  <c r="M474" i="24"/>
  <c r="U474" i="24" s="1"/>
  <c r="L474" i="24"/>
  <c r="K474" i="24"/>
  <c r="N474" i="24" s="1"/>
  <c r="J474" i="24"/>
  <c r="S474" i="24" s="1"/>
  <c r="U473" i="24"/>
  <c r="M473" i="24"/>
  <c r="L473" i="24"/>
  <c r="K473" i="24"/>
  <c r="N473" i="24" s="1"/>
  <c r="V473" i="24" s="1"/>
  <c r="J473" i="24"/>
  <c r="S473" i="24" s="1"/>
  <c r="M472" i="24"/>
  <c r="U472" i="24" s="1"/>
  <c r="L472" i="24"/>
  <c r="K472" i="24"/>
  <c r="N472" i="24" s="1"/>
  <c r="V472" i="24" s="1"/>
  <c r="J472" i="24"/>
  <c r="S472" i="24" s="1"/>
  <c r="M471" i="24"/>
  <c r="U471" i="24" s="1"/>
  <c r="L471" i="24"/>
  <c r="K471" i="24"/>
  <c r="N471" i="24" s="1"/>
  <c r="J471" i="24"/>
  <c r="S471" i="24" s="1"/>
  <c r="M470" i="24"/>
  <c r="U470" i="24" s="1"/>
  <c r="L470" i="24"/>
  <c r="K470" i="24"/>
  <c r="N470" i="24" s="1"/>
  <c r="J470" i="24"/>
  <c r="S470" i="24" s="1"/>
  <c r="M469" i="24"/>
  <c r="U469" i="24" s="1"/>
  <c r="L469" i="24"/>
  <c r="K469" i="24"/>
  <c r="N469" i="24" s="1"/>
  <c r="V469" i="24" s="1"/>
  <c r="J469" i="24"/>
  <c r="S469" i="24" s="1"/>
  <c r="N468" i="24"/>
  <c r="M468" i="24"/>
  <c r="U468" i="24" s="1"/>
  <c r="L468" i="24"/>
  <c r="K468" i="24"/>
  <c r="J468" i="24"/>
  <c r="S468" i="24" s="1"/>
  <c r="M467" i="24"/>
  <c r="U467" i="24" s="1"/>
  <c r="L467" i="24"/>
  <c r="K467" i="24"/>
  <c r="N467" i="24" s="1"/>
  <c r="J467" i="24"/>
  <c r="S467" i="24" s="1"/>
  <c r="E466" i="24"/>
  <c r="U460" i="24"/>
  <c r="H460" i="24"/>
  <c r="G460" i="24"/>
  <c r="M459" i="24"/>
  <c r="D459" i="24"/>
  <c r="U458" i="24"/>
  <c r="I458" i="24"/>
  <c r="O450" i="24"/>
  <c r="O448" i="24"/>
  <c r="O445" i="24"/>
  <c r="C439" i="24"/>
  <c r="D378" i="24"/>
  <c r="U376" i="24"/>
  <c r="M376" i="24"/>
  <c r="L376" i="24"/>
  <c r="K376" i="24"/>
  <c r="N376" i="24" s="1"/>
  <c r="J376" i="24"/>
  <c r="S376" i="24" s="1"/>
  <c r="M375" i="24"/>
  <c r="U375" i="24" s="1"/>
  <c r="L375" i="24"/>
  <c r="K375" i="24"/>
  <c r="N375" i="24" s="1"/>
  <c r="V375" i="24" s="1"/>
  <c r="J375" i="24"/>
  <c r="S375" i="24" s="1"/>
  <c r="M374" i="24"/>
  <c r="U374" i="24" s="1"/>
  <c r="L374" i="24"/>
  <c r="K374" i="24"/>
  <c r="N374" i="24" s="1"/>
  <c r="J374" i="24"/>
  <c r="S374" i="24" s="1"/>
  <c r="M373" i="24"/>
  <c r="U373" i="24" s="1"/>
  <c r="L373" i="24"/>
  <c r="K373" i="24"/>
  <c r="N373" i="24" s="1"/>
  <c r="J373" i="24"/>
  <c r="S373" i="24" s="1"/>
  <c r="M372" i="24"/>
  <c r="U372" i="24" s="1"/>
  <c r="L372" i="24"/>
  <c r="K372" i="24"/>
  <c r="N372" i="24" s="1"/>
  <c r="J372" i="24"/>
  <c r="S372" i="24" s="1"/>
  <c r="N371" i="24"/>
  <c r="M371" i="24"/>
  <c r="U371" i="24" s="1"/>
  <c r="L371" i="24"/>
  <c r="K371" i="24"/>
  <c r="J371" i="24"/>
  <c r="S371" i="24" s="1"/>
  <c r="M370" i="24"/>
  <c r="U370" i="24" s="1"/>
  <c r="L370" i="24"/>
  <c r="K370" i="24"/>
  <c r="N370" i="24" s="1"/>
  <c r="J370" i="24"/>
  <c r="S370" i="24" s="1"/>
  <c r="M369" i="24"/>
  <c r="U369" i="24" s="1"/>
  <c r="L369" i="24"/>
  <c r="K369" i="24"/>
  <c r="N369" i="24" s="1"/>
  <c r="J369" i="24"/>
  <c r="S369" i="24" s="1"/>
  <c r="M368" i="24"/>
  <c r="U368" i="24" s="1"/>
  <c r="L368" i="24"/>
  <c r="K368" i="24"/>
  <c r="N368" i="24" s="1"/>
  <c r="J368" i="24"/>
  <c r="S368" i="24" s="1"/>
  <c r="N367" i="24"/>
  <c r="V367" i="24" s="1"/>
  <c r="M367" i="24"/>
  <c r="U367" i="24" s="1"/>
  <c r="L367" i="24"/>
  <c r="K367" i="24"/>
  <c r="J367" i="24"/>
  <c r="S367" i="24" s="1"/>
  <c r="M366" i="24"/>
  <c r="U366" i="24" s="1"/>
  <c r="L366" i="24"/>
  <c r="K366" i="24"/>
  <c r="N366" i="24" s="1"/>
  <c r="J366" i="24"/>
  <c r="S366" i="24" s="1"/>
  <c r="M365" i="24"/>
  <c r="U365" i="24" s="1"/>
  <c r="L365" i="24"/>
  <c r="T365" i="24" s="1"/>
  <c r="K365" i="24"/>
  <c r="N365" i="24" s="1"/>
  <c r="J365" i="24"/>
  <c r="S365" i="24" s="1"/>
  <c r="U364" i="24"/>
  <c r="N364" i="24"/>
  <c r="M364" i="24"/>
  <c r="L364" i="24"/>
  <c r="K364" i="24"/>
  <c r="J364" i="24"/>
  <c r="S364" i="24" s="1"/>
  <c r="M363" i="24"/>
  <c r="U363" i="24" s="1"/>
  <c r="L363" i="24"/>
  <c r="K363" i="24"/>
  <c r="N363" i="24" s="1"/>
  <c r="V363" i="24" s="1"/>
  <c r="J363" i="24"/>
  <c r="S363" i="24" s="1"/>
  <c r="M362" i="24"/>
  <c r="U362" i="24" s="1"/>
  <c r="L362" i="24"/>
  <c r="K362" i="24"/>
  <c r="N362" i="24" s="1"/>
  <c r="J362" i="24"/>
  <c r="S362" i="24" s="1"/>
  <c r="M361" i="24"/>
  <c r="U361" i="24" s="1"/>
  <c r="L361" i="24"/>
  <c r="K361" i="24"/>
  <c r="N361" i="24" s="1"/>
  <c r="J361" i="24"/>
  <c r="S361" i="24" s="1"/>
  <c r="U360" i="24"/>
  <c r="M360" i="24"/>
  <c r="L360" i="24"/>
  <c r="K360" i="24"/>
  <c r="N360" i="24" s="1"/>
  <c r="J360" i="24"/>
  <c r="S360" i="24" s="1"/>
  <c r="N359" i="24"/>
  <c r="M359" i="24"/>
  <c r="U359" i="24" s="1"/>
  <c r="L359" i="24"/>
  <c r="K359" i="24"/>
  <c r="J359" i="24"/>
  <c r="S359" i="24" s="1"/>
  <c r="M358" i="24"/>
  <c r="U358" i="24" s="1"/>
  <c r="L358" i="24"/>
  <c r="K358" i="24"/>
  <c r="N358" i="24" s="1"/>
  <c r="J358" i="24"/>
  <c r="S358" i="24" s="1"/>
  <c r="M357" i="24"/>
  <c r="U357" i="24" s="1"/>
  <c r="L357" i="24"/>
  <c r="K357" i="24"/>
  <c r="N357" i="24" s="1"/>
  <c r="J357" i="24"/>
  <c r="S357" i="24" s="1"/>
  <c r="M356" i="24"/>
  <c r="U356" i="24" s="1"/>
  <c r="L356" i="24"/>
  <c r="K356" i="24"/>
  <c r="N356" i="24" s="1"/>
  <c r="J356" i="24"/>
  <c r="S356" i="24" s="1"/>
  <c r="N355" i="24"/>
  <c r="M355" i="24"/>
  <c r="U355" i="24" s="1"/>
  <c r="L355" i="24"/>
  <c r="K355" i="24"/>
  <c r="J355" i="24"/>
  <c r="S355" i="24" s="1"/>
  <c r="M354" i="24"/>
  <c r="U354" i="24" s="1"/>
  <c r="L354" i="24"/>
  <c r="K354" i="24"/>
  <c r="N354" i="24" s="1"/>
  <c r="J354" i="24"/>
  <c r="S354" i="24" s="1"/>
  <c r="M353" i="24"/>
  <c r="U353" i="24" s="1"/>
  <c r="L353" i="24"/>
  <c r="K353" i="24"/>
  <c r="N353" i="24" s="1"/>
  <c r="J353" i="24"/>
  <c r="S353" i="24" s="1"/>
  <c r="M352" i="24"/>
  <c r="U352" i="24" s="1"/>
  <c r="L352" i="24"/>
  <c r="K352" i="24"/>
  <c r="N352" i="24" s="1"/>
  <c r="J352" i="24"/>
  <c r="S352" i="24" s="1"/>
  <c r="N351" i="24"/>
  <c r="V351" i="24" s="1"/>
  <c r="M351" i="24"/>
  <c r="U351" i="24" s="1"/>
  <c r="L351" i="24"/>
  <c r="K351" i="24"/>
  <c r="J351" i="24"/>
  <c r="S351" i="24" s="1"/>
  <c r="M350" i="24"/>
  <c r="U350" i="24" s="1"/>
  <c r="L350" i="24"/>
  <c r="K350" i="24"/>
  <c r="N350" i="24" s="1"/>
  <c r="J350" i="24"/>
  <c r="S350" i="24" s="1"/>
  <c r="M349" i="24"/>
  <c r="U349" i="24" s="1"/>
  <c r="L349" i="24"/>
  <c r="T349" i="24" s="1"/>
  <c r="K349" i="24"/>
  <c r="N349" i="24" s="1"/>
  <c r="J349" i="24"/>
  <c r="S349" i="24" s="1"/>
  <c r="N348" i="24"/>
  <c r="M348" i="24"/>
  <c r="U348" i="24" s="1"/>
  <c r="L348" i="24"/>
  <c r="K348" i="24"/>
  <c r="J348" i="24"/>
  <c r="S348" i="24" s="1"/>
  <c r="M347" i="24"/>
  <c r="U347" i="24" s="1"/>
  <c r="L347" i="24"/>
  <c r="K347" i="24"/>
  <c r="N347" i="24" s="1"/>
  <c r="V347" i="24" s="1"/>
  <c r="J347" i="24"/>
  <c r="S347" i="24" s="1"/>
  <c r="M346" i="24"/>
  <c r="U346" i="24" s="1"/>
  <c r="L346" i="24"/>
  <c r="K346" i="24"/>
  <c r="N346" i="24" s="1"/>
  <c r="J346" i="24"/>
  <c r="S346" i="24" s="1"/>
  <c r="M345" i="24"/>
  <c r="U345" i="24" s="1"/>
  <c r="L345" i="24"/>
  <c r="K345" i="24"/>
  <c r="N345" i="24" s="1"/>
  <c r="J345" i="24"/>
  <c r="S345" i="24" s="1"/>
  <c r="M344" i="24"/>
  <c r="U344" i="24" s="1"/>
  <c r="L344" i="24"/>
  <c r="K344" i="24"/>
  <c r="N344" i="24" s="1"/>
  <c r="J344" i="24"/>
  <c r="S344" i="24" s="1"/>
  <c r="N343" i="24"/>
  <c r="M343" i="24"/>
  <c r="U343" i="24" s="1"/>
  <c r="L343" i="24"/>
  <c r="K343" i="24"/>
  <c r="J343" i="24"/>
  <c r="S343" i="24" s="1"/>
  <c r="M342" i="24"/>
  <c r="U342" i="24" s="1"/>
  <c r="L342" i="24"/>
  <c r="K342" i="24"/>
  <c r="N342" i="24" s="1"/>
  <c r="J342" i="24"/>
  <c r="S342" i="24" s="1"/>
  <c r="M341" i="24"/>
  <c r="U341" i="24" s="1"/>
  <c r="L341" i="24"/>
  <c r="K341" i="24"/>
  <c r="N341" i="24" s="1"/>
  <c r="J341" i="24"/>
  <c r="S341" i="24" s="1"/>
  <c r="M340" i="24"/>
  <c r="U340" i="24" s="1"/>
  <c r="L340" i="24"/>
  <c r="K340" i="24"/>
  <c r="N340" i="24" s="1"/>
  <c r="J340" i="24"/>
  <c r="S340" i="24" s="1"/>
  <c r="N339" i="24"/>
  <c r="V339" i="24" s="1"/>
  <c r="M339" i="24"/>
  <c r="U339" i="24" s="1"/>
  <c r="L339" i="24"/>
  <c r="K339" i="24"/>
  <c r="J339" i="24"/>
  <c r="S339" i="24" s="1"/>
  <c r="M338" i="24"/>
  <c r="U338" i="24" s="1"/>
  <c r="L338" i="24"/>
  <c r="K338" i="24"/>
  <c r="N338" i="24" s="1"/>
  <c r="V338" i="24" s="1"/>
  <c r="J338" i="24"/>
  <c r="S338" i="24" s="1"/>
  <c r="M337" i="24"/>
  <c r="U337" i="24" s="1"/>
  <c r="L337" i="24"/>
  <c r="K337" i="24"/>
  <c r="N337" i="24" s="1"/>
  <c r="J337" i="24"/>
  <c r="S337" i="24" s="1"/>
  <c r="E336" i="24"/>
  <c r="U330" i="24"/>
  <c r="H330" i="24"/>
  <c r="G330" i="24"/>
  <c r="M329" i="24"/>
  <c r="D329" i="24"/>
  <c r="U328" i="24"/>
  <c r="V359" i="24" s="1"/>
  <c r="I328" i="24"/>
  <c r="O320" i="24"/>
  <c r="O318" i="24"/>
  <c r="O315" i="24"/>
  <c r="C309" i="24"/>
  <c r="D248" i="24"/>
  <c r="U246" i="24"/>
  <c r="M246" i="24"/>
  <c r="L246" i="24"/>
  <c r="K246" i="24"/>
  <c r="N246" i="24" s="1"/>
  <c r="J246" i="24"/>
  <c r="S246" i="24" s="1"/>
  <c r="M245" i="24"/>
  <c r="U245" i="24" s="1"/>
  <c r="L245" i="24"/>
  <c r="T245" i="24" s="1"/>
  <c r="K245" i="24"/>
  <c r="N245" i="24" s="1"/>
  <c r="J245" i="24"/>
  <c r="S245" i="24" s="1"/>
  <c r="M244" i="24"/>
  <c r="U244" i="24" s="1"/>
  <c r="L244" i="24"/>
  <c r="K244" i="24"/>
  <c r="N244" i="24" s="1"/>
  <c r="J244" i="24"/>
  <c r="S244" i="24" s="1"/>
  <c r="N243" i="24"/>
  <c r="V243" i="24" s="1"/>
  <c r="M243" i="24"/>
  <c r="U243" i="24" s="1"/>
  <c r="L243" i="24"/>
  <c r="K243" i="24"/>
  <c r="J243" i="24"/>
  <c r="S243" i="24" s="1"/>
  <c r="M242" i="24"/>
  <c r="U242" i="24" s="1"/>
  <c r="L242" i="24"/>
  <c r="K242" i="24"/>
  <c r="N242" i="24" s="1"/>
  <c r="V242" i="24" s="1"/>
  <c r="J242" i="24"/>
  <c r="S242" i="24" s="1"/>
  <c r="N241" i="24"/>
  <c r="M241" i="24"/>
  <c r="U241" i="24" s="1"/>
  <c r="L241" i="24"/>
  <c r="T241" i="24" s="1"/>
  <c r="K241" i="24"/>
  <c r="J241" i="24"/>
  <c r="S241" i="24" s="1"/>
  <c r="M240" i="24"/>
  <c r="U240" i="24" s="1"/>
  <c r="L240" i="24"/>
  <c r="K240" i="24"/>
  <c r="N240" i="24" s="1"/>
  <c r="J240" i="24"/>
  <c r="S240" i="24" s="1"/>
  <c r="N239" i="24"/>
  <c r="M239" i="24"/>
  <c r="U239" i="24" s="1"/>
  <c r="L239" i="24"/>
  <c r="K239" i="24"/>
  <c r="J239" i="24"/>
  <c r="S239" i="24" s="1"/>
  <c r="M238" i="24"/>
  <c r="U238" i="24" s="1"/>
  <c r="L238" i="24"/>
  <c r="K238" i="24"/>
  <c r="N238" i="24" s="1"/>
  <c r="J238" i="24"/>
  <c r="S238" i="24" s="1"/>
  <c r="N237" i="24"/>
  <c r="M237" i="24"/>
  <c r="U237" i="24" s="1"/>
  <c r="L237" i="24"/>
  <c r="T237" i="24" s="1"/>
  <c r="K237" i="24"/>
  <c r="J237" i="24"/>
  <c r="S237" i="24" s="1"/>
  <c r="U236" i="24"/>
  <c r="M236" i="24"/>
  <c r="L236" i="24"/>
  <c r="K236" i="24"/>
  <c r="N236" i="24" s="1"/>
  <c r="J236" i="24"/>
  <c r="S236" i="24" s="1"/>
  <c r="N235" i="24"/>
  <c r="M235" i="24"/>
  <c r="U235" i="24" s="1"/>
  <c r="L235" i="24"/>
  <c r="T235" i="24" s="1"/>
  <c r="K235" i="24"/>
  <c r="J235" i="24"/>
  <c r="S235" i="24" s="1"/>
  <c r="U234" i="24"/>
  <c r="M234" i="24"/>
  <c r="L234" i="24"/>
  <c r="K234" i="24"/>
  <c r="N234" i="24" s="1"/>
  <c r="J234" i="24"/>
  <c r="S234" i="24" s="1"/>
  <c r="M233" i="24"/>
  <c r="U233" i="24" s="1"/>
  <c r="L233" i="24"/>
  <c r="K233" i="24"/>
  <c r="N233" i="24" s="1"/>
  <c r="V233" i="24" s="1"/>
  <c r="J233" i="24"/>
  <c r="S233" i="24" s="1"/>
  <c r="U232" i="24"/>
  <c r="M232" i="24"/>
  <c r="L232" i="24"/>
  <c r="K232" i="24"/>
  <c r="N232" i="24" s="1"/>
  <c r="J232" i="24"/>
  <c r="S232" i="24" s="1"/>
  <c r="M231" i="24"/>
  <c r="U231" i="24" s="1"/>
  <c r="L231" i="24"/>
  <c r="K231" i="24"/>
  <c r="N231" i="24" s="1"/>
  <c r="J231" i="24"/>
  <c r="S231" i="24" s="1"/>
  <c r="N230" i="24"/>
  <c r="V230" i="24" s="1"/>
  <c r="M230" i="24"/>
  <c r="U230" i="24" s="1"/>
  <c r="L230" i="24"/>
  <c r="K230" i="24"/>
  <c r="J230" i="24"/>
  <c r="S230" i="24" s="1"/>
  <c r="M229" i="24"/>
  <c r="U229" i="24" s="1"/>
  <c r="L229" i="24"/>
  <c r="K229" i="24"/>
  <c r="N229" i="24" s="1"/>
  <c r="V229" i="24" s="1"/>
  <c r="J229" i="24"/>
  <c r="S229" i="24" s="1"/>
  <c r="M228" i="24"/>
  <c r="U228" i="24" s="1"/>
  <c r="L228" i="24"/>
  <c r="T228" i="24" s="1"/>
  <c r="K228" i="24"/>
  <c r="N228" i="24" s="1"/>
  <c r="J228" i="24"/>
  <c r="S228" i="24" s="1"/>
  <c r="M227" i="24"/>
  <c r="U227" i="24" s="1"/>
  <c r="L227" i="24"/>
  <c r="K227" i="24"/>
  <c r="N227" i="24" s="1"/>
  <c r="J227" i="24"/>
  <c r="S227" i="24" s="1"/>
  <c r="N226" i="24"/>
  <c r="V226" i="24" s="1"/>
  <c r="M226" i="24"/>
  <c r="U226" i="24" s="1"/>
  <c r="L226" i="24"/>
  <c r="K226" i="24"/>
  <c r="J226" i="24"/>
  <c r="S226" i="24" s="1"/>
  <c r="M225" i="24"/>
  <c r="U225" i="24" s="1"/>
  <c r="L225" i="24"/>
  <c r="K225" i="24"/>
  <c r="N225" i="24" s="1"/>
  <c r="V225" i="24" s="1"/>
  <c r="J225" i="24"/>
  <c r="S225" i="24" s="1"/>
  <c r="M224" i="24"/>
  <c r="U224" i="24" s="1"/>
  <c r="L224" i="24"/>
  <c r="T224" i="24" s="1"/>
  <c r="K224" i="24"/>
  <c r="N224" i="24" s="1"/>
  <c r="J224" i="24"/>
  <c r="S224" i="24" s="1"/>
  <c r="M223" i="24"/>
  <c r="U223" i="24" s="1"/>
  <c r="L223" i="24"/>
  <c r="K223" i="24"/>
  <c r="N223" i="24" s="1"/>
  <c r="J223" i="24"/>
  <c r="S223" i="24" s="1"/>
  <c r="N222" i="24"/>
  <c r="V222" i="24" s="1"/>
  <c r="M222" i="24"/>
  <c r="U222" i="24" s="1"/>
  <c r="L222" i="24"/>
  <c r="K222" i="24"/>
  <c r="J222" i="24"/>
  <c r="S222" i="24" s="1"/>
  <c r="M221" i="24"/>
  <c r="U221" i="24" s="1"/>
  <c r="L221" i="24"/>
  <c r="K221" i="24"/>
  <c r="N221" i="24" s="1"/>
  <c r="V221" i="24" s="1"/>
  <c r="J221" i="24"/>
  <c r="S221" i="24" s="1"/>
  <c r="M220" i="24"/>
  <c r="U220" i="24" s="1"/>
  <c r="L220" i="24"/>
  <c r="T220" i="24" s="1"/>
  <c r="K220" i="24"/>
  <c r="N220" i="24" s="1"/>
  <c r="J220" i="24"/>
  <c r="S220" i="24" s="1"/>
  <c r="M219" i="24"/>
  <c r="U219" i="24" s="1"/>
  <c r="L219" i="24"/>
  <c r="K219" i="24"/>
  <c r="N219" i="24" s="1"/>
  <c r="J219" i="24"/>
  <c r="S219" i="24" s="1"/>
  <c r="N218" i="24"/>
  <c r="V218" i="24" s="1"/>
  <c r="M218" i="24"/>
  <c r="U218" i="24" s="1"/>
  <c r="L218" i="24"/>
  <c r="K218" i="24"/>
  <c r="J218" i="24"/>
  <c r="S218" i="24" s="1"/>
  <c r="M217" i="24"/>
  <c r="U217" i="24" s="1"/>
  <c r="L217" i="24"/>
  <c r="K217" i="24"/>
  <c r="N217" i="24" s="1"/>
  <c r="V217" i="24" s="1"/>
  <c r="J217" i="24"/>
  <c r="S217" i="24" s="1"/>
  <c r="M216" i="24"/>
  <c r="U216" i="24" s="1"/>
  <c r="L216" i="24"/>
  <c r="T216" i="24" s="1"/>
  <c r="K216" i="24"/>
  <c r="N216" i="24" s="1"/>
  <c r="J216" i="24"/>
  <c r="S216" i="24" s="1"/>
  <c r="M215" i="24"/>
  <c r="U215" i="24" s="1"/>
  <c r="L215" i="24"/>
  <c r="K215" i="24"/>
  <c r="N215" i="24" s="1"/>
  <c r="J215" i="24"/>
  <c r="S215" i="24" s="1"/>
  <c r="N214" i="24"/>
  <c r="V214" i="24" s="1"/>
  <c r="M214" i="24"/>
  <c r="U214" i="24" s="1"/>
  <c r="L214" i="24"/>
  <c r="K214" i="24"/>
  <c r="J214" i="24"/>
  <c r="S214" i="24" s="1"/>
  <c r="M213" i="24"/>
  <c r="U213" i="24" s="1"/>
  <c r="L213" i="24"/>
  <c r="K213" i="24"/>
  <c r="N213" i="24" s="1"/>
  <c r="V213" i="24" s="1"/>
  <c r="J213" i="24"/>
  <c r="S213" i="24" s="1"/>
  <c r="M212" i="24"/>
  <c r="U212" i="24" s="1"/>
  <c r="L212" i="24"/>
  <c r="T212" i="24" s="1"/>
  <c r="K212" i="24"/>
  <c r="N212" i="24" s="1"/>
  <c r="J212" i="24"/>
  <c r="S212" i="24" s="1"/>
  <c r="M211" i="24"/>
  <c r="U211" i="24" s="1"/>
  <c r="L211" i="24"/>
  <c r="K211" i="24"/>
  <c r="N211" i="24" s="1"/>
  <c r="J211" i="24"/>
  <c r="S211" i="24" s="1"/>
  <c r="N210" i="24"/>
  <c r="V210" i="24" s="1"/>
  <c r="M210" i="24"/>
  <c r="U210" i="24" s="1"/>
  <c r="L210" i="24"/>
  <c r="K210" i="24"/>
  <c r="J210" i="24"/>
  <c r="S210" i="24" s="1"/>
  <c r="M209" i="24"/>
  <c r="U209" i="24" s="1"/>
  <c r="L209" i="24"/>
  <c r="K209" i="24"/>
  <c r="N209" i="24" s="1"/>
  <c r="V209" i="24" s="1"/>
  <c r="J209" i="24"/>
  <c r="S209" i="24" s="1"/>
  <c r="M208" i="24"/>
  <c r="U208" i="24" s="1"/>
  <c r="L208" i="24"/>
  <c r="T208" i="24" s="1"/>
  <c r="K208" i="24"/>
  <c r="N208" i="24" s="1"/>
  <c r="J208" i="24"/>
  <c r="S208" i="24" s="1"/>
  <c r="M207" i="24"/>
  <c r="U207" i="24" s="1"/>
  <c r="L207" i="24"/>
  <c r="K207" i="24"/>
  <c r="N207" i="24" s="1"/>
  <c r="J207" i="24"/>
  <c r="S207" i="24" s="1"/>
  <c r="E206" i="24"/>
  <c r="U200" i="24"/>
  <c r="H200" i="24"/>
  <c r="G200" i="24"/>
  <c r="M199" i="24"/>
  <c r="D199" i="24"/>
  <c r="U198" i="24"/>
  <c r="I198" i="24"/>
  <c r="O190" i="24"/>
  <c r="O188" i="24"/>
  <c r="O185" i="24"/>
  <c r="C179" i="24"/>
  <c r="D118" i="24"/>
  <c r="M116" i="24"/>
  <c r="U116" i="24" s="1"/>
  <c r="L116" i="24"/>
  <c r="K116" i="24"/>
  <c r="N116" i="24" s="1"/>
  <c r="V116" i="24" s="1"/>
  <c r="J116" i="24"/>
  <c r="S116" i="24" s="1"/>
  <c r="M115" i="24"/>
  <c r="U115" i="24" s="1"/>
  <c r="L115" i="24"/>
  <c r="T115" i="24" s="1"/>
  <c r="K115" i="24"/>
  <c r="N115" i="24" s="1"/>
  <c r="J115" i="24"/>
  <c r="S115" i="24" s="1"/>
  <c r="M114" i="24"/>
  <c r="U114" i="24" s="1"/>
  <c r="L114" i="24"/>
  <c r="K114" i="24"/>
  <c r="N114" i="24" s="1"/>
  <c r="J114" i="24"/>
  <c r="S114" i="24" s="1"/>
  <c r="N113" i="24"/>
  <c r="V113" i="24" s="1"/>
  <c r="M113" i="24"/>
  <c r="U113" i="24" s="1"/>
  <c r="L113" i="24"/>
  <c r="K113" i="24"/>
  <c r="J113" i="24"/>
  <c r="S113" i="24" s="1"/>
  <c r="M112" i="24"/>
  <c r="U112" i="24" s="1"/>
  <c r="L112" i="24"/>
  <c r="K112" i="24"/>
  <c r="N112" i="24" s="1"/>
  <c r="V112" i="24" s="1"/>
  <c r="J112" i="24"/>
  <c r="S112" i="24" s="1"/>
  <c r="M111" i="24"/>
  <c r="U111" i="24" s="1"/>
  <c r="L111" i="24"/>
  <c r="T111" i="24" s="1"/>
  <c r="K111" i="24"/>
  <c r="N111" i="24" s="1"/>
  <c r="J111" i="24"/>
  <c r="S111" i="24" s="1"/>
  <c r="M110" i="24"/>
  <c r="U110" i="24" s="1"/>
  <c r="L110" i="24"/>
  <c r="K110" i="24"/>
  <c r="N110" i="24" s="1"/>
  <c r="J110" i="24"/>
  <c r="S110" i="24" s="1"/>
  <c r="N109" i="24"/>
  <c r="V109" i="24" s="1"/>
  <c r="M109" i="24"/>
  <c r="U109" i="24" s="1"/>
  <c r="L109" i="24"/>
  <c r="K109" i="24"/>
  <c r="J109" i="24"/>
  <c r="S109" i="24" s="1"/>
  <c r="M108" i="24"/>
  <c r="U108" i="24" s="1"/>
  <c r="L108" i="24"/>
  <c r="K108" i="24"/>
  <c r="N108" i="24" s="1"/>
  <c r="V108" i="24" s="1"/>
  <c r="J108" i="24"/>
  <c r="S108" i="24" s="1"/>
  <c r="M107" i="24"/>
  <c r="U107" i="24" s="1"/>
  <c r="L107" i="24"/>
  <c r="T107" i="24" s="1"/>
  <c r="K107" i="24"/>
  <c r="N107" i="24" s="1"/>
  <c r="J107" i="24"/>
  <c r="S107" i="24" s="1"/>
  <c r="M106" i="24"/>
  <c r="U106" i="24" s="1"/>
  <c r="L106" i="24"/>
  <c r="K106" i="24"/>
  <c r="N106" i="24" s="1"/>
  <c r="J106" i="24"/>
  <c r="S106" i="24" s="1"/>
  <c r="N105" i="24"/>
  <c r="V105" i="24" s="1"/>
  <c r="M105" i="24"/>
  <c r="U105" i="24" s="1"/>
  <c r="L105" i="24"/>
  <c r="K105" i="24"/>
  <c r="J105" i="24"/>
  <c r="S105" i="24" s="1"/>
  <c r="M104" i="24"/>
  <c r="U104" i="24" s="1"/>
  <c r="L104" i="24"/>
  <c r="K104" i="24"/>
  <c r="N104" i="24" s="1"/>
  <c r="V104" i="24" s="1"/>
  <c r="J104" i="24"/>
  <c r="S104" i="24" s="1"/>
  <c r="M103" i="24"/>
  <c r="U103" i="24" s="1"/>
  <c r="L103" i="24"/>
  <c r="T103" i="24" s="1"/>
  <c r="K103" i="24"/>
  <c r="N103" i="24" s="1"/>
  <c r="J103" i="24"/>
  <c r="S103" i="24" s="1"/>
  <c r="M102" i="24"/>
  <c r="U102" i="24" s="1"/>
  <c r="L102" i="24"/>
  <c r="K102" i="24"/>
  <c r="N102" i="24" s="1"/>
  <c r="J102" i="24"/>
  <c r="S102" i="24" s="1"/>
  <c r="N101" i="24"/>
  <c r="V101" i="24" s="1"/>
  <c r="M101" i="24"/>
  <c r="U101" i="24" s="1"/>
  <c r="L101" i="24"/>
  <c r="K101" i="24"/>
  <c r="J101" i="24"/>
  <c r="S101" i="24" s="1"/>
  <c r="M100" i="24"/>
  <c r="U100" i="24" s="1"/>
  <c r="L100" i="24"/>
  <c r="K100" i="24"/>
  <c r="N100" i="24" s="1"/>
  <c r="V100" i="24" s="1"/>
  <c r="J100" i="24"/>
  <c r="S100" i="24" s="1"/>
  <c r="M99" i="24"/>
  <c r="U99" i="24" s="1"/>
  <c r="L99" i="24"/>
  <c r="T99" i="24" s="1"/>
  <c r="K99" i="24"/>
  <c r="N99" i="24" s="1"/>
  <c r="J99" i="24"/>
  <c r="S99" i="24" s="1"/>
  <c r="M98" i="24"/>
  <c r="U98" i="24" s="1"/>
  <c r="L98" i="24"/>
  <c r="K98" i="24"/>
  <c r="N98" i="24" s="1"/>
  <c r="J98" i="24"/>
  <c r="S98" i="24" s="1"/>
  <c r="N97" i="24"/>
  <c r="V97" i="24" s="1"/>
  <c r="M97" i="24"/>
  <c r="U97" i="24" s="1"/>
  <c r="L97" i="24"/>
  <c r="K97" i="24"/>
  <c r="J97" i="24"/>
  <c r="S97" i="24" s="1"/>
  <c r="M96" i="24"/>
  <c r="U96" i="24" s="1"/>
  <c r="L96" i="24"/>
  <c r="K96" i="24"/>
  <c r="N96" i="24" s="1"/>
  <c r="V96" i="24" s="1"/>
  <c r="J96" i="24"/>
  <c r="S96" i="24" s="1"/>
  <c r="M95" i="24"/>
  <c r="U95" i="24" s="1"/>
  <c r="L95" i="24"/>
  <c r="T95" i="24" s="1"/>
  <c r="K95" i="24"/>
  <c r="N95" i="24" s="1"/>
  <c r="J95" i="24"/>
  <c r="S95" i="24" s="1"/>
  <c r="M94" i="24"/>
  <c r="U94" i="24" s="1"/>
  <c r="L94" i="24"/>
  <c r="K94" i="24"/>
  <c r="N94" i="24" s="1"/>
  <c r="J94" i="24"/>
  <c r="S94" i="24" s="1"/>
  <c r="N93" i="24"/>
  <c r="V93" i="24" s="1"/>
  <c r="M93" i="24"/>
  <c r="U93" i="24" s="1"/>
  <c r="L93" i="24"/>
  <c r="K93" i="24"/>
  <c r="J93" i="24"/>
  <c r="S93" i="24" s="1"/>
  <c r="M92" i="24"/>
  <c r="U92" i="24" s="1"/>
  <c r="L92" i="24"/>
  <c r="K92" i="24"/>
  <c r="N92" i="24" s="1"/>
  <c r="V92" i="24" s="1"/>
  <c r="J92" i="24"/>
  <c r="S92" i="24" s="1"/>
  <c r="M91" i="24"/>
  <c r="U91" i="24" s="1"/>
  <c r="L91" i="24"/>
  <c r="T91" i="24" s="1"/>
  <c r="K91" i="24"/>
  <c r="N91" i="24" s="1"/>
  <c r="J91" i="24"/>
  <c r="S91" i="24" s="1"/>
  <c r="M90" i="24"/>
  <c r="U90" i="24" s="1"/>
  <c r="L90" i="24"/>
  <c r="K90" i="24"/>
  <c r="N90" i="24" s="1"/>
  <c r="J90" i="24"/>
  <c r="S90" i="24" s="1"/>
  <c r="N89" i="24"/>
  <c r="V89" i="24" s="1"/>
  <c r="M89" i="24"/>
  <c r="U89" i="24" s="1"/>
  <c r="L89" i="24"/>
  <c r="K89" i="24"/>
  <c r="J89" i="24"/>
  <c r="S89" i="24" s="1"/>
  <c r="M88" i="24"/>
  <c r="U88" i="24" s="1"/>
  <c r="L88" i="24"/>
  <c r="K88" i="24"/>
  <c r="N88" i="24" s="1"/>
  <c r="V88" i="24" s="1"/>
  <c r="J88" i="24"/>
  <c r="S88" i="24" s="1"/>
  <c r="M87" i="24"/>
  <c r="U87" i="24" s="1"/>
  <c r="L87" i="24"/>
  <c r="T87" i="24" s="1"/>
  <c r="K87" i="24"/>
  <c r="N87" i="24" s="1"/>
  <c r="J87" i="24"/>
  <c r="S87" i="24" s="1"/>
  <c r="M86" i="24"/>
  <c r="U86" i="24" s="1"/>
  <c r="L86" i="24"/>
  <c r="K86" i="24"/>
  <c r="N86" i="24" s="1"/>
  <c r="J86" i="24"/>
  <c r="S86" i="24" s="1"/>
  <c r="N85" i="24"/>
  <c r="V85" i="24" s="1"/>
  <c r="M85" i="24"/>
  <c r="U85" i="24" s="1"/>
  <c r="L85" i="24"/>
  <c r="K85" i="24"/>
  <c r="J85" i="24"/>
  <c r="S85" i="24" s="1"/>
  <c r="M84" i="24"/>
  <c r="U84" i="24" s="1"/>
  <c r="L84" i="24"/>
  <c r="K84" i="24"/>
  <c r="N84" i="24" s="1"/>
  <c r="V84" i="24" s="1"/>
  <c r="J84" i="24"/>
  <c r="S84" i="24" s="1"/>
  <c r="M83" i="24"/>
  <c r="U83" i="24" s="1"/>
  <c r="L83" i="24"/>
  <c r="T83" i="24" s="1"/>
  <c r="K83" i="24"/>
  <c r="N83" i="24" s="1"/>
  <c r="J83" i="24"/>
  <c r="S83" i="24" s="1"/>
  <c r="M82" i="24"/>
  <c r="U82" i="24" s="1"/>
  <c r="L82" i="24"/>
  <c r="K82" i="24"/>
  <c r="N82" i="24" s="1"/>
  <c r="J82" i="24"/>
  <c r="S82" i="24" s="1"/>
  <c r="N81" i="24"/>
  <c r="V81" i="24" s="1"/>
  <c r="M81" i="24"/>
  <c r="U81" i="24" s="1"/>
  <c r="L81" i="24"/>
  <c r="K81" i="24"/>
  <c r="J81" i="24"/>
  <c r="S81" i="24" s="1"/>
  <c r="M80" i="24"/>
  <c r="U80" i="24" s="1"/>
  <c r="L80" i="24"/>
  <c r="K80" i="24"/>
  <c r="N80" i="24" s="1"/>
  <c r="V80" i="24" s="1"/>
  <c r="J80" i="24"/>
  <c r="S80" i="24" s="1"/>
  <c r="M79" i="24"/>
  <c r="U79" i="24" s="1"/>
  <c r="L79" i="24"/>
  <c r="T79" i="24" s="1"/>
  <c r="K79" i="24"/>
  <c r="N79" i="24" s="1"/>
  <c r="J79" i="24"/>
  <c r="S79" i="24" s="1"/>
  <c r="M78" i="24"/>
  <c r="U78" i="24" s="1"/>
  <c r="L78" i="24"/>
  <c r="T78" i="24" s="1"/>
  <c r="K78" i="24"/>
  <c r="N78" i="24" s="1"/>
  <c r="J78" i="24"/>
  <c r="S78" i="24" s="1"/>
  <c r="N77" i="24"/>
  <c r="M77" i="24"/>
  <c r="U77" i="24" s="1"/>
  <c r="L77" i="24"/>
  <c r="T77" i="24" s="1"/>
  <c r="K77" i="24"/>
  <c r="J77" i="24"/>
  <c r="S77" i="24" s="1"/>
  <c r="E76" i="24"/>
  <c r="U70" i="24"/>
  <c r="H70" i="24"/>
  <c r="G70" i="24"/>
  <c r="M69" i="24"/>
  <c r="D69" i="24"/>
  <c r="U68" i="24"/>
  <c r="I68" i="24"/>
  <c r="O60" i="24"/>
  <c r="O58" i="24"/>
  <c r="O55" i="24"/>
  <c r="AF53" i="24"/>
  <c r="W43" i="24"/>
  <c r="W36" i="24"/>
  <c r="W1401" i="24" s="1"/>
  <c r="S36" i="24"/>
  <c r="B35" i="24"/>
  <c r="C628" i="23"/>
  <c r="C596" i="23"/>
  <c r="B596" i="23"/>
  <c r="O594" i="23"/>
  <c r="C579" i="23"/>
  <c r="B579" i="23"/>
  <c r="Y578" i="23"/>
  <c r="O577" i="23"/>
  <c r="A578" i="23" s="1"/>
  <c r="C573" i="23"/>
  <c r="D511" i="23"/>
  <c r="M509" i="23"/>
  <c r="U509" i="23" s="1"/>
  <c r="L509" i="23"/>
  <c r="T509" i="23" s="1"/>
  <c r="K509" i="23"/>
  <c r="N509" i="23" s="1"/>
  <c r="J509" i="23"/>
  <c r="S509" i="23" s="1"/>
  <c r="N508" i="23"/>
  <c r="M508" i="23"/>
  <c r="U508" i="23" s="1"/>
  <c r="L508" i="23"/>
  <c r="K508" i="23"/>
  <c r="J508" i="23"/>
  <c r="S508" i="23" s="1"/>
  <c r="M507" i="23"/>
  <c r="U507" i="23" s="1"/>
  <c r="L507" i="23"/>
  <c r="K507" i="23"/>
  <c r="N507" i="23" s="1"/>
  <c r="V507" i="23" s="1"/>
  <c r="J507" i="23"/>
  <c r="S507" i="23" s="1"/>
  <c r="M506" i="23"/>
  <c r="U506" i="23" s="1"/>
  <c r="L506" i="23"/>
  <c r="K506" i="23"/>
  <c r="N506" i="23" s="1"/>
  <c r="J506" i="23"/>
  <c r="S506" i="23" s="1"/>
  <c r="M505" i="23"/>
  <c r="U505" i="23" s="1"/>
  <c r="L505" i="23"/>
  <c r="K505" i="23"/>
  <c r="N505" i="23" s="1"/>
  <c r="J505" i="23"/>
  <c r="S505" i="23" s="1"/>
  <c r="N504" i="23"/>
  <c r="M504" i="23"/>
  <c r="U504" i="23" s="1"/>
  <c r="L504" i="23"/>
  <c r="K504" i="23"/>
  <c r="J504" i="23"/>
  <c r="S504" i="23" s="1"/>
  <c r="M503" i="23"/>
  <c r="U503" i="23" s="1"/>
  <c r="L503" i="23"/>
  <c r="K503" i="23"/>
  <c r="N503" i="23" s="1"/>
  <c r="V503" i="23" s="1"/>
  <c r="J503" i="23"/>
  <c r="S503" i="23" s="1"/>
  <c r="M502" i="23"/>
  <c r="U502" i="23" s="1"/>
  <c r="L502" i="23"/>
  <c r="K502" i="23"/>
  <c r="N502" i="23" s="1"/>
  <c r="J502" i="23"/>
  <c r="S502" i="23" s="1"/>
  <c r="N501" i="23"/>
  <c r="M501" i="23"/>
  <c r="U501" i="23" s="1"/>
  <c r="L501" i="23"/>
  <c r="T501" i="23" s="1"/>
  <c r="K501" i="23"/>
  <c r="J501" i="23"/>
  <c r="S501" i="23" s="1"/>
  <c r="M500" i="23"/>
  <c r="U500" i="23" s="1"/>
  <c r="L500" i="23"/>
  <c r="K500" i="23"/>
  <c r="N500" i="23" s="1"/>
  <c r="V500" i="23" s="1"/>
  <c r="J500" i="23"/>
  <c r="S500" i="23" s="1"/>
  <c r="M499" i="23"/>
  <c r="U499" i="23" s="1"/>
  <c r="L499" i="23"/>
  <c r="K499" i="23"/>
  <c r="N499" i="23" s="1"/>
  <c r="V499" i="23" s="1"/>
  <c r="J499" i="23"/>
  <c r="S499" i="23" s="1"/>
  <c r="M498" i="23"/>
  <c r="U498" i="23" s="1"/>
  <c r="L498" i="23"/>
  <c r="K498" i="23"/>
  <c r="N498" i="23" s="1"/>
  <c r="J498" i="23"/>
  <c r="S498" i="23" s="1"/>
  <c r="M497" i="23"/>
  <c r="U497" i="23" s="1"/>
  <c r="L497" i="23"/>
  <c r="K497" i="23"/>
  <c r="N497" i="23" s="1"/>
  <c r="V497" i="23" s="1"/>
  <c r="J497" i="23"/>
  <c r="S497" i="23" s="1"/>
  <c r="U496" i="23"/>
  <c r="M496" i="23"/>
  <c r="L496" i="23"/>
  <c r="K496" i="23"/>
  <c r="N496" i="23" s="1"/>
  <c r="V496" i="23" s="1"/>
  <c r="J496" i="23"/>
  <c r="S496" i="23" s="1"/>
  <c r="M495" i="23"/>
  <c r="U495" i="23" s="1"/>
  <c r="L495" i="23"/>
  <c r="K495" i="23"/>
  <c r="N495" i="23" s="1"/>
  <c r="V495" i="23" s="1"/>
  <c r="J495" i="23"/>
  <c r="S495" i="23" s="1"/>
  <c r="M494" i="23"/>
  <c r="U494" i="23" s="1"/>
  <c r="L494" i="23"/>
  <c r="K494" i="23"/>
  <c r="N494" i="23" s="1"/>
  <c r="J494" i="23"/>
  <c r="S494" i="23" s="1"/>
  <c r="M493" i="23"/>
  <c r="U493" i="23" s="1"/>
  <c r="L493" i="23"/>
  <c r="T493" i="23" s="1"/>
  <c r="K493" i="23"/>
  <c r="N493" i="23" s="1"/>
  <c r="V493" i="23" s="1"/>
  <c r="J493" i="23"/>
  <c r="S493" i="23" s="1"/>
  <c r="U492" i="23"/>
  <c r="M492" i="23"/>
  <c r="L492" i="23"/>
  <c r="K492" i="23"/>
  <c r="N492" i="23" s="1"/>
  <c r="V492" i="23" s="1"/>
  <c r="J492" i="23"/>
  <c r="S492" i="23" s="1"/>
  <c r="M491" i="23"/>
  <c r="U491" i="23" s="1"/>
  <c r="L491" i="23"/>
  <c r="K491" i="23"/>
  <c r="N491" i="23" s="1"/>
  <c r="V491" i="23" s="1"/>
  <c r="J491" i="23"/>
  <c r="S491" i="23" s="1"/>
  <c r="M490" i="23"/>
  <c r="U490" i="23" s="1"/>
  <c r="L490" i="23"/>
  <c r="T490" i="23" s="1"/>
  <c r="K490" i="23"/>
  <c r="N490" i="23" s="1"/>
  <c r="J490" i="23"/>
  <c r="S490" i="23" s="1"/>
  <c r="M489" i="23"/>
  <c r="U489" i="23" s="1"/>
  <c r="L489" i="23"/>
  <c r="T489" i="23" s="1"/>
  <c r="K489" i="23"/>
  <c r="N489" i="23" s="1"/>
  <c r="V489" i="23" s="1"/>
  <c r="J489" i="23"/>
  <c r="S489" i="23" s="1"/>
  <c r="N488" i="23"/>
  <c r="M488" i="23"/>
  <c r="U488" i="23" s="1"/>
  <c r="L488" i="23"/>
  <c r="K488" i="23"/>
  <c r="J488" i="23"/>
  <c r="S488" i="23" s="1"/>
  <c r="M487" i="23"/>
  <c r="U487" i="23" s="1"/>
  <c r="L487" i="23"/>
  <c r="K487" i="23"/>
  <c r="N487" i="23" s="1"/>
  <c r="V487" i="23" s="1"/>
  <c r="J487" i="23"/>
  <c r="S487" i="23" s="1"/>
  <c r="M486" i="23"/>
  <c r="U486" i="23" s="1"/>
  <c r="L486" i="23"/>
  <c r="T486" i="23" s="1"/>
  <c r="K486" i="23"/>
  <c r="N486" i="23" s="1"/>
  <c r="J486" i="23"/>
  <c r="S486" i="23" s="1"/>
  <c r="M485" i="23"/>
  <c r="U485" i="23" s="1"/>
  <c r="L485" i="23"/>
  <c r="T485" i="23" s="1"/>
  <c r="K485" i="23"/>
  <c r="N485" i="23" s="1"/>
  <c r="V485" i="23" s="1"/>
  <c r="J485" i="23"/>
  <c r="S485" i="23" s="1"/>
  <c r="N484" i="23"/>
  <c r="V484" i="23" s="1"/>
  <c r="M484" i="23"/>
  <c r="U484" i="23" s="1"/>
  <c r="L484" i="23"/>
  <c r="K484" i="23"/>
  <c r="J484" i="23"/>
  <c r="S484" i="23" s="1"/>
  <c r="M483" i="23"/>
  <c r="U483" i="23" s="1"/>
  <c r="L483" i="23"/>
  <c r="K483" i="23"/>
  <c r="N483" i="23" s="1"/>
  <c r="J483" i="23"/>
  <c r="S483" i="23" s="1"/>
  <c r="M482" i="23"/>
  <c r="U482" i="23" s="1"/>
  <c r="L482" i="23"/>
  <c r="T482" i="23" s="1"/>
  <c r="K482" i="23"/>
  <c r="N482" i="23" s="1"/>
  <c r="J482" i="23"/>
  <c r="S482" i="23" s="1"/>
  <c r="U481" i="23"/>
  <c r="M481" i="23"/>
  <c r="L481" i="23"/>
  <c r="K481" i="23"/>
  <c r="N481" i="23" s="1"/>
  <c r="V481" i="23" s="1"/>
  <c r="J481" i="23"/>
  <c r="S481" i="23" s="1"/>
  <c r="N480" i="23"/>
  <c r="V480" i="23" s="1"/>
  <c r="M480" i="23"/>
  <c r="U480" i="23" s="1"/>
  <c r="L480" i="23"/>
  <c r="K480" i="23"/>
  <c r="J480" i="23"/>
  <c r="S480" i="23" s="1"/>
  <c r="M479" i="23"/>
  <c r="U479" i="23" s="1"/>
  <c r="L479" i="23"/>
  <c r="K479" i="23"/>
  <c r="N479" i="23" s="1"/>
  <c r="V479" i="23" s="1"/>
  <c r="J479" i="23"/>
  <c r="S479" i="23" s="1"/>
  <c r="M478" i="23"/>
  <c r="U478" i="23" s="1"/>
  <c r="L478" i="23"/>
  <c r="K478" i="23"/>
  <c r="N478" i="23" s="1"/>
  <c r="J478" i="23"/>
  <c r="S478" i="23" s="1"/>
  <c r="M477" i="23"/>
  <c r="U477" i="23" s="1"/>
  <c r="L477" i="23"/>
  <c r="K477" i="23"/>
  <c r="N477" i="23" s="1"/>
  <c r="J477" i="23"/>
  <c r="S477" i="23" s="1"/>
  <c r="M476" i="23"/>
  <c r="U476" i="23" s="1"/>
  <c r="L476" i="23"/>
  <c r="K476" i="23"/>
  <c r="N476" i="23" s="1"/>
  <c r="V476" i="23" s="1"/>
  <c r="J476" i="23"/>
  <c r="S476" i="23" s="1"/>
  <c r="N475" i="23"/>
  <c r="V475" i="23" s="1"/>
  <c r="M475" i="23"/>
  <c r="U475" i="23" s="1"/>
  <c r="L475" i="23"/>
  <c r="K475" i="23"/>
  <c r="J475" i="23"/>
  <c r="S475" i="23" s="1"/>
  <c r="M474" i="23"/>
  <c r="U474" i="23" s="1"/>
  <c r="L474" i="23"/>
  <c r="K474" i="23"/>
  <c r="N474" i="23" s="1"/>
  <c r="J474" i="23"/>
  <c r="S474" i="23" s="1"/>
  <c r="M473" i="23"/>
  <c r="U473" i="23" s="1"/>
  <c r="L473" i="23"/>
  <c r="K473" i="23"/>
  <c r="N473" i="23" s="1"/>
  <c r="J473" i="23"/>
  <c r="S473" i="23" s="1"/>
  <c r="N472" i="23"/>
  <c r="V472" i="23" s="1"/>
  <c r="M472" i="23"/>
  <c r="U472" i="23" s="1"/>
  <c r="L472" i="23"/>
  <c r="K472" i="23"/>
  <c r="J472" i="23"/>
  <c r="S472" i="23" s="1"/>
  <c r="M471" i="23"/>
  <c r="U471" i="23" s="1"/>
  <c r="L471" i="23"/>
  <c r="K471" i="23"/>
  <c r="N471" i="23" s="1"/>
  <c r="V471" i="23" s="1"/>
  <c r="J471" i="23"/>
  <c r="S471" i="23" s="1"/>
  <c r="M470" i="23"/>
  <c r="U470" i="23" s="1"/>
  <c r="L470" i="23"/>
  <c r="K470" i="23"/>
  <c r="N470" i="23" s="1"/>
  <c r="J470" i="23"/>
  <c r="S470" i="23" s="1"/>
  <c r="E469" i="23"/>
  <c r="U463" i="23"/>
  <c r="H463" i="23"/>
  <c r="G463" i="23"/>
  <c r="E462" i="23"/>
  <c r="U461" i="23"/>
  <c r="T498" i="23" s="1"/>
  <c r="I461" i="23"/>
  <c r="O453" i="23"/>
  <c r="O451" i="23"/>
  <c r="O448" i="23"/>
  <c r="C442" i="23"/>
  <c r="D380" i="23"/>
  <c r="N378" i="23"/>
  <c r="M378" i="23"/>
  <c r="U378" i="23" s="1"/>
  <c r="L378" i="23"/>
  <c r="K378" i="23"/>
  <c r="J378" i="23"/>
  <c r="S378" i="23" s="1"/>
  <c r="N377" i="23"/>
  <c r="M377" i="23"/>
  <c r="U377" i="23" s="1"/>
  <c r="L377" i="23"/>
  <c r="K377" i="23"/>
  <c r="J377" i="23"/>
  <c r="S377" i="23" s="1"/>
  <c r="M376" i="23"/>
  <c r="U376" i="23" s="1"/>
  <c r="L376" i="23"/>
  <c r="K376" i="23"/>
  <c r="N376" i="23" s="1"/>
  <c r="J376" i="23"/>
  <c r="S376" i="23" s="1"/>
  <c r="M375" i="23"/>
  <c r="U375" i="23" s="1"/>
  <c r="L375" i="23"/>
  <c r="K375" i="23"/>
  <c r="N375" i="23" s="1"/>
  <c r="J375" i="23"/>
  <c r="S375" i="23" s="1"/>
  <c r="N374" i="23"/>
  <c r="M374" i="23"/>
  <c r="U374" i="23" s="1"/>
  <c r="L374" i="23"/>
  <c r="K374" i="23"/>
  <c r="J374" i="23"/>
  <c r="S374" i="23" s="1"/>
  <c r="N373" i="23"/>
  <c r="M373" i="23"/>
  <c r="U373" i="23" s="1"/>
  <c r="L373" i="23"/>
  <c r="K373" i="23"/>
  <c r="J373" i="23"/>
  <c r="S373" i="23" s="1"/>
  <c r="M372" i="23"/>
  <c r="U372" i="23" s="1"/>
  <c r="L372" i="23"/>
  <c r="K372" i="23"/>
  <c r="N372" i="23" s="1"/>
  <c r="J372" i="23"/>
  <c r="S372" i="23" s="1"/>
  <c r="M371" i="23"/>
  <c r="U371" i="23" s="1"/>
  <c r="L371" i="23"/>
  <c r="K371" i="23"/>
  <c r="N371" i="23" s="1"/>
  <c r="J371" i="23"/>
  <c r="S371" i="23" s="1"/>
  <c r="N370" i="23"/>
  <c r="M370" i="23"/>
  <c r="U370" i="23" s="1"/>
  <c r="L370" i="23"/>
  <c r="K370" i="23"/>
  <c r="J370" i="23"/>
  <c r="S370" i="23" s="1"/>
  <c r="U369" i="23"/>
  <c r="M369" i="23"/>
  <c r="L369" i="23"/>
  <c r="K369" i="23"/>
  <c r="N369" i="23" s="1"/>
  <c r="J369" i="23"/>
  <c r="S369" i="23" s="1"/>
  <c r="M368" i="23"/>
  <c r="U368" i="23" s="1"/>
  <c r="L368" i="23"/>
  <c r="K368" i="23"/>
  <c r="N368" i="23" s="1"/>
  <c r="J368" i="23"/>
  <c r="S368" i="23" s="1"/>
  <c r="M367" i="23"/>
  <c r="U367" i="23" s="1"/>
  <c r="L367" i="23"/>
  <c r="K367" i="23"/>
  <c r="N367" i="23" s="1"/>
  <c r="J367" i="23"/>
  <c r="S367" i="23" s="1"/>
  <c r="U366" i="23"/>
  <c r="M366" i="23"/>
  <c r="L366" i="23"/>
  <c r="T366" i="23" s="1"/>
  <c r="K366" i="23"/>
  <c r="N366" i="23" s="1"/>
  <c r="J366" i="23"/>
  <c r="S366" i="23" s="1"/>
  <c r="N365" i="23"/>
  <c r="M365" i="23"/>
  <c r="U365" i="23" s="1"/>
  <c r="L365" i="23"/>
  <c r="K365" i="23"/>
  <c r="J365" i="23"/>
  <c r="S365" i="23" s="1"/>
  <c r="M364" i="23"/>
  <c r="U364" i="23" s="1"/>
  <c r="L364" i="23"/>
  <c r="K364" i="23"/>
  <c r="N364" i="23" s="1"/>
  <c r="V364" i="23" s="1"/>
  <c r="J364" i="23"/>
  <c r="S364" i="23" s="1"/>
  <c r="M363" i="23"/>
  <c r="U363" i="23" s="1"/>
  <c r="L363" i="23"/>
  <c r="K363" i="23"/>
  <c r="N363" i="23" s="1"/>
  <c r="J363" i="23"/>
  <c r="S363" i="23" s="1"/>
  <c r="N362" i="23"/>
  <c r="M362" i="23"/>
  <c r="U362" i="23" s="1"/>
  <c r="L362" i="23"/>
  <c r="K362" i="23"/>
  <c r="J362" i="23"/>
  <c r="S362" i="23" s="1"/>
  <c r="N361" i="23"/>
  <c r="M361" i="23"/>
  <c r="U361" i="23" s="1"/>
  <c r="L361" i="23"/>
  <c r="K361" i="23"/>
  <c r="J361" i="23"/>
  <c r="S361" i="23" s="1"/>
  <c r="M360" i="23"/>
  <c r="U360" i="23" s="1"/>
  <c r="L360" i="23"/>
  <c r="K360" i="23"/>
  <c r="N360" i="23" s="1"/>
  <c r="J360" i="23"/>
  <c r="S360" i="23" s="1"/>
  <c r="M359" i="23"/>
  <c r="U359" i="23" s="1"/>
  <c r="L359" i="23"/>
  <c r="K359" i="23"/>
  <c r="N359" i="23" s="1"/>
  <c r="J359" i="23"/>
  <c r="S359" i="23" s="1"/>
  <c r="N358" i="23"/>
  <c r="M358" i="23"/>
  <c r="U358" i="23" s="1"/>
  <c r="L358" i="23"/>
  <c r="K358" i="23"/>
  <c r="J358" i="23"/>
  <c r="S358" i="23" s="1"/>
  <c r="M357" i="23"/>
  <c r="U357" i="23" s="1"/>
  <c r="L357" i="23"/>
  <c r="K357" i="23"/>
  <c r="N357" i="23" s="1"/>
  <c r="V357" i="23" s="1"/>
  <c r="J357" i="23"/>
  <c r="S357" i="23" s="1"/>
  <c r="M356" i="23"/>
  <c r="U356" i="23" s="1"/>
  <c r="L356" i="23"/>
  <c r="K356" i="23"/>
  <c r="N356" i="23" s="1"/>
  <c r="J356" i="23"/>
  <c r="S356" i="23" s="1"/>
  <c r="M355" i="23"/>
  <c r="U355" i="23" s="1"/>
  <c r="L355" i="23"/>
  <c r="K355" i="23"/>
  <c r="N355" i="23" s="1"/>
  <c r="J355" i="23"/>
  <c r="S355" i="23" s="1"/>
  <c r="M354" i="23"/>
  <c r="U354" i="23" s="1"/>
  <c r="L354" i="23"/>
  <c r="K354" i="23"/>
  <c r="N354" i="23" s="1"/>
  <c r="V354" i="23" s="1"/>
  <c r="J354" i="23"/>
  <c r="S354" i="23" s="1"/>
  <c r="M353" i="23"/>
  <c r="U353" i="23" s="1"/>
  <c r="L353" i="23"/>
  <c r="K353" i="23"/>
  <c r="N353" i="23" s="1"/>
  <c r="J353" i="23"/>
  <c r="S353" i="23" s="1"/>
  <c r="N352" i="23"/>
  <c r="V352" i="23" s="1"/>
  <c r="M352" i="23"/>
  <c r="U352" i="23" s="1"/>
  <c r="L352" i="23"/>
  <c r="K352" i="23"/>
  <c r="J352" i="23"/>
  <c r="S352" i="23" s="1"/>
  <c r="U351" i="23"/>
  <c r="M351" i="23"/>
  <c r="L351" i="23"/>
  <c r="K351" i="23"/>
  <c r="N351" i="23" s="1"/>
  <c r="J351" i="23"/>
  <c r="S351" i="23" s="1"/>
  <c r="M350" i="23"/>
  <c r="U350" i="23" s="1"/>
  <c r="L350" i="23"/>
  <c r="K350" i="23"/>
  <c r="N350" i="23" s="1"/>
  <c r="J350" i="23"/>
  <c r="S350" i="23" s="1"/>
  <c r="M349" i="23"/>
  <c r="U349" i="23" s="1"/>
  <c r="L349" i="23"/>
  <c r="T349" i="23" s="1"/>
  <c r="K349" i="23"/>
  <c r="N349" i="23" s="1"/>
  <c r="J349" i="23"/>
  <c r="S349" i="23" s="1"/>
  <c r="U348" i="23"/>
  <c r="M348" i="23"/>
  <c r="L348" i="23"/>
  <c r="T348" i="23" s="1"/>
  <c r="K348" i="23"/>
  <c r="N348" i="23" s="1"/>
  <c r="V348" i="23" s="1"/>
  <c r="J348" i="23"/>
  <c r="S348" i="23" s="1"/>
  <c r="M347" i="23"/>
  <c r="U347" i="23" s="1"/>
  <c r="L347" i="23"/>
  <c r="K347" i="23"/>
  <c r="N347" i="23" s="1"/>
  <c r="J347" i="23"/>
  <c r="S347" i="23" s="1"/>
  <c r="M346" i="23"/>
  <c r="U346" i="23" s="1"/>
  <c r="L346" i="23"/>
  <c r="K346" i="23"/>
  <c r="N346" i="23" s="1"/>
  <c r="J346" i="23"/>
  <c r="S346" i="23" s="1"/>
  <c r="M345" i="23"/>
  <c r="U345" i="23" s="1"/>
  <c r="L345" i="23"/>
  <c r="K345" i="23"/>
  <c r="N345" i="23" s="1"/>
  <c r="J345" i="23"/>
  <c r="S345" i="23" s="1"/>
  <c r="N344" i="23"/>
  <c r="M344" i="23"/>
  <c r="U344" i="23" s="1"/>
  <c r="L344" i="23"/>
  <c r="K344" i="23"/>
  <c r="J344" i="23"/>
  <c r="S344" i="23" s="1"/>
  <c r="N343" i="23"/>
  <c r="M343" i="23"/>
  <c r="U343" i="23" s="1"/>
  <c r="L343" i="23"/>
  <c r="K343" i="23"/>
  <c r="J343" i="23"/>
  <c r="S343" i="23" s="1"/>
  <c r="M342" i="23"/>
  <c r="U342" i="23" s="1"/>
  <c r="L342" i="23"/>
  <c r="K342" i="23"/>
  <c r="N342" i="23" s="1"/>
  <c r="V342" i="23" s="1"/>
  <c r="J342" i="23"/>
  <c r="S342" i="23" s="1"/>
  <c r="M341" i="23"/>
  <c r="U341" i="23" s="1"/>
  <c r="L341" i="23"/>
  <c r="K341" i="23"/>
  <c r="N341" i="23" s="1"/>
  <c r="J341" i="23"/>
  <c r="S341" i="23" s="1"/>
  <c r="N340" i="23"/>
  <c r="V340" i="23" s="1"/>
  <c r="M340" i="23"/>
  <c r="U340" i="23" s="1"/>
  <c r="L340" i="23"/>
  <c r="K340" i="23"/>
  <c r="J340" i="23"/>
  <c r="S340" i="23" s="1"/>
  <c r="M339" i="23"/>
  <c r="U339" i="23" s="1"/>
  <c r="L339" i="23"/>
  <c r="K339" i="23"/>
  <c r="N339" i="23" s="1"/>
  <c r="V339" i="23" s="1"/>
  <c r="J339" i="23"/>
  <c r="S339" i="23" s="1"/>
  <c r="E338" i="23"/>
  <c r="U332" i="23"/>
  <c r="H332" i="23"/>
  <c r="G332" i="23"/>
  <c r="E331" i="23"/>
  <c r="U330" i="23"/>
  <c r="I330" i="23"/>
  <c r="O322" i="23"/>
  <c r="O320" i="23"/>
  <c r="O317" i="23"/>
  <c r="C311" i="23"/>
  <c r="D249" i="23"/>
  <c r="M247" i="23"/>
  <c r="U247" i="23" s="1"/>
  <c r="L247" i="23"/>
  <c r="K247" i="23"/>
  <c r="N247" i="23" s="1"/>
  <c r="J247" i="23"/>
  <c r="S247" i="23" s="1"/>
  <c r="M246" i="23"/>
  <c r="U246" i="23" s="1"/>
  <c r="L246" i="23"/>
  <c r="T246" i="23" s="1"/>
  <c r="K246" i="23"/>
  <c r="N246" i="23" s="1"/>
  <c r="J246" i="23"/>
  <c r="S246" i="23" s="1"/>
  <c r="U245" i="23"/>
  <c r="M245" i="23"/>
  <c r="L245" i="23"/>
  <c r="T245" i="23" s="1"/>
  <c r="K245" i="23"/>
  <c r="N245" i="23" s="1"/>
  <c r="V245" i="23" s="1"/>
  <c r="J245" i="23"/>
  <c r="S245" i="23" s="1"/>
  <c r="M244" i="23"/>
  <c r="U244" i="23" s="1"/>
  <c r="L244" i="23"/>
  <c r="K244" i="23"/>
  <c r="N244" i="23" s="1"/>
  <c r="J244" i="23"/>
  <c r="S244" i="23" s="1"/>
  <c r="M243" i="23"/>
  <c r="U243" i="23" s="1"/>
  <c r="L243" i="23"/>
  <c r="K243" i="23"/>
  <c r="N243" i="23" s="1"/>
  <c r="V243" i="23" s="1"/>
  <c r="J243" i="23"/>
  <c r="S243" i="23" s="1"/>
  <c r="M242" i="23"/>
  <c r="U242" i="23" s="1"/>
  <c r="L242" i="23"/>
  <c r="K242" i="23"/>
  <c r="N242" i="23" s="1"/>
  <c r="J242" i="23"/>
  <c r="S242" i="23" s="1"/>
  <c r="N241" i="23"/>
  <c r="M241" i="23"/>
  <c r="U241" i="23" s="1"/>
  <c r="L241" i="23"/>
  <c r="K241" i="23"/>
  <c r="J241" i="23"/>
  <c r="S241" i="23" s="1"/>
  <c r="N240" i="23"/>
  <c r="V240" i="23" s="1"/>
  <c r="M240" i="23"/>
  <c r="U240" i="23" s="1"/>
  <c r="L240" i="23"/>
  <c r="K240" i="23"/>
  <c r="J240" i="23"/>
  <c r="S240" i="23" s="1"/>
  <c r="M239" i="23"/>
  <c r="U239" i="23" s="1"/>
  <c r="L239" i="23"/>
  <c r="K239" i="23"/>
  <c r="N239" i="23" s="1"/>
  <c r="V239" i="23" s="1"/>
  <c r="J239" i="23"/>
  <c r="S239" i="23" s="1"/>
  <c r="M238" i="23"/>
  <c r="U238" i="23" s="1"/>
  <c r="L238" i="23"/>
  <c r="T238" i="23" s="1"/>
  <c r="K238" i="23"/>
  <c r="N238" i="23" s="1"/>
  <c r="J238" i="23"/>
  <c r="S238" i="23" s="1"/>
  <c r="N237" i="23"/>
  <c r="V237" i="23" s="1"/>
  <c r="M237" i="23"/>
  <c r="U237" i="23" s="1"/>
  <c r="L237" i="23"/>
  <c r="K237" i="23"/>
  <c r="J237" i="23"/>
  <c r="S237" i="23" s="1"/>
  <c r="M236" i="23"/>
  <c r="U236" i="23" s="1"/>
  <c r="L236" i="23"/>
  <c r="K236" i="23"/>
  <c r="N236" i="23" s="1"/>
  <c r="V236" i="23" s="1"/>
  <c r="J236" i="23"/>
  <c r="S236" i="23" s="1"/>
  <c r="N235" i="23"/>
  <c r="V235" i="23" s="1"/>
  <c r="M235" i="23"/>
  <c r="U235" i="23" s="1"/>
  <c r="L235" i="23"/>
  <c r="K235" i="23"/>
  <c r="J235" i="23"/>
  <c r="S235" i="23" s="1"/>
  <c r="U234" i="23"/>
  <c r="M234" i="23"/>
  <c r="L234" i="23"/>
  <c r="T234" i="23" s="1"/>
  <c r="K234" i="23"/>
  <c r="N234" i="23" s="1"/>
  <c r="J234" i="23"/>
  <c r="S234" i="23" s="1"/>
  <c r="N233" i="23"/>
  <c r="M233" i="23"/>
  <c r="U233" i="23" s="1"/>
  <c r="L233" i="23"/>
  <c r="K233" i="23"/>
  <c r="J233" i="23"/>
  <c r="S233" i="23" s="1"/>
  <c r="U232" i="23"/>
  <c r="M232" i="23"/>
  <c r="L232" i="23"/>
  <c r="T232" i="23" s="1"/>
  <c r="K232" i="23"/>
  <c r="N232" i="23" s="1"/>
  <c r="J232" i="23"/>
  <c r="S232" i="23" s="1"/>
  <c r="M231" i="23"/>
  <c r="U231" i="23" s="1"/>
  <c r="L231" i="23"/>
  <c r="K231" i="23"/>
  <c r="N231" i="23" s="1"/>
  <c r="J231" i="23"/>
  <c r="S231" i="23" s="1"/>
  <c r="M230" i="23"/>
  <c r="U230" i="23" s="1"/>
  <c r="L230" i="23"/>
  <c r="T230" i="23" s="1"/>
  <c r="K230" i="23"/>
  <c r="N230" i="23" s="1"/>
  <c r="J230" i="23"/>
  <c r="S230" i="23" s="1"/>
  <c r="U229" i="23"/>
  <c r="M229" i="23"/>
  <c r="L229" i="23"/>
  <c r="T229" i="23" s="1"/>
  <c r="K229" i="23"/>
  <c r="N229" i="23" s="1"/>
  <c r="V229" i="23" s="1"/>
  <c r="J229" i="23"/>
  <c r="S229" i="23" s="1"/>
  <c r="M228" i="23"/>
  <c r="U228" i="23" s="1"/>
  <c r="L228" i="23"/>
  <c r="K228" i="23"/>
  <c r="N228" i="23" s="1"/>
  <c r="J228" i="23"/>
  <c r="S228" i="23" s="1"/>
  <c r="M227" i="23"/>
  <c r="U227" i="23" s="1"/>
  <c r="L227" i="23"/>
  <c r="K227" i="23"/>
  <c r="N227" i="23" s="1"/>
  <c r="V227" i="23" s="1"/>
  <c r="J227" i="23"/>
  <c r="S227" i="23" s="1"/>
  <c r="M226" i="23"/>
  <c r="U226" i="23" s="1"/>
  <c r="L226" i="23"/>
  <c r="K226" i="23"/>
  <c r="N226" i="23" s="1"/>
  <c r="J226" i="23"/>
  <c r="S226" i="23" s="1"/>
  <c r="N225" i="23"/>
  <c r="M225" i="23"/>
  <c r="U225" i="23" s="1"/>
  <c r="L225" i="23"/>
  <c r="K225" i="23"/>
  <c r="J225" i="23"/>
  <c r="S225" i="23" s="1"/>
  <c r="N224" i="23"/>
  <c r="V224" i="23" s="1"/>
  <c r="M224" i="23"/>
  <c r="U224" i="23" s="1"/>
  <c r="L224" i="23"/>
  <c r="K224" i="23"/>
  <c r="J224" i="23"/>
  <c r="S224" i="23" s="1"/>
  <c r="M223" i="23"/>
  <c r="U223" i="23" s="1"/>
  <c r="L223" i="23"/>
  <c r="K223" i="23"/>
  <c r="N223" i="23" s="1"/>
  <c r="V223" i="23" s="1"/>
  <c r="J223" i="23"/>
  <c r="S223" i="23" s="1"/>
  <c r="M222" i="23"/>
  <c r="U222" i="23" s="1"/>
  <c r="L222" i="23"/>
  <c r="K222" i="23"/>
  <c r="N222" i="23" s="1"/>
  <c r="J222" i="23"/>
  <c r="S222" i="23" s="1"/>
  <c r="M221" i="23"/>
  <c r="U221" i="23" s="1"/>
  <c r="L221" i="23"/>
  <c r="T221" i="23" s="1"/>
  <c r="K221" i="23"/>
  <c r="N221" i="23" s="1"/>
  <c r="V221" i="23" s="1"/>
  <c r="J221" i="23"/>
  <c r="S221" i="23" s="1"/>
  <c r="M220" i="23"/>
  <c r="U220" i="23" s="1"/>
  <c r="L220" i="23"/>
  <c r="T220" i="23" s="1"/>
  <c r="K220" i="23"/>
  <c r="N220" i="23" s="1"/>
  <c r="J220" i="23"/>
  <c r="S220" i="23" s="1"/>
  <c r="M219" i="23"/>
  <c r="U219" i="23" s="1"/>
  <c r="L219" i="23"/>
  <c r="K219" i="23"/>
  <c r="N219" i="23" s="1"/>
  <c r="V219" i="23" s="1"/>
  <c r="J219" i="23"/>
  <c r="S219" i="23" s="1"/>
  <c r="M218" i="23"/>
  <c r="U218" i="23" s="1"/>
  <c r="L218" i="23"/>
  <c r="T218" i="23" s="1"/>
  <c r="K218" i="23"/>
  <c r="N218" i="23" s="1"/>
  <c r="V218" i="23" s="1"/>
  <c r="J218" i="23"/>
  <c r="S218" i="23" s="1"/>
  <c r="N217" i="23"/>
  <c r="V217" i="23" s="1"/>
  <c r="M217" i="23"/>
  <c r="U217" i="23" s="1"/>
  <c r="L217" i="23"/>
  <c r="K217" i="23"/>
  <c r="J217" i="23"/>
  <c r="S217" i="23" s="1"/>
  <c r="M216" i="23"/>
  <c r="U216" i="23" s="1"/>
  <c r="L216" i="23"/>
  <c r="T216" i="23" s="1"/>
  <c r="K216" i="23"/>
  <c r="N216" i="23" s="1"/>
  <c r="V216" i="23" s="1"/>
  <c r="J216" i="23"/>
  <c r="S216" i="23" s="1"/>
  <c r="M215" i="23"/>
  <c r="U215" i="23" s="1"/>
  <c r="L215" i="23"/>
  <c r="T215" i="23" s="1"/>
  <c r="K215" i="23"/>
  <c r="N215" i="23" s="1"/>
  <c r="J215" i="23"/>
  <c r="S215" i="23" s="1"/>
  <c r="N214" i="23"/>
  <c r="V214" i="23" s="1"/>
  <c r="M214" i="23"/>
  <c r="U214" i="23" s="1"/>
  <c r="L214" i="23"/>
  <c r="K214" i="23"/>
  <c r="J214" i="23"/>
  <c r="S214" i="23" s="1"/>
  <c r="M213" i="23"/>
  <c r="U213" i="23" s="1"/>
  <c r="L213" i="23"/>
  <c r="T213" i="23" s="1"/>
  <c r="K213" i="23"/>
  <c r="N213" i="23" s="1"/>
  <c r="V213" i="23" s="1"/>
  <c r="J213" i="23"/>
  <c r="S213" i="23" s="1"/>
  <c r="M212" i="23"/>
  <c r="U212" i="23" s="1"/>
  <c r="L212" i="23"/>
  <c r="T212" i="23" s="1"/>
  <c r="K212" i="23"/>
  <c r="N212" i="23" s="1"/>
  <c r="J212" i="23"/>
  <c r="S212" i="23" s="1"/>
  <c r="T211" i="23"/>
  <c r="M211" i="23"/>
  <c r="U211" i="23" s="1"/>
  <c r="L211" i="23"/>
  <c r="K211" i="23"/>
  <c r="N211" i="23" s="1"/>
  <c r="V211" i="23" s="1"/>
  <c r="J211" i="23"/>
  <c r="S211" i="23" s="1"/>
  <c r="M210" i="23"/>
  <c r="U210" i="23" s="1"/>
  <c r="L210" i="23"/>
  <c r="T210" i="23" s="1"/>
  <c r="K210" i="23"/>
  <c r="N210" i="23" s="1"/>
  <c r="V210" i="23" s="1"/>
  <c r="J210" i="23"/>
  <c r="S210" i="23" s="1"/>
  <c r="N209" i="23"/>
  <c r="V209" i="23" s="1"/>
  <c r="M209" i="23"/>
  <c r="U209" i="23" s="1"/>
  <c r="L209" i="23"/>
  <c r="T209" i="23" s="1"/>
  <c r="K209" i="23"/>
  <c r="J209" i="23"/>
  <c r="S209" i="23" s="1"/>
  <c r="M208" i="23"/>
  <c r="U208" i="23" s="1"/>
  <c r="L208" i="23"/>
  <c r="K208" i="23"/>
  <c r="N208" i="23" s="1"/>
  <c r="J208" i="23"/>
  <c r="S208" i="23" s="1"/>
  <c r="E207" i="23"/>
  <c r="U201" i="23"/>
  <c r="H201" i="23"/>
  <c r="G201" i="23"/>
  <c r="E200" i="23"/>
  <c r="U199" i="23"/>
  <c r="T247" i="23" s="1"/>
  <c r="I199" i="23"/>
  <c r="O191" i="23"/>
  <c r="O189" i="23"/>
  <c r="O186" i="23"/>
  <c r="D118" i="23"/>
  <c r="M116" i="23"/>
  <c r="U116" i="23" s="1"/>
  <c r="L116" i="23"/>
  <c r="K116" i="23"/>
  <c r="N116" i="23" s="1"/>
  <c r="J116" i="23"/>
  <c r="S116" i="23" s="1"/>
  <c r="M115" i="23"/>
  <c r="U115" i="23" s="1"/>
  <c r="L115" i="23"/>
  <c r="K115" i="23"/>
  <c r="N115" i="23" s="1"/>
  <c r="J115" i="23"/>
  <c r="S115" i="23" s="1"/>
  <c r="N114" i="23"/>
  <c r="M114" i="23"/>
  <c r="U114" i="23" s="1"/>
  <c r="L114" i="23"/>
  <c r="K114" i="23"/>
  <c r="J114" i="23"/>
  <c r="S114" i="23" s="1"/>
  <c r="M113" i="23"/>
  <c r="U113" i="23" s="1"/>
  <c r="L113" i="23"/>
  <c r="K113" i="23"/>
  <c r="N113" i="23" s="1"/>
  <c r="J113" i="23"/>
  <c r="S113" i="23" s="1"/>
  <c r="M112" i="23"/>
  <c r="U112" i="23" s="1"/>
  <c r="L112" i="23"/>
  <c r="K112" i="23"/>
  <c r="N112" i="23" s="1"/>
  <c r="J112" i="23"/>
  <c r="S112" i="23" s="1"/>
  <c r="M111" i="23"/>
  <c r="U111" i="23" s="1"/>
  <c r="L111" i="23"/>
  <c r="K111" i="23"/>
  <c r="N111" i="23" s="1"/>
  <c r="J111" i="23"/>
  <c r="S111" i="23" s="1"/>
  <c r="N110" i="23"/>
  <c r="M110" i="23"/>
  <c r="U110" i="23" s="1"/>
  <c r="L110" i="23"/>
  <c r="K110" i="23"/>
  <c r="J110" i="23"/>
  <c r="S110" i="23" s="1"/>
  <c r="M109" i="23"/>
  <c r="U109" i="23" s="1"/>
  <c r="L109" i="23"/>
  <c r="K109" i="23"/>
  <c r="N109" i="23" s="1"/>
  <c r="J109" i="23"/>
  <c r="S109" i="23" s="1"/>
  <c r="M108" i="23"/>
  <c r="U108" i="23" s="1"/>
  <c r="L108" i="23"/>
  <c r="K108" i="23"/>
  <c r="N108" i="23" s="1"/>
  <c r="J108" i="23"/>
  <c r="S108" i="23" s="1"/>
  <c r="N107" i="23"/>
  <c r="M107" i="23"/>
  <c r="U107" i="23" s="1"/>
  <c r="L107" i="23"/>
  <c r="K107" i="23"/>
  <c r="J107" i="23"/>
  <c r="S107" i="23" s="1"/>
  <c r="U106" i="23"/>
  <c r="M106" i="23"/>
  <c r="L106" i="23"/>
  <c r="K106" i="23"/>
  <c r="N106" i="23" s="1"/>
  <c r="V106" i="23" s="1"/>
  <c r="J106" i="23"/>
  <c r="S106" i="23" s="1"/>
  <c r="M105" i="23"/>
  <c r="U105" i="23" s="1"/>
  <c r="L105" i="23"/>
  <c r="K105" i="23"/>
  <c r="N105" i="23" s="1"/>
  <c r="V105" i="23" s="1"/>
  <c r="J105" i="23"/>
  <c r="S105" i="23" s="1"/>
  <c r="M104" i="23"/>
  <c r="U104" i="23" s="1"/>
  <c r="L104" i="23"/>
  <c r="K104" i="23"/>
  <c r="N104" i="23" s="1"/>
  <c r="J104" i="23"/>
  <c r="S104" i="23" s="1"/>
  <c r="N103" i="23"/>
  <c r="M103" i="23"/>
  <c r="U103" i="23" s="1"/>
  <c r="L103" i="23"/>
  <c r="K103" i="23"/>
  <c r="J103" i="23"/>
  <c r="S103" i="23" s="1"/>
  <c r="M102" i="23"/>
  <c r="U102" i="23" s="1"/>
  <c r="L102" i="23"/>
  <c r="K102" i="23"/>
  <c r="N102" i="23" s="1"/>
  <c r="V102" i="23" s="1"/>
  <c r="J102" i="23"/>
  <c r="S102" i="23" s="1"/>
  <c r="M101" i="23"/>
  <c r="U101" i="23" s="1"/>
  <c r="L101" i="23"/>
  <c r="K101" i="23"/>
  <c r="N101" i="23" s="1"/>
  <c r="J101" i="23"/>
  <c r="S101" i="23" s="1"/>
  <c r="M100" i="23"/>
  <c r="U100" i="23" s="1"/>
  <c r="L100" i="23"/>
  <c r="K100" i="23"/>
  <c r="N100" i="23" s="1"/>
  <c r="J100" i="23"/>
  <c r="S100" i="23" s="1"/>
  <c r="N99" i="23"/>
  <c r="M99" i="23"/>
  <c r="U99" i="23" s="1"/>
  <c r="L99" i="23"/>
  <c r="K99" i="23"/>
  <c r="J99" i="23"/>
  <c r="S99" i="23" s="1"/>
  <c r="M98" i="23"/>
  <c r="U98" i="23" s="1"/>
  <c r="L98" i="23"/>
  <c r="K98" i="23"/>
  <c r="N98" i="23" s="1"/>
  <c r="J98" i="23"/>
  <c r="S98" i="23" s="1"/>
  <c r="M97" i="23"/>
  <c r="U97" i="23" s="1"/>
  <c r="L97" i="23"/>
  <c r="K97" i="23"/>
  <c r="N97" i="23" s="1"/>
  <c r="J97" i="23"/>
  <c r="S97" i="23" s="1"/>
  <c r="M96" i="23"/>
  <c r="U96" i="23" s="1"/>
  <c r="L96" i="23"/>
  <c r="K96" i="23"/>
  <c r="N96" i="23" s="1"/>
  <c r="J96" i="23"/>
  <c r="S96" i="23" s="1"/>
  <c r="U95" i="23"/>
  <c r="M95" i="23"/>
  <c r="L95" i="23"/>
  <c r="K95" i="23"/>
  <c r="N95" i="23" s="1"/>
  <c r="J95" i="23"/>
  <c r="S95" i="23" s="1"/>
  <c r="N94" i="23"/>
  <c r="M94" i="23"/>
  <c r="U94" i="23" s="1"/>
  <c r="L94" i="23"/>
  <c r="K94" i="23"/>
  <c r="J94" i="23"/>
  <c r="S94" i="23" s="1"/>
  <c r="N93" i="23"/>
  <c r="M93" i="23"/>
  <c r="U93" i="23" s="1"/>
  <c r="L93" i="23"/>
  <c r="K93" i="23"/>
  <c r="J93" i="23"/>
  <c r="S93" i="23" s="1"/>
  <c r="M92" i="23"/>
  <c r="U92" i="23" s="1"/>
  <c r="L92" i="23"/>
  <c r="K92" i="23"/>
  <c r="N92" i="23" s="1"/>
  <c r="J92" i="23"/>
  <c r="S92" i="23" s="1"/>
  <c r="N91" i="23"/>
  <c r="M91" i="23"/>
  <c r="U91" i="23" s="1"/>
  <c r="L91" i="23"/>
  <c r="K91" i="23"/>
  <c r="J91" i="23"/>
  <c r="S91" i="23" s="1"/>
  <c r="U90" i="23"/>
  <c r="M90" i="23"/>
  <c r="L90" i="23"/>
  <c r="K90" i="23"/>
  <c r="N90" i="23" s="1"/>
  <c r="V90" i="23" s="1"/>
  <c r="J90" i="23"/>
  <c r="S90" i="23" s="1"/>
  <c r="M89" i="23"/>
  <c r="U89" i="23" s="1"/>
  <c r="L89" i="23"/>
  <c r="K89" i="23"/>
  <c r="N89" i="23" s="1"/>
  <c r="V89" i="23" s="1"/>
  <c r="J89" i="23"/>
  <c r="S89" i="23" s="1"/>
  <c r="M88" i="23"/>
  <c r="U88" i="23" s="1"/>
  <c r="L88" i="23"/>
  <c r="K88" i="23"/>
  <c r="N88" i="23" s="1"/>
  <c r="J88" i="23"/>
  <c r="S88" i="23" s="1"/>
  <c r="U87" i="23"/>
  <c r="M87" i="23"/>
  <c r="L87" i="23"/>
  <c r="K87" i="23"/>
  <c r="N87" i="23" s="1"/>
  <c r="J87" i="23"/>
  <c r="S87" i="23" s="1"/>
  <c r="M86" i="23"/>
  <c r="U86" i="23" s="1"/>
  <c r="L86" i="23"/>
  <c r="K86" i="23"/>
  <c r="N86" i="23" s="1"/>
  <c r="J86" i="23"/>
  <c r="S86" i="23" s="1"/>
  <c r="M85" i="23"/>
  <c r="U85" i="23" s="1"/>
  <c r="L85" i="23"/>
  <c r="K85" i="23"/>
  <c r="N85" i="23" s="1"/>
  <c r="V85" i="23" s="1"/>
  <c r="J85" i="23"/>
  <c r="S85" i="23" s="1"/>
  <c r="N84" i="23"/>
  <c r="M84" i="23"/>
  <c r="U84" i="23" s="1"/>
  <c r="L84" i="23"/>
  <c r="K84" i="23"/>
  <c r="J84" i="23"/>
  <c r="S84" i="23" s="1"/>
  <c r="M83" i="23"/>
  <c r="U83" i="23" s="1"/>
  <c r="L83" i="23"/>
  <c r="K83" i="23"/>
  <c r="N83" i="23" s="1"/>
  <c r="J83" i="23"/>
  <c r="S83" i="23" s="1"/>
  <c r="M82" i="23"/>
  <c r="U82" i="23" s="1"/>
  <c r="L82" i="23"/>
  <c r="K82" i="23"/>
  <c r="N82" i="23" s="1"/>
  <c r="J82" i="23"/>
  <c r="S82" i="23" s="1"/>
  <c r="M81" i="23"/>
  <c r="U81" i="23" s="1"/>
  <c r="L81" i="23"/>
  <c r="K81" i="23"/>
  <c r="N81" i="23" s="1"/>
  <c r="V81" i="23" s="1"/>
  <c r="J81" i="23"/>
  <c r="S81" i="23" s="1"/>
  <c r="N80" i="23"/>
  <c r="M80" i="23"/>
  <c r="U80" i="23" s="1"/>
  <c r="L80" i="23"/>
  <c r="K80" i="23"/>
  <c r="J80" i="23"/>
  <c r="S80" i="23" s="1"/>
  <c r="M79" i="23"/>
  <c r="U79" i="23" s="1"/>
  <c r="L79" i="23"/>
  <c r="K79" i="23"/>
  <c r="N79" i="23" s="1"/>
  <c r="J79" i="23"/>
  <c r="S79" i="23" s="1"/>
  <c r="M78" i="23"/>
  <c r="U78" i="23" s="1"/>
  <c r="L78" i="23"/>
  <c r="K78" i="23"/>
  <c r="N78" i="23" s="1"/>
  <c r="J78" i="23"/>
  <c r="S78" i="23" s="1"/>
  <c r="M77" i="23"/>
  <c r="U77" i="23" s="1"/>
  <c r="L77" i="23"/>
  <c r="K77" i="23"/>
  <c r="N77" i="23" s="1"/>
  <c r="J77" i="23"/>
  <c r="S77" i="23" s="1"/>
  <c r="E76" i="23"/>
  <c r="U70" i="23"/>
  <c r="H70" i="23"/>
  <c r="G70" i="23"/>
  <c r="E69" i="23"/>
  <c r="U68" i="23"/>
  <c r="T104" i="23" s="1"/>
  <c r="I68" i="23"/>
  <c r="O60" i="23"/>
  <c r="O58" i="23"/>
  <c r="O55" i="23"/>
  <c r="AE53" i="23"/>
  <c r="W43" i="23"/>
  <c r="W36" i="23"/>
  <c r="W625" i="23" s="1"/>
  <c r="S36" i="23"/>
  <c r="B35" i="23"/>
  <c r="C1714" i="22"/>
  <c r="C1682" i="22"/>
  <c r="B1682" i="22"/>
  <c r="O1680" i="22"/>
  <c r="C1665" i="22"/>
  <c r="B1665" i="22"/>
  <c r="Y1664" i="22"/>
  <c r="O1663" i="22"/>
  <c r="A1664" i="22" s="1"/>
  <c r="C1659" i="22"/>
  <c r="C1575" i="22"/>
  <c r="R1572" i="22"/>
  <c r="C1572" i="22"/>
  <c r="N1569" i="22" s="1"/>
  <c r="V1569" i="22" s="1"/>
  <c r="R1570" i="22"/>
  <c r="M1570" i="22"/>
  <c r="L1570" i="22"/>
  <c r="K1570" i="22"/>
  <c r="J1570" i="22"/>
  <c r="R1569" i="22"/>
  <c r="M1569" i="22"/>
  <c r="L1569" i="22"/>
  <c r="K1569" i="22"/>
  <c r="J1569" i="22"/>
  <c r="R1568" i="22"/>
  <c r="M1568" i="22"/>
  <c r="L1568" i="22"/>
  <c r="K1568" i="22"/>
  <c r="J1568" i="22"/>
  <c r="R1567" i="22"/>
  <c r="M1567" i="22"/>
  <c r="L1567" i="22"/>
  <c r="K1567" i="22"/>
  <c r="J1567" i="22"/>
  <c r="R1566" i="22"/>
  <c r="M1566" i="22"/>
  <c r="L1566" i="22"/>
  <c r="K1566" i="22"/>
  <c r="J1566" i="22"/>
  <c r="R1565" i="22"/>
  <c r="M1565" i="22"/>
  <c r="L1565" i="22"/>
  <c r="K1565" i="22"/>
  <c r="J1565" i="22"/>
  <c r="R1564" i="22"/>
  <c r="M1564" i="22"/>
  <c r="L1564" i="22"/>
  <c r="K1564" i="22"/>
  <c r="J1564" i="22"/>
  <c r="R1563" i="22"/>
  <c r="M1563" i="22"/>
  <c r="L1563" i="22"/>
  <c r="K1563" i="22"/>
  <c r="J1563" i="22"/>
  <c r="R1562" i="22"/>
  <c r="M1562" i="22"/>
  <c r="L1562" i="22"/>
  <c r="K1562" i="22"/>
  <c r="J1562" i="22"/>
  <c r="R1561" i="22"/>
  <c r="M1561" i="22"/>
  <c r="L1561" i="22"/>
  <c r="K1561" i="22"/>
  <c r="J1561" i="22"/>
  <c r="R1560" i="22"/>
  <c r="N1560" i="22"/>
  <c r="V1560" i="22" s="1"/>
  <c r="M1560" i="22"/>
  <c r="L1560" i="22"/>
  <c r="K1560" i="22"/>
  <c r="J1560" i="22"/>
  <c r="R1559" i="22"/>
  <c r="M1559" i="22"/>
  <c r="L1559" i="22"/>
  <c r="K1559" i="22"/>
  <c r="J1559" i="22"/>
  <c r="R1558" i="22"/>
  <c r="M1558" i="22"/>
  <c r="L1558" i="22"/>
  <c r="K1558" i="22"/>
  <c r="J1558" i="22"/>
  <c r="R1557" i="22"/>
  <c r="M1557" i="22"/>
  <c r="L1557" i="22"/>
  <c r="K1557" i="22"/>
  <c r="J1557" i="22"/>
  <c r="R1556" i="22"/>
  <c r="M1556" i="22"/>
  <c r="L1556" i="22"/>
  <c r="K1556" i="22"/>
  <c r="J1556" i="22"/>
  <c r="R1555" i="22"/>
  <c r="M1555" i="22"/>
  <c r="L1555" i="22"/>
  <c r="K1555" i="22"/>
  <c r="J1555" i="22"/>
  <c r="R1554" i="22"/>
  <c r="M1554" i="22"/>
  <c r="L1554" i="22"/>
  <c r="K1554" i="22"/>
  <c r="J1554" i="22"/>
  <c r="R1553" i="22"/>
  <c r="M1553" i="22"/>
  <c r="L1553" i="22"/>
  <c r="K1553" i="22"/>
  <c r="J1553" i="22"/>
  <c r="R1552" i="22"/>
  <c r="M1552" i="22"/>
  <c r="L1552" i="22"/>
  <c r="K1552" i="22"/>
  <c r="J1552" i="22"/>
  <c r="R1551" i="22"/>
  <c r="M1551" i="22"/>
  <c r="L1551" i="22"/>
  <c r="K1551" i="22"/>
  <c r="J1551" i="22"/>
  <c r="R1550" i="22"/>
  <c r="N1550" i="22"/>
  <c r="V1550" i="22" s="1"/>
  <c r="M1550" i="22"/>
  <c r="L1550" i="22"/>
  <c r="K1550" i="22"/>
  <c r="J1550" i="22"/>
  <c r="R1549" i="22"/>
  <c r="M1549" i="22"/>
  <c r="L1549" i="22"/>
  <c r="K1549" i="22"/>
  <c r="J1549" i="22"/>
  <c r="R1548" i="22"/>
  <c r="M1548" i="22"/>
  <c r="L1548" i="22"/>
  <c r="K1548" i="22"/>
  <c r="J1548" i="22"/>
  <c r="R1547" i="22"/>
  <c r="N1547" i="22"/>
  <c r="V1547" i="22" s="1"/>
  <c r="M1547" i="22"/>
  <c r="L1547" i="22"/>
  <c r="K1547" i="22"/>
  <c r="J1547" i="22"/>
  <c r="R1546" i="22"/>
  <c r="M1546" i="22"/>
  <c r="L1546" i="22"/>
  <c r="K1546" i="22"/>
  <c r="J1546" i="22"/>
  <c r="R1545" i="22"/>
  <c r="N1545" i="22"/>
  <c r="V1545" i="22" s="1"/>
  <c r="M1545" i="22"/>
  <c r="L1545" i="22"/>
  <c r="K1545" i="22"/>
  <c r="J1545" i="22"/>
  <c r="R1544" i="22"/>
  <c r="M1544" i="22"/>
  <c r="L1544" i="22"/>
  <c r="K1544" i="22"/>
  <c r="J1544" i="22"/>
  <c r="R1543" i="22"/>
  <c r="M1543" i="22"/>
  <c r="L1543" i="22"/>
  <c r="K1543" i="22"/>
  <c r="J1543" i="22"/>
  <c r="R1542" i="22"/>
  <c r="M1542" i="22"/>
  <c r="L1542" i="22"/>
  <c r="K1542" i="22"/>
  <c r="J1542" i="22"/>
  <c r="R1541" i="22"/>
  <c r="M1541" i="22"/>
  <c r="L1541" i="22"/>
  <c r="K1541" i="22"/>
  <c r="J1541" i="22"/>
  <c r="R1540" i="22"/>
  <c r="M1540" i="22"/>
  <c r="L1540" i="22"/>
  <c r="K1540" i="22"/>
  <c r="J1540" i="22"/>
  <c r="R1539" i="22"/>
  <c r="N1539" i="22"/>
  <c r="V1539" i="22" s="1"/>
  <c r="M1539" i="22"/>
  <c r="L1539" i="22"/>
  <c r="K1539" i="22"/>
  <c r="J1539" i="22"/>
  <c r="R1538" i="22"/>
  <c r="M1538" i="22"/>
  <c r="L1538" i="22"/>
  <c r="K1538" i="22"/>
  <c r="J1538" i="22"/>
  <c r="R1537" i="22"/>
  <c r="N1537" i="22"/>
  <c r="V1537" i="22" s="1"/>
  <c r="M1537" i="22"/>
  <c r="L1537" i="22"/>
  <c r="K1537" i="22"/>
  <c r="J1537" i="22"/>
  <c r="R1536" i="22"/>
  <c r="M1536" i="22"/>
  <c r="L1536" i="22"/>
  <c r="K1536" i="22"/>
  <c r="J1536" i="22"/>
  <c r="R1535" i="22"/>
  <c r="N1535" i="22"/>
  <c r="V1535" i="22" s="1"/>
  <c r="M1535" i="22"/>
  <c r="L1535" i="22"/>
  <c r="K1535" i="22"/>
  <c r="J1535" i="22"/>
  <c r="R1534" i="22"/>
  <c r="M1534" i="22"/>
  <c r="L1534" i="22"/>
  <c r="K1534" i="22"/>
  <c r="J1534" i="22"/>
  <c r="R1533" i="22"/>
  <c r="N1533" i="22"/>
  <c r="V1533" i="22" s="1"/>
  <c r="M1533" i="22"/>
  <c r="L1533" i="22"/>
  <c r="K1533" i="22"/>
  <c r="J1533" i="22"/>
  <c r="R1532" i="22"/>
  <c r="M1532" i="22"/>
  <c r="L1532" i="22"/>
  <c r="K1532" i="22"/>
  <c r="J1532" i="22"/>
  <c r="R1531" i="22"/>
  <c r="N1531" i="22"/>
  <c r="V1531" i="22" s="1"/>
  <c r="M1531" i="22"/>
  <c r="L1531" i="22"/>
  <c r="K1531" i="22"/>
  <c r="J1531" i="22"/>
  <c r="M1528" i="22"/>
  <c r="L1528" i="22"/>
  <c r="E1528" i="22"/>
  <c r="D1528" i="22"/>
  <c r="J1527" i="22"/>
  <c r="D1526" i="22"/>
  <c r="G1524" i="22" s="1"/>
  <c r="I1523" i="22"/>
  <c r="U1521" i="22"/>
  <c r="U1519" i="22"/>
  <c r="T1563" i="22" s="1"/>
  <c r="O1509" i="22"/>
  <c r="O1507" i="22"/>
  <c r="O1504" i="22"/>
  <c r="C1498" i="22"/>
  <c r="C1414" i="22"/>
  <c r="R1411" i="22"/>
  <c r="C1411" i="22"/>
  <c r="N1408" i="22" s="1"/>
  <c r="V1408" i="22" s="1"/>
  <c r="R1409" i="22"/>
  <c r="M1409" i="22"/>
  <c r="L1409" i="22"/>
  <c r="K1409" i="22"/>
  <c r="J1409" i="22"/>
  <c r="R1408" i="22"/>
  <c r="M1408" i="22"/>
  <c r="L1408" i="22"/>
  <c r="K1408" i="22"/>
  <c r="J1408" i="22"/>
  <c r="R1407" i="22"/>
  <c r="N1407" i="22"/>
  <c r="V1407" i="22" s="1"/>
  <c r="M1407" i="22"/>
  <c r="L1407" i="22"/>
  <c r="K1407" i="22"/>
  <c r="J1407" i="22"/>
  <c r="R1406" i="22"/>
  <c r="M1406" i="22"/>
  <c r="L1406" i="22"/>
  <c r="K1406" i="22"/>
  <c r="J1406" i="22"/>
  <c r="R1405" i="22"/>
  <c r="M1405" i="22"/>
  <c r="L1405" i="22"/>
  <c r="K1405" i="22"/>
  <c r="J1405" i="22"/>
  <c r="R1404" i="22"/>
  <c r="M1404" i="22"/>
  <c r="L1404" i="22"/>
  <c r="K1404" i="22"/>
  <c r="J1404" i="22"/>
  <c r="R1403" i="22"/>
  <c r="M1403" i="22"/>
  <c r="L1403" i="22"/>
  <c r="K1403" i="22"/>
  <c r="J1403" i="22"/>
  <c r="R1402" i="22"/>
  <c r="M1402" i="22"/>
  <c r="L1402" i="22"/>
  <c r="K1402" i="22"/>
  <c r="J1402" i="22"/>
  <c r="R1401" i="22"/>
  <c r="M1401" i="22"/>
  <c r="L1401" i="22"/>
  <c r="K1401" i="22"/>
  <c r="J1401" i="22"/>
  <c r="R1400" i="22"/>
  <c r="N1400" i="22"/>
  <c r="V1400" i="22" s="1"/>
  <c r="M1400" i="22"/>
  <c r="L1400" i="22"/>
  <c r="K1400" i="22"/>
  <c r="J1400" i="22"/>
  <c r="R1399" i="22"/>
  <c r="M1399" i="22"/>
  <c r="L1399" i="22"/>
  <c r="K1399" i="22"/>
  <c r="J1399" i="22"/>
  <c r="R1398" i="22"/>
  <c r="N1398" i="22"/>
  <c r="V1398" i="22" s="1"/>
  <c r="M1398" i="22"/>
  <c r="L1398" i="22"/>
  <c r="K1398" i="22"/>
  <c r="J1398" i="22"/>
  <c r="R1397" i="22"/>
  <c r="M1397" i="22"/>
  <c r="L1397" i="22"/>
  <c r="K1397" i="22"/>
  <c r="J1397" i="22"/>
  <c r="R1396" i="22"/>
  <c r="M1396" i="22"/>
  <c r="L1396" i="22"/>
  <c r="K1396" i="22"/>
  <c r="J1396" i="22"/>
  <c r="R1395" i="22"/>
  <c r="N1395" i="22"/>
  <c r="V1395" i="22" s="1"/>
  <c r="M1395" i="22"/>
  <c r="L1395" i="22"/>
  <c r="K1395" i="22"/>
  <c r="J1395" i="22"/>
  <c r="R1394" i="22"/>
  <c r="M1394" i="22"/>
  <c r="L1394" i="22"/>
  <c r="K1394" i="22"/>
  <c r="J1394" i="22"/>
  <c r="R1393" i="22"/>
  <c r="N1393" i="22"/>
  <c r="V1393" i="22" s="1"/>
  <c r="M1393" i="22"/>
  <c r="L1393" i="22"/>
  <c r="K1393" i="22"/>
  <c r="J1393" i="22"/>
  <c r="R1392" i="22"/>
  <c r="M1392" i="22"/>
  <c r="L1392" i="22"/>
  <c r="K1392" i="22"/>
  <c r="J1392" i="22"/>
  <c r="R1391" i="22"/>
  <c r="N1391" i="22"/>
  <c r="V1391" i="22" s="1"/>
  <c r="M1391" i="22"/>
  <c r="L1391" i="22"/>
  <c r="K1391" i="22"/>
  <c r="J1391" i="22"/>
  <c r="R1390" i="22"/>
  <c r="M1390" i="22"/>
  <c r="L1390" i="22"/>
  <c r="K1390" i="22"/>
  <c r="J1390" i="22"/>
  <c r="R1389" i="22"/>
  <c r="N1389" i="22"/>
  <c r="V1389" i="22" s="1"/>
  <c r="M1389" i="22"/>
  <c r="L1389" i="22"/>
  <c r="K1389" i="22"/>
  <c r="J1389" i="22"/>
  <c r="R1388" i="22"/>
  <c r="N1388" i="22"/>
  <c r="V1388" i="22" s="1"/>
  <c r="M1388" i="22"/>
  <c r="L1388" i="22"/>
  <c r="K1388" i="22"/>
  <c r="J1388" i="22"/>
  <c r="R1387" i="22"/>
  <c r="N1387" i="22"/>
  <c r="V1387" i="22" s="1"/>
  <c r="M1387" i="22"/>
  <c r="L1387" i="22"/>
  <c r="K1387" i="22"/>
  <c r="J1387" i="22"/>
  <c r="R1386" i="22"/>
  <c r="N1386" i="22"/>
  <c r="V1386" i="22" s="1"/>
  <c r="M1386" i="22"/>
  <c r="L1386" i="22"/>
  <c r="K1386" i="22"/>
  <c r="J1386" i="22"/>
  <c r="R1385" i="22"/>
  <c r="N1385" i="22"/>
  <c r="V1385" i="22" s="1"/>
  <c r="M1385" i="22"/>
  <c r="L1385" i="22"/>
  <c r="K1385" i="22"/>
  <c r="J1385" i="22"/>
  <c r="R1384" i="22"/>
  <c r="N1384" i="22"/>
  <c r="V1384" i="22" s="1"/>
  <c r="M1384" i="22"/>
  <c r="L1384" i="22"/>
  <c r="K1384" i="22"/>
  <c r="J1384" i="22"/>
  <c r="R1383" i="22"/>
  <c r="N1383" i="22"/>
  <c r="V1383" i="22" s="1"/>
  <c r="M1383" i="22"/>
  <c r="L1383" i="22"/>
  <c r="K1383" i="22"/>
  <c r="J1383" i="22"/>
  <c r="R1382" i="22"/>
  <c r="N1382" i="22"/>
  <c r="V1382" i="22" s="1"/>
  <c r="M1382" i="22"/>
  <c r="L1382" i="22"/>
  <c r="K1382" i="22"/>
  <c r="J1382" i="22"/>
  <c r="R1381" i="22"/>
  <c r="N1381" i="22"/>
  <c r="V1381" i="22" s="1"/>
  <c r="M1381" i="22"/>
  <c r="L1381" i="22"/>
  <c r="K1381" i="22"/>
  <c r="J1381" i="22"/>
  <c r="R1380" i="22"/>
  <c r="N1380" i="22"/>
  <c r="V1380" i="22" s="1"/>
  <c r="M1380" i="22"/>
  <c r="L1380" i="22"/>
  <c r="K1380" i="22"/>
  <c r="J1380" i="22"/>
  <c r="R1379" i="22"/>
  <c r="N1379" i="22"/>
  <c r="V1379" i="22" s="1"/>
  <c r="M1379" i="22"/>
  <c r="L1379" i="22"/>
  <c r="K1379" i="22"/>
  <c r="J1379" i="22"/>
  <c r="R1378" i="22"/>
  <c r="N1378" i="22"/>
  <c r="V1378" i="22" s="1"/>
  <c r="M1378" i="22"/>
  <c r="L1378" i="22"/>
  <c r="K1378" i="22"/>
  <c r="J1378" i="22"/>
  <c r="R1377" i="22"/>
  <c r="N1377" i="22"/>
  <c r="V1377" i="22" s="1"/>
  <c r="M1377" i="22"/>
  <c r="L1377" i="22"/>
  <c r="K1377" i="22"/>
  <c r="J1377" i="22"/>
  <c r="R1376" i="22"/>
  <c r="N1376" i="22"/>
  <c r="V1376" i="22" s="1"/>
  <c r="M1376" i="22"/>
  <c r="L1376" i="22"/>
  <c r="K1376" i="22"/>
  <c r="J1376" i="22"/>
  <c r="R1375" i="22"/>
  <c r="N1375" i="22"/>
  <c r="V1375" i="22" s="1"/>
  <c r="M1375" i="22"/>
  <c r="L1375" i="22"/>
  <c r="K1375" i="22"/>
  <c r="J1375" i="22"/>
  <c r="R1374" i="22"/>
  <c r="N1374" i="22"/>
  <c r="V1374" i="22" s="1"/>
  <c r="M1374" i="22"/>
  <c r="L1374" i="22"/>
  <c r="K1374" i="22"/>
  <c r="J1374" i="22"/>
  <c r="R1373" i="22"/>
  <c r="N1373" i="22"/>
  <c r="V1373" i="22" s="1"/>
  <c r="M1373" i="22"/>
  <c r="L1373" i="22"/>
  <c r="K1373" i="22"/>
  <c r="J1373" i="22"/>
  <c r="R1372" i="22"/>
  <c r="N1372" i="22"/>
  <c r="V1372" i="22" s="1"/>
  <c r="M1372" i="22"/>
  <c r="L1372" i="22"/>
  <c r="K1372" i="22"/>
  <c r="J1372" i="22"/>
  <c r="R1371" i="22"/>
  <c r="N1371" i="22"/>
  <c r="V1371" i="22" s="1"/>
  <c r="M1371" i="22"/>
  <c r="U1371" i="22" s="1"/>
  <c r="L1371" i="22"/>
  <c r="K1371" i="22"/>
  <c r="J1371" i="22"/>
  <c r="V1370" i="22"/>
  <c r="R1370" i="22"/>
  <c r="N1370" i="22"/>
  <c r="M1370" i="22"/>
  <c r="L1370" i="22"/>
  <c r="L1411" i="22" s="1"/>
  <c r="T1411" i="22" s="1"/>
  <c r="K1370" i="22"/>
  <c r="J1370" i="22"/>
  <c r="F1368" i="22"/>
  <c r="N1367" i="22"/>
  <c r="M1367" i="22"/>
  <c r="L1367" i="22"/>
  <c r="E1367" i="22"/>
  <c r="D1367" i="22"/>
  <c r="J1366" i="22"/>
  <c r="D1365" i="22"/>
  <c r="F1485" i="22" s="1"/>
  <c r="I1362" i="22"/>
  <c r="U1360" i="22"/>
  <c r="U1358" i="22"/>
  <c r="O1348" i="22"/>
  <c r="O1346" i="22"/>
  <c r="O1343" i="22"/>
  <c r="C1337" i="22"/>
  <c r="C1253" i="22"/>
  <c r="R1250" i="22"/>
  <c r="C1250" i="22"/>
  <c r="C1251" i="22" s="1"/>
  <c r="F1206" i="22" s="1"/>
  <c r="R1248" i="22"/>
  <c r="M1248" i="22"/>
  <c r="L1248" i="22"/>
  <c r="K1248" i="22"/>
  <c r="J1248" i="22"/>
  <c r="R1247" i="22"/>
  <c r="M1247" i="22"/>
  <c r="L1247" i="22"/>
  <c r="K1247" i="22"/>
  <c r="J1247" i="22"/>
  <c r="R1246" i="22"/>
  <c r="M1246" i="22"/>
  <c r="L1246" i="22"/>
  <c r="K1246" i="22"/>
  <c r="J1246" i="22"/>
  <c r="R1245" i="22"/>
  <c r="M1245" i="22"/>
  <c r="L1245" i="22"/>
  <c r="K1245" i="22"/>
  <c r="J1245" i="22"/>
  <c r="R1244" i="22"/>
  <c r="M1244" i="22"/>
  <c r="L1244" i="22"/>
  <c r="K1244" i="22"/>
  <c r="J1244" i="22"/>
  <c r="R1243" i="22"/>
  <c r="M1243" i="22"/>
  <c r="L1243" i="22"/>
  <c r="K1243" i="22"/>
  <c r="J1243" i="22"/>
  <c r="R1242" i="22"/>
  <c r="M1242" i="22"/>
  <c r="L1242" i="22"/>
  <c r="K1242" i="22"/>
  <c r="J1242" i="22"/>
  <c r="R1241" i="22"/>
  <c r="M1241" i="22"/>
  <c r="L1241" i="22"/>
  <c r="K1241" i="22"/>
  <c r="J1241" i="22"/>
  <c r="R1240" i="22"/>
  <c r="M1240" i="22"/>
  <c r="L1240" i="22"/>
  <c r="K1240" i="22"/>
  <c r="J1240" i="22"/>
  <c r="R1239" i="22"/>
  <c r="M1239" i="22"/>
  <c r="L1239" i="22"/>
  <c r="K1239" i="22"/>
  <c r="J1239" i="22"/>
  <c r="R1238" i="22"/>
  <c r="M1238" i="22"/>
  <c r="L1238" i="22"/>
  <c r="K1238" i="22"/>
  <c r="J1238" i="22"/>
  <c r="R1237" i="22"/>
  <c r="M1237" i="22"/>
  <c r="L1237" i="22"/>
  <c r="K1237" i="22"/>
  <c r="J1237" i="22"/>
  <c r="R1236" i="22"/>
  <c r="M1236" i="22"/>
  <c r="L1236" i="22"/>
  <c r="K1236" i="22"/>
  <c r="J1236" i="22"/>
  <c r="R1235" i="22"/>
  <c r="M1235" i="22"/>
  <c r="L1235" i="22"/>
  <c r="K1235" i="22"/>
  <c r="J1235" i="22"/>
  <c r="R1234" i="22"/>
  <c r="M1234" i="22"/>
  <c r="L1234" i="22"/>
  <c r="K1234" i="22"/>
  <c r="J1234" i="22"/>
  <c r="R1233" i="22"/>
  <c r="M1233" i="22"/>
  <c r="L1233" i="22"/>
  <c r="K1233" i="22"/>
  <c r="J1233" i="22"/>
  <c r="R1232" i="22"/>
  <c r="M1232" i="22"/>
  <c r="L1232" i="22"/>
  <c r="K1232" i="22"/>
  <c r="J1232" i="22"/>
  <c r="R1231" i="22"/>
  <c r="M1231" i="22"/>
  <c r="L1231" i="22"/>
  <c r="K1231" i="22"/>
  <c r="J1231" i="22"/>
  <c r="R1230" i="22"/>
  <c r="M1230" i="22"/>
  <c r="L1230" i="22"/>
  <c r="K1230" i="22"/>
  <c r="J1230" i="22"/>
  <c r="R1229" i="22"/>
  <c r="M1229" i="22"/>
  <c r="L1229" i="22"/>
  <c r="K1229" i="22"/>
  <c r="J1229" i="22"/>
  <c r="R1228" i="22"/>
  <c r="M1228" i="22"/>
  <c r="L1228" i="22"/>
  <c r="K1228" i="22"/>
  <c r="J1228" i="22"/>
  <c r="R1227" i="22"/>
  <c r="N1227" i="22"/>
  <c r="V1227" i="22" s="1"/>
  <c r="M1227" i="22"/>
  <c r="L1227" i="22"/>
  <c r="K1227" i="22"/>
  <c r="J1227" i="22"/>
  <c r="R1226" i="22"/>
  <c r="M1226" i="22"/>
  <c r="L1226" i="22"/>
  <c r="K1226" i="22"/>
  <c r="J1226" i="22"/>
  <c r="R1225" i="22"/>
  <c r="M1225" i="22"/>
  <c r="L1225" i="22"/>
  <c r="K1225" i="22"/>
  <c r="J1225" i="22"/>
  <c r="R1224" i="22"/>
  <c r="M1224" i="22"/>
  <c r="L1224" i="22"/>
  <c r="K1224" i="22"/>
  <c r="J1224" i="22"/>
  <c r="R1223" i="22"/>
  <c r="M1223" i="22"/>
  <c r="L1223" i="22"/>
  <c r="K1223" i="22"/>
  <c r="J1223" i="22"/>
  <c r="R1222" i="22"/>
  <c r="M1222" i="22"/>
  <c r="L1222" i="22"/>
  <c r="K1222" i="22"/>
  <c r="J1222" i="22"/>
  <c r="R1221" i="22"/>
  <c r="M1221" i="22"/>
  <c r="L1221" i="22"/>
  <c r="K1221" i="22"/>
  <c r="J1221" i="22"/>
  <c r="R1220" i="22"/>
  <c r="M1220" i="22"/>
  <c r="L1220" i="22"/>
  <c r="K1220" i="22"/>
  <c r="J1220" i="22"/>
  <c r="R1219" i="22"/>
  <c r="M1219" i="22"/>
  <c r="L1219" i="22"/>
  <c r="K1219" i="22"/>
  <c r="J1219" i="22"/>
  <c r="R1218" i="22"/>
  <c r="M1218" i="22"/>
  <c r="L1218" i="22"/>
  <c r="K1218" i="22"/>
  <c r="J1218" i="22"/>
  <c r="R1217" i="22"/>
  <c r="M1217" i="22"/>
  <c r="L1217" i="22"/>
  <c r="K1217" i="22"/>
  <c r="J1217" i="22"/>
  <c r="R1216" i="22"/>
  <c r="M1216" i="22"/>
  <c r="L1216" i="22"/>
  <c r="K1216" i="22"/>
  <c r="J1216" i="22"/>
  <c r="R1215" i="22"/>
  <c r="M1215" i="22"/>
  <c r="L1215" i="22"/>
  <c r="K1215" i="22"/>
  <c r="J1215" i="22"/>
  <c r="R1214" i="22"/>
  <c r="M1214" i="22"/>
  <c r="L1214" i="22"/>
  <c r="K1214" i="22"/>
  <c r="J1214" i="22"/>
  <c r="R1213" i="22"/>
  <c r="M1213" i="22"/>
  <c r="L1213" i="22"/>
  <c r="K1213" i="22"/>
  <c r="J1213" i="22"/>
  <c r="R1212" i="22"/>
  <c r="M1212" i="22"/>
  <c r="L1212" i="22"/>
  <c r="K1212" i="22"/>
  <c r="J1212" i="22"/>
  <c r="R1211" i="22"/>
  <c r="M1211" i="22"/>
  <c r="L1211" i="22"/>
  <c r="K1211" i="22"/>
  <c r="J1211" i="22"/>
  <c r="R1210" i="22"/>
  <c r="M1210" i="22"/>
  <c r="L1210" i="22"/>
  <c r="K1210" i="22"/>
  <c r="J1210" i="22"/>
  <c r="R1209" i="22"/>
  <c r="M1209" i="22"/>
  <c r="L1209" i="22"/>
  <c r="K1209" i="22"/>
  <c r="J1209" i="22"/>
  <c r="M1206" i="22"/>
  <c r="L1206" i="22"/>
  <c r="E1206" i="22"/>
  <c r="D1206" i="22"/>
  <c r="J1205" i="22"/>
  <c r="D1204" i="22"/>
  <c r="F1324" i="22" s="1"/>
  <c r="I1201" i="22"/>
  <c r="U1199" i="22"/>
  <c r="U1197" i="22"/>
  <c r="S1250" i="22" s="1"/>
  <c r="O1187" i="22"/>
  <c r="O1185" i="22"/>
  <c r="O1182" i="22"/>
  <c r="C1176" i="22"/>
  <c r="C1092" i="22"/>
  <c r="R1089" i="22"/>
  <c r="C1089" i="22"/>
  <c r="N1087" i="22" s="1"/>
  <c r="V1087" i="22" s="1"/>
  <c r="R1087" i="22"/>
  <c r="M1087" i="22"/>
  <c r="L1087" i="22"/>
  <c r="K1087" i="22"/>
  <c r="J1087" i="22"/>
  <c r="R1086" i="22"/>
  <c r="M1086" i="22"/>
  <c r="L1086" i="22"/>
  <c r="K1086" i="22"/>
  <c r="J1086" i="22"/>
  <c r="R1085" i="22"/>
  <c r="M1085" i="22"/>
  <c r="L1085" i="22"/>
  <c r="K1085" i="22"/>
  <c r="J1085" i="22"/>
  <c r="R1084" i="22"/>
  <c r="M1084" i="22"/>
  <c r="L1084" i="22"/>
  <c r="K1084" i="22"/>
  <c r="J1084" i="22"/>
  <c r="R1083" i="22"/>
  <c r="M1083" i="22"/>
  <c r="L1083" i="22"/>
  <c r="K1083" i="22"/>
  <c r="J1083" i="22"/>
  <c r="R1082" i="22"/>
  <c r="N1082" i="22"/>
  <c r="V1082" i="22" s="1"/>
  <c r="M1082" i="22"/>
  <c r="L1082" i="22"/>
  <c r="K1082" i="22"/>
  <c r="J1082" i="22"/>
  <c r="R1081" i="22"/>
  <c r="M1081" i="22"/>
  <c r="L1081" i="22"/>
  <c r="K1081" i="22"/>
  <c r="J1081" i="22"/>
  <c r="R1080" i="22"/>
  <c r="N1080" i="22"/>
  <c r="V1080" i="22" s="1"/>
  <c r="M1080" i="22"/>
  <c r="L1080" i="22"/>
  <c r="K1080" i="22"/>
  <c r="J1080" i="22"/>
  <c r="R1079" i="22"/>
  <c r="M1079" i="22"/>
  <c r="L1079" i="22"/>
  <c r="K1079" i="22"/>
  <c r="J1079" i="22"/>
  <c r="R1078" i="22"/>
  <c r="N1078" i="22"/>
  <c r="V1078" i="22" s="1"/>
  <c r="M1078" i="22"/>
  <c r="L1078" i="22"/>
  <c r="K1078" i="22"/>
  <c r="J1078" i="22"/>
  <c r="R1077" i="22"/>
  <c r="M1077" i="22"/>
  <c r="L1077" i="22"/>
  <c r="K1077" i="22"/>
  <c r="J1077" i="22"/>
  <c r="R1076" i="22"/>
  <c r="N1076" i="22"/>
  <c r="V1076" i="22" s="1"/>
  <c r="M1076" i="22"/>
  <c r="L1076" i="22"/>
  <c r="K1076" i="22"/>
  <c r="J1076" i="22"/>
  <c r="R1075" i="22"/>
  <c r="N1075" i="22"/>
  <c r="V1075" i="22" s="1"/>
  <c r="M1075" i="22"/>
  <c r="L1075" i="22"/>
  <c r="K1075" i="22"/>
  <c r="J1075" i="22"/>
  <c r="R1074" i="22"/>
  <c r="N1074" i="22"/>
  <c r="V1074" i="22" s="1"/>
  <c r="M1074" i="22"/>
  <c r="L1074" i="22"/>
  <c r="K1074" i="22"/>
  <c r="J1074" i="22"/>
  <c r="R1073" i="22"/>
  <c r="N1073" i="22"/>
  <c r="V1073" i="22" s="1"/>
  <c r="M1073" i="22"/>
  <c r="L1073" i="22"/>
  <c r="K1073" i="22"/>
  <c r="J1073" i="22"/>
  <c r="R1072" i="22"/>
  <c r="N1072" i="22"/>
  <c r="V1072" i="22" s="1"/>
  <c r="M1072" i="22"/>
  <c r="L1072" i="22"/>
  <c r="K1072" i="22"/>
  <c r="J1072" i="22"/>
  <c r="R1071" i="22"/>
  <c r="N1071" i="22"/>
  <c r="V1071" i="22" s="1"/>
  <c r="M1071" i="22"/>
  <c r="L1071" i="22"/>
  <c r="K1071" i="22"/>
  <c r="J1071" i="22"/>
  <c r="R1070" i="22"/>
  <c r="N1070" i="22"/>
  <c r="V1070" i="22" s="1"/>
  <c r="M1070" i="22"/>
  <c r="L1070" i="22"/>
  <c r="K1070" i="22"/>
  <c r="J1070" i="22"/>
  <c r="R1069" i="22"/>
  <c r="N1069" i="22"/>
  <c r="V1069" i="22" s="1"/>
  <c r="M1069" i="22"/>
  <c r="L1069" i="22"/>
  <c r="K1069" i="22"/>
  <c r="J1069" i="22"/>
  <c r="R1068" i="22"/>
  <c r="N1068" i="22"/>
  <c r="V1068" i="22" s="1"/>
  <c r="M1068" i="22"/>
  <c r="L1068" i="22"/>
  <c r="K1068" i="22"/>
  <c r="J1068" i="22"/>
  <c r="R1067" i="22"/>
  <c r="N1067" i="22"/>
  <c r="V1067" i="22" s="1"/>
  <c r="M1067" i="22"/>
  <c r="L1067" i="22"/>
  <c r="K1067" i="22"/>
  <c r="J1067" i="22"/>
  <c r="R1066" i="22"/>
  <c r="N1066" i="22"/>
  <c r="V1066" i="22" s="1"/>
  <c r="M1066" i="22"/>
  <c r="L1066" i="22"/>
  <c r="K1066" i="22"/>
  <c r="J1066" i="22"/>
  <c r="R1065" i="22"/>
  <c r="N1065" i="22"/>
  <c r="V1065" i="22" s="1"/>
  <c r="M1065" i="22"/>
  <c r="L1065" i="22"/>
  <c r="K1065" i="22"/>
  <c r="J1065" i="22"/>
  <c r="R1064" i="22"/>
  <c r="N1064" i="22"/>
  <c r="V1064" i="22" s="1"/>
  <c r="M1064" i="22"/>
  <c r="L1064" i="22"/>
  <c r="K1064" i="22"/>
  <c r="J1064" i="22"/>
  <c r="R1063" i="22"/>
  <c r="N1063" i="22"/>
  <c r="V1063" i="22" s="1"/>
  <c r="M1063" i="22"/>
  <c r="L1063" i="22"/>
  <c r="K1063" i="22"/>
  <c r="J1063" i="22"/>
  <c r="R1062" i="22"/>
  <c r="N1062" i="22"/>
  <c r="V1062" i="22" s="1"/>
  <c r="M1062" i="22"/>
  <c r="L1062" i="22"/>
  <c r="K1062" i="22"/>
  <c r="J1062" i="22"/>
  <c r="R1061" i="22"/>
  <c r="N1061" i="22"/>
  <c r="V1061" i="22" s="1"/>
  <c r="M1061" i="22"/>
  <c r="L1061" i="22"/>
  <c r="K1061" i="22"/>
  <c r="J1061" i="22"/>
  <c r="R1060" i="22"/>
  <c r="N1060" i="22"/>
  <c r="V1060" i="22" s="1"/>
  <c r="M1060" i="22"/>
  <c r="L1060" i="22"/>
  <c r="K1060" i="22"/>
  <c r="J1060" i="22"/>
  <c r="R1059" i="22"/>
  <c r="N1059" i="22"/>
  <c r="V1059" i="22" s="1"/>
  <c r="M1059" i="22"/>
  <c r="L1059" i="22"/>
  <c r="K1059" i="22"/>
  <c r="J1059" i="22"/>
  <c r="R1058" i="22"/>
  <c r="N1058" i="22"/>
  <c r="V1058" i="22" s="1"/>
  <c r="M1058" i="22"/>
  <c r="L1058" i="22"/>
  <c r="K1058" i="22"/>
  <c r="J1058" i="22"/>
  <c r="R1057" i="22"/>
  <c r="N1057" i="22"/>
  <c r="V1057" i="22" s="1"/>
  <c r="M1057" i="22"/>
  <c r="L1057" i="22"/>
  <c r="K1057" i="22"/>
  <c r="J1057" i="22"/>
  <c r="R1056" i="22"/>
  <c r="N1056" i="22"/>
  <c r="V1056" i="22" s="1"/>
  <c r="M1056" i="22"/>
  <c r="L1056" i="22"/>
  <c r="K1056" i="22"/>
  <c r="J1056" i="22"/>
  <c r="R1055" i="22"/>
  <c r="N1055" i="22"/>
  <c r="V1055" i="22" s="1"/>
  <c r="M1055" i="22"/>
  <c r="L1055" i="22"/>
  <c r="K1055" i="22"/>
  <c r="J1055" i="22"/>
  <c r="R1054" i="22"/>
  <c r="N1054" i="22"/>
  <c r="V1054" i="22" s="1"/>
  <c r="M1054" i="22"/>
  <c r="L1054" i="22"/>
  <c r="K1054" i="22"/>
  <c r="J1054" i="22"/>
  <c r="R1053" i="22"/>
  <c r="N1053" i="22"/>
  <c r="V1053" i="22" s="1"/>
  <c r="M1053" i="22"/>
  <c r="L1053" i="22"/>
  <c r="K1053" i="22"/>
  <c r="J1053" i="22"/>
  <c r="R1052" i="22"/>
  <c r="N1052" i="22"/>
  <c r="V1052" i="22" s="1"/>
  <c r="M1052" i="22"/>
  <c r="L1052" i="22"/>
  <c r="K1052" i="22"/>
  <c r="J1052" i="22"/>
  <c r="R1051" i="22"/>
  <c r="N1051" i="22"/>
  <c r="V1051" i="22" s="1"/>
  <c r="M1051" i="22"/>
  <c r="L1051" i="22"/>
  <c r="K1051" i="22"/>
  <c r="J1051" i="22"/>
  <c r="R1050" i="22"/>
  <c r="N1050" i="22"/>
  <c r="V1050" i="22" s="1"/>
  <c r="M1050" i="22"/>
  <c r="L1050" i="22"/>
  <c r="K1050" i="22"/>
  <c r="J1050" i="22"/>
  <c r="R1049" i="22"/>
  <c r="M1049" i="22"/>
  <c r="L1049" i="22"/>
  <c r="K1049" i="22"/>
  <c r="J1049" i="22"/>
  <c r="R1048" i="22"/>
  <c r="N1048" i="22"/>
  <c r="M1048" i="22"/>
  <c r="L1048" i="22"/>
  <c r="K1048" i="22"/>
  <c r="J1048" i="22"/>
  <c r="F1046" i="22"/>
  <c r="M1045" i="22"/>
  <c r="L1045" i="22"/>
  <c r="E1045" i="22"/>
  <c r="D1045" i="22"/>
  <c r="J1044" i="22"/>
  <c r="D1043" i="22"/>
  <c r="I1040" i="22"/>
  <c r="U1038" i="22"/>
  <c r="U1036" i="22"/>
  <c r="O1026" i="22"/>
  <c r="O1024" i="22"/>
  <c r="O1021" i="22"/>
  <c r="C1015" i="22"/>
  <c r="C931" i="22"/>
  <c r="R928" i="22"/>
  <c r="C928" i="22"/>
  <c r="C929" i="22" s="1"/>
  <c r="F884" i="22" s="1"/>
  <c r="R926" i="22"/>
  <c r="M926" i="22"/>
  <c r="L926" i="22"/>
  <c r="K926" i="22"/>
  <c r="J926" i="22"/>
  <c r="R925" i="22"/>
  <c r="M925" i="22"/>
  <c r="L925" i="22"/>
  <c r="K925" i="22"/>
  <c r="J925" i="22"/>
  <c r="R924" i="22"/>
  <c r="N924" i="22"/>
  <c r="V924" i="22" s="1"/>
  <c r="M924" i="22"/>
  <c r="L924" i="22"/>
  <c r="K924" i="22"/>
  <c r="J924" i="22"/>
  <c r="R923" i="22"/>
  <c r="M923" i="22"/>
  <c r="L923" i="22"/>
  <c r="K923" i="22"/>
  <c r="J923" i="22"/>
  <c r="R922" i="22"/>
  <c r="M922" i="22"/>
  <c r="L922" i="22"/>
  <c r="K922" i="22"/>
  <c r="J922" i="22"/>
  <c r="R921" i="22"/>
  <c r="M921" i="22"/>
  <c r="L921" i="22"/>
  <c r="K921" i="22"/>
  <c r="J921" i="22"/>
  <c r="R920" i="22"/>
  <c r="N920" i="22"/>
  <c r="V920" i="22" s="1"/>
  <c r="M920" i="22"/>
  <c r="L920" i="22"/>
  <c r="K920" i="22"/>
  <c r="J920" i="22"/>
  <c r="R919" i="22"/>
  <c r="M919" i="22"/>
  <c r="L919" i="22"/>
  <c r="T919" i="22" s="1"/>
  <c r="K919" i="22"/>
  <c r="J919" i="22"/>
  <c r="R918" i="22"/>
  <c r="N918" i="22"/>
  <c r="V918" i="22" s="1"/>
  <c r="M918" i="22"/>
  <c r="L918" i="22"/>
  <c r="K918" i="22"/>
  <c r="J918" i="22"/>
  <c r="R917" i="22"/>
  <c r="M917" i="22"/>
  <c r="L917" i="22"/>
  <c r="K917" i="22"/>
  <c r="J917" i="22"/>
  <c r="R916" i="22"/>
  <c r="N916" i="22"/>
  <c r="V916" i="22" s="1"/>
  <c r="M916" i="22"/>
  <c r="L916" i="22"/>
  <c r="K916" i="22"/>
  <c r="J916" i="22"/>
  <c r="R915" i="22"/>
  <c r="M915" i="22"/>
  <c r="L915" i="22"/>
  <c r="K915" i="22"/>
  <c r="J915" i="22"/>
  <c r="R914" i="22"/>
  <c r="N914" i="22"/>
  <c r="V914" i="22" s="1"/>
  <c r="M914" i="22"/>
  <c r="L914" i="22"/>
  <c r="T914" i="22" s="1"/>
  <c r="K914" i="22"/>
  <c r="J914" i="22"/>
  <c r="R913" i="22"/>
  <c r="M913" i="22"/>
  <c r="L913" i="22"/>
  <c r="K913" i="22"/>
  <c r="J913" i="22"/>
  <c r="R912" i="22"/>
  <c r="N912" i="22"/>
  <c r="V912" i="22" s="1"/>
  <c r="M912" i="22"/>
  <c r="L912" i="22"/>
  <c r="K912" i="22"/>
  <c r="J912" i="22"/>
  <c r="R911" i="22"/>
  <c r="M911" i="22"/>
  <c r="L911" i="22"/>
  <c r="K911" i="22"/>
  <c r="J911" i="22"/>
  <c r="R910" i="22"/>
  <c r="N910" i="22"/>
  <c r="V910" i="22" s="1"/>
  <c r="M910" i="22"/>
  <c r="L910" i="22"/>
  <c r="K910" i="22"/>
  <c r="J910" i="22"/>
  <c r="R909" i="22"/>
  <c r="M909" i="22"/>
  <c r="L909" i="22"/>
  <c r="K909" i="22"/>
  <c r="J909" i="22"/>
  <c r="R908" i="22"/>
  <c r="N908" i="22"/>
  <c r="V908" i="22" s="1"/>
  <c r="M908" i="22"/>
  <c r="L908" i="22"/>
  <c r="K908" i="22"/>
  <c r="J908" i="22"/>
  <c r="R907" i="22"/>
  <c r="M907" i="22"/>
  <c r="L907" i="22"/>
  <c r="K907" i="22"/>
  <c r="J907" i="22"/>
  <c r="R906" i="22"/>
  <c r="N906" i="22"/>
  <c r="V906" i="22" s="1"/>
  <c r="M906" i="22"/>
  <c r="L906" i="22"/>
  <c r="T906" i="22" s="1"/>
  <c r="K906" i="22"/>
  <c r="J906" i="22"/>
  <c r="R905" i="22"/>
  <c r="M905" i="22"/>
  <c r="U905" i="22" s="1"/>
  <c r="L905" i="22"/>
  <c r="K905" i="22"/>
  <c r="J905" i="22"/>
  <c r="R904" i="22"/>
  <c r="N904" i="22"/>
  <c r="V904" i="22" s="1"/>
  <c r="M904" i="22"/>
  <c r="L904" i="22"/>
  <c r="K904" i="22"/>
  <c r="J904" i="22"/>
  <c r="R903" i="22"/>
  <c r="M903" i="22"/>
  <c r="L903" i="22"/>
  <c r="K903" i="22"/>
  <c r="J903" i="22"/>
  <c r="R902" i="22"/>
  <c r="N902" i="22"/>
  <c r="V902" i="22" s="1"/>
  <c r="M902" i="22"/>
  <c r="L902" i="22"/>
  <c r="K902" i="22"/>
  <c r="J902" i="22"/>
  <c r="R901" i="22"/>
  <c r="N901" i="22"/>
  <c r="V901" i="22" s="1"/>
  <c r="M901" i="22"/>
  <c r="L901" i="22"/>
  <c r="K901" i="22"/>
  <c r="J901" i="22"/>
  <c r="R900" i="22"/>
  <c r="N900" i="22"/>
  <c r="V900" i="22" s="1"/>
  <c r="M900" i="22"/>
  <c r="L900" i="22"/>
  <c r="K900" i="22"/>
  <c r="J900" i="22"/>
  <c r="R899" i="22"/>
  <c r="N899" i="22"/>
  <c r="V899" i="22" s="1"/>
  <c r="M899" i="22"/>
  <c r="L899" i="22"/>
  <c r="K899" i="22"/>
  <c r="J899" i="22"/>
  <c r="R898" i="22"/>
  <c r="N898" i="22"/>
  <c r="V898" i="22" s="1"/>
  <c r="M898" i="22"/>
  <c r="L898" i="22"/>
  <c r="K898" i="22"/>
  <c r="J898" i="22"/>
  <c r="R897" i="22"/>
  <c r="M897" i="22"/>
  <c r="L897" i="22"/>
  <c r="K897" i="22"/>
  <c r="J897" i="22"/>
  <c r="R896" i="22"/>
  <c r="N896" i="22"/>
  <c r="V896" i="22" s="1"/>
  <c r="M896" i="22"/>
  <c r="L896" i="22"/>
  <c r="K896" i="22"/>
  <c r="J896" i="22"/>
  <c r="R895" i="22"/>
  <c r="M895" i="22"/>
  <c r="L895" i="22"/>
  <c r="K895" i="22"/>
  <c r="J895" i="22"/>
  <c r="R894" i="22"/>
  <c r="N894" i="22"/>
  <c r="V894" i="22" s="1"/>
  <c r="M894" i="22"/>
  <c r="L894" i="22"/>
  <c r="K894" i="22"/>
  <c r="J894" i="22"/>
  <c r="R893" i="22"/>
  <c r="M893" i="22"/>
  <c r="U893" i="22" s="1"/>
  <c r="L893" i="22"/>
  <c r="K893" i="22"/>
  <c r="J893" i="22"/>
  <c r="R892" i="22"/>
  <c r="N892" i="22"/>
  <c r="V892" i="22" s="1"/>
  <c r="M892" i="22"/>
  <c r="L892" i="22"/>
  <c r="K892" i="22"/>
  <c r="S892" i="22" s="1"/>
  <c r="J892" i="22"/>
  <c r="R891" i="22"/>
  <c r="M891" i="22"/>
  <c r="L891" i="22"/>
  <c r="K891" i="22"/>
  <c r="J891" i="22"/>
  <c r="R890" i="22"/>
  <c r="N890" i="22"/>
  <c r="V890" i="22" s="1"/>
  <c r="M890" i="22"/>
  <c r="L890" i="22"/>
  <c r="K890" i="22"/>
  <c r="J890" i="22"/>
  <c r="R889" i="22"/>
  <c r="M889" i="22"/>
  <c r="L889" i="22"/>
  <c r="K889" i="22"/>
  <c r="J889" i="22"/>
  <c r="R888" i="22"/>
  <c r="N888" i="22"/>
  <c r="V888" i="22" s="1"/>
  <c r="M888" i="22"/>
  <c r="L888" i="22"/>
  <c r="K888" i="22"/>
  <c r="J888" i="22"/>
  <c r="R887" i="22"/>
  <c r="M887" i="22"/>
  <c r="L887" i="22"/>
  <c r="K887" i="22"/>
  <c r="J887" i="22"/>
  <c r="F885" i="22"/>
  <c r="M884" i="22"/>
  <c r="L884" i="22"/>
  <c r="E884" i="22"/>
  <c r="D884" i="22"/>
  <c r="J883" i="22"/>
  <c r="D882" i="22"/>
  <c r="F1002" i="22" s="1"/>
  <c r="G880" i="22"/>
  <c r="I879" i="22"/>
  <c r="U877" i="22"/>
  <c r="U875" i="22"/>
  <c r="S928" i="22" s="1"/>
  <c r="O865" i="22"/>
  <c r="O863" i="22"/>
  <c r="O860" i="22"/>
  <c r="C854" i="22"/>
  <c r="C770" i="22"/>
  <c r="R767" i="22"/>
  <c r="C767" i="22"/>
  <c r="C768" i="22" s="1"/>
  <c r="F723" i="22" s="1"/>
  <c r="R765" i="22"/>
  <c r="M765" i="22"/>
  <c r="L765" i="22"/>
  <c r="K765" i="22"/>
  <c r="J765" i="22"/>
  <c r="R764" i="22"/>
  <c r="M764" i="22"/>
  <c r="L764" i="22"/>
  <c r="K764" i="22"/>
  <c r="J764" i="22"/>
  <c r="R763" i="22"/>
  <c r="M763" i="22"/>
  <c r="L763" i="22"/>
  <c r="K763" i="22"/>
  <c r="J763" i="22"/>
  <c r="R762" i="22"/>
  <c r="M762" i="22"/>
  <c r="L762" i="22"/>
  <c r="K762" i="22"/>
  <c r="J762" i="22"/>
  <c r="R761" i="22"/>
  <c r="N761" i="22"/>
  <c r="V761" i="22" s="1"/>
  <c r="M761" i="22"/>
  <c r="L761" i="22"/>
  <c r="K761" i="22"/>
  <c r="J761" i="22"/>
  <c r="R760" i="22"/>
  <c r="M760" i="22"/>
  <c r="L760" i="22"/>
  <c r="K760" i="22"/>
  <c r="J760" i="22"/>
  <c r="R759" i="22"/>
  <c r="M759" i="22"/>
  <c r="L759" i="22"/>
  <c r="K759" i="22"/>
  <c r="J759" i="22"/>
  <c r="R758" i="22"/>
  <c r="N758" i="22"/>
  <c r="V758" i="22" s="1"/>
  <c r="M758" i="22"/>
  <c r="L758" i="22"/>
  <c r="K758" i="22"/>
  <c r="J758" i="22"/>
  <c r="R757" i="22"/>
  <c r="N757" i="22"/>
  <c r="V757" i="22" s="1"/>
  <c r="M757" i="22"/>
  <c r="L757" i="22"/>
  <c r="K757" i="22"/>
  <c r="J757" i="22"/>
  <c r="R756" i="22"/>
  <c r="N756" i="22"/>
  <c r="V756" i="22" s="1"/>
  <c r="M756" i="22"/>
  <c r="L756" i="22"/>
  <c r="K756" i="22"/>
  <c r="J756" i="22"/>
  <c r="R755" i="22"/>
  <c r="N755" i="22"/>
  <c r="V755" i="22" s="1"/>
  <c r="M755" i="22"/>
  <c r="L755" i="22"/>
  <c r="K755" i="22"/>
  <c r="J755" i="22"/>
  <c r="R754" i="22"/>
  <c r="N754" i="22"/>
  <c r="V754" i="22" s="1"/>
  <c r="M754" i="22"/>
  <c r="L754" i="22"/>
  <c r="K754" i="22"/>
  <c r="J754" i="22"/>
  <c r="R753" i="22"/>
  <c r="N753" i="22"/>
  <c r="V753" i="22" s="1"/>
  <c r="M753" i="22"/>
  <c r="L753" i="22"/>
  <c r="K753" i="22"/>
  <c r="J753" i="22"/>
  <c r="R752" i="22"/>
  <c r="N752" i="22"/>
  <c r="V752" i="22" s="1"/>
  <c r="M752" i="22"/>
  <c r="L752" i="22"/>
  <c r="K752" i="22"/>
  <c r="J752" i="22"/>
  <c r="R751" i="22"/>
  <c r="N751" i="22"/>
  <c r="V751" i="22" s="1"/>
  <c r="M751" i="22"/>
  <c r="L751" i="22"/>
  <c r="K751" i="22"/>
  <c r="J751" i="22"/>
  <c r="R750" i="22"/>
  <c r="N750" i="22"/>
  <c r="V750" i="22" s="1"/>
  <c r="M750" i="22"/>
  <c r="L750" i="22"/>
  <c r="K750" i="22"/>
  <c r="J750" i="22"/>
  <c r="R749" i="22"/>
  <c r="N749" i="22"/>
  <c r="V749" i="22" s="1"/>
  <c r="M749" i="22"/>
  <c r="L749" i="22"/>
  <c r="K749" i="22"/>
  <c r="J749" i="22"/>
  <c r="R748" i="22"/>
  <c r="N748" i="22"/>
  <c r="V748" i="22" s="1"/>
  <c r="M748" i="22"/>
  <c r="L748" i="22"/>
  <c r="K748" i="22"/>
  <c r="J748" i="22"/>
  <c r="R747" i="22"/>
  <c r="N747" i="22"/>
  <c r="V747" i="22" s="1"/>
  <c r="M747" i="22"/>
  <c r="L747" i="22"/>
  <c r="K747" i="22"/>
  <c r="J747" i="22"/>
  <c r="R746" i="22"/>
  <c r="N746" i="22"/>
  <c r="V746" i="22" s="1"/>
  <c r="M746" i="22"/>
  <c r="L746" i="22"/>
  <c r="K746" i="22"/>
  <c r="J746" i="22"/>
  <c r="R745" i="22"/>
  <c r="N745" i="22"/>
  <c r="V745" i="22" s="1"/>
  <c r="M745" i="22"/>
  <c r="L745" i="22"/>
  <c r="K745" i="22"/>
  <c r="J745" i="22"/>
  <c r="R744" i="22"/>
  <c r="N744" i="22"/>
  <c r="V744" i="22" s="1"/>
  <c r="M744" i="22"/>
  <c r="L744" i="22"/>
  <c r="K744" i="22"/>
  <c r="J744" i="22"/>
  <c r="R743" i="22"/>
  <c r="N743" i="22"/>
  <c r="V743" i="22" s="1"/>
  <c r="M743" i="22"/>
  <c r="L743" i="22"/>
  <c r="K743" i="22"/>
  <c r="J743" i="22"/>
  <c r="R742" i="22"/>
  <c r="N742" i="22"/>
  <c r="V742" i="22" s="1"/>
  <c r="M742" i="22"/>
  <c r="L742" i="22"/>
  <c r="T742" i="22" s="1"/>
  <c r="K742" i="22"/>
  <c r="J742" i="22"/>
  <c r="R741" i="22"/>
  <c r="N741" i="22"/>
  <c r="V741" i="22" s="1"/>
  <c r="M741" i="22"/>
  <c r="L741" i="22"/>
  <c r="K741" i="22"/>
  <c r="J741" i="22"/>
  <c r="R740" i="22"/>
  <c r="N740" i="22"/>
  <c r="V740" i="22" s="1"/>
  <c r="M740" i="22"/>
  <c r="L740" i="22"/>
  <c r="T740" i="22" s="1"/>
  <c r="K740" i="22"/>
  <c r="J740" i="22"/>
  <c r="R739" i="22"/>
  <c r="N739" i="22"/>
  <c r="V739" i="22" s="1"/>
  <c r="M739" i="22"/>
  <c r="L739" i="22"/>
  <c r="T739" i="22" s="1"/>
  <c r="K739" i="22"/>
  <c r="J739" i="22"/>
  <c r="R738" i="22"/>
  <c r="N738" i="22"/>
  <c r="V738" i="22" s="1"/>
  <c r="M738" i="22"/>
  <c r="L738" i="22"/>
  <c r="T738" i="22" s="1"/>
  <c r="K738" i="22"/>
  <c r="J738" i="22"/>
  <c r="R737" i="22"/>
  <c r="N737" i="22"/>
  <c r="V737" i="22" s="1"/>
  <c r="M737" i="22"/>
  <c r="L737" i="22"/>
  <c r="K737" i="22"/>
  <c r="J737" i="22"/>
  <c r="R736" i="22"/>
  <c r="N736" i="22"/>
  <c r="V736" i="22" s="1"/>
  <c r="M736" i="22"/>
  <c r="U736" i="22" s="1"/>
  <c r="L736" i="22"/>
  <c r="T736" i="22" s="1"/>
  <c r="K736" i="22"/>
  <c r="J736" i="22"/>
  <c r="R735" i="22"/>
  <c r="N735" i="22"/>
  <c r="V735" i="22" s="1"/>
  <c r="M735" i="22"/>
  <c r="L735" i="22"/>
  <c r="T735" i="22" s="1"/>
  <c r="K735" i="22"/>
  <c r="J735" i="22"/>
  <c r="R734" i="22"/>
  <c r="N734" i="22"/>
  <c r="V734" i="22" s="1"/>
  <c r="M734" i="22"/>
  <c r="L734" i="22"/>
  <c r="T734" i="22" s="1"/>
  <c r="K734" i="22"/>
  <c r="J734" i="22"/>
  <c r="R733" i="22"/>
  <c r="N733" i="22"/>
  <c r="V733" i="22" s="1"/>
  <c r="M733" i="22"/>
  <c r="L733" i="22"/>
  <c r="K733" i="22"/>
  <c r="J733" i="22"/>
  <c r="R732" i="22"/>
  <c r="N732" i="22"/>
  <c r="V732" i="22" s="1"/>
  <c r="M732" i="22"/>
  <c r="U732" i="22" s="1"/>
  <c r="L732" i="22"/>
  <c r="T732" i="22" s="1"/>
  <c r="K732" i="22"/>
  <c r="J732" i="22"/>
  <c r="V731" i="22"/>
  <c r="R731" i="22"/>
  <c r="N731" i="22"/>
  <c r="M731" i="22"/>
  <c r="L731" i="22"/>
  <c r="T731" i="22" s="1"/>
  <c r="K731" i="22"/>
  <c r="J731" i="22"/>
  <c r="R730" i="22"/>
  <c r="N730" i="22"/>
  <c r="V730" i="22" s="1"/>
  <c r="M730" i="22"/>
  <c r="L730" i="22"/>
  <c r="K730" i="22"/>
  <c r="J730" i="22"/>
  <c r="R729" i="22"/>
  <c r="N729" i="22"/>
  <c r="V729" i="22" s="1"/>
  <c r="M729" i="22"/>
  <c r="L729" i="22"/>
  <c r="K729" i="22"/>
  <c r="J729" i="22"/>
  <c r="R728" i="22"/>
  <c r="N728" i="22"/>
  <c r="V728" i="22" s="1"/>
  <c r="M728" i="22"/>
  <c r="U728" i="22" s="1"/>
  <c r="L728" i="22"/>
  <c r="K728" i="22"/>
  <c r="J728" i="22"/>
  <c r="R727" i="22"/>
  <c r="N727" i="22"/>
  <c r="V727" i="22" s="1"/>
  <c r="M727" i="22"/>
  <c r="L727" i="22"/>
  <c r="T727" i="22" s="1"/>
  <c r="K727" i="22"/>
  <c r="J727" i="22"/>
  <c r="R726" i="22"/>
  <c r="N726" i="22"/>
  <c r="M726" i="22"/>
  <c r="L726" i="22"/>
  <c r="K726" i="22"/>
  <c r="J726" i="22"/>
  <c r="F724" i="22"/>
  <c r="M723" i="22"/>
  <c r="L723" i="22"/>
  <c r="E723" i="22"/>
  <c r="D723" i="22"/>
  <c r="J722" i="22"/>
  <c r="D721" i="22"/>
  <c r="I718" i="22"/>
  <c r="U716" i="22"/>
  <c r="U714" i="22"/>
  <c r="O704" i="22"/>
  <c r="O702" i="22"/>
  <c r="O699" i="22"/>
  <c r="C693" i="22"/>
  <c r="C609" i="22"/>
  <c r="R606" i="22"/>
  <c r="C606" i="22"/>
  <c r="N601" i="22" s="1"/>
  <c r="V601" i="22" s="1"/>
  <c r="R604" i="22"/>
  <c r="M604" i="22"/>
  <c r="L604" i="22"/>
  <c r="K604" i="22"/>
  <c r="J604" i="22"/>
  <c r="R603" i="22"/>
  <c r="M603" i="22"/>
  <c r="L603" i="22"/>
  <c r="K603" i="22"/>
  <c r="J603" i="22"/>
  <c r="R602" i="22"/>
  <c r="M602" i="22"/>
  <c r="L602" i="22"/>
  <c r="K602" i="22"/>
  <c r="J602" i="22"/>
  <c r="R601" i="22"/>
  <c r="M601" i="22"/>
  <c r="L601" i="22"/>
  <c r="K601" i="22"/>
  <c r="J601" i="22"/>
  <c r="R600" i="22"/>
  <c r="M600" i="22"/>
  <c r="L600" i="22"/>
  <c r="K600" i="22"/>
  <c r="J600" i="22"/>
  <c r="R599" i="22"/>
  <c r="M599" i="22"/>
  <c r="L599" i="22"/>
  <c r="K599" i="22"/>
  <c r="J599" i="22"/>
  <c r="R598" i="22"/>
  <c r="M598" i="22"/>
  <c r="L598" i="22"/>
  <c r="T598" i="22" s="1"/>
  <c r="K598" i="22"/>
  <c r="J598" i="22"/>
  <c r="R597" i="22"/>
  <c r="M597" i="22"/>
  <c r="U597" i="22" s="1"/>
  <c r="L597" i="22"/>
  <c r="K597" i="22"/>
  <c r="J597" i="22"/>
  <c r="R596" i="22"/>
  <c r="M596" i="22"/>
  <c r="L596" i="22"/>
  <c r="K596" i="22"/>
  <c r="J596" i="22"/>
  <c r="R595" i="22"/>
  <c r="M595" i="22"/>
  <c r="L595" i="22"/>
  <c r="K595" i="22"/>
  <c r="J595" i="22"/>
  <c r="R594" i="22"/>
  <c r="M594" i="22"/>
  <c r="L594" i="22"/>
  <c r="K594" i="22"/>
  <c r="J594" i="22"/>
  <c r="R593" i="22"/>
  <c r="N593" i="22"/>
  <c r="V593" i="22" s="1"/>
  <c r="M593" i="22"/>
  <c r="L593" i="22"/>
  <c r="K593" i="22"/>
  <c r="J593" i="22"/>
  <c r="R592" i="22"/>
  <c r="M592" i="22"/>
  <c r="L592" i="22"/>
  <c r="K592" i="22"/>
  <c r="J592" i="22"/>
  <c r="R591" i="22"/>
  <c r="M591" i="22"/>
  <c r="U591" i="22" s="1"/>
  <c r="L591" i="22"/>
  <c r="K591" i="22"/>
  <c r="J591" i="22"/>
  <c r="R590" i="22"/>
  <c r="M590" i="22"/>
  <c r="L590" i="22"/>
  <c r="K590" i="22"/>
  <c r="J590" i="22"/>
  <c r="R589" i="22"/>
  <c r="M589" i="22"/>
  <c r="L589" i="22"/>
  <c r="K589" i="22"/>
  <c r="J589" i="22"/>
  <c r="R588" i="22"/>
  <c r="M588" i="22"/>
  <c r="L588" i="22"/>
  <c r="K588" i="22"/>
  <c r="J588" i="22"/>
  <c r="R587" i="22"/>
  <c r="M587" i="22"/>
  <c r="L587" i="22"/>
  <c r="K587" i="22"/>
  <c r="J587" i="22"/>
  <c r="R586" i="22"/>
  <c r="M586" i="22"/>
  <c r="L586" i="22"/>
  <c r="K586" i="22"/>
  <c r="J586" i="22"/>
  <c r="R585" i="22"/>
  <c r="M585" i="22"/>
  <c r="U585" i="22" s="1"/>
  <c r="L585" i="22"/>
  <c r="K585" i="22"/>
  <c r="J585" i="22"/>
  <c r="R584" i="22"/>
  <c r="M584" i="22"/>
  <c r="L584" i="22"/>
  <c r="K584" i="22"/>
  <c r="J584" i="22"/>
  <c r="R583" i="22"/>
  <c r="N583" i="22"/>
  <c r="V583" i="22" s="1"/>
  <c r="M583" i="22"/>
  <c r="L583" i="22"/>
  <c r="K583" i="22"/>
  <c r="J583" i="22"/>
  <c r="R582" i="22"/>
  <c r="M582" i="22"/>
  <c r="L582" i="22"/>
  <c r="K582" i="22"/>
  <c r="J582" i="22"/>
  <c r="R581" i="22"/>
  <c r="M581" i="22"/>
  <c r="L581" i="22"/>
  <c r="K581" i="22"/>
  <c r="J581" i="22"/>
  <c r="R580" i="22"/>
  <c r="M580" i="22"/>
  <c r="L580" i="22"/>
  <c r="K580" i="22"/>
  <c r="J580" i="22"/>
  <c r="R579" i="22"/>
  <c r="M579" i="22"/>
  <c r="U579" i="22" s="1"/>
  <c r="L579" i="22"/>
  <c r="K579" i="22"/>
  <c r="J579" i="22"/>
  <c r="R578" i="22"/>
  <c r="M578" i="22"/>
  <c r="L578" i="22"/>
  <c r="K578" i="22"/>
  <c r="J578" i="22"/>
  <c r="R577" i="22"/>
  <c r="N577" i="22"/>
  <c r="V577" i="22" s="1"/>
  <c r="M577" i="22"/>
  <c r="L577" i="22"/>
  <c r="K577" i="22"/>
  <c r="J577" i="22"/>
  <c r="R576" i="22"/>
  <c r="M576" i="22"/>
  <c r="L576" i="22"/>
  <c r="K576" i="22"/>
  <c r="J576" i="22"/>
  <c r="R575" i="22"/>
  <c r="M575" i="22"/>
  <c r="L575" i="22"/>
  <c r="K575" i="22"/>
  <c r="J575" i="22"/>
  <c r="R574" i="22"/>
  <c r="M574" i="22"/>
  <c r="L574" i="22"/>
  <c r="K574" i="22"/>
  <c r="J574" i="22"/>
  <c r="R573" i="22"/>
  <c r="M573" i="22"/>
  <c r="L573" i="22"/>
  <c r="K573" i="22"/>
  <c r="J573" i="22"/>
  <c r="R572" i="22"/>
  <c r="M572" i="22"/>
  <c r="L572" i="22"/>
  <c r="K572" i="22"/>
  <c r="J572" i="22"/>
  <c r="R571" i="22"/>
  <c r="N571" i="22"/>
  <c r="V571" i="22" s="1"/>
  <c r="M571" i="22"/>
  <c r="L571" i="22"/>
  <c r="K571" i="22"/>
  <c r="J571" i="22"/>
  <c r="R570" i="22"/>
  <c r="M570" i="22"/>
  <c r="L570" i="22"/>
  <c r="K570" i="22"/>
  <c r="J570" i="22"/>
  <c r="R569" i="22"/>
  <c r="M569" i="22"/>
  <c r="L569" i="22"/>
  <c r="K569" i="22"/>
  <c r="J569" i="22"/>
  <c r="R568" i="22"/>
  <c r="M568" i="22"/>
  <c r="L568" i="22"/>
  <c r="K568" i="22"/>
  <c r="J568" i="22"/>
  <c r="R567" i="22"/>
  <c r="N567" i="22"/>
  <c r="V567" i="22" s="1"/>
  <c r="M567" i="22"/>
  <c r="L567" i="22"/>
  <c r="K567" i="22"/>
  <c r="J567" i="22"/>
  <c r="R566" i="22"/>
  <c r="M566" i="22"/>
  <c r="L566" i="22"/>
  <c r="K566" i="22"/>
  <c r="J566" i="22"/>
  <c r="R565" i="22"/>
  <c r="M565" i="22"/>
  <c r="L565" i="22"/>
  <c r="K565" i="22"/>
  <c r="J565" i="22"/>
  <c r="M562" i="22"/>
  <c r="L562" i="22"/>
  <c r="E562" i="22"/>
  <c r="D562" i="22"/>
  <c r="J561" i="22"/>
  <c r="D560" i="22"/>
  <c r="F680" i="22" s="1"/>
  <c r="I557" i="22"/>
  <c r="U555" i="22"/>
  <c r="U553" i="22"/>
  <c r="S604" i="22" s="1"/>
  <c r="O543" i="22"/>
  <c r="O541" i="22"/>
  <c r="O538" i="22"/>
  <c r="C532" i="22"/>
  <c r="C448" i="22"/>
  <c r="R445" i="22"/>
  <c r="C445" i="22"/>
  <c r="C446" i="22" s="1"/>
  <c r="R443" i="22"/>
  <c r="M443" i="22"/>
  <c r="L443" i="22"/>
  <c r="K443" i="22"/>
  <c r="J443" i="22"/>
  <c r="R442" i="22"/>
  <c r="N442" i="22"/>
  <c r="V442" i="22" s="1"/>
  <c r="M442" i="22"/>
  <c r="L442" i="22"/>
  <c r="K442" i="22"/>
  <c r="J442" i="22"/>
  <c r="R441" i="22"/>
  <c r="M441" i="22"/>
  <c r="L441" i="22"/>
  <c r="K441" i="22"/>
  <c r="J441" i="22"/>
  <c r="R440" i="22"/>
  <c r="N440" i="22"/>
  <c r="V440" i="22" s="1"/>
  <c r="M440" i="22"/>
  <c r="L440" i="22"/>
  <c r="K440" i="22"/>
  <c r="J440" i="22"/>
  <c r="R439" i="22"/>
  <c r="M439" i="22"/>
  <c r="L439" i="22"/>
  <c r="K439" i="22"/>
  <c r="J439" i="22"/>
  <c r="R438" i="22"/>
  <c r="N438" i="22"/>
  <c r="V438" i="22" s="1"/>
  <c r="M438" i="22"/>
  <c r="L438" i="22"/>
  <c r="K438" i="22"/>
  <c r="J438" i="22"/>
  <c r="R437" i="22"/>
  <c r="N437" i="22"/>
  <c r="V437" i="22" s="1"/>
  <c r="M437" i="22"/>
  <c r="L437" i="22"/>
  <c r="K437" i="22"/>
  <c r="J437" i="22"/>
  <c r="R436" i="22"/>
  <c r="N436" i="22"/>
  <c r="V436" i="22" s="1"/>
  <c r="M436" i="22"/>
  <c r="L436" i="22"/>
  <c r="K436" i="22"/>
  <c r="J436" i="22"/>
  <c r="R435" i="22"/>
  <c r="N435" i="22"/>
  <c r="V435" i="22" s="1"/>
  <c r="M435" i="22"/>
  <c r="L435" i="22"/>
  <c r="K435" i="22"/>
  <c r="J435" i="22"/>
  <c r="R434" i="22"/>
  <c r="N434" i="22"/>
  <c r="V434" i="22" s="1"/>
  <c r="M434" i="22"/>
  <c r="L434" i="22"/>
  <c r="K434" i="22"/>
  <c r="J434" i="22"/>
  <c r="R433" i="22"/>
  <c r="N433" i="22"/>
  <c r="V433" i="22" s="1"/>
  <c r="M433" i="22"/>
  <c r="L433" i="22"/>
  <c r="K433" i="22"/>
  <c r="J433" i="22"/>
  <c r="R432" i="22"/>
  <c r="N432" i="22"/>
  <c r="V432" i="22" s="1"/>
  <c r="M432" i="22"/>
  <c r="L432" i="22"/>
  <c r="K432" i="22"/>
  <c r="J432" i="22"/>
  <c r="R431" i="22"/>
  <c r="N431" i="22"/>
  <c r="V431" i="22" s="1"/>
  <c r="M431" i="22"/>
  <c r="L431" i="22"/>
  <c r="K431" i="22"/>
  <c r="J431" i="22"/>
  <c r="R430" i="22"/>
  <c r="N430" i="22"/>
  <c r="V430" i="22" s="1"/>
  <c r="M430" i="22"/>
  <c r="L430" i="22"/>
  <c r="K430" i="22"/>
  <c r="J430" i="22"/>
  <c r="R429" i="22"/>
  <c r="N429" i="22"/>
  <c r="V429" i="22" s="1"/>
  <c r="M429" i="22"/>
  <c r="L429" i="22"/>
  <c r="K429" i="22"/>
  <c r="J429" i="22"/>
  <c r="R428" i="22"/>
  <c r="N428" i="22"/>
  <c r="V428" i="22" s="1"/>
  <c r="M428" i="22"/>
  <c r="L428" i="22"/>
  <c r="K428" i="22"/>
  <c r="J428" i="22"/>
  <c r="R427" i="22"/>
  <c r="N427" i="22"/>
  <c r="V427" i="22" s="1"/>
  <c r="M427" i="22"/>
  <c r="L427" i="22"/>
  <c r="K427" i="22"/>
  <c r="J427" i="22"/>
  <c r="R426" i="22"/>
  <c r="N426" i="22"/>
  <c r="V426" i="22" s="1"/>
  <c r="M426" i="22"/>
  <c r="U426" i="22" s="1"/>
  <c r="L426" i="22"/>
  <c r="K426" i="22"/>
  <c r="J426" i="22"/>
  <c r="R425" i="22"/>
  <c r="N425" i="22"/>
  <c r="V425" i="22" s="1"/>
  <c r="M425" i="22"/>
  <c r="L425" i="22"/>
  <c r="K425" i="22"/>
  <c r="J425" i="22"/>
  <c r="R424" i="22"/>
  <c r="N424" i="22"/>
  <c r="V424" i="22" s="1"/>
  <c r="M424" i="22"/>
  <c r="L424" i="22"/>
  <c r="K424" i="22"/>
  <c r="J424" i="22"/>
  <c r="R423" i="22"/>
  <c r="N423" i="22"/>
  <c r="V423" i="22" s="1"/>
  <c r="M423" i="22"/>
  <c r="L423" i="22"/>
  <c r="K423" i="22"/>
  <c r="J423" i="22"/>
  <c r="R422" i="22"/>
  <c r="N422" i="22"/>
  <c r="V422" i="22" s="1"/>
  <c r="M422" i="22"/>
  <c r="U422" i="22" s="1"/>
  <c r="L422" i="22"/>
  <c r="K422" i="22"/>
  <c r="J422" i="22"/>
  <c r="R421" i="22"/>
  <c r="N421" i="22"/>
  <c r="V421" i="22" s="1"/>
  <c r="M421" i="22"/>
  <c r="L421" i="22"/>
  <c r="K421" i="22"/>
  <c r="J421" i="22"/>
  <c r="R420" i="22"/>
  <c r="N420" i="22"/>
  <c r="V420" i="22" s="1"/>
  <c r="M420" i="22"/>
  <c r="L420" i="22"/>
  <c r="K420" i="22"/>
  <c r="J420" i="22"/>
  <c r="R419" i="22"/>
  <c r="N419" i="22"/>
  <c r="V419" i="22" s="1"/>
  <c r="M419" i="22"/>
  <c r="L419" i="22"/>
  <c r="K419" i="22"/>
  <c r="J419" i="22"/>
  <c r="R418" i="22"/>
  <c r="N418" i="22"/>
  <c r="V418" i="22" s="1"/>
  <c r="M418" i="22"/>
  <c r="U418" i="22" s="1"/>
  <c r="L418" i="22"/>
  <c r="K418" i="22"/>
  <c r="J418" i="22"/>
  <c r="R417" i="22"/>
  <c r="N417" i="22"/>
  <c r="V417" i="22" s="1"/>
  <c r="M417" i="22"/>
  <c r="L417" i="22"/>
  <c r="K417" i="22"/>
  <c r="J417" i="22"/>
  <c r="R416" i="22"/>
  <c r="N416" i="22"/>
  <c r="V416" i="22" s="1"/>
  <c r="M416" i="22"/>
  <c r="U416" i="22" s="1"/>
  <c r="L416" i="22"/>
  <c r="K416" i="22"/>
  <c r="J416" i="22"/>
  <c r="R415" i="22"/>
  <c r="N415" i="22"/>
  <c r="V415" i="22" s="1"/>
  <c r="M415" i="22"/>
  <c r="L415" i="22"/>
  <c r="K415" i="22"/>
  <c r="J415" i="22"/>
  <c r="R414" i="22"/>
  <c r="N414" i="22"/>
  <c r="V414" i="22" s="1"/>
  <c r="M414" i="22"/>
  <c r="U414" i="22" s="1"/>
  <c r="L414" i="22"/>
  <c r="K414" i="22"/>
  <c r="J414" i="22"/>
  <c r="R413" i="22"/>
  <c r="N413" i="22"/>
  <c r="V413" i="22" s="1"/>
  <c r="M413" i="22"/>
  <c r="L413" i="22"/>
  <c r="K413" i="22"/>
  <c r="J413" i="22"/>
  <c r="R412" i="22"/>
  <c r="N412" i="22"/>
  <c r="V412" i="22" s="1"/>
  <c r="M412" i="22"/>
  <c r="U412" i="22" s="1"/>
  <c r="L412" i="22"/>
  <c r="K412" i="22"/>
  <c r="J412" i="22"/>
  <c r="R411" i="22"/>
  <c r="N411" i="22"/>
  <c r="V411" i="22" s="1"/>
  <c r="M411" i="22"/>
  <c r="L411" i="22"/>
  <c r="K411" i="22"/>
  <c r="J411" i="22"/>
  <c r="R410" i="22"/>
  <c r="N410" i="22"/>
  <c r="V410" i="22" s="1"/>
  <c r="M410" i="22"/>
  <c r="L410" i="22"/>
  <c r="T410" i="22" s="1"/>
  <c r="K410" i="22"/>
  <c r="J410" i="22"/>
  <c r="R409" i="22"/>
  <c r="N409" i="22"/>
  <c r="V409" i="22" s="1"/>
  <c r="M409" i="22"/>
  <c r="L409" i="22"/>
  <c r="T409" i="22" s="1"/>
  <c r="K409" i="22"/>
  <c r="J409" i="22"/>
  <c r="R408" i="22"/>
  <c r="N408" i="22"/>
  <c r="V408" i="22" s="1"/>
  <c r="M408" i="22"/>
  <c r="L408" i="22"/>
  <c r="T408" i="22" s="1"/>
  <c r="K408" i="22"/>
  <c r="J408" i="22"/>
  <c r="R407" i="22"/>
  <c r="N407" i="22"/>
  <c r="V407" i="22" s="1"/>
  <c r="M407" i="22"/>
  <c r="L407" i="22"/>
  <c r="T407" i="22" s="1"/>
  <c r="K407" i="22"/>
  <c r="J407" i="22"/>
  <c r="R406" i="22"/>
  <c r="N406" i="22"/>
  <c r="V406" i="22" s="1"/>
  <c r="M406" i="22"/>
  <c r="L406" i="22"/>
  <c r="T406" i="22" s="1"/>
  <c r="K406" i="22"/>
  <c r="J406" i="22"/>
  <c r="R405" i="22"/>
  <c r="N405" i="22"/>
  <c r="V405" i="22" s="1"/>
  <c r="M405" i="22"/>
  <c r="L405" i="22"/>
  <c r="T405" i="22" s="1"/>
  <c r="K405" i="22"/>
  <c r="J405" i="22"/>
  <c r="R404" i="22"/>
  <c r="N404" i="22"/>
  <c r="M404" i="22"/>
  <c r="L404" i="22"/>
  <c r="K404" i="22"/>
  <c r="J404" i="22"/>
  <c r="F402" i="22"/>
  <c r="M401" i="22"/>
  <c r="L401" i="22"/>
  <c r="F401" i="22"/>
  <c r="E401" i="22"/>
  <c r="D401" i="22"/>
  <c r="J400" i="22"/>
  <c r="D399" i="22"/>
  <c r="F519" i="22" s="1"/>
  <c r="I396" i="22"/>
  <c r="U394" i="22"/>
  <c r="U392" i="22"/>
  <c r="S445" i="22" s="1"/>
  <c r="O382" i="22"/>
  <c r="O380" i="22"/>
  <c r="O377" i="22"/>
  <c r="C371" i="22"/>
  <c r="C287" i="22"/>
  <c r="R284" i="22"/>
  <c r="C284" i="22"/>
  <c r="N275" i="22" s="1"/>
  <c r="V275" i="22" s="1"/>
  <c r="R282" i="22"/>
  <c r="M282" i="22"/>
  <c r="L282" i="22"/>
  <c r="K282" i="22"/>
  <c r="J282" i="22"/>
  <c r="R281" i="22"/>
  <c r="M281" i="22"/>
  <c r="L281" i="22"/>
  <c r="K281" i="22"/>
  <c r="J281" i="22"/>
  <c r="R280" i="22"/>
  <c r="M280" i="22"/>
  <c r="L280" i="22"/>
  <c r="K280" i="22"/>
  <c r="J280" i="22"/>
  <c r="R279" i="22"/>
  <c r="M279" i="22"/>
  <c r="L279" i="22"/>
  <c r="K279" i="22"/>
  <c r="J279" i="22"/>
  <c r="R278" i="22"/>
  <c r="M278" i="22"/>
  <c r="L278" i="22"/>
  <c r="K278" i="22"/>
  <c r="J278" i="22"/>
  <c r="R277" i="22"/>
  <c r="M277" i="22"/>
  <c r="L277" i="22"/>
  <c r="K277" i="22"/>
  <c r="J277" i="22"/>
  <c r="R276" i="22"/>
  <c r="M276" i="22"/>
  <c r="L276" i="22"/>
  <c r="K276" i="22"/>
  <c r="J276" i="22"/>
  <c r="R275" i="22"/>
  <c r="M275" i="22"/>
  <c r="L275" i="22"/>
  <c r="K275" i="22"/>
  <c r="J275" i="22"/>
  <c r="R274" i="22"/>
  <c r="M274" i="22"/>
  <c r="L274" i="22"/>
  <c r="K274" i="22"/>
  <c r="J274" i="22"/>
  <c r="R273" i="22"/>
  <c r="M273" i="22"/>
  <c r="L273" i="22"/>
  <c r="K273" i="22"/>
  <c r="J273" i="22"/>
  <c r="R272" i="22"/>
  <c r="M272" i="22"/>
  <c r="L272" i="22"/>
  <c r="K272" i="22"/>
  <c r="J272" i="22"/>
  <c r="R271" i="22"/>
  <c r="M271" i="22"/>
  <c r="L271" i="22"/>
  <c r="K271" i="22"/>
  <c r="J271" i="22"/>
  <c r="R270" i="22"/>
  <c r="M270" i="22"/>
  <c r="L270" i="22"/>
  <c r="K270" i="22"/>
  <c r="J270" i="22"/>
  <c r="R269" i="22"/>
  <c r="M269" i="22"/>
  <c r="L269" i="22"/>
  <c r="K269" i="22"/>
  <c r="J269" i="22"/>
  <c r="R268" i="22"/>
  <c r="M268" i="22"/>
  <c r="L268" i="22"/>
  <c r="K268" i="22"/>
  <c r="J268" i="22"/>
  <c r="R267" i="22"/>
  <c r="M267" i="22"/>
  <c r="L267" i="22"/>
  <c r="T267" i="22" s="1"/>
  <c r="K267" i="22"/>
  <c r="J267" i="22"/>
  <c r="R266" i="22"/>
  <c r="M266" i="22"/>
  <c r="L266" i="22"/>
  <c r="K266" i="22"/>
  <c r="J266" i="22"/>
  <c r="R265" i="22"/>
  <c r="M265" i="22"/>
  <c r="L265" i="22"/>
  <c r="T265" i="22" s="1"/>
  <c r="K265" i="22"/>
  <c r="J265" i="22"/>
  <c r="R264" i="22"/>
  <c r="N264" i="22"/>
  <c r="V264" i="22" s="1"/>
  <c r="M264" i="22"/>
  <c r="L264" i="22"/>
  <c r="K264" i="22"/>
  <c r="J264" i="22"/>
  <c r="R263" i="22"/>
  <c r="M263" i="22"/>
  <c r="L263" i="22"/>
  <c r="K263" i="22"/>
  <c r="J263" i="22"/>
  <c r="R262" i="22"/>
  <c r="M262" i="22"/>
  <c r="L262" i="22"/>
  <c r="K262" i="22"/>
  <c r="J262" i="22"/>
  <c r="R261" i="22"/>
  <c r="M261" i="22"/>
  <c r="U261" i="22" s="1"/>
  <c r="L261" i="22"/>
  <c r="K261" i="22"/>
  <c r="J261" i="22"/>
  <c r="R260" i="22"/>
  <c r="M260" i="22"/>
  <c r="L260" i="22"/>
  <c r="T260" i="22" s="1"/>
  <c r="K260" i="22"/>
  <c r="S260" i="22" s="1"/>
  <c r="J260" i="22"/>
  <c r="R259" i="22"/>
  <c r="M259" i="22"/>
  <c r="L259" i="22"/>
  <c r="K259" i="22"/>
  <c r="J259" i="22"/>
  <c r="R258" i="22"/>
  <c r="M258" i="22"/>
  <c r="L258" i="22"/>
  <c r="K258" i="22"/>
  <c r="J258" i="22"/>
  <c r="R257" i="22"/>
  <c r="M257" i="22"/>
  <c r="U257" i="22" s="1"/>
  <c r="L257" i="22"/>
  <c r="T257" i="22" s="1"/>
  <c r="K257" i="22"/>
  <c r="J257" i="22"/>
  <c r="R256" i="22"/>
  <c r="M256" i="22"/>
  <c r="L256" i="22"/>
  <c r="K256" i="22"/>
  <c r="J256" i="22"/>
  <c r="R255" i="22"/>
  <c r="M255" i="22"/>
  <c r="L255" i="22"/>
  <c r="K255" i="22"/>
  <c r="J255" i="22"/>
  <c r="R254" i="22"/>
  <c r="M254" i="22"/>
  <c r="L254" i="22"/>
  <c r="K254" i="22"/>
  <c r="J254" i="22"/>
  <c r="R253" i="22"/>
  <c r="M253" i="22"/>
  <c r="L253" i="22"/>
  <c r="K253" i="22"/>
  <c r="J253" i="22"/>
  <c r="R252" i="22"/>
  <c r="M252" i="22"/>
  <c r="U252" i="22" s="1"/>
  <c r="L252" i="22"/>
  <c r="K252" i="22"/>
  <c r="J252" i="22"/>
  <c r="R251" i="22"/>
  <c r="M251" i="22"/>
  <c r="L251" i="22"/>
  <c r="K251" i="22"/>
  <c r="S251" i="22" s="1"/>
  <c r="J251" i="22"/>
  <c r="R250" i="22"/>
  <c r="M250" i="22"/>
  <c r="L250" i="22"/>
  <c r="K250" i="22"/>
  <c r="S250" i="22" s="1"/>
  <c r="J250" i="22"/>
  <c r="R249" i="22"/>
  <c r="M249" i="22"/>
  <c r="U249" i="22" s="1"/>
  <c r="L249" i="22"/>
  <c r="K249" i="22"/>
  <c r="J249" i="22"/>
  <c r="R248" i="22"/>
  <c r="M248" i="22"/>
  <c r="U248" i="22" s="1"/>
  <c r="L248" i="22"/>
  <c r="K248" i="22"/>
  <c r="J248" i="22"/>
  <c r="R247" i="22"/>
  <c r="M247" i="22"/>
  <c r="L247" i="22"/>
  <c r="K247" i="22"/>
  <c r="S247" i="22" s="1"/>
  <c r="J247" i="22"/>
  <c r="R246" i="22"/>
  <c r="M246" i="22"/>
  <c r="L246" i="22"/>
  <c r="K246" i="22"/>
  <c r="S246" i="22" s="1"/>
  <c r="J246" i="22"/>
  <c r="R245" i="22"/>
  <c r="M245" i="22"/>
  <c r="U245" i="22" s="1"/>
  <c r="L245" i="22"/>
  <c r="T245" i="22" s="1"/>
  <c r="K245" i="22"/>
  <c r="J245" i="22"/>
  <c r="R244" i="22"/>
  <c r="M244" i="22"/>
  <c r="L244" i="22"/>
  <c r="T244" i="22" s="1"/>
  <c r="K244" i="22"/>
  <c r="J244" i="22"/>
  <c r="R243" i="22"/>
  <c r="M243" i="22"/>
  <c r="U243" i="22" s="1"/>
  <c r="L243" i="22"/>
  <c r="K243" i="22"/>
  <c r="S243" i="22" s="1"/>
  <c r="J243" i="22"/>
  <c r="F241" i="22"/>
  <c r="M240" i="22"/>
  <c r="L240" i="22"/>
  <c r="E240" i="22"/>
  <c r="D240" i="22"/>
  <c r="J239" i="22"/>
  <c r="D238" i="22"/>
  <c r="I235" i="22"/>
  <c r="U233" i="22"/>
  <c r="U231" i="22"/>
  <c r="O221" i="22"/>
  <c r="O219" i="22"/>
  <c r="O216" i="22"/>
  <c r="C210" i="22"/>
  <c r="C126" i="22"/>
  <c r="R123" i="22"/>
  <c r="C123" i="22"/>
  <c r="C124" i="22" s="1"/>
  <c r="R121" i="22"/>
  <c r="M121" i="22"/>
  <c r="L121" i="22"/>
  <c r="K121" i="22"/>
  <c r="J121" i="22"/>
  <c r="R120" i="22"/>
  <c r="M120" i="22"/>
  <c r="L120" i="22"/>
  <c r="K120" i="22"/>
  <c r="J120" i="22"/>
  <c r="R119" i="22"/>
  <c r="M119" i="22"/>
  <c r="L119" i="22"/>
  <c r="K119" i="22"/>
  <c r="J119" i="22"/>
  <c r="R118" i="22"/>
  <c r="M118" i="22"/>
  <c r="L118" i="22"/>
  <c r="K118" i="22"/>
  <c r="J118" i="22"/>
  <c r="R117" i="22"/>
  <c r="M117" i="22"/>
  <c r="L117" i="22"/>
  <c r="K117" i="22"/>
  <c r="J117" i="22"/>
  <c r="R116" i="22"/>
  <c r="M116" i="22"/>
  <c r="L116" i="22"/>
  <c r="K116" i="22"/>
  <c r="J116" i="22"/>
  <c r="R115" i="22"/>
  <c r="M115" i="22"/>
  <c r="L115" i="22"/>
  <c r="K115" i="22"/>
  <c r="J115" i="22"/>
  <c r="R114" i="22"/>
  <c r="M114" i="22"/>
  <c r="L114" i="22"/>
  <c r="K114" i="22"/>
  <c r="J114" i="22"/>
  <c r="R113" i="22"/>
  <c r="N113" i="22"/>
  <c r="V113" i="22" s="1"/>
  <c r="M113" i="22"/>
  <c r="L113" i="22"/>
  <c r="K113" i="22"/>
  <c r="J113" i="22"/>
  <c r="R112" i="22"/>
  <c r="M112" i="22"/>
  <c r="L112" i="22"/>
  <c r="K112" i="22"/>
  <c r="J112" i="22"/>
  <c r="R111" i="22"/>
  <c r="N111" i="22"/>
  <c r="V111" i="22" s="1"/>
  <c r="M111" i="22"/>
  <c r="L111" i="22"/>
  <c r="K111" i="22"/>
  <c r="J111" i="22"/>
  <c r="R110" i="22"/>
  <c r="M110" i="22"/>
  <c r="L110" i="22"/>
  <c r="K110" i="22"/>
  <c r="J110" i="22"/>
  <c r="R109" i="22"/>
  <c r="N109" i="22"/>
  <c r="V109" i="22" s="1"/>
  <c r="M109" i="22"/>
  <c r="L109" i="22"/>
  <c r="K109" i="22"/>
  <c r="J109" i="22"/>
  <c r="R108" i="22"/>
  <c r="M108" i="22"/>
  <c r="L108" i="22"/>
  <c r="K108" i="22"/>
  <c r="J108" i="22"/>
  <c r="R107" i="22"/>
  <c r="M107" i="22"/>
  <c r="L107" i="22"/>
  <c r="K107" i="22"/>
  <c r="J107" i="22"/>
  <c r="R106" i="22"/>
  <c r="N106" i="22"/>
  <c r="V106" i="22" s="1"/>
  <c r="M106" i="22"/>
  <c r="L106" i="22"/>
  <c r="K106" i="22"/>
  <c r="J106" i="22"/>
  <c r="R105" i="22"/>
  <c r="M105" i="22"/>
  <c r="L105" i="22"/>
  <c r="K105" i="22"/>
  <c r="J105" i="22"/>
  <c r="R104" i="22"/>
  <c r="M104" i="22"/>
  <c r="L104" i="22"/>
  <c r="K104" i="22"/>
  <c r="J104" i="22"/>
  <c r="R103" i="22"/>
  <c r="M103" i="22"/>
  <c r="L103" i="22"/>
  <c r="K103" i="22"/>
  <c r="J103" i="22"/>
  <c r="R102" i="22"/>
  <c r="N102" i="22"/>
  <c r="V102" i="22" s="1"/>
  <c r="M102" i="22"/>
  <c r="L102" i="22"/>
  <c r="K102" i="22"/>
  <c r="J102" i="22"/>
  <c r="R101" i="22"/>
  <c r="M101" i="22"/>
  <c r="L101" i="22"/>
  <c r="K101" i="22"/>
  <c r="J101" i="22"/>
  <c r="R100" i="22"/>
  <c r="N100" i="22"/>
  <c r="V100" i="22" s="1"/>
  <c r="M100" i="22"/>
  <c r="L100" i="22"/>
  <c r="K100" i="22"/>
  <c r="J100" i="22"/>
  <c r="R99" i="22"/>
  <c r="M99" i="22"/>
  <c r="L99" i="22"/>
  <c r="K99" i="22"/>
  <c r="J99" i="22"/>
  <c r="R98" i="22"/>
  <c r="M98" i="22"/>
  <c r="L98" i="22"/>
  <c r="K98" i="22"/>
  <c r="J98" i="22"/>
  <c r="R97" i="22"/>
  <c r="M97" i="22"/>
  <c r="L97" i="22"/>
  <c r="K97" i="22"/>
  <c r="J97" i="22"/>
  <c r="R96" i="22"/>
  <c r="N96" i="22"/>
  <c r="V96" i="22" s="1"/>
  <c r="M96" i="22"/>
  <c r="L96" i="22"/>
  <c r="K96" i="22"/>
  <c r="J96" i="22"/>
  <c r="R95" i="22"/>
  <c r="M95" i="22"/>
  <c r="L95" i="22"/>
  <c r="K95" i="22"/>
  <c r="J95" i="22"/>
  <c r="R94" i="22"/>
  <c r="M94" i="22"/>
  <c r="L94" i="22"/>
  <c r="K94" i="22"/>
  <c r="J94" i="22"/>
  <c r="R93" i="22"/>
  <c r="M93" i="22"/>
  <c r="L93" i="22"/>
  <c r="K93" i="22"/>
  <c r="J93" i="22"/>
  <c r="R92" i="22"/>
  <c r="M92" i="22"/>
  <c r="L92" i="22"/>
  <c r="K92" i="22"/>
  <c r="J92" i="22"/>
  <c r="R91" i="22"/>
  <c r="N91" i="22"/>
  <c r="V91" i="22" s="1"/>
  <c r="M91" i="22"/>
  <c r="L91" i="22"/>
  <c r="K91" i="22"/>
  <c r="J91" i="22"/>
  <c r="R90" i="22"/>
  <c r="N90" i="22"/>
  <c r="V90" i="22" s="1"/>
  <c r="M90" i="22"/>
  <c r="L90" i="22"/>
  <c r="K90" i="22"/>
  <c r="J90" i="22"/>
  <c r="R89" i="22"/>
  <c r="N89" i="22"/>
  <c r="V89" i="22" s="1"/>
  <c r="M89" i="22"/>
  <c r="L89" i="22"/>
  <c r="K89" i="22"/>
  <c r="J89" i="22"/>
  <c r="R88" i="22"/>
  <c r="N88" i="22"/>
  <c r="V88" i="22" s="1"/>
  <c r="M88" i="22"/>
  <c r="L88" i="22"/>
  <c r="K88" i="22"/>
  <c r="J88" i="22"/>
  <c r="R87" i="22"/>
  <c r="N87" i="22"/>
  <c r="V87" i="22" s="1"/>
  <c r="M87" i="22"/>
  <c r="L87" i="22"/>
  <c r="K87" i="22"/>
  <c r="J87" i="22"/>
  <c r="R86" i="22"/>
  <c r="N86" i="22"/>
  <c r="V86" i="22" s="1"/>
  <c r="M86" i="22"/>
  <c r="L86" i="22"/>
  <c r="K86" i="22"/>
  <c r="J86" i="22"/>
  <c r="R85" i="22"/>
  <c r="M85" i="22"/>
  <c r="L85" i="22"/>
  <c r="K85" i="22"/>
  <c r="J85" i="22"/>
  <c r="R84" i="22"/>
  <c r="N84" i="22"/>
  <c r="V84" i="22" s="1"/>
  <c r="M84" i="22"/>
  <c r="L84" i="22"/>
  <c r="K84" i="22"/>
  <c r="J84" i="22"/>
  <c r="R83" i="22"/>
  <c r="M83" i="22"/>
  <c r="L83" i="22"/>
  <c r="K83" i="22"/>
  <c r="J83" i="22"/>
  <c r="R82" i="22"/>
  <c r="N82" i="22"/>
  <c r="V82" i="22" s="1"/>
  <c r="M82" i="22"/>
  <c r="L82" i="22"/>
  <c r="K82" i="22"/>
  <c r="J82" i="22"/>
  <c r="F80" i="22"/>
  <c r="M79" i="22"/>
  <c r="L79" i="22"/>
  <c r="F79" i="22"/>
  <c r="E79" i="22"/>
  <c r="D79" i="22"/>
  <c r="J78" i="22"/>
  <c r="D77" i="22"/>
  <c r="F197" i="22" s="1"/>
  <c r="I74" i="22"/>
  <c r="U72" i="22"/>
  <c r="U70" i="22"/>
  <c r="S123" i="22" s="1"/>
  <c r="AD60" i="22"/>
  <c r="O60" i="22"/>
  <c r="O58" i="22"/>
  <c r="O55" i="22"/>
  <c r="W43" i="22"/>
  <c r="W36" i="22"/>
  <c r="W1711" i="22" s="1"/>
  <c r="S36" i="22"/>
  <c r="B35" i="22"/>
  <c r="C748" i="21"/>
  <c r="C716" i="21"/>
  <c r="B716" i="21"/>
  <c r="O714" i="21"/>
  <c r="C699" i="21"/>
  <c r="B699" i="21"/>
  <c r="O697" i="21"/>
  <c r="A698" i="21" s="1"/>
  <c r="C693" i="21"/>
  <c r="C609" i="21"/>
  <c r="R606" i="21"/>
  <c r="C606" i="21"/>
  <c r="C607" i="21" s="1"/>
  <c r="R604" i="21"/>
  <c r="M604" i="21"/>
  <c r="L604" i="21"/>
  <c r="K604" i="21"/>
  <c r="J604" i="21"/>
  <c r="R603" i="21"/>
  <c r="N603" i="21"/>
  <c r="V603" i="21" s="1"/>
  <c r="M603" i="21"/>
  <c r="L603" i="21"/>
  <c r="K603" i="21"/>
  <c r="J603" i="21"/>
  <c r="R602" i="21"/>
  <c r="N602" i="21"/>
  <c r="V602" i="21" s="1"/>
  <c r="M602" i="21"/>
  <c r="L602" i="21"/>
  <c r="K602" i="21"/>
  <c r="J602" i="21"/>
  <c r="R601" i="21"/>
  <c r="N601" i="21"/>
  <c r="V601" i="21" s="1"/>
  <c r="M601" i="21"/>
  <c r="L601" i="21"/>
  <c r="K601" i="21"/>
  <c r="J601" i="21"/>
  <c r="R600" i="21"/>
  <c r="N600" i="21"/>
  <c r="V600" i="21" s="1"/>
  <c r="M600" i="21"/>
  <c r="L600" i="21"/>
  <c r="K600" i="21"/>
  <c r="J600" i="21"/>
  <c r="R599" i="21"/>
  <c r="M599" i="21"/>
  <c r="L599" i="21"/>
  <c r="K599" i="21"/>
  <c r="J599" i="21"/>
  <c r="R598" i="21"/>
  <c r="M598" i="21"/>
  <c r="L598" i="21"/>
  <c r="K598" i="21"/>
  <c r="J598" i="21"/>
  <c r="R597" i="21"/>
  <c r="M597" i="21"/>
  <c r="L597" i="21"/>
  <c r="K597" i="21"/>
  <c r="J597" i="21"/>
  <c r="R596" i="21"/>
  <c r="M596" i="21"/>
  <c r="L596" i="21"/>
  <c r="K596" i="21"/>
  <c r="J596" i="21"/>
  <c r="R595" i="21"/>
  <c r="M595" i="21"/>
  <c r="L595" i="21"/>
  <c r="K595" i="21"/>
  <c r="J595" i="21"/>
  <c r="R594" i="21"/>
  <c r="M594" i="21"/>
  <c r="L594" i="21"/>
  <c r="K594" i="21"/>
  <c r="J594" i="21"/>
  <c r="R593" i="21"/>
  <c r="M593" i="21"/>
  <c r="L593" i="21"/>
  <c r="K593" i="21"/>
  <c r="J593" i="21"/>
  <c r="R592" i="21"/>
  <c r="M592" i="21"/>
  <c r="L592" i="21"/>
  <c r="K592" i="21"/>
  <c r="J592" i="21"/>
  <c r="R591" i="21"/>
  <c r="M591" i="21"/>
  <c r="L591" i="21"/>
  <c r="K591" i="21"/>
  <c r="J591" i="21"/>
  <c r="R590" i="21"/>
  <c r="M590" i="21"/>
  <c r="L590" i="21"/>
  <c r="K590" i="21"/>
  <c r="J590" i="21"/>
  <c r="R589" i="21"/>
  <c r="N589" i="21"/>
  <c r="V589" i="21" s="1"/>
  <c r="M589" i="21"/>
  <c r="L589" i="21"/>
  <c r="K589" i="21"/>
  <c r="J589" i="21"/>
  <c r="R588" i="21"/>
  <c r="N588" i="21"/>
  <c r="V588" i="21" s="1"/>
  <c r="M588" i="21"/>
  <c r="L588" i="21"/>
  <c r="K588" i="21"/>
  <c r="J588" i="21"/>
  <c r="R587" i="21"/>
  <c r="N587" i="21"/>
  <c r="V587" i="21" s="1"/>
  <c r="M587" i="21"/>
  <c r="L587" i="21"/>
  <c r="K587" i="21"/>
  <c r="J587" i="21"/>
  <c r="R586" i="21"/>
  <c r="N586" i="21"/>
  <c r="V586" i="21" s="1"/>
  <c r="M586" i="21"/>
  <c r="L586" i="21"/>
  <c r="K586" i="21"/>
  <c r="J586" i="21"/>
  <c r="R585" i="21"/>
  <c r="N585" i="21"/>
  <c r="V585" i="21" s="1"/>
  <c r="M585" i="21"/>
  <c r="L585" i="21"/>
  <c r="K585" i="21"/>
  <c r="J585" i="21"/>
  <c r="R584" i="21"/>
  <c r="N584" i="21"/>
  <c r="V584" i="21" s="1"/>
  <c r="M584" i="21"/>
  <c r="L584" i="21"/>
  <c r="K584" i="21"/>
  <c r="J584" i="21"/>
  <c r="R583" i="21"/>
  <c r="N583" i="21"/>
  <c r="V583" i="21" s="1"/>
  <c r="M583" i="21"/>
  <c r="L583" i="21"/>
  <c r="K583" i="21"/>
  <c r="J583" i="21"/>
  <c r="R582" i="21"/>
  <c r="N582" i="21"/>
  <c r="V582" i="21" s="1"/>
  <c r="M582" i="21"/>
  <c r="L582" i="21"/>
  <c r="K582" i="21"/>
  <c r="J582" i="21"/>
  <c r="R581" i="21"/>
  <c r="N581" i="21"/>
  <c r="V581" i="21" s="1"/>
  <c r="M581" i="21"/>
  <c r="L581" i="21"/>
  <c r="K581" i="21"/>
  <c r="J581" i="21"/>
  <c r="R580" i="21"/>
  <c r="N580" i="21"/>
  <c r="V580" i="21" s="1"/>
  <c r="M580" i="21"/>
  <c r="L580" i="21"/>
  <c r="K580" i="21"/>
  <c r="J580" i="21"/>
  <c r="R579" i="21"/>
  <c r="N579" i="21"/>
  <c r="V579" i="21" s="1"/>
  <c r="M579" i="21"/>
  <c r="L579" i="21"/>
  <c r="K579" i="21"/>
  <c r="J579" i="21"/>
  <c r="R578" i="21"/>
  <c r="N578" i="21"/>
  <c r="V578" i="21" s="1"/>
  <c r="M578" i="21"/>
  <c r="L578" i="21"/>
  <c r="K578" i="21"/>
  <c r="J578" i="21"/>
  <c r="R577" i="21"/>
  <c r="N577" i="21"/>
  <c r="V577" i="21" s="1"/>
  <c r="M577" i="21"/>
  <c r="L577" i="21"/>
  <c r="K577" i="21"/>
  <c r="J577" i="21"/>
  <c r="R576" i="21"/>
  <c r="N576" i="21"/>
  <c r="V576" i="21" s="1"/>
  <c r="M576" i="21"/>
  <c r="L576" i="21"/>
  <c r="K576" i="21"/>
  <c r="J576" i="21"/>
  <c r="R575" i="21"/>
  <c r="M575" i="21"/>
  <c r="L575" i="21"/>
  <c r="K575" i="21"/>
  <c r="J575" i="21"/>
  <c r="R574" i="21"/>
  <c r="N574" i="21"/>
  <c r="V574" i="21" s="1"/>
  <c r="M574" i="21"/>
  <c r="L574" i="21"/>
  <c r="K574" i="21"/>
  <c r="J574" i="21"/>
  <c r="R573" i="21"/>
  <c r="M573" i="21"/>
  <c r="L573" i="21"/>
  <c r="K573" i="21"/>
  <c r="J573" i="21"/>
  <c r="R572" i="21"/>
  <c r="N572" i="21"/>
  <c r="V572" i="21" s="1"/>
  <c r="M572" i="21"/>
  <c r="L572" i="21"/>
  <c r="K572" i="21"/>
  <c r="J572" i="21"/>
  <c r="R571" i="21"/>
  <c r="N571" i="21"/>
  <c r="V571" i="21" s="1"/>
  <c r="M571" i="21"/>
  <c r="L571" i="21"/>
  <c r="K571" i="21"/>
  <c r="J571" i="21"/>
  <c r="R570" i="21"/>
  <c r="N570" i="21"/>
  <c r="V570" i="21" s="1"/>
  <c r="M570" i="21"/>
  <c r="L570" i="21"/>
  <c r="K570" i="21"/>
  <c r="J570" i="21"/>
  <c r="R569" i="21"/>
  <c r="N569" i="21"/>
  <c r="V569" i="21" s="1"/>
  <c r="M569" i="21"/>
  <c r="L569" i="21"/>
  <c r="K569" i="21"/>
  <c r="J569" i="21"/>
  <c r="R568" i="21"/>
  <c r="N568" i="21"/>
  <c r="V568" i="21" s="1"/>
  <c r="M568" i="21"/>
  <c r="L568" i="21"/>
  <c r="K568" i="21"/>
  <c r="J568" i="21"/>
  <c r="R567" i="21"/>
  <c r="N567" i="21"/>
  <c r="V567" i="21" s="1"/>
  <c r="M567" i="21"/>
  <c r="L567" i="21"/>
  <c r="K567" i="21"/>
  <c r="J567" i="21"/>
  <c r="R566" i="21"/>
  <c r="N566" i="21"/>
  <c r="V566" i="21" s="1"/>
  <c r="M566" i="21"/>
  <c r="L566" i="21"/>
  <c r="K566" i="21"/>
  <c r="J566" i="21"/>
  <c r="R565" i="21"/>
  <c r="N565" i="21"/>
  <c r="V565" i="21" s="1"/>
  <c r="M565" i="21"/>
  <c r="L565" i="21"/>
  <c r="K565" i="21"/>
  <c r="J565" i="21"/>
  <c r="F563" i="21"/>
  <c r="M562" i="21"/>
  <c r="L562" i="21"/>
  <c r="F562" i="21"/>
  <c r="E562" i="21"/>
  <c r="D562" i="21"/>
  <c r="J561" i="21"/>
  <c r="D560" i="21"/>
  <c r="F680" i="21" s="1"/>
  <c r="I557" i="21"/>
  <c r="U555" i="21"/>
  <c r="U553" i="21"/>
  <c r="U594" i="21" s="1"/>
  <c r="O543" i="21"/>
  <c r="O541" i="21"/>
  <c r="O538" i="21"/>
  <c r="C532" i="21"/>
  <c r="C448" i="21"/>
  <c r="R445" i="21"/>
  <c r="C445" i="21"/>
  <c r="N438" i="21" s="1"/>
  <c r="V438" i="21" s="1"/>
  <c r="R443" i="21"/>
  <c r="M443" i="21"/>
  <c r="L443" i="21"/>
  <c r="K443" i="21"/>
  <c r="J443" i="21"/>
  <c r="R442" i="21"/>
  <c r="M442" i="21"/>
  <c r="L442" i="21"/>
  <c r="K442" i="21"/>
  <c r="J442" i="21"/>
  <c r="R441" i="21"/>
  <c r="M441" i="21"/>
  <c r="L441" i="21"/>
  <c r="K441" i="21"/>
  <c r="J441" i="21"/>
  <c r="R440" i="21"/>
  <c r="M440" i="21"/>
  <c r="L440" i="21"/>
  <c r="K440" i="21"/>
  <c r="J440" i="21"/>
  <c r="R439" i="21"/>
  <c r="M439" i="21"/>
  <c r="L439" i="21"/>
  <c r="K439" i="21"/>
  <c r="J439" i="21"/>
  <c r="R438" i="21"/>
  <c r="M438" i="21"/>
  <c r="L438" i="21"/>
  <c r="K438" i="21"/>
  <c r="J438" i="21"/>
  <c r="R437" i="21"/>
  <c r="M437" i="21"/>
  <c r="L437" i="21"/>
  <c r="K437" i="21"/>
  <c r="J437" i="21"/>
  <c r="R436" i="21"/>
  <c r="N436" i="21"/>
  <c r="V436" i="21" s="1"/>
  <c r="M436" i="21"/>
  <c r="L436" i="21"/>
  <c r="K436" i="21"/>
  <c r="J436" i="21"/>
  <c r="R435" i="21"/>
  <c r="M435" i="21"/>
  <c r="L435" i="21"/>
  <c r="K435" i="21"/>
  <c r="J435" i="21"/>
  <c r="R434" i="21"/>
  <c r="M434" i="21"/>
  <c r="L434" i="21"/>
  <c r="K434" i="21"/>
  <c r="J434" i="21"/>
  <c r="R433" i="21"/>
  <c r="M433" i="21"/>
  <c r="L433" i="21"/>
  <c r="K433" i="21"/>
  <c r="J433" i="21"/>
  <c r="R432" i="21"/>
  <c r="M432" i="21"/>
  <c r="L432" i="21"/>
  <c r="K432" i="21"/>
  <c r="J432" i="21"/>
  <c r="R431" i="21"/>
  <c r="M431" i="21"/>
  <c r="L431" i="21"/>
  <c r="K431" i="21"/>
  <c r="J431" i="21"/>
  <c r="R430" i="21"/>
  <c r="N430" i="21"/>
  <c r="V430" i="21" s="1"/>
  <c r="M430" i="21"/>
  <c r="L430" i="21"/>
  <c r="K430" i="21"/>
  <c r="J430" i="21"/>
  <c r="R429" i="21"/>
  <c r="M429" i="21"/>
  <c r="L429" i="21"/>
  <c r="K429" i="21"/>
  <c r="J429" i="21"/>
  <c r="R428" i="21"/>
  <c r="M428" i="21"/>
  <c r="L428" i="21"/>
  <c r="K428" i="21"/>
  <c r="J428" i="21"/>
  <c r="R427" i="21"/>
  <c r="N427" i="21"/>
  <c r="V427" i="21" s="1"/>
  <c r="M427" i="21"/>
  <c r="L427" i="21"/>
  <c r="K427" i="21"/>
  <c r="J427" i="21"/>
  <c r="R426" i="21"/>
  <c r="M426" i="21"/>
  <c r="L426" i="21"/>
  <c r="K426" i="21"/>
  <c r="J426" i="21"/>
  <c r="R425" i="21"/>
  <c r="N425" i="21"/>
  <c r="V425" i="21" s="1"/>
  <c r="M425" i="21"/>
  <c r="L425" i="21"/>
  <c r="K425" i="21"/>
  <c r="J425" i="21"/>
  <c r="R424" i="21"/>
  <c r="M424" i="21"/>
  <c r="L424" i="21"/>
  <c r="K424" i="21"/>
  <c r="J424" i="21"/>
  <c r="R423" i="21"/>
  <c r="N423" i="21"/>
  <c r="V423" i="21" s="1"/>
  <c r="M423" i="21"/>
  <c r="L423" i="21"/>
  <c r="K423" i="21"/>
  <c r="J423" i="21"/>
  <c r="R422" i="21"/>
  <c r="M422" i="21"/>
  <c r="L422" i="21"/>
  <c r="K422" i="21"/>
  <c r="J422" i="21"/>
  <c r="R421" i="21"/>
  <c r="N421" i="21"/>
  <c r="V421" i="21" s="1"/>
  <c r="M421" i="21"/>
  <c r="L421" i="21"/>
  <c r="K421" i="21"/>
  <c r="J421" i="21"/>
  <c r="R420" i="21"/>
  <c r="M420" i="21"/>
  <c r="L420" i="21"/>
  <c r="K420" i="21"/>
  <c r="J420" i="21"/>
  <c r="R419" i="21"/>
  <c r="N419" i="21"/>
  <c r="V419" i="21" s="1"/>
  <c r="M419" i="21"/>
  <c r="L419" i="21"/>
  <c r="K419" i="21"/>
  <c r="J419" i="21"/>
  <c r="R418" i="21"/>
  <c r="M418" i="21"/>
  <c r="L418" i="21"/>
  <c r="K418" i="21"/>
  <c r="J418" i="21"/>
  <c r="R417" i="21"/>
  <c r="N417" i="21"/>
  <c r="V417" i="21" s="1"/>
  <c r="M417" i="21"/>
  <c r="L417" i="21"/>
  <c r="K417" i="21"/>
  <c r="J417" i="21"/>
  <c r="R416" i="21"/>
  <c r="M416" i="21"/>
  <c r="L416" i="21"/>
  <c r="K416" i="21"/>
  <c r="J416" i="21"/>
  <c r="R415" i="21"/>
  <c r="N415" i="21"/>
  <c r="V415" i="21" s="1"/>
  <c r="M415" i="21"/>
  <c r="L415" i="21"/>
  <c r="K415" i="21"/>
  <c r="J415" i="21"/>
  <c r="R414" i="21"/>
  <c r="M414" i="21"/>
  <c r="L414" i="21"/>
  <c r="K414" i="21"/>
  <c r="J414" i="21"/>
  <c r="R413" i="21"/>
  <c r="N413" i="21"/>
  <c r="V413" i="21" s="1"/>
  <c r="M413" i="21"/>
  <c r="L413" i="21"/>
  <c r="K413" i="21"/>
  <c r="J413" i="21"/>
  <c r="R412" i="21"/>
  <c r="M412" i="21"/>
  <c r="L412" i="21"/>
  <c r="K412" i="21"/>
  <c r="J412" i="21"/>
  <c r="R411" i="21"/>
  <c r="N411" i="21"/>
  <c r="V411" i="21" s="1"/>
  <c r="M411" i="21"/>
  <c r="L411" i="21"/>
  <c r="K411" i="21"/>
  <c r="J411" i="21"/>
  <c r="R410" i="21"/>
  <c r="M410" i="21"/>
  <c r="L410" i="21"/>
  <c r="K410" i="21"/>
  <c r="J410" i="21"/>
  <c r="R409" i="21"/>
  <c r="N409" i="21"/>
  <c r="V409" i="21" s="1"/>
  <c r="M409" i="21"/>
  <c r="L409" i="21"/>
  <c r="K409" i="21"/>
  <c r="J409" i="21"/>
  <c r="R408" i="21"/>
  <c r="M408" i="21"/>
  <c r="L408" i="21"/>
  <c r="K408" i="21"/>
  <c r="J408" i="21"/>
  <c r="R407" i="21"/>
  <c r="N407" i="21"/>
  <c r="V407" i="21" s="1"/>
  <c r="M407" i="21"/>
  <c r="L407" i="21"/>
  <c r="K407" i="21"/>
  <c r="J407" i="21"/>
  <c r="R406" i="21"/>
  <c r="M406" i="21"/>
  <c r="L406" i="21"/>
  <c r="K406" i="21"/>
  <c r="J406" i="21"/>
  <c r="R405" i="21"/>
  <c r="N405" i="21"/>
  <c r="V405" i="21" s="1"/>
  <c r="M405" i="21"/>
  <c r="L405" i="21"/>
  <c r="K405" i="21"/>
  <c r="J405" i="21"/>
  <c r="R404" i="21"/>
  <c r="M404" i="21"/>
  <c r="L404" i="21"/>
  <c r="K404" i="21"/>
  <c r="J404" i="21"/>
  <c r="F402" i="21"/>
  <c r="M401" i="21"/>
  <c r="L401" i="21"/>
  <c r="E401" i="21"/>
  <c r="D401" i="21"/>
  <c r="J400" i="21"/>
  <c r="D399" i="21"/>
  <c r="G397" i="21" s="1"/>
  <c r="I396" i="21"/>
  <c r="U394" i="21"/>
  <c r="U392" i="21"/>
  <c r="U417" i="21" s="1"/>
  <c r="O382" i="21"/>
  <c r="O380" i="21"/>
  <c r="O377" i="21"/>
  <c r="C371" i="21"/>
  <c r="C287" i="21"/>
  <c r="R284" i="21"/>
  <c r="C284" i="21"/>
  <c r="N259" i="21" s="1"/>
  <c r="V259" i="21" s="1"/>
  <c r="R282" i="21"/>
  <c r="M282" i="21"/>
  <c r="L282" i="21"/>
  <c r="K282" i="21"/>
  <c r="J282" i="21"/>
  <c r="R281" i="21"/>
  <c r="M281" i="21"/>
  <c r="L281" i="21"/>
  <c r="K281" i="21"/>
  <c r="J281" i="21"/>
  <c r="R280" i="21"/>
  <c r="M280" i="21"/>
  <c r="L280" i="21"/>
  <c r="K280" i="21"/>
  <c r="J280" i="21"/>
  <c r="R279" i="21"/>
  <c r="M279" i="21"/>
  <c r="L279" i="21"/>
  <c r="K279" i="21"/>
  <c r="J279" i="21"/>
  <c r="R278" i="21"/>
  <c r="M278" i="21"/>
  <c r="L278" i="21"/>
  <c r="K278" i="21"/>
  <c r="J278" i="21"/>
  <c r="R277" i="21"/>
  <c r="M277" i="21"/>
  <c r="L277" i="21"/>
  <c r="K277" i="21"/>
  <c r="J277" i="21"/>
  <c r="R276" i="21"/>
  <c r="M276" i="21"/>
  <c r="L276" i="21"/>
  <c r="K276" i="21"/>
  <c r="J276" i="21"/>
  <c r="R275" i="21"/>
  <c r="M275" i="21"/>
  <c r="L275" i="21"/>
  <c r="K275" i="21"/>
  <c r="J275" i="21"/>
  <c r="R274" i="21"/>
  <c r="M274" i="21"/>
  <c r="L274" i="21"/>
  <c r="K274" i="21"/>
  <c r="J274" i="21"/>
  <c r="R273" i="21"/>
  <c r="M273" i="21"/>
  <c r="L273" i="21"/>
  <c r="K273" i="21"/>
  <c r="J273" i="21"/>
  <c r="R272" i="21"/>
  <c r="M272" i="21"/>
  <c r="L272" i="21"/>
  <c r="K272" i="21"/>
  <c r="J272" i="21"/>
  <c r="R271" i="21"/>
  <c r="M271" i="21"/>
  <c r="L271" i="21"/>
  <c r="K271" i="21"/>
  <c r="J271" i="21"/>
  <c r="R270" i="21"/>
  <c r="M270" i="21"/>
  <c r="L270" i="21"/>
  <c r="K270" i="21"/>
  <c r="J270" i="21"/>
  <c r="R269" i="21"/>
  <c r="M269" i="21"/>
  <c r="L269" i="21"/>
  <c r="K269" i="21"/>
  <c r="J269" i="21"/>
  <c r="R268" i="21"/>
  <c r="M268" i="21"/>
  <c r="L268" i="21"/>
  <c r="K268" i="21"/>
  <c r="J268" i="21"/>
  <c r="R267" i="21"/>
  <c r="M267" i="21"/>
  <c r="L267" i="21"/>
  <c r="K267" i="21"/>
  <c r="J267" i="21"/>
  <c r="R266" i="21"/>
  <c r="M266" i="21"/>
  <c r="L266" i="21"/>
  <c r="K266" i="21"/>
  <c r="J266" i="21"/>
  <c r="R265" i="21"/>
  <c r="M265" i="21"/>
  <c r="L265" i="21"/>
  <c r="K265" i="21"/>
  <c r="J265" i="21"/>
  <c r="R264" i="21"/>
  <c r="M264" i="21"/>
  <c r="L264" i="21"/>
  <c r="K264" i="21"/>
  <c r="J264" i="21"/>
  <c r="R263" i="21"/>
  <c r="M263" i="21"/>
  <c r="L263" i="21"/>
  <c r="K263" i="21"/>
  <c r="J263" i="21"/>
  <c r="R262" i="21"/>
  <c r="M262" i="21"/>
  <c r="L262" i="21"/>
  <c r="K262" i="21"/>
  <c r="J262" i="21"/>
  <c r="R261" i="21"/>
  <c r="M261" i="21"/>
  <c r="L261" i="21"/>
  <c r="K261" i="21"/>
  <c r="J261" i="21"/>
  <c r="R260" i="21"/>
  <c r="M260" i="21"/>
  <c r="L260" i="21"/>
  <c r="K260" i="21"/>
  <c r="J260" i="21"/>
  <c r="R259" i="21"/>
  <c r="M259" i="21"/>
  <c r="L259" i="21"/>
  <c r="K259" i="21"/>
  <c r="J259" i="21"/>
  <c r="R258" i="21"/>
  <c r="M258" i="21"/>
  <c r="L258" i="21"/>
  <c r="K258" i="21"/>
  <c r="J258" i="21"/>
  <c r="R257" i="21"/>
  <c r="M257" i="21"/>
  <c r="L257" i="21"/>
  <c r="K257" i="21"/>
  <c r="J257" i="21"/>
  <c r="R256" i="21"/>
  <c r="M256" i="21"/>
  <c r="L256" i="21"/>
  <c r="K256" i="21"/>
  <c r="J256" i="21"/>
  <c r="R255" i="21"/>
  <c r="M255" i="21"/>
  <c r="L255" i="21"/>
  <c r="K255" i="21"/>
  <c r="J255" i="21"/>
  <c r="R254" i="21"/>
  <c r="M254" i="21"/>
  <c r="L254" i="21"/>
  <c r="K254" i="21"/>
  <c r="J254" i="21"/>
  <c r="R253" i="21"/>
  <c r="N253" i="21"/>
  <c r="V253" i="21" s="1"/>
  <c r="M253" i="21"/>
  <c r="L253" i="21"/>
  <c r="K253" i="21"/>
  <c r="J253" i="21"/>
  <c r="R252" i="21"/>
  <c r="M252" i="21"/>
  <c r="L252" i="21"/>
  <c r="K252" i="21"/>
  <c r="J252" i="21"/>
  <c r="R251" i="21"/>
  <c r="M251" i="21"/>
  <c r="L251" i="21"/>
  <c r="K251" i="21"/>
  <c r="J251" i="21"/>
  <c r="R250" i="21"/>
  <c r="M250" i="21"/>
  <c r="L250" i="21"/>
  <c r="K250" i="21"/>
  <c r="J250" i="21"/>
  <c r="R249" i="21"/>
  <c r="M249" i="21"/>
  <c r="L249" i="21"/>
  <c r="K249" i="21"/>
  <c r="J249" i="21"/>
  <c r="R248" i="21"/>
  <c r="M248" i="21"/>
  <c r="L248" i="21"/>
  <c r="K248" i="21"/>
  <c r="J248" i="21"/>
  <c r="R247" i="21"/>
  <c r="M247" i="21"/>
  <c r="L247" i="21"/>
  <c r="K247" i="21"/>
  <c r="J247" i="21"/>
  <c r="R246" i="21"/>
  <c r="M246" i="21"/>
  <c r="L246" i="21"/>
  <c r="K246" i="21"/>
  <c r="J246" i="21"/>
  <c r="R245" i="21"/>
  <c r="M245" i="21"/>
  <c r="L245" i="21"/>
  <c r="K245" i="21"/>
  <c r="J245" i="21"/>
  <c r="R244" i="21"/>
  <c r="M244" i="21"/>
  <c r="L244" i="21"/>
  <c r="K244" i="21"/>
  <c r="J244" i="21"/>
  <c r="R243" i="21"/>
  <c r="M243" i="21"/>
  <c r="L243" i="21"/>
  <c r="K243" i="21"/>
  <c r="J243" i="21"/>
  <c r="M240" i="21"/>
  <c r="L240" i="21"/>
  <c r="E240" i="21"/>
  <c r="D240" i="21"/>
  <c r="J239" i="21"/>
  <c r="D238" i="21"/>
  <c r="F358" i="21" s="1"/>
  <c r="I235" i="21"/>
  <c r="U233" i="21"/>
  <c r="U231" i="21"/>
  <c r="U277" i="21" s="1"/>
  <c r="O221" i="21"/>
  <c r="O219" i="21"/>
  <c r="O216" i="21"/>
  <c r="C210" i="21"/>
  <c r="C126" i="21"/>
  <c r="R123" i="21"/>
  <c r="C123" i="21"/>
  <c r="C124" i="21" s="1"/>
  <c r="F79" i="21" s="1"/>
  <c r="R121" i="21"/>
  <c r="M121" i="21"/>
  <c r="L121" i="21"/>
  <c r="K121" i="21"/>
  <c r="J121" i="21"/>
  <c r="R120" i="21"/>
  <c r="M120" i="21"/>
  <c r="L120" i="21"/>
  <c r="K120" i="21"/>
  <c r="J120" i="21"/>
  <c r="R119" i="21"/>
  <c r="M119" i="21"/>
  <c r="L119" i="21"/>
  <c r="K119" i="21"/>
  <c r="J119" i="21"/>
  <c r="R118" i="21"/>
  <c r="M118" i="21"/>
  <c r="L118" i="21"/>
  <c r="K118" i="21"/>
  <c r="J118" i="21"/>
  <c r="R117" i="21"/>
  <c r="M117" i="21"/>
  <c r="L117" i="21"/>
  <c r="K117" i="21"/>
  <c r="J117" i="21"/>
  <c r="R116" i="21"/>
  <c r="M116" i="21"/>
  <c r="L116" i="21"/>
  <c r="K116" i="21"/>
  <c r="J116" i="21"/>
  <c r="R115" i="21"/>
  <c r="M115" i="21"/>
  <c r="L115" i="21"/>
  <c r="K115" i="21"/>
  <c r="J115" i="21"/>
  <c r="R114" i="21"/>
  <c r="M114" i="21"/>
  <c r="L114" i="21"/>
  <c r="K114" i="21"/>
  <c r="J114" i="21"/>
  <c r="R113" i="21"/>
  <c r="M113" i="21"/>
  <c r="L113" i="21"/>
  <c r="K113" i="21"/>
  <c r="J113" i="21"/>
  <c r="R112" i="21"/>
  <c r="M112" i="21"/>
  <c r="L112" i="21"/>
  <c r="K112" i="21"/>
  <c r="J112" i="21"/>
  <c r="R111" i="21"/>
  <c r="M111" i="21"/>
  <c r="L111" i="21"/>
  <c r="K111" i="21"/>
  <c r="J111" i="21"/>
  <c r="R110" i="21"/>
  <c r="M110" i="21"/>
  <c r="L110" i="21"/>
  <c r="K110" i="21"/>
  <c r="J110" i="21"/>
  <c r="R109" i="21"/>
  <c r="N109" i="21"/>
  <c r="V109" i="21" s="1"/>
  <c r="M109" i="21"/>
  <c r="L109" i="21"/>
  <c r="K109" i="21"/>
  <c r="J109" i="21"/>
  <c r="R108" i="21"/>
  <c r="M108" i="21"/>
  <c r="L108" i="21"/>
  <c r="K108" i="21"/>
  <c r="J108" i="21"/>
  <c r="R107" i="21"/>
  <c r="N107" i="21"/>
  <c r="V107" i="21" s="1"/>
  <c r="M107" i="21"/>
  <c r="L107" i="21"/>
  <c r="K107" i="21"/>
  <c r="J107" i="21"/>
  <c r="R106" i="21"/>
  <c r="M106" i="21"/>
  <c r="L106" i="21"/>
  <c r="K106" i="21"/>
  <c r="J106" i="21"/>
  <c r="R105" i="21"/>
  <c r="M105" i="21"/>
  <c r="L105" i="21"/>
  <c r="K105" i="21"/>
  <c r="J105" i="21"/>
  <c r="R104" i="21"/>
  <c r="N104" i="21"/>
  <c r="V104" i="21" s="1"/>
  <c r="M104" i="21"/>
  <c r="L104" i="21"/>
  <c r="K104" i="21"/>
  <c r="J104" i="21"/>
  <c r="R103" i="21"/>
  <c r="M103" i="21"/>
  <c r="L103" i="21"/>
  <c r="K103" i="21"/>
  <c r="J103" i="21"/>
  <c r="R102" i="21"/>
  <c r="N102" i="21"/>
  <c r="V102" i="21" s="1"/>
  <c r="M102" i="21"/>
  <c r="L102" i="21"/>
  <c r="K102" i="21"/>
  <c r="J102" i="21"/>
  <c r="R101" i="21"/>
  <c r="M101" i="21"/>
  <c r="L101" i="21"/>
  <c r="K101" i="21"/>
  <c r="J101" i="21"/>
  <c r="R100" i="21"/>
  <c r="N100" i="21"/>
  <c r="V100" i="21" s="1"/>
  <c r="M100" i="21"/>
  <c r="L100" i="21"/>
  <c r="K100" i="21"/>
  <c r="J100" i="21"/>
  <c r="R99" i="21"/>
  <c r="M99" i="21"/>
  <c r="L99" i="21"/>
  <c r="K99" i="21"/>
  <c r="J99" i="21"/>
  <c r="R98" i="21"/>
  <c r="N98" i="21"/>
  <c r="V98" i="21" s="1"/>
  <c r="M98" i="21"/>
  <c r="L98" i="21"/>
  <c r="K98" i="21"/>
  <c r="J98" i="21"/>
  <c r="R97" i="21"/>
  <c r="M97" i="21"/>
  <c r="L97" i="21"/>
  <c r="K97" i="21"/>
  <c r="J97" i="21"/>
  <c r="R96" i="21"/>
  <c r="N96" i="21"/>
  <c r="V96" i="21" s="1"/>
  <c r="M96" i="21"/>
  <c r="L96" i="21"/>
  <c r="K96" i="21"/>
  <c r="J96" i="21"/>
  <c r="R95" i="21"/>
  <c r="M95" i="21"/>
  <c r="L95" i="21"/>
  <c r="K95" i="21"/>
  <c r="J95" i="21"/>
  <c r="R94" i="21"/>
  <c r="N94" i="21"/>
  <c r="V94" i="21" s="1"/>
  <c r="M94" i="21"/>
  <c r="L94" i="21"/>
  <c r="K94" i="21"/>
  <c r="J94" i="21"/>
  <c r="R93" i="21"/>
  <c r="M93" i="21"/>
  <c r="L93" i="21"/>
  <c r="K93" i="21"/>
  <c r="J93" i="21"/>
  <c r="R92" i="21"/>
  <c r="N92" i="21"/>
  <c r="V92" i="21" s="1"/>
  <c r="M92" i="21"/>
  <c r="L92" i="21"/>
  <c r="K92" i="21"/>
  <c r="J92" i="21"/>
  <c r="R91" i="21"/>
  <c r="M91" i="21"/>
  <c r="L91" i="21"/>
  <c r="K91" i="21"/>
  <c r="J91" i="21"/>
  <c r="R90" i="21"/>
  <c r="N90" i="21"/>
  <c r="V90" i="21" s="1"/>
  <c r="M90" i="21"/>
  <c r="L90" i="21"/>
  <c r="K90" i="21"/>
  <c r="J90" i="21"/>
  <c r="R89" i="21"/>
  <c r="M89" i="21"/>
  <c r="L89" i="21"/>
  <c r="K89" i="21"/>
  <c r="J89" i="21"/>
  <c r="R88" i="21"/>
  <c r="N88" i="21"/>
  <c r="V88" i="21" s="1"/>
  <c r="M88" i="21"/>
  <c r="L88" i="21"/>
  <c r="K88" i="21"/>
  <c r="J88" i="21"/>
  <c r="R87" i="21"/>
  <c r="M87" i="21"/>
  <c r="L87" i="21"/>
  <c r="K87" i="21"/>
  <c r="J87" i="21"/>
  <c r="R86" i="21"/>
  <c r="N86" i="21"/>
  <c r="V86" i="21" s="1"/>
  <c r="M86" i="21"/>
  <c r="L86" i="21"/>
  <c r="K86" i="21"/>
  <c r="J86" i="21"/>
  <c r="R85" i="21"/>
  <c r="M85" i="21"/>
  <c r="L85" i="21"/>
  <c r="K85" i="21"/>
  <c r="J85" i="21"/>
  <c r="R84" i="21"/>
  <c r="N84" i="21"/>
  <c r="V84" i="21" s="1"/>
  <c r="M84" i="21"/>
  <c r="L84" i="21"/>
  <c r="K84" i="21"/>
  <c r="J84" i="21"/>
  <c r="R83" i="21"/>
  <c r="M83" i="21"/>
  <c r="L83" i="21"/>
  <c r="K83" i="21"/>
  <c r="J83" i="21"/>
  <c r="R82" i="21"/>
  <c r="N82" i="21"/>
  <c r="M82" i="21"/>
  <c r="L82" i="21"/>
  <c r="K82" i="21"/>
  <c r="J82" i="21"/>
  <c r="F80" i="21"/>
  <c r="M79" i="21"/>
  <c r="L79" i="21"/>
  <c r="E79" i="21"/>
  <c r="D79" i="21"/>
  <c r="J78" i="21"/>
  <c r="D77" i="21"/>
  <c r="F197" i="21" s="1"/>
  <c r="I74" i="21"/>
  <c r="U72" i="21"/>
  <c r="U70" i="21"/>
  <c r="O60" i="21"/>
  <c r="O58" i="21"/>
  <c r="O55" i="21"/>
  <c r="W43" i="21"/>
  <c r="W36" i="21"/>
  <c r="W745" i="21" s="1"/>
  <c r="S36" i="21"/>
  <c r="B35" i="21"/>
  <c r="T88" i="22" l="1"/>
  <c r="T90" i="22"/>
  <c r="T92" i="22"/>
  <c r="S566" i="22"/>
  <c r="U569" i="22"/>
  <c r="U573" i="22"/>
  <c r="U575" i="22"/>
  <c r="S580" i="22"/>
  <c r="S586" i="22"/>
  <c r="S590" i="22"/>
  <c r="T592" i="22"/>
  <c r="S596" i="22"/>
  <c r="U600" i="22"/>
  <c r="S602" i="22"/>
  <c r="L123" i="21"/>
  <c r="N83" i="21"/>
  <c r="V83" i="21" s="1"/>
  <c r="N85" i="21"/>
  <c r="V85" i="21" s="1"/>
  <c r="N87" i="21"/>
  <c r="V87" i="21" s="1"/>
  <c r="N89" i="21"/>
  <c r="V89" i="21" s="1"/>
  <c r="N91" i="21"/>
  <c r="V91" i="21" s="1"/>
  <c r="N93" i="21"/>
  <c r="V93" i="21" s="1"/>
  <c r="N95" i="21"/>
  <c r="V95" i="21" s="1"/>
  <c r="N97" i="21"/>
  <c r="V97" i="21" s="1"/>
  <c r="N99" i="21"/>
  <c r="V99" i="21" s="1"/>
  <c r="N101" i="21"/>
  <c r="V101" i="21" s="1"/>
  <c r="N103" i="21"/>
  <c r="V103" i="21" s="1"/>
  <c r="N105" i="21"/>
  <c r="V105" i="21" s="1"/>
  <c r="N114" i="21"/>
  <c r="V114" i="21" s="1"/>
  <c r="N117" i="21"/>
  <c r="V117" i="21" s="1"/>
  <c r="N251" i="21"/>
  <c r="V251" i="21" s="1"/>
  <c r="N404" i="21"/>
  <c r="V404" i="21" s="1"/>
  <c r="N406" i="21"/>
  <c r="V406" i="21" s="1"/>
  <c r="N408" i="21"/>
  <c r="V408" i="21" s="1"/>
  <c r="N410" i="21"/>
  <c r="V410" i="21" s="1"/>
  <c r="N412" i="21"/>
  <c r="V412" i="21" s="1"/>
  <c r="N414" i="21"/>
  <c r="V414" i="21" s="1"/>
  <c r="N416" i="21"/>
  <c r="V416" i="21" s="1"/>
  <c r="N418" i="21"/>
  <c r="V418" i="21" s="1"/>
  <c r="N420" i="21"/>
  <c r="V420" i="21" s="1"/>
  <c r="N422" i="21"/>
  <c r="V422" i="21" s="1"/>
  <c r="N424" i="21"/>
  <c r="V424" i="21" s="1"/>
  <c r="N426" i="21"/>
  <c r="V426" i="21" s="1"/>
  <c r="T82" i="22"/>
  <c r="N83" i="22"/>
  <c r="V83" i="22" s="1"/>
  <c r="T84" i="22"/>
  <c r="N85" i="22"/>
  <c r="V85" i="22" s="1"/>
  <c r="N98" i="22"/>
  <c r="V98" i="22" s="1"/>
  <c r="N115" i="22"/>
  <c r="V115" i="22" s="1"/>
  <c r="N118" i="22"/>
  <c r="V118" i="22" s="1"/>
  <c r="S244" i="22"/>
  <c r="U246" i="22"/>
  <c r="S248" i="22"/>
  <c r="T276" i="22"/>
  <c r="T566" i="22"/>
  <c r="T569" i="22"/>
  <c r="U571" i="22"/>
  <c r="S572" i="22"/>
  <c r="T575" i="22"/>
  <c r="U577" i="22"/>
  <c r="S578" i="22"/>
  <c r="S581" i="22"/>
  <c r="U583" i="22"/>
  <c r="S584" i="22"/>
  <c r="T586" i="22"/>
  <c r="U589" i="22"/>
  <c r="T596" i="22"/>
  <c r="U601" i="22"/>
  <c r="T602" i="22"/>
  <c r="S603" i="22"/>
  <c r="U765" i="22"/>
  <c r="T728" i="22"/>
  <c r="T730" i="22"/>
  <c r="M284" i="21"/>
  <c r="N245" i="21"/>
  <c r="V245" i="21" s="1"/>
  <c r="T86" i="22"/>
  <c r="T94" i="22"/>
  <c r="L445" i="22"/>
  <c r="T445" i="22" s="1"/>
  <c r="S570" i="22"/>
  <c r="S576" i="22"/>
  <c r="U580" i="22"/>
  <c r="S582" i="22"/>
  <c r="S588" i="22"/>
  <c r="T591" i="22"/>
  <c r="U593" i="22"/>
  <c r="S594" i="22"/>
  <c r="T597" i="22"/>
  <c r="S600" i="22"/>
  <c r="N243" i="21"/>
  <c r="N267" i="21"/>
  <c r="V267" i="21" s="1"/>
  <c r="M445" i="22"/>
  <c r="G558" i="22"/>
  <c r="S565" i="22"/>
  <c r="U567" i="22"/>
  <c r="S568" i="22"/>
  <c r="T570" i="22"/>
  <c r="S574" i="22"/>
  <c r="T576" i="22"/>
  <c r="T579" i="22"/>
  <c r="T582" i="22"/>
  <c r="T585" i="22"/>
  <c r="U587" i="22"/>
  <c r="S592" i="22"/>
  <c r="T594" i="22"/>
  <c r="S595" i="22"/>
  <c r="S598" i="22"/>
  <c r="U599" i="22"/>
  <c r="T600" i="22"/>
  <c r="T604" i="22"/>
  <c r="S1061" i="22"/>
  <c r="S1050" i="22"/>
  <c r="T77" i="23"/>
  <c r="V78" i="23"/>
  <c r="T81" i="23"/>
  <c r="V82" i="23"/>
  <c r="T85" i="23"/>
  <c r="V86" i="23"/>
  <c r="V93" i="23"/>
  <c r="V369" i="23"/>
  <c r="T341" i="23"/>
  <c r="V343" i="23"/>
  <c r="V346" i="23"/>
  <c r="T351" i="23"/>
  <c r="V358" i="23"/>
  <c r="V360" i="23"/>
  <c r="T363" i="23"/>
  <c r="T371" i="23"/>
  <c r="V372" i="23"/>
  <c r="V376" i="23"/>
  <c r="V377" i="23"/>
  <c r="T470" i="23"/>
  <c r="V473" i="23"/>
  <c r="V474" i="23"/>
  <c r="T474" i="23"/>
  <c r="T477" i="23"/>
  <c r="T478" i="23"/>
  <c r="V483" i="23"/>
  <c r="T487" i="23"/>
  <c r="V488" i="23"/>
  <c r="T491" i="23"/>
  <c r="T496" i="23"/>
  <c r="V498" i="23"/>
  <c r="V501" i="23"/>
  <c r="T502" i="23"/>
  <c r="V504" i="23"/>
  <c r="T505" i="23"/>
  <c r="T506" i="23"/>
  <c r="V508" i="23"/>
  <c r="S890" i="22"/>
  <c r="T892" i="22"/>
  <c r="S900" i="22"/>
  <c r="U901" i="22"/>
  <c r="S902" i="22"/>
  <c r="U903" i="22"/>
  <c r="S910" i="22"/>
  <c r="U911" i="22"/>
  <c r="M1089" i="22"/>
  <c r="S1049" i="22"/>
  <c r="S1053" i="22"/>
  <c r="M1250" i="22"/>
  <c r="T1210" i="22"/>
  <c r="T1214" i="22"/>
  <c r="G1363" i="22"/>
  <c r="M1572" i="22"/>
  <c r="T1537" i="22"/>
  <c r="T78" i="23"/>
  <c r="V79" i="23"/>
  <c r="V80" i="23"/>
  <c r="T82" i="23"/>
  <c r="V83" i="23"/>
  <c r="V84" i="23"/>
  <c r="T86" i="23"/>
  <c r="V87" i="23"/>
  <c r="T92" i="23"/>
  <c r="T95" i="23"/>
  <c r="T108" i="23"/>
  <c r="V110" i="23"/>
  <c r="T222" i="23"/>
  <c r="T223" i="23"/>
  <c r="V225" i="23"/>
  <c r="T227" i="23"/>
  <c r="V228" i="23"/>
  <c r="V231" i="23"/>
  <c r="T231" i="23"/>
  <c r="T239" i="23"/>
  <c r="V241" i="23"/>
  <c r="T243" i="23"/>
  <c r="V244" i="23"/>
  <c r="V247" i="23"/>
  <c r="T342" i="23"/>
  <c r="V344" i="23"/>
  <c r="T346" i="23"/>
  <c r="V347" i="23"/>
  <c r="V350" i="23"/>
  <c r="T350" i="23"/>
  <c r="T358" i="23"/>
  <c r="V362" i="23"/>
  <c r="T376" i="23"/>
  <c r="T471" i="23"/>
  <c r="T473" i="23"/>
  <c r="T476" i="23"/>
  <c r="V477" i="23"/>
  <c r="T479" i="23"/>
  <c r="T481" i="23"/>
  <c r="T483" i="23"/>
  <c r="V486" i="23"/>
  <c r="V490" i="23"/>
  <c r="T492" i="23"/>
  <c r="V494" i="23"/>
  <c r="T500" i="23"/>
  <c r="T503" i="23"/>
  <c r="T507" i="23"/>
  <c r="T80" i="24"/>
  <c r="T84" i="24"/>
  <c r="T88" i="24"/>
  <c r="T92" i="24"/>
  <c r="T96" i="24"/>
  <c r="T100" i="24"/>
  <c r="T104" i="24"/>
  <c r="T108" i="24"/>
  <c r="T112" i="24"/>
  <c r="T116" i="24"/>
  <c r="T209" i="24"/>
  <c r="T213" i="24"/>
  <c r="T217" i="24"/>
  <c r="T221" i="24"/>
  <c r="T225" i="24"/>
  <c r="T229" i="24"/>
  <c r="T233" i="24"/>
  <c r="V234" i="24"/>
  <c r="T345" i="24"/>
  <c r="V480" i="24"/>
  <c r="T483" i="24"/>
  <c r="V486" i="24"/>
  <c r="V492" i="24"/>
  <c r="V500" i="24"/>
  <c r="V506" i="24"/>
  <c r="T744" i="22"/>
  <c r="T748" i="22"/>
  <c r="T752" i="22"/>
  <c r="T890" i="22"/>
  <c r="T898" i="22"/>
  <c r="T900" i="22"/>
  <c r="S908" i="22"/>
  <c r="U909" i="22"/>
  <c r="S916" i="22"/>
  <c r="U917" i="22"/>
  <c r="N922" i="22"/>
  <c r="V922" i="22" s="1"/>
  <c r="T923" i="22"/>
  <c r="S924" i="22"/>
  <c r="T1049" i="22"/>
  <c r="T1211" i="22"/>
  <c r="U1374" i="22"/>
  <c r="T79" i="23"/>
  <c r="T83" i="23"/>
  <c r="T99" i="23"/>
  <c r="T242" i="23"/>
  <c r="T208" i="23"/>
  <c r="V212" i="23"/>
  <c r="T214" i="23"/>
  <c r="V215" i="23"/>
  <c r="T217" i="23"/>
  <c r="T219" i="23"/>
  <c r="V220" i="23"/>
  <c r="V230" i="23"/>
  <c r="T233" i="23"/>
  <c r="T235" i="23"/>
  <c r="T237" i="23"/>
  <c r="V246" i="23"/>
  <c r="T340" i="23"/>
  <c r="V349" i="23"/>
  <c r="T352" i="23"/>
  <c r="T361" i="23"/>
  <c r="T472" i="23"/>
  <c r="T480" i="23"/>
  <c r="V482" i="23"/>
  <c r="T484" i="23"/>
  <c r="T488" i="23"/>
  <c r="T494" i="23"/>
  <c r="T504" i="23"/>
  <c r="T508" i="23"/>
  <c r="V509" i="23"/>
  <c r="V78" i="24"/>
  <c r="T81" i="24"/>
  <c r="V82" i="24"/>
  <c r="T85" i="24"/>
  <c r="V86" i="24"/>
  <c r="T89" i="24"/>
  <c r="V90" i="24"/>
  <c r="T93" i="24"/>
  <c r="V94" i="24"/>
  <c r="T97" i="24"/>
  <c r="V98" i="24"/>
  <c r="T101" i="24"/>
  <c r="V102" i="24"/>
  <c r="T105" i="24"/>
  <c r="V106" i="24"/>
  <c r="T109" i="24"/>
  <c r="V110" i="24"/>
  <c r="T113" i="24"/>
  <c r="V114" i="24"/>
  <c r="V246" i="24"/>
  <c r="T210" i="24"/>
  <c r="V211" i="24"/>
  <c r="T214" i="24"/>
  <c r="V215" i="24"/>
  <c r="T218" i="24"/>
  <c r="V219" i="24"/>
  <c r="T222" i="24"/>
  <c r="V223" i="24"/>
  <c r="T226" i="24"/>
  <c r="V227" i="24"/>
  <c r="T230" i="24"/>
  <c r="V231" i="24"/>
  <c r="T236" i="24"/>
  <c r="T239" i="24"/>
  <c r="V241" i="24"/>
  <c r="U740" i="22"/>
  <c r="M928" i="22"/>
  <c r="T888" i="22"/>
  <c r="S894" i="22"/>
  <c r="U895" i="22"/>
  <c r="T896" i="22"/>
  <c r="T908" i="22"/>
  <c r="T916" i="22"/>
  <c r="S1048" i="22"/>
  <c r="T1050" i="22"/>
  <c r="S1052" i="22"/>
  <c r="T1212" i="22"/>
  <c r="S1370" i="22"/>
  <c r="T1371" i="22"/>
  <c r="T1533" i="22"/>
  <c r="T1541" i="22"/>
  <c r="T1545" i="22"/>
  <c r="T80" i="23"/>
  <c r="T84" i="23"/>
  <c r="T96" i="23"/>
  <c r="V97" i="23"/>
  <c r="V101" i="23"/>
  <c r="V232" i="23"/>
  <c r="V351" i="23"/>
  <c r="T367" i="23"/>
  <c r="V368" i="23"/>
  <c r="V470" i="23"/>
  <c r="T475" i="23"/>
  <c r="V478" i="23"/>
  <c r="T495" i="23"/>
  <c r="T497" i="23"/>
  <c r="T499" i="23"/>
  <c r="V502" i="23"/>
  <c r="V505" i="23"/>
  <c r="V506" i="23"/>
  <c r="V79" i="24"/>
  <c r="T82" i="24"/>
  <c r="V83" i="24"/>
  <c r="T86" i="24"/>
  <c r="V87" i="24"/>
  <c r="T90" i="24"/>
  <c r="V91" i="24"/>
  <c r="T94" i="24"/>
  <c r="V95" i="24"/>
  <c r="T98" i="24"/>
  <c r="V99" i="24"/>
  <c r="T102" i="24"/>
  <c r="V103" i="24"/>
  <c r="T106" i="24"/>
  <c r="V107" i="24"/>
  <c r="T110" i="24"/>
  <c r="V111" i="24"/>
  <c r="T114" i="24"/>
  <c r="V115" i="24"/>
  <c r="T207" i="24"/>
  <c r="V208" i="24"/>
  <c r="T211" i="24"/>
  <c r="V212" i="24"/>
  <c r="T215" i="24"/>
  <c r="V216" i="24"/>
  <c r="T219" i="24"/>
  <c r="V220" i="24"/>
  <c r="T223" i="24"/>
  <c r="V224" i="24"/>
  <c r="T227" i="24"/>
  <c r="V228" i="24"/>
  <c r="T231" i="24"/>
  <c r="T240" i="24"/>
  <c r="V245" i="24"/>
  <c r="T361" i="24"/>
  <c r="T373" i="24"/>
  <c r="T505" i="24"/>
  <c r="T494" i="24"/>
  <c r="V468" i="24"/>
  <c r="T472" i="24"/>
  <c r="V476" i="24"/>
  <c r="V484" i="24"/>
  <c r="V490" i="24"/>
  <c r="T493" i="24"/>
  <c r="V502" i="24"/>
  <c r="N83" i="25"/>
  <c r="V83" i="25" s="1"/>
  <c r="N89" i="25"/>
  <c r="V89" i="25" s="1"/>
  <c r="N91" i="25"/>
  <c r="V91" i="25" s="1"/>
  <c r="N93" i="25"/>
  <c r="V93" i="25" s="1"/>
  <c r="N85" i="25"/>
  <c r="V85" i="25" s="1"/>
  <c r="V467" i="24"/>
  <c r="T469" i="24"/>
  <c r="V470" i="24"/>
  <c r="T473" i="24"/>
  <c r="T476" i="24"/>
  <c r="V479" i="24"/>
  <c r="T481" i="24"/>
  <c r="T486" i="24"/>
  <c r="V488" i="24"/>
  <c r="T490" i="24"/>
  <c r="V491" i="24"/>
  <c r="V494" i="24"/>
  <c r="T502" i="24"/>
  <c r="V504" i="24"/>
  <c r="T506" i="24"/>
  <c r="T601" i="24"/>
  <c r="V604" i="24"/>
  <c r="V606" i="24"/>
  <c r="V611" i="24"/>
  <c r="T617" i="24"/>
  <c r="V620" i="24"/>
  <c r="V627" i="24"/>
  <c r="V727" i="24"/>
  <c r="V729" i="24"/>
  <c r="V731" i="24"/>
  <c r="T733" i="24"/>
  <c r="T734" i="24"/>
  <c r="T736" i="24"/>
  <c r="T740" i="24"/>
  <c r="V743" i="24"/>
  <c r="V745" i="24"/>
  <c r="V747" i="24"/>
  <c r="T749" i="24"/>
  <c r="T750" i="24"/>
  <c r="T752" i="24"/>
  <c r="T756" i="24"/>
  <c r="V759" i="24"/>
  <c r="T761" i="24"/>
  <c r="V762" i="24"/>
  <c r="T763" i="24"/>
  <c r="V869" i="24"/>
  <c r="T875" i="24"/>
  <c r="T877" i="24"/>
  <c r="V884" i="24"/>
  <c r="V885" i="24"/>
  <c r="T891" i="24"/>
  <c r="T893" i="24"/>
  <c r="V996" i="24"/>
  <c r="V998" i="24"/>
  <c r="T1005" i="24"/>
  <c r="T1014" i="24"/>
  <c r="V1015" i="24"/>
  <c r="V1020" i="24"/>
  <c r="T1025" i="24"/>
  <c r="N87" i="25"/>
  <c r="V87" i="25" s="1"/>
  <c r="T467" i="24"/>
  <c r="T470" i="24"/>
  <c r="V471" i="24"/>
  <c r="V474" i="24"/>
  <c r="T477" i="24"/>
  <c r="T479" i="24"/>
  <c r="T482" i="24"/>
  <c r="T484" i="24"/>
  <c r="V493" i="24"/>
  <c r="T496" i="24"/>
  <c r="T498" i="24"/>
  <c r="T500" i="24"/>
  <c r="T597" i="24"/>
  <c r="V599" i="24"/>
  <c r="T604" i="24"/>
  <c r="T606" i="24"/>
  <c r="T608" i="24"/>
  <c r="T610" i="24"/>
  <c r="V615" i="24"/>
  <c r="T620" i="24"/>
  <c r="T622" i="24"/>
  <c r="T626" i="24"/>
  <c r="V636" i="24"/>
  <c r="T727" i="24"/>
  <c r="T729" i="24"/>
  <c r="T731" i="24"/>
  <c r="T738" i="24"/>
  <c r="V741" i="24"/>
  <c r="V742" i="24"/>
  <c r="T743" i="24"/>
  <c r="V744" i="24"/>
  <c r="T745" i="24"/>
  <c r="T747" i="24"/>
  <c r="T754" i="24"/>
  <c r="V757" i="24"/>
  <c r="V758" i="24"/>
  <c r="T759" i="24"/>
  <c r="V760" i="24"/>
  <c r="T764" i="24"/>
  <c r="V765" i="24"/>
  <c r="T862" i="24"/>
  <c r="T868" i="24"/>
  <c r="T872" i="24"/>
  <c r="V882" i="24"/>
  <c r="T888" i="24"/>
  <c r="T989" i="24"/>
  <c r="T998" i="24"/>
  <c r="V999" i="24"/>
  <c r="T1003" i="24"/>
  <c r="T1006" i="24"/>
  <c r="V1007" i="24"/>
  <c r="T1016" i="24"/>
  <c r="V1018" i="24"/>
  <c r="T468" i="24"/>
  <c r="T471" i="24"/>
  <c r="T474" i="24"/>
  <c r="V475" i="24"/>
  <c r="V478" i="24"/>
  <c r="T480" i="24"/>
  <c r="V495" i="24"/>
  <c r="T599" i="24"/>
  <c r="V600" i="24"/>
  <c r="V603" i="24"/>
  <c r="T611" i="24"/>
  <c r="T615" i="24"/>
  <c r="V616" i="24"/>
  <c r="V619" i="24"/>
  <c r="T627" i="24"/>
  <c r="T631" i="24"/>
  <c r="T732" i="24"/>
  <c r="V735" i="24"/>
  <c r="V737" i="24"/>
  <c r="V739" i="24"/>
  <c r="T741" i="24"/>
  <c r="T748" i="24"/>
  <c r="V751" i="24"/>
  <c r="V753" i="24"/>
  <c r="V755" i="24"/>
  <c r="T757" i="24"/>
  <c r="T859" i="24"/>
  <c r="V860" i="24"/>
  <c r="T864" i="24"/>
  <c r="T1000" i="24"/>
  <c r="T1001" i="24"/>
  <c r="T1004" i="24"/>
  <c r="V1010" i="24"/>
  <c r="T1013" i="24"/>
  <c r="T1017" i="24"/>
  <c r="V1022" i="24"/>
  <c r="K81" i="25"/>
  <c r="T1020" i="24"/>
  <c r="T1022" i="24"/>
  <c r="V1023" i="24"/>
  <c r="T1026" i="24"/>
  <c r="T1250" i="24"/>
  <c r="T1251" i="24"/>
  <c r="T1258" i="24"/>
  <c r="V1259" i="24"/>
  <c r="V1260" i="24"/>
  <c r="T1262" i="24"/>
  <c r="V1270" i="24"/>
  <c r="T1273" i="24"/>
  <c r="T1274" i="24"/>
  <c r="V1282" i="24"/>
  <c r="V1286" i="24"/>
  <c r="M96" i="25"/>
  <c r="N78" i="25" s="1"/>
  <c r="S168" i="25"/>
  <c r="U169" i="25"/>
  <c r="S176" i="25"/>
  <c r="U179" i="25"/>
  <c r="T239" i="25"/>
  <c r="T240" i="25"/>
  <c r="U244" i="25"/>
  <c r="N40" i="26"/>
  <c r="U52" i="27"/>
  <c r="S53" i="27"/>
  <c r="T54" i="27"/>
  <c r="S55" i="27"/>
  <c r="T56" i="27"/>
  <c r="U130" i="27"/>
  <c r="U138" i="27"/>
  <c r="C141" i="27"/>
  <c r="F125" i="27" s="1"/>
  <c r="N137" i="27"/>
  <c r="V137" i="27" s="1"/>
  <c r="N130" i="27"/>
  <c r="V130" i="27" s="1"/>
  <c r="V1248" i="24"/>
  <c r="V1249" i="24"/>
  <c r="T1249" i="24"/>
  <c r="T1255" i="24"/>
  <c r="V1256" i="24"/>
  <c r="T1259" i="24"/>
  <c r="T1260" i="24"/>
  <c r="T1267" i="24"/>
  <c r="V1268" i="24"/>
  <c r="T1270" i="24"/>
  <c r="T1271" i="24"/>
  <c r="V1272" i="24"/>
  <c r="T1278" i="24"/>
  <c r="V1279" i="24"/>
  <c r="V1280" i="24"/>
  <c r="T1282" i="24"/>
  <c r="T1283" i="24"/>
  <c r="M180" i="25"/>
  <c r="T170" i="25"/>
  <c r="S174" i="25"/>
  <c r="L246" i="25"/>
  <c r="K238" i="25"/>
  <c r="S238" i="25" s="1"/>
  <c r="U242" i="25"/>
  <c r="S243" i="25"/>
  <c r="N43" i="26"/>
  <c r="M58" i="27"/>
  <c r="U49" i="27"/>
  <c r="U53" i="27"/>
  <c r="U54" i="27"/>
  <c r="U55" i="27"/>
  <c r="U56" i="27"/>
  <c r="N135" i="27"/>
  <c r="V135" i="27" s="1"/>
  <c r="T136" i="27"/>
  <c r="S137" i="27"/>
  <c r="T994" i="24"/>
  <c r="V1001" i="24"/>
  <c r="T1002" i="24"/>
  <c r="V1014" i="24"/>
  <c r="V1017" i="24"/>
  <c r="T1019" i="24"/>
  <c r="T1021" i="24"/>
  <c r="T1156" i="24"/>
  <c r="T1119" i="24"/>
  <c r="T1252" i="24"/>
  <c r="V1253" i="24"/>
  <c r="T1256" i="24"/>
  <c r="V1257" i="24"/>
  <c r="T1264" i="24"/>
  <c r="V1265" i="24"/>
  <c r="T1268" i="24"/>
  <c r="V1269" i="24"/>
  <c r="T1269" i="24"/>
  <c r="T1276" i="24"/>
  <c r="V1277" i="24"/>
  <c r="T1279" i="24"/>
  <c r="T1280" i="24"/>
  <c r="V1281" i="24"/>
  <c r="T168" i="25"/>
  <c r="S169" i="25"/>
  <c r="T169" i="25"/>
  <c r="U172" i="25"/>
  <c r="S173" i="25"/>
  <c r="T174" i="25"/>
  <c r="S175" i="25"/>
  <c r="T176" i="25"/>
  <c r="S177" i="25"/>
  <c r="T50" i="27"/>
  <c r="L140" i="27"/>
  <c r="T134" i="27"/>
  <c r="S135" i="27"/>
  <c r="U136" i="27"/>
  <c r="N46" i="26"/>
  <c r="N44" i="26"/>
  <c r="N36" i="26"/>
  <c r="F32" i="26"/>
  <c r="T1248" i="24"/>
  <c r="V1252" i="24"/>
  <c r="T1254" i="24"/>
  <c r="T1257" i="24"/>
  <c r="V1258" i="24"/>
  <c r="V1261" i="24"/>
  <c r="T1263" i="24"/>
  <c r="V1264" i="24"/>
  <c r="T1266" i="24"/>
  <c r="T1272" i="24"/>
  <c r="T1275" i="24"/>
  <c r="V1276" i="24"/>
  <c r="V1278" i="24"/>
  <c r="V1284" i="24"/>
  <c r="T1286" i="24"/>
  <c r="T93" i="25"/>
  <c r="S83" i="25"/>
  <c r="S85" i="25"/>
  <c r="U86" i="25"/>
  <c r="S87" i="25"/>
  <c r="U88" i="25"/>
  <c r="S89" i="25"/>
  <c r="U90" i="25"/>
  <c r="S91" i="25"/>
  <c r="U92" i="25"/>
  <c r="S93" i="25"/>
  <c r="U94" i="25"/>
  <c r="L180" i="25"/>
  <c r="U170" i="25"/>
  <c r="S171" i="25"/>
  <c r="T172" i="25"/>
  <c r="T178" i="25"/>
  <c r="M246" i="25"/>
  <c r="U240" i="25"/>
  <c r="S241" i="25"/>
  <c r="T243" i="25"/>
  <c r="L58" i="27"/>
  <c r="U50" i="27"/>
  <c r="S51" i="27"/>
  <c r="T52" i="27"/>
  <c r="E125" i="27"/>
  <c r="S131" i="27"/>
  <c r="U132" i="27"/>
  <c r="T138" i="27"/>
  <c r="N573" i="21"/>
  <c r="V573" i="21" s="1"/>
  <c r="N575" i="21"/>
  <c r="V575" i="21" s="1"/>
  <c r="N590" i="21"/>
  <c r="V590" i="21" s="1"/>
  <c r="N592" i="21"/>
  <c r="V592" i="21" s="1"/>
  <c r="N594" i="21"/>
  <c r="V594" i="21" s="1"/>
  <c r="N596" i="21"/>
  <c r="V596" i="21" s="1"/>
  <c r="N598" i="21"/>
  <c r="V598" i="21" s="1"/>
  <c r="N604" i="21"/>
  <c r="V604" i="21" s="1"/>
  <c r="N591" i="21"/>
  <c r="V591" i="21" s="1"/>
  <c r="N593" i="21"/>
  <c r="V593" i="21" s="1"/>
  <c r="N595" i="21"/>
  <c r="V595" i="21" s="1"/>
  <c r="N597" i="21"/>
  <c r="V597" i="21" s="1"/>
  <c r="N599" i="21"/>
  <c r="V599" i="21" s="1"/>
  <c r="N428" i="21"/>
  <c r="V428" i="21" s="1"/>
  <c r="F1529" i="22"/>
  <c r="N1532" i="22"/>
  <c r="V1532" i="22" s="1"/>
  <c r="N1534" i="22"/>
  <c r="V1534" i="22" s="1"/>
  <c r="N1536" i="22"/>
  <c r="V1536" i="22" s="1"/>
  <c r="N1538" i="22"/>
  <c r="V1538" i="22" s="1"/>
  <c r="N1543" i="22"/>
  <c r="V1543" i="22" s="1"/>
  <c r="N1558" i="22"/>
  <c r="V1558" i="22" s="1"/>
  <c r="N1541" i="22"/>
  <c r="V1541" i="22" s="1"/>
  <c r="N1552" i="22"/>
  <c r="V1552" i="22" s="1"/>
  <c r="N1241" i="22"/>
  <c r="V1241" i="22" s="1"/>
  <c r="N887" i="22"/>
  <c r="V887" i="22" s="1"/>
  <c r="N889" i="22"/>
  <c r="V889" i="22" s="1"/>
  <c r="N891" i="22"/>
  <c r="V891" i="22" s="1"/>
  <c r="N893" i="22"/>
  <c r="V893" i="22" s="1"/>
  <c r="N895" i="22"/>
  <c r="V895" i="22" s="1"/>
  <c r="N897" i="22"/>
  <c r="V897" i="22" s="1"/>
  <c r="N915" i="22"/>
  <c r="V915" i="22" s="1"/>
  <c r="N917" i="22"/>
  <c r="V917" i="22" s="1"/>
  <c r="N919" i="22"/>
  <c r="V919" i="22" s="1"/>
  <c r="N921" i="22"/>
  <c r="V921" i="22" s="1"/>
  <c r="N923" i="22"/>
  <c r="V923" i="22" s="1"/>
  <c r="N925" i="22"/>
  <c r="V925" i="22" s="1"/>
  <c r="N903" i="22"/>
  <c r="V903" i="22" s="1"/>
  <c r="N905" i="22"/>
  <c r="V905" i="22" s="1"/>
  <c r="N907" i="22"/>
  <c r="V907" i="22" s="1"/>
  <c r="N909" i="22"/>
  <c r="V909" i="22" s="1"/>
  <c r="N911" i="22"/>
  <c r="V911" i="22" s="1"/>
  <c r="N759" i="22"/>
  <c r="V759" i="22" s="1"/>
  <c r="N762" i="22"/>
  <c r="V762" i="22" s="1"/>
  <c r="N1540" i="22"/>
  <c r="V1540" i="22" s="1"/>
  <c r="N1542" i="22"/>
  <c r="V1542" i="22" s="1"/>
  <c r="N1544" i="22"/>
  <c r="V1544" i="22" s="1"/>
  <c r="N1546" i="22"/>
  <c r="V1546" i="22" s="1"/>
  <c r="N1548" i="22"/>
  <c r="V1548" i="22" s="1"/>
  <c r="N1556" i="22"/>
  <c r="V1556" i="22" s="1"/>
  <c r="N1565" i="22"/>
  <c r="V1565" i="22" s="1"/>
  <c r="N1554" i="22"/>
  <c r="V1554" i="22" s="1"/>
  <c r="N1210" i="22"/>
  <c r="V1210" i="22" s="1"/>
  <c r="N1212" i="22"/>
  <c r="V1212" i="22" s="1"/>
  <c r="N1214" i="22"/>
  <c r="V1214" i="22" s="1"/>
  <c r="N1216" i="22"/>
  <c r="V1216" i="22" s="1"/>
  <c r="N1218" i="22"/>
  <c r="V1218" i="22" s="1"/>
  <c r="N1220" i="22"/>
  <c r="V1220" i="22" s="1"/>
  <c r="N1222" i="22"/>
  <c r="V1222" i="22" s="1"/>
  <c r="N1224" i="22"/>
  <c r="V1224" i="22" s="1"/>
  <c r="N1226" i="22"/>
  <c r="V1226" i="22" s="1"/>
  <c r="N1229" i="22"/>
  <c r="V1229" i="22" s="1"/>
  <c r="N1231" i="22"/>
  <c r="V1231" i="22" s="1"/>
  <c r="N1233" i="22"/>
  <c r="V1233" i="22" s="1"/>
  <c r="N1235" i="22"/>
  <c r="V1235" i="22" s="1"/>
  <c r="N1237" i="22"/>
  <c r="V1237" i="22" s="1"/>
  <c r="N1239" i="22"/>
  <c r="V1239" i="22" s="1"/>
  <c r="N1247" i="22"/>
  <c r="V1247" i="22" s="1"/>
  <c r="F1207" i="22"/>
  <c r="N1228" i="22"/>
  <c r="V1228" i="22" s="1"/>
  <c r="N1245" i="22"/>
  <c r="V1245" i="22" s="1"/>
  <c r="N1209" i="22"/>
  <c r="V1209" i="22" s="1"/>
  <c r="N1211" i="22"/>
  <c r="V1211" i="22" s="1"/>
  <c r="N1213" i="22"/>
  <c r="V1213" i="22" s="1"/>
  <c r="N1215" i="22"/>
  <c r="V1215" i="22" s="1"/>
  <c r="N1217" i="22"/>
  <c r="V1217" i="22" s="1"/>
  <c r="N1219" i="22"/>
  <c r="V1219" i="22" s="1"/>
  <c r="N1221" i="22"/>
  <c r="V1221" i="22" s="1"/>
  <c r="N1223" i="22"/>
  <c r="V1223" i="22" s="1"/>
  <c r="N1225" i="22"/>
  <c r="V1225" i="22" s="1"/>
  <c r="N1230" i="22"/>
  <c r="V1230" i="22" s="1"/>
  <c r="N1232" i="22"/>
  <c r="V1232" i="22" s="1"/>
  <c r="N1234" i="22"/>
  <c r="V1234" i="22" s="1"/>
  <c r="N1236" i="22"/>
  <c r="V1236" i="22" s="1"/>
  <c r="N1238" i="22"/>
  <c r="V1238" i="22" s="1"/>
  <c r="N1243" i="22"/>
  <c r="V1243" i="22" s="1"/>
  <c r="N1084" i="22"/>
  <c r="V1084" i="22" s="1"/>
  <c r="N1049" i="22"/>
  <c r="V1049" i="22" s="1"/>
  <c r="N1077" i="22"/>
  <c r="V1077" i="22" s="1"/>
  <c r="N1079" i="22"/>
  <c r="V1079" i="22" s="1"/>
  <c r="N1081" i="22"/>
  <c r="V1081" i="22" s="1"/>
  <c r="N926" i="22"/>
  <c r="V926" i="22" s="1"/>
  <c r="N913" i="22"/>
  <c r="V913" i="22" s="1"/>
  <c r="N765" i="22"/>
  <c r="V765" i="22" s="1"/>
  <c r="N439" i="22"/>
  <c r="V439" i="22" s="1"/>
  <c r="N441" i="22"/>
  <c r="V441" i="22" s="1"/>
  <c r="N443" i="22"/>
  <c r="V443" i="22" s="1"/>
  <c r="S84" i="22"/>
  <c r="S85" i="22"/>
  <c r="U88" i="22"/>
  <c r="U89" i="22"/>
  <c r="S92" i="22"/>
  <c r="S93" i="22"/>
  <c r="U96" i="22"/>
  <c r="U98" i="22"/>
  <c r="U100" i="22"/>
  <c r="U102" i="22"/>
  <c r="U104" i="22"/>
  <c r="U118" i="22"/>
  <c r="U120" i="22"/>
  <c r="N255" i="22"/>
  <c r="V255" i="22" s="1"/>
  <c r="N266" i="22"/>
  <c r="V266" i="22" s="1"/>
  <c r="G719" i="22"/>
  <c r="F841" i="22"/>
  <c r="S82" i="22"/>
  <c r="S83" i="22"/>
  <c r="U86" i="22"/>
  <c r="U87" i="22"/>
  <c r="S90" i="22"/>
  <c r="S91" i="22"/>
  <c r="U94" i="22"/>
  <c r="U95" i="22"/>
  <c r="U114" i="22"/>
  <c r="U116" i="22"/>
  <c r="N282" i="22"/>
  <c r="V282" i="22" s="1"/>
  <c r="N277" i="22"/>
  <c r="V277" i="22" s="1"/>
  <c r="N259" i="22"/>
  <c r="V259" i="22" s="1"/>
  <c r="N256" i="22"/>
  <c r="V256" i="22" s="1"/>
  <c r="N253" i="22"/>
  <c r="V253" i="22" s="1"/>
  <c r="N252" i="22"/>
  <c r="V252" i="22" s="1"/>
  <c r="N251" i="22"/>
  <c r="V251" i="22" s="1"/>
  <c r="N250" i="22"/>
  <c r="V250" i="22" s="1"/>
  <c r="N249" i="22"/>
  <c r="V249" i="22" s="1"/>
  <c r="N248" i="22"/>
  <c r="V248" i="22" s="1"/>
  <c r="N247" i="22"/>
  <c r="V247" i="22" s="1"/>
  <c r="N246" i="22"/>
  <c r="V246" i="22" s="1"/>
  <c r="N245" i="22"/>
  <c r="V245" i="22" s="1"/>
  <c r="N244" i="22"/>
  <c r="V244" i="22" s="1"/>
  <c r="N243" i="22"/>
  <c r="N279" i="22"/>
  <c r="V279" i="22" s="1"/>
  <c r="N271" i="22"/>
  <c r="V271" i="22" s="1"/>
  <c r="N269" i="22"/>
  <c r="V269" i="22" s="1"/>
  <c r="N267" i="22"/>
  <c r="V267" i="22" s="1"/>
  <c r="N265" i="22"/>
  <c r="V265" i="22" s="1"/>
  <c r="N263" i="22"/>
  <c r="V263" i="22" s="1"/>
  <c r="N260" i="22"/>
  <c r="V260" i="22" s="1"/>
  <c r="N257" i="22"/>
  <c r="V257" i="22" s="1"/>
  <c r="N254" i="22"/>
  <c r="V254" i="22" s="1"/>
  <c r="N281" i="22"/>
  <c r="V281" i="22" s="1"/>
  <c r="N273" i="22"/>
  <c r="V273" i="22" s="1"/>
  <c r="N261" i="22"/>
  <c r="V261" i="22" s="1"/>
  <c r="N258" i="22"/>
  <c r="V258" i="22" s="1"/>
  <c r="U84" i="22"/>
  <c r="U85" i="22"/>
  <c r="S88" i="22"/>
  <c r="S89" i="22"/>
  <c r="U92" i="22"/>
  <c r="U93" i="22"/>
  <c r="N94" i="22"/>
  <c r="V94" i="22" s="1"/>
  <c r="N95" i="22"/>
  <c r="V95" i="22" s="1"/>
  <c r="S96" i="22"/>
  <c r="N105" i="22"/>
  <c r="V105" i="22" s="1"/>
  <c r="N107" i="22"/>
  <c r="V107" i="22" s="1"/>
  <c r="U110" i="22"/>
  <c r="U112" i="22"/>
  <c r="N114" i="22"/>
  <c r="V114" i="22" s="1"/>
  <c r="N121" i="22"/>
  <c r="V121" i="22" s="1"/>
  <c r="U250" i="22"/>
  <c r="S252" i="22"/>
  <c r="N262" i="22"/>
  <c r="V262" i="22" s="1"/>
  <c r="T263" i="22"/>
  <c r="N270" i="22"/>
  <c r="V270" i="22" s="1"/>
  <c r="T271" i="22"/>
  <c r="N604" i="22"/>
  <c r="V604" i="22" s="1"/>
  <c r="C607" i="22"/>
  <c r="F562" i="22" s="1"/>
  <c r="N603" i="22"/>
  <c r="V603" i="22" s="1"/>
  <c r="N595" i="22"/>
  <c r="V595" i="22" s="1"/>
  <c r="N581" i="22"/>
  <c r="V581" i="22" s="1"/>
  <c r="N565" i="22"/>
  <c r="V565" i="22" s="1"/>
  <c r="N597" i="22"/>
  <c r="V597" i="22" s="1"/>
  <c r="N591" i="22"/>
  <c r="V591" i="22" s="1"/>
  <c r="N585" i="22"/>
  <c r="V585" i="22" s="1"/>
  <c r="N579" i="22"/>
  <c r="V579" i="22" s="1"/>
  <c r="N575" i="22"/>
  <c r="V575" i="22" s="1"/>
  <c r="N569" i="22"/>
  <c r="V569" i="22" s="1"/>
  <c r="N599" i="22"/>
  <c r="V599" i="22" s="1"/>
  <c r="N589" i="22"/>
  <c r="V589" i="22" s="1"/>
  <c r="N573" i="22"/>
  <c r="V573" i="22" s="1"/>
  <c r="M123" i="22"/>
  <c r="U83" i="22"/>
  <c r="S86" i="22"/>
  <c r="S87" i="22"/>
  <c r="U90" i="22"/>
  <c r="U91" i="22"/>
  <c r="N92" i="22"/>
  <c r="V92" i="22" s="1"/>
  <c r="N93" i="22"/>
  <c r="V93" i="22" s="1"/>
  <c r="S94" i="22"/>
  <c r="S95" i="22"/>
  <c r="N97" i="22"/>
  <c r="V97" i="22" s="1"/>
  <c r="N99" i="22"/>
  <c r="V99" i="22" s="1"/>
  <c r="N101" i="22"/>
  <c r="V101" i="22" s="1"/>
  <c r="N103" i="22"/>
  <c r="V103" i="22" s="1"/>
  <c r="U106" i="22"/>
  <c r="U108" i="22"/>
  <c r="N110" i="22"/>
  <c r="V110" i="22" s="1"/>
  <c r="N117" i="22"/>
  <c r="V117" i="22" s="1"/>
  <c r="N119" i="22"/>
  <c r="V119" i="22" s="1"/>
  <c r="U259" i="22"/>
  <c r="U253" i="22"/>
  <c r="S245" i="22"/>
  <c r="U247" i="22"/>
  <c r="S249" i="22"/>
  <c r="U251" i="22"/>
  <c r="U255" i="22"/>
  <c r="S256" i="22"/>
  <c r="N268" i="22"/>
  <c r="V268" i="22" s="1"/>
  <c r="T269" i="22"/>
  <c r="T279" i="22"/>
  <c r="N587" i="22"/>
  <c r="V587" i="22" s="1"/>
  <c r="T246" i="22"/>
  <c r="T247" i="22"/>
  <c r="T248" i="22"/>
  <c r="T249" i="22"/>
  <c r="T250" i="22"/>
  <c r="T251" i="22"/>
  <c r="T252" i="22"/>
  <c r="T253" i="22"/>
  <c r="T256" i="22"/>
  <c r="T259" i="22"/>
  <c r="U430" i="22"/>
  <c r="U434" i="22"/>
  <c r="U438" i="22"/>
  <c r="T565" i="22"/>
  <c r="U565" i="22"/>
  <c r="U566" i="22"/>
  <c r="S567" i="22"/>
  <c r="U570" i="22"/>
  <c r="S571" i="22"/>
  <c r="T572" i="22"/>
  <c r="U576" i="22"/>
  <c r="S577" i="22"/>
  <c r="T581" i="22"/>
  <c r="U581" i="22"/>
  <c r="U582" i="22"/>
  <c r="S583" i="22"/>
  <c r="U586" i="22"/>
  <c r="S587" i="22"/>
  <c r="T588" i="22"/>
  <c r="U592" i="22"/>
  <c r="S593" i="22"/>
  <c r="T595" i="22"/>
  <c r="U595" i="22"/>
  <c r="U598" i="22"/>
  <c r="S601" i="22"/>
  <c r="T603" i="22"/>
  <c r="U604" i="22"/>
  <c r="L767" i="22"/>
  <c r="T726" i="22"/>
  <c r="S729" i="22"/>
  <c r="S733" i="22"/>
  <c r="S737" i="22"/>
  <c r="S741" i="22"/>
  <c r="S745" i="22"/>
  <c r="T746" i="22"/>
  <c r="T751" i="22"/>
  <c r="U752" i="22"/>
  <c r="T754" i="22"/>
  <c r="T764" i="22"/>
  <c r="M284" i="22"/>
  <c r="N241" i="22" s="1"/>
  <c r="U244" i="22"/>
  <c r="T255" i="22"/>
  <c r="T264" i="22"/>
  <c r="T266" i="22"/>
  <c r="T268" i="22"/>
  <c r="T270" i="22"/>
  <c r="T272" i="22"/>
  <c r="T275" i="22"/>
  <c r="T567" i="22"/>
  <c r="T568" i="22"/>
  <c r="T571" i="22"/>
  <c r="U572" i="22"/>
  <c r="S573" i="22"/>
  <c r="T574" i="22"/>
  <c r="T577" i="22"/>
  <c r="T578" i="22"/>
  <c r="T583" i="22"/>
  <c r="T584" i="22"/>
  <c r="T587" i="22"/>
  <c r="U588" i="22"/>
  <c r="S589" i="22"/>
  <c r="T590" i="22"/>
  <c r="T593" i="22"/>
  <c r="U596" i="22"/>
  <c r="S599" i="22"/>
  <c r="T601" i="22"/>
  <c r="S606" i="22"/>
  <c r="T729" i="22"/>
  <c r="U730" i="22"/>
  <c r="T733" i="22"/>
  <c r="U734" i="22"/>
  <c r="T737" i="22"/>
  <c r="U738" i="22"/>
  <c r="T741" i="22"/>
  <c r="U742" i="22"/>
  <c r="T745" i="22"/>
  <c r="U746" i="22"/>
  <c r="S747" i="22"/>
  <c r="S755" i="22"/>
  <c r="T756" i="22"/>
  <c r="T758" i="22"/>
  <c r="T762" i="22"/>
  <c r="T261" i="22"/>
  <c r="T273" i="22"/>
  <c r="T278" i="22"/>
  <c r="T281" i="22"/>
  <c r="U568" i="22"/>
  <c r="S569" i="22"/>
  <c r="T573" i="22"/>
  <c r="U574" i="22"/>
  <c r="S575" i="22"/>
  <c r="U578" i="22"/>
  <c r="S579" i="22"/>
  <c r="T580" i="22"/>
  <c r="U584" i="22"/>
  <c r="S585" i="22"/>
  <c r="T589" i="22"/>
  <c r="U590" i="22"/>
  <c r="S591" i="22"/>
  <c r="U594" i="22"/>
  <c r="S597" i="22"/>
  <c r="T599" i="22"/>
  <c r="U602" i="22"/>
  <c r="V726" i="22"/>
  <c r="S727" i="22"/>
  <c r="S731" i="22"/>
  <c r="S735" i="22"/>
  <c r="S739" i="22"/>
  <c r="S743" i="22"/>
  <c r="T747" i="22"/>
  <c r="U748" i="22"/>
  <c r="T750" i="22"/>
  <c r="T755" i="22"/>
  <c r="T760" i="22"/>
  <c r="T743" i="22"/>
  <c r="U744" i="22"/>
  <c r="S751" i="22"/>
  <c r="U756" i="22"/>
  <c r="T759" i="22"/>
  <c r="U760" i="22"/>
  <c r="T763" i="22"/>
  <c r="U764" i="22"/>
  <c r="U890" i="22"/>
  <c r="U891" i="22"/>
  <c r="S893" i="22"/>
  <c r="U898" i="22"/>
  <c r="U899" i="22"/>
  <c r="S901" i="22"/>
  <c r="U906" i="22"/>
  <c r="U907" i="22"/>
  <c r="S909" i="22"/>
  <c r="U914" i="22"/>
  <c r="U915" i="22"/>
  <c r="U918" i="22"/>
  <c r="U919" i="22"/>
  <c r="T1053" i="22"/>
  <c r="T1228" i="22"/>
  <c r="U1234" i="22"/>
  <c r="T1401" i="22"/>
  <c r="S1402" i="22"/>
  <c r="U1405" i="22"/>
  <c r="T1549" i="22"/>
  <c r="T1553" i="22"/>
  <c r="T1557" i="22"/>
  <c r="U1563" i="22"/>
  <c r="S1564" i="22"/>
  <c r="S1570" i="22"/>
  <c r="S749" i="22"/>
  <c r="S753" i="22"/>
  <c r="S757" i="22"/>
  <c r="N760" i="22"/>
  <c r="V760" i="22" s="1"/>
  <c r="S761" i="22"/>
  <c r="N764" i="22"/>
  <c r="V764" i="22" s="1"/>
  <c r="S765" i="22"/>
  <c r="S887" i="22"/>
  <c r="U892" i="22"/>
  <c r="S895" i="22"/>
  <c r="U900" i="22"/>
  <c r="S903" i="22"/>
  <c r="U908" i="22"/>
  <c r="S911" i="22"/>
  <c r="U916" i="22"/>
  <c r="T924" i="22"/>
  <c r="T1052" i="22"/>
  <c r="T1084" i="22"/>
  <c r="L1250" i="22"/>
  <c r="T1250" i="22" s="1"/>
  <c r="T1213" i="22"/>
  <c r="T1215" i="22"/>
  <c r="T1217" i="22"/>
  <c r="T1219" i="22"/>
  <c r="T1221" i="22"/>
  <c r="T1223" i="22"/>
  <c r="T1225" i="22"/>
  <c r="T1230" i="22"/>
  <c r="N1240" i="22"/>
  <c r="V1240" i="22" s="1"/>
  <c r="N1242" i="22"/>
  <c r="V1242" i="22" s="1"/>
  <c r="N1244" i="22"/>
  <c r="V1244" i="22" s="1"/>
  <c r="N1246" i="22"/>
  <c r="V1246" i="22" s="1"/>
  <c r="N1248" i="22"/>
  <c r="V1248" i="22" s="1"/>
  <c r="S1372" i="22"/>
  <c r="N1390" i="22"/>
  <c r="V1390" i="22" s="1"/>
  <c r="N1392" i="22"/>
  <c r="V1392" i="22" s="1"/>
  <c r="N1394" i="22"/>
  <c r="V1394" i="22" s="1"/>
  <c r="N1396" i="22"/>
  <c r="V1396" i="22" s="1"/>
  <c r="N1403" i="22"/>
  <c r="V1403" i="22" s="1"/>
  <c r="U1533" i="22"/>
  <c r="S1534" i="22"/>
  <c r="U1537" i="22"/>
  <c r="S1538" i="22"/>
  <c r="U1541" i="22"/>
  <c r="S1542" i="22"/>
  <c r="U1545" i="22"/>
  <c r="S1546" i="22"/>
  <c r="U1549" i="22"/>
  <c r="S1550" i="22"/>
  <c r="U1553" i="22"/>
  <c r="S1554" i="22"/>
  <c r="U1557" i="22"/>
  <c r="S1558" i="22"/>
  <c r="U1561" i="22"/>
  <c r="S1562" i="22"/>
  <c r="N1563" i="22"/>
  <c r="V1563" i="22" s="1"/>
  <c r="U1569" i="22"/>
  <c r="T749" i="22"/>
  <c r="U750" i="22"/>
  <c r="T753" i="22"/>
  <c r="U754" i="22"/>
  <c r="T757" i="22"/>
  <c r="U758" i="22"/>
  <c r="T761" i="22"/>
  <c r="U762" i="22"/>
  <c r="N763" i="22"/>
  <c r="V763" i="22" s="1"/>
  <c r="T765" i="22"/>
  <c r="U887" i="22"/>
  <c r="S888" i="22"/>
  <c r="S889" i="22"/>
  <c r="U894" i="22"/>
  <c r="T894" i="22"/>
  <c r="S896" i="22"/>
  <c r="S897" i="22"/>
  <c r="U902" i="22"/>
  <c r="T902" i="22"/>
  <c r="S904" i="22"/>
  <c r="S905" i="22"/>
  <c r="U910" i="22"/>
  <c r="T910" i="22"/>
  <c r="S912" i="22"/>
  <c r="S913" i="22"/>
  <c r="T1051" i="22"/>
  <c r="S1051" i="22"/>
  <c r="T1055" i="22"/>
  <c r="S1055" i="22"/>
  <c r="N1086" i="22"/>
  <c r="V1086" i="22" s="1"/>
  <c r="T1232" i="22"/>
  <c r="U1237" i="22"/>
  <c r="U1241" i="22"/>
  <c r="U1245" i="22"/>
  <c r="S1246" i="22"/>
  <c r="N1399" i="22"/>
  <c r="V1399" i="22" s="1"/>
  <c r="N1406" i="22"/>
  <c r="V1406" i="22" s="1"/>
  <c r="N1549" i="22"/>
  <c r="V1549" i="22" s="1"/>
  <c r="N1551" i="22"/>
  <c r="V1551" i="22" s="1"/>
  <c r="N1553" i="22"/>
  <c r="V1553" i="22" s="1"/>
  <c r="N1555" i="22"/>
  <c r="V1555" i="22" s="1"/>
  <c r="N1557" i="22"/>
  <c r="V1557" i="22" s="1"/>
  <c r="N1559" i="22"/>
  <c r="V1559" i="22" s="1"/>
  <c r="N1561" i="22"/>
  <c r="V1561" i="22" s="1"/>
  <c r="U1567" i="22"/>
  <c r="S1568" i="22"/>
  <c r="S759" i="22"/>
  <c r="S763" i="22"/>
  <c r="U888" i="22"/>
  <c r="U889" i="22"/>
  <c r="S891" i="22"/>
  <c r="U896" i="22"/>
  <c r="U897" i="22"/>
  <c r="S898" i="22"/>
  <c r="S899" i="22"/>
  <c r="U904" i="22"/>
  <c r="T904" i="22"/>
  <c r="S906" i="22"/>
  <c r="S907" i="22"/>
  <c r="U912" i="22"/>
  <c r="T912" i="22"/>
  <c r="U913" i="22"/>
  <c r="S914" i="22"/>
  <c r="S915" i="22"/>
  <c r="S919" i="22"/>
  <c r="T920" i="22"/>
  <c r="S920" i="22"/>
  <c r="U923" i="22"/>
  <c r="T1054" i="22"/>
  <c r="S1054" i="22"/>
  <c r="T1059" i="22"/>
  <c r="S1059" i="22"/>
  <c r="T1216" i="22"/>
  <c r="T1218" i="22"/>
  <c r="T1220" i="22"/>
  <c r="T1222" i="22"/>
  <c r="T1224" i="22"/>
  <c r="T1226" i="22"/>
  <c r="N1402" i="22"/>
  <c r="V1402" i="22" s="1"/>
  <c r="N1404" i="22"/>
  <c r="V1404" i="22" s="1"/>
  <c r="T1405" i="22"/>
  <c r="S1406" i="22"/>
  <c r="U1565" i="22"/>
  <c r="S1566" i="22"/>
  <c r="N1567" i="22"/>
  <c r="V1567" i="22" s="1"/>
  <c r="T243" i="21"/>
  <c r="T249" i="21"/>
  <c r="T259" i="21"/>
  <c r="S264" i="21"/>
  <c r="U281" i="21"/>
  <c r="T282" i="21"/>
  <c r="T574" i="21"/>
  <c r="T586" i="21"/>
  <c r="T588" i="21"/>
  <c r="S599" i="21"/>
  <c r="T253" i="21"/>
  <c r="U263" i="21"/>
  <c r="S272" i="21"/>
  <c r="S280" i="21"/>
  <c r="S418" i="21"/>
  <c r="T436" i="21"/>
  <c r="S575" i="21"/>
  <c r="T576" i="21"/>
  <c r="T578" i="21"/>
  <c r="T590" i="21"/>
  <c r="U600" i="21"/>
  <c r="S601" i="21"/>
  <c r="T83" i="21"/>
  <c r="T85" i="21"/>
  <c r="T89" i="21"/>
  <c r="T251" i="21"/>
  <c r="T257" i="21"/>
  <c r="S262" i="21"/>
  <c r="U279" i="21"/>
  <c r="T406" i="21"/>
  <c r="U432" i="21"/>
  <c r="T566" i="21"/>
  <c r="S577" i="21"/>
  <c r="T580" i="21"/>
  <c r="T582" i="21"/>
  <c r="S591" i="21"/>
  <c r="T245" i="21"/>
  <c r="U265" i="21"/>
  <c r="T266" i="21"/>
  <c r="S270" i="21"/>
  <c r="S278" i="21"/>
  <c r="U412" i="21"/>
  <c r="T422" i="21"/>
  <c r="T428" i="21"/>
  <c r="S567" i="21"/>
  <c r="T568" i="21"/>
  <c r="T570" i="21"/>
  <c r="T572" i="21"/>
  <c r="S583" i="21"/>
  <c r="T584" i="21"/>
  <c r="U592" i="21"/>
  <c r="S593" i="21"/>
  <c r="U85" i="21"/>
  <c r="S86" i="21"/>
  <c r="U87" i="21"/>
  <c r="U89" i="21"/>
  <c r="S90" i="21"/>
  <c r="U91" i="21"/>
  <c r="U93" i="21"/>
  <c r="S94" i="21"/>
  <c r="U95" i="21"/>
  <c r="U97" i="21"/>
  <c r="S98" i="21"/>
  <c r="U99" i="21"/>
  <c r="U101" i="21"/>
  <c r="S102" i="21"/>
  <c r="U103" i="21"/>
  <c r="U105" i="21"/>
  <c r="S106" i="21"/>
  <c r="U107" i="21"/>
  <c r="U109" i="21"/>
  <c r="S110" i="21"/>
  <c r="N112" i="21"/>
  <c r="V112" i="21" s="1"/>
  <c r="N115" i="21"/>
  <c r="V115" i="21" s="1"/>
  <c r="U117" i="21"/>
  <c r="S118" i="21"/>
  <c r="N120" i="21"/>
  <c r="V120" i="21" s="1"/>
  <c r="U249" i="21"/>
  <c r="S250" i="21"/>
  <c r="S252" i="21"/>
  <c r="S254" i="21"/>
  <c r="T256" i="21"/>
  <c r="N269" i="21"/>
  <c r="V269" i="21" s="1"/>
  <c r="T270" i="21"/>
  <c r="T272" i="21"/>
  <c r="U276" i="21"/>
  <c r="U406" i="21"/>
  <c r="S419" i="21"/>
  <c r="U436" i="21"/>
  <c r="U438" i="21"/>
  <c r="F519" i="21"/>
  <c r="G558" i="21"/>
  <c r="M606" i="21"/>
  <c r="T571" i="21"/>
  <c r="U572" i="21"/>
  <c r="T575" i="21"/>
  <c r="U578" i="21"/>
  <c r="T581" i="21"/>
  <c r="U582" i="21"/>
  <c r="T587" i="21"/>
  <c r="U588" i="21"/>
  <c r="T591" i="21"/>
  <c r="T599" i="21"/>
  <c r="U111" i="21"/>
  <c r="S112" i="21"/>
  <c r="U119" i="21"/>
  <c r="S120" i="21"/>
  <c r="U284" i="21"/>
  <c r="U245" i="21"/>
  <c r="U247" i="21"/>
  <c r="S248" i="21"/>
  <c r="T250" i="21"/>
  <c r="T252" i="21"/>
  <c r="T254" i="21"/>
  <c r="T255" i="21"/>
  <c r="U259" i="21"/>
  <c r="U261" i="21"/>
  <c r="T262" i="21"/>
  <c r="T264" i="21"/>
  <c r="T268" i="21"/>
  <c r="S269" i="21"/>
  <c r="S271" i="21"/>
  <c r="U271" i="21"/>
  <c r="U273" i="21"/>
  <c r="U274" i="21"/>
  <c r="T278" i="21"/>
  <c r="T280" i="21"/>
  <c r="S411" i="21"/>
  <c r="U422" i="21"/>
  <c r="U434" i="21"/>
  <c r="S435" i="21"/>
  <c r="U442" i="21"/>
  <c r="S443" i="21"/>
  <c r="T569" i="21"/>
  <c r="S569" i="21"/>
  <c r="S573" i="21"/>
  <c r="U576" i="21"/>
  <c r="S579" i="21"/>
  <c r="T585" i="21"/>
  <c r="S585" i="21"/>
  <c r="S589" i="21"/>
  <c r="U82" i="21"/>
  <c r="S83" i="21"/>
  <c r="N111" i="21"/>
  <c r="V111" i="21" s="1"/>
  <c r="U113" i="21"/>
  <c r="S114" i="21"/>
  <c r="N116" i="21"/>
  <c r="V116" i="21" s="1"/>
  <c r="N119" i="21"/>
  <c r="V119" i="21" s="1"/>
  <c r="U121" i="21"/>
  <c r="S244" i="21"/>
  <c r="S246" i="21"/>
  <c r="T248" i="21"/>
  <c r="U257" i="21"/>
  <c r="S258" i="21"/>
  <c r="S260" i="21"/>
  <c r="S263" i="21"/>
  <c r="U266" i="21"/>
  <c r="U268" i="21"/>
  <c r="S279" i="21"/>
  <c r="U282" i="21"/>
  <c r="T411" i="21"/>
  <c r="T418" i="21"/>
  <c r="S427" i="21"/>
  <c r="U428" i="21"/>
  <c r="U430" i="21"/>
  <c r="S431" i="21"/>
  <c r="N432" i="21"/>
  <c r="V432" i="21" s="1"/>
  <c r="N434" i="21"/>
  <c r="V434" i="21" s="1"/>
  <c r="U440" i="21"/>
  <c r="S441" i="21"/>
  <c r="N442" i="21"/>
  <c r="V442" i="21" s="1"/>
  <c r="T567" i="21"/>
  <c r="U570" i="21"/>
  <c r="T573" i="21"/>
  <c r="U574" i="21"/>
  <c r="T579" i="21"/>
  <c r="U580" i="21"/>
  <c r="T583" i="21"/>
  <c r="U586" i="21"/>
  <c r="T589" i="21"/>
  <c r="U590" i="21"/>
  <c r="T604" i="21"/>
  <c r="U604" i="21"/>
  <c r="T93" i="21"/>
  <c r="T97" i="21"/>
  <c r="T101" i="21"/>
  <c r="T105" i="21"/>
  <c r="N106" i="21"/>
  <c r="V106" i="21" s="1"/>
  <c r="N108" i="21"/>
  <c r="V108" i="21" s="1"/>
  <c r="T109" i="21"/>
  <c r="N110" i="21"/>
  <c r="V110" i="21" s="1"/>
  <c r="N113" i="21"/>
  <c r="V113" i="21" s="1"/>
  <c r="U115" i="21"/>
  <c r="S116" i="21"/>
  <c r="N118" i="21"/>
  <c r="V118" i="21" s="1"/>
  <c r="N121" i="21"/>
  <c r="V121" i="21" s="1"/>
  <c r="T244" i="21"/>
  <c r="T246" i="21"/>
  <c r="T247" i="21"/>
  <c r="U251" i="21"/>
  <c r="U253" i="21"/>
  <c r="U255" i="21"/>
  <c r="S256" i="21"/>
  <c r="T258" i="21"/>
  <c r="T260" i="21"/>
  <c r="S261" i="21"/>
  <c r="T274" i="21"/>
  <c r="T276" i="21"/>
  <c r="S277" i="21"/>
  <c r="S284" i="21"/>
  <c r="T427" i="21"/>
  <c r="S439" i="21"/>
  <c r="N440" i="21"/>
  <c r="V440" i="21" s="1"/>
  <c r="S565" i="21"/>
  <c r="U568" i="21"/>
  <c r="S571" i="21"/>
  <c r="T577" i="21"/>
  <c r="S581" i="21"/>
  <c r="U584" i="21"/>
  <c r="S587" i="21"/>
  <c r="T593" i="21"/>
  <c r="T601" i="21"/>
  <c r="L166" i="31"/>
  <c r="F171" i="31" s="1"/>
  <c r="T58" i="27"/>
  <c r="N46" i="27"/>
  <c r="U140" i="27"/>
  <c r="N126" i="27"/>
  <c r="N47" i="27"/>
  <c r="U58" i="27"/>
  <c r="T140" i="27"/>
  <c r="N125" i="27"/>
  <c r="M46" i="27"/>
  <c r="S128" i="27"/>
  <c r="U137" i="27"/>
  <c r="F169" i="27"/>
  <c r="S57" i="27"/>
  <c r="T128" i="27"/>
  <c r="V129" i="27"/>
  <c r="S139" i="27"/>
  <c r="U131" i="27"/>
  <c r="S132" i="27"/>
  <c r="U135" i="27"/>
  <c r="S136" i="27"/>
  <c r="F47" i="27"/>
  <c r="N50" i="27"/>
  <c r="V50" i="27" s="1"/>
  <c r="N52" i="27"/>
  <c r="V52" i="27" s="1"/>
  <c r="N54" i="27"/>
  <c r="V54" i="27" s="1"/>
  <c r="N56" i="27"/>
  <c r="V56" i="27" s="1"/>
  <c r="T57" i="27"/>
  <c r="S58" i="27"/>
  <c r="U128" i="27"/>
  <c r="N132" i="27"/>
  <c r="V132" i="27" s="1"/>
  <c r="N134" i="27"/>
  <c r="V134" i="27" s="1"/>
  <c r="N136" i="27"/>
  <c r="V136" i="27" s="1"/>
  <c r="N138" i="27"/>
  <c r="V138" i="27" s="1"/>
  <c r="T139" i="27"/>
  <c r="S140" i="27"/>
  <c r="U129" i="27"/>
  <c r="S130" i="27"/>
  <c r="U133" i="27"/>
  <c r="S134" i="27"/>
  <c r="S138" i="27"/>
  <c r="T49" i="27"/>
  <c r="T51" i="27"/>
  <c r="T53" i="27"/>
  <c r="T55" i="27"/>
  <c r="T129" i="27"/>
  <c r="T131" i="27"/>
  <c r="T133" i="27"/>
  <c r="T135" i="27"/>
  <c r="T137" i="27"/>
  <c r="L49" i="26"/>
  <c r="N31" i="26" s="1"/>
  <c r="M49" i="26"/>
  <c r="N32" i="26" s="1"/>
  <c r="K36" i="26"/>
  <c r="C50" i="26"/>
  <c r="F31" i="26" s="1"/>
  <c r="N37" i="26"/>
  <c r="N41" i="26"/>
  <c r="N45" i="26"/>
  <c r="N34" i="26"/>
  <c r="N35" i="26"/>
  <c r="N38" i="26"/>
  <c r="N42" i="26"/>
  <c r="T246" i="25"/>
  <c r="N234" i="25"/>
  <c r="T180" i="25"/>
  <c r="N162" i="25"/>
  <c r="U246" i="25"/>
  <c r="N235" i="25"/>
  <c r="N163" i="25"/>
  <c r="U180" i="25"/>
  <c r="S81" i="25"/>
  <c r="L77" i="25"/>
  <c r="N82" i="25"/>
  <c r="V82" i="25" s="1"/>
  <c r="T84" i="25"/>
  <c r="T86" i="25"/>
  <c r="S96" i="25"/>
  <c r="C97" i="25"/>
  <c r="F77" i="25" s="1"/>
  <c r="K167" i="25"/>
  <c r="S167" i="25" s="1"/>
  <c r="F235" i="25"/>
  <c r="N240" i="25"/>
  <c r="V240" i="25" s="1"/>
  <c r="N242" i="25"/>
  <c r="V242" i="25" s="1"/>
  <c r="N244" i="25"/>
  <c r="V244" i="25" s="1"/>
  <c r="T245" i="25"/>
  <c r="S246" i="25"/>
  <c r="C247" i="25"/>
  <c r="F234" i="25" s="1"/>
  <c r="N81" i="25"/>
  <c r="T83" i="25"/>
  <c r="U84" i="25"/>
  <c r="N86" i="25"/>
  <c r="V86" i="25" s="1"/>
  <c r="N88" i="25"/>
  <c r="V88" i="25" s="1"/>
  <c r="N90" i="25"/>
  <c r="V90" i="25" s="1"/>
  <c r="N92" i="25"/>
  <c r="V92" i="25" s="1"/>
  <c r="N94" i="25"/>
  <c r="V94" i="25" s="1"/>
  <c r="N165" i="25"/>
  <c r="N166" i="25"/>
  <c r="N168" i="25"/>
  <c r="V168" i="25" s="1"/>
  <c r="N170" i="25"/>
  <c r="V170" i="25" s="1"/>
  <c r="N172" i="25"/>
  <c r="V172" i="25" s="1"/>
  <c r="N174" i="25"/>
  <c r="V174" i="25" s="1"/>
  <c r="N176" i="25"/>
  <c r="V176" i="25" s="1"/>
  <c r="N178" i="25"/>
  <c r="V178" i="25" s="1"/>
  <c r="T179" i="25"/>
  <c r="N237" i="25"/>
  <c r="U245" i="25"/>
  <c r="F78" i="25"/>
  <c r="N80" i="25"/>
  <c r="S82" i="25"/>
  <c r="U83" i="25"/>
  <c r="U96" i="25" s="1"/>
  <c r="T85" i="25"/>
  <c r="T87" i="25"/>
  <c r="T89" i="25"/>
  <c r="T91" i="25"/>
  <c r="N239" i="25"/>
  <c r="V239" i="25" s="1"/>
  <c r="U239" i="25"/>
  <c r="S240" i="25"/>
  <c r="N241" i="25"/>
  <c r="V241" i="25" s="1"/>
  <c r="U241" i="25"/>
  <c r="S242" i="25"/>
  <c r="U243" i="25"/>
  <c r="N118" i="24"/>
  <c r="K70" i="24" s="1"/>
  <c r="N248" i="24"/>
  <c r="K200" i="24" s="1"/>
  <c r="V207" i="24"/>
  <c r="V232" i="24"/>
  <c r="T232" i="24"/>
  <c r="T234" i="24"/>
  <c r="V237" i="24"/>
  <c r="V238" i="24"/>
  <c r="V239" i="24"/>
  <c r="T338" i="24"/>
  <c r="V340" i="24"/>
  <c r="V341" i="24"/>
  <c r="T341" i="24"/>
  <c r="T343" i="24"/>
  <c r="V344" i="24"/>
  <c r="V350" i="24"/>
  <c r="T352" i="24"/>
  <c r="T354" i="24"/>
  <c r="V355" i="24"/>
  <c r="V357" i="24"/>
  <c r="T357" i="24"/>
  <c r="T359" i="24"/>
  <c r="V360" i="24"/>
  <c r="V366" i="24"/>
  <c r="T368" i="24"/>
  <c r="T370" i="24"/>
  <c r="V371" i="24"/>
  <c r="V376" i="24"/>
  <c r="N508" i="24"/>
  <c r="K460" i="24" s="1"/>
  <c r="V77" i="24"/>
  <c r="V235" i="24"/>
  <c r="T243" i="24"/>
  <c r="V244" i="24"/>
  <c r="T244" i="24"/>
  <c r="T246" i="24"/>
  <c r="N378" i="24"/>
  <c r="K330" i="24" s="1"/>
  <c r="V337" i="24"/>
  <c r="T337" i="24"/>
  <c r="T340" i="24"/>
  <c r="V346" i="24"/>
  <c r="T348" i="24"/>
  <c r="T350" i="24"/>
  <c r="V353" i="24"/>
  <c r="T353" i="24"/>
  <c r="T355" i="24"/>
  <c r="V356" i="24"/>
  <c r="V362" i="24"/>
  <c r="T364" i="24"/>
  <c r="T366" i="24"/>
  <c r="V369" i="24"/>
  <c r="T369" i="24"/>
  <c r="T371" i="24"/>
  <c r="V374" i="24"/>
  <c r="T376" i="24"/>
  <c r="V240" i="24"/>
  <c r="T242" i="24"/>
  <c r="V342" i="24"/>
  <c r="T344" i="24"/>
  <c r="T346" i="24"/>
  <c r="V349" i="24"/>
  <c r="T351" i="24"/>
  <c r="V352" i="24"/>
  <c r="V358" i="24"/>
  <c r="T360" i="24"/>
  <c r="T362" i="24"/>
  <c r="V365" i="24"/>
  <c r="T367" i="24"/>
  <c r="V368" i="24"/>
  <c r="V372" i="24"/>
  <c r="T374" i="24"/>
  <c r="V236" i="24"/>
  <c r="T238" i="24"/>
  <c r="T339" i="24"/>
  <c r="T342" i="24"/>
  <c r="V343" i="24"/>
  <c r="V345" i="24"/>
  <c r="T347" i="24"/>
  <c r="V348" i="24"/>
  <c r="V354" i="24"/>
  <c r="T356" i="24"/>
  <c r="T358" i="24"/>
  <c r="V361" i="24"/>
  <c r="T363" i="24"/>
  <c r="V364" i="24"/>
  <c r="V370" i="24"/>
  <c r="T372" i="24"/>
  <c r="V373" i="24"/>
  <c r="T375" i="24"/>
  <c r="N638" i="24"/>
  <c r="K590" i="24" s="1"/>
  <c r="V597" i="24"/>
  <c r="V481" i="24"/>
  <c r="T488" i="24"/>
  <c r="V489" i="24"/>
  <c r="T489" i="24"/>
  <c r="T491" i="24"/>
  <c r="V496" i="24"/>
  <c r="T504" i="24"/>
  <c r="V505" i="24"/>
  <c r="V605" i="24"/>
  <c r="T613" i="24"/>
  <c r="V614" i="24"/>
  <c r="T614" i="24"/>
  <c r="T616" i="24"/>
  <c r="V621" i="24"/>
  <c r="T629" i="24"/>
  <c r="V630" i="24"/>
  <c r="T636" i="24"/>
  <c r="N898" i="24"/>
  <c r="K850" i="24" s="1"/>
  <c r="V485" i="24"/>
  <c r="T487" i="24"/>
  <c r="V501" i="24"/>
  <c r="T503" i="24"/>
  <c r="V610" i="24"/>
  <c r="T612" i="24"/>
  <c r="V626" i="24"/>
  <c r="T628" i="24"/>
  <c r="T630" i="24"/>
  <c r="V632" i="24"/>
  <c r="N768" i="24"/>
  <c r="K720" i="24" s="1"/>
  <c r="V857" i="24"/>
  <c r="V497" i="24"/>
  <c r="T499" i="24"/>
  <c r="V622" i="24"/>
  <c r="T624" i="24"/>
  <c r="T632" i="24"/>
  <c r="V634" i="24"/>
  <c r="T871" i="24"/>
  <c r="T873" i="24"/>
  <c r="V878" i="24"/>
  <c r="V880" i="24"/>
  <c r="T882" i="24"/>
  <c r="V883" i="24"/>
  <c r="T884" i="24"/>
  <c r="T887" i="24"/>
  <c r="T889" i="24"/>
  <c r="V894" i="24"/>
  <c r="V896" i="24"/>
  <c r="V866" i="24"/>
  <c r="T869" i="24"/>
  <c r="V874" i="24"/>
  <c r="V876" i="24"/>
  <c r="T878" i="24"/>
  <c r="V879" i="24"/>
  <c r="T880" i="24"/>
  <c r="T885" i="24"/>
  <c r="V890" i="24"/>
  <c r="V892" i="24"/>
  <c r="T894" i="24"/>
  <c r="V895" i="24"/>
  <c r="T896" i="24"/>
  <c r="V864" i="24"/>
  <c r="T866" i="24"/>
  <c r="V868" i="24"/>
  <c r="V870" i="24"/>
  <c r="V872" i="24"/>
  <c r="T874" i="24"/>
  <c r="V875" i="24"/>
  <c r="T876" i="24"/>
  <c r="T881" i="24"/>
  <c r="V886" i="24"/>
  <c r="V888" i="24"/>
  <c r="T890" i="24"/>
  <c r="V891" i="24"/>
  <c r="T892" i="24"/>
  <c r="N1028" i="24"/>
  <c r="K980" i="24" s="1"/>
  <c r="V987" i="24"/>
  <c r="T996" i="24"/>
  <c r="V997" i="24"/>
  <c r="T997" i="24"/>
  <c r="T999" i="24"/>
  <c r="V1002" i="24"/>
  <c r="V1003" i="24"/>
  <c r="V1004" i="24"/>
  <c r="T1012" i="24"/>
  <c r="V1013" i="24"/>
  <c r="T1015" i="24"/>
  <c r="V1024" i="24"/>
  <c r="V1025" i="24"/>
  <c r="T1125" i="24"/>
  <c r="V1132" i="24"/>
  <c r="T1132" i="24"/>
  <c r="T1135" i="24"/>
  <c r="T1137" i="24"/>
  <c r="T1142" i="24"/>
  <c r="T1145" i="24"/>
  <c r="V1146" i="24"/>
  <c r="T1151" i="24"/>
  <c r="T992" i="24"/>
  <c r="V993" i="24"/>
  <c r="T993" i="24"/>
  <c r="T995" i="24"/>
  <c r="V1000" i="24"/>
  <c r="T1008" i="24"/>
  <c r="V1009" i="24"/>
  <c r="T1009" i="24"/>
  <c r="T1011" i="24"/>
  <c r="V1016" i="24"/>
  <c r="T1120" i="24"/>
  <c r="V1121" i="24"/>
  <c r="T1122" i="24"/>
  <c r="V1127" i="24"/>
  <c r="T1131" i="24"/>
  <c r="V1138" i="24"/>
  <c r="V1149" i="24"/>
  <c r="V1150" i="24"/>
  <c r="V1156" i="24"/>
  <c r="T991" i="24"/>
  <c r="V1005" i="24"/>
  <c r="T1007" i="24"/>
  <c r="V1021" i="24"/>
  <c r="T1023" i="24"/>
  <c r="T1148" i="24"/>
  <c r="T1143" i="24"/>
  <c r="T1140" i="24"/>
  <c r="T1139" i="24"/>
  <c r="V1131" i="24"/>
  <c r="T1124" i="24"/>
  <c r="T1152" i="24"/>
  <c r="T1144" i="24"/>
  <c r="V1135" i="24"/>
  <c r="V1134" i="24"/>
  <c r="V1133" i="24"/>
  <c r="T1128" i="24"/>
  <c r="T1127" i="24"/>
  <c r="N1158" i="24"/>
  <c r="K1110" i="24" s="1"/>
  <c r="T1118" i="24"/>
  <c r="T1123" i="24"/>
  <c r="V1125" i="24"/>
  <c r="V1129" i="24"/>
  <c r="T1134" i="24"/>
  <c r="T1136" i="24"/>
  <c r="V1141" i="24"/>
  <c r="T1153" i="24"/>
  <c r="V1154" i="24"/>
  <c r="V1128" i="24"/>
  <c r="T1130" i="24"/>
  <c r="T1141" i="24"/>
  <c r="V1143" i="24"/>
  <c r="V1144" i="24"/>
  <c r="T1147" i="24"/>
  <c r="T1149" i="24"/>
  <c r="V1152" i="24"/>
  <c r="T1154" i="24"/>
  <c r="V1155" i="24"/>
  <c r="N1288" i="24"/>
  <c r="K1240" i="24" s="1"/>
  <c r="V1117" i="24"/>
  <c r="V1124" i="24"/>
  <c r="T1126" i="24"/>
  <c r="V1140" i="24"/>
  <c r="V1148" i="24"/>
  <c r="T1150" i="24"/>
  <c r="V1151" i="24"/>
  <c r="V1247" i="24"/>
  <c r="V1136" i="24"/>
  <c r="T1138" i="24"/>
  <c r="T1146" i="24"/>
  <c r="V1147" i="24"/>
  <c r="V1153" i="24"/>
  <c r="T1155" i="24"/>
  <c r="N118" i="23"/>
  <c r="K70" i="23" s="1"/>
  <c r="T87" i="23"/>
  <c r="V98" i="23"/>
  <c r="T101" i="23"/>
  <c r="V109" i="23"/>
  <c r="T113" i="23"/>
  <c r="T116" i="23"/>
  <c r="V77" i="23"/>
  <c r="T94" i="23"/>
  <c r="V94" i="23"/>
  <c r="T97" i="23"/>
  <c r="V99" i="23"/>
  <c r="V100" i="23"/>
  <c r="T100" i="23"/>
  <c r="T103" i="23"/>
  <c r="T107" i="23"/>
  <c r="T109" i="23"/>
  <c r="V112" i="23"/>
  <c r="T112" i="23"/>
  <c r="T114" i="23"/>
  <c r="V115" i="23"/>
  <c r="V88" i="23"/>
  <c r="T98" i="23"/>
  <c r="V103" i="23"/>
  <c r="V114" i="23"/>
  <c r="N249" i="23"/>
  <c r="K201" i="23" s="1"/>
  <c r="V208" i="23"/>
  <c r="T90" i="23"/>
  <c r="T93" i="23"/>
  <c r="V95" i="23"/>
  <c r="V96" i="23"/>
  <c r="T106" i="23"/>
  <c r="V108" i="23"/>
  <c r="T110" i="23"/>
  <c r="V111" i="23"/>
  <c r="T88" i="23"/>
  <c r="T91" i="23"/>
  <c r="V104" i="23"/>
  <c r="T111" i="23"/>
  <c r="V116" i="23"/>
  <c r="N380" i="23"/>
  <c r="K332" i="23" s="1"/>
  <c r="T89" i="23"/>
  <c r="V91" i="23"/>
  <c r="V92" i="23"/>
  <c r="T102" i="23"/>
  <c r="T105" i="23"/>
  <c r="V107" i="23"/>
  <c r="V113" i="23"/>
  <c r="T115" i="23"/>
  <c r="T225" i="23"/>
  <c r="V226" i="23"/>
  <c r="T226" i="23"/>
  <c r="T228" i="23"/>
  <c r="V233" i="23"/>
  <c r="T241" i="23"/>
  <c r="V242" i="23"/>
  <c r="T244" i="23"/>
  <c r="T344" i="23"/>
  <c r="V345" i="23"/>
  <c r="T345" i="23"/>
  <c r="T347" i="23"/>
  <c r="T355" i="23"/>
  <c r="T362" i="23"/>
  <c r="V365" i="23"/>
  <c r="T372" i="23"/>
  <c r="T374" i="23"/>
  <c r="V375" i="23"/>
  <c r="T375" i="23"/>
  <c r="V378" i="23"/>
  <c r="V222" i="23"/>
  <c r="T224" i="23"/>
  <c r="V238" i="23"/>
  <c r="T240" i="23"/>
  <c r="V341" i="23"/>
  <c r="T343" i="23"/>
  <c r="T354" i="23"/>
  <c r="T360" i="23"/>
  <c r="T364" i="23"/>
  <c r="T370" i="23"/>
  <c r="V373" i="23"/>
  <c r="T378" i="23"/>
  <c r="V234" i="23"/>
  <c r="T236" i="23"/>
  <c r="T339" i="23"/>
  <c r="T353" i="23"/>
  <c r="V353" i="23"/>
  <c r="T356" i="23"/>
  <c r="V356" i="23"/>
  <c r="V359" i="23"/>
  <c r="T359" i="23"/>
  <c r="V361" i="23"/>
  <c r="V363" i="23"/>
  <c r="T369" i="23"/>
  <c r="T373" i="23"/>
  <c r="V374" i="23"/>
  <c r="V355" i="23"/>
  <c r="T357" i="23"/>
  <c r="T365" i="23"/>
  <c r="T368" i="23"/>
  <c r="V370" i="23"/>
  <c r="V371" i="23"/>
  <c r="N511" i="23"/>
  <c r="K463" i="23" s="1"/>
  <c r="V366" i="23"/>
  <c r="V367" i="23"/>
  <c r="T377" i="23"/>
  <c r="U123" i="22"/>
  <c r="N80" i="22"/>
  <c r="U82" i="22"/>
  <c r="U97" i="22"/>
  <c r="S98" i="22"/>
  <c r="U101" i="22"/>
  <c r="S102" i="22"/>
  <c r="N104" i="22"/>
  <c r="V104" i="22" s="1"/>
  <c r="U105" i="22"/>
  <c r="S106" i="22"/>
  <c r="N108" i="22"/>
  <c r="V108" i="22" s="1"/>
  <c r="U109" i="22"/>
  <c r="S110" i="22"/>
  <c r="N112" i="22"/>
  <c r="V112" i="22" s="1"/>
  <c r="U113" i="22"/>
  <c r="S114" i="22"/>
  <c r="N116" i="22"/>
  <c r="V116" i="22" s="1"/>
  <c r="U117" i="22"/>
  <c r="S118" i="22"/>
  <c r="N120" i="22"/>
  <c r="V120" i="22" s="1"/>
  <c r="U121" i="22"/>
  <c r="U282" i="22"/>
  <c r="S281" i="22"/>
  <c r="U280" i="22"/>
  <c r="S279" i="22"/>
  <c r="U278" i="22"/>
  <c r="S277" i="22"/>
  <c r="U276" i="22"/>
  <c r="S275" i="22"/>
  <c r="U274" i="22"/>
  <c r="S273" i="22"/>
  <c r="U272" i="22"/>
  <c r="S271" i="22"/>
  <c r="U270" i="22"/>
  <c r="S269" i="22"/>
  <c r="U268" i="22"/>
  <c r="S267" i="22"/>
  <c r="U266" i="22"/>
  <c r="S265" i="22"/>
  <c r="U264" i="22"/>
  <c r="S263" i="22"/>
  <c r="U262" i="22"/>
  <c r="S261" i="22"/>
  <c r="U260" i="22"/>
  <c r="S259" i="22"/>
  <c r="U258" i="22"/>
  <c r="S257" i="22"/>
  <c r="U256" i="22"/>
  <c r="S255" i="22"/>
  <c r="U254" i="22"/>
  <c r="S253" i="22"/>
  <c r="S284" i="22"/>
  <c r="S282" i="22"/>
  <c r="U281" i="22"/>
  <c r="S280" i="22"/>
  <c r="U279" i="22"/>
  <c r="S278" i="22"/>
  <c r="U277" i="22"/>
  <c r="S276" i="22"/>
  <c r="U275" i="22"/>
  <c r="S274" i="22"/>
  <c r="U273" i="22"/>
  <c r="S272" i="22"/>
  <c r="U271" i="22"/>
  <c r="S270" i="22"/>
  <c r="U269" i="22"/>
  <c r="S268" i="22"/>
  <c r="U267" i="22"/>
  <c r="S266" i="22"/>
  <c r="U265" i="22"/>
  <c r="S264" i="22"/>
  <c r="U263" i="22"/>
  <c r="T254" i="22"/>
  <c r="S254" i="22"/>
  <c r="T258" i="22"/>
  <c r="S258" i="22"/>
  <c r="T262" i="22"/>
  <c r="S262" i="22"/>
  <c r="T274" i="22"/>
  <c r="T277" i="22"/>
  <c r="T282" i="22"/>
  <c r="U445" i="22"/>
  <c r="N402" i="22"/>
  <c r="G75" i="22"/>
  <c r="T83" i="22"/>
  <c r="T85" i="22"/>
  <c r="T87" i="22"/>
  <c r="T89" i="22"/>
  <c r="T91" i="22"/>
  <c r="T93" i="22"/>
  <c r="T95" i="22"/>
  <c r="T98" i="22"/>
  <c r="T99" i="22"/>
  <c r="S99" i="22"/>
  <c r="T102" i="22"/>
  <c r="T103" i="22"/>
  <c r="S103" i="22"/>
  <c r="T106" i="22"/>
  <c r="T107" i="22"/>
  <c r="S107" i="22"/>
  <c r="T110" i="22"/>
  <c r="T111" i="22"/>
  <c r="S111" i="22"/>
  <c r="T114" i="22"/>
  <c r="T115" i="22"/>
  <c r="S115" i="22"/>
  <c r="T118" i="22"/>
  <c r="T119" i="22"/>
  <c r="S119" i="22"/>
  <c r="L284" i="22"/>
  <c r="T243" i="22"/>
  <c r="T280" i="22"/>
  <c r="L123" i="22"/>
  <c r="U99" i="22"/>
  <c r="S100" i="22"/>
  <c r="U103" i="22"/>
  <c r="S104" i="22"/>
  <c r="U107" i="22"/>
  <c r="S108" i="22"/>
  <c r="U111" i="22"/>
  <c r="S112" i="22"/>
  <c r="U115" i="22"/>
  <c r="S116" i="22"/>
  <c r="U119" i="22"/>
  <c r="S120" i="22"/>
  <c r="T96" i="22"/>
  <c r="T97" i="22"/>
  <c r="S97" i="22"/>
  <c r="T100" i="22"/>
  <c r="T101" i="22"/>
  <c r="S101" i="22"/>
  <c r="T104" i="22"/>
  <c r="T105" i="22"/>
  <c r="S105" i="22"/>
  <c r="T108" i="22"/>
  <c r="T109" i="22"/>
  <c r="S109" i="22"/>
  <c r="T112" i="22"/>
  <c r="T113" i="22"/>
  <c r="S113" i="22"/>
  <c r="T116" i="22"/>
  <c r="T117" i="22"/>
  <c r="S117" i="22"/>
  <c r="T120" i="22"/>
  <c r="T121" i="22"/>
  <c r="S121" i="22"/>
  <c r="G236" i="22"/>
  <c r="F358" i="22"/>
  <c r="V243" i="22"/>
  <c r="G397" i="22"/>
  <c r="N401" i="22"/>
  <c r="V404" i="22"/>
  <c r="U411" i="22"/>
  <c r="S412" i="22"/>
  <c r="U415" i="22"/>
  <c r="S416" i="22"/>
  <c r="U419" i="22"/>
  <c r="S420" i="22"/>
  <c r="U423" i="22"/>
  <c r="S424" i="22"/>
  <c r="U427" i="22"/>
  <c r="S428" i="22"/>
  <c r="U431" i="22"/>
  <c r="S432" i="22"/>
  <c r="U435" i="22"/>
  <c r="S436" i="22"/>
  <c r="U439" i="22"/>
  <c r="S440" i="22"/>
  <c r="T441" i="22"/>
  <c r="U441" i="22"/>
  <c r="S442" i="22"/>
  <c r="T443" i="22"/>
  <c r="U443" i="22"/>
  <c r="M606" i="22"/>
  <c r="L606" i="22"/>
  <c r="S404" i="22"/>
  <c r="U405" i="22"/>
  <c r="S406" i="22"/>
  <c r="U407" i="22"/>
  <c r="S408" i="22"/>
  <c r="U409" i="22"/>
  <c r="S410" i="22"/>
  <c r="T412" i="22"/>
  <c r="T413" i="22"/>
  <c r="S413" i="22"/>
  <c r="T416" i="22"/>
  <c r="T417" i="22"/>
  <c r="S417" i="22"/>
  <c r="T420" i="22"/>
  <c r="T421" i="22"/>
  <c r="S421" i="22"/>
  <c r="T424" i="22"/>
  <c r="T425" i="22"/>
  <c r="S425" i="22"/>
  <c r="T428" i="22"/>
  <c r="T429" i="22"/>
  <c r="S429" i="22"/>
  <c r="T432" i="22"/>
  <c r="T433" i="22"/>
  <c r="S433" i="22"/>
  <c r="T436" i="22"/>
  <c r="T437" i="22"/>
  <c r="S437" i="22"/>
  <c r="U440" i="22"/>
  <c r="T440" i="22"/>
  <c r="U442" i="22"/>
  <c r="T442" i="22"/>
  <c r="C285" i="22"/>
  <c r="F240" i="22" s="1"/>
  <c r="T404" i="22"/>
  <c r="U413" i="22"/>
  <c r="S414" i="22"/>
  <c r="U417" i="22"/>
  <c r="S418" i="22"/>
  <c r="U420" i="22"/>
  <c r="U421" i="22"/>
  <c r="S422" i="22"/>
  <c r="U424" i="22"/>
  <c r="U425" i="22"/>
  <c r="S426" i="22"/>
  <c r="U428" i="22"/>
  <c r="U429" i="22"/>
  <c r="S430" i="22"/>
  <c r="U432" i="22"/>
  <c r="U433" i="22"/>
  <c r="S434" i="22"/>
  <c r="U436" i="22"/>
  <c r="U437" i="22"/>
  <c r="S438" i="22"/>
  <c r="T767" i="22"/>
  <c r="N723" i="22"/>
  <c r="U928" i="22"/>
  <c r="N885" i="22"/>
  <c r="N272" i="22"/>
  <c r="V272" i="22" s="1"/>
  <c r="N274" i="22"/>
  <c r="V274" i="22" s="1"/>
  <c r="N276" i="22"/>
  <c r="V276" i="22" s="1"/>
  <c r="N278" i="22"/>
  <c r="V278" i="22" s="1"/>
  <c r="N280" i="22"/>
  <c r="V280" i="22" s="1"/>
  <c r="U404" i="22"/>
  <c r="S405" i="22"/>
  <c r="U406" i="22"/>
  <c r="S407" i="22"/>
  <c r="U408" i="22"/>
  <c r="S409" i="22"/>
  <c r="U410" i="22"/>
  <c r="T411" i="22"/>
  <c r="S411" i="22"/>
  <c r="T414" i="22"/>
  <c r="T415" i="22"/>
  <c r="S415" i="22"/>
  <c r="T418" i="22"/>
  <c r="T419" i="22"/>
  <c r="S419" i="22"/>
  <c r="T422" i="22"/>
  <c r="T423" i="22"/>
  <c r="S423" i="22"/>
  <c r="T426" i="22"/>
  <c r="T427" i="22"/>
  <c r="S427" i="22"/>
  <c r="T430" i="22"/>
  <c r="T431" i="22"/>
  <c r="S431" i="22"/>
  <c r="T434" i="22"/>
  <c r="T435" i="22"/>
  <c r="S435" i="22"/>
  <c r="T438" i="22"/>
  <c r="T439" i="22"/>
  <c r="S439" i="22"/>
  <c r="S441" i="22"/>
  <c r="S443" i="22"/>
  <c r="M767" i="22"/>
  <c r="U726" i="22"/>
  <c r="L1089" i="22"/>
  <c r="T1048" i="22"/>
  <c r="F563" i="22"/>
  <c r="N566" i="22"/>
  <c r="V566" i="22" s="1"/>
  <c r="N568" i="22"/>
  <c r="V568" i="22" s="1"/>
  <c r="N570" i="22"/>
  <c r="V570" i="22" s="1"/>
  <c r="N572" i="22"/>
  <c r="V572" i="22" s="1"/>
  <c r="N574" i="22"/>
  <c r="V574" i="22" s="1"/>
  <c r="N576" i="22"/>
  <c r="V576" i="22" s="1"/>
  <c r="N578" i="22"/>
  <c r="V578" i="22" s="1"/>
  <c r="N580" i="22"/>
  <c r="V580" i="22" s="1"/>
  <c r="N582" i="22"/>
  <c r="V582" i="22" s="1"/>
  <c r="N584" i="22"/>
  <c r="V584" i="22" s="1"/>
  <c r="N586" i="22"/>
  <c r="V586" i="22" s="1"/>
  <c r="N588" i="22"/>
  <c r="V588" i="22" s="1"/>
  <c r="N590" i="22"/>
  <c r="V590" i="22" s="1"/>
  <c r="N592" i="22"/>
  <c r="V592" i="22" s="1"/>
  <c r="N594" i="22"/>
  <c r="V594" i="22" s="1"/>
  <c r="N596" i="22"/>
  <c r="V596" i="22" s="1"/>
  <c r="N598" i="22"/>
  <c r="V598" i="22" s="1"/>
  <c r="N600" i="22"/>
  <c r="V600" i="22" s="1"/>
  <c r="N602" i="22"/>
  <c r="V602" i="22" s="1"/>
  <c r="L928" i="22"/>
  <c r="S917" i="22"/>
  <c r="U920" i="22"/>
  <c r="S921" i="22"/>
  <c r="U924" i="22"/>
  <c r="S925" i="22"/>
  <c r="U1089" i="22"/>
  <c r="N1046" i="22"/>
  <c r="U1048" i="22"/>
  <c r="U1049" i="22"/>
  <c r="U1050" i="22"/>
  <c r="U1051" i="22"/>
  <c r="U1052" i="22"/>
  <c r="U1053" i="22"/>
  <c r="U1054" i="22"/>
  <c r="T1058" i="22"/>
  <c r="U1058" i="22"/>
  <c r="T1062" i="22"/>
  <c r="T1064" i="22"/>
  <c r="T1066" i="22"/>
  <c r="T1068" i="22"/>
  <c r="T1070" i="22"/>
  <c r="T1072" i="22"/>
  <c r="T1074" i="22"/>
  <c r="T1076" i="22"/>
  <c r="T1078" i="22"/>
  <c r="T1080" i="22"/>
  <c r="T1082" i="22"/>
  <c r="T1087" i="22"/>
  <c r="N1207" i="22"/>
  <c r="U1250" i="22"/>
  <c r="S767" i="22"/>
  <c r="T887" i="22"/>
  <c r="T889" i="22"/>
  <c r="T891" i="22"/>
  <c r="T893" i="22"/>
  <c r="T895" i="22"/>
  <c r="T897" i="22"/>
  <c r="T899" i="22"/>
  <c r="T901" i="22"/>
  <c r="T903" i="22"/>
  <c r="T905" i="22"/>
  <c r="T907" i="22"/>
  <c r="T909" i="22"/>
  <c r="T911" i="22"/>
  <c r="T913" i="22"/>
  <c r="T915" i="22"/>
  <c r="T917" i="22"/>
  <c r="T918" i="22"/>
  <c r="S918" i="22"/>
  <c r="T921" i="22"/>
  <c r="T922" i="22"/>
  <c r="S922" i="22"/>
  <c r="T925" i="22"/>
  <c r="T926" i="22"/>
  <c r="S926" i="22"/>
  <c r="G1041" i="22"/>
  <c r="F1163" i="22"/>
  <c r="V1048" i="22"/>
  <c r="T1057" i="22"/>
  <c r="S1057" i="22"/>
  <c r="T1061" i="22"/>
  <c r="T1085" i="22"/>
  <c r="U603" i="22"/>
  <c r="S726" i="22"/>
  <c r="U727" i="22"/>
  <c r="S728" i="22"/>
  <c r="U729" i="22"/>
  <c r="S730" i="22"/>
  <c r="U731" i="22"/>
  <c r="S732" i="22"/>
  <c r="U733" i="22"/>
  <c r="S734" i="22"/>
  <c r="U735" i="22"/>
  <c r="S736" i="22"/>
  <c r="U737" i="22"/>
  <c r="S738" i="22"/>
  <c r="U739" i="22"/>
  <c r="S740" i="22"/>
  <c r="U741" i="22"/>
  <c r="S742" i="22"/>
  <c r="U743" i="22"/>
  <c r="S744" i="22"/>
  <c r="U745" i="22"/>
  <c r="S746" i="22"/>
  <c r="U747" i="22"/>
  <c r="S748" i="22"/>
  <c r="U749" i="22"/>
  <c r="S750" i="22"/>
  <c r="U751" i="22"/>
  <c r="S752" i="22"/>
  <c r="U753" i="22"/>
  <c r="S754" i="22"/>
  <c r="U755" i="22"/>
  <c r="S756" i="22"/>
  <c r="U757" i="22"/>
  <c r="S758" i="22"/>
  <c r="U759" i="22"/>
  <c r="S760" i="22"/>
  <c r="U761" i="22"/>
  <c r="S762" i="22"/>
  <c r="U763" i="22"/>
  <c r="S764" i="22"/>
  <c r="N928" i="22"/>
  <c r="V928" i="22" s="1"/>
  <c r="U921" i="22"/>
  <c r="U922" i="22"/>
  <c r="S923" i="22"/>
  <c r="U925" i="22"/>
  <c r="U926" i="22"/>
  <c r="U1087" i="22"/>
  <c r="S1086" i="22"/>
  <c r="U1085" i="22"/>
  <c r="S1084" i="22"/>
  <c r="U1083" i="22"/>
  <c r="S1082" i="22"/>
  <c r="U1081" i="22"/>
  <c r="S1080" i="22"/>
  <c r="U1079" i="22"/>
  <c r="S1078" i="22"/>
  <c r="U1077" i="22"/>
  <c r="S1076" i="22"/>
  <c r="U1075" i="22"/>
  <c r="S1074" i="22"/>
  <c r="U1073" i="22"/>
  <c r="S1072" i="22"/>
  <c r="U1071" i="22"/>
  <c r="S1070" i="22"/>
  <c r="U1069" i="22"/>
  <c r="S1068" i="22"/>
  <c r="U1067" i="22"/>
  <c r="S1066" i="22"/>
  <c r="U1065" i="22"/>
  <c r="S1064" i="22"/>
  <c r="U1063" i="22"/>
  <c r="S1062" i="22"/>
  <c r="U1061" i="22"/>
  <c r="S1060" i="22"/>
  <c r="U1059" i="22"/>
  <c r="S1058" i="22"/>
  <c r="U1057" i="22"/>
  <c r="S1056" i="22"/>
  <c r="U1055" i="22"/>
  <c r="S1089" i="22"/>
  <c r="S1087" i="22"/>
  <c r="U1086" i="22"/>
  <c r="S1085" i="22"/>
  <c r="U1084" i="22"/>
  <c r="S1083" i="22"/>
  <c r="U1082" i="22"/>
  <c r="S1081" i="22"/>
  <c r="U1080" i="22"/>
  <c r="S1079" i="22"/>
  <c r="U1078" i="22"/>
  <c r="S1077" i="22"/>
  <c r="U1076" i="22"/>
  <c r="S1075" i="22"/>
  <c r="U1074" i="22"/>
  <c r="S1073" i="22"/>
  <c r="U1072" i="22"/>
  <c r="S1071" i="22"/>
  <c r="U1070" i="22"/>
  <c r="S1069" i="22"/>
  <c r="U1068" i="22"/>
  <c r="S1067" i="22"/>
  <c r="U1066" i="22"/>
  <c r="S1065" i="22"/>
  <c r="U1064" i="22"/>
  <c r="S1063" i="22"/>
  <c r="U1062" i="22"/>
  <c r="T1056" i="22"/>
  <c r="U1056" i="22"/>
  <c r="T1060" i="22"/>
  <c r="U1060" i="22"/>
  <c r="T1063" i="22"/>
  <c r="T1065" i="22"/>
  <c r="T1067" i="22"/>
  <c r="T1069" i="22"/>
  <c r="T1071" i="22"/>
  <c r="T1073" i="22"/>
  <c r="T1075" i="22"/>
  <c r="T1077" i="22"/>
  <c r="T1079" i="22"/>
  <c r="T1081" i="22"/>
  <c r="T1083" i="22"/>
  <c r="T1086" i="22"/>
  <c r="G1202" i="22"/>
  <c r="S1235" i="22"/>
  <c r="U1238" i="22"/>
  <c r="S1239" i="22"/>
  <c r="U1242" i="22"/>
  <c r="S1243" i="22"/>
  <c r="U1246" i="22"/>
  <c r="S1247" i="22"/>
  <c r="M1411" i="22"/>
  <c r="T1377" i="22"/>
  <c r="T1381" i="22"/>
  <c r="T1385" i="22"/>
  <c r="T1389" i="22"/>
  <c r="T1393" i="22"/>
  <c r="T1397" i="22"/>
  <c r="S1398" i="22"/>
  <c r="U1401" i="22"/>
  <c r="T1409" i="22"/>
  <c r="S1209" i="22"/>
  <c r="U1210" i="22"/>
  <c r="S1211" i="22"/>
  <c r="U1212" i="22"/>
  <c r="S1213" i="22"/>
  <c r="U1214" i="22"/>
  <c r="S1215" i="22"/>
  <c r="U1216" i="22"/>
  <c r="S1217" i="22"/>
  <c r="U1218" i="22"/>
  <c r="S1219" i="22"/>
  <c r="U1220" i="22"/>
  <c r="S1221" i="22"/>
  <c r="U1222" i="22"/>
  <c r="S1223" i="22"/>
  <c r="U1224" i="22"/>
  <c r="S1225" i="22"/>
  <c r="U1226" i="22"/>
  <c r="S1227" i="22"/>
  <c r="U1228" i="22"/>
  <c r="S1229" i="22"/>
  <c r="U1230" i="22"/>
  <c r="S1231" i="22"/>
  <c r="U1232" i="22"/>
  <c r="S1233" i="22"/>
  <c r="T1235" i="22"/>
  <c r="T1236" i="22"/>
  <c r="S1236" i="22"/>
  <c r="T1239" i="22"/>
  <c r="T1240" i="22"/>
  <c r="S1240" i="22"/>
  <c r="T1243" i="22"/>
  <c r="T1244" i="22"/>
  <c r="S1244" i="22"/>
  <c r="T1247" i="22"/>
  <c r="T1248" i="22"/>
  <c r="S1248" i="22"/>
  <c r="S1409" i="22"/>
  <c r="U1408" i="22"/>
  <c r="U1407" i="22"/>
  <c r="S1405" i="22"/>
  <c r="U1404" i="22"/>
  <c r="U1403" i="22"/>
  <c r="S1401" i="22"/>
  <c r="U1400" i="22"/>
  <c r="U1399" i="22"/>
  <c r="S1397" i="22"/>
  <c r="U1396" i="22"/>
  <c r="U1395" i="22"/>
  <c r="S1393" i="22"/>
  <c r="U1392" i="22"/>
  <c r="U1391" i="22"/>
  <c r="S1389" i="22"/>
  <c r="U1388" i="22"/>
  <c r="U1387" i="22"/>
  <c r="S1385" i="22"/>
  <c r="U1384" i="22"/>
  <c r="U1383" i="22"/>
  <c r="S1381" i="22"/>
  <c r="U1380" i="22"/>
  <c r="U1379" i="22"/>
  <c r="S1377" i="22"/>
  <c r="U1376" i="22"/>
  <c r="U1375" i="22"/>
  <c r="T1373" i="22"/>
  <c r="S1411" i="22"/>
  <c r="S1408" i="22"/>
  <c r="T1407" i="22"/>
  <c r="S1404" i="22"/>
  <c r="T1403" i="22"/>
  <c r="S1400" i="22"/>
  <c r="T1399" i="22"/>
  <c r="S1396" i="22"/>
  <c r="T1395" i="22"/>
  <c r="S1392" i="22"/>
  <c r="T1391" i="22"/>
  <c r="S1388" i="22"/>
  <c r="T1387" i="22"/>
  <c r="S1384" i="22"/>
  <c r="T1383" i="22"/>
  <c r="S1380" i="22"/>
  <c r="T1379" i="22"/>
  <c r="S1376" i="22"/>
  <c r="T1375" i="22"/>
  <c r="S1373" i="22"/>
  <c r="U1372" i="22"/>
  <c r="S1371" i="22"/>
  <c r="U1370" i="22"/>
  <c r="S1407" i="22"/>
  <c r="U1406" i="22"/>
  <c r="S1403" i="22"/>
  <c r="U1402" i="22"/>
  <c r="S1399" i="22"/>
  <c r="U1398" i="22"/>
  <c r="S1395" i="22"/>
  <c r="U1394" i="22"/>
  <c r="S1391" i="22"/>
  <c r="U1390" i="22"/>
  <c r="S1387" i="22"/>
  <c r="U1386" i="22"/>
  <c r="S1383" i="22"/>
  <c r="U1382" i="22"/>
  <c r="S1379" i="22"/>
  <c r="U1378" i="22"/>
  <c r="S1375" i="22"/>
  <c r="T1372" i="22"/>
  <c r="U1373" i="22"/>
  <c r="S1374" i="22"/>
  <c r="U1377" i="22"/>
  <c r="S1378" i="22"/>
  <c r="U1381" i="22"/>
  <c r="S1382" i="22"/>
  <c r="U1385" i="22"/>
  <c r="S1386" i="22"/>
  <c r="U1389" i="22"/>
  <c r="S1390" i="22"/>
  <c r="U1393" i="22"/>
  <c r="S1394" i="22"/>
  <c r="U1397" i="22"/>
  <c r="U1409" i="22"/>
  <c r="C1090" i="22"/>
  <c r="F1045" i="22" s="1"/>
  <c r="T1209" i="22"/>
  <c r="T1227" i="22"/>
  <c r="T1229" i="22"/>
  <c r="T1231" i="22"/>
  <c r="T1233" i="22"/>
  <c r="U1235" i="22"/>
  <c r="U1236" i="22"/>
  <c r="S1237" i="22"/>
  <c r="U1239" i="22"/>
  <c r="U1240" i="22"/>
  <c r="S1241" i="22"/>
  <c r="U1243" i="22"/>
  <c r="U1244" i="22"/>
  <c r="S1245" i="22"/>
  <c r="U1247" i="22"/>
  <c r="U1248" i="22"/>
  <c r="N1083" i="22"/>
  <c r="V1083" i="22" s="1"/>
  <c r="N1085" i="22"/>
  <c r="V1085" i="22" s="1"/>
  <c r="U1209" i="22"/>
  <c r="S1210" i="22"/>
  <c r="U1211" i="22"/>
  <c r="S1212" i="22"/>
  <c r="U1213" i="22"/>
  <c r="S1214" i="22"/>
  <c r="U1215" i="22"/>
  <c r="S1216" i="22"/>
  <c r="U1217" i="22"/>
  <c r="S1218" i="22"/>
  <c r="U1219" i="22"/>
  <c r="S1220" i="22"/>
  <c r="U1221" i="22"/>
  <c r="S1222" i="22"/>
  <c r="U1223" i="22"/>
  <c r="S1224" i="22"/>
  <c r="U1225" i="22"/>
  <c r="S1226" i="22"/>
  <c r="U1227" i="22"/>
  <c r="S1228" i="22"/>
  <c r="U1229" i="22"/>
  <c r="S1230" i="22"/>
  <c r="U1231" i="22"/>
  <c r="S1232" i="22"/>
  <c r="U1233" i="22"/>
  <c r="T1234" i="22"/>
  <c r="S1234" i="22"/>
  <c r="T1237" i="22"/>
  <c r="T1238" i="22"/>
  <c r="S1238" i="22"/>
  <c r="T1241" i="22"/>
  <c r="T1242" i="22"/>
  <c r="S1242" i="22"/>
  <c r="T1245" i="22"/>
  <c r="T1246" i="22"/>
  <c r="T1370" i="22"/>
  <c r="N1397" i="22"/>
  <c r="V1397" i="22" s="1"/>
  <c r="N1401" i="22"/>
  <c r="V1401" i="22" s="1"/>
  <c r="N1405" i="22"/>
  <c r="V1405" i="22" s="1"/>
  <c r="N1409" i="22"/>
  <c r="V1409" i="22" s="1"/>
  <c r="C1412" i="22"/>
  <c r="F1367" i="22" s="1"/>
  <c r="L1572" i="22"/>
  <c r="S1531" i="22"/>
  <c r="U1534" i="22"/>
  <c r="S1535" i="22"/>
  <c r="U1538" i="22"/>
  <c r="S1539" i="22"/>
  <c r="U1542" i="22"/>
  <c r="S1543" i="22"/>
  <c r="U1546" i="22"/>
  <c r="S1547" i="22"/>
  <c r="U1550" i="22"/>
  <c r="S1551" i="22"/>
  <c r="U1554" i="22"/>
  <c r="S1555" i="22"/>
  <c r="U1558" i="22"/>
  <c r="S1559" i="22"/>
  <c r="T1565" i="22"/>
  <c r="T1566" i="22"/>
  <c r="T1376" i="22"/>
  <c r="T1380" i="22"/>
  <c r="T1384" i="22"/>
  <c r="T1388" i="22"/>
  <c r="T1392" i="22"/>
  <c r="T1396" i="22"/>
  <c r="T1400" i="22"/>
  <c r="T1404" i="22"/>
  <c r="T1408" i="22"/>
  <c r="T1531" i="22"/>
  <c r="T1532" i="22"/>
  <c r="S1532" i="22"/>
  <c r="T1535" i="22"/>
  <c r="T1536" i="22"/>
  <c r="S1536" i="22"/>
  <c r="T1539" i="22"/>
  <c r="T1540" i="22"/>
  <c r="S1540" i="22"/>
  <c r="T1543" i="22"/>
  <c r="T1544" i="22"/>
  <c r="S1544" i="22"/>
  <c r="T1547" i="22"/>
  <c r="T1548" i="22"/>
  <c r="S1548" i="22"/>
  <c r="T1551" i="22"/>
  <c r="T1552" i="22"/>
  <c r="S1552" i="22"/>
  <c r="T1555" i="22"/>
  <c r="T1556" i="22"/>
  <c r="S1556" i="22"/>
  <c r="T1559" i="22"/>
  <c r="T1560" i="22"/>
  <c r="S1560" i="22"/>
  <c r="T1564" i="22"/>
  <c r="F1646" i="22"/>
  <c r="U1570" i="22"/>
  <c r="S1569" i="22"/>
  <c r="U1568" i="22"/>
  <c r="S1567" i="22"/>
  <c r="U1566" i="22"/>
  <c r="S1565" i="22"/>
  <c r="U1564" i="22"/>
  <c r="S1563" i="22"/>
  <c r="U1562" i="22"/>
  <c r="S1561" i="22"/>
  <c r="S1572" i="22"/>
  <c r="U1531" i="22"/>
  <c r="U1532" i="22"/>
  <c r="S1533" i="22"/>
  <c r="U1535" i="22"/>
  <c r="U1536" i="22"/>
  <c r="S1537" i="22"/>
  <c r="U1539" i="22"/>
  <c r="U1540" i="22"/>
  <c r="S1541" i="22"/>
  <c r="U1543" i="22"/>
  <c r="U1544" i="22"/>
  <c r="S1545" i="22"/>
  <c r="U1547" i="22"/>
  <c r="U1548" i="22"/>
  <c r="S1549" i="22"/>
  <c r="U1551" i="22"/>
  <c r="U1552" i="22"/>
  <c r="S1553" i="22"/>
  <c r="U1555" i="22"/>
  <c r="U1556" i="22"/>
  <c r="S1557" i="22"/>
  <c r="U1559" i="22"/>
  <c r="U1560" i="22"/>
  <c r="T1561" i="22"/>
  <c r="T1562" i="22"/>
  <c r="T1569" i="22"/>
  <c r="T1570" i="22"/>
  <c r="T1374" i="22"/>
  <c r="T1378" i="22"/>
  <c r="T1382" i="22"/>
  <c r="T1386" i="22"/>
  <c r="T1390" i="22"/>
  <c r="T1394" i="22"/>
  <c r="T1398" i="22"/>
  <c r="T1402" i="22"/>
  <c r="T1406" i="22"/>
  <c r="T1534" i="22"/>
  <c r="T1538" i="22"/>
  <c r="T1542" i="22"/>
  <c r="T1546" i="22"/>
  <c r="T1550" i="22"/>
  <c r="T1554" i="22"/>
  <c r="T1558" i="22"/>
  <c r="T1567" i="22"/>
  <c r="T1568" i="22"/>
  <c r="N1570" i="22"/>
  <c r="V1570" i="22" s="1"/>
  <c r="N1568" i="22"/>
  <c r="V1568" i="22" s="1"/>
  <c r="N1566" i="22"/>
  <c r="V1566" i="22" s="1"/>
  <c r="N1564" i="22"/>
  <c r="V1564" i="22" s="1"/>
  <c r="N1562" i="22"/>
  <c r="V1562" i="22" s="1"/>
  <c r="C1573" i="22"/>
  <c r="F1528" i="22" s="1"/>
  <c r="N79" i="21"/>
  <c r="T123" i="21"/>
  <c r="S121" i="21"/>
  <c r="U120" i="21"/>
  <c r="S119" i="21"/>
  <c r="U118" i="21"/>
  <c r="S117" i="21"/>
  <c r="U116" i="21"/>
  <c r="S115" i="21"/>
  <c r="U114" i="21"/>
  <c r="S113" i="21"/>
  <c r="U112" i="21"/>
  <c r="S111" i="21"/>
  <c r="U110" i="21"/>
  <c r="S109" i="21"/>
  <c r="T84" i="21"/>
  <c r="T87" i="21"/>
  <c r="T91" i="21"/>
  <c r="T96" i="21"/>
  <c r="T100" i="21"/>
  <c r="T103" i="21"/>
  <c r="T107" i="21"/>
  <c r="U243" i="21"/>
  <c r="T82" i="21"/>
  <c r="S93" i="21"/>
  <c r="S105" i="21"/>
  <c r="T111" i="21"/>
  <c r="T115" i="21"/>
  <c r="T117" i="21"/>
  <c r="M123" i="21"/>
  <c r="N282" i="21"/>
  <c r="V282" i="21" s="1"/>
  <c r="N280" i="21"/>
  <c r="V280" i="21" s="1"/>
  <c r="N278" i="21"/>
  <c r="V278" i="21" s="1"/>
  <c r="N276" i="21"/>
  <c r="V276" i="21" s="1"/>
  <c r="N274" i="21"/>
  <c r="V274" i="21" s="1"/>
  <c r="N272" i="21"/>
  <c r="V272" i="21" s="1"/>
  <c r="N270" i="21"/>
  <c r="V270" i="21" s="1"/>
  <c r="N268" i="21"/>
  <c r="V268" i="21" s="1"/>
  <c r="N266" i="21"/>
  <c r="V266" i="21" s="1"/>
  <c r="N264" i="21"/>
  <c r="V264" i="21" s="1"/>
  <c r="N262" i="21"/>
  <c r="V262" i="21" s="1"/>
  <c r="N279" i="21"/>
  <c r="V279" i="21" s="1"/>
  <c r="N271" i="21"/>
  <c r="V271" i="21" s="1"/>
  <c r="N263" i="21"/>
  <c r="V263" i="21" s="1"/>
  <c r="N260" i="21"/>
  <c r="V260" i="21" s="1"/>
  <c r="N258" i="21"/>
  <c r="V258" i="21" s="1"/>
  <c r="N256" i="21"/>
  <c r="V256" i="21" s="1"/>
  <c r="N254" i="21"/>
  <c r="V254" i="21" s="1"/>
  <c r="N252" i="21"/>
  <c r="V252" i="21" s="1"/>
  <c r="N250" i="21"/>
  <c r="V250" i="21" s="1"/>
  <c r="N248" i="21"/>
  <c r="V248" i="21" s="1"/>
  <c r="N246" i="21"/>
  <c r="V246" i="21" s="1"/>
  <c r="N244" i="21"/>
  <c r="V244" i="21" s="1"/>
  <c r="F241" i="21"/>
  <c r="C285" i="21"/>
  <c r="F240" i="21" s="1"/>
  <c r="N281" i="21"/>
  <c r="V281" i="21" s="1"/>
  <c r="N273" i="21"/>
  <c r="V273" i="21" s="1"/>
  <c r="N265" i="21"/>
  <c r="V265" i="21" s="1"/>
  <c r="U83" i="21"/>
  <c r="S84" i="21"/>
  <c r="T88" i="21"/>
  <c r="T92" i="21"/>
  <c r="T95" i="21"/>
  <c r="T99" i="21"/>
  <c r="T104" i="21"/>
  <c r="T108" i="21"/>
  <c r="L606" i="21"/>
  <c r="T565" i="21"/>
  <c r="U84" i="21"/>
  <c r="U88" i="21"/>
  <c r="S89" i="21"/>
  <c r="U92" i="21"/>
  <c r="U96" i="21"/>
  <c r="S97" i="21"/>
  <c r="U104" i="21"/>
  <c r="U108" i="21"/>
  <c r="T112" i="21"/>
  <c r="T113" i="21"/>
  <c r="T116" i="21"/>
  <c r="T120" i="21"/>
  <c r="V243" i="21"/>
  <c r="N123" i="21"/>
  <c r="V123" i="21" s="1"/>
  <c r="T86" i="21"/>
  <c r="T90" i="21"/>
  <c r="T94" i="21"/>
  <c r="T98" i="21"/>
  <c r="T102" i="21"/>
  <c r="T106" i="21"/>
  <c r="N249" i="21"/>
  <c r="V249" i="21" s="1"/>
  <c r="N257" i="21"/>
  <c r="V257" i="21" s="1"/>
  <c r="U443" i="21"/>
  <c r="S442" i="21"/>
  <c r="U441" i="21"/>
  <c r="S440" i="21"/>
  <c r="U439" i="21"/>
  <c r="S438" i="21"/>
  <c r="U437" i="21"/>
  <c r="S436" i="21"/>
  <c r="U435" i="21"/>
  <c r="S434" i="21"/>
  <c r="U433" i="21"/>
  <c r="S432" i="21"/>
  <c r="U431" i="21"/>
  <c r="S430" i="21"/>
  <c r="U429" i="21"/>
  <c r="S428" i="21"/>
  <c r="U427" i="21"/>
  <c r="S445" i="21"/>
  <c r="T440" i="21"/>
  <c r="T432" i="21"/>
  <c r="S425" i="21"/>
  <c r="T424" i="21"/>
  <c r="S421" i="21"/>
  <c r="T420" i="21"/>
  <c r="S417" i="21"/>
  <c r="T416" i="21"/>
  <c r="S413" i="21"/>
  <c r="T412" i="21"/>
  <c r="S409" i="21"/>
  <c r="T408" i="21"/>
  <c r="T405" i="21"/>
  <c r="T442" i="21"/>
  <c r="T434" i="21"/>
  <c r="S424" i="21"/>
  <c r="U423" i="21"/>
  <c r="S420" i="21"/>
  <c r="U419" i="21"/>
  <c r="S416" i="21"/>
  <c r="U415" i="21"/>
  <c r="S412" i="21"/>
  <c r="U411" i="21"/>
  <c r="S408" i="21"/>
  <c r="U407" i="21"/>
  <c r="S423" i="21"/>
  <c r="S422" i="21"/>
  <c r="U421" i="21"/>
  <c r="S415" i="21"/>
  <c r="S414" i="21"/>
  <c r="U413" i="21"/>
  <c r="S407" i="21"/>
  <c r="S406" i="21"/>
  <c r="U405" i="21"/>
  <c r="T404" i="21"/>
  <c r="T430" i="21"/>
  <c r="U424" i="21"/>
  <c r="U416" i="21"/>
  <c r="U408" i="21"/>
  <c r="S404" i="21"/>
  <c r="T410" i="21"/>
  <c r="S410" i="21"/>
  <c r="T414" i="21"/>
  <c r="U420" i="21"/>
  <c r="T426" i="21"/>
  <c r="S426" i="21"/>
  <c r="S429" i="21"/>
  <c r="S437" i="21"/>
  <c r="T439" i="21"/>
  <c r="S82" i="21"/>
  <c r="S88" i="21"/>
  <c r="S92" i="21"/>
  <c r="S96" i="21"/>
  <c r="S100" i="21"/>
  <c r="S104" i="21"/>
  <c r="S108" i="21"/>
  <c r="N241" i="21"/>
  <c r="S85" i="21"/>
  <c r="U100" i="21"/>
  <c r="S101" i="21"/>
  <c r="T110" i="21"/>
  <c r="T114" i="21"/>
  <c r="T118" i="21"/>
  <c r="T119" i="21"/>
  <c r="T121" i="21"/>
  <c r="G75" i="21"/>
  <c r="V82" i="21"/>
  <c r="U86" i="21"/>
  <c r="S87" i="21"/>
  <c r="U90" i="21"/>
  <c r="S91" i="21"/>
  <c r="U94" i="21"/>
  <c r="S95" i="21"/>
  <c r="U98" i="21"/>
  <c r="S99" i="21"/>
  <c r="U102" i="21"/>
  <c r="S103" i="21"/>
  <c r="U106" i="21"/>
  <c r="S107" i="21"/>
  <c r="S123" i="21"/>
  <c r="L284" i="21"/>
  <c r="N247" i="21"/>
  <c r="V247" i="21" s="1"/>
  <c r="N255" i="21"/>
  <c r="V255" i="21" s="1"/>
  <c r="N261" i="21"/>
  <c r="V261" i="21" s="1"/>
  <c r="N275" i="21"/>
  <c r="V275" i="21" s="1"/>
  <c r="N277" i="21"/>
  <c r="V277" i="21" s="1"/>
  <c r="U409" i="21"/>
  <c r="U414" i="21"/>
  <c r="T419" i="21"/>
  <c r="U425" i="21"/>
  <c r="T438" i="21"/>
  <c r="G236" i="21"/>
  <c r="U260" i="21"/>
  <c r="U264" i="21"/>
  <c r="S267" i="21"/>
  <c r="S268" i="21"/>
  <c r="T269" i="21"/>
  <c r="U269" i="21"/>
  <c r="U272" i="21"/>
  <c r="S275" i="21"/>
  <c r="S276" i="21"/>
  <c r="U280" i="21"/>
  <c r="L445" i="21"/>
  <c r="S405" i="21"/>
  <c r="U410" i="21"/>
  <c r="U418" i="21"/>
  <c r="U426" i="21"/>
  <c r="T431" i="21"/>
  <c r="S433" i="21"/>
  <c r="U606" i="21"/>
  <c r="N563" i="21"/>
  <c r="T281" i="21"/>
  <c r="T279" i="21"/>
  <c r="T277" i="21"/>
  <c r="T275" i="21"/>
  <c r="T273" i="21"/>
  <c r="T271" i="21"/>
  <c r="T265" i="21"/>
  <c r="T263" i="21"/>
  <c r="T261" i="21"/>
  <c r="S243" i="21"/>
  <c r="U244" i="21"/>
  <c r="S245" i="21"/>
  <c r="U246" i="21"/>
  <c r="S247" i="21"/>
  <c r="U248" i="21"/>
  <c r="S249" i="21"/>
  <c r="U250" i="21"/>
  <c r="S251" i="21"/>
  <c r="U252" i="21"/>
  <c r="S253" i="21"/>
  <c r="U254" i="21"/>
  <c r="S255" i="21"/>
  <c r="U256" i="21"/>
  <c r="S257" i="21"/>
  <c r="U258" i="21"/>
  <c r="S259" i="21"/>
  <c r="U262" i="21"/>
  <c r="S265" i="21"/>
  <c r="S266" i="21"/>
  <c r="T267" i="21"/>
  <c r="U267" i="21"/>
  <c r="U270" i="21"/>
  <c r="S273" i="21"/>
  <c r="S274" i="21"/>
  <c r="U275" i="21"/>
  <c r="U278" i="21"/>
  <c r="S281" i="21"/>
  <c r="S282" i="21"/>
  <c r="M445" i="21"/>
  <c r="U404" i="21"/>
  <c r="T407" i="21"/>
  <c r="T415" i="21"/>
  <c r="T423" i="21"/>
  <c r="T429" i="21"/>
  <c r="T437" i="21"/>
  <c r="T435" i="21"/>
  <c r="T443" i="21"/>
  <c r="S606" i="21"/>
  <c r="T600" i="21"/>
  <c r="T598" i="21"/>
  <c r="T596" i="21"/>
  <c r="T594" i="21"/>
  <c r="T592" i="21"/>
  <c r="S604" i="21"/>
  <c r="U603" i="21"/>
  <c r="S602" i="21"/>
  <c r="U601" i="21"/>
  <c r="S600" i="21"/>
  <c r="U599" i="21"/>
  <c r="S598" i="21"/>
  <c r="U597" i="21"/>
  <c r="S596" i="21"/>
  <c r="U595" i="21"/>
  <c r="S594" i="21"/>
  <c r="U593" i="21"/>
  <c r="S592" i="21"/>
  <c r="U591" i="21"/>
  <c r="S590" i="21"/>
  <c r="U589" i="21"/>
  <c r="S588" i="21"/>
  <c r="U587" i="21"/>
  <c r="S586" i="21"/>
  <c r="U585" i="21"/>
  <c r="S584" i="21"/>
  <c r="U583" i="21"/>
  <c r="S582" i="21"/>
  <c r="U581" i="21"/>
  <c r="S580" i="21"/>
  <c r="U579" i="21"/>
  <c r="S578" i="21"/>
  <c r="U577" i="21"/>
  <c r="S576" i="21"/>
  <c r="U575" i="21"/>
  <c r="S574" i="21"/>
  <c r="U573" i="21"/>
  <c r="S572" i="21"/>
  <c r="U571" i="21"/>
  <c r="S570" i="21"/>
  <c r="U569" i="21"/>
  <c r="S568" i="21"/>
  <c r="U567" i="21"/>
  <c r="S566" i="21"/>
  <c r="U565" i="21"/>
  <c r="U566" i="21"/>
  <c r="T597" i="21"/>
  <c r="S597" i="21"/>
  <c r="U598" i="21"/>
  <c r="T603" i="21"/>
  <c r="S603" i="21"/>
  <c r="T409" i="21"/>
  <c r="T413" i="21"/>
  <c r="T417" i="21"/>
  <c r="T421" i="21"/>
  <c r="T425" i="21"/>
  <c r="T433" i="21"/>
  <c r="T441" i="21"/>
  <c r="N443" i="21"/>
  <c r="V443" i="21" s="1"/>
  <c r="N441" i="21"/>
  <c r="V441" i="21" s="1"/>
  <c r="N439" i="21"/>
  <c r="V439" i="21" s="1"/>
  <c r="N437" i="21"/>
  <c r="V437" i="21" s="1"/>
  <c r="N435" i="21"/>
  <c r="V435" i="21" s="1"/>
  <c r="N433" i="21"/>
  <c r="V433" i="21" s="1"/>
  <c r="N431" i="21"/>
  <c r="V431" i="21" s="1"/>
  <c r="N429" i="21"/>
  <c r="V429" i="21" s="1"/>
  <c r="C446" i="21"/>
  <c r="F401" i="21" s="1"/>
  <c r="N606" i="21"/>
  <c r="V606" i="21" s="1"/>
  <c r="T595" i="21"/>
  <c r="S595" i="21"/>
  <c r="U596" i="21"/>
  <c r="T602" i="21"/>
  <c r="U602" i="21"/>
  <c r="T96" i="25" l="1"/>
  <c r="U1572" i="22"/>
  <c r="N1529" i="22"/>
  <c r="N445" i="22"/>
  <c r="V445" i="22" s="1"/>
  <c r="N1206" i="22"/>
  <c r="U284" i="22"/>
  <c r="N1250" i="22"/>
  <c r="V1250" i="22" s="1"/>
  <c r="N767" i="22"/>
  <c r="V767" i="22" s="1"/>
  <c r="N1411" i="22"/>
  <c r="V1411" i="22" s="1"/>
  <c r="K171" i="31"/>
  <c r="L171" i="31" s="1"/>
  <c r="G171" i="31"/>
  <c r="F168" i="31"/>
  <c r="F169" i="31"/>
  <c r="F167" i="31"/>
  <c r="F170" i="31"/>
  <c r="N58" i="27"/>
  <c r="V58" i="27" s="1"/>
  <c r="N140" i="27"/>
  <c r="V140" i="27" s="1"/>
  <c r="N49" i="26"/>
  <c r="N246" i="25"/>
  <c r="V246" i="25" s="1"/>
  <c r="N96" i="25"/>
  <c r="N180" i="25"/>
  <c r="V180" i="25" s="1"/>
  <c r="V96" i="25"/>
  <c r="G851" i="24"/>
  <c r="G849" i="24"/>
  <c r="G329" i="24"/>
  <c r="G331" i="24"/>
  <c r="G719" i="24"/>
  <c r="G721" i="24"/>
  <c r="G199" i="24"/>
  <c r="G201" i="24"/>
  <c r="G1241" i="24"/>
  <c r="G1239" i="24"/>
  <c r="G1109" i="24"/>
  <c r="G1111" i="24"/>
  <c r="G981" i="24"/>
  <c r="G979" i="24"/>
  <c r="G591" i="24"/>
  <c r="G589" i="24"/>
  <c r="G459" i="24"/>
  <c r="G461" i="24"/>
  <c r="G71" i="24"/>
  <c r="G69" i="24"/>
  <c r="G464" i="23"/>
  <c r="G462" i="23"/>
  <c r="G202" i="23"/>
  <c r="G200" i="23"/>
  <c r="G333" i="23"/>
  <c r="G331" i="23"/>
  <c r="G71" i="23"/>
  <c r="G69" i="23"/>
  <c r="N606" i="22"/>
  <c r="V606" i="22" s="1"/>
  <c r="N1572" i="22"/>
  <c r="V1572" i="22" s="1"/>
  <c r="U1411" i="22"/>
  <c r="N1368" i="22"/>
  <c r="T928" i="22"/>
  <c r="N884" i="22"/>
  <c r="U767" i="22"/>
  <c r="N724" i="22"/>
  <c r="T606" i="22"/>
  <c r="N562" i="22"/>
  <c r="T284" i="22"/>
  <c r="N240" i="22"/>
  <c r="N123" i="22"/>
  <c r="V123" i="22" s="1"/>
  <c r="N1089" i="22"/>
  <c r="V1089" i="22" s="1"/>
  <c r="U606" i="22"/>
  <c r="N563" i="22"/>
  <c r="T123" i="22"/>
  <c r="N79" i="22"/>
  <c r="T1572" i="22"/>
  <c r="N1528" i="22"/>
  <c r="T1089" i="22"/>
  <c r="N1045" i="22"/>
  <c r="N284" i="22"/>
  <c r="V284" i="22" s="1"/>
  <c r="U445" i="21"/>
  <c r="N402" i="21"/>
  <c r="N445" i="21"/>
  <c r="V445" i="21" s="1"/>
  <c r="N562" i="21"/>
  <c r="T606" i="21"/>
  <c r="T284" i="21"/>
  <c r="N240" i="21"/>
  <c r="U123" i="21"/>
  <c r="N80" i="21"/>
  <c r="T445" i="21"/>
  <c r="N401" i="21"/>
  <c r="N284" i="21"/>
  <c r="V284" i="21" s="1"/>
  <c r="K168" i="31" l="1"/>
  <c r="L168" i="31" s="1"/>
  <c r="G168" i="31"/>
  <c r="G169" i="31"/>
  <c r="K169" i="31"/>
  <c r="L169" i="31" s="1"/>
  <c r="G170" i="31"/>
  <c r="K170" i="31"/>
  <c r="L170" i="31" s="1"/>
  <c r="K167" i="31"/>
  <c r="L167" i="31" s="1"/>
  <c r="F159" i="31"/>
  <c r="D162" i="31" s="1"/>
  <c r="G167" i="31"/>
  <c r="B287" i="20"/>
  <c r="H284" i="20"/>
  <c r="G284" i="20"/>
  <c r="H282" i="20"/>
  <c r="G282" i="20"/>
  <c r="H281" i="20"/>
  <c r="G281" i="20"/>
  <c r="H280" i="20"/>
  <c r="G280" i="20"/>
  <c r="H279" i="20"/>
  <c r="G279" i="20"/>
  <c r="H278" i="20"/>
  <c r="G278" i="20"/>
  <c r="H277" i="20"/>
  <c r="G277" i="20"/>
  <c r="H276" i="20"/>
  <c r="G276" i="20"/>
  <c r="I272" i="20"/>
  <c r="B230" i="20"/>
  <c r="C208" i="20"/>
  <c r="N204" i="20"/>
  <c r="M204" i="20"/>
  <c r="N203" i="20"/>
  <c r="M203" i="20"/>
  <c r="N202" i="20"/>
  <c r="M202" i="20"/>
  <c r="N201" i="20"/>
  <c r="M201" i="20"/>
  <c r="N200" i="20"/>
  <c r="M200" i="20"/>
  <c r="N199" i="20"/>
  <c r="M199" i="20"/>
  <c r="N198" i="20"/>
  <c r="M198" i="20"/>
  <c r="N197" i="20"/>
  <c r="M197" i="20"/>
  <c r="N196" i="20"/>
  <c r="M196" i="20"/>
  <c r="N195" i="20"/>
  <c r="M195" i="20"/>
  <c r="N194" i="20"/>
  <c r="M194" i="20"/>
  <c r="A189" i="20"/>
  <c r="B182" i="20"/>
  <c r="C152" i="20"/>
  <c r="N147" i="20"/>
  <c r="M147" i="20"/>
  <c r="N146" i="20"/>
  <c r="N145" i="20"/>
  <c r="M145" i="20"/>
  <c r="N144" i="20"/>
  <c r="M144" i="20"/>
  <c r="N143" i="20"/>
  <c r="M143" i="20"/>
  <c r="N142" i="20"/>
  <c r="M142" i="20"/>
  <c r="N141" i="20"/>
  <c r="M141" i="20"/>
  <c r="N140" i="20"/>
  <c r="M140" i="20"/>
  <c r="N139" i="20"/>
  <c r="M139" i="20"/>
  <c r="N138" i="20"/>
  <c r="M138" i="20"/>
  <c r="N137" i="20"/>
  <c r="M137" i="20"/>
  <c r="N136" i="20"/>
  <c r="M136" i="20"/>
  <c r="A131" i="20"/>
  <c r="H105" i="20"/>
  <c r="G105" i="20"/>
  <c r="H103" i="20"/>
  <c r="G103" i="20"/>
  <c r="J101" i="20"/>
  <c r="F101" i="20"/>
  <c r="D73" i="20" s="1"/>
  <c r="D93" i="20" s="1"/>
  <c r="J99" i="20"/>
  <c r="F99" i="20"/>
  <c r="J98" i="20"/>
  <c r="F98" i="20"/>
  <c r="L93" i="20"/>
  <c r="L99" i="20" s="1"/>
  <c r="K93" i="20"/>
  <c r="K99" i="20" s="1"/>
  <c r="E91" i="20"/>
  <c r="D91" i="20"/>
  <c r="C91" i="20"/>
  <c r="B91" i="20"/>
  <c r="L88" i="20"/>
  <c r="K88" i="20"/>
  <c r="E88" i="20"/>
  <c r="C88" i="20"/>
  <c r="L86" i="20"/>
  <c r="K86" i="20"/>
  <c r="L84" i="20"/>
  <c r="K84" i="20"/>
  <c r="L82" i="20"/>
  <c r="K82" i="20"/>
  <c r="E82" i="20"/>
  <c r="C82" i="20"/>
  <c r="L80" i="20"/>
  <c r="K80" i="20"/>
  <c r="L78" i="20"/>
  <c r="K78" i="20"/>
  <c r="D78" i="20"/>
  <c r="B78" i="20"/>
  <c r="L76" i="20"/>
  <c r="K76" i="20"/>
  <c r="C73" i="20"/>
  <c r="C80" i="20" s="1"/>
  <c r="B73" i="20"/>
  <c r="B93" i="20" s="1"/>
  <c r="J72" i="20"/>
  <c r="N93" i="20" s="1"/>
  <c r="N99" i="20" s="1"/>
  <c r="A57" i="20"/>
  <c r="B56" i="20"/>
  <c r="I46" i="20"/>
  <c r="A32" i="20"/>
  <c r="B31" i="20"/>
  <c r="D22" i="20"/>
  <c r="G20" i="20"/>
  <c r="C20" i="20"/>
  <c r="G19" i="20"/>
  <c r="C19" i="20"/>
  <c r="G18" i="20"/>
  <c r="C18" i="20"/>
  <c r="G17" i="20"/>
  <c r="C17" i="20"/>
  <c r="A8" i="20"/>
  <c r="B7" i="20"/>
  <c r="I159" i="31" l="1"/>
  <c r="G162" i="31" s="1"/>
  <c r="C164" i="31"/>
  <c r="H162" i="31"/>
  <c r="C162" i="31"/>
  <c r="I162" i="31"/>
  <c r="D164" i="31"/>
  <c r="K166" i="31"/>
  <c r="E159" i="31" s="1"/>
  <c r="C159" i="31" s="1"/>
  <c r="M76" i="20"/>
  <c r="G22" i="20"/>
  <c r="K101" i="20"/>
  <c r="K104" i="20" s="1"/>
  <c r="K98" i="20"/>
  <c r="M80" i="20"/>
  <c r="C78" i="20"/>
  <c r="M78" i="20"/>
  <c r="M82" i="20"/>
  <c r="M84" i="20"/>
  <c r="M86" i="20"/>
  <c r="M93" i="20"/>
  <c r="M99" i="20" s="1"/>
  <c r="B99" i="20"/>
  <c r="C84" i="20"/>
  <c r="C86" i="20"/>
  <c r="M88" i="20"/>
  <c r="C76" i="20"/>
  <c r="C93" i="20"/>
  <c r="C99" i="20" s="1"/>
  <c r="C22" i="20"/>
  <c r="E73" i="20"/>
  <c r="L101" i="20"/>
  <c r="L104" i="20" s="1"/>
  <c r="L98" i="20"/>
  <c r="D99" i="20"/>
  <c r="D76" i="20"/>
  <c r="D80" i="20"/>
  <c r="D82" i="20"/>
  <c r="D84" i="20"/>
  <c r="D86" i="20"/>
  <c r="D88" i="20"/>
  <c r="N76" i="20"/>
  <c r="N78" i="20"/>
  <c r="N80" i="20"/>
  <c r="N82" i="20"/>
  <c r="N84" i="20"/>
  <c r="N86" i="20"/>
  <c r="N88" i="20"/>
  <c r="B76" i="20"/>
  <c r="B80" i="20"/>
  <c r="B82" i="20"/>
  <c r="B84" i="20"/>
  <c r="B86" i="20"/>
  <c r="B88" i="20"/>
  <c r="C819" i="17"/>
  <c r="K812" i="17"/>
  <c r="J812" i="17"/>
  <c r="I812" i="17"/>
  <c r="H812" i="17"/>
  <c r="G812" i="17"/>
  <c r="M811" i="17"/>
  <c r="K809" i="17"/>
  <c r="J809" i="17"/>
  <c r="I809" i="17"/>
  <c r="H809" i="17"/>
  <c r="G809" i="17"/>
  <c r="M808" i="17"/>
  <c r="K808" i="17"/>
  <c r="K811" i="17" s="1"/>
  <c r="J808" i="17"/>
  <c r="J811" i="17" s="1"/>
  <c r="I808" i="17"/>
  <c r="I811" i="17" s="1"/>
  <c r="H808" i="17"/>
  <c r="H811" i="17" s="1"/>
  <c r="G808" i="17"/>
  <c r="G811" i="17" s="1"/>
  <c r="L807" i="17"/>
  <c r="K801" i="17"/>
  <c r="J801" i="17"/>
  <c r="I801" i="17"/>
  <c r="H801" i="17"/>
  <c r="G801" i="17"/>
  <c r="L800" i="17"/>
  <c r="C783" i="17"/>
  <c r="K776" i="17"/>
  <c r="J776" i="17"/>
  <c r="I776" i="17"/>
  <c r="H776" i="17"/>
  <c r="G776" i="17"/>
  <c r="M775" i="17"/>
  <c r="K773" i="17"/>
  <c r="J773" i="17"/>
  <c r="I773" i="17"/>
  <c r="H773" i="17"/>
  <c r="G773" i="17"/>
  <c r="M772" i="17"/>
  <c r="K772" i="17"/>
  <c r="K775" i="17" s="1"/>
  <c r="J772" i="17"/>
  <c r="J775" i="17" s="1"/>
  <c r="I772" i="17"/>
  <c r="I775" i="17" s="1"/>
  <c r="H772" i="17"/>
  <c r="H775" i="17" s="1"/>
  <c r="G772" i="17"/>
  <c r="G775" i="17" s="1"/>
  <c r="L771" i="17"/>
  <c r="L770" i="17"/>
  <c r="I749" i="17"/>
  <c r="I750" i="17" s="1"/>
  <c r="H749" i="17"/>
  <c r="H750" i="17" s="1"/>
  <c r="G749" i="17"/>
  <c r="G750" i="17" s="1"/>
  <c r="F749" i="17"/>
  <c r="J746" i="17"/>
  <c r="G733" i="17"/>
  <c r="G732" i="17"/>
  <c r="G731" i="17"/>
  <c r="G730" i="17"/>
  <c r="G729" i="17"/>
  <c r="G728" i="17"/>
  <c r="G727" i="17"/>
  <c r="G726" i="17"/>
  <c r="G725" i="17"/>
  <c r="G724" i="17"/>
  <c r="G723" i="17"/>
  <c r="G722" i="17"/>
  <c r="G719" i="17"/>
  <c r="M713" i="17"/>
  <c r="L713" i="17"/>
  <c r="J713" i="17"/>
  <c r="M712" i="17"/>
  <c r="L712" i="17"/>
  <c r="J712" i="17"/>
  <c r="L706" i="17"/>
  <c r="L705" i="17"/>
  <c r="D696" i="17"/>
  <c r="J696" i="17" s="1"/>
  <c r="I696" i="17" s="1"/>
  <c r="C696" i="17" s="1"/>
  <c r="E696" i="17" s="1"/>
  <c r="D695" i="17"/>
  <c r="J695" i="17" s="1"/>
  <c r="I695" i="17" s="1"/>
  <c r="C695" i="17" s="1"/>
  <c r="E695" i="17" s="1"/>
  <c r="D694" i="17"/>
  <c r="J694" i="17" s="1"/>
  <c r="I694" i="17" s="1"/>
  <c r="C694" i="17" s="1"/>
  <c r="E694" i="17" s="1"/>
  <c r="D693" i="17"/>
  <c r="J693" i="17" s="1"/>
  <c r="I693" i="17" s="1"/>
  <c r="C693" i="17" s="1"/>
  <c r="D692" i="17"/>
  <c r="J692" i="17" s="1"/>
  <c r="I692" i="17" s="1"/>
  <c r="C692" i="17" s="1"/>
  <c r="E692" i="17" s="1"/>
  <c r="G666" i="17"/>
  <c r="G664" i="17"/>
  <c r="G662" i="17"/>
  <c r="L660" i="17"/>
  <c r="K660" i="17"/>
  <c r="J660" i="17"/>
  <c r="I660" i="17"/>
  <c r="H660" i="17"/>
  <c r="G658" i="17"/>
  <c r="G657" i="17"/>
  <c r="G656" i="17"/>
  <c r="G655" i="17"/>
  <c r="G654" i="17"/>
  <c r="G651" i="17"/>
  <c r="J648" i="17"/>
  <c r="G648" i="17"/>
  <c r="C646" i="17"/>
  <c r="F639" i="17"/>
  <c r="G631" i="17"/>
  <c r="G637" i="17" s="1"/>
  <c r="H637" i="17" s="1"/>
  <c r="K637" i="17" s="1"/>
  <c r="G629" i="17"/>
  <c r="F594" i="17"/>
  <c r="H594" i="17" s="1"/>
  <c r="F593" i="17"/>
  <c r="H593" i="17" s="1"/>
  <c r="F592" i="17"/>
  <c r="H592" i="17" s="1"/>
  <c r="F591" i="17"/>
  <c r="H591" i="17" s="1"/>
  <c r="F590" i="17"/>
  <c r="H590" i="17" s="1"/>
  <c r="F589" i="17"/>
  <c r="H589" i="17" s="1"/>
  <c r="B588" i="17"/>
  <c r="E587" i="17" s="1"/>
  <c r="G583" i="17"/>
  <c r="H583" i="17" s="1"/>
  <c r="H580" i="17"/>
  <c r="M573" i="17"/>
  <c r="N573" i="17" s="1"/>
  <c r="M570" i="17"/>
  <c r="N570" i="17" s="1"/>
  <c r="H569" i="17"/>
  <c r="H570" i="17" s="1"/>
  <c r="N562" i="17"/>
  <c r="M566" i="17" s="1"/>
  <c r="N566" i="17" s="1"/>
  <c r="H562" i="17"/>
  <c r="H563" i="17" s="1"/>
  <c r="N561" i="17"/>
  <c r="L538" i="17"/>
  <c r="E538" i="17"/>
  <c r="N537" i="17"/>
  <c r="N538" i="17" s="1"/>
  <c r="L537" i="17"/>
  <c r="J537" i="17"/>
  <c r="J538" i="17" s="1"/>
  <c r="G537" i="17"/>
  <c r="G538" i="17" s="1"/>
  <c r="E537" i="17"/>
  <c r="C537" i="17"/>
  <c r="C538" i="17" s="1"/>
  <c r="N534" i="17"/>
  <c r="N533" i="17" s="1"/>
  <c r="G534" i="17"/>
  <c r="G533" i="17" s="1"/>
  <c r="L533" i="17"/>
  <c r="L534" i="17" s="1"/>
  <c r="J533" i="17"/>
  <c r="J534" i="17" s="1"/>
  <c r="E533" i="17"/>
  <c r="E534" i="17" s="1"/>
  <c r="C533" i="17"/>
  <c r="C534" i="17" s="1"/>
  <c r="G525" i="17"/>
  <c r="G524" i="17" s="1"/>
  <c r="J524" i="17"/>
  <c r="J525" i="17" s="1"/>
  <c r="D524" i="17"/>
  <c r="D525" i="17" s="1"/>
  <c r="G520" i="17"/>
  <c r="D520" i="17"/>
  <c r="J519" i="17"/>
  <c r="J520" i="17" s="1"/>
  <c r="G519" i="17"/>
  <c r="D519" i="17"/>
  <c r="K506" i="17"/>
  <c r="G506" i="17"/>
  <c r="B506" i="17"/>
  <c r="M503" i="17"/>
  <c r="K505" i="17" s="1"/>
  <c r="I503" i="17"/>
  <c r="G505" i="17" s="1"/>
  <c r="D503" i="17"/>
  <c r="B505" i="17" s="1"/>
  <c r="N502" i="17"/>
  <c r="J502" i="17"/>
  <c r="A496" i="17"/>
  <c r="B495" i="17"/>
  <c r="B491" i="17"/>
  <c r="F486" i="17"/>
  <c r="A470" i="17"/>
  <c r="B469" i="17"/>
  <c r="C462" i="17"/>
  <c r="N456" i="17"/>
  <c r="K458" i="17" s="1"/>
  <c r="K461" i="17" s="1"/>
  <c r="E455" i="17"/>
  <c r="E462" i="17" s="1"/>
  <c r="L434" i="17"/>
  <c r="K434" i="17"/>
  <c r="M433" i="17"/>
  <c r="K433" i="17"/>
  <c r="M432" i="17"/>
  <c r="L432" i="17"/>
  <c r="H424" i="17"/>
  <c r="G424" i="17"/>
  <c r="F424" i="17"/>
  <c r="G423" i="17"/>
  <c r="F423" i="17" s="1"/>
  <c r="I422" i="17"/>
  <c r="H422" i="17"/>
  <c r="F422" i="17"/>
  <c r="G421" i="17"/>
  <c r="H421" i="17" s="1"/>
  <c r="I421" i="17" s="1"/>
  <c r="M411" i="17"/>
  <c r="N411" i="17" s="1"/>
  <c r="F411" i="17"/>
  <c r="G411" i="17" s="1"/>
  <c r="M410" i="17"/>
  <c r="N410" i="17" s="1"/>
  <c r="F410" i="17"/>
  <c r="G410" i="17" s="1"/>
  <c r="M409" i="17"/>
  <c r="N409" i="17" s="1"/>
  <c r="F409" i="17"/>
  <c r="G409" i="17" s="1"/>
  <c r="M408" i="17"/>
  <c r="N408" i="17" s="1"/>
  <c r="F408" i="17"/>
  <c r="G408" i="17" s="1"/>
  <c r="M407" i="17"/>
  <c r="N407" i="17" s="1"/>
  <c r="J407" i="17"/>
  <c r="F407" i="17"/>
  <c r="G407" i="17" s="1"/>
  <c r="C407" i="17"/>
  <c r="H379" i="17"/>
  <c r="J379" i="17" s="1"/>
  <c r="E354" i="17"/>
  <c r="L338" i="17" s="1"/>
  <c r="I342" i="17"/>
  <c r="F342" i="17" s="1"/>
  <c r="H342" i="17"/>
  <c r="E342" i="17" s="1"/>
  <c r="G342" i="17"/>
  <c r="D342" i="17"/>
  <c r="C342" i="17"/>
  <c r="M342" i="17" s="1"/>
  <c r="M340" i="17"/>
  <c r="C340" i="17"/>
  <c r="I334" i="17"/>
  <c r="F334" i="17" s="1"/>
  <c r="H334" i="17"/>
  <c r="E334" i="17" s="1"/>
  <c r="G334" i="17"/>
  <c r="D334" i="17"/>
  <c r="C334" i="17"/>
  <c r="J313" i="17"/>
  <c r="K306" i="17"/>
  <c r="K302" i="17"/>
  <c r="M292" i="17"/>
  <c r="F290" i="17"/>
  <c r="M288" i="17"/>
  <c r="K284" i="17"/>
  <c r="M284" i="17" s="1"/>
  <c r="M270" i="17"/>
  <c r="K266" i="17"/>
  <c r="M266" i="17" s="1"/>
  <c r="E258" i="17"/>
  <c r="F258" i="17" s="1"/>
  <c r="I255" i="17"/>
  <c r="N251" i="17" s="1"/>
  <c r="E255" i="17"/>
  <c r="F255" i="17" s="1"/>
  <c r="N253" i="17"/>
  <c r="F252" i="17"/>
  <c r="F163" i="17"/>
  <c r="D163" i="17" s="1"/>
  <c r="D160" i="17"/>
  <c r="C112" i="17"/>
  <c r="C109" i="17"/>
  <c r="C106" i="17"/>
  <c r="D99" i="17"/>
  <c r="H97" i="17"/>
  <c r="E97" i="17"/>
  <c r="H95" i="17"/>
  <c r="E95" i="17"/>
  <c r="Q1" i="17"/>
  <c r="P1" i="17"/>
  <c r="O1" i="17"/>
  <c r="N1" i="17"/>
  <c r="M1" i="17"/>
  <c r="L1" i="17"/>
  <c r="K1" i="17"/>
  <c r="J1" i="17"/>
  <c r="I1" i="17"/>
  <c r="H1" i="17"/>
  <c r="G1" i="17"/>
  <c r="F1" i="17"/>
  <c r="E1" i="17"/>
  <c r="D1" i="17"/>
  <c r="C1" i="17"/>
  <c r="B1" i="17"/>
  <c r="A1" i="17"/>
  <c r="N270" i="17" l="1"/>
  <c r="N266" i="17" s="1"/>
  <c r="L270" i="17" s="1"/>
  <c r="K162" i="31"/>
  <c r="E162" i="31"/>
  <c r="I423" i="17"/>
  <c r="H458" i="17"/>
  <c r="H461" i="17" s="1"/>
  <c r="G634" i="17"/>
  <c r="H634" i="17" s="1"/>
  <c r="K634" i="17" s="1"/>
  <c r="I302" i="17"/>
  <c r="J458" i="17"/>
  <c r="J461" i="17" s="1"/>
  <c r="G636" i="17"/>
  <c r="H636" i="17" s="1"/>
  <c r="K636" i="17" s="1"/>
  <c r="L458" i="17"/>
  <c r="L461" i="17" s="1"/>
  <c r="G632" i="17"/>
  <c r="H632" i="17" s="1"/>
  <c r="K632" i="17" s="1"/>
  <c r="G638" i="17"/>
  <c r="H638" i="17" s="1"/>
  <c r="K638" i="17" s="1"/>
  <c r="J164" i="31"/>
  <c r="E164" i="31"/>
  <c r="M98" i="20"/>
  <c r="M101" i="20"/>
  <c r="M104" i="20" s="1"/>
  <c r="E93" i="20"/>
  <c r="E99" i="20" s="1"/>
  <c r="E86" i="20"/>
  <c r="E84" i="20"/>
  <c r="E80" i="20"/>
  <c r="E78" i="20"/>
  <c r="E76" i="20"/>
  <c r="D101" i="20"/>
  <c r="D98" i="20"/>
  <c r="B101" i="20"/>
  <c r="B98" i="20"/>
  <c r="N101" i="20"/>
  <c r="N104" i="20" s="1"/>
  <c r="N98" i="20"/>
  <c r="C101" i="20"/>
  <c r="C98" i="20"/>
  <c r="L342" i="17"/>
  <c r="M343" i="17" s="1"/>
  <c r="H588" i="17"/>
  <c r="L775" i="17"/>
  <c r="G635" i="17"/>
  <c r="H635" i="17" s="1"/>
  <c r="K635" i="17" s="1"/>
  <c r="L808" i="17"/>
  <c r="J749" i="17"/>
  <c r="F750" i="17"/>
  <c r="C505" i="17"/>
  <c r="E505" i="17"/>
  <c r="D505" i="17"/>
  <c r="H505" i="17"/>
  <c r="I505" i="17"/>
  <c r="J505" i="17"/>
  <c r="L811" i="17"/>
  <c r="L505" i="17"/>
  <c r="N505" i="17"/>
  <c r="M505" i="17"/>
  <c r="L334" i="17"/>
  <c r="M335" i="17" s="1"/>
  <c r="J750" i="17"/>
  <c r="M334" i="17"/>
  <c r="I458" i="17"/>
  <c r="I461" i="17" s="1"/>
  <c r="M458" i="17"/>
  <c r="M461" i="17" s="1"/>
  <c r="N563" i="17"/>
  <c r="D587" i="17"/>
  <c r="E693" i="17"/>
  <c r="L691" i="17" s="1"/>
  <c r="F696" i="17" s="1"/>
  <c r="L772" i="17"/>
  <c r="G633" i="17"/>
  <c r="H633" i="17" s="1"/>
  <c r="K633" i="17" s="1"/>
  <c r="L331" i="17" l="1"/>
  <c r="J751" i="17"/>
  <c r="J752" i="17" s="1"/>
  <c r="H164" i="31"/>
  <c r="G164" i="31"/>
  <c r="K164" i="31" s="1"/>
  <c r="E101" i="20"/>
  <c r="E98" i="20"/>
  <c r="C103" i="20"/>
  <c r="C105" i="20"/>
  <c r="D105" i="20"/>
  <c r="D103" i="20"/>
  <c r="B103" i="20"/>
  <c r="B105" i="20"/>
  <c r="N461" i="17"/>
  <c r="G696" i="17"/>
  <c r="K696" i="17"/>
  <c r="L696" i="17" s="1"/>
  <c r="F694" i="17"/>
  <c r="F695" i="17"/>
  <c r="F693" i="17"/>
  <c r="M331" i="17"/>
  <c r="F692" i="17"/>
  <c r="E103" i="20" l="1"/>
  <c r="E105" i="20"/>
  <c r="K695" i="17"/>
  <c r="L695" i="17" s="1"/>
  <c r="G695" i="17"/>
  <c r="G692" i="17"/>
  <c r="K692" i="17"/>
  <c r="L692" i="17" s="1"/>
  <c r="F684" i="17"/>
  <c r="D687" i="17" s="1"/>
  <c r="G694" i="17"/>
  <c r="K694" i="17" s="1"/>
  <c r="L694" i="17" s="1"/>
  <c r="G693" i="17"/>
  <c r="K693" i="17"/>
  <c r="L693" i="17" s="1"/>
  <c r="K691" i="17" l="1"/>
  <c r="E684" i="17" s="1"/>
  <c r="C684" i="17" s="1"/>
  <c r="I684" i="17"/>
  <c r="G687" i="17" s="1"/>
  <c r="K687" i="17" s="1"/>
  <c r="I687" i="17"/>
  <c r="D689" i="17"/>
  <c r="H687" i="17"/>
  <c r="C687" i="17"/>
  <c r="C689" i="17"/>
  <c r="E689" i="17" l="1"/>
  <c r="J689" i="17"/>
  <c r="E687" i="17"/>
  <c r="G689" i="17" l="1"/>
  <c r="K689" i="17" s="1"/>
  <c r="H68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Chef de production</author>
  </authors>
  <commentList>
    <comment ref="H18" authorId="0" shapeId="0" xr:uid="{0CDC103D-9E5C-4D0A-BE8D-DE5EA68C2C2E}">
      <text>
        <r>
          <rPr>
            <b/>
            <sz val="12"/>
            <color indexed="10"/>
            <rFont val="Tahoma"/>
            <family val="2"/>
          </rPr>
          <t>Dans cette cellule saisissez le nombre d'unité(es) que vous souhaitez fabriquer</t>
        </r>
      </text>
    </comment>
    <comment ref="U37" authorId="0" shapeId="0" xr:uid="{C681C3ED-BA3C-4B41-8924-719D46718C9B}">
      <text>
        <r>
          <rPr>
            <b/>
            <sz val="12"/>
            <color indexed="10"/>
            <rFont val="Tahoma"/>
            <family val="2"/>
          </rPr>
          <t>Dans cette cellule saisissez le nombre d'unité(es) que vous souhaitez fabriquer</t>
        </r>
      </text>
    </comment>
    <comment ref="U116" authorId="0" shapeId="0" xr:uid="{1779F830-2A3A-4F90-B56A-7B887431DBE7}">
      <text>
        <r>
          <rPr>
            <b/>
            <sz val="12"/>
            <color indexed="10"/>
            <rFont val="Tahoma"/>
            <family val="2"/>
          </rPr>
          <t>Dans cette cellule saisissez le nombre d'unité(es) que vous souhaitez fabriquer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Chef de production</author>
  </authors>
  <commentList>
    <comment ref="G14" authorId="0" shapeId="0" xr:uid="{57E58D4F-C73A-4559-8ED4-C2A5F4431E92}">
      <text>
        <r>
          <rPr>
            <b/>
            <sz val="12"/>
            <color indexed="10"/>
            <rFont val="Tahoma"/>
            <family val="2"/>
          </rPr>
          <t>Dans cette cellule saisissez le nombre d'unité(es) que vous souhaitez fabriquer</t>
        </r>
      </text>
    </comment>
    <comment ref="H51" authorId="0" shapeId="0" xr:uid="{F8E86F04-66D6-4327-837A-90C7BE614627}">
      <text>
        <r>
          <rPr>
            <b/>
            <sz val="12"/>
            <color indexed="10"/>
            <rFont val="Tahoma"/>
            <family val="2"/>
          </rPr>
          <t>Dans cette cellule saisissez le nombre d'unité(es) que vous souhaitez fabriquer</t>
        </r>
      </text>
    </comment>
    <comment ref="U70" authorId="0" shapeId="0" xr:uid="{303B17AA-F733-4FC8-AE62-8EA2EFB1A4A0}">
      <text>
        <r>
          <rPr>
            <b/>
            <sz val="12"/>
            <color indexed="10"/>
            <rFont val="Tahoma"/>
            <family val="2"/>
          </rPr>
          <t>Dans cette cellule saisissez le nombre d'unité(es) que vous souhaitez fabriquer</t>
        </r>
      </text>
    </comment>
    <comment ref="U231" authorId="0" shapeId="0" xr:uid="{5EC2003B-2CE6-4A3F-90AD-0BE1349C4919}">
      <text>
        <r>
          <rPr>
            <b/>
            <sz val="12"/>
            <color indexed="10"/>
            <rFont val="Tahoma"/>
            <family val="2"/>
          </rPr>
          <t>Dans cette cellule saisissez le nombre d'unité(es) que vous souhaitez fabriquer</t>
        </r>
      </text>
    </comment>
    <comment ref="U392" authorId="0" shapeId="0" xr:uid="{CD13B99B-CB0C-455D-B0AA-B9565B61D592}">
      <text>
        <r>
          <rPr>
            <b/>
            <sz val="12"/>
            <color indexed="10"/>
            <rFont val="Tahoma"/>
            <family val="2"/>
          </rPr>
          <t>Dans cette cellule saisissez le nombre d'unité(es) que vous souhaitez fabriquer</t>
        </r>
      </text>
    </comment>
    <comment ref="U553" authorId="0" shapeId="0" xr:uid="{892B2B4D-39F2-42D1-A021-8874045210A8}">
      <text>
        <r>
          <rPr>
            <b/>
            <sz val="12"/>
            <color indexed="10"/>
            <rFont val="Tahoma"/>
            <family val="2"/>
          </rPr>
          <t>Dans cette cellule saisissez le nombre d'unité(es) que vous souhaitez fabriquer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Chef de production</author>
  </authors>
  <commentList>
    <comment ref="G14" authorId="0" shapeId="0" xr:uid="{E1B78E74-F7E7-455D-BDCA-F875D8B8F2C6}">
      <text>
        <r>
          <rPr>
            <b/>
            <sz val="12"/>
            <color indexed="10"/>
            <rFont val="Tahoma"/>
            <family val="2"/>
          </rPr>
          <t>Dans cette cellule saisissez le nombre d'unité(es) que vous souhaitez fabriquer</t>
        </r>
      </text>
    </comment>
    <comment ref="H51" authorId="0" shapeId="0" xr:uid="{AE298EB5-C3E5-4E42-8FC7-837D2ECFA439}">
      <text>
        <r>
          <rPr>
            <b/>
            <sz val="12"/>
            <color indexed="10"/>
            <rFont val="Tahoma"/>
            <family val="2"/>
          </rPr>
          <t>Dans cette cellule saisissez le nombre d'unité(es) que vous souhaitez fabriquer</t>
        </r>
      </text>
    </comment>
    <comment ref="U70" authorId="0" shapeId="0" xr:uid="{E32E9AA5-AD1E-42C2-92DD-A6FF29C3D28C}">
      <text>
        <r>
          <rPr>
            <b/>
            <sz val="12"/>
            <color indexed="10"/>
            <rFont val="Tahoma"/>
            <family val="2"/>
          </rPr>
          <t>Dans cette cellule saisissez le nombre d'unité(es) que vous souhaitez fabriquer</t>
        </r>
      </text>
    </comment>
    <comment ref="U231" authorId="0" shapeId="0" xr:uid="{F6946049-06D0-4596-A1C6-133E5317768E}">
      <text>
        <r>
          <rPr>
            <b/>
            <sz val="12"/>
            <color indexed="10"/>
            <rFont val="Tahoma"/>
            <family val="2"/>
          </rPr>
          <t>Dans cette cellule saisissez le nombre d'unité(es) que vous souhaitez fabriquer</t>
        </r>
      </text>
    </comment>
    <comment ref="U392" authorId="0" shapeId="0" xr:uid="{B3351CD9-A32F-4DD5-BF6D-F23BBB79409B}">
      <text>
        <r>
          <rPr>
            <b/>
            <sz val="12"/>
            <color indexed="10"/>
            <rFont val="Tahoma"/>
            <family val="2"/>
          </rPr>
          <t>Dans cette cellule saisissez le nombre d'unité(es) que vous souhaitez fabriquer</t>
        </r>
      </text>
    </comment>
    <comment ref="U553" authorId="0" shapeId="0" xr:uid="{F89CFA38-A60D-4B35-A6D6-A46C6824A661}">
      <text>
        <r>
          <rPr>
            <b/>
            <sz val="12"/>
            <color indexed="10"/>
            <rFont val="Tahoma"/>
            <family val="2"/>
          </rPr>
          <t>Dans cette cellule saisissez le nombre d'unité(es) que vous souhaitez fabriquer</t>
        </r>
      </text>
    </comment>
    <comment ref="U714" authorId="0" shapeId="0" xr:uid="{25628496-621F-4767-8A9A-C11D9BE64C8A}">
      <text>
        <r>
          <rPr>
            <b/>
            <sz val="12"/>
            <color indexed="10"/>
            <rFont val="Tahoma"/>
            <family val="2"/>
          </rPr>
          <t>Dans cette cellule saisissez le nombre d'unité(es) que vous souhaitez fabriquer</t>
        </r>
      </text>
    </comment>
    <comment ref="U875" authorId="0" shapeId="0" xr:uid="{CFC67B80-8652-4971-B620-6C4CD86A7634}">
      <text>
        <r>
          <rPr>
            <b/>
            <sz val="12"/>
            <color indexed="10"/>
            <rFont val="Tahoma"/>
            <family val="2"/>
          </rPr>
          <t>Dans cette cellule saisissez le nombre d'unité(es) que vous souhaitez fabriquer</t>
        </r>
      </text>
    </comment>
    <comment ref="U1036" authorId="0" shapeId="0" xr:uid="{10A650D5-60C1-42E3-B2AA-3488EF5F2BEB}">
      <text>
        <r>
          <rPr>
            <b/>
            <sz val="12"/>
            <color indexed="10"/>
            <rFont val="Tahoma"/>
            <family val="2"/>
          </rPr>
          <t>Dans cette cellule saisissez le nombre d'unité(es) que vous souhaitez fabriquer</t>
        </r>
      </text>
    </comment>
    <comment ref="U1197" authorId="0" shapeId="0" xr:uid="{CDE9F721-D23A-44CF-AC01-2652EDC49335}">
      <text>
        <r>
          <rPr>
            <b/>
            <sz val="12"/>
            <color indexed="10"/>
            <rFont val="Tahoma"/>
            <family val="2"/>
          </rPr>
          <t>Dans cette cellule saisissez le nombre d'unité(es) que vous souhaitez fabriquer</t>
        </r>
      </text>
    </comment>
    <comment ref="U1358" authorId="0" shapeId="0" xr:uid="{8E345B10-36BB-4182-9B51-276A77BD7907}">
      <text>
        <r>
          <rPr>
            <b/>
            <sz val="12"/>
            <color indexed="10"/>
            <rFont val="Tahoma"/>
            <family val="2"/>
          </rPr>
          <t>Dans cette cellule saisissez le nombre d'unité(es) que vous souhaitez fabriquer</t>
        </r>
      </text>
    </comment>
    <comment ref="U1519" authorId="0" shapeId="0" xr:uid="{0BC579A3-A9CE-4BE5-A99D-1464BF59544A}">
      <text>
        <r>
          <rPr>
            <b/>
            <sz val="12"/>
            <color indexed="10"/>
            <rFont val="Tahoma"/>
            <family val="2"/>
          </rPr>
          <t>Dans cette cellule saisissez le nombre d'unité(es) que vous souhaitez fabriquer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Chef de production</author>
  </authors>
  <commentList>
    <comment ref="G14" authorId="0" shapeId="0" xr:uid="{22A82C1A-EAC6-4C8A-A3E1-A7950924C45D}">
      <text>
        <r>
          <rPr>
            <b/>
            <sz val="12"/>
            <color indexed="10"/>
            <rFont val="Tahoma"/>
            <family val="2"/>
          </rPr>
          <t>Dans cette cellule saisissez le nombre d'unité(es) que vous souhaitez fabriquer</t>
        </r>
      </text>
    </comment>
    <comment ref="AD21" authorId="0" shapeId="0" xr:uid="{697F4D30-987A-4532-A7EC-F283A2948610}">
      <text>
        <r>
          <rPr>
            <b/>
            <sz val="12"/>
            <color indexed="10"/>
            <rFont val="Tahoma"/>
            <family val="2"/>
          </rPr>
          <t>Dans cette cellule saisissez le nombre d'unité(es) que vous souhaitez fabriquer</t>
        </r>
      </text>
    </comment>
    <comment ref="AG22" authorId="0" shapeId="0" xr:uid="{1215615C-FD1D-41CE-B41B-96E1E61E67BD}">
      <text>
        <r>
          <rPr>
            <b/>
            <sz val="12"/>
            <color indexed="10"/>
            <rFont val="Tahoma"/>
            <family val="2"/>
          </rPr>
          <t>Dans cette cellule saisissez le nombre d'unité(es) que vous souhaitez fabriquer</t>
        </r>
      </text>
    </comment>
    <comment ref="H51" authorId="0" shapeId="0" xr:uid="{AF4A1AF4-C655-49AC-B90A-B263E198158E}">
      <text>
        <r>
          <rPr>
            <b/>
            <sz val="12"/>
            <color indexed="10"/>
            <rFont val="Tahoma"/>
            <family val="2"/>
          </rPr>
          <t>Dans cette cellule saisissez le nombre d'unité(es) que vous souhaitez fabriquer</t>
        </r>
      </text>
    </comment>
    <comment ref="U68" authorId="0" shapeId="0" xr:uid="{2BAA6C5F-A751-413A-A742-B8D7B4BB86F5}">
      <text>
        <r>
          <rPr>
            <b/>
            <sz val="12"/>
            <color indexed="10"/>
            <rFont val="Tahoma"/>
            <family val="2"/>
          </rPr>
          <t>Dans cette cellule saisissez le nombre d'unité(es) que vous souhaitez fabriquer</t>
        </r>
      </text>
    </comment>
    <comment ref="U199" authorId="0" shapeId="0" xr:uid="{9773E5D0-1F39-4F1D-827F-18FF24E470F7}">
      <text>
        <r>
          <rPr>
            <b/>
            <sz val="12"/>
            <color indexed="10"/>
            <rFont val="Tahoma"/>
            <family val="2"/>
          </rPr>
          <t>Dans cette cellule saisissez le nombre d'unité(es) que vous souhaitez fabriquer</t>
        </r>
      </text>
    </comment>
    <comment ref="U330" authorId="0" shapeId="0" xr:uid="{07F78F30-415F-45D5-9F3E-85099AFECCAB}">
      <text>
        <r>
          <rPr>
            <b/>
            <sz val="12"/>
            <color indexed="10"/>
            <rFont val="Tahoma"/>
            <family val="2"/>
          </rPr>
          <t>Dans cette cellule saisissez le nombre d'unité(es) que vous souhaitez fabriquer</t>
        </r>
      </text>
    </comment>
    <comment ref="U461" authorId="0" shapeId="0" xr:uid="{A7C494B0-FE3B-45D4-BAB5-45425B3DF4F2}">
      <text>
        <r>
          <rPr>
            <b/>
            <sz val="12"/>
            <color indexed="10"/>
            <rFont val="Tahoma"/>
            <family val="2"/>
          </rPr>
          <t>Dans cette cellule saisissez le nombre d'unité(es) que vous souhaitez fabriquer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Chef de production</author>
  </authors>
  <commentList>
    <comment ref="G14" authorId="0" shapeId="0" xr:uid="{214B3621-2C9B-447A-B6D7-7C347CF48E58}">
      <text>
        <r>
          <rPr>
            <b/>
            <sz val="12"/>
            <color indexed="10"/>
            <rFont val="Tahoma"/>
            <family val="2"/>
          </rPr>
          <t>Dans cette cellule saisissez le nombre d'unité(es) que vous souhaitez fabriquer</t>
        </r>
      </text>
    </comment>
    <comment ref="AE21" authorId="0" shapeId="0" xr:uid="{79EE59DF-819A-4617-B797-9C1BAF7265DB}">
      <text>
        <r>
          <rPr>
            <b/>
            <sz val="12"/>
            <color indexed="10"/>
            <rFont val="Tahoma"/>
            <family val="2"/>
          </rPr>
          <t>Dans cette cellule saisissez le nombre d'unité(es) que vous souhaitez fabriquer</t>
        </r>
      </text>
    </comment>
    <comment ref="AH22" authorId="0" shapeId="0" xr:uid="{75DAF140-AD2F-47BF-9DB1-751AD00D0998}">
      <text>
        <r>
          <rPr>
            <b/>
            <sz val="12"/>
            <color indexed="10"/>
            <rFont val="Tahoma"/>
            <family val="2"/>
          </rPr>
          <t>Dans cette cellule saisissez le nombre d'unité(es) que vous souhaitez fabriquer</t>
        </r>
      </text>
    </comment>
    <comment ref="H51" authorId="0" shapeId="0" xr:uid="{0BF3E990-E1DA-47C4-AE67-F8DD861050FD}">
      <text>
        <r>
          <rPr>
            <b/>
            <sz val="12"/>
            <color indexed="10"/>
            <rFont val="Tahoma"/>
            <family val="2"/>
          </rPr>
          <t>Dans cette cellule saisissez le nombre d'unité(es) que vous souhaitez fabriquer</t>
        </r>
      </text>
    </comment>
    <comment ref="U68" authorId="0" shapeId="0" xr:uid="{22C7DCAB-3269-45D1-8A00-14EF21935BC2}">
      <text>
        <r>
          <rPr>
            <b/>
            <sz val="12"/>
            <color indexed="10"/>
            <rFont val="Tahoma"/>
            <family val="2"/>
          </rPr>
          <t>Dans cette cellule saisissez le nombre d'unité(es) que vous souhaitez fabriquer</t>
        </r>
      </text>
    </comment>
    <comment ref="U198" authorId="0" shapeId="0" xr:uid="{596EF4AF-FD24-4C5E-9223-CAB55E1E5B38}">
      <text>
        <r>
          <rPr>
            <b/>
            <sz val="12"/>
            <color indexed="10"/>
            <rFont val="Tahoma"/>
            <family val="2"/>
          </rPr>
          <t>Dans cette cellule saisissez le nombre d'unité(es) que vous souhaitez fabriquer</t>
        </r>
      </text>
    </comment>
    <comment ref="U328" authorId="0" shapeId="0" xr:uid="{C5F90706-EE51-4657-A135-0B5E8F13C09C}">
      <text>
        <r>
          <rPr>
            <b/>
            <sz val="12"/>
            <color indexed="10"/>
            <rFont val="Tahoma"/>
            <family val="2"/>
          </rPr>
          <t>Dans cette cellule saisissez le nombre d'unité(es) que vous souhaitez fabriquer</t>
        </r>
      </text>
    </comment>
    <comment ref="U458" authorId="0" shapeId="0" xr:uid="{E9C19BA4-8539-4CB9-8974-9AEC4798A9F2}">
      <text>
        <r>
          <rPr>
            <b/>
            <sz val="12"/>
            <color indexed="10"/>
            <rFont val="Tahoma"/>
            <family val="2"/>
          </rPr>
          <t>Dans cette cellule saisissez le nombre d'unité(es) que vous souhaitez fabriquer</t>
        </r>
      </text>
    </comment>
    <comment ref="U588" authorId="0" shapeId="0" xr:uid="{167F71D0-AA88-4073-BB9E-6027B7E6F4E1}">
      <text>
        <r>
          <rPr>
            <b/>
            <sz val="12"/>
            <color indexed="10"/>
            <rFont val="Tahoma"/>
            <family val="2"/>
          </rPr>
          <t>Dans cette cellule saisissez le nombre d'unité(es) que vous souhaitez fabriquer</t>
        </r>
      </text>
    </comment>
    <comment ref="U718" authorId="0" shapeId="0" xr:uid="{EC7B2FD9-A413-4A57-8653-110572E7E096}">
      <text>
        <r>
          <rPr>
            <b/>
            <sz val="12"/>
            <color indexed="10"/>
            <rFont val="Tahoma"/>
            <family val="2"/>
          </rPr>
          <t>Dans cette cellule saisissez le nombre d'unité(es) que vous souhaitez fabriquer</t>
        </r>
      </text>
    </comment>
    <comment ref="U848" authorId="0" shapeId="0" xr:uid="{ED54DC76-C343-47F2-91E6-7598B0C7D943}">
      <text>
        <r>
          <rPr>
            <b/>
            <sz val="12"/>
            <color indexed="10"/>
            <rFont val="Tahoma"/>
            <family val="2"/>
          </rPr>
          <t>Dans cette cellule saisissez le nombre d'unité(es) que vous souhaitez fabriquer</t>
        </r>
      </text>
    </comment>
    <comment ref="U978" authorId="0" shapeId="0" xr:uid="{AF22C6C1-B553-4547-9528-9E8EF1163A14}">
      <text>
        <r>
          <rPr>
            <b/>
            <sz val="12"/>
            <color indexed="10"/>
            <rFont val="Tahoma"/>
            <family val="2"/>
          </rPr>
          <t>Dans cette cellule saisissez le nombre d'unité(es) que vous souhaitez fabriquer</t>
        </r>
      </text>
    </comment>
    <comment ref="U1108" authorId="0" shapeId="0" xr:uid="{A7EB2946-0138-4DAA-9DB2-5F721CA28623}">
      <text>
        <r>
          <rPr>
            <b/>
            <sz val="12"/>
            <color indexed="10"/>
            <rFont val="Tahoma"/>
            <family val="2"/>
          </rPr>
          <t>Dans cette cellule saisissez le nombre d'unité(es) que vous souhaitez fabriquer</t>
        </r>
      </text>
    </comment>
    <comment ref="U1238" authorId="0" shapeId="0" xr:uid="{0AA63EDF-D306-4C65-9660-10D17E28318C}">
      <text>
        <r>
          <rPr>
            <b/>
            <sz val="12"/>
            <color indexed="10"/>
            <rFont val="Tahoma"/>
            <family val="2"/>
          </rPr>
          <t>Dans cette cellule saisissez le nombre d'unité(es) que vous souhaitez fabriquer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Chef de production</author>
  </authors>
  <commentList>
    <comment ref="G13" authorId="0" shapeId="0" xr:uid="{217554AF-C926-4FE9-BA1A-AC4ED5A1CE7E}">
      <text>
        <r>
          <rPr>
            <b/>
            <sz val="12"/>
            <color indexed="10"/>
            <rFont val="Tahoma"/>
            <family val="2"/>
          </rPr>
          <t>Dans cette cellule saisissez le nombre d'unité(es) que vous souhaitez fabriquer</t>
        </r>
      </text>
    </comment>
    <comment ref="H51" authorId="0" shapeId="0" xr:uid="{93ADBFBF-79CB-49DC-88B5-BC603A3FCF6D}">
      <text>
        <r>
          <rPr>
            <b/>
            <sz val="12"/>
            <color indexed="10"/>
            <rFont val="Tahoma"/>
            <family val="2"/>
          </rPr>
          <t>Dans cette cellule saisissez le nombre d'unité(es) que vous souhaitez fabriquer</t>
        </r>
      </text>
    </comment>
    <comment ref="U70" authorId="0" shapeId="0" xr:uid="{7F8CF97F-9CC1-412D-8882-CC7D5767BD35}">
      <text>
        <r>
          <rPr>
            <b/>
            <sz val="12"/>
            <color indexed="10"/>
            <rFont val="Tahoma"/>
            <family val="2"/>
          </rPr>
          <t>Dans cette cellule saisissez le nombre d'unité(es) que vous souhaitez fabriquer</t>
        </r>
      </text>
    </comment>
    <comment ref="U155" authorId="0" shapeId="0" xr:uid="{12233DF7-6F4F-49FB-8EE2-C4AA6A74856A}">
      <text>
        <r>
          <rPr>
            <b/>
            <sz val="12"/>
            <color indexed="10"/>
            <rFont val="Tahoma"/>
            <family val="2"/>
          </rPr>
          <t>Dans cette cellule saisissez le nombre d'unité(es) que vous souhaitez fabriquer</t>
        </r>
      </text>
    </comment>
    <comment ref="U227" authorId="0" shapeId="0" xr:uid="{4791F073-48BC-428D-9111-E337FEFFAFDE}">
      <text>
        <r>
          <rPr>
            <b/>
            <sz val="12"/>
            <color indexed="10"/>
            <rFont val="Tahoma"/>
            <family val="2"/>
          </rPr>
          <t>Dans cette cellule saisissez le nombre d'unité(es) que vous souhaitez fabriquer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CCR</author>
    <author>Joel</author>
  </authors>
  <commentList>
    <comment ref="E79" authorId="0" shapeId="0" xr:uid="{FF0190CA-F6F5-4B31-AEE9-D54DFBEA38BD}">
      <text>
        <r>
          <rPr>
            <sz val="10"/>
            <color indexed="81"/>
            <rFont val="Arial"/>
            <family val="2"/>
          </rPr>
          <t>Total à saisir dans la cellule Quant. À dupliquer</t>
        </r>
      </text>
    </comment>
    <comment ref="E86" authorId="1" shapeId="0" xr:uid="{84BEACC4-31AB-4BAA-9579-104AB30C7A90}">
      <text>
        <r>
          <rPr>
            <b/>
            <sz val="8"/>
            <color indexed="81"/>
            <rFont val="Tahoma"/>
            <family val="2"/>
          </rPr>
          <t>Conversion en nombre de parts Adultes</t>
        </r>
        <r>
          <rPr>
            <sz val="8"/>
            <color indexed="81"/>
            <rFont val="Tahoma"/>
            <family val="2"/>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<sst xmlns="http://schemas.openxmlformats.org/spreadsheetml/2006/main" count="15953" uniqueCount="2576">
  <si>
    <t>Largeur de colonnes</t>
  </si>
  <si>
    <t>QUELQUES UTILISATIONS POSSIBLES….la seule limite sera votre imagination</t>
  </si>
  <si>
    <t>Adaptation 2016 : Joël Leboucher..UPRT "Union des Personnels de la Restauration Territoriale"  membre du réseau RESTAU'CO</t>
  </si>
  <si>
    <t xml:space="preserve">"POSTIT(s)"    QUEL INTÉRÊT </t>
  </si>
  <si>
    <t>Chaque postit étant indépendant vous pouvez  le copier et le coller dans n'importe quelle feuille Excel pour vous constituer un répertoire</t>
  </si>
  <si>
    <t>Idem pour des recettes de cuisine faites des répertoires :</t>
  </si>
  <si>
    <t>de garnitures aromatiques de cuisson</t>
  </si>
  <si>
    <t>de sauces diverses et variées</t>
  </si>
  <si>
    <t xml:space="preserve"> de garnitures de finitions ou de décor</t>
  </si>
  <si>
    <t>Joël Leboucher</t>
  </si>
  <si>
    <t>Modèle N°</t>
  </si>
  <si>
    <t>Un modèle simplissime</t>
  </si>
  <si>
    <t>❹</t>
  </si>
  <si>
    <t>❺</t>
  </si>
  <si>
    <t xml:space="preserve"> la Recette de l' Auteur est prévue pour combien de personnes</t>
  </si>
  <si>
    <t>❻</t>
  </si>
  <si>
    <t>Vous voulez dipliquer cette recette pour combien de personnes OU portions</t>
  </si>
  <si>
    <t>Auteur pour :</t>
  </si>
  <si>
    <t>Pour combien</t>
  </si>
  <si>
    <t>Kg</t>
  </si>
  <si>
    <t>Ingrédients pour</t>
  </si>
  <si>
    <t>personnes</t>
  </si>
  <si>
    <t>Un autre modèle simplissime</t>
  </si>
  <si>
    <t>L'Auteur à prévu cette recette pour combien de portions</t>
  </si>
  <si>
    <t>Vous voulez dupliquer cette recette pour combien de portions</t>
  </si>
  <si>
    <t>ATTENTION saisie des poids en Grammes</t>
  </si>
  <si>
    <t>Aide à la décision</t>
  </si>
  <si>
    <t>❶</t>
  </si>
  <si>
    <t>Auteur</t>
  </si>
  <si>
    <t>Vous</t>
  </si>
  <si>
    <t>❷</t>
  </si>
  <si>
    <t>Poids</t>
  </si>
  <si>
    <t>Saisisez Facultatif le nombre d'unités (exemple 2 pour 2 œufs)</t>
  </si>
  <si>
    <t>pour pouvoir les comparer et utiliser l'une ou l'autre en fonction de vos préparations du jour</t>
  </si>
  <si>
    <t xml:space="preserve">l'Auteur à prévu sa recette pour combien de portions de Kg ou autre </t>
  </si>
  <si>
    <t>Combien de portions  Kg ou autre voulez vous faire</t>
  </si>
  <si>
    <t>Combien de portions voulez vous faire : à vous de saisir un nombre</t>
  </si>
  <si>
    <t>Saisisez les intitulés de recettes dans chaque colonne</t>
  </si>
  <si>
    <t>saisissez les poids en Kg dans chaque colonne</t>
  </si>
  <si>
    <t>POSTIT  5 RECETTES      SERVICE A LA PORTION</t>
  </si>
  <si>
    <t>Vous voulez comparer ou saisir 5 recettes sur le même Postit</t>
  </si>
  <si>
    <t>soit 5 recettes de même préparations d'Auteurs différents avec des grammages différents</t>
  </si>
  <si>
    <t xml:space="preserve">OU saisir 5 constituants d'une même recette </t>
  </si>
  <si>
    <t>Préparation 1</t>
  </si>
  <si>
    <t>Préparation 2</t>
  </si>
  <si>
    <t>Préparation 3</t>
  </si>
  <si>
    <t>Préparation 4</t>
  </si>
  <si>
    <t>Préparation 5</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</si>
  <si>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</si>
  <si>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</si>
  <si>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</si>
  <si>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</si>
  <si>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rapportez tout au Kg = 0,400 Kg de viande</t>
  </si>
  <si>
    <t xml:space="preserve">si vous saisissez 2 œufs c'est possible; mais pas dans la même colonne cela fausserait le poids total </t>
  </si>
  <si>
    <t>Excel calculera 2 comme 2 Kg</t>
  </si>
  <si>
    <t>donc pour les produits à l'unité saisissez vos valeurs dans la première colonne</t>
  </si>
  <si>
    <t>Œufs de 50 g</t>
  </si>
  <si>
    <t xml:space="preserve">Convertissez tout de suite les volumes en poids sur la base de 1L = 1Kg </t>
  </si>
  <si>
    <t xml:space="preserve">sauf cas exeptionnel pour recettes de précision </t>
  </si>
  <si>
    <t>Donc la masse d'un litre de lait demi-écrémé doit être de 1,015 Kg (1015 g).</t>
  </si>
  <si>
    <t>l'huile = 0,920 Kg/L</t>
  </si>
  <si>
    <t>Alcool = 0,800 Kg/L</t>
  </si>
  <si>
    <t>eau salée nature = 1,130 Kg/L en fonction du sel ajouté</t>
  </si>
  <si>
    <t>densité des liquides pour cocktails</t>
  </si>
  <si>
    <t>Poids des aliments sur internet</t>
  </si>
  <si>
    <t>http://www.aliments.org/poids.htm</t>
  </si>
  <si>
    <t>http://www.nubel.be/fra/manual/liste_des_denrees_alimentaires.asp</t>
  </si>
  <si>
    <t>Tableau des calibres Fruits Frais</t>
  </si>
  <si>
    <t>http://www.crenoexpert.fr/flipbooks/expproduit/TABLEAUX-CALIBRES-FRUITS-2.pdf</t>
  </si>
  <si>
    <t>Equivalence litre / Kg</t>
  </si>
  <si>
    <t xml:space="preserve">sur la base eau : 1L = 1Kg </t>
  </si>
  <si>
    <t>Saisissez vos valeurs</t>
  </si>
  <si>
    <t xml:space="preserve">Litres (l.) </t>
  </si>
  <si>
    <t xml:space="preserve">Centilitres (cl.) </t>
  </si>
  <si>
    <t xml:space="preserve">Décilitres (dl.) </t>
  </si>
  <si>
    <t xml:space="preserve">Kilogrammes (kg.) </t>
  </si>
  <si>
    <t>hg</t>
  </si>
  <si>
    <t>dag</t>
  </si>
  <si>
    <t>gr</t>
  </si>
  <si>
    <t>L</t>
  </si>
  <si>
    <t>dl</t>
  </si>
  <si>
    <t>cl</t>
  </si>
  <si>
    <t>ml</t>
  </si>
  <si>
    <t>1litre</t>
  </si>
  <si>
    <t>100 cl</t>
  </si>
  <si>
    <t>10 dl</t>
  </si>
  <si>
    <t>1 kg</t>
  </si>
  <si>
    <t>0</t>
  </si>
  <si>
    <t>1/2 litre</t>
  </si>
  <si>
    <t>50 cl</t>
  </si>
  <si>
    <t>5 dl</t>
  </si>
  <si>
    <t>0,500 kg</t>
  </si>
  <si>
    <t>1/4 litre</t>
  </si>
  <si>
    <t>25 cl</t>
  </si>
  <si>
    <t>2,5 dl</t>
  </si>
  <si>
    <t>0,250 kg</t>
  </si>
  <si>
    <t>1/8 litre</t>
  </si>
  <si>
    <t>12, 5 c</t>
  </si>
  <si>
    <t>1,25 dl</t>
  </si>
  <si>
    <t>0,125 kg</t>
  </si>
  <si>
    <t>http://www.cuisinealafrancaise.com/fr/2-poids-et-mesures</t>
  </si>
  <si>
    <t>LIAISON AU TAPIOCA</t>
  </si>
  <si>
    <t>Saisissez votre volume</t>
  </si>
  <si>
    <t>POUR 1 LITRE DE SAUCE TERMINÉE</t>
  </si>
  <si>
    <t>,</t>
  </si>
  <si>
    <t>30 gr</t>
  </si>
  <si>
    <t xml:space="preserve">pour lier 1L de soupe à l'oignon </t>
  </si>
  <si>
    <t xml:space="preserve">pour lier 200g de chair à saucisse pour tomates farcies </t>
  </si>
  <si>
    <t xml:space="preserve">pour lier 1Kg de tomates concassées avec jus </t>
  </si>
  <si>
    <t>1 gr = 2 zéros après la virgule du Kg</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</si>
  <si>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</si>
  <si>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</si>
  <si>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</si>
  <si>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</si>
  <si>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</si>
  <si>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</si>
  <si>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</si>
  <si>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</si>
  <si>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</si>
  <si>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</si>
  <si>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</si>
  <si>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</si>
  <si>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</si>
  <si>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</si>
  <si>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</si>
  <si>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</si>
  <si>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</si>
  <si>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</si>
  <si>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</si>
  <si>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</si>
  <si>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</si>
  <si>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</si>
  <si>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</si>
  <si>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</si>
  <si>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</si>
  <si>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</si>
  <si>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</si>
  <si>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</si>
  <si>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</si>
  <si>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</si>
  <si>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</si>
  <si>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</si>
  <si>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</si>
  <si>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Combien faut-il commander pour des effectifs et des grammages différents</t>
  </si>
  <si>
    <t>Petit utilitaire d'Aide à la décision</t>
  </si>
  <si>
    <t xml:space="preserve">Saisissez vos effectifs </t>
  </si>
  <si>
    <t>couverts</t>
  </si>
  <si>
    <t xml:space="preserve"> et vos grammages nets à servir</t>
  </si>
  <si>
    <t>% de perte</t>
  </si>
  <si>
    <t>@</t>
  </si>
  <si>
    <t>Familles de convives</t>
  </si>
  <si>
    <t>Mater</t>
  </si>
  <si>
    <t>Prim</t>
  </si>
  <si>
    <t>Adultes</t>
  </si>
  <si>
    <t>Adultes +</t>
  </si>
  <si>
    <t>Quantités à Prévoir</t>
  </si>
  <si>
    <t>Net à servir :</t>
  </si>
  <si>
    <t>Net</t>
  </si>
  <si>
    <t>Brut à Commander</t>
  </si>
  <si>
    <t>Brut</t>
  </si>
  <si>
    <t>poids de perte</t>
  </si>
  <si>
    <t>en moyenne par convive</t>
  </si>
  <si>
    <t>Facultatif Mais si vous saisissez un % la question à vous poser c'est : le produit brut ou cru perd comblien au parage ou en cuisson</t>
  </si>
  <si>
    <t>Vous obtiendrez le poids brut à commander</t>
  </si>
  <si>
    <t>Composition d'une garniture "COUSCOUS"</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</si>
  <si>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</si>
  <si>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</si>
  <si>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</si>
  <si>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</si>
  <si>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</si>
  <si>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</si>
  <si>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</si>
  <si>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</si>
  <si>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</si>
  <si>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</si>
  <si>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</si>
  <si>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Total</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</si>
  <si>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</si>
  <si>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</si>
  <si>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</si>
  <si>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</si>
  <si>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</si>
  <si>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</si>
  <si>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</si>
  <si>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</si>
  <si>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</si>
  <si>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</si>
  <si>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</si>
  <si>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</si>
  <si>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</si>
  <si>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</si>
  <si>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</si>
  <si>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</si>
  <si>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</si>
  <si>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</si>
  <si>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</si>
  <si>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</si>
  <si>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</si>
  <si>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</si>
  <si>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</si>
  <si>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</si>
  <si>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</si>
  <si>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</si>
  <si>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pour</t>
  </si>
  <si>
    <t>enfants</t>
  </si>
  <si>
    <t>Poids  produit à servir</t>
  </si>
  <si>
    <t>Poids  produit envoyé</t>
  </si>
  <si>
    <t>Écart de poids</t>
  </si>
  <si>
    <t>Meilleur rapport</t>
  </si>
  <si>
    <t>produits entiers</t>
  </si>
  <si>
    <t>Tableaux pour service ou cuisson</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</si>
  <si>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</si>
  <si>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</si>
  <si>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</si>
  <si>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</si>
  <si>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</si>
  <si>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</si>
  <si>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</si>
  <si>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</si>
  <si>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</si>
  <si>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</si>
  <si>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</si>
  <si>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</si>
  <si>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</si>
  <si>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</si>
  <si>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</si>
  <si>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</si>
  <si>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</si>
  <si>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</si>
  <si>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</si>
  <si>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</si>
  <si>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</si>
  <si>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</si>
  <si>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</si>
  <si>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</si>
  <si>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</si>
  <si>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</si>
  <si>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</si>
  <si>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Les Mx cela peut s'appliquer à des morceaux de bourguignon mais aussi des tomates farcies ou des oreillons de pêches au sirop pour le dessert etc..</t>
  </si>
  <si>
    <t>Pour une lecture plus aisée : cliquez sur AFFICHAGE      ZOOM 100%   sinon Zoom 75%</t>
  </si>
  <si>
    <t>.</t>
  </si>
  <si>
    <t>pour 1.5g ajoutez (format) une décimale</t>
  </si>
  <si>
    <t>Collez les denrées copiées sur le site internet (collage valeurs) pour respecter la mise en forme</t>
  </si>
  <si>
    <t>ICI</t>
  </si>
  <si>
    <t>Nom du plat</t>
  </si>
  <si>
    <t>NE PAS SUPPRIMER CES LIGNES</t>
  </si>
  <si>
    <t>Auteur ou nom du site</t>
  </si>
  <si>
    <t>PHASES ESSENTIELLES  DE PROGRESSION</t>
  </si>
  <si>
    <t>❸</t>
  </si>
  <si>
    <t>Quoi : C'est dans cette colonne que l'on saisi  (cuillère -œuf etc..)</t>
  </si>
  <si>
    <t>Collez le lien internet</t>
  </si>
  <si>
    <t>recette de l'Auteur pour :</t>
  </si>
  <si>
    <t xml:space="preserve">Ingrédients </t>
  </si>
  <si>
    <t>Adresse PC</t>
  </si>
  <si>
    <t>vos quantités</t>
  </si>
  <si>
    <t>Mise à jour</t>
  </si>
  <si>
    <t>grappes</t>
  </si>
  <si>
    <t>• 4 belles grappes de fleurs d'acacia</t>
  </si>
  <si>
    <t>Adaptation : Joël Leboucher..UPRT "Union des Personnels de la Restauration Territoriale"  membre du réseau RESTAU'CO</t>
  </si>
  <si>
    <t>œuf</t>
  </si>
  <si>
    <t>1oeuf</t>
  </si>
  <si>
    <t>kg</t>
  </si>
  <si>
    <t>eau</t>
  </si>
  <si>
    <t>blanc</t>
  </si>
  <si>
    <t>1 blanc</t>
  </si>
  <si>
    <t>• 125 g de farine</t>
  </si>
  <si>
    <t>C à S</t>
  </si>
  <si>
    <t>• 1 cuil. à soupe d'huile d'olive</t>
  </si>
  <si>
    <t>• 80 g de sucre en poudre</t>
  </si>
  <si>
    <t>• un bain de friture</t>
  </si>
  <si>
    <t>pincées</t>
  </si>
  <si>
    <t>• 2 pincées de sel.</t>
  </si>
  <si>
    <t>Lien internet</t>
  </si>
  <si>
    <t>NOM DE LA RECETTE ou d'un élément de la recette</t>
  </si>
  <si>
    <t xml:space="preserve">Coller la recette dans la colonne </t>
  </si>
  <si>
    <t>G</t>
  </si>
  <si>
    <t>Collage spécial = collage 1-2-3 Valeurs ou (R) respecter la mise en forme de destination</t>
  </si>
  <si>
    <t>Constituant de quelle recette</t>
  </si>
  <si>
    <t xml:space="preserve"> ?  Si vous avez plusieurs postits pour une recette NOM DE LA RECETTE MÈRE</t>
  </si>
  <si>
    <t>Collez le lien internet pour retrouver le site</t>
  </si>
  <si>
    <t>Produit de référence</t>
  </si>
  <si>
    <t>❼</t>
  </si>
  <si>
    <t>❽</t>
  </si>
  <si>
    <t>Coller la recette ci-dessous  colonne</t>
  </si>
  <si>
    <t>Unités</t>
  </si>
  <si>
    <t>Poids Unitaire en Gr</t>
  </si>
  <si>
    <t xml:space="preserve"> collage Spécial 1-2-3 Valeurs ou (R) respecter la mise en forme de destination</t>
  </si>
  <si>
    <t>Saisissez le produit que vous avez choisi comme référence</t>
  </si>
  <si>
    <t>supposons que l'élément  que vous choisissez dans votre recette soit le poids de farine ou de viande etc…saisissez le poids UTILISÉ PAR  l'AUTEUR dans cette cellule</t>
  </si>
  <si>
    <t>%</t>
  </si>
  <si>
    <t>Auteur poids total</t>
  </si>
  <si>
    <t>Vous poids total</t>
  </si>
  <si>
    <t>INGRÉDIENTS POUR</t>
  </si>
  <si>
    <t>Vous voulez dupliquer la totalité de votre recette pour quel poids de cet élément choisi ? Saisissez ce poids dans cette cellule</t>
  </si>
  <si>
    <t xml:space="preserve">POIDS RECETTE </t>
  </si>
  <si>
    <t>Coller le mode de préparation ci-dessous</t>
  </si>
  <si>
    <t>coller dans la colonne</t>
  </si>
  <si>
    <t>q</t>
  </si>
  <si>
    <t>collage Spécial 1-2-3 Valeurs ou (R) respecter la mise en forme de destination</t>
  </si>
  <si>
    <t>AU CHOIX :</t>
  </si>
  <si>
    <t>ou vous saisissez ou collez la progression</t>
  </si>
  <si>
    <t>Saisissez votre texte</t>
  </si>
  <si>
    <t>ou vous collez un imprim'écran</t>
  </si>
  <si>
    <t>Les poids sont saisis en GRAMMES</t>
  </si>
  <si>
    <t>Les quantités à fabriquer sont en grammes ET en Kg avec indication de pourcentage</t>
  </si>
  <si>
    <t>Ce modèle pourrait convenir pour tous le métiers de bouche</t>
  </si>
  <si>
    <t>AVANT de saisir quoique ce soit dans une cellule vérifiez bien qu'il n'y ait pas de formule en cliquant dessus</t>
  </si>
  <si>
    <t>Pièce</t>
  </si>
  <si>
    <t>Volume</t>
  </si>
  <si>
    <t>Pommes</t>
  </si>
  <si>
    <t>la recette à été prévue pour quel poids du produit qui vous intéresse</t>
  </si>
  <si>
    <t xml:space="preserve">vous voudriez utiliser quel poids de ce produit </t>
  </si>
  <si>
    <t>vous devez donc saisir ce nombre de portions à faire cellule 5</t>
  </si>
  <si>
    <t>Quoi</t>
  </si>
  <si>
    <t>Décimales pour comparaison   ❽ et ❺</t>
  </si>
  <si>
    <t>Portions</t>
  </si>
  <si>
    <t>C</t>
  </si>
  <si>
    <t>EXEMPLE</t>
  </si>
  <si>
    <t>Recette prévue pour ………</t>
  </si>
  <si>
    <t>ce modèle vous conviendra</t>
  </si>
  <si>
    <t>Voir le document  en cliquant sur le lien</t>
  </si>
  <si>
    <t>NOM de la recette a saisir ICI</t>
  </si>
  <si>
    <t>A</t>
  </si>
  <si>
    <t>B</t>
  </si>
  <si>
    <t>AUTEUR</t>
  </si>
  <si>
    <t>D</t>
  </si>
  <si>
    <t>DESCRIPTIF</t>
  </si>
  <si>
    <t>saisir ou coller vos produits</t>
  </si>
  <si>
    <t>❾</t>
  </si>
  <si>
    <t>❿</t>
  </si>
  <si>
    <t>⓫</t>
  </si>
  <si>
    <t>⓬</t>
  </si>
  <si>
    <t>⓭</t>
  </si>
  <si>
    <t>⓮</t>
  </si>
  <si>
    <t>⓯</t>
  </si>
  <si>
    <t>⓰</t>
  </si>
  <si>
    <t>⓱</t>
  </si>
  <si>
    <t>⓲</t>
  </si>
  <si>
    <t>⓳</t>
  </si>
  <si>
    <t>⓴</t>
  </si>
  <si>
    <t>NOM DE LA RECETTE</t>
  </si>
  <si>
    <t>Poids Unitaire en Kg</t>
  </si>
  <si>
    <t>E</t>
  </si>
  <si>
    <t>coller dans la colonne E</t>
  </si>
  <si>
    <t>œufs</t>
  </si>
  <si>
    <t>coller dans la colonne C</t>
  </si>
  <si>
    <t>coller dans cette colonne C</t>
  </si>
  <si>
    <t>les modes de préparation que vous avez copié sur le net</t>
  </si>
  <si>
    <t>puis supprimez les lignes inutiles</t>
  </si>
  <si>
    <t>Police de caractères Arial 12</t>
  </si>
  <si>
    <t>AUTEUR de la recette N° 1</t>
  </si>
  <si>
    <t>AUTEUR de la recette N° 2</t>
  </si>
  <si>
    <t>Recette n°1</t>
  </si>
  <si>
    <t>Recette n°2</t>
  </si>
  <si>
    <t xml:space="preserve">collage Spécial 1-2-3 Valeurs </t>
  </si>
  <si>
    <t>Combien : saisisez le nombre d'unités (exemple 2 pour 2 œufs)</t>
  </si>
  <si>
    <t>Combien</t>
  </si>
  <si>
    <t>et les poids ou les quantités</t>
  </si>
  <si>
    <t>dans les colonnes 2 et 3</t>
  </si>
  <si>
    <t>n'oubliez pas d'indiquer</t>
  </si>
  <si>
    <t>les unités colonnes 4</t>
  </si>
  <si>
    <t>jaunes</t>
  </si>
  <si>
    <t>blancs</t>
  </si>
  <si>
    <t>Attention</t>
  </si>
  <si>
    <t xml:space="preserve">si vous collez du texte copié </t>
  </si>
  <si>
    <t>sur le net</t>
  </si>
  <si>
    <t>respectez bien le</t>
  </si>
  <si>
    <t xml:space="preserve">ou (R) respecter la mise </t>
  </si>
  <si>
    <t xml:space="preserve">en forme </t>
  </si>
  <si>
    <t>litre</t>
  </si>
  <si>
    <t>litres</t>
  </si>
  <si>
    <t>Auteur 1</t>
  </si>
  <si>
    <t>Auteur 2</t>
  </si>
  <si>
    <t>sucre</t>
  </si>
  <si>
    <t>lait entier</t>
  </si>
  <si>
    <t>TOTAL</t>
  </si>
  <si>
    <t>de</t>
  </si>
  <si>
    <t>Litres</t>
  </si>
  <si>
    <t>Pièces</t>
  </si>
  <si>
    <t>Œufs</t>
  </si>
  <si>
    <t>Jaunes</t>
  </si>
  <si>
    <t>Blancs</t>
  </si>
  <si>
    <t>Feuilles</t>
  </si>
  <si>
    <t>Bottes</t>
  </si>
  <si>
    <t>Gousses</t>
  </si>
  <si>
    <t>C à C</t>
  </si>
  <si>
    <t>Louches</t>
  </si>
  <si>
    <t>PM</t>
  </si>
  <si>
    <t>Mode d'emploi</t>
  </si>
  <si>
    <t>pour vous donner la possibilité de détailler individuellement chaque recette</t>
  </si>
  <si>
    <t>MAIS vous pouvez aussi supprimer tout ce qui vous est inutile pour alléger la présentation</t>
  </si>
  <si>
    <t>suprême  de volaille</t>
  </si>
  <si>
    <t>sauce ivoire</t>
  </si>
  <si>
    <t>cylindre de pomme</t>
  </si>
  <si>
    <t>navets glacés</t>
  </si>
  <si>
    <t>finition</t>
  </si>
  <si>
    <t>dans les cellules fond bleu saisissez les poids de l'Auteur</t>
  </si>
  <si>
    <t>LEGUMERIE</t>
  </si>
  <si>
    <t>carottes</t>
  </si>
  <si>
    <t>oignons</t>
  </si>
  <si>
    <t>celeri branche</t>
  </si>
  <si>
    <t>pm</t>
  </si>
  <si>
    <t>poireau</t>
  </si>
  <si>
    <t>navets longs</t>
  </si>
  <si>
    <t>Saisissez</t>
  </si>
  <si>
    <t>les poids dans</t>
  </si>
  <si>
    <t>les cellules bleues</t>
  </si>
  <si>
    <t>dans les colonnes</t>
  </si>
  <si>
    <t>qui vont bien</t>
  </si>
  <si>
    <t>remplacez</t>
  </si>
  <si>
    <t>préparation1-2-etc</t>
  </si>
  <si>
    <t>cellules jaunes</t>
  </si>
  <si>
    <t>encre rouge</t>
  </si>
  <si>
    <t>par l'intitulé</t>
  </si>
  <si>
    <t>des préparations</t>
  </si>
  <si>
    <t xml:space="preserve">adaptez les formats </t>
  </si>
  <si>
    <t xml:space="preserve">voir en bas </t>
  </si>
  <si>
    <t>de c e postit</t>
  </si>
  <si>
    <t>LES PHASES DE PROGRESSION SONT VOLONTAIREMENT QUINTUPLÉES</t>
  </si>
  <si>
    <t>OU saisir 5 constituants d'une même recette "Mousseline de Merlan Arlequin" de Michel Maincent</t>
  </si>
  <si>
    <t>Re-saisissez la liste des ingrédients sans les quantités</t>
  </si>
  <si>
    <t>Vous voulez dipliquer cette recette pour combien de portions</t>
  </si>
  <si>
    <t>levure de bière</t>
  </si>
  <si>
    <t>Cà S</t>
  </si>
  <si>
    <t>2 cuillèes à soupe de sucre</t>
  </si>
  <si>
    <t>Alain DUCASSE</t>
  </si>
  <si>
    <t>Beignets de fleurs d'acacia</t>
  </si>
  <si>
    <t>eau tiède</t>
  </si>
  <si>
    <t>farine type 45</t>
  </si>
  <si>
    <t>jaunes d'œufs</t>
  </si>
  <si>
    <t>eau froide</t>
  </si>
  <si>
    <t>fécule de pommes de terre</t>
  </si>
  <si>
    <t>pistils</t>
  </si>
  <si>
    <t>pistils de safran</t>
  </si>
  <si>
    <t>pincée</t>
  </si>
  <si>
    <t>pincée de sel</t>
  </si>
  <si>
    <t>crème liquide</t>
  </si>
  <si>
    <t>grappes de fleurs d'acacia</t>
  </si>
  <si>
    <t>huile de pépins de raisin</t>
  </si>
  <si>
    <t>lfleur de sel</t>
  </si>
  <si>
    <t>fleur de sel</t>
  </si>
  <si>
    <t>https://www.academiedugout.fr/recettes/beignets-de-fleurs-d-acacia_6038_2</t>
  </si>
  <si>
    <t>la pâte à beignets</t>
  </si>
  <si>
    <t xml:space="preserve">réaliser un levain </t>
  </si>
  <si>
    <t>détendre la levure avec l'eau tiède, faire une fontaine avec la farine</t>
  </si>
  <si>
    <t>verser le levain délayé et remuer jusqu’à l'obtention d'un mélange homogène</t>
  </si>
  <si>
    <t>couvrir d'un film étirable et laisser gonfler pendant 1 heure dans un endroi tempéré</t>
  </si>
  <si>
    <t>monter la crème</t>
  </si>
  <si>
    <t>mélanger le levain à la préparation au safran</t>
  </si>
  <si>
    <t>puis ajouter la crème montée</t>
  </si>
  <si>
    <t>les beignets de fleurs d'acacia</t>
  </si>
  <si>
    <t>ôter si besoin est,les fleurs fanées et supprimer le bout de la grappe</t>
  </si>
  <si>
    <t>enrober les grappes de fleurs de pâte à beignet</t>
  </si>
  <si>
    <t>les plonger dans un bain d'huile de pépins de raisin préchauffé à 170°C</t>
  </si>
  <si>
    <t>dès qu'ils sont dorés, sortir les beignets et les égoutter sur du papier absorbant afin de retirer l'exédent de matière grasse</t>
  </si>
  <si>
    <t>finition et présentation</t>
  </si>
  <si>
    <t>assaisonner de fleur de sel et servir brûlant, sur du papier gaufré ou une serviette</t>
  </si>
  <si>
    <t>Collez les denrées copiées sur le site internet (collage valeurs) pour respacter la mise en forme</t>
  </si>
  <si>
    <t>Saisissez la liste des ingrédients</t>
  </si>
  <si>
    <t xml:space="preserve">Resaisissez la liste des ingrédients </t>
  </si>
  <si>
    <t>NOM DE LA RECETTE : Beignets de fleurs d'acacia par exemple</t>
  </si>
  <si>
    <t>150g de farine</t>
  </si>
  <si>
    <t>farine</t>
  </si>
  <si>
    <t>pièces</t>
  </si>
  <si>
    <t>2 oeufs</t>
  </si>
  <si>
    <t>oeufs</t>
  </si>
  <si>
    <t>l</t>
  </si>
  <si>
    <t>1 l de lait</t>
  </si>
  <si>
    <t>lait</t>
  </si>
  <si>
    <t>Au Féminin.com</t>
  </si>
  <si>
    <t>il faut ressaisir pour ne pas avoir de valeurs</t>
  </si>
  <si>
    <t xml:space="preserve">exemple </t>
  </si>
  <si>
    <t>100g de sucre</t>
  </si>
  <si>
    <t>2 C à S d'eau de fleur d'oranger.</t>
  </si>
  <si>
    <t>eau de fleur d'oranger.</t>
  </si>
  <si>
    <t>3 c à s d'huile pouvant cuire.</t>
  </si>
  <si>
    <t>huile pouvant cuire.</t>
  </si>
  <si>
    <t xml:space="preserve"> plus la bouteille pour la poêle</t>
  </si>
  <si>
    <t>http://recette-de-cuisine.aufeminin.com/w/recette/r3470/beignets-de-fleurs-d-acacia.html</t>
  </si>
  <si>
    <t xml:space="preserve">les grappes de fleurs d'accacia, rincées si le ciel n'y a pas pourvu </t>
  </si>
  <si>
    <t>et si vous les cueillez prés d'un endroit poussièreux.</t>
  </si>
  <si>
    <t xml:space="preserve">Faire une pâte à beignet, en dosant le lait pour obtenir une pâte bien coulante </t>
  </si>
  <si>
    <t>mais ayant de la consistance .donc on n'utilisera peut-être pas tout le litre.</t>
  </si>
  <si>
    <t xml:space="preserve">1-Dans un saladier, faire un puit au milieu de la farine y mettre le sucre,les oeufs l'huile, </t>
  </si>
  <si>
    <t xml:space="preserve">l'eau de fleur d'oranger. mélanger progressivement au milieu en rajoutant doucement le lait </t>
  </si>
  <si>
    <t>pour obtenir la consistance désirée.</t>
  </si>
  <si>
    <t>2-Préparer la poêle bien chaude et y passer un papier absorbant bien imbibé d'huile.</t>
  </si>
  <si>
    <t>3-Dans le saladier de pâte disposer les grappes de fleurs la tige vers en haut par petites quantité.</t>
  </si>
  <si>
    <t xml:space="preserve">laisser dorer puis les retourner quand elles sont dorées des deux côtés. </t>
  </si>
  <si>
    <t xml:space="preserve">déposer sur un papier absorbant saupoudré de sucre! </t>
  </si>
  <si>
    <t>Cuire le poisson dans un fumet de poisson</t>
  </si>
  <si>
    <t>Retirer les arrêtes si il y en a</t>
  </si>
  <si>
    <t>Mixer et ajouter la crème, le blanc d’œuf, le sel et le poivre</t>
  </si>
  <si>
    <t>Mettre dans des ramequins et cuire au bain marie 10 mn</t>
  </si>
  <si>
    <t>Démouler sur une assiette</t>
  </si>
  <si>
    <t>Cuisine Actuelle</t>
  </si>
  <si>
    <t>1 Mélangez la farine avec le sel, le jaune d'œuf et l'huile d'olive. Délayez avec l'eau.</t>
  </si>
  <si>
    <t>Ingrédients pour 4 personnes</t>
  </si>
  <si>
    <t>2 Montez les blancs en neige avec une pincée de sel et incorporez-les délicatement.</t>
  </si>
  <si>
    <t>3 Chauffez le bain de friture à 180 °C. T</t>
  </si>
  <si>
    <t>Trempez les grappes de fleurs d'acacia dans la pâte pour les enrober</t>
  </si>
  <si>
    <t>Faites-les dorer deux par deux pendant 1 min dans la friture en les retournant avec une écumoire.</t>
  </si>
  <si>
    <t>4 Égouttez-les sur du papier absorbant. Poudrez généreusement de sucre. Servez tiède.</t>
  </si>
  <si>
    <t>Mode d'emploi du Postit modèle N° 4</t>
  </si>
  <si>
    <t>http://www.cuisineactuelle.fr/recettes/beignets-de-fleurs-d-acacia-11382</t>
  </si>
  <si>
    <t>service à l'unité</t>
  </si>
  <si>
    <t>POSTIT  SERVICE A LA PORTION</t>
  </si>
  <si>
    <t>L'Auteur à prévu cette recette pour combien ?     de quoi</t>
  </si>
  <si>
    <t>Saisissez le nombre d'unité(s) prévues par l'Auteur et QUOI ?</t>
  </si>
  <si>
    <t>Saisissez le nombre d'unité(s) que vous vouler préparer</t>
  </si>
  <si>
    <t>Tarte de 6</t>
  </si>
  <si>
    <t>Gr</t>
  </si>
  <si>
    <t>Exemple = pommes</t>
  </si>
  <si>
    <t>Mode d'emploi du Postit N° 10</t>
  </si>
  <si>
    <t>AUTEUR :</t>
  </si>
  <si>
    <t>Crêpes flambées normandes</t>
  </si>
  <si>
    <t>Aide à la décision =</t>
  </si>
  <si>
    <t xml:space="preserve">Pour obtenir </t>
  </si>
  <si>
    <t xml:space="preserve">Nb de </t>
  </si>
  <si>
    <t xml:space="preserve"> à faire</t>
  </si>
  <si>
    <t>portions</t>
  </si>
  <si>
    <t>poids pour 1 coussin</t>
  </si>
  <si>
    <t>Poids recette *</t>
  </si>
  <si>
    <t>Ingrédients (4 personnes)</t>
  </si>
  <si>
    <t>2 pâtes feuilletées</t>
  </si>
  <si>
    <t>2 oeufs + 1 jaune (pour la dorure)</t>
  </si>
  <si>
    <t>Poids Unitaire</t>
  </si>
  <si>
    <t>jaune</t>
  </si>
  <si>
    <t>dorure</t>
  </si>
  <si>
    <t>1 c à soupe de rhum</t>
  </si>
  <si>
    <t>pour le sirop :</t>
  </si>
  <si>
    <t>50g de sucre et 5 cl d'eau</t>
  </si>
  <si>
    <t>Fruits</t>
  </si>
  <si>
    <t>oranges</t>
  </si>
  <si>
    <t>gousse(s)</t>
  </si>
  <si>
    <t>ail</t>
  </si>
  <si>
    <t>citrons</t>
  </si>
  <si>
    <t>pommes belchard</t>
  </si>
  <si>
    <t>Crèmerie</t>
  </si>
  <si>
    <t>beurre</t>
  </si>
  <si>
    <t>Economat</t>
  </si>
  <si>
    <t>farine T45</t>
  </si>
  <si>
    <t>sucre semoule</t>
  </si>
  <si>
    <t>sucre morceaux</t>
  </si>
  <si>
    <t>Cave</t>
  </si>
  <si>
    <t>Calvados</t>
  </si>
  <si>
    <t>Assaisonnement</t>
  </si>
  <si>
    <t>sel fin</t>
  </si>
  <si>
    <t xml:space="preserve">     Phases techniques</t>
  </si>
  <si>
    <t>Confectionner la pâte à crêpes</t>
  </si>
  <si>
    <t>Postit Modèle N° 10</t>
  </si>
  <si>
    <t>Préparer les éléments du caramel (salle)</t>
  </si>
  <si>
    <t xml:space="preserve">   de citron (1/3) et d'oranges (2/3)</t>
  </si>
  <si>
    <t xml:space="preserve">Dresser pour la salle </t>
  </si>
  <si>
    <t>Méthode 1</t>
  </si>
  <si>
    <t>Méthode 2</t>
  </si>
  <si>
    <t xml:space="preserve">   beurre pommade  + sucre semoule</t>
  </si>
  <si>
    <t xml:space="preserve">   sucre en morceaux + jus</t>
  </si>
  <si>
    <t xml:space="preserve">   arômatiser le beurre avec jus</t>
  </si>
  <si>
    <t xml:space="preserve">   envoyer en saucière</t>
  </si>
  <si>
    <t>Pommes sautées</t>
  </si>
  <si>
    <t>avec peau</t>
  </si>
  <si>
    <t>sucrer au terme et caraméliser</t>
  </si>
  <si>
    <t>saisissez votre valeur dans la cellule encre verte fond jaune</t>
  </si>
  <si>
    <t>reportez ce résultat  en ❺</t>
  </si>
  <si>
    <t xml:space="preserve">Comme les postits N° 13 et 14 </t>
  </si>
  <si>
    <t>SUPREME de VOLAILLE, en basse température, copeaux de truffe noire , cylindre de pomme glacé au jus corsé</t>
  </si>
  <si>
    <t>AUTEURS : C. FRECHEDE  A PIEUCHOT (chef de cuisine: restaurant le p'tit bouchon)</t>
  </si>
  <si>
    <t>demi suprême de volaille cuit sous vide à 59 °c durant 1 h00, taillé dans le sens de la longueur, nappé de sauce ivoire, surmontant 5 rouelles de navets glacés blonds. Un cylindre de pomme de terre poché au fonds blanc  de volaille, roulé dans  une glace de veau et des brisures de truffes accompagne le plat. des copeaux de truffe sont rapés en salle devant le client</t>
  </si>
  <si>
    <t>Viandes/Poissons</t>
  </si>
  <si>
    <t>poulet de bresse</t>
  </si>
  <si>
    <t>PDT bintje</t>
  </si>
  <si>
    <t>truffes mélanospor</t>
  </si>
  <si>
    <t>cerfeuil (botte)</t>
  </si>
  <si>
    <t>B.O.F</t>
  </si>
  <si>
    <t>crème</t>
  </si>
  <si>
    <t>ECONOMAT/CAVE</t>
  </si>
  <si>
    <t>clous de girofle</t>
  </si>
  <si>
    <t>fonds brun de veau</t>
  </si>
  <si>
    <t>poivre</t>
  </si>
  <si>
    <t>fonds blanc</t>
  </si>
  <si>
    <t>POSTIT AVEC 5 RECETTES       SERVICE A LA PORTION</t>
  </si>
  <si>
    <t>dans la colonne C</t>
  </si>
  <si>
    <t>PURÉE DÉSHYDRATÉE</t>
  </si>
  <si>
    <t>Grammages nets</t>
  </si>
  <si>
    <t xml:space="preserve">Quantité Totale </t>
  </si>
  <si>
    <t>Purée déshydratée</t>
  </si>
  <si>
    <t>Eau</t>
  </si>
  <si>
    <t>Lait déshydraté</t>
  </si>
  <si>
    <t>Lait frais</t>
  </si>
  <si>
    <t>Crème fraiche</t>
  </si>
  <si>
    <t>Beurre</t>
  </si>
  <si>
    <t>Poids reconstitué</t>
  </si>
  <si>
    <t>Maternelles</t>
  </si>
  <si>
    <t>Primaires</t>
  </si>
  <si>
    <t xml:space="preserve">Adultes </t>
  </si>
  <si>
    <t>Poids à l'arrondi supérieur</t>
  </si>
  <si>
    <t xml:space="preserve"> Effectifs</t>
  </si>
  <si>
    <t>Parts Adultes</t>
  </si>
  <si>
    <t>Saisissez vos valeurs dans les cellules fond ivoire ou jaune</t>
  </si>
  <si>
    <t>QUANTITÉS A SERVIR OU A COMMANDER</t>
  </si>
  <si>
    <t>pommes</t>
  </si>
  <si>
    <t>Seniors</t>
  </si>
  <si>
    <t>Saisissez vos quantités nets à servir</t>
  </si>
  <si>
    <t>de moyenne</t>
  </si>
  <si>
    <t>Net à préparer :</t>
  </si>
  <si>
    <t>Collez une des unités suivante ou saisissez un nom de produit</t>
  </si>
  <si>
    <t>Pièce(s)</t>
  </si>
  <si>
    <t>si vous n'avez pas de perte ne saisissez rien</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</si>
  <si>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</si>
  <si>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</si>
  <si>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</si>
  <si>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</si>
  <si>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</si>
  <si>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</si>
  <si>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</si>
  <si>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</si>
  <si>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</si>
  <si>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Prix D'ACHAT / Prix de VENTE</t>
  </si>
  <si>
    <t>PRIX D'ACHAT</t>
  </si>
  <si>
    <t>PRIX VENTE</t>
  </si>
  <si>
    <t>%  d'augmentation</t>
  </si>
  <si>
    <t>Augmentation</t>
  </si>
  <si>
    <t>POIDS NET</t>
  </si>
  <si>
    <t>POIDS BRUT</t>
  </si>
  <si>
    <t>%  de PERTE</t>
  </si>
  <si>
    <t>POIDS de PERTE</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</si>
  <si>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</si>
  <si>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</si>
  <si>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</si>
  <si>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</si>
  <si>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</si>
  <si>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</si>
  <si>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</si>
  <si>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</si>
  <si>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</si>
  <si>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F</t>
  </si>
  <si>
    <t>Etc…</t>
  </si>
  <si>
    <t>Fraises des bois dans leur jus</t>
  </si>
  <si>
    <t>I</t>
  </si>
  <si>
    <t>Tartes</t>
  </si>
  <si>
    <t>Insert Kappa fraise</t>
  </si>
  <si>
    <t>J</t>
  </si>
  <si>
    <t>Jus de fraise</t>
  </si>
  <si>
    <t>K</t>
  </si>
  <si>
    <t>Kappa fraise</t>
  </si>
  <si>
    <t>S</t>
  </si>
  <si>
    <t>Sorbet Avocat</t>
  </si>
  <si>
    <t>Gros Gateaux</t>
  </si>
  <si>
    <t>Siphon Fraise</t>
  </si>
  <si>
    <t>Sauce Fraise</t>
  </si>
  <si>
    <t>Sirop à Crackers</t>
  </si>
  <si>
    <t>Pièces individuelles</t>
  </si>
  <si>
    <t>L'Auteur à prévu sa recette pour combien de portions</t>
  </si>
  <si>
    <t>Combien de portions voulez vous servir</t>
  </si>
  <si>
    <t>Saisissez les poids en grammes</t>
  </si>
  <si>
    <t>Recette Auteur pour combien de Portions</t>
  </si>
  <si>
    <t>Combien de portions voulez vous faire</t>
  </si>
  <si>
    <t>levure de boulanger</t>
  </si>
  <si>
    <t>lait ou eau à 20°C</t>
  </si>
  <si>
    <t>beurre tempéré</t>
  </si>
  <si>
    <t>Œufs entiers</t>
  </si>
  <si>
    <t>Crème fraîche (80g)</t>
  </si>
  <si>
    <t>Blanc d’œuf (1)</t>
  </si>
  <si>
    <t>POSTIT 2 RECETTES  ….  DEUX SERVICES DIFFÉRENTS POSSIBLES SOIT AU POIDS …SOIT A LA PORTION OU AUTRE</t>
  </si>
  <si>
    <t>sur ce modèle de fiche vous pouvez saisir ce que vous voulez</t>
  </si>
  <si>
    <t xml:space="preserve">il faudra juste réduire ou augmenter les décimales dans les colonnes </t>
  </si>
  <si>
    <t xml:space="preserve">Recettes de l'Auteur pour </t>
  </si>
  <si>
    <t>Recette n°1 pour</t>
  </si>
  <si>
    <t>Recette n°2 pour</t>
  </si>
  <si>
    <t>OU</t>
  </si>
  <si>
    <t xml:space="preserve">Coller la recette ci-dessous  colonne </t>
  </si>
  <si>
    <t>produits</t>
  </si>
  <si>
    <t>dans cette colonne</t>
  </si>
  <si>
    <t>Intitulé de la Préparaion et PHASES ESSENTIELLES  DE PROGRESSION</t>
  </si>
  <si>
    <t>Gastronormes 1/1</t>
  </si>
  <si>
    <t xml:space="preserve">Vous avez une indication du nombre de produits que vous avez saisi sans ajouter de poids….Vous n'êtes pas obligés d'ajouter des grammages. </t>
  </si>
  <si>
    <t>L'utilité de cette fonction est d'attirer votre attention pour que vous soyez en accord avec ce que vous saisissez</t>
  </si>
  <si>
    <t>Vous avez</t>
  </si>
  <si>
    <t>X</t>
  </si>
  <si>
    <t>produits sans poids</t>
  </si>
  <si>
    <t>EXEMPLE DE RECETTE</t>
  </si>
  <si>
    <t>Texture Hachée et Texture enrichie</t>
  </si>
  <si>
    <t>50 g de betterave cuite</t>
  </si>
  <si>
    <t>avocats</t>
  </si>
  <si>
    <t>· ½ avocat</t>
  </si>
  <si>
    <t>g</t>
  </si>
  <si>
    <t>· 30 g de thon</t>
  </si>
  <si>
    <t>citron</t>
  </si>
  <si>
    <t>ctron</t>
  </si>
  <si>
    <t>· 1 citron</t>
  </si>
  <si>
    <t>· 1 c. à soupe de vinaigrette</t>
  </si>
  <si>
    <t>échalotes</t>
  </si>
  <si>
    <t>· ¼ d’échalote</t>
  </si>
  <si>
    <t>· Un peu de mayonnaise</t>
  </si>
  <si>
    <t>· Sel</t>
  </si>
  <si>
    <t>· 1 c. à café de fromage</t>
  </si>
  <si>
    <t>blanc nature</t>
  </si>
  <si>
    <t>· 1 fromage fondu</t>
  </si>
  <si>
    <t>Découper la betterave et l’avocat en dés,</t>
  </si>
  <si>
    <t>les citronner et réserver.</t>
  </si>
  <si>
    <t>Émietter le thon, puis réserver.</t>
  </si>
  <si>
    <t>Faire la vinaigrette en y ajoutant l’échalote, le sel et le poivre.</t>
  </si>
  <si>
    <t xml:space="preserve">Assaisonner le mélange de betterave et avocat, </t>
  </si>
  <si>
    <t>puis mélanger la mayonnaise avec le thon.</t>
  </si>
  <si>
    <t>Dresser la verrine en alternant une couche de betterave,</t>
  </si>
  <si>
    <t>une couche de thon,</t>
  </si>
  <si>
    <t xml:space="preserve">une couche d’avocat </t>
  </si>
  <si>
    <t>et décorer avec une pointe de mayonnaise.</t>
  </si>
  <si>
    <t xml:space="preserve">Mixer la betterave avec l’échalote et le fromage fondu </t>
  </si>
  <si>
    <t>puis assaisonner.</t>
  </si>
  <si>
    <t>Retirer la chair de l’avocat puis la mixer avec le citron, la crème fraîche, le sel et le poivre.</t>
  </si>
  <si>
    <t>Émietter le thon</t>
  </si>
  <si>
    <t>puis le mixer avec la mayonnaise, le fromage blanc, le sel et le poivre.</t>
  </si>
  <si>
    <t>Dresser la verrine en disposant au fond une couche de betterave,</t>
  </si>
  <si>
    <t>une couche d’avocat,</t>
  </si>
  <si>
    <t xml:space="preserve"> et terminer par le thon.</t>
  </si>
  <si>
    <t>Décorer avec une pointe de mayonnaise.</t>
  </si>
  <si>
    <t>H</t>
  </si>
  <si>
    <t>Utilitaire pour supprimer les espace vides dans une phrase</t>
  </si>
  <si>
    <t xml:space="preserve">•Contamination microbiologique (B)             •Multiplication des germes (B)      </t>
  </si>
  <si>
    <t>Caractères</t>
  </si>
  <si>
    <t>Vous pouvez adapter à votre convenance le poids portion en + ou en en modifiant ce nombre de portions</t>
  </si>
  <si>
    <t>Saisissez ou collez la recette dans la colonne D Collage spécial = collage 1-2-3 Valeurs ou (R) respecter la mise en forme de destination</t>
  </si>
  <si>
    <t>Quantités poids nombre de pièces…. dans cette colonne</t>
  </si>
  <si>
    <t>Unité : C'est dans cette colonne que l'on saisi un nombre de pièce ( 1 cuillère 1 œuf etc..)</t>
  </si>
  <si>
    <t>du 21-02-2017Annule et remplace les versions précédentes</t>
  </si>
  <si>
    <t>OU saisissez le poids (SOIT  le poids soit le nombre d'unités) MAIS PAS LES DEUX</t>
  </si>
  <si>
    <t>Quoi cuillères à café = C à Ccuillère potage = C à P œufs -blancs jaunes pincées sachets grappes Kg Litres etc… c'est ici que vous saisissez les unités pour les colonnes 2 et 3</t>
  </si>
  <si>
    <t>❶ SAISIR OU Coller la recette ci-dessous   collage Spécial 1-2-3 Valeurs ou (R) respecter la mise en forme de destination</t>
  </si>
  <si>
    <t>Entrée de BETTERAVE AVOCAT THON</t>
  </si>
  <si>
    <t>L’Institut de la Qualité de l’Aliment – Conseil Général de la Vendée Hôtel du Département – 40, rue du Maréchal Foch 85923 LA ROCHE SUR YON</t>
  </si>
  <si>
    <t>Guide des recettes à texture adaptée Vendée Seniors</t>
  </si>
  <si>
    <t>Entrée de BETTERAVE AVOCAT THON  TEXTURE HACHÉE</t>
  </si>
  <si>
    <t>Entrée de BETTERAVE AVOCAT THON  TEXTURE MIXÉE</t>
  </si>
  <si>
    <t>Formats adaptez vos formats   = Reproduire la mise en forme du format qui vous convient ou Augmentez / Diminuez les décimales</t>
  </si>
  <si>
    <t>Exemple 1 Crème Anglaise Chocolat   2 Crème Anglaise à la Menthe  3 Crème Anglaise Caramélisée</t>
  </si>
  <si>
    <t>4 Crème Anglaise pralinée  5 Crème Anglaise à la Réglisse</t>
  </si>
  <si>
    <t>1 éléments de base</t>
  </si>
  <si>
    <t>2  brunoise de légumes</t>
  </si>
  <si>
    <t>3 chemisage</t>
  </si>
  <si>
    <t>4 fumet de poisson</t>
  </si>
  <si>
    <t>5 sauce</t>
  </si>
  <si>
    <t>Formats UTILISEZ LE PINCEAU pour reproduire ces formats nombre OU Copiez/Collez les textes</t>
  </si>
  <si>
    <t>Avant de saisir quoi que ce soit dans une cellule cliquez dessus pour vérifier qu'il n'y ait pas de formule</t>
  </si>
  <si>
    <t>du 13-02-2017Annule et remplace les versions précédentes</t>
  </si>
  <si>
    <t xml:space="preserve"> utiliser du lait tiède</t>
  </si>
  <si>
    <t xml:space="preserve"> travailler au batteur et passer</t>
  </si>
  <si>
    <t xml:space="preserve"> réserver au frais</t>
  </si>
  <si>
    <t xml:space="preserve"> cuire les crêpes</t>
  </si>
  <si>
    <t xml:space="preserve"> frotter les morceaux de sucre aux zestes</t>
  </si>
  <si>
    <t xml:space="preserve"> presser les jus de citron et d'orange</t>
  </si>
  <si>
    <t xml:space="preserve"> ramollir le beurre en pommade</t>
  </si>
  <si>
    <t xml:space="preserve"> crêpes sur plat  (à plat)</t>
  </si>
  <si>
    <t xml:space="preserve"> jus de citron</t>
  </si>
  <si>
    <t xml:space="preserve"> jus d'orange</t>
  </si>
  <si>
    <t xml:space="preserve"> sucre en morceaux zesté</t>
  </si>
  <si>
    <t xml:space="preserve"> cognac en verre</t>
  </si>
  <si>
    <t xml:space="preserve"> Grand Marnier en verre</t>
  </si>
  <si>
    <t xml:space="preserve"> beurre pommade en saucière</t>
  </si>
  <si>
    <t xml:space="preserve"> sucre en poudre dans saupoudreuse</t>
  </si>
  <si>
    <t xml:space="preserve"> préparer le beurre arômatisé :</t>
  </si>
  <si>
    <t xml:space="preserve"> Cognac en verre</t>
  </si>
  <si>
    <t xml:space="preserve"> saupoudreuse</t>
  </si>
  <si>
    <t xml:space="preserve"> crêpes sur plat (à plat)</t>
  </si>
  <si>
    <t xml:space="preserve"> vider les pommes, détailler en quartiers</t>
  </si>
  <si>
    <t xml:space="preserve"> sauter au beurre très délicatement</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</si>
  <si>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</si>
  <si>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Familles de convives :Mater = enfants Maternelles Prim = enfants de l'enseignement Primaire Adulte = sédentaire Adulte + = travailleur de force Seniors = nos Ainés je classe les Adolescennts en Adultes +</t>
  </si>
  <si>
    <t xml:space="preserve"> idem pour les feuilles de gélatine les pieds de veau -les feuilles de basilic etc….</t>
  </si>
  <si>
    <t>les ¼ de botte de fines herbes en 0,25 les demi = 0.5 les 3/4 = 0.75</t>
  </si>
  <si>
    <t>1 = saisissez le poids dans un contenant (une louche une barquette etc,,)</t>
  </si>
  <si>
    <t>Le contenant peut être une louche pour le service un gastro pour la cuisson  etc…</t>
  </si>
  <si>
    <t>du 03-01-2017 Annule et remplace les versions précédentes</t>
  </si>
  <si>
    <t>Coussin Cœur St Valentin 2014 François Perret Journal du Patissier N° 292 page 40</t>
  </si>
  <si>
    <t>Cracker (Pâte à)</t>
  </si>
  <si>
    <t>Cracker (Poudre à)</t>
  </si>
  <si>
    <t>Que traitez vous : des Kg des litres des pièces des portions …des poires etc…</t>
  </si>
  <si>
    <t>lien &gt;</t>
  </si>
  <si>
    <t>Les unités pifométriques</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</si>
  <si>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</si>
  <si>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</si>
  <si>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ATTENTION : les saisies des poids unitaires se font en gramme</t>
  </si>
  <si>
    <t>❹ ingrédients</t>
  </si>
  <si>
    <t>quelques numérotation pour les process</t>
  </si>
  <si>
    <t>pour 1.050Kg  saisissez 1050 la cellule est formatée pour ajouter g</t>
  </si>
  <si>
    <t>bœuf</t>
  </si>
  <si>
    <t>Vous pouvez coller ces formes dans vos fiches</t>
  </si>
  <si>
    <t>veau</t>
  </si>
  <si>
    <t>le poids UNITAIRE pour les RECETTES AU POIDS est indispensable</t>
  </si>
  <si>
    <t>(pas le poids des 2 œufs "100g" mais le poids d'UN œuf de 50g par exemple)</t>
  </si>
  <si>
    <t xml:space="preserve">saisir QUOI pour les œufs n'est pas obligatoire </t>
  </si>
  <si>
    <t>mais pour une pincée d'épices…une cuillère à café….une brindille c'est indispensable</t>
  </si>
  <si>
    <t>Recettes à la PORTION</t>
  </si>
  <si>
    <t>pour les recettes à la portion vous avez la possibilité de ne pas ajouter le poids unitaire de certains ingrédients</t>
  </si>
  <si>
    <t>FORMATS POUR LES FICHES AU Kg</t>
  </si>
  <si>
    <t>C/C</t>
  </si>
  <si>
    <t>vinaigre</t>
  </si>
  <si>
    <t>paprika</t>
  </si>
  <si>
    <t xml:space="preserve">symbole diamètre </t>
  </si>
  <si>
    <t>branche</t>
  </si>
  <si>
    <t>laurier</t>
  </si>
  <si>
    <t xml:space="preserve"> Ø</t>
  </si>
  <si>
    <t>pied</t>
  </si>
  <si>
    <t>pied de veau</t>
  </si>
  <si>
    <t></t>
  </si>
  <si>
    <t></t>
  </si>
  <si>
    <t></t>
  </si>
  <si>
    <t>feuilles</t>
  </si>
  <si>
    <t>gélatine</t>
  </si>
  <si>
    <t>cuillère/Café</t>
  </si>
  <si>
    <t>botte</t>
  </si>
  <si>
    <t>fines herbes</t>
  </si>
  <si>
    <t>C/P</t>
  </si>
  <si>
    <t>cuillère/Potage</t>
  </si>
  <si>
    <t>5 cl = 50g</t>
  </si>
  <si>
    <t xml:space="preserve">Pour le lait entier, la densité donnée habituellement est de 1,030 par rapport à l'eau qui est de 1. </t>
  </si>
  <si>
    <t>Pour imprimer : sélectionnez les recettes qui vous conviennent : définir la zone d'impression -Mise à l'échelle : Ajuster la feuille à 1 page</t>
  </si>
  <si>
    <t xml:space="preserve">On peut donc considérer que les 0,030 corespondent à la graisse du lait entier. </t>
  </si>
  <si>
    <t xml:space="preserve">Pour le lait demi-écrémé, la graisse ne devrait représenter que 0,030/2, donc 0,015. </t>
  </si>
  <si>
    <t xml:space="preserve">les valeurs #DIV/0!  indiquent seulement que les recettes sont "vierges" sur la feuille de saisie </t>
  </si>
  <si>
    <t>si vous n'utilisez pas toutes les lignes vous pouvez masquer cette valeur par une couleur de police BLANC</t>
  </si>
  <si>
    <t>ff-documents-apprentis-Patissiers.xlsx</t>
  </si>
  <si>
    <t>ff-Croquis.xlsx</t>
  </si>
  <si>
    <t>POUR LES FICHES RECETTES A LA PORTION</t>
  </si>
  <si>
    <t xml:space="preserve"> Nb de portions Si vous estimez que les grammages sont trop ou pas assez copieux pour vos convives : modifiez les sur ces tableaux les modifications se feront sur le tableau à imprimer</t>
  </si>
  <si>
    <t>ff-qualiterecettes2007.xls</t>
  </si>
  <si>
    <t>ff-tableau-cuisson.pdf</t>
  </si>
  <si>
    <t>Pas assez copieux : diminuez le nombre de portions cela augmentera les grammages à la portion sur le tableau à imprimer</t>
  </si>
  <si>
    <t>PT-bonnes-pratiques.doc   </t>
  </si>
  <si>
    <t>Banque d'images pour agrémenter vos documents</t>
  </si>
  <si>
    <t>Trop copieux : augmentez le nombre de portions cela diminuera les grammages à la portion sur le tableau à imprimer</t>
  </si>
  <si>
    <t>Numérotation Format : Images pour compléter parce que les Symboles sont limités au N° 20</t>
  </si>
  <si>
    <t>formats personnalisés</t>
  </si>
  <si>
    <t>0.00\ " cm³"</t>
  </si>
  <si>
    <t>Dans caractères spéciaux =&gt; symboles =&gt; Nombres et symboles. Là tu descends (tu as d'abord une série de nombre entourés, puis des nombres sous fractions, ...) et enfin tu as deux lignes de 0 à 9 écrit petit, ceux sont eux, les exposants et les indices.</t>
  </si>
  <si>
    <t>le ³ se fait en tapant alt+0179</t>
  </si>
  <si>
    <t>le ² se fait en tapant alt+0178</t>
  </si>
  <si>
    <t>ou en copier-coller</t>
  </si>
  <si>
    <t xml:space="preserve">m² </t>
  </si>
  <si>
    <t xml:space="preserve">M² </t>
  </si>
  <si>
    <t>m³ </t>
  </si>
  <si>
    <t>M³ </t>
  </si>
  <si>
    <t xml:space="preserve">cm² </t>
  </si>
  <si>
    <t>cm³ </t>
  </si>
  <si>
    <t>Format | cellule | personnalisé | 0" m²"</t>
  </si>
  <si>
    <t>t</t>
  </si>
  <si>
    <t>Z</t>
  </si>
  <si>
    <t>N° de colonne</t>
  </si>
  <si>
    <t>Adresse de cellule</t>
  </si>
  <si>
    <t>u</t>
  </si>
  <si>
    <t>p</t>
  </si>
  <si>
    <t>Fonction : Adresse colonne</t>
  </si>
  <si>
    <t>N° de ligne</t>
  </si>
  <si>
    <t>TEST POLICE DE CARACTERES</t>
  </si>
  <si>
    <t>Saisir une ou des lettres / nombres ou une phrase cellule C jaune</t>
  </si>
  <si>
    <t>Saisir ICI</t>
  </si>
  <si>
    <t>Sélectionnez toute les cellules  ci-dessous et changez de police de caractère pour voir</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</si>
  <si>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</si>
  <si>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</si>
  <si>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</si>
  <si>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</si>
  <si>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</si>
  <si>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</si>
  <si>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</si>
  <si>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</si>
  <si>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</si>
  <si>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</si>
  <si>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</si>
  <si>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</si>
  <si>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</si>
  <si>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</si>
  <si>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</si>
  <si>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</si>
  <si>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</si>
  <si>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</si>
  <si>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</si>
  <si>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</si>
  <si>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</si>
  <si>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exemple de texte avec espaces (83 caractères en comptant les espaces)</t>
  </si>
  <si>
    <t>•Contaminationmicrobiologique(B)•Multiplicationdesgermes(B)</t>
  </si>
  <si>
    <t>59 caractères en comptant les points</t>
  </si>
  <si>
    <t>Collez votre texte avec espaces dans la cellule blanche</t>
  </si>
  <si>
    <t xml:space="preserve">Récupérez votre texte dans la cellule verte </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</si>
  <si>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</si>
  <si>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</si>
  <si>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</si>
  <si>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</si>
  <si>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</si>
  <si>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</si>
  <si>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</si>
  <si>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</si>
  <si>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</si>
  <si>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</si>
  <si>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</si>
  <si>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</si>
  <si>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</si>
  <si>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</si>
  <si>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</si>
  <si>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</si>
  <si>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</si>
  <si>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</si>
  <si>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</si>
  <si>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</si>
  <si>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</si>
  <si>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</si>
  <si>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</si>
  <si>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</si>
  <si>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</si>
  <si>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</si>
  <si>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</si>
  <si>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</si>
  <si>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</si>
  <si>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</si>
  <si>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</si>
  <si>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</si>
  <si>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</si>
  <si>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</si>
  <si>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</si>
  <si>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</si>
  <si>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</si>
  <si>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</si>
  <si>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</si>
  <si>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</si>
  <si>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</si>
  <si>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</si>
  <si>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</si>
  <si>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</si>
  <si>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</si>
  <si>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</si>
  <si>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</si>
  <si>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</si>
  <si>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</si>
  <si>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</si>
  <si>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</si>
  <si>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</si>
  <si>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</si>
  <si>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</si>
  <si>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</si>
  <si>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</si>
  <si>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</si>
  <si>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</si>
  <si>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</si>
  <si>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</si>
  <si>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</si>
  <si>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</si>
  <si>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</si>
  <si>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</si>
  <si>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</si>
  <si>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</si>
  <si>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</si>
  <si>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</si>
  <si>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</si>
  <si>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</si>
  <si>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</si>
  <si>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</si>
  <si>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</si>
  <si>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</si>
  <si>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</si>
  <si>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</si>
  <si>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</si>
  <si>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</si>
  <si>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</si>
  <si>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</si>
  <si>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</si>
  <si>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</si>
  <si>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</si>
  <si>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</si>
  <si>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</si>
  <si>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</si>
  <si>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</si>
  <si>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</si>
  <si>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</si>
  <si>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</si>
  <si>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</si>
  <si>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</si>
  <si>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</si>
  <si>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</si>
  <si>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</si>
  <si>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</si>
  <si>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</si>
  <si>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</si>
  <si>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</si>
  <si>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</si>
  <si>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</si>
  <si>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</si>
  <si>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</si>
  <si>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</si>
  <si>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</si>
  <si>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</si>
  <si>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</si>
  <si>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</si>
  <si>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</si>
  <si>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</si>
  <si>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L'aire d'un cercle de 22cm est égale à 3,14 x (11x11) = 379,94 cm2</t>
  </si>
  <si>
    <t>L'aire d'un cercle de 22cm est égale à PI() x (11x11) = 380.13 cm2</t>
  </si>
  <si>
    <t>PI()*(11*11)</t>
  </si>
  <si>
    <t>Nb de parts</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</si>
  <si>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</si>
  <si>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</si>
  <si>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</si>
  <si>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</si>
  <si>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</si>
  <si>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</si>
  <si>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</si>
  <si>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</si>
  <si>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</si>
  <si>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</si>
  <si>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</si>
  <si>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</si>
  <si>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</si>
  <si>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</si>
  <si>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</si>
  <si>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</si>
  <si>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</si>
  <si>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</si>
  <si>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</si>
  <si>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</si>
  <si>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</si>
  <si>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</si>
  <si>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</si>
  <si>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</si>
  <si>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</si>
  <si>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</si>
  <si>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</si>
  <si>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</si>
  <si>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</si>
  <si>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</si>
  <si>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</si>
  <si>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</si>
  <si>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</si>
  <si>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</si>
  <si>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sel</t>
  </si>
  <si>
    <t>œuf (1 jaune)</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</si>
  <si>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</si>
  <si>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</si>
  <si>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</si>
  <si>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</si>
  <si>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</si>
  <si>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</si>
  <si>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</si>
  <si>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</si>
  <si>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</si>
  <si>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</si>
  <si>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</si>
  <si>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</si>
  <si>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</si>
  <si>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</si>
  <si>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</si>
  <si>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</si>
  <si>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</si>
  <si>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</si>
  <si>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</si>
  <si>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</si>
  <si>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</si>
  <si>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</si>
  <si>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</si>
  <si>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</si>
  <si>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</si>
  <si>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</si>
  <si>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</si>
  <si>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</si>
  <si>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</si>
  <si>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</si>
  <si>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</si>
  <si>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</si>
  <si>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</si>
  <si>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</si>
  <si>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</si>
  <si>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</si>
  <si>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</si>
  <si>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</si>
  <si>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</si>
  <si>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</si>
  <si>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</si>
  <si>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</si>
  <si>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</si>
  <si>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</si>
  <si>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</si>
  <si>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</si>
  <si>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</si>
  <si>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</si>
  <si>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</si>
  <si>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largeur colonne</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</si>
  <si>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</si>
  <si>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</si>
  <si>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</si>
  <si>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</si>
  <si>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</si>
  <si>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</si>
  <si>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</si>
  <si>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</si>
  <si>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</si>
  <si>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</si>
  <si>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</si>
  <si>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</si>
  <si>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</si>
  <si>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</si>
  <si>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</si>
  <si>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</si>
  <si>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</si>
  <si>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conversion : volume / poids</t>
  </si>
  <si>
    <t>produit</t>
  </si>
  <si>
    <t>densité</t>
  </si>
  <si>
    <t>lait 1/2 écrémé</t>
  </si>
  <si>
    <t>huile</t>
  </si>
  <si>
    <t>alcool</t>
  </si>
  <si>
    <t xml:space="preserve">Aide mémoire sur la base eau : 1L = 1Kg - 1 gr = 0.001Kg  &gt; 2 zéros après la virgule du Kg </t>
  </si>
  <si>
    <t>3 cl = 30g = 0.03kg    /    30 cl = 300g = 0.3kg     /     3 dl = 300g = 0.3 kg</t>
  </si>
  <si>
    <t>Convertir des temps</t>
  </si>
  <si>
    <t>Heures</t>
  </si>
  <si>
    <t>Minutes</t>
  </si>
  <si>
    <t>Centièmes</t>
  </si>
  <si>
    <t xml:space="preserve">Quantités nettes à prévoir : Mater Prim Adul Adul +  </t>
  </si>
  <si>
    <t>AIDES A LA DÉCISION</t>
  </si>
  <si>
    <t>Gélatine alimentaire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</si>
  <si>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</si>
  <si>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</si>
  <si>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</si>
  <si>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</si>
  <si>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</si>
  <si>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</si>
  <si>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</si>
  <si>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</si>
  <si>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</si>
  <si>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</si>
  <si>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</si>
  <si>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</si>
  <si>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</si>
  <si>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</si>
  <si>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</si>
  <si>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</si>
  <si>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</si>
  <si>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</si>
  <si>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</si>
  <si>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</si>
  <si>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Œuf entier  ( 1 =</t>
  </si>
  <si>
    <t>Jaunes d'œufs ( 1 =</t>
  </si>
  <si>
    <t>Blancs d'œufs  ( 1 =</t>
  </si>
  <si>
    <t>œufs =</t>
  </si>
  <si>
    <t>jaunes =</t>
  </si>
  <si>
    <t>blancs =</t>
  </si>
  <si>
    <t>Protéines</t>
  </si>
  <si>
    <t>M.Grasse</t>
  </si>
  <si>
    <t>si vous n'êtes pas d'accord avec les grammages saisis - saisissez ce qui vous convient</t>
  </si>
  <si>
    <t>Combien d'œufs - de jaunes ou de blancs - à vous de saisir un nombre</t>
  </si>
  <si>
    <t>Lien internet :</t>
  </si>
  <si>
    <t>Œufs 101 - Introduction aux œufs » Lesoeufs.ca</t>
  </si>
  <si>
    <t>largeur de colonnes</t>
  </si>
  <si>
    <t>Aide à la décision en Gr</t>
  </si>
  <si>
    <t>Pourcentages NET / BRUT et BRUT / NET</t>
  </si>
  <si>
    <t>Aide à la décision en Kg</t>
  </si>
  <si>
    <t xml:space="preserve"> Poids de perte</t>
  </si>
  <si>
    <t>Poids brut</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</si>
  <si>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</si>
  <si>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</si>
  <si>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</si>
  <si>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</si>
  <si>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</si>
  <si>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</si>
  <si>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</si>
  <si>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</si>
  <si>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</si>
  <si>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</si>
  <si>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</si>
  <si>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</si>
  <si>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</si>
  <si>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</si>
  <si>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</si>
  <si>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</si>
  <si>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</si>
  <si>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</si>
  <si>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</si>
  <si>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</si>
  <si>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</si>
  <si>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</si>
  <si>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</si>
  <si>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</si>
  <si>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</si>
  <si>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</si>
  <si>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</si>
  <si>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</si>
  <si>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</si>
  <si>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</si>
  <si>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</si>
  <si>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</si>
  <si>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</si>
  <si>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</si>
  <si>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</si>
  <si>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</si>
  <si>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</si>
  <si>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</si>
  <si>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</si>
  <si>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</si>
  <si>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</si>
  <si>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</si>
  <si>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</si>
  <si>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</si>
  <si>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</si>
  <si>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</si>
  <si>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Décriptage d'une recette par les pourcentages</t>
  </si>
  <si>
    <t>Pourcentages</t>
  </si>
  <si>
    <t>NET</t>
  </si>
  <si>
    <t>% Perte</t>
  </si>
  <si>
    <t>BRUT</t>
  </si>
  <si>
    <t>POIDS DE LA RECETTE A DÉCRYPTER</t>
  </si>
  <si>
    <t>Rhum</t>
  </si>
  <si>
    <t>Sucre de cannes</t>
  </si>
  <si>
    <t>Jus de pamplemousse</t>
  </si>
  <si>
    <t>Jus d'orange</t>
  </si>
  <si>
    <t>Citron vert</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</si>
  <si>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</si>
  <si>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</si>
  <si>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</si>
  <si>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</si>
  <si>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</si>
  <si>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</si>
  <si>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</si>
  <si>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</si>
  <si>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</si>
  <si>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</si>
  <si>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</si>
  <si>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</si>
  <si>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</si>
  <si>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</si>
  <si>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</si>
  <si>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</si>
  <si>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</si>
  <si>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</si>
  <si>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</si>
  <si>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</si>
  <si>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</si>
  <si>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</si>
  <si>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</si>
  <si>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</si>
  <si>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</si>
  <si>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</si>
  <si>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</si>
  <si>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</si>
  <si>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</si>
  <si>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</si>
  <si>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</si>
  <si>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</si>
  <si>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</si>
  <si>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</si>
  <si>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</si>
  <si>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</si>
  <si>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</si>
  <si>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</si>
  <si>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</si>
  <si>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</si>
  <si>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RÉFLEXION SUR DES MODÈLE DE RÉPERTOIRES</t>
  </si>
  <si>
    <t>Transmettez vos savoirs faires peut importe qui les récupèrent pourvu qu'ils servent à un plus grand nombre</t>
  </si>
  <si>
    <t>Bonne utilisation et… à chacun d'améliorer et d'adapter ces documents.  J Leboucher</t>
  </si>
  <si>
    <t>vous pouvez supprimez ces lignes si vous n'en avez pas besoin</t>
  </si>
  <si>
    <t>Formats - adaptez vos formats  (format Poids par défaut )  = Reproduire la mise en forme du format qui vous convient</t>
  </si>
  <si>
    <t>SERVICE AU POIDS</t>
  </si>
  <si>
    <t>Recette éditée le</t>
  </si>
  <si>
    <t>Vous pouvez adapter à votre convenance le poids portion en + ou en - en modifiant ce nombre de portions</t>
  </si>
  <si>
    <t>Quoi - cuillèes à café = C à C- cuillère potage = C à P - œufs -blancs - jaunes - pincées - sachets - grappes etc…</t>
  </si>
  <si>
    <t>?</t>
  </si>
  <si>
    <t>Quantité</t>
  </si>
  <si>
    <t>N°1</t>
  </si>
  <si>
    <t>N°2</t>
  </si>
  <si>
    <t>Constituant de</t>
  </si>
  <si>
    <t>QUANTITÉS A METTRE EN ŒUVRE</t>
  </si>
  <si>
    <t>Quantités - poids - nombre de pièces…. dans cette colonne</t>
  </si>
  <si>
    <t>Unité : C'est dans cette colonne que l'on saisi un nombre de pièce ( 1 cuillère - 1 œuf etc..)</t>
  </si>
  <si>
    <t>et le Poids si vous connaissez le poids unitaire du Quoi saisissez le aussi ici - Exemple 2 œufs  de 50g</t>
  </si>
  <si>
    <t>Saisisez la valeur affichée dans cette cellule 8 dans la cellule 5 (si vous avez plusieurs chiffres après la virgule) cliquez sur la cellule 5 - cliquez sur = et cliquez sur la cellule 8 pour les mettre en liaison</t>
  </si>
  <si>
    <t>du 04-02-2017- Annule et remplace les versions précédentes</t>
  </si>
  <si>
    <t xml:space="preserve">vous voudriez utiliser quel grammage de ce produit </t>
  </si>
  <si>
    <t>Grammes</t>
  </si>
  <si>
    <t>Kilos</t>
  </si>
  <si>
    <t>Sucre</t>
  </si>
  <si>
    <t>Coller la recette ci-dessous  colonne E - collage Spécial 1-2-3 Valeurs ou (R) respecter la mise en forme de destination</t>
  </si>
  <si>
    <t>Coller la recette dans la colonne E - Collage spécial = collage 1-2-3 Valeurs ou (R) respecter la mise en forme de destination</t>
  </si>
  <si>
    <t>CONSEILS DU CHEF</t>
  </si>
  <si>
    <t>Si vous avez trop d'informations - sélectionnez les informations qui ne vous servent pas - Couleur de Police BLANC</t>
  </si>
  <si>
    <t>Avec ce modèle de fiche j'ai essayé de concilier les besoins de chacun.</t>
  </si>
  <si>
    <t>La Restauration Collective à besoin d'un poids fini et avec ce poids elle poura servir : X</t>
  </si>
  <si>
    <t>enfants de Maternelles</t>
  </si>
  <si>
    <t>adolescents</t>
  </si>
  <si>
    <t>travailleurs sédentaires</t>
  </si>
  <si>
    <t>enfants du Primaire</t>
  </si>
  <si>
    <t>personnes agées</t>
  </si>
  <si>
    <t>travailleutrs de force</t>
  </si>
  <si>
    <t>Les boulanger et Patissiers se servent du poids de farine à mettre en œuvre</t>
  </si>
  <si>
    <t>La restauration "classique" et l'enseignement fonctionnent à la portion</t>
  </si>
  <si>
    <t>Sel</t>
  </si>
  <si>
    <t>A chacun d'y trouver son bonheur . Bonne utilisation - Joël Leboucher</t>
  </si>
  <si>
    <t>gomme</t>
  </si>
  <si>
    <t>PAINS AUX RAISINS</t>
  </si>
  <si>
    <t>Combien de pièces  voulez vous faire</t>
  </si>
  <si>
    <t xml:space="preserve">pièces </t>
  </si>
  <si>
    <t xml:space="preserve">Référence pour combien de pièces </t>
  </si>
  <si>
    <t>1/2 rouleau de large - 25 cm</t>
  </si>
  <si>
    <t>Pour 1 pain aux raisins</t>
  </si>
  <si>
    <t>Partie mouillée  ou non - dorure ou eau</t>
  </si>
  <si>
    <t>1 rouleau de long 50 cm</t>
  </si>
  <si>
    <t>pâte à croissants</t>
  </si>
  <si>
    <t>crème patissière</t>
  </si>
  <si>
    <t>de raisins au rhum</t>
  </si>
  <si>
    <t>SOUDURE</t>
  </si>
  <si>
    <t xml:space="preserve">❶ VALEURS DE RÉFÉRENCE </t>
  </si>
  <si>
    <t>Cuisson: 200-210°C plaque doublée.</t>
  </si>
  <si>
    <t>si vous n'êtes pas d'accord ave le nombre de pièce ou les grammages - saisissez ce qui vous convient</t>
  </si>
  <si>
    <t>la largeur de la soudure n'est pas à l'échelle mais dépend ici de la largeur (9-68 pixels) standard de la colonne</t>
  </si>
  <si>
    <t>Variante : la pâte à croissant est parfois remplacée par de la pâte à brioche</t>
  </si>
  <si>
    <t>400 g de pâte à croissants beurrée à 125 g de beurre + 150-180 g de crème pâtissière + 120 g de raisins au rhum = 800g/10 pièces = 80 g/pièce. Cuisson: 200-210°C plaque doublée.</t>
  </si>
  <si>
    <t>Couronne et Tropézienne</t>
  </si>
  <si>
    <t>COURONNE</t>
  </si>
  <si>
    <t>Poids de pâte</t>
  </si>
  <si>
    <t xml:space="preserve">VALEUR DE RÉFÉRENCE </t>
  </si>
  <si>
    <t>Mettre un peu de farine sur le dessus du pâton. Avec les doigts, faire un trou bien au centre qui doit traverser le corps de la brioche.</t>
  </si>
  <si>
    <t xml:space="preserve">La couronne est prise entre les deux mains ; puis en étirant légèrement et en pressant la pâte elle s'agrandit. </t>
  </si>
  <si>
    <t>Déposer la couronne sur une plaque de cuisson et du bout des doigts aplatir le centre ; cuisson 190-200°C.</t>
  </si>
  <si>
    <t>Combien de Tropéziennes voulez vous faire</t>
  </si>
  <si>
    <t>TROPÉZIENNE : (cercle 220 de diamètre)</t>
  </si>
  <si>
    <t>de pâte</t>
  </si>
  <si>
    <t>Nombre de Tropéziennes</t>
  </si>
  <si>
    <t xml:space="preserve"> bouler, étaler, piquer mettre sur tourtière mouillée, dorer + amandes effilées, cuisson 220°C. Après cuisson ouvrir en 2 puis garnir avec de la crème mousseline</t>
  </si>
  <si>
    <t>Valeurs de référence , si vous n'êtes pas d'accord ; saisissez vos valeurs</t>
  </si>
  <si>
    <t xml:space="preserve">Poids de pâte pour le nombre de Tropéziennes que vous souhaitez faire </t>
  </si>
  <si>
    <t>ce document est mis à votre disposition par Mickaël RABEAU - Formateur AFPA - Rochefort sur mer</t>
  </si>
  <si>
    <t xml:space="preserve"> FEUILLETAGE POUR GALETTES DES ROIS</t>
  </si>
  <si>
    <t>Avec 2 recettes de référence vous avez 8 façons différentes de calculer vos poids à fabriquer</t>
  </si>
  <si>
    <t>2 recettes ayant pour base le poids de farine</t>
  </si>
  <si>
    <t>2 recettes  pour un nombre de galettes</t>
  </si>
  <si>
    <t>2 recettes ayant pour base le poids total</t>
  </si>
  <si>
    <t>2 recettes  pour un nombre de portions</t>
  </si>
  <si>
    <r>
      <t xml:space="preserve">1 pâton = 4 </t>
    </r>
    <r>
      <rPr>
        <sz val="11.5"/>
        <color indexed="8"/>
        <rFont val="Arial"/>
        <family val="2"/>
      </rPr>
      <t>galettes de 8 Pers (32 portions)</t>
    </r>
  </si>
  <si>
    <t>5 Tours simple au laminoir ou 4 tours simple puis en boule (1 tour)</t>
  </si>
  <si>
    <t xml:space="preserve">❹ </t>
  </si>
  <si>
    <t xml:space="preserve">❺ </t>
  </si>
  <si>
    <t>Quel poids de farine</t>
  </si>
  <si>
    <t xml:space="preserve"> Quel Poids total</t>
  </si>
  <si>
    <t>Combien  de galettes</t>
  </si>
  <si>
    <t>Combien de portions</t>
  </si>
  <si>
    <t>VALEURS DE RÉFÉRENCE DE CETTE RECETTE</t>
  </si>
  <si>
    <t>Nb de galettes avec 1 paton</t>
  </si>
  <si>
    <t>Nb portions par galette</t>
  </si>
  <si>
    <t>Galettes</t>
  </si>
  <si>
    <t>DETREMPE</t>
  </si>
  <si>
    <t>Farine T 55</t>
  </si>
  <si>
    <t>Farine T 45 (gruau)</t>
  </si>
  <si>
    <t>Beurre fondu froid</t>
  </si>
  <si>
    <t>Œuf</t>
  </si>
  <si>
    <t>TOURAGE</t>
  </si>
  <si>
    <t>Beurre de tourage</t>
  </si>
  <si>
    <t>POIDS DETREMPE</t>
  </si>
  <si>
    <t>POIDS TOTAL</t>
  </si>
  <si>
    <t>Total Portions</t>
  </si>
  <si>
    <t>Total Galettes</t>
  </si>
  <si>
    <t>PROGRESSION DU TRAVAIL</t>
  </si>
  <si>
    <t xml:space="preserve"> 1pâton = 4 galettes de 8 Pers</t>
  </si>
  <si>
    <t>si vous n'êtes pas d'accord avec lees valeurs saisies - saisissez ce qui vous convient</t>
  </si>
  <si>
    <t xml:space="preserve">Saisissez le poids de farine à utiliser </t>
  </si>
  <si>
    <t>Combien  de galettes voulez vous faire</t>
  </si>
  <si>
    <t>Quel poids total voulez vous obtenir</t>
  </si>
  <si>
    <t xml:space="preserve">Combien de portions voulez vous faire </t>
  </si>
  <si>
    <t>mélanger au fouet les jaunes d'œufs - l'eau - la fécule de pommes de terre - le sel et les pistils de safran</t>
  </si>
  <si>
    <t xml:space="preserve">4- Dès que la poêle est bien chaude y déposer un lit de grappes imbibées de pâte. </t>
  </si>
  <si>
    <t xml:space="preserve">demi suprême de volaille cuit sous vide à 59 °c durant 1 h00, taillé dans le sens de la longueur, </t>
  </si>
  <si>
    <t xml:space="preserve">nappé de sauce ivoire, surmontant 5 rouelles de navets glacés blonds. </t>
  </si>
  <si>
    <t xml:space="preserve">Un cylindre de pomme de terre poché au fonds blanc  de volaille, roulé dans  une glace de veau </t>
  </si>
  <si>
    <t>et des brisures de truffes accompagne le plat. des copeaux de truffe sont rapés en salle devant le client</t>
  </si>
  <si>
    <t>lever les poitrines de volaille, lever les cuisses et les réserver.</t>
  </si>
  <si>
    <t>marquer un fonds blanc avec la moitié des carcasses.</t>
  </si>
  <si>
    <t>Cuire les volailles: , mettre en poches sous vide par 3 avec les peaux de truffes,</t>
  </si>
  <si>
    <t xml:space="preserve"> cuire en basse température au thermoplongeur 1h00 à 59 °c. </t>
  </si>
  <si>
    <t xml:space="preserve">Sauce ivoire: marquer un fonds brun de volaille avec l'autre moitié des carcasses, </t>
  </si>
  <si>
    <t>mouiller au fonds brun de veau, passer, réduire en 1/2 glace, passer à l'étamine. crémer légèrement ,</t>
  </si>
  <si>
    <t xml:space="preserve"> monter au beurre.</t>
  </si>
  <si>
    <t xml:space="preserve"> Navets : tailler en cylindres, émincer à 1 cm d'épaisseur, glacer blonds</t>
  </si>
  <si>
    <t xml:space="preserve">Cylindres de pomme: tailler des cylindres à l'emporte pièce tubulaire, tailler à  6 cm de longueur, </t>
  </si>
  <si>
    <t xml:space="preserve">pocher au fonds blanc + beurre.  rouler dans une glace de veau additionnée de truffes hachées. </t>
  </si>
  <si>
    <t>creuser le dessus et incorporer au moment un bouquet d'herbes</t>
  </si>
  <si>
    <t xml:space="preserve">Dressage:colorer les suprêmes au beurre noisette,  dans une assiette ronde blanche, </t>
  </si>
  <si>
    <t xml:space="preserve">déposer  5 palets de navets, surmonter d'un demi suprême, napper de sauce ivoire, </t>
  </si>
  <si>
    <t>ajouter un cylindre de pomme,  râper la truffe en salle devant le client</t>
  </si>
  <si>
    <t>Mode d'emploi de la Fiche recette</t>
  </si>
  <si>
    <t>Vous pouvez supprimer cette ligne si vous n'en avez pas besoin</t>
  </si>
  <si>
    <t xml:space="preserve"> NOM DE LA RECETTE</t>
  </si>
  <si>
    <t>Ne rien saisir</t>
  </si>
  <si>
    <t>Ne rien saisir dans ces cellules</t>
  </si>
  <si>
    <t>Mode d'emploi…….supprimez les "Postits" non utilisés</t>
  </si>
  <si>
    <t>Saisissez en A Le nombre d'unités que vous souhaitez préparer</t>
  </si>
  <si>
    <t>et en B saisissez votre unité d'unité</t>
  </si>
  <si>
    <t>N° de Fiche</t>
  </si>
  <si>
    <t xml:space="preserve">Nom des  Auteurs </t>
  </si>
  <si>
    <t>COMBIEN D'UNITÉ(S) VOULEZ VOUS PRÉPARER</t>
  </si>
  <si>
    <t>Précisez l' unité : Kg- Portions - Gateaux etc..</t>
  </si>
  <si>
    <t>DESCRIPTIF de la recette -  Conseil : avant de saisir quoi que ce soit dans une cellule - cliquez dessus pour vérifier qu'il n'y ait pas de formule</t>
  </si>
  <si>
    <t>Numérotez votre fiche pour archivage</t>
  </si>
  <si>
    <t>Fiche N°</t>
  </si>
  <si>
    <t>Pourquoi avoir fait le choix de saisir une  "Unité" ?</t>
  </si>
  <si>
    <t>Cela permet d'utiliser la fiche pour tout ce que vous voulez</t>
  </si>
  <si>
    <t>que ce soit des bouchées - des plaques 60X40 - des moules etc…</t>
  </si>
  <si>
    <t>cette fiche permet de s'adapter à l'utilisation du moment</t>
  </si>
  <si>
    <t>SAISISSEZ LE NOMBRE D'UNITÉ(S) QUE VOUS VOULEZ  PRÉPARER</t>
  </si>
  <si>
    <t>pressés</t>
  </si>
  <si>
    <t>En fin de fiche vous avez des rubriques facultatives</t>
  </si>
  <si>
    <t xml:space="preserve">DECORS - FINITIONS </t>
  </si>
  <si>
    <t>CONSEILS HYGIÈNE</t>
  </si>
  <si>
    <t>vous pouvez les supprimer si vous ne vous en servez pas</t>
  </si>
  <si>
    <t>Les points à risque</t>
  </si>
  <si>
    <t>Les mesures préventives</t>
  </si>
  <si>
    <t>…….Ne pas supprimer ces lignes</t>
  </si>
  <si>
    <t>Mode d'emploi du "Postit" N° 6</t>
  </si>
  <si>
    <t>Auteurs   - MODÈLE N° 6 service A L'UNITÉ</t>
  </si>
  <si>
    <t>du 13-02-2017- Annule et remplace les versions précédentes</t>
  </si>
  <si>
    <t>Pour modifiez la couleur =  Couleur de Police</t>
  </si>
  <si>
    <t>①</t>
  </si>
  <si>
    <t>②</t>
  </si>
  <si>
    <t>③</t>
  </si>
  <si>
    <t>Saisissez le nombre d'unité(s) prévues par l'Auteur</t>
  </si>
  <si>
    <t>Quantités pour</t>
  </si>
  <si>
    <t>④</t>
  </si>
  <si>
    <t>⑤</t>
  </si>
  <si>
    <t>Unité : Kg- Portions - Gateaux etc</t>
  </si>
  <si>
    <t>⑥</t>
  </si>
  <si>
    <t>⑦</t>
  </si>
  <si>
    <t>⑧</t>
  </si>
  <si>
    <t>⑨</t>
  </si>
  <si>
    <t>⑩</t>
  </si>
  <si>
    <t>⑪</t>
  </si>
  <si>
    <t>⑫</t>
  </si>
  <si>
    <t>⑬</t>
  </si>
  <si>
    <t>⑭</t>
  </si>
  <si>
    <t>⑮</t>
  </si>
  <si>
    <t>⑯</t>
  </si>
  <si>
    <t>⑰</t>
  </si>
  <si>
    <t>⑳</t>
  </si>
  <si>
    <t>poires</t>
  </si>
  <si>
    <t>"Postit" modèle N° 6 service à l'unité</t>
  </si>
  <si>
    <t>POSTIT SPÉCIAL AVEC 1 COLONNE DE RECETTE saisie des poids en Grammes - service A l' UNITÉ</t>
  </si>
  <si>
    <t>du 02-05-2017- Annule et remplace les versions précédentes</t>
  </si>
  <si>
    <t>…….Ne pas supprimer cette ligne si vous utilisez ce postit</t>
  </si>
  <si>
    <t>texte avec cellules fusionnées</t>
  </si>
  <si>
    <t>du 21-02-2017- Annule et remplace les versions précédentes</t>
  </si>
  <si>
    <t>Sur cette fiche vous avez 4 "Postits" indépendants réunis pour constituer une recette complète . Le calcul de cette recette complète se fait à partir de ce que vous saisissez cellule   A</t>
  </si>
  <si>
    <t>…….Ne pas supprimer ces lignes si vous utilisez ce "postit"</t>
  </si>
  <si>
    <t>pour 1.5g ajoutez une décimale</t>
  </si>
  <si>
    <t>…….Ne pas supprimer ces lignes si vous utilisez ce postit</t>
  </si>
  <si>
    <t xml:space="preserve">Police de caractères Arial 12 </t>
  </si>
  <si>
    <t>FICHE RECETTE AVEC 10 "POSTITS" Modèle N° 10  Service à la PORTION</t>
  </si>
  <si>
    <t>Sur cette fiche vous avez 10 "Postits" indépendants réunis pour constituer une recette complète . Le calcul de cette recette complète se fait à partir de ce que vous saisissez cellule   A</t>
  </si>
  <si>
    <t>RECETTE DU CEPROC</t>
  </si>
  <si>
    <t>Variante du coquetier de “l’Antoine” Pressé de nos Repas de Fêtes et Ripailles Traditionnelles</t>
  </si>
  <si>
    <t>Auteur Pôle innovation du CEPROC-  AUTEURS  de la recette Guy KRENZER - Eric GODDYN - Jean-Luc BESNOIT</t>
  </si>
  <si>
    <t>La lettre de l'innovation N° 1 - Printemps 2002 - Le boudin en quatre déclinaisons  - Cette Lettre est éditée par le Pôle d’Innovation Technologique du CEPROC</t>
  </si>
  <si>
    <t>Pressés</t>
  </si>
  <si>
    <t>Appareil à boudin noir</t>
  </si>
  <si>
    <t>PRESSÉ DE L'ANTOINE</t>
  </si>
  <si>
    <t>Pôle innovation du CEPROC-  AUTEURS  de la recette Guy KRENZER - Eric GODDYN - Jean-Luc BESNOIT</t>
  </si>
  <si>
    <t>Saisissez le nombre d'unité(s) que vous voulez préparer</t>
  </si>
  <si>
    <t>Auteur  poids total</t>
  </si>
  <si>
    <t>Vous  poids total</t>
  </si>
  <si>
    <t>Poids cru</t>
  </si>
  <si>
    <t>Graisse d’oie</t>
  </si>
  <si>
    <t>Oignons crus</t>
  </si>
  <si>
    <t>oigons cuits</t>
  </si>
  <si>
    <t>Compote de pomme</t>
  </si>
  <si>
    <t>Crème liquide</t>
  </si>
  <si>
    <t>Vinaigre de xérès</t>
  </si>
  <si>
    <t>Blanc d’œuf</t>
  </si>
  <si>
    <t xml:space="preserve">Sang </t>
  </si>
  <si>
    <t>Poivre et épices en mélange</t>
  </si>
  <si>
    <t xml:space="preserve">Sel </t>
  </si>
  <si>
    <t>Postit modèle N° 5  service  à l'Unité</t>
  </si>
  <si>
    <t xml:space="preserve">Cuire les oignons dans la graisse. </t>
  </si>
  <si>
    <t>Les égoutter et les refroidir légèrement.</t>
  </si>
  <si>
    <t>Mélanger les autres ingrédients aux oignons.</t>
  </si>
  <si>
    <t xml:space="preserve">Rectifier l’assaisonnement si nécessaire. </t>
  </si>
  <si>
    <t>Séparer l’appareil en deux.</t>
  </si>
  <si>
    <t>Mouler en coquetier ou en moule</t>
  </si>
  <si>
    <t>en intercalant une tranche de foie gras (1 cm maxi) entre les deux couches d’appareil à boudin (facultatif)</t>
  </si>
  <si>
    <t>Filmer</t>
  </si>
  <si>
    <t>Cuire au four à 75°C pendant 1h30 jusqu’à 65°C à cœur.</t>
  </si>
  <si>
    <t>Ajouter 10 % d’humidité dans le four.</t>
  </si>
  <si>
    <t>Refroidir et glacer.</t>
  </si>
  <si>
    <t>Filmer.</t>
  </si>
  <si>
    <t>Servir chaud.</t>
  </si>
  <si>
    <t>Conseils :</t>
  </si>
  <si>
    <t>La particularité de cette recette est d’obtenir un appareil très souple et savoureux.</t>
  </si>
  <si>
    <t xml:space="preserve">La présentation du plat peut être rehaussée par l’ajout de pommes caramélisées et de copeaux de jambon sec </t>
  </si>
  <si>
    <t>de pata negra de bellota.</t>
  </si>
  <si>
    <t>La consistance sirupeuse de l’appareil à boudin tient à sa composition et au barème de cuisson appliqué</t>
  </si>
  <si>
    <t xml:space="preserve">Le sang et la crème fraîche n’apportent pas assez de substances liantes pour compenser l’apport d’eau </t>
  </si>
  <si>
    <t>contenue dans les oignons et la compote de pommes.</t>
  </si>
  <si>
    <t>Par ailleurs, les protéines présentes commencent seulement à former un gel stable à 65°C, d’où la texture obtenue.</t>
  </si>
  <si>
    <t>C’est pourquoi ce produit est présenté en coquetier à déguster avec une cuillère.</t>
  </si>
  <si>
    <t>Moule : longueur 30 cm, largeur 9 cm, hauteur 6 cm</t>
  </si>
  <si>
    <t>Voir la lettre de l'innovation N° 1 en cliquant sur le lien</t>
  </si>
  <si>
    <t>https://www.ceproc.com/media/uploads/innovation-publication-du-pole/lettre_1_boudin_noir.pdf</t>
  </si>
  <si>
    <t xml:space="preserve">Appareil pied de porc </t>
  </si>
  <si>
    <t>Appareil pied de porc :</t>
  </si>
  <si>
    <t>Graisse de foie gras</t>
  </si>
  <si>
    <t>Echalote ciselées fines</t>
  </si>
  <si>
    <t>Cèpes frais (cube)</t>
  </si>
  <si>
    <t>Porto rouge</t>
  </si>
  <si>
    <t>Pied de porc cuit</t>
  </si>
  <si>
    <t>Ail en purée</t>
  </si>
  <si>
    <t>Noisettes torréfiées</t>
  </si>
  <si>
    <t>Foie gras d’oie cuit QS</t>
  </si>
  <si>
    <t>Faire revenir les échalotes dans la graisse sans coloration.</t>
  </si>
  <si>
    <t>Tomber les cèpes.</t>
  </si>
  <si>
    <t xml:space="preserve">Délayer au porto. </t>
  </si>
  <si>
    <t xml:space="preserve">Laisser réduire. </t>
  </si>
  <si>
    <t>Ajouter l’ail en purée et le pied émincé.</t>
  </si>
  <si>
    <t>Chemiser,</t>
  </si>
  <si>
    <t>mouler à froid :</t>
  </si>
  <si>
    <t>l’appareil à pied au fond de la terrine</t>
  </si>
  <si>
    <t xml:space="preserve">ajouter les noisettes concassées. </t>
  </si>
  <si>
    <t>Ajouter l’appareil à boudin cuit en intercalant une tranche de foie gras (1 cm maxi).</t>
  </si>
  <si>
    <t xml:space="preserve">Glacer, </t>
  </si>
  <si>
    <t>refroidir</t>
  </si>
  <si>
    <t>puis filmer</t>
  </si>
  <si>
    <t>A déguster froid.</t>
  </si>
  <si>
    <t>Glaçage au Porto pour "bouchée" de boudin noir</t>
  </si>
  <si>
    <t>Glaçage :</t>
  </si>
  <si>
    <t xml:space="preserve">Porto rouge </t>
  </si>
  <si>
    <t>Jus de veau</t>
  </si>
  <si>
    <t>Fécule QS</t>
  </si>
  <si>
    <t>Glaçage</t>
  </si>
  <si>
    <t xml:space="preserve">Faire revenir le porto jusqu’à ce qu’il soit sirupeux. </t>
  </si>
  <si>
    <t>Mouiller avec le fond de veau et réduire à niveau.</t>
  </si>
  <si>
    <t>Si la texture est trop fluide, rectifier avec un peu de fécule en fin de cuisson.</t>
  </si>
  <si>
    <t>COLLEZ CI-DESSOUS VOS POSTITS PAR RUBRIQUE</t>
  </si>
  <si>
    <t>Postit modèle   service  à l'Unité</t>
  </si>
  <si>
    <t>La TARTE AU CHOCOLAT</t>
  </si>
  <si>
    <t>Auteurs   - Nicolas Cloiseau - la Maison du Chocolat Paris VIII°</t>
  </si>
  <si>
    <t>Le temple du chocolat - Nicolas Cloiseau crée des chocolats tels que Robert Linxe, fondateur historique 
cacao, nous fait fondre de plaisir avec ses bonbons ou pâtisseries au chocolat, qui laissent en bouche des envies d'encore.</t>
  </si>
  <si>
    <t>Pâte sucrée</t>
  </si>
  <si>
    <t>farine T55</t>
  </si>
  <si>
    <t>la recette à été prévue pour quel grammage du produit de référence</t>
  </si>
  <si>
    <t>Unité : Kg- Portions - Gateaux etc..</t>
  </si>
  <si>
    <t>beurre doux</t>
  </si>
  <si>
    <t>poudre d'amande</t>
  </si>
  <si>
    <t>sucre glace</t>
  </si>
  <si>
    <t>Voir le document PDF en cliquant sur le lien</t>
  </si>
  <si>
    <t>http://www.christophe-roussel.fr/media/press/01%2011%202014%20-%20BOTTIN%20GOURMAND%20-%20100%20meilleurs%20patissiers.pdf</t>
  </si>
  <si>
    <t>Ganache au Chocolat</t>
  </si>
  <si>
    <t>chocolat noir Orinoco 61%</t>
  </si>
  <si>
    <t>crème fleurette 35%</t>
  </si>
  <si>
    <t>miel d'accacia</t>
  </si>
  <si>
    <t>gousses de vanille Madagascar</t>
  </si>
  <si>
    <t>la Maison du Chocolat</t>
  </si>
  <si>
    <t>chocolat noir Coro 100%</t>
  </si>
  <si>
    <t>chocolat au lait Monsera 37%</t>
  </si>
  <si>
    <t>RÉFLEXION SUR DES MODÈLE DE RÉPERTOIRE</t>
  </si>
  <si>
    <t>J'ai pris l'exemple d'une recette extraite du journal du Patissier  N° 292 page 40</t>
  </si>
  <si>
    <t>1 fiche recette et 10 "Postits" indépendants utilisables pour ce que vous souhaitez</t>
  </si>
  <si>
    <t>lien :</t>
  </si>
  <si>
    <t>http://www.lejournaldupatissier.com/fr</t>
  </si>
  <si>
    <t>Cracker - (Pâte à)</t>
  </si>
  <si>
    <t>Cracker - (Poudre à)</t>
  </si>
  <si>
    <t>Coussin Cœur St Valentin 2014 - François Perret - Journal du Patissier N° 292 page 40</t>
  </si>
  <si>
    <t>SI VOUS N'IMPRIMEZ PAS , VOUS POUVEZ COLORISER VOS FICHES…..VOICI QUELQUES EXEMPLES</t>
  </si>
  <si>
    <t>POUR UNE VERSION IMPRIMABLE, SOYEZ ÉCONOME</t>
  </si>
  <si>
    <t>FLAN DE LIEU</t>
  </si>
  <si>
    <t>Auteurs Mix'âge Clan (comité de liaison Alimentation Nutrition) ARS (Agence Régionale de Santé)</t>
  </si>
  <si>
    <t xml:space="preserve">Cuire </t>
  </si>
  <si>
    <t>Filet de lieu (150g)</t>
  </si>
  <si>
    <t xml:space="preserve"> Postit modèle N° 4</t>
  </si>
  <si>
    <t>ENTRÉES</t>
  </si>
  <si>
    <t>Code couleur Rouge Vert Bleu RVB</t>
  </si>
  <si>
    <t>R51-V153 B102</t>
  </si>
  <si>
    <t>POISSONS</t>
  </si>
  <si>
    <t>R50-V204 B255</t>
  </si>
  <si>
    <t>Auteurs -</t>
  </si>
  <si>
    <t>VOLAILLES</t>
  </si>
  <si>
    <t>R255-V204 B0</t>
  </si>
  <si>
    <t>VIANDES</t>
  </si>
  <si>
    <t>R255-V0 B0</t>
  </si>
  <si>
    <t>PLATS COMPLETS</t>
  </si>
  <si>
    <t>R255-V102 B0</t>
  </si>
  <si>
    <t>ACCOMPAGNEMENTS</t>
  </si>
  <si>
    <t>R0-V255 B0</t>
  </si>
  <si>
    <t>PATISSERIES</t>
  </si>
  <si>
    <t>R255-V204 B153</t>
  </si>
  <si>
    <t>PREPARATIONS CHAUDES</t>
  </si>
  <si>
    <t>R255-V153 B204</t>
  </si>
  <si>
    <t>PLAT PRINCIPAL</t>
  </si>
  <si>
    <t>R255-V0 B255</t>
  </si>
  <si>
    <t>CRUDITES</t>
  </si>
  <si>
    <t>R0-V128 B0</t>
  </si>
  <si>
    <t>CUIDITES</t>
  </si>
  <si>
    <t>R153-V204 B0</t>
  </si>
  <si>
    <t>FECULENTS</t>
  </si>
  <si>
    <t>R153-V51 B0</t>
  </si>
  <si>
    <t>COMPOSES VERTS</t>
  </si>
  <si>
    <t>LAITAGES FROMAGES</t>
  </si>
  <si>
    <t>R0-V0 B255</t>
  </si>
  <si>
    <t>LAITAGES +FECULENTS</t>
  </si>
  <si>
    <t>R153-V204 B255</t>
  </si>
  <si>
    <t>DESSERTS</t>
  </si>
  <si>
    <t>R0-V102 B204</t>
  </si>
  <si>
    <t>GOUTER</t>
  </si>
  <si>
    <t>R204-V153 B255</t>
  </si>
  <si>
    <t>CLASSEMENT SIMPLIFIÉ</t>
  </si>
  <si>
    <t>Palette de couleurs, Excel</t>
  </si>
  <si>
    <t>H.ŒUVRES</t>
  </si>
  <si>
    <t>Crudité</t>
  </si>
  <si>
    <t xml:space="preserve">LEGUMES  </t>
  </si>
  <si>
    <t>http://translate.google.fr/translate?hl=fr&amp;langpair=en|fr&amp;u=http://dmcritchie.mvps.org/excel/colors.htm</t>
  </si>
  <si>
    <t xml:space="preserve">Cuidité </t>
  </si>
  <si>
    <t>Couleur 0]</t>
  </si>
  <si>
    <t>[Couleur 0]</t>
  </si>
  <si>
    <t>[Couleur 15]</t>
  </si>
  <si>
    <t>[Couleur 30]</t>
  </si>
  <si>
    <t>[Couleur 45]</t>
  </si>
  <si>
    <t>[Couleur 1]</t>
  </si>
  <si>
    <t>[Couleur 16]</t>
  </si>
  <si>
    <t>[Couleur 31]</t>
  </si>
  <si>
    <t>[Couleur 46]</t>
  </si>
  <si>
    <t>[Couleur 2]</t>
  </si>
  <si>
    <t>[Couleur 17]</t>
  </si>
  <si>
    <t>[Couleur 32]</t>
  </si>
  <si>
    <t>[Couleur 47]</t>
  </si>
  <si>
    <t>[Couleur 3]</t>
  </si>
  <si>
    <t>[Couleur 18]</t>
  </si>
  <si>
    <t>[Couleur 33]</t>
  </si>
  <si>
    <t>[Couleur 48]</t>
  </si>
  <si>
    <t>Laitages</t>
  </si>
  <si>
    <t>[Couleur 4]</t>
  </si>
  <si>
    <t>[Couleur 19]</t>
  </si>
  <si>
    <t>[Couleur 34]</t>
  </si>
  <si>
    <t>[Couleur 49]</t>
  </si>
  <si>
    <t>[Couleur 5]</t>
  </si>
  <si>
    <t>[Couleur 20]</t>
  </si>
  <si>
    <t>[Couleur 35]</t>
  </si>
  <si>
    <t>[Couleur 50]</t>
  </si>
  <si>
    <t>[Couleur 6]</t>
  </si>
  <si>
    <t>[Couleur 21]</t>
  </si>
  <si>
    <t>[Couleur 36]</t>
  </si>
  <si>
    <t>[Couleur 51]</t>
  </si>
  <si>
    <t>[Couleur 7]</t>
  </si>
  <si>
    <t>[Couleur 22]</t>
  </si>
  <si>
    <t>[Couleur 37]</t>
  </si>
  <si>
    <t>[Couleur 52]</t>
  </si>
  <si>
    <t>[Couleur 8]</t>
  </si>
  <si>
    <t>[Couleur 23]</t>
  </si>
  <si>
    <t>[Couleur 38]</t>
  </si>
  <si>
    <t>[Couleur 53]</t>
  </si>
  <si>
    <t>[Couleur 9]</t>
  </si>
  <si>
    <t>[Couleur 24]</t>
  </si>
  <si>
    <t>[Couleur 39]</t>
  </si>
  <si>
    <t>[Couleur 54]</t>
  </si>
  <si>
    <t>[Couleur 10]</t>
  </si>
  <si>
    <t>[Couleur 25]</t>
  </si>
  <si>
    <t>[Couleur 40]</t>
  </si>
  <si>
    <t>[Couleur 55]</t>
  </si>
  <si>
    <t>[Couleur 11]</t>
  </si>
  <si>
    <t>[Couleur 26]</t>
  </si>
  <si>
    <t>[Couleur 41]</t>
  </si>
  <si>
    <t>[Couleur 56]</t>
  </si>
  <si>
    <t>[Couleur 12]</t>
  </si>
  <si>
    <t>[Couleur 27]</t>
  </si>
  <si>
    <t>[Couleur 42]</t>
  </si>
  <si>
    <t>[Couleur 13]</t>
  </si>
  <si>
    <t>[Couleur 28]</t>
  </si>
  <si>
    <t>[Couleur 43]</t>
  </si>
  <si>
    <t>[Couleur 14]</t>
  </si>
  <si>
    <t>[Couleur 29]</t>
  </si>
  <si>
    <t>[Couleur 44]</t>
  </si>
  <si>
    <t>Intérieur</t>
  </si>
  <si>
    <t>police</t>
  </si>
  <si>
    <t>HTML</t>
  </si>
  <si>
    <t>bgcolor =</t>
  </si>
  <si>
    <t xml:space="preserve">Rouge </t>
  </si>
  <si>
    <t>Vert</t>
  </si>
  <si>
    <t>Bleu</t>
  </si>
  <si>
    <t>Couleur</t>
  </si>
  <si>
    <t>Noire</t>
  </si>
  <si>
    <t># 000000</t>
  </si>
  <si>
    <t>[Noir]</t>
  </si>
  <si>
    <t>Blanc</t>
  </si>
  <si>
    <t># FFFFFF</t>
  </si>
  <si>
    <t>[Blanc]</t>
  </si>
  <si>
    <t>Rouge</t>
  </si>
  <si>
    <t># FF0000</t>
  </si>
  <si>
    <t>[Rouge]</t>
  </si>
  <si>
    <t># 00FF00</t>
  </si>
  <si>
    <t>[Vert]</t>
  </si>
  <si>
    <t># 0000FF</t>
  </si>
  <si>
    <t>[Bleu]</t>
  </si>
  <si>
    <t>Jaune</t>
  </si>
  <si>
    <t># FFFF00</t>
  </si>
  <si>
    <t>[Jaune]</t>
  </si>
  <si>
    <t>Magenta</t>
  </si>
  <si>
    <t># FF00FF</t>
  </si>
  <si>
    <t>[Magenta]</t>
  </si>
  <si>
    <t>Cyan</t>
  </si>
  <si>
    <t># 00FFFF</t>
  </si>
  <si>
    <t>[Cyan]</t>
  </si>
  <si>
    <t># 800000</t>
  </si>
  <si>
    <t># 008000</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</si>
  <si>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</si>
  <si>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</si>
  <si>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</si>
  <si>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</si>
  <si>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</si>
  <si>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</si>
  <si>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</si>
  <si>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</si>
  <si>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</si>
  <si>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</si>
  <si>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</si>
  <si>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</si>
  <si>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</si>
  <si>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</si>
  <si>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</si>
  <si>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</si>
  <si>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</si>
  <si>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</si>
  <si>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</si>
  <si>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</si>
  <si>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</si>
  <si>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</si>
  <si>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</si>
  <si>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</si>
  <si>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</si>
  <si>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</si>
  <si>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</si>
  <si>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</si>
  <si>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</si>
  <si>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</si>
  <si>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</si>
  <si>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</si>
  <si>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</si>
  <si>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</si>
  <si>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</si>
  <si>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</si>
  <si>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</si>
  <si>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</si>
  <si>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</si>
  <si>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 xml:space="preserve">J'attire votre attention pour la saisie des quantités    supposons qu'il y ait 400g de viande 2 œufs ou 2 pieds de veau et 5 cl de crème dans la recette </t>
  </si>
  <si>
    <t>Viande</t>
  </si>
  <si>
    <t>OU vous faites la conversion (2X50g =100g) = 0,100Kg</t>
  </si>
  <si>
    <t>crème fraiche</t>
  </si>
  <si>
    <t>botte de fines herbes</t>
  </si>
  <si>
    <t xml:space="preserve">Pour le lait entier, la densité donnée habituellement est de 1,03 par rapport à l'eau qui est de 1. </t>
  </si>
  <si>
    <t xml:space="preserve">On peut donc considérer que les 0,03 corespondent à la graisse du lait entier. </t>
  </si>
  <si>
    <t xml:space="preserve">Pour le lait demi-écrémé, la graisse ne devrait représenter que 0,03/2, donc 0,015. </t>
  </si>
  <si>
    <t>1</t>
  </si>
  <si>
    <t xml:space="preserve">Quantités nettes à prévoir : Mater Prim Adul Adul+  </t>
  </si>
  <si>
    <t>COMPLÉMENTS</t>
  </si>
  <si>
    <t>Mise à jour du 3 Janvier 2017</t>
  </si>
  <si>
    <t>Pourcentages NET / BRUT</t>
  </si>
  <si>
    <t xml:space="preserve"> POIDS DE PERTE</t>
  </si>
  <si>
    <t xml:space="preserve"> POIDS BRUT</t>
  </si>
  <si>
    <t xml:space="preserve"> POIDS NET</t>
  </si>
  <si>
    <t>Collez votre texte dans la 1° cellule blanche</t>
  </si>
  <si>
    <t>1° Cellule</t>
  </si>
  <si>
    <t>Récupérez votre texte dans la 2° cellule verte cliquez sur Copier et pour coller dans votre document : collage spécial Valeur pour ne pas copier la formule</t>
  </si>
  <si>
    <t>2° Cellule</t>
  </si>
  <si>
    <t>les pages Facebook  :</t>
  </si>
  <si>
    <t xml:space="preserve"> UPRT</t>
  </si>
  <si>
    <t>ma page</t>
  </si>
  <si>
    <t>le site</t>
  </si>
  <si>
    <t>Bonne utilisation et… à chacun d'améliorer et d'adapter ces documents</t>
  </si>
  <si>
    <t>N°4</t>
  </si>
  <si>
    <t>N°3</t>
  </si>
  <si>
    <t>N°5</t>
  </si>
  <si>
    <t>N°6</t>
  </si>
  <si>
    <t>N°7</t>
  </si>
  <si>
    <t>N°8</t>
  </si>
  <si>
    <t>N°9</t>
  </si>
  <si>
    <t>N°10</t>
  </si>
  <si>
    <t>N°11</t>
  </si>
  <si>
    <t>N°12</t>
  </si>
  <si>
    <t>N°13</t>
  </si>
  <si>
    <t>N°14</t>
  </si>
  <si>
    <t>N°15</t>
  </si>
  <si>
    <t>N°16</t>
  </si>
  <si>
    <t>N°17</t>
  </si>
  <si>
    <t>N°18</t>
  </si>
  <si>
    <t>http://www.recettes-mixees-clan.fr/wp-content/uploads/2013/02/livret-recettes-web.pdf</t>
  </si>
  <si>
    <t>VOCABULAIRE PROFESSIONNEL    un verbe…une action</t>
  </si>
  <si>
    <t xml:space="preserve">VOCABULAIRE PROFESSIONNEL " CUISINE DE COMPOSITION" </t>
  </si>
  <si>
    <t>VOCABULAIRE PROFESSIONNEL "La CUISINE DE REFERENCE" Michel MAINCENT</t>
  </si>
  <si>
    <t>P</t>
  </si>
  <si>
    <t>R</t>
  </si>
  <si>
    <t>M</t>
  </si>
  <si>
    <t>T</t>
  </si>
  <si>
    <t>Abaisser la temp. à coeur</t>
  </si>
  <si>
    <t>Egrener</t>
  </si>
  <si>
    <t>Parfumer</t>
  </si>
  <si>
    <t>Respecter le délai de 2 H</t>
  </si>
  <si>
    <t>Abaisser</t>
  </si>
  <si>
    <t>Dépouiller</t>
  </si>
  <si>
    <t>Habiller</t>
  </si>
  <si>
    <t>Réduire</t>
  </si>
  <si>
    <t>Dauber</t>
  </si>
  <si>
    <t>Façonner</t>
  </si>
  <si>
    <t>Macérer</t>
  </si>
  <si>
    <t>Rabattre</t>
  </si>
  <si>
    <t>Tabler</t>
  </si>
  <si>
    <t>Accompagner</t>
  </si>
  <si>
    <t>Eliminer</t>
  </si>
  <si>
    <t>Parsemer</t>
  </si>
  <si>
    <t>Retirer</t>
  </si>
  <si>
    <t>Abricoter</t>
  </si>
  <si>
    <t>Dérober</t>
  </si>
  <si>
    <t>Hacher</t>
  </si>
  <si>
    <t>Relever</t>
  </si>
  <si>
    <t>Décanter</t>
  </si>
  <si>
    <t>Faire bouillir</t>
  </si>
  <si>
    <t>Maintenir en temp. sup à 63°</t>
  </si>
  <si>
    <t>Raccourcir</t>
  </si>
  <si>
    <t>Tailler</t>
  </si>
  <si>
    <t>Additionner</t>
  </si>
  <si>
    <t>Enfourner</t>
  </si>
  <si>
    <t>Peler</t>
  </si>
  <si>
    <t>Retourner</t>
  </si>
  <si>
    <t>Arroser</t>
  </si>
  <si>
    <t>Désosser</t>
  </si>
  <si>
    <t>Historier</t>
  </si>
  <si>
    <t>Remonter</t>
  </si>
  <si>
    <t>Décercler</t>
  </si>
  <si>
    <t>Farcir</t>
  </si>
  <si>
    <t>Manchonner</t>
  </si>
  <si>
    <t>Rafraîchir</t>
  </si>
  <si>
    <t>Tamiser</t>
  </si>
  <si>
    <t>Adjoindre</t>
  </si>
  <si>
    <t>Porter à ébullition</t>
  </si>
  <si>
    <t>Rincer</t>
  </si>
  <si>
    <t>Assaisonner</t>
  </si>
  <si>
    <t>Dessécher</t>
  </si>
  <si>
    <t>Revenir</t>
  </si>
  <si>
    <t>Décorer</t>
  </si>
  <si>
    <t>Farder</t>
  </si>
  <si>
    <t>Manier</t>
  </si>
  <si>
    <t>Raidir</t>
  </si>
  <si>
    <t>Tamponner</t>
  </si>
  <si>
    <t>Agir rapidement</t>
  </si>
  <si>
    <t>Etaler</t>
  </si>
  <si>
    <t>Préchauffer</t>
  </si>
  <si>
    <t>Détendre</t>
  </si>
  <si>
    <t>Inciser</t>
  </si>
  <si>
    <t>Rissoler</t>
  </si>
  <si>
    <t>Décortiquer</t>
  </si>
  <si>
    <t>Fariner</t>
  </si>
  <si>
    <t>Manipuler</t>
  </si>
  <si>
    <t>Rassir</t>
  </si>
  <si>
    <t>Tapisser</t>
  </si>
  <si>
    <t>Ajouter</t>
  </si>
  <si>
    <t>Prélever</t>
  </si>
  <si>
    <t>Saupoudrer</t>
  </si>
  <si>
    <t>Barder</t>
  </si>
  <si>
    <t>Dorer</t>
  </si>
  <si>
    <t>Rompre</t>
  </si>
  <si>
    <t>Décuire</t>
  </si>
  <si>
    <t>Festonner</t>
  </si>
  <si>
    <t>Marbrer</t>
  </si>
  <si>
    <t>Rayer</t>
  </si>
  <si>
    <t>Terminer</t>
  </si>
  <si>
    <t>Aplatir</t>
  </si>
  <si>
    <t>Préparer</t>
  </si>
  <si>
    <t>Servir</t>
  </si>
  <si>
    <t>Beurrer</t>
  </si>
  <si>
    <t>Dresser</t>
  </si>
  <si>
    <t>Lier</t>
  </si>
  <si>
    <t>Rôtir</t>
  </si>
  <si>
    <t>Déffilandrer</t>
  </si>
  <si>
    <t>Fileter</t>
  </si>
  <si>
    <t>Mariner</t>
  </si>
  <si>
    <t>Réaliser</t>
  </si>
  <si>
    <t>Tomber</t>
  </si>
  <si>
    <t>Protéger</t>
  </si>
  <si>
    <t>Snacker</t>
  </si>
  <si>
    <t>Blanchir</t>
  </si>
  <si>
    <t>Limoner</t>
  </si>
  <si>
    <t>Déglacer</t>
  </si>
  <si>
    <t>Fixer</t>
  </si>
  <si>
    <t>Marquer</t>
  </si>
  <si>
    <t>Réchauffer en moins d'1 H</t>
  </si>
  <si>
    <t>Torréfier</t>
  </si>
  <si>
    <t>Battre</t>
  </si>
  <si>
    <t>Garnir</t>
  </si>
  <si>
    <t>Blondir</t>
  </si>
  <si>
    <t>Ebarber</t>
  </si>
  <si>
    <t>Lisser</t>
  </si>
  <si>
    <t>Saigner</t>
  </si>
  <si>
    <t>Dégorger</t>
  </si>
  <si>
    <t>Flamber</t>
  </si>
  <si>
    <t>Masquer</t>
  </si>
  <si>
    <t>Recouvrir</t>
  </si>
  <si>
    <t>Tourer</t>
  </si>
  <si>
    <t>Bouler</t>
  </si>
  <si>
    <t>Ecailler</t>
  </si>
  <si>
    <t>Lustrer</t>
  </si>
  <si>
    <t>Saisir</t>
  </si>
  <si>
    <t>Aromatiser</t>
  </si>
  <si>
    <t>Dégourdir</t>
  </si>
  <si>
    <t>Flanquer</t>
  </si>
  <si>
    <t>Masser</t>
  </si>
  <si>
    <t>Rectifier</t>
  </si>
  <si>
    <t>Tourner</t>
  </si>
  <si>
    <t>Chauffer</t>
  </si>
  <si>
    <t>Incorporer</t>
  </si>
  <si>
    <t>U</t>
  </si>
  <si>
    <t>Braiser</t>
  </si>
  <si>
    <t>Ecaler</t>
  </si>
  <si>
    <t>Sangler</t>
  </si>
  <si>
    <t>Dégraisser</t>
  </si>
  <si>
    <t>Fleurer</t>
  </si>
  <si>
    <t>Mélanger</t>
  </si>
  <si>
    <t>Travailler</t>
  </si>
  <si>
    <t>Conserver</t>
  </si>
  <si>
    <t>Indications packaging</t>
  </si>
  <si>
    <t>Utiliser</t>
  </si>
  <si>
    <t>Brider</t>
  </si>
  <si>
    <t>Ecorcher</t>
  </si>
  <si>
    <t>Sauter</t>
  </si>
  <si>
    <t>Déhousser</t>
  </si>
  <si>
    <t>Foisonner</t>
  </si>
  <si>
    <t>Meringuer</t>
  </si>
  <si>
    <t>Refroidir</t>
  </si>
  <si>
    <t>Tremper</t>
  </si>
  <si>
    <t>Contrôler</t>
  </si>
  <si>
    <t>V</t>
  </si>
  <si>
    <t>Ecosser</t>
  </si>
  <si>
    <t>Serrer</t>
  </si>
  <si>
    <t>Délayer</t>
  </si>
  <si>
    <t>Foncer</t>
  </si>
  <si>
    <t>Mettre au point</t>
  </si>
  <si>
    <t>Régénérer</t>
  </si>
  <si>
    <t>Tronçonner</t>
  </si>
  <si>
    <t>Jeter</t>
  </si>
  <si>
    <t>Vérifier la temp.</t>
  </si>
  <si>
    <t>Canneler</t>
  </si>
  <si>
    <t>Ecumer</t>
  </si>
  <si>
    <t>Singer</t>
  </si>
  <si>
    <t>Démouler</t>
  </si>
  <si>
    <t>Fondre</t>
  </si>
  <si>
    <t>Mettre en cuisson</t>
  </si>
  <si>
    <t>Réhydrater</t>
  </si>
  <si>
    <t>Trousser</t>
  </si>
  <si>
    <t>Verser</t>
  </si>
  <si>
    <t>Caraméliser</t>
  </si>
  <si>
    <t>Effilandrer</t>
  </si>
  <si>
    <t>Suer</t>
  </si>
  <si>
    <t>Dénerver</t>
  </si>
  <si>
    <t>Fouetter</t>
  </si>
  <si>
    <t>Mijoter</t>
  </si>
  <si>
    <t>Relâcher</t>
  </si>
  <si>
    <t>Turbiner</t>
  </si>
  <si>
    <t>Laver</t>
  </si>
  <si>
    <t>Remonter en température</t>
  </si>
  <si>
    <t>Châtrer</t>
  </si>
  <si>
    <t>Effiler</t>
  </si>
  <si>
    <t>Dénoyauter</t>
  </si>
  <si>
    <t>Fouler</t>
  </si>
  <si>
    <t>Mixer</t>
  </si>
  <si>
    <t>Disperser</t>
  </si>
  <si>
    <t>Remplacer</t>
  </si>
  <si>
    <t>Chaufroiter</t>
  </si>
  <si>
    <t>Egermer</t>
  </si>
  <si>
    <t>Denteler</t>
  </si>
  <si>
    <t>Fourrer</t>
  </si>
  <si>
    <t>Modeler</t>
  </si>
  <si>
    <t>Disposer</t>
  </si>
  <si>
    <t>Remuer</t>
  </si>
  <si>
    <t>Chemiser</t>
  </si>
  <si>
    <t>Egoutter</t>
  </si>
  <si>
    <t>Fraiser</t>
  </si>
  <si>
    <t>Moiner</t>
  </si>
  <si>
    <t>Upériser</t>
  </si>
  <si>
    <t>Répartir</t>
  </si>
  <si>
    <t>Chiqueter</t>
  </si>
  <si>
    <t>Egrapper</t>
  </si>
  <si>
    <t>Frapper</t>
  </si>
  <si>
    <t>Monder</t>
  </si>
  <si>
    <t>Repasser</t>
  </si>
  <si>
    <t>Ciseler</t>
  </si>
  <si>
    <t>Fraser</t>
  </si>
  <si>
    <t>Monter</t>
  </si>
  <si>
    <t>Citronner</t>
  </si>
  <si>
    <t>Emincer</t>
  </si>
  <si>
    <t>Frémir</t>
  </si>
  <si>
    <t>Mortifier</t>
  </si>
  <si>
    <t>Clarifier</t>
  </si>
  <si>
    <t>Enrober</t>
  </si>
  <si>
    <t>Détailler</t>
  </si>
  <si>
    <t>Frire</t>
  </si>
  <si>
    <t>Mouiller</t>
  </si>
  <si>
    <t>Réserver</t>
  </si>
  <si>
    <t>Vanner</t>
  </si>
  <si>
    <t>Coller</t>
  </si>
  <si>
    <t>Eplucher</t>
  </si>
  <si>
    <t>Broyer</t>
  </si>
  <si>
    <t>Mousser</t>
  </si>
  <si>
    <t>Compoter</t>
  </si>
  <si>
    <t>Escaloper</t>
  </si>
  <si>
    <t>N</t>
  </si>
  <si>
    <t>Brûler</t>
  </si>
  <si>
    <t>Détremper</t>
  </si>
  <si>
    <t>Concasser</t>
  </si>
  <si>
    <t>Etuver</t>
  </si>
  <si>
    <t>Nacrer</t>
  </si>
  <si>
    <t>Retomber</t>
  </si>
  <si>
    <t>Videler</t>
  </si>
  <si>
    <t>Confire</t>
  </si>
  <si>
    <t>⑱</t>
  </si>
  <si>
    <t>Evider</t>
  </si>
  <si>
    <t>Napper</t>
  </si>
  <si>
    <t>Gerber</t>
  </si>
  <si>
    <t>Voiler</t>
  </si>
  <si>
    <t>Contiser</t>
  </si>
  <si>
    <t>⑲</t>
  </si>
  <si>
    <t>Exprimer</t>
  </si>
  <si>
    <t>Glacer</t>
  </si>
  <si>
    <t>Corner</t>
  </si>
  <si>
    <t>Doubler</t>
  </si>
  <si>
    <t>Gommer</t>
  </si>
  <si>
    <t>Corser</t>
  </si>
  <si>
    <t>Paner</t>
  </si>
  <si>
    <t>Cerner</t>
  </si>
  <si>
    <t>Graisser</t>
  </si>
  <si>
    <t>Panacher</t>
  </si>
  <si>
    <t>Rioler</t>
  </si>
  <si>
    <t>Zester</t>
  </si>
  <si>
    <t>Coucher</t>
  </si>
  <si>
    <t>Papilloter</t>
  </si>
  <si>
    <t>Gratiner</t>
  </si>
  <si>
    <t>Passer</t>
  </si>
  <si>
    <t>Griller</t>
  </si>
  <si>
    <t>Crémer</t>
  </si>
  <si>
    <t>Persiller</t>
  </si>
  <si>
    <t>Parer</t>
  </si>
  <si>
    <t>Crever</t>
  </si>
  <si>
    <t>Piler</t>
  </si>
  <si>
    <t>Ebaucher</t>
  </si>
  <si>
    <t>Rouler</t>
  </si>
  <si>
    <t>Cuire</t>
  </si>
  <si>
    <t>Pincer</t>
  </si>
  <si>
    <t>Chevaucher</t>
  </si>
  <si>
    <t>Roussir</t>
  </si>
  <si>
    <t>Piquer</t>
  </si>
  <si>
    <t>Pocher</t>
  </si>
  <si>
    <t>Echauder</t>
  </si>
  <si>
    <t>Pasteuriser</t>
  </si>
  <si>
    <t>Poêler</t>
  </si>
  <si>
    <t>Huiler</t>
  </si>
  <si>
    <t>Sabler</t>
  </si>
  <si>
    <t>Pousser</t>
  </si>
  <si>
    <t>Puncher</t>
  </si>
  <si>
    <t>Clouter</t>
  </si>
  <si>
    <t>Peser</t>
  </si>
  <si>
    <t>Q</t>
  </si>
  <si>
    <t>Imbiber</t>
  </si>
  <si>
    <t>Pétrir</t>
  </si>
  <si>
    <t>Quadriller</t>
  </si>
  <si>
    <t>Saumurer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</si>
  <si>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</si>
  <si>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</si>
  <si>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</si>
  <si>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</si>
  <si>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</si>
  <si>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</si>
  <si>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</si>
  <si>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</si>
  <si>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</si>
  <si>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</si>
  <si>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</si>
  <si>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</si>
  <si>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</si>
  <si>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</si>
  <si>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</si>
  <si>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</si>
  <si>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</si>
  <si>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</si>
  <si>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</si>
  <si>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Ces documents sont les fruits :</t>
  </si>
  <si>
    <t>de mon expérience et des utilitaires de la restauration collective</t>
  </si>
  <si>
    <t>Je les mets à disposition des professionnels et des jeunes cuisiniers en formation .</t>
  </si>
  <si>
    <t>A chacun de faire évoluer ces documents et de les modifier pour son utilisation.......</t>
  </si>
  <si>
    <t>Transmettez votre savoir et votre savoir faire  peu importe qui le récupère; pourvu qu'un plus grand nombre puisse en bénéficier.</t>
  </si>
  <si>
    <t>Joël LEBOUCHER …Octobre 2015</t>
  </si>
  <si>
    <t>un lien rompu ou devenu obsolète…..pas de panique…Google saura vous retrouver un document équivalent</t>
  </si>
  <si>
    <t>!</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</si>
  <si>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</si>
  <si>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</si>
  <si>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</si>
  <si>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</si>
  <si>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</si>
  <si>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</si>
  <si>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</si>
  <si>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</si>
  <si>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</si>
  <si>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</si>
  <si>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</si>
  <si>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</si>
  <si>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</si>
  <si>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</si>
  <si>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</si>
  <si>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</si>
  <si>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</si>
  <si>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</si>
  <si>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</si>
  <si>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</si>
  <si>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</si>
  <si>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</si>
  <si>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</si>
  <si>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</si>
  <si>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</si>
  <si>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</si>
  <si>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2</t>
  </si>
  <si>
    <t>3</t>
  </si>
  <si>
    <t>4</t>
  </si>
  <si>
    <t>5</t>
  </si>
  <si>
    <t>6</t>
  </si>
  <si>
    <t>7</t>
  </si>
  <si>
    <t>8</t>
  </si>
  <si>
    <t>9</t>
  </si>
  <si>
    <t>10</t>
  </si>
  <si>
    <t>11</t>
  </si>
  <si>
    <t>12</t>
  </si>
  <si>
    <t>13</t>
  </si>
  <si>
    <t>14</t>
  </si>
  <si>
    <t>15</t>
  </si>
  <si>
    <t>16</t>
  </si>
  <si>
    <t>17</t>
  </si>
  <si>
    <t>18</t>
  </si>
  <si>
    <t>19</t>
  </si>
  <si>
    <t>20</t>
  </si>
  <si>
    <t>des caractères spéciaux</t>
  </si>
  <si>
    <t>"</t>
  </si>
  <si>
    <t>#</t>
  </si>
  <si>
    <t>$</t>
  </si>
  <si>
    <t>&amp;</t>
  </si>
  <si>
    <t>‰</t>
  </si>
  <si>
    <t>≈</t>
  </si>
  <si>
    <t>±</t>
  </si>
  <si>
    <t>»</t>
  </si>
  <si>
    <t>¼</t>
  </si>
  <si>
    <t>½</t>
  </si>
  <si>
    <t>¾</t>
  </si>
  <si>
    <t>ø</t>
  </si>
  <si>
    <t>►</t>
  </si>
  <si>
    <t>◄</t>
  </si>
  <si>
    <t>▲</t>
  </si>
  <si>
    <t>▼</t>
  </si>
  <si>
    <t>Φ</t>
  </si>
  <si>
    <t>Format | cellule | personnalisé | 0" cm³"</t>
  </si>
  <si>
    <t>ou copier-coller</t>
  </si>
  <si>
    <t>²</t>
  </si>
  <si>
    <t>Police Wingdings 3</t>
  </si>
  <si>
    <t>³</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</si>
  <si>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</si>
  <si>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</si>
  <si>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</si>
  <si>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http://www.excel-downloads.com/remository/Download/Professionnels/Planification-et-gestion-de-projets/SPACE.html</t>
  </si>
  <si>
    <t>DIFFÉRENCE ENTRE SERVICE A LA PORTION ET SERVICE AU POIDS</t>
  </si>
  <si>
    <t>SERVICE A LA PORTION</t>
  </si>
  <si>
    <t>Comment remplir cette fiche en respectant un ordre logique</t>
  </si>
  <si>
    <t>fiche de fabrication SERVICE A LA PORTION</t>
  </si>
  <si>
    <t>Simplissime :</t>
  </si>
  <si>
    <t xml:space="preserve">Portions Auteur </t>
  </si>
  <si>
    <t>Dupliquée pour</t>
  </si>
  <si>
    <t xml:space="preserve">Vous pouvez saisir ce que vous voulez un poids  </t>
  </si>
  <si>
    <t>un nombre de cuillères ou de branches de thym</t>
  </si>
  <si>
    <t>Matière d'œuvre</t>
  </si>
  <si>
    <t>1 - saisir les Denrées</t>
  </si>
  <si>
    <t>une poignée etc…tout cela n'a pas d'incidence</t>
  </si>
  <si>
    <t>Denrées</t>
  </si>
  <si>
    <t>Parce que :</t>
  </si>
  <si>
    <t>Quantités</t>
  </si>
  <si>
    <t>2 - saisir les quantités de la recette  dans cette colonne</t>
  </si>
  <si>
    <t xml:space="preserve"> l'Auteur à pensé sa recette pour </t>
  </si>
  <si>
    <t>Agneau</t>
  </si>
  <si>
    <t xml:space="preserve">Vous voulez la dupliquer pour </t>
  </si>
  <si>
    <t xml:space="preserve"> ¼ de botte de fines herbes -  allez expliquer cela à Excel (0.25)</t>
  </si>
  <si>
    <t>curry</t>
  </si>
  <si>
    <t>Formule :</t>
  </si>
  <si>
    <t xml:space="preserve">Quantité de chaque produit  </t>
  </si>
  <si>
    <t>X par le nombre de portions que vous voulez dupliquer</t>
  </si>
  <si>
    <t>C a C</t>
  </si>
  <si>
    <t>cuillère a café</t>
  </si>
  <si>
    <t>cuillère a soupe</t>
  </si>
  <si>
    <t>Nombre de portions de l'Auteur</t>
  </si>
  <si>
    <t>olives</t>
  </si>
  <si>
    <t>Astuce :</t>
  </si>
  <si>
    <t>si vous estimez que les portions sont trop importantes pour vos convives :</t>
  </si>
  <si>
    <t xml:space="preserve">Dupliquée pour : </t>
  </si>
  <si>
    <t>à vous de saisir la quantité à fabriquer en fonction de votre utilisation</t>
  </si>
  <si>
    <t>poignée</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</si>
  <si>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</si>
  <si>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</si>
  <si>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</si>
  <si>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</si>
  <si>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</si>
  <si>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</si>
  <si>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</si>
  <si>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</si>
  <si>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</si>
  <si>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</si>
  <si>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</si>
  <si>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</si>
  <si>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</si>
  <si>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</si>
  <si>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</si>
  <si>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</si>
  <si>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</si>
  <si>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de fèves</t>
  </si>
  <si>
    <t>haricots coco</t>
  </si>
  <si>
    <t>si dans votre recette vous n'avez saisi que des poids alors saisissez le total</t>
  </si>
  <si>
    <t>Poids dupliqué</t>
  </si>
  <si>
    <t>de la cellule</t>
  </si>
  <si>
    <t>de documents mis sur le net par des passionnés</t>
  </si>
  <si>
    <t xml:space="preserve">Chaque postit étant indépendant vous pouvez  le copier et le coller dans n'importe quelle feuille Excel </t>
  </si>
  <si>
    <t>pour vous constituer un répertoire</t>
  </si>
  <si>
    <t>Exemple : pour une recette de gateau…allez chercher dans vos répertoires la recette du biscuit qui vous convient</t>
  </si>
  <si>
    <t xml:space="preserve"> le mieux ajoutez une ou deux crèmes qui vont bien et terminez en ajoutant un postit éléments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</si>
  <si>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</si>
  <si>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</si>
  <si>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</si>
  <si>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Bonne utilisation. A vous de faire évoluer ces documents…et n'hésitez pas à tramsmettre vos savoirs faire……</t>
  </si>
  <si>
    <t>pour aider les jeunes en formation ou donner des idées à vos collègues des métiers de bouche</t>
  </si>
  <si>
    <t>Plusieurs exemples de colorisation des fiches</t>
  </si>
  <si>
    <t>N°</t>
  </si>
  <si>
    <t>Un  modèle simplissime</t>
  </si>
  <si>
    <t>Ligne</t>
  </si>
  <si>
    <t>Mode d'emploi cellule</t>
  </si>
  <si>
    <t>Toujours un modèle simplissime</t>
  </si>
  <si>
    <t>VARIANTE saisie des poids en Gr résultat en Kg</t>
  </si>
  <si>
    <t>Variante N° 19</t>
  </si>
  <si>
    <t xml:space="preserve">Ce modèle est une fiche unique tous les éléments de la recette sont présents et sont calculés en précisant l' unité : Kg Portions Gateaux etc.. </t>
  </si>
  <si>
    <t>Postit Modèle N° 20</t>
  </si>
  <si>
    <t>VOUS AVEZ PLUSIEURS MODÈLES DE "POSTITS" A LA PORTION  SUR CETTE FEUILLE</t>
  </si>
  <si>
    <t>comment copier un Postit : cliquez sur la cellule ICI dans l'angle gauche puis déportez la souris vers la droite en descendant légèrement  le postit est sélectionné il ne vous reste plus qu'a le copier et le coller dans votre répertoire</t>
  </si>
  <si>
    <t>Auteur :</t>
  </si>
  <si>
    <t xml:space="preserve">Mode d'emploi </t>
  </si>
  <si>
    <t>Service à l'unité</t>
  </si>
  <si>
    <t>Ce modèle pourrait convenir à tous les métiers de bouche</t>
  </si>
  <si>
    <t>Saisissez votre texte dans cette colonne</t>
  </si>
  <si>
    <t>Ce modèle pourrait convenir pour tous les métiers de bouche</t>
  </si>
  <si>
    <t>MODÈLE DE RÉPERTOIRE CHARCUTERIE</t>
  </si>
  <si>
    <t xml:space="preserve"> Postit modèle N° 16</t>
  </si>
  <si>
    <t>CONTENU DU CLASSEUR</t>
  </si>
  <si>
    <t>Formats-formules et pourcentages</t>
  </si>
  <si>
    <t>Codes couleurs : Palette de couleurs, Excel</t>
  </si>
  <si>
    <t>Différence entre service a la portion et service au poids</t>
  </si>
  <si>
    <t>Qu'est-ce qu'un "postit"</t>
  </si>
  <si>
    <t>Liste des modèles de postits a la portion pour vous aider à faire votre choix</t>
  </si>
  <si>
    <t>10 modèles de postits a la portion</t>
  </si>
  <si>
    <t>Quelques utilisations possibles…la seule limite sera votre imagination</t>
  </si>
  <si>
    <t>La tarte au chocolat</t>
  </si>
  <si>
    <t>Modèle de fiche recette avec 4 "postits» n° 18</t>
  </si>
  <si>
    <t>Fiche recette avec 10 "postits" n°18</t>
  </si>
  <si>
    <t xml:space="preserve">Fiche recette avec 4 "postits" modèle n° 20  </t>
  </si>
  <si>
    <t>Fiche recette avec 10 "postits" modèle n° 10</t>
  </si>
  <si>
    <t>Recette du ceproc</t>
  </si>
  <si>
    <t>Modèle de répertoire charcuterie</t>
  </si>
  <si>
    <t>Important : cuisiniers : pesez</t>
  </si>
  <si>
    <t>Vocabulaire professionnel</t>
  </si>
  <si>
    <t>Réflexion sur des modèle de répertoire</t>
  </si>
  <si>
    <t>Madame..Monsieur….Bonjour pour la lecture de ce document utilisez un affichage Zoom personnalisé de 120%   sinon 100%</t>
  </si>
  <si>
    <t>SERVICE A LA PORTION Explication</t>
  </si>
  <si>
    <t>SERVICE AU POIDS Explication</t>
  </si>
  <si>
    <t>EPURER UN TEXTE</t>
  </si>
  <si>
    <t>annule ou remplace les versions précédentes</t>
  </si>
  <si>
    <t>le seul collage autorisé :</t>
  </si>
  <si>
    <t>Collage spécial Valeurs 123</t>
  </si>
  <si>
    <t>Madame…Monsieur..Bonjour</t>
  </si>
  <si>
    <t>Vous récupérez parfois du texte sur le net pour vos fiches recettes ( des quantités ou un mode opératoire)</t>
  </si>
  <si>
    <t>Ce texte est souvent formaté avec des espaces        des points….  des tirets _  que vous voulez supprimer</t>
  </si>
  <si>
    <t xml:space="preserve">Souvent ce texte est trop long pour vos fiches, il faut donc le couper </t>
  </si>
  <si>
    <t>Ce n'est pas compliqué : utilisez la feuille EPURER UN TEXTE</t>
  </si>
  <si>
    <t>1 - Collez votre texte dans la colonne K du tableau</t>
  </si>
  <si>
    <t>2 - Saisissez ce que vous voulez supprimer dans les cellules E9  F9  G9  (pour toutes les lignes)  vous n'êtes pas obligés de saisir les 3 cellules</t>
  </si>
  <si>
    <t>3 - En complément que souhaitez vous supprimer ligne par ligne colonne C</t>
  </si>
  <si>
    <t>4 - En option si vous le souhaitez, saisissez du texte - une valeur de remplacement ou rien colonne D</t>
  </si>
  <si>
    <t>5 - Récupérez votre texte "nettoyé" colonne B</t>
  </si>
  <si>
    <t>6 - Collez ce texte dans votre document . Collage Spécial 123 Valeurs . Sinon vous coller les formules</t>
  </si>
  <si>
    <t>Une astuce  pour adapter le nombre de caractères à la dimension de votre tableau</t>
  </si>
  <si>
    <t xml:space="preserve">Autre astuce : collez votre texte dans word </t>
  </si>
  <si>
    <t>collez le texte dans votre tableau (collage spécial Valeurs)</t>
  </si>
  <si>
    <t>Cliquer sur Mise en page colonnes et en bas de la liste</t>
  </si>
  <si>
    <t xml:space="preserve">dans la barre de formule coupez le texte qui dépasse votre tableau </t>
  </si>
  <si>
    <t>et collez ce texte dans la ligne suivante</t>
  </si>
  <si>
    <t>et ainsi de suite</t>
  </si>
  <si>
    <t>Copiez une colonne et coller Valeurs dans votre feuille Excel</t>
  </si>
  <si>
    <t>https://www.youtube.com/watch?v=ImOnZNKHBNU&amp;ab_channel=Tutech</t>
  </si>
  <si>
    <t>7 ZIP pour Zipper vos documents</t>
  </si>
  <si>
    <t>Spécifications et limites relatives à Excel</t>
  </si>
  <si>
    <t>https://support.office.com/fr-fr/article/Sp%C3%A9cifications-et-limites-relatives-%C3%A0-Excel-1672b34d-7043-467e-8e27-269d656771c3#ID0EBABAAA=Excel%C2%A02016-2013</t>
  </si>
  <si>
    <t>Afficher les relations entre formules et cellules</t>
  </si>
  <si>
    <t>https://support.office.com/fr-fr/article/Afficher-les-relations-entre-formules-et-cellules-a59bef2b-3701-46bf-8ff1-d3518771d507</t>
  </si>
  <si>
    <t>Auditer-et-espionner-des-formules-sous-excel</t>
  </si>
  <si>
    <t>http://lecompagnon.info/excel/analyse.htm</t>
  </si>
  <si>
    <t>Joël LEBOUCHER …Octobre 2020</t>
  </si>
  <si>
    <t>L'UPRT : la diffusion des savoirs - le partage des savoir-faire</t>
  </si>
  <si>
    <t xml:space="preserve">             TABLEAU POUR ÉPURER UN TEXTE BRUT RÉCUPÉRÉ SUR LE NET                                                                                                                                                    TABLEAU POUR ÉPURER UN TEXTE BRUT RÉCUPÉRÉ SUR LE NET                             </t>
  </si>
  <si>
    <t>3 - Récupérez votre texte dans cette colonne</t>
  </si>
  <si>
    <t>2 - Que voulez vous supprimer dans le texte</t>
  </si>
  <si>
    <t xml:space="preserve">Astuce : copiez dans la ligne de texte brut l'élément à supprimer pour le coller dans une des cellules 1-2 ou 3 parce qu'il arrive parfois </t>
  </si>
  <si>
    <t>Saisissez ce que vous voulez supprimer dans toutes les lignes   vous n'êtes pas obligés de saisir les 3 cellules</t>
  </si>
  <si>
    <t>1 - Collez le texte brut dans cette colonne</t>
  </si>
  <si>
    <t>que cela ne soit pas reconnu si vous le saisissez vous-même</t>
  </si>
  <si>
    <t>pour le coller dans une feuille choisir Collage Spécial 123 Valeurs sinon vous coller les formules</t>
  </si>
  <si>
    <t>A PARTIR DE CETTE COLONNE les tableaux suivant sont un bonus pour vous présenter d'autres formules possibles récupérées sur le net</t>
  </si>
  <si>
    <t>—</t>
  </si>
  <si>
    <t>...</t>
  </si>
  <si>
    <t>/</t>
  </si>
  <si>
    <t>Fonction 1ère lettre Majuscule</t>
  </si>
  <si>
    <t>Remplacement ligne par ligne</t>
  </si>
  <si>
    <t>Fonction SUBSTITUE 1</t>
  </si>
  <si>
    <t>Fonction SUBSTITUE 2</t>
  </si>
  <si>
    <t>Fonction SUBSTITUE 3</t>
  </si>
  <si>
    <t>Fonction SUPPRESPACE</t>
  </si>
  <si>
    <t>Coller votre texte brut ICI  COLLAGE SPÉCIAL VALEURS</t>
  </si>
  <si>
    <t>Nombre de caractères et d'espaces dans le texte modifié colonne B</t>
  </si>
  <si>
    <t>Combien de caractères souhaitez vous dans une cellule.Maxi 255</t>
  </si>
  <si>
    <r>
      <t xml:space="preserve">Suggestion : au dela de 255 caractères Excel tronque la cellule </t>
    </r>
    <r>
      <rPr>
        <i/>
        <sz val="22"/>
        <rFont val="Calibri"/>
        <family val="2"/>
        <scheme val="minor"/>
      </rPr>
      <t>(Coupe en retranchant une partie importante)</t>
    </r>
  </si>
  <si>
    <t>Exemple de fractionnement en fonction du nombre de caractères saisis colonne U en respectant les mots entiers</t>
  </si>
  <si>
    <t>SI(ESTVIDE(K14);"";GAUCHE(B14;MAX(SI(ESTERREUR(CHERCHE(" ";GAUCHE(B14;AB14);LIGNE(DECALER(INDIRECT("v14");;;NBCAR(B14)))));0;CHERCHE(" ";GAUCHE(B14;AB14);LIGNE(DECALER(INDIRECT("v14");;;NBCAR(B14))))))))</t>
  </si>
  <si>
    <t>SI(ESTVIDE(K14);"";GAUCHE(B14;MIN(AG14;SOMMEPROD(MAX((STXT(B14;LIGNE(INDIRECT("1:"&amp;AG14));1)=" ")*(LIGNE(INDIRECT("1:"&amp;AG14))))))))</t>
  </si>
  <si>
    <t>Autres possibilités avec divers résultats</t>
  </si>
  <si>
    <t>SI(K14="";"";MAJUSCULE(GAUCHE(H14;1))&amp;DROITE(H14;NBCAR(H14)-1))</t>
  </si>
  <si>
    <t>Que souhaitez vous supprimer ligne par ligne</t>
  </si>
  <si>
    <t xml:space="preserve">à Remplacer par </t>
  </si>
  <si>
    <t>CONCATENER(MAJUSCULE(GAUCHE(H14;1));DROITE(H14;(NBCAR(H14))-1))</t>
  </si>
  <si>
    <t>SUBSTITUE(K14;E$9;"")</t>
  </si>
  <si>
    <t>SUBSTITUE(E14;F$9;"")</t>
  </si>
  <si>
    <t>SUBSTITUE(F14;G$9;"")</t>
  </si>
  <si>
    <t>SUPPRESPACE(I14)</t>
  </si>
  <si>
    <t>Copiez votre texte nettoyé ICI pour Collage spécial Valeurs dans votre document</t>
  </si>
  <si>
    <t>"Nettoyage" dans ces colonnes</t>
  </si>
  <si>
    <t>↓       ↓       ↓      ↓       ↓</t>
  </si>
  <si>
    <t>Total caractères colonne J</t>
  </si>
  <si>
    <t>dans la colonne B vous avez</t>
  </si>
  <si>
    <t>SI(ESTVIDE(K14);"";STXT(B14;1;W14-NBCAR(DROITE(STXT(B14;1;W14);NBCAR(STXT(B14;1;W14))-CHERCHE("§";SUBSTITUE(B14;" ";"§";NBCAR(STXT(B14;1;W14))-NBCAR(SUBSTITUE(STXT(B14;1;W14);" ";""))))))))</t>
  </si>
  <si>
    <t xml:space="preserve">colonne </t>
  </si>
  <si>
    <t>formules utilisées colonne AK</t>
  </si>
  <si>
    <t>Texte de la colonne B modifié en fonction des formules</t>
  </si>
  <si>
    <t>colonne J</t>
  </si>
  <si>
    <t>300g</t>
  </si>
  <si>
    <t>100 Gr</t>
  </si>
  <si>
    <t>exemple / — équeuter, laver,      cuire 300g de haricots   ...  à l'anglaise les égoutter</t>
  </si>
  <si>
    <t>"-"&amp;GAUCHE(B14;AM14)</t>
  </si>
  <si>
    <t>quatre</t>
  </si>
  <si>
    <t>2 et en six</t>
  </si>
  <si>
    <t>... laver, parer les aubergines,    les couper en quatre dans la longueur /</t>
  </si>
  <si>
    <t>"-"&amp;STXT(B16;17;15)</t>
  </si>
  <si>
    <t>haricots</t>
  </si>
  <si>
    <t>fèves</t>
  </si>
  <si>
    <t xml:space="preserve">      cuire les haricots   ...  à l'anglaise les égoutter EXEMPLE / — équeuter, laver,      cuire les haricots   ...  à l'anglaise les égoutter EXEMPLE / — équeuter, laver,                    cuire les haricots   ...  à l'anglaise les égoutterEXEMPLE / — équeuter, laver,      cuire les haricots   ...  à l'anglaise les égoutter</t>
  </si>
  <si>
    <t>DROITE(B18;NBCAR(B18)-AM18)</t>
  </si>
  <si>
    <t>1. litre de</t>
  </si>
  <si>
    <t>1. litre de lait</t>
  </si>
  <si>
    <t>Source du Net pour les formules - cliquez sur le lien</t>
  </si>
  <si>
    <t>0.500 kg de</t>
  </si>
  <si>
    <t>0.500 kg de pain sec (avec le moins de croute colorée possible)</t>
  </si>
  <si>
    <t>Bonjour le forum,chaque cellule de la colonne A contient une chêne de plus de 50 caractères.mon but est de les fractionner de sort d'avoir 3 colonne B, C et D</t>
  </si>
  <si>
    <t>2 œufs</t>
  </si>
  <si>
    <t xml:space="preserve">Colonne B: les 16 premiers caractères précédés par le signe "-" Colonne C: les 15 caractères qui suivent "du 17 au 31" précédés par le signe "-" Colonne D: </t>
  </si>
  <si>
    <t xml:space="preserve">100 g </t>
  </si>
  <si>
    <t>100 g Noisette en poudre</t>
  </si>
  <si>
    <t>les reste des caracteres de la cellule A.</t>
  </si>
  <si>
    <t>et demi</t>
  </si>
  <si>
    <t>1  banane et demi</t>
  </si>
  <si>
    <t>Exemple: 001430010606201018839040003715201011988BOUS devient : -0014300106062010 -188390400037152 01011988BOUS</t>
  </si>
  <si>
    <t>https://forum.excel-pratique.com/excel/fractionner-colonne-suivant-nombre-de-caracteres-t43147.html</t>
  </si>
  <si>
    <t xml:space="preserve">choisissez le nombre de colonne qui vous scindera le texte au nombre </t>
  </si>
  <si>
    <t>de caractères pour votre tableau</t>
  </si>
  <si>
    <t>Epurer un texte : tableau pour "nettoyer" un texte récupéré sur le net</t>
  </si>
  <si>
    <t>Mise à jour du 30 Novembre 2020</t>
  </si>
  <si>
    <t>Nombres</t>
  </si>
  <si>
    <t>hauteurs de lignes</t>
  </si>
  <si>
    <t>Poids portion</t>
  </si>
  <si>
    <t>Détail de la recette de l' Auteur</t>
  </si>
  <si>
    <t>Combien voulez vous faire de portions</t>
  </si>
  <si>
    <t>Tarte</t>
  </si>
  <si>
    <t>Recette recalculée pour</t>
  </si>
  <si>
    <t>1 - Modifier le nombre de portions et le grammage</t>
  </si>
  <si>
    <t>2 - Recalculer la recette en fonction d'un produit</t>
  </si>
  <si>
    <t>Nombre</t>
  </si>
  <si>
    <t>saisissez les poids en grammes colonne C</t>
  </si>
  <si>
    <t/>
  </si>
  <si>
    <t>❺  Aide à la décision</t>
  </si>
  <si>
    <t xml:space="preserve">⓫ POSTIT SERVICE A LA PORTION  - DESCRIPTIF de la recette  Auteur …livre…page …références….site : ajoutez un lien en bas de la fiche recette </t>
  </si>
  <si>
    <t>Supression de cette ligne interdit</t>
  </si>
  <si>
    <t>Lien internet : collez le lien pour retrouver l'Auteur ou le site</t>
  </si>
  <si>
    <t>FACULTATIF : vous avez une aide à la décision qui n'a pas d'effet sur la fiche si vous ne saisissez pas la proposition ❼ en cellule ❾</t>
  </si>
  <si>
    <t>Vous voulez Modifier le nombre de portions et le grammage</t>
  </si>
  <si>
    <t>Vous voulez Recalculer la recette en fonction d'un produit</t>
  </si>
  <si>
    <t>Adaptation : Joël Leboucher..UPRT "Union des Personnels de la Restauration Territoriale"  adhérent au réseau RESTAU'CO</t>
  </si>
  <si>
    <t>POIDS RECETTE</t>
  </si>
  <si>
    <t>&lt; vous pouvez supprimer cette ligne de la fiche recette si elle n'est pas utilisée</t>
  </si>
  <si>
    <t xml:space="preserve">Saisir ou Coller les ingrédients dans la colonne </t>
  </si>
  <si>
    <t>❶  Saisir ou Coller les ingrédients</t>
  </si>
  <si>
    <t>Fiche N°18</t>
  </si>
  <si>
    <t>Fiche à la portion saisie en Gr</t>
  </si>
  <si>
    <t>faire court …1 verbe = 1 action</t>
  </si>
  <si>
    <t>Que faut-il faire</t>
  </si>
  <si>
    <t>Auteur poids recette</t>
  </si>
  <si>
    <t>Vous voulez faire combien de portions</t>
  </si>
  <si>
    <t>vous devriez donc saisir ce nombre ❽ dans la cellule ❺</t>
  </si>
  <si>
    <t>portions de</t>
  </si>
  <si>
    <t xml:space="preserve">Saisisser ou collez la recette dans la colonne </t>
  </si>
  <si>
    <t>Vous voudriez faire combien de portions avec le poids de la recette de l'Auteur</t>
  </si>
  <si>
    <t>Vous voudriez faire combien de portions</t>
  </si>
  <si>
    <t>Vous voudriez faire combien de portions avec votre grammage</t>
  </si>
  <si>
    <t>le résultat s'affiche dans la cellule  ❽</t>
  </si>
  <si>
    <t>le poids de la recette est divisé par votre nombre de portion A</t>
  </si>
  <si>
    <t>résultat : grammage à servir ❼</t>
  </si>
  <si>
    <t>❹  Modifier le nombre de portions et le grammage</t>
  </si>
  <si>
    <t>* Vous pouvez changer "portions" par ce que vous voulez - Tartes - Saucisses - couverts selon la recette de l'Auteur</t>
  </si>
  <si>
    <t>L'Auteur à prévu cette recette pour combien de portions*</t>
  </si>
  <si>
    <t>❸ Recette Auteur pour combien de Portions*</t>
  </si>
  <si>
    <t>❾ Combien de portions voulez vous faire *</t>
  </si>
  <si>
    <t>vous devriez donc saisir ce nombre ❽ dans la cellule ❾</t>
  </si>
  <si>
    <t>❾ Combien de portions voulez vous faire</t>
  </si>
  <si>
    <t>❿ NOM de la recette a saisir ICI</t>
  </si>
  <si>
    <t xml:space="preserve">NOM de la recette </t>
  </si>
  <si>
    <t xml:space="preserve">DESCRIPTIF de la recette  Auteur …livre…page …références….site : ajoutez un lien en bas de la fiche recette </t>
  </si>
  <si>
    <t xml:space="preserve">⓫ </t>
  </si>
  <si>
    <t>❹ Aide à la décision</t>
  </si>
  <si>
    <t>❹ Modifier le nombre de portions et le grammage</t>
  </si>
  <si>
    <t>q   Police Wingdings 3</t>
  </si>
  <si>
    <t>Saisisez Facultatif le nombre d'unités (exemple 2 pour 2 œufs) et le Poids si vous connaissez le poids unitaire du Quoi saisissez le aussi ici Exemple 2 œufs  de 50g</t>
  </si>
  <si>
    <t>Sinon saisissez les poids fournis par l'Auteur</t>
  </si>
  <si>
    <t>Aide à la décision ( optionnel )</t>
  </si>
  <si>
    <t>Saisisez la valeur affichée dans cette cellule ❽ dans la cellule ❾ (si vous avez plusieurs chiffres après la virgule) Copiez la cellule ❽ et collez (collage spécial Coller le lien(N) et cliquez sur la cellule ❾ pour les mettre en liaison</t>
  </si>
  <si>
    <t>supposons que l'élément  que vous choisissez dans votre recette soit le poids de farine ou de viande etc…saisissez le poids UTILISÉ PAR  l'AUTEUR dans la cellule ❻ fond bleu</t>
  </si>
  <si>
    <t>vous devriez donc saisir le nombre cellule ❼ dans la cellule ❾</t>
  </si>
  <si>
    <t>vous devriez donc saisir ce nombre ❾ dans la cellule ❿</t>
  </si>
  <si>
    <t>vous devriez donc saisir ce nombre❼ dans la cellule ❿</t>
  </si>
  <si>
    <t>⓫  NOM DE LA RECETTE ou d'un élément de la recette</t>
  </si>
  <si>
    <t>⓫  ?  Si vous avez plusieurs postits pour une recette NOM DE LA RECETTE MÈRE</t>
  </si>
  <si>
    <t xml:space="preserve">⓬ POSTIT SERVICE A LA PORTION  - DESCRIPTIF de la recette  Auteur …livre…page …références….site : ajoutez un lien en bas de la fiche recette </t>
  </si>
  <si>
    <t>⓫ Constituant de quelle recette</t>
  </si>
  <si>
    <t>⓬ DESCRIPTIF de la recette : + lien en bas de la fiche</t>
  </si>
  <si>
    <t>le poids de la recette est divisé par le poids de votre nombre de portion A</t>
  </si>
  <si>
    <t>Poids total recette</t>
  </si>
  <si>
    <t>AUTEUR : J.Pinter Lycée Hotelier de la Rochelle - DESCRIPTIF : Crêpes passées dans un caramel arômatisé de jus  et zestes d'oranges et citrons,  et flambées au Calvados .Accompagnement de pommes sautées au beurre. nb : généralement les éléments du flambage sont préparés par la salle (la cuisine ne préparant que les crêpes)</t>
  </si>
  <si>
    <t>litre(s)</t>
  </si>
  <si>
    <t>Quoi ?</t>
  </si>
  <si>
    <t>filets</t>
  </si>
  <si>
    <t>Ingrédients</t>
  </si>
  <si>
    <t>VARIANTE saisie des poids en Gr résultat en Kg SANS %</t>
  </si>
  <si>
    <t>Saisie des poids en Grammes résultat en Kg avec %</t>
  </si>
  <si>
    <t>Exemple de recette saisie en Kg résultat en Kg sans %</t>
  </si>
  <si>
    <t>Saisie des recettes des Auteurs</t>
  </si>
  <si>
    <t>Quoi : précisez</t>
  </si>
  <si>
    <t>blancs d'œufs</t>
  </si>
  <si>
    <t>œufs entiers</t>
  </si>
  <si>
    <t>cuillères</t>
  </si>
  <si>
    <t>morceaux</t>
  </si>
  <si>
    <t>DESCRIPTIF attention les nombres sont neutres c'est vous qui indiquez colonnes "Quoi" si ce sont des jaunes des litres - des Kg - des saucisses ou autre et d'ajouter ou réduire les décimales pour une meilleure lecture.Pour cet exemple j'ai mélangé des Kg des Gr des jaunes et des blancs des cuillères et des morceaux vous faites ce que vous voulez. Mais cela demande un peu de temps et d'attention</t>
  </si>
  <si>
    <t>q police Wingdings 3</t>
  </si>
  <si>
    <t>ligne</t>
  </si>
  <si>
    <t>produits saisis</t>
  </si>
  <si>
    <t>vous avez des infos pour contrôler</t>
  </si>
  <si>
    <t>ATTENTION les nombres sont neutres c'est vous qui indiquez colonnes "Quoi" si ce sont des jaunes des litres - des Kg - des saucisses ou autre et d'ajouter ou réduire les décimales pour une meilleure lecture.Pour cet exemple j'ai mélangé des Kg des Gr des jaunes et des blancs des cuillères et des morceaux vous faites ce que vous voulez. Mais cela demande un peu de temps et d'attention</t>
  </si>
  <si>
    <t>Coller la recette dans la colonne  H Collage spécial = collage 1-2-3 Valeurs ou (R) respecter la mise en forme de destination</t>
  </si>
  <si>
    <t>Saisie des recettes des Auteurs Combien et quoi</t>
  </si>
  <si>
    <t>Pour l'exemple j'ai saisi du sucre en morceaux des jaunes d'œufs en gr et à la pièce</t>
  </si>
  <si>
    <t>Pourquoi modifier texte et quantités avec ce tableau ? Pour conserver la recette originale de l'Auteur et pour vérification en cas d'erreur de saisie</t>
  </si>
  <si>
    <t>DANS LA BARRE DE FORMULES COPIEZ</t>
  </si>
  <si>
    <t>le texte et les espaces</t>
  </si>
  <si>
    <t>n'oubliez pas qu'un espace est compté comme du texte</t>
  </si>
  <si>
    <t xml:space="preserve">TABLEAU POUR "NETTOYER" UN TEXTE RÉCUPÉRÉ SUR LE NET   </t>
  </si>
  <si>
    <t>Collez la liste des ngrédients utilisées par l'Auteur. Collage spécial Valeurs</t>
  </si>
  <si>
    <t>Dans la colonne S cliquez sur le texte à nettoyer</t>
  </si>
  <si>
    <t>Positionnez vous sur la ligne correspondante ci-dessous et</t>
  </si>
  <si>
    <t>Colez dans cette colonne</t>
  </si>
  <si>
    <t>par rien alors ne saisissez rien colonne T</t>
  </si>
  <si>
    <t>Une astuce  pour adapter le nombre de caractères à la dimension de votre colonne dans la fiche recette</t>
  </si>
  <si>
    <t>dans la barre de formule coupez le texte qui dépasse votre colonne dans la fiche recette</t>
  </si>
  <si>
    <t xml:space="preserve">50 g de </t>
  </si>
  <si>
    <t xml:space="preserve">· ½ </t>
  </si>
  <si>
    <t xml:space="preserve">· 30 g de </t>
  </si>
  <si>
    <t xml:space="preserve">· 1 </t>
  </si>
  <si>
    <t xml:space="preserve">· 1 c. à soupe de </t>
  </si>
  <si>
    <t>· ¼ d’</t>
  </si>
  <si>
    <t xml:space="preserve">· Un peu de </t>
  </si>
  <si>
    <t xml:space="preserve">· </t>
  </si>
  <si>
    <t xml:space="preserve">· 1 c. à café de </t>
  </si>
  <si>
    <t>· 1 c. à café de crème fraîche</t>
  </si>
  <si>
    <t>Betterave cuite</t>
  </si>
  <si>
    <t>Avocat</t>
  </si>
  <si>
    <t>Thon</t>
  </si>
  <si>
    <t>Citron</t>
  </si>
  <si>
    <t>Vinaigrette</t>
  </si>
  <si>
    <t>Échalote</t>
  </si>
  <si>
    <t>Mayonnaise</t>
  </si>
  <si>
    <t>Poivre</t>
  </si>
  <si>
    <t>Fromage</t>
  </si>
  <si>
    <t>Blanc nature</t>
  </si>
  <si>
    <t>Crème fraîche</t>
  </si>
  <si>
    <t>Fromage fondu</t>
  </si>
  <si>
    <t>Copiez le texte de la colonne Z et collez le dans lacolonne H (collage spécial Valeurs)</t>
  </si>
  <si>
    <t>Collez le Texte à modifier dans la barre de formules sur ces lignes</t>
  </si>
  <si>
    <t>Les flèches suivantes s'obtiennent en saisissant les lettres (en minuscule) format de police Wingdings 3</t>
  </si>
  <si>
    <t>Wingdings 3</t>
  </si>
  <si>
    <t>Souhaité</t>
  </si>
  <si>
    <t>Si vous avez une erreur #VALEUR! dans cette colonne saisissez un point dans la colonne "à Remplacer par "</t>
  </si>
  <si>
    <t>Copiez cette liste d'ingrédients "nettoyée" pour la coller dans votre fiche colonne H - Collage Spécial Valeurs pour respecter la mise en forme</t>
  </si>
  <si>
    <t>Texte "nettoyé" à coller dans la colonne</t>
  </si>
  <si>
    <t>Lien</t>
  </si>
  <si>
    <t>Mode d'emploi de la fiche de fabrication  Modèle  &gt;</t>
  </si>
  <si>
    <t>saisissez les Poids Unitaire en Kg</t>
  </si>
  <si>
    <t>Cellules</t>
  </si>
  <si>
    <t>Recette Auteur pour combien de Portions*</t>
  </si>
  <si>
    <t xml:space="preserve">❸ </t>
  </si>
  <si>
    <t>❹ Combien de portions voulez vous faire *</t>
  </si>
  <si>
    <t>Détail de la recette et aide à la décision</t>
  </si>
  <si>
    <t>Poids portion de l'Auteur</t>
  </si>
  <si>
    <t>votre poids portion Souhaité - saisissez un grammage qui vous convient</t>
  </si>
  <si>
    <t xml:space="preserve">Poids - choisissez un poids correspondant à votre grammage souhaité dans cette colonne ❼ </t>
  </si>
  <si>
    <t xml:space="preserve">et saisissez ce poids dans la cellule fond jaune correspondante ❽ </t>
  </si>
  <si>
    <t>seule la colonne sera recalculée pour l'effectif . Les autres colonnes seront commandées par la cellule  ❹</t>
  </si>
  <si>
    <t>Poids colonne</t>
  </si>
  <si>
    <t>saisissez sur cette ligne le ou les poids que vous avez choisi en ❼</t>
  </si>
  <si>
    <t>Saisissez ou collez le mode de préparation ci-dessous</t>
  </si>
  <si>
    <t>❾ Saisissez ou collez le mode de préparation ci-dessous</t>
  </si>
  <si>
    <t>&lt; dans cette colonne</t>
  </si>
  <si>
    <t xml:space="preserve">❾ </t>
  </si>
  <si>
    <t>❿  NOM DE LA RECETTE</t>
  </si>
  <si>
    <t>❿   AUTEUR</t>
  </si>
  <si>
    <t xml:space="preserve">❿ POSTIT SERVICE A LA PORTION  - DESCRIPTIF de la recette  Auteur …livre…page …références….site : ajoutez un lien en bas de la fiche recette </t>
  </si>
  <si>
    <t>❷ Poids Unitaire en Kg</t>
  </si>
  <si>
    <t>ajoutez un lien internet (en bas de page) pour retrouver le document original</t>
  </si>
  <si>
    <t>Saisissez le nom de la recette - le nom de l'Auteur et le descriptif</t>
  </si>
  <si>
    <t>❼ à saisir dans ❽</t>
  </si>
  <si>
    <t>Un postit A LA PORTION pour 5 recettes et 1 compteur général + 5 compteurs individuels</t>
  </si>
  <si>
    <t>MISE A JOUR du 09/12/2020</t>
  </si>
  <si>
    <t>Fiche N°19</t>
  </si>
  <si>
    <t>❸ L'Auteur à prévu cette recette pour combien de parts</t>
  </si>
  <si>
    <t>L'Auteur à prévu cette recette pour combien de parts de tarte ou autre</t>
  </si>
  <si>
    <t xml:space="preserve"> DESCRIPTIF de la recette  Auteur …livre…page …références….site : ajoutez un lien en bas de la fiche recette </t>
  </si>
  <si>
    <t xml:space="preserve">⓬ </t>
  </si>
  <si>
    <t xml:space="preserve">l'essentiel de la fiche </t>
  </si>
  <si>
    <t>Mode d'emploi ligne &gt;</t>
  </si>
  <si>
    <t>❷  Saisir Nombres.Quoi.et Poids en grammes</t>
  </si>
  <si>
    <t>❿ Saisir le nombre d'unité(s) que vous voulez préparer</t>
  </si>
  <si>
    <t>Copiez cette liste d'ingrédients "nettoyée" pour la coller dans votre fiche - Collage Spécial Valeurs pour respecter la mise en forme</t>
  </si>
  <si>
    <t>Mode d'emploi du Postit</t>
  </si>
  <si>
    <t>FIN DU MODÈLE</t>
  </si>
  <si>
    <t>Mode d'emploi de la fiche de fabrication  Modèle N°  &gt;</t>
  </si>
  <si>
    <t>Fiche N°20</t>
  </si>
  <si>
    <t>Fiche à la portion saisie neutre</t>
  </si>
  <si>
    <t>❸ OU saisissez le poids (SOIT  le poids soit le nombre d'unités) MAIS PAS LES DEUX</t>
  </si>
  <si>
    <t>❷  Combien : saisir le nombre d'unités (exemple 2 pour 2 œufs)</t>
  </si>
  <si>
    <t>❺ Saisie des recettes des Auteurs Combien et quoi</t>
  </si>
  <si>
    <t>❻ Combien de portions voulez vous faire</t>
  </si>
  <si>
    <t>❹ Quoi c'est ici que vous saisissez les unités ou ingédients pour les colonnes L et N</t>
  </si>
  <si>
    <t>❿ DESCRIPTIF de la recette : + lien en bas de la fiche</t>
  </si>
  <si>
    <t>Fiche N°21</t>
  </si>
  <si>
    <t>Fiche à la portion saisie en Kg</t>
  </si>
  <si>
    <t>9 colonnes supplémentaires</t>
  </si>
  <si>
    <t>Modèle de FICHE RECETTE AVEC 4 "POSTITS" N° 18 - et 9 colonnes supplémentaires</t>
  </si>
  <si>
    <t>FICHE RECETTE AVEC 10 "POSTITS"  N° 18 - et 9 colonnes supplémentaires</t>
  </si>
  <si>
    <t>FICHE RECETTE AVEC 4 "POSTITS" Modèle N° 20   - et 9 colonnes supplémentaires</t>
  </si>
  <si>
    <t>Utilitaire pour "nettoyer" du texte</t>
  </si>
  <si>
    <t>Et voila…c'est pas compliqué…...Transmettez  "vos savoir faire"  peu importe qui les récupère;</t>
  </si>
  <si>
    <t>pourvu qu'un plus grand nombre puisse en bénéficier.</t>
  </si>
  <si>
    <t>Lien &gt;</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</si>
  <si>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</si>
  <si>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</si>
  <si>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</si>
  <si>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</si>
  <si>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Je remercie chaleureusement les internautes passionnés qui élaborent et proposent des formules et fonctions imbriquées</t>
  </si>
  <si>
    <t xml:space="preserve"> &gt;</t>
  </si>
  <si>
    <t>u    Police Wingdings 3</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</si>
  <si>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</si>
  <si>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</si>
  <si>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</si>
  <si>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</si>
  <si>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Vous pouvez assembler plusieurs postit(s) sur une même feuille pour créer votre recette</t>
  </si>
  <si>
    <t xml:space="preserve">ne sont "postit" que les fiches avec cellule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</si>
</sst>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4" formatCode="_-* #,##0.00\ &quot;€&quot;_-;\-* #,##0.00\ &quot;€&quot;_-;_-* &quot;-&quot;??\ &quot;€&quot;_-;_-@_-"/>
    <numFmt numFmtId="164" formatCode="0.000&quot; Kg&quot;"/>
    <numFmt numFmtId="165" formatCode="0.0"/>
    <numFmt numFmtId="166" formatCode="0.000"/>
    <numFmt numFmtId="167" formatCode="0&quot; %&quot;"/>
    <numFmt numFmtId="168" formatCode="0.00&quot;Kg&quot;"/>
    <numFmt numFmtId="169" formatCode="0.0&quot; g&quot;"/>
    <numFmt numFmtId="170" formatCode="0.000&quot;Kg&quot;"/>
    <numFmt numFmtId="171" formatCode="0&quot;%&quot;"/>
    <numFmt numFmtId="172" formatCode="dddd\ dd\ mmmm\ yyyy"/>
    <numFmt numFmtId="173" formatCode="hh&quot;H&quot;:mm&quot; mn&quot;"/>
    <numFmt numFmtId="174" formatCode="&quot;Poids portion&quot;\ 0.000&quot; Kg&quot;"/>
    <numFmt numFmtId="175" formatCode="0.0&quot;Kg&quot;"/>
    <numFmt numFmtId="176" formatCode="0&quot; Mx&quot;"/>
    <numFmt numFmtId="177" formatCode="0.00&quot; Mx&quot;"/>
    <numFmt numFmtId="178" formatCode="0&quot; g&quot;"/>
    <numFmt numFmtId="179" formatCode="dddd\ dd\ mmmm\ yyyy\-\ hh:mm"/>
    <numFmt numFmtId="180" formatCode="0.000&quot; L&quot;"/>
    <numFmt numFmtId="181" formatCode="0.0000000000000"/>
    <numFmt numFmtId="182" formatCode="#,##0.00\ &quot;€&quot;"/>
    <numFmt numFmtId="183" formatCode="0.0&quot; %&quot;"/>
    <numFmt numFmtId="184" formatCode="0&quot;Kg&quot;"/>
    <numFmt numFmtId="185" formatCode="0.0000"/>
    <numFmt numFmtId="186" formatCode="0.00\ &quot; cm³&quot;"/>
    <numFmt numFmtId="187" formatCode="&quot;Col.&quot;0"/>
    <numFmt numFmtId="188" formatCode="0.00\ &quot; cm²&quot;"/>
    <numFmt numFmtId="189" formatCode="0&quot; cm&quot;"/>
    <numFmt numFmtId="190" formatCode="0.0&quot; cm&quot;"/>
    <numFmt numFmtId="191" formatCode="0.0&quot; mm&quot;"/>
    <numFmt numFmtId="192" formatCode="0.00&quot; cm&quot;"/>
    <numFmt numFmtId="193" formatCode="#,##0&quot; cl&quot;"/>
    <numFmt numFmtId="194" formatCode="#,##0&quot; grs&quot;"/>
    <numFmt numFmtId="195" formatCode="#,##0&quot; dl&quot;"/>
    <numFmt numFmtId="196" formatCode="[h]&quot;H&quot;mm"/>
    <numFmt numFmtId="197" formatCode="0.0%"/>
    <numFmt numFmtId="198" formatCode="0&quot; gr&quot;"/>
    <numFmt numFmtId="199" formatCode="0.0&quot; gr&quot;"/>
    <numFmt numFmtId="200" formatCode="0&quot; Kg&quot;"/>
    <numFmt numFmtId="201" formatCode="0.00&quot; Kg&quot;"/>
    <numFmt numFmtId="202" formatCode="0.000\K\g"/>
    <numFmt numFmtId="203" formatCode="0&quot; lignes&quot;"/>
  </numFmts>
  <fonts count="929">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indexed="8"/>
      <name val="Rockwell"/>
      <family val="1"/>
    </font>
    <font>
      <b/>
      <sz val="18"/>
      <color indexed="49"/>
      <name val="Arial"/>
      <family val="2"/>
    </font>
    <font>
      <sz val="10"/>
      <name val="Arial"/>
      <family val="2"/>
    </font>
    <font>
      <b/>
      <sz val="24"/>
      <name val="Arial"/>
      <family val="2"/>
    </font>
    <font>
      <sz val="11"/>
      <color indexed="50"/>
      <name val="Calibri"/>
      <family val="2"/>
    </font>
    <font>
      <b/>
      <sz val="20"/>
      <color indexed="50"/>
      <name val="Calibri"/>
      <family val="2"/>
    </font>
    <font>
      <sz val="10"/>
      <name val="Calibri"/>
      <family val="2"/>
    </font>
    <font>
      <sz val="10"/>
      <name val="MS Sans Serif"/>
      <family val="2"/>
    </font>
    <font>
      <sz val="14"/>
      <name val="Arial"/>
      <family val="2"/>
    </font>
    <font>
      <b/>
      <sz val="20"/>
      <color indexed="57"/>
      <name val="Calibri"/>
      <family val="2"/>
    </font>
    <font>
      <b/>
      <sz val="16"/>
      <color indexed="57"/>
      <name val="Arial"/>
      <family val="2"/>
    </font>
    <font>
      <sz val="11"/>
      <color indexed="9"/>
      <name val="Calibri"/>
      <family val="2"/>
    </font>
    <font>
      <b/>
      <sz val="20"/>
      <color indexed="9"/>
      <name val="Arial"/>
      <family val="2"/>
    </font>
    <font>
      <b/>
      <sz val="20"/>
      <color indexed="13"/>
      <name val="Calibri"/>
      <family val="2"/>
    </font>
    <font>
      <sz val="14"/>
      <color indexed="9"/>
      <name val="Rockwell"/>
      <family val="1"/>
    </font>
    <font>
      <sz val="14"/>
      <name val="Rockwell"/>
      <family val="1"/>
    </font>
    <font>
      <sz val="12"/>
      <name val="Rockwell"/>
      <family val="1"/>
    </font>
    <font>
      <b/>
      <sz val="11"/>
      <color indexed="10"/>
      <name val="Calibri"/>
      <family val="2"/>
    </font>
    <font>
      <sz val="18"/>
      <color indexed="9"/>
      <name val="Rockwell"/>
      <family val="1"/>
    </font>
    <font>
      <b/>
      <sz val="16"/>
      <name val="Rockwell"/>
      <family val="1"/>
    </font>
    <font>
      <b/>
      <sz val="16"/>
      <color indexed="9"/>
      <name val="Rockwell"/>
      <family val="1"/>
    </font>
    <font>
      <b/>
      <sz val="11"/>
      <color indexed="36"/>
      <name val="Calibri"/>
      <family val="2"/>
    </font>
    <font>
      <b/>
      <sz val="11"/>
      <color indexed="9"/>
      <name val="Calibri"/>
      <family val="2"/>
    </font>
    <font>
      <b/>
      <sz val="12"/>
      <name val="Rockwell"/>
      <family val="1"/>
    </font>
    <font>
      <b/>
      <sz val="14"/>
      <name val="Rockwell"/>
      <family val="1"/>
    </font>
    <font>
      <sz val="11"/>
      <name val="Rockwell"/>
      <family val="1"/>
    </font>
    <font>
      <b/>
      <sz val="18"/>
      <color indexed="10"/>
      <name val="Rockwell"/>
      <family val="1"/>
    </font>
    <font>
      <b/>
      <sz val="11"/>
      <name val="Rockwell"/>
      <family val="1"/>
    </font>
    <font>
      <b/>
      <sz val="11"/>
      <color indexed="8"/>
      <name val="Calibri"/>
      <family val="2"/>
    </font>
    <font>
      <b/>
      <sz val="12"/>
      <color indexed="9"/>
      <name val="Calibri"/>
      <family val="2"/>
    </font>
    <font>
      <b/>
      <sz val="16"/>
      <color indexed="10"/>
      <name val="Calibri"/>
      <family val="2"/>
    </font>
    <font>
      <b/>
      <sz val="12"/>
      <color indexed="10"/>
      <name val="Calibri"/>
      <family val="2"/>
    </font>
    <font>
      <b/>
      <sz val="10"/>
      <name val="Calibri"/>
      <family val="2"/>
    </font>
    <font>
      <b/>
      <u/>
      <sz val="14"/>
      <color indexed="30"/>
      <name val="Calibri"/>
      <family val="2"/>
    </font>
    <font>
      <b/>
      <sz val="12"/>
      <color indexed="8"/>
      <name val="Calibri"/>
      <family val="2"/>
    </font>
    <font>
      <b/>
      <sz val="12"/>
      <name val="Calibri"/>
      <family val="2"/>
    </font>
    <font>
      <sz val="12"/>
      <color indexed="8"/>
      <name val="Calibri"/>
      <family val="2"/>
    </font>
    <font>
      <b/>
      <sz val="12"/>
      <color indexed="49"/>
      <name val="Calibri"/>
      <family val="2"/>
    </font>
    <font>
      <b/>
      <sz val="12"/>
      <color indexed="60"/>
      <name val="Calibri"/>
      <family val="2"/>
    </font>
    <font>
      <sz val="12"/>
      <color indexed="30"/>
      <name val="Calibri"/>
      <family val="2"/>
    </font>
    <font>
      <i/>
      <sz val="12"/>
      <name val="Arial"/>
      <family val="2"/>
    </font>
    <font>
      <sz val="12"/>
      <color indexed="10"/>
      <name val="Calibri"/>
      <family val="2"/>
    </font>
    <font>
      <b/>
      <sz val="14"/>
      <color indexed="30"/>
      <name val="Arial"/>
      <family val="2"/>
    </font>
    <font>
      <sz val="11"/>
      <name val="Arial"/>
      <family val="2"/>
    </font>
    <font>
      <b/>
      <sz val="11"/>
      <name val="Arial"/>
      <family val="2"/>
    </font>
    <font>
      <sz val="12"/>
      <name val="Arial"/>
      <family val="2"/>
    </font>
    <font>
      <b/>
      <sz val="12"/>
      <color indexed="10"/>
      <name val="Arial"/>
      <family val="2"/>
    </font>
    <font>
      <b/>
      <sz val="12"/>
      <color indexed="8"/>
      <name val="Arial"/>
      <family val="2"/>
    </font>
    <font>
      <b/>
      <sz val="14"/>
      <color indexed="8"/>
      <name val="Arial"/>
      <family val="2"/>
    </font>
    <font>
      <sz val="11"/>
      <name val="Calibri"/>
      <family val="2"/>
    </font>
    <font>
      <b/>
      <sz val="20"/>
      <name val="Calibri"/>
      <family val="2"/>
    </font>
    <font>
      <b/>
      <sz val="20"/>
      <name val="Arial"/>
      <family val="2"/>
    </font>
    <font>
      <b/>
      <sz val="12"/>
      <color indexed="30"/>
      <name val="Calibri"/>
      <family val="2"/>
    </font>
    <font>
      <b/>
      <sz val="12"/>
      <color indexed="57"/>
      <name val="Calibri"/>
      <family val="2"/>
    </font>
    <font>
      <b/>
      <sz val="14"/>
      <color indexed="8"/>
      <name val="Calibri"/>
      <family val="2"/>
    </font>
    <font>
      <b/>
      <sz val="14"/>
      <color indexed="10"/>
      <name val="Arial"/>
      <family val="2"/>
    </font>
    <font>
      <b/>
      <sz val="16"/>
      <color indexed="8"/>
      <name val="Calibri"/>
      <family val="2"/>
    </font>
    <font>
      <b/>
      <sz val="14"/>
      <color indexed="60"/>
      <name val="Arial"/>
      <family val="2"/>
    </font>
    <font>
      <b/>
      <sz val="12"/>
      <name val="Arial"/>
      <family val="2"/>
    </font>
    <font>
      <sz val="12"/>
      <color indexed="62"/>
      <name val="Calibri"/>
      <family val="2"/>
    </font>
    <font>
      <sz val="12"/>
      <name val="Calibri"/>
      <family val="2"/>
    </font>
    <font>
      <u/>
      <sz val="10"/>
      <color indexed="12"/>
      <name val="Arial"/>
      <family val="2"/>
    </font>
    <font>
      <sz val="16"/>
      <name val="Arial"/>
      <family val="2"/>
    </font>
    <font>
      <b/>
      <sz val="16"/>
      <name val="Arial"/>
      <family val="2"/>
    </font>
    <font>
      <b/>
      <sz val="11"/>
      <color indexed="9"/>
      <name val="Arial"/>
      <family val="2"/>
    </font>
    <font>
      <b/>
      <sz val="11"/>
      <name val="Calibri"/>
      <family val="2"/>
    </font>
    <font>
      <b/>
      <sz val="11"/>
      <color indexed="30"/>
      <name val="Calibri"/>
      <family val="2"/>
    </font>
    <font>
      <b/>
      <sz val="10"/>
      <name val="Arial"/>
      <family val="2"/>
    </font>
    <font>
      <b/>
      <sz val="8"/>
      <name val="Arial"/>
      <family val="2"/>
    </font>
    <font>
      <sz val="8"/>
      <name val="Arial"/>
      <family val="2"/>
    </font>
    <font>
      <b/>
      <sz val="12"/>
      <color indexed="12"/>
      <name val="Arial"/>
      <family val="2"/>
    </font>
    <font>
      <b/>
      <sz val="10"/>
      <color indexed="12"/>
      <name val="Arial"/>
      <family val="2"/>
    </font>
    <font>
      <b/>
      <sz val="14"/>
      <name val="Arial"/>
      <family val="2"/>
    </font>
    <font>
      <i/>
      <sz val="11"/>
      <name val="Arial"/>
      <family val="2"/>
    </font>
    <font>
      <b/>
      <sz val="10"/>
      <color indexed="10"/>
      <name val="Arial"/>
      <family val="2"/>
    </font>
    <font>
      <sz val="8"/>
      <color indexed="22"/>
      <name val="Arial"/>
      <family val="2"/>
    </font>
    <font>
      <b/>
      <sz val="10"/>
      <color indexed="17"/>
      <name val="Arial"/>
      <family val="2"/>
    </font>
    <font>
      <sz val="10"/>
      <color indexed="22"/>
      <name val="Arial"/>
      <family val="2"/>
    </font>
    <font>
      <b/>
      <sz val="14"/>
      <color indexed="9"/>
      <name val="Calibri"/>
      <family val="2"/>
    </font>
    <font>
      <sz val="8"/>
      <name val="MS Sans Serif"/>
      <family val="2"/>
    </font>
    <font>
      <b/>
      <sz val="20"/>
      <color indexed="12"/>
      <name val="Arial"/>
      <family val="2"/>
    </font>
    <font>
      <b/>
      <sz val="9"/>
      <name val="Arial"/>
      <family val="2"/>
    </font>
    <font>
      <b/>
      <sz val="12"/>
      <color indexed="9"/>
      <name val="Arial"/>
      <family val="2"/>
    </font>
    <font>
      <b/>
      <sz val="12"/>
      <color indexed="57"/>
      <name val="Arial"/>
      <family val="2"/>
    </font>
    <font>
      <b/>
      <sz val="11"/>
      <color indexed="10"/>
      <name val="Arial"/>
      <family val="2"/>
    </font>
    <font>
      <b/>
      <sz val="14"/>
      <color indexed="9"/>
      <name val="Arial"/>
      <family val="2"/>
    </font>
    <font>
      <b/>
      <sz val="10"/>
      <color indexed="9"/>
      <name val="Arial"/>
      <family val="2"/>
    </font>
    <font>
      <b/>
      <sz val="14"/>
      <name val="Calibri"/>
      <family val="2"/>
    </font>
    <font>
      <b/>
      <sz val="22"/>
      <name val="Arial"/>
      <family val="2"/>
    </font>
    <font>
      <b/>
      <sz val="18"/>
      <color indexed="9"/>
      <name val="Arial"/>
      <family val="2"/>
    </font>
    <font>
      <b/>
      <sz val="16"/>
      <color indexed="9"/>
      <name val="Arial"/>
      <family val="2"/>
    </font>
    <font>
      <b/>
      <sz val="14"/>
      <color indexed="49"/>
      <name val="Calibri"/>
      <family val="2"/>
    </font>
    <font>
      <b/>
      <sz val="16"/>
      <color indexed="9"/>
      <name val="Calibri"/>
      <family val="2"/>
    </font>
    <font>
      <sz val="18"/>
      <color indexed="9"/>
      <name val="Calibri"/>
      <family val="2"/>
    </font>
    <font>
      <i/>
      <sz val="11"/>
      <name val="Calibri"/>
      <family val="2"/>
    </font>
    <font>
      <sz val="9"/>
      <color indexed="8"/>
      <name val="Calibri"/>
      <family val="2"/>
    </font>
    <font>
      <sz val="8"/>
      <color indexed="9"/>
      <name val="Calibri"/>
      <family val="2"/>
    </font>
    <font>
      <sz val="12"/>
      <color indexed="9"/>
      <name val="Calibri"/>
      <family val="2"/>
    </font>
    <font>
      <b/>
      <sz val="9"/>
      <color indexed="36"/>
      <name val="Calibri"/>
      <family val="2"/>
    </font>
    <font>
      <u/>
      <sz val="14"/>
      <color indexed="12"/>
      <name val="Arial"/>
      <family val="2"/>
    </font>
    <font>
      <sz val="10"/>
      <color indexed="8"/>
      <name val="Calibri"/>
      <family val="2"/>
    </font>
    <font>
      <sz val="14"/>
      <color indexed="53"/>
      <name val="Calibri"/>
      <family val="2"/>
    </font>
    <font>
      <b/>
      <sz val="16"/>
      <color indexed="60"/>
      <name val="Calibri"/>
      <family val="2"/>
    </font>
    <font>
      <b/>
      <sz val="10"/>
      <color indexed="10"/>
      <name val="Calibri"/>
      <family val="2"/>
    </font>
    <font>
      <sz val="14"/>
      <color indexed="57"/>
      <name val="Calibri"/>
      <family val="2"/>
    </font>
    <font>
      <b/>
      <sz val="16"/>
      <color indexed="57"/>
      <name val="Calibri"/>
      <family val="2"/>
    </font>
    <font>
      <sz val="16"/>
      <color indexed="8"/>
      <name val="Calibri"/>
      <family val="2"/>
    </font>
    <font>
      <sz val="14"/>
      <color indexed="36"/>
      <name val="Calibri"/>
      <family val="2"/>
    </font>
    <font>
      <b/>
      <sz val="16"/>
      <color indexed="36"/>
      <name val="Calibri"/>
      <family val="2"/>
    </font>
    <font>
      <b/>
      <sz val="14"/>
      <color indexed="10"/>
      <name val="Calibri"/>
      <family val="2"/>
    </font>
    <font>
      <sz val="14"/>
      <color indexed="63"/>
      <name val="Calibri"/>
      <family val="2"/>
    </font>
    <font>
      <sz val="11"/>
      <color indexed="55"/>
      <name val="Calibri"/>
      <family val="2"/>
    </font>
    <font>
      <b/>
      <sz val="14"/>
      <color indexed="36"/>
      <name val="Arial"/>
      <family val="2"/>
    </font>
    <font>
      <b/>
      <sz val="11"/>
      <color indexed="36"/>
      <name val="Arial"/>
      <family val="2"/>
    </font>
    <font>
      <sz val="10"/>
      <color indexed="49"/>
      <name val="Calibri"/>
      <family val="2"/>
    </font>
    <font>
      <b/>
      <sz val="16"/>
      <color indexed="10"/>
      <name val="Arial"/>
      <family val="2"/>
    </font>
    <font>
      <sz val="14"/>
      <color indexed="10"/>
      <name val="Calibri"/>
      <family val="2"/>
    </font>
    <font>
      <sz val="10"/>
      <color indexed="60"/>
      <name val="Calibri"/>
      <family val="2"/>
    </font>
    <font>
      <i/>
      <sz val="10"/>
      <color indexed="8"/>
      <name val="Calibri"/>
      <family val="2"/>
    </font>
    <font>
      <b/>
      <sz val="11"/>
      <color indexed="60"/>
      <name val="Calibri"/>
      <family val="2"/>
    </font>
    <font>
      <sz val="10"/>
      <color indexed="23"/>
      <name val="Calibri"/>
      <family val="2"/>
    </font>
    <font>
      <i/>
      <sz val="12"/>
      <name val="Calibri"/>
      <family val="2"/>
    </font>
    <font>
      <b/>
      <sz val="16"/>
      <name val="Calibri"/>
      <family val="2"/>
    </font>
    <font>
      <sz val="11"/>
      <color indexed="57"/>
      <name val="Calibri"/>
      <family val="2"/>
    </font>
    <font>
      <b/>
      <i/>
      <sz val="12"/>
      <color indexed="60"/>
      <name val="Calibri"/>
      <family val="2"/>
    </font>
    <font>
      <b/>
      <sz val="16"/>
      <color indexed="49"/>
      <name val="Calibri"/>
      <family val="2"/>
    </font>
    <font>
      <sz val="11"/>
      <color indexed="53"/>
      <name val="Calibri"/>
      <family val="2"/>
    </font>
    <font>
      <b/>
      <sz val="12"/>
      <color indexed="36"/>
      <name val="Calibri"/>
      <family val="2"/>
    </font>
    <font>
      <b/>
      <sz val="12"/>
      <color indexed="62"/>
      <name val="Calibri"/>
      <family val="2"/>
    </font>
    <font>
      <sz val="14"/>
      <color indexed="60"/>
      <name val="Calibri"/>
      <family val="2"/>
    </font>
    <font>
      <sz val="14"/>
      <color indexed="23"/>
      <name val="Calibri"/>
      <family val="2"/>
    </font>
    <font>
      <b/>
      <sz val="16"/>
      <color indexed="23"/>
      <name val="Calibri"/>
      <family val="2"/>
    </font>
    <font>
      <b/>
      <sz val="11"/>
      <color indexed="36"/>
      <name val="Wingdings 3"/>
      <family val="1"/>
      <charset val="2"/>
    </font>
    <font>
      <b/>
      <sz val="10"/>
      <color indexed="8"/>
      <name val="Calibri"/>
      <family val="2"/>
    </font>
    <font>
      <b/>
      <sz val="10"/>
      <color indexed="57"/>
      <name val="Calibri"/>
      <family val="2"/>
    </font>
    <font>
      <b/>
      <sz val="12"/>
      <color indexed="50"/>
      <name val="Arial"/>
      <family val="2"/>
    </font>
    <font>
      <b/>
      <sz val="12"/>
      <color indexed="36"/>
      <name val="Arial"/>
      <family val="2"/>
    </font>
    <font>
      <sz val="10"/>
      <color indexed="57"/>
      <name val="Calibri"/>
      <family val="2"/>
    </font>
    <font>
      <b/>
      <sz val="9"/>
      <color indexed="25"/>
      <name val="Calibri"/>
      <family val="2"/>
    </font>
    <font>
      <b/>
      <sz val="14"/>
      <color indexed="40"/>
      <name val="Arial"/>
      <family val="2"/>
    </font>
    <font>
      <sz val="11"/>
      <color indexed="36"/>
      <name val="Calibri"/>
      <family val="2"/>
    </font>
    <font>
      <sz val="11"/>
      <color indexed="10"/>
      <name val="Calibri"/>
      <family val="2"/>
    </font>
    <font>
      <b/>
      <sz val="12"/>
      <color indexed="23"/>
      <name val="Calibri"/>
      <family val="2"/>
    </font>
    <font>
      <sz val="11"/>
      <color indexed="30"/>
      <name val="Calibri"/>
      <family val="2"/>
    </font>
    <font>
      <i/>
      <sz val="10"/>
      <name val="Calibri"/>
      <family val="2"/>
    </font>
    <font>
      <sz val="10"/>
      <color indexed="62"/>
      <name val="Calibri"/>
      <family val="2"/>
    </font>
    <font>
      <b/>
      <i/>
      <sz val="12"/>
      <name val="Calibri"/>
      <family val="2"/>
    </font>
    <font>
      <b/>
      <sz val="10"/>
      <color indexed="19"/>
      <name val="Calibri"/>
      <family val="2"/>
    </font>
    <font>
      <sz val="10"/>
      <color indexed="19"/>
      <name val="Calibri"/>
      <family val="2"/>
    </font>
    <font>
      <sz val="12"/>
      <color indexed="50"/>
      <name val="Calibri"/>
      <family val="2"/>
    </font>
    <font>
      <b/>
      <sz val="18"/>
      <name val="Arial"/>
      <family val="2"/>
    </font>
    <font>
      <sz val="14"/>
      <color indexed="30"/>
      <name val="Calibri"/>
      <family val="2"/>
    </font>
    <font>
      <b/>
      <sz val="16"/>
      <color indexed="30"/>
      <name val="Calibri"/>
      <family val="2"/>
    </font>
    <font>
      <sz val="14"/>
      <color indexed="8"/>
      <name val="Calibri"/>
      <family val="2"/>
    </font>
    <font>
      <sz val="8"/>
      <color indexed="51"/>
      <name val="Calibri"/>
      <family val="2"/>
    </font>
    <font>
      <sz val="14"/>
      <name val="Calibri"/>
      <family val="2"/>
    </font>
    <font>
      <sz val="8"/>
      <name val="Calibri"/>
      <family val="2"/>
    </font>
    <font>
      <sz val="12"/>
      <color indexed="8"/>
      <name val="Arial"/>
      <family val="2"/>
    </font>
    <font>
      <sz val="12"/>
      <color indexed="57"/>
      <name val="Calibri"/>
      <family val="2"/>
    </font>
    <font>
      <sz val="11"/>
      <color indexed="49"/>
      <name val="Calibri"/>
      <family val="2"/>
    </font>
    <font>
      <sz val="9"/>
      <name val="Arial"/>
      <family val="2"/>
    </font>
    <font>
      <b/>
      <sz val="11"/>
      <color indexed="30"/>
      <name val="Arial"/>
      <family val="2"/>
    </font>
    <font>
      <u/>
      <sz val="14"/>
      <color indexed="30"/>
      <name val="Calibri"/>
      <family val="2"/>
    </font>
    <font>
      <sz val="9"/>
      <name val="Calibri"/>
      <family val="2"/>
    </font>
    <font>
      <b/>
      <sz val="14"/>
      <color indexed="57"/>
      <name val="Calibri"/>
      <family val="2"/>
    </font>
    <font>
      <b/>
      <sz val="14"/>
      <color indexed="60"/>
      <name val="Calibri"/>
      <family val="2"/>
    </font>
    <font>
      <b/>
      <sz val="11"/>
      <color indexed="57"/>
      <name val="Calibri"/>
      <family val="2"/>
    </font>
    <font>
      <b/>
      <sz val="12"/>
      <color indexed="30"/>
      <name val="Arial"/>
      <family val="2"/>
    </font>
    <font>
      <sz val="9"/>
      <color indexed="62"/>
      <name val="Calibri"/>
      <family val="2"/>
    </font>
    <font>
      <b/>
      <sz val="18"/>
      <name val="Rockwell"/>
      <family val="1"/>
    </font>
    <font>
      <sz val="18"/>
      <name val="Rockwell"/>
      <family val="1"/>
    </font>
    <font>
      <sz val="14"/>
      <color indexed="63"/>
      <name val="Rockwell"/>
      <family val="1"/>
    </font>
    <font>
      <sz val="11"/>
      <color indexed="9"/>
      <name val="Rockwell"/>
      <family val="1"/>
    </font>
    <font>
      <b/>
      <sz val="11"/>
      <color indexed="8"/>
      <name val="Rockwell"/>
      <family val="1"/>
    </font>
    <font>
      <b/>
      <sz val="14"/>
      <color indexed="8"/>
      <name val="Rockwell"/>
      <family val="1"/>
    </font>
    <font>
      <b/>
      <sz val="16"/>
      <color indexed="8"/>
      <name val="Rockwell"/>
      <family val="1"/>
    </font>
    <font>
      <sz val="16"/>
      <color indexed="8"/>
      <name val="Rockwell"/>
      <family val="1"/>
    </font>
    <font>
      <u/>
      <sz val="16"/>
      <color indexed="30"/>
      <name val="Rockwell"/>
      <family val="1"/>
    </font>
    <font>
      <b/>
      <u/>
      <sz val="14"/>
      <color indexed="8"/>
      <name val="Rockwell"/>
      <family val="1"/>
    </font>
    <font>
      <sz val="11"/>
      <color indexed="50"/>
      <name val="Rockwell"/>
      <family val="1"/>
    </font>
    <font>
      <sz val="10"/>
      <color indexed="50"/>
      <name val="Rockwell"/>
      <family val="1"/>
    </font>
    <font>
      <sz val="14"/>
      <color indexed="8"/>
      <name val="Rockwell"/>
      <family val="1"/>
    </font>
    <font>
      <i/>
      <sz val="11"/>
      <name val="Rockwell"/>
      <family val="1"/>
    </font>
    <font>
      <b/>
      <sz val="18"/>
      <color indexed="9"/>
      <name val="Calibri"/>
      <family val="2"/>
    </font>
    <font>
      <sz val="16"/>
      <color indexed="9"/>
      <name val="Calibri"/>
      <family val="2"/>
    </font>
    <font>
      <sz val="12"/>
      <color indexed="63"/>
      <name val="Calibri"/>
      <family val="2"/>
    </font>
    <font>
      <sz val="10"/>
      <color indexed="63"/>
      <name val="Calibri"/>
      <family val="2"/>
    </font>
    <font>
      <sz val="10"/>
      <color indexed="50"/>
      <name val="Calibri"/>
      <family val="2"/>
    </font>
    <font>
      <sz val="8"/>
      <color indexed="8"/>
      <name val="Calibri"/>
      <family val="2"/>
    </font>
    <font>
      <sz val="16"/>
      <color indexed="49"/>
      <name val="Calibri"/>
      <family val="2"/>
    </font>
    <font>
      <b/>
      <sz val="9"/>
      <color indexed="30"/>
      <name val="Calibri"/>
      <family val="2"/>
    </font>
    <font>
      <b/>
      <sz val="11"/>
      <color indexed="57"/>
      <name val="Arial"/>
      <family val="2"/>
    </font>
    <font>
      <b/>
      <i/>
      <sz val="12"/>
      <name val="Arial"/>
      <family val="2"/>
    </font>
    <font>
      <i/>
      <sz val="11"/>
      <color indexed="62"/>
      <name val="Calibri"/>
      <family val="2"/>
    </font>
    <font>
      <b/>
      <sz val="26"/>
      <name val="Arial"/>
      <family val="2"/>
    </font>
    <font>
      <sz val="11"/>
      <color theme="1"/>
      <name val="Calibri"/>
      <family val="2"/>
      <scheme val="minor"/>
    </font>
    <font>
      <sz val="11"/>
      <color theme="0"/>
      <name val="Calibri"/>
      <family val="2"/>
      <scheme val="minor"/>
    </font>
    <font>
      <u/>
      <sz val="11"/>
      <color theme="10"/>
      <name val="Calibri"/>
      <family val="2"/>
      <scheme val="minor"/>
    </font>
    <font>
      <b/>
      <sz val="12"/>
      <color theme="0"/>
      <name val="Arial"/>
      <family val="2"/>
    </font>
    <font>
      <b/>
      <sz val="11"/>
      <color theme="8"/>
      <name val="Calibri"/>
      <family val="2"/>
      <scheme val="minor"/>
    </font>
    <font>
      <b/>
      <sz val="20"/>
      <color theme="0"/>
      <name val="Arial"/>
      <family val="2"/>
    </font>
    <font>
      <sz val="11"/>
      <color indexed="50"/>
      <name val="Calibri"/>
      <family val="2"/>
      <scheme val="minor"/>
    </font>
    <font>
      <sz val="11"/>
      <color indexed="9"/>
      <name val="Calibri"/>
      <family val="2"/>
      <scheme val="minor"/>
    </font>
    <font>
      <sz val="14"/>
      <name val="Calibri"/>
      <family val="2"/>
      <scheme val="minor"/>
    </font>
    <font>
      <sz val="12"/>
      <name val="Calibri"/>
      <family val="2"/>
      <scheme val="minor"/>
    </font>
    <font>
      <sz val="10"/>
      <name val="Calibri"/>
      <family val="2"/>
      <scheme val="minor"/>
    </font>
    <font>
      <sz val="12"/>
      <color indexed="9"/>
      <name val="Calibri"/>
      <family val="2"/>
      <scheme val="minor"/>
    </font>
    <font>
      <sz val="11"/>
      <color indexed="13"/>
      <name val="Calibri"/>
      <family val="2"/>
      <scheme val="minor"/>
    </font>
    <font>
      <sz val="14"/>
      <color indexed="13"/>
      <name val="Calibri"/>
      <family val="2"/>
      <scheme val="minor"/>
    </font>
    <font>
      <sz val="12"/>
      <color indexed="8"/>
      <name val="Calibri"/>
      <family val="2"/>
      <scheme val="minor"/>
    </font>
    <font>
      <sz val="16"/>
      <color indexed="8"/>
      <name val="Calibri"/>
      <family val="2"/>
      <scheme val="minor"/>
    </font>
    <font>
      <b/>
      <sz val="11"/>
      <color rgb="FFFFFF00"/>
      <name val="Calibri"/>
      <family val="2"/>
      <scheme val="minor"/>
    </font>
    <font>
      <b/>
      <sz val="11"/>
      <color theme="1"/>
      <name val="Calibri"/>
      <family val="2"/>
      <scheme val="minor"/>
    </font>
    <font>
      <b/>
      <sz val="12"/>
      <color rgb="FFFF0000"/>
      <name val="Arial"/>
      <family val="2"/>
    </font>
    <font>
      <sz val="10"/>
      <color rgb="FFFF0000"/>
      <name val="Arial"/>
      <family val="2"/>
    </font>
    <font>
      <sz val="12"/>
      <color theme="1"/>
      <name val="Calibri"/>
      <family val="2"/>
      <scheme val="minor"/>
    </font>
    <font>
      <sz val="12"/>
      <color theme="8" tint="-0.499984740745262"/>
      <name val="Calibri"/>
      <family val="2"/>
      <scheme val="minor"/>
    </font>
    <font>
      <b/>
      <sz val="12"/>
      <name val="Calibri"/>
      <family val="2"/>
      <scheme val="minor"/>
    </font>
    <font>
      <b/>
      <u/>
      <sz val="12"/>
      <color theme="10"/>
      <name val="Calibri"/>
      <family val="2"/>
      <scheme val="minor"/>
    </font>
    <font>
      <u/>
      <sz val="11"/>
      <color theme="10"/>
      <name val="Calibri"/>
      <family val="2"/>
    </font>
    <font>
      <b/>
      <u/>
      <sz val="11"/>
      <color theme="10"/>
      <name val="Calibri"/>
      <family val="2"/>
      <scheme val="minor"/>
    </font>
    <font>
      <b/>
      <u/>
      <sz val="12"/>
      <color indexed="12"/>
      <name val="Calibri"/>
      <family val="2"/>
      <scheme val="minor"/>
    </font>
    <font>
      <b/>
      <sz val="11"/>
      <color theme="0"/>
      <name val="Arial"/>
      <family val="2"/>
    </font>
    <font>
      <b/>
      <sz val="12"/>
      <color rgb="FF0070C0"/>
      <name val="Calibri"/>
      <family val="2"/>
      <scheme val="minor"/>
    </font>
    <font>
      <b/>
      <sz val="11"/>
      <name val="Calibri"/>
      <family val="2"/>
      <scheme val="minor"/>
    </font>
    <font>
      <b/>
      <sz val="12"/>
      <color rgb="FFC00000"/>
      <name val="Calibri"/>
      <family val="2"/>
      <scheme val="minor"/>
    </font>
    <font>
      <b/>
      <sz val="12"/>
      <color rgb="FFFF0000"/>
      <name val="Calibri"/>
      <family val="2"/>
      <scheme val="minor"/>
    </font>
    <font>
      <i/>
      <sz val="12"/>
      <color indexed="12"/>
      <name val="Arial"/>
      <family val="2"/>
    </font>
    <font>
      <sz val="10"/>
      <color indexed="9"/>
      <name val="Arial"/>
      <family val="2"/>
    </font>
    <font>
      <sz val="11"/>
      <color indexed="10"/>
      <name val="Arial"/>
      <family val="2"/>
    </font>
    <font>
      <b/>
      <sz val="10"/>
      <color theme="0"/>
      <name val="Arial"/>
      <family val="2"/>
    </font>
    <font>
      <sz val="16"/>
      <color theme="0"/>
      <name val="Arial"/>
      <family val="2"/>
    </font>
    <font>
      <sz val="11"/>
      <color rgb="FF303030"/>
      <name val="Calibri"/>
      <family val="2"/>
      <scheme val="minor"/>
    </font>
    <font>
      <b/>
      <sz val="12"/>
      <color rgb="FF0000FF"/>
      <name val="Arial"/>
      <family val="2"/>
    </font>
    <font>
      <b/>
      <sz val="10"/>
      <color rgb="FF0000FF"/>
      <name val="Arial"/>
      <family val="2"/>
    </font>
    <font>
      <b/>
      <sz val="11"/>
      <color rgb="FF0000FF"/>
      <name val="ZDingbats"/>
    </font>
    <font>
      <i/>
      <sz val="11"/>
      <color rgb="FF303030"/>
      <name val="Calibri"/>
      <family val="2"/>
      <scheme val="minor"/>
    </font>
    <font>
      <b/>
      <sz val="11"/>
      <color rgb="FF0000FF"/>
      <name val="Calibri"/>
      <family val="2"/>
      <scheme val="minor"/>
    </font>
    <font>
      <sz val="11"/>
      <color rgb="FF0000FF"/>
      <name val="Calibri"/>
      <family val="2"/>
      <scheme val="minor"/>
    </font>
    <font>
      <b/>
      <sz val="14"/>
      <color theme="0"/>
      <name val="Calibri"/>
      <family val="2"/>
      <scheme val="minor"/>
    </font>
    <font>
      <b/>
      <sz val="11"/>
      <color rgb="FFFF0000"/>
      <name val="Calibri"/>
      <family val="2"/>
      <scheme val="minor"/>
    </font>
    <font>
      <b/>
      <sz val="12"/>
      <color theme="9" tint="-0.249977111117893"/>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b/>
      <sz val="11"/>
      <color indexed="12"/>
      <name val="Arial"/>
      <family val="2"/>
    </font>
    <font>
      <sz val="8"/>
      <color theme="0" tint="-0.34998626667073579"/>
      <name val="Arial"/>
      <family val="2"/>
    </font>
    <font>
      <b/>
      <sz val="14"/>
      <color theme="0"/>
      <name val="Arial"/>
      <family val="2"/>
    </font>
    <font>
      <b/>
      <sz val="12"/>
      <color theme="9" tint="-0.249977111117893"/>
      <name val="Calibri"/>
      <family val="2"/>
      <scheme val="minor"/>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sz val="14"/>
      <color indexed="10"/>
      <name val="Rockwell"/>
      <family val="1"/>
    </font>
    <font>
      <sz val="14"/>
      <color indexed="12"/>
      <name val="Rockwell"/>
      <family val="1"/>
    </font>
    <font>
      <b/>
      <sz val="14"/>
      <color indexed="12"/>
      <name val="Calibri"/>
      <family val="2"/>
    </font>
    <font>
      <b/>
      <sz val="14"/>
      <color indexed="62"/>
      <name val="Calibri"/>
      <family val="2"/>
    </font>
    <font>
      <sz val="11"/>
      <color indexed="17"/>
      <name val="Calibri"/>
      <family val="2"/>
    </font>
    <font>
      <b/>
      <sz val="14"/>
      <color indexed="17"/>
      <name val="Calibri"/>
      <family val="2"/>
    </font>
    <font>
      <sz val="11"/>
      <color indexed="12"/>
      <name val="Arial"/>
      <family val="2"/>
    </font>
    <font>
      <sz val="12"/>
      <color indexed="12"/>
      <name val="Arial"/>
      <family val="2"/>
    </font>
    <font>
      <b/>
      <sz val="18"/>
      <color rgb="FF20759D"/>
      <name val="Arial"/>
      <family val="2"/>
    </font>
    <font>
      <b/>
      <sz val="12"/>
      <color theme="1"/>
      <name val="Calibri"/>
      <family val="2"/>
      <scheme val="minor"/>
    </font>
    <font>
      <b/>
      <sz val="16"/>
      <color theme="1"/>
      <name val="Calibri"/>
      <family val="2"/>
      <scheme val="minor"/>
    </font>
    <font>
      <b/>
      <sz val="11"/>
      <color theme="9"/>
      <name val="Calibri"/>
      <family val="2"/>
      <scheme val="minor"/>
    </font>
    <font>
      <b/>
      <sz val="18"/>
      <color theme="0"/>
      <name val="Arial"/>
      <family val="2"/>
    </font>
    <font>
      <sz val="11"/>
      <color indexed="8"/>
      <name val="Calibri"/>
      <family val="2"/>
    </font>
    <font>
      <b/>
      <sz val="9"/>
      <color indexed="36"/>
      <name val="Calibri"/>
      <family val="2"/>
      <scheme val="minor"/>
    </font>
    <font>
      <sz val="14"/>
      <color theme="1"/>
      <name val="Calibri"/>
      <family val="2"/>
      <scheme val="minor"/>
    </font>
    <font>
      <b/>
      <sz val="14"/>
      <color theme="1"/>
      <name val="Calibri"/>
      <family val="2"/>
      <scheme val="minor"/>
    </font>
    <font>
      <b/>
      <sz val="14"/>
      <color rgb="FFFF0000"/>
      <name val="Calibri"/>
      <family val="2"/>
      <scheme val="minor"/>
    </font>
    <font>
      <sz val="8"/>
      <color indexed="53"/>
      <name val="Arial"/>
      <family val="2"/>
    </font>
    <font>
      <b/>
      <sz val="11"/>
      <color theme="0"/>
      <name val="Calibri"/>
      <family val="2"/>
    </font>
    <font>
      <b/>
      <sz val="12"/>
      <color theme="0"/>
      <name val="Calibri"/>
      <family val="2"/>
      <scheme val="minor"/>
    </font>
    <font>
      <b/>
      <u/>
      <sz val="20"/>
      <color theme="10"/>
      <name val="Calibri"/>
      <family val="2"/>
      <scheme val="minor"/>
    </font>
    <font>
      <b/>
      <sz val="10"/>
      <color theme="0"/>
      <name val="Calibri"/>
      <family val="2"/>
    </font>
    <font>
      <b/>
      <sz val="11"/>
      <color rgb="FF339966"/>
      <name val="Arial"/>
      <family val="2"/>
    </font>
    <font>
      <b/>
      <sz val="16"/>
      <color rgb="FF339966"/>
      <name val="Arial"/>
      <family val="2"/>
    </font>
    <font>
      <b/>
      <sz val="14"/>
      <color rgb="FF0070C0"/>
      <name val="Calibri"/>
      <family val="2"/>
      <scheme val="minor"/>
    </font>
    <font>
      <b/>
      <sz val="12"/>
      <color rgb="FFC00000"/>
      <name val="Calibri"/>
      <family val="2"/>
    </font>
    <font>
      <sz val="10"/>
      <color rgb="FFC00000"/>
      <name val="Calibri"/>
      <family val="2"/>
    </font>
    <font>
      <b/>
      <sz val="14"/>
      <color rgb="FF0070C0"/>
      <name val="Calibri"/>
      <family val="2"/>
    </font>
    <font>
      <sz val="14"/>
      <color rgb="FFFF0000"/>
      <name val="Wingdings 3"/>
      <family val="1"/>
      <charset val="2"/>
    </font>
    <font>
      <b/>
      <sz val="16"/>
      <color rgb="FFFF0000"/>
      <name val="Calibri"/>
      <family val="2"/>
      <scheme val="minor"/>
    </font>
    <font>
      <sz val="16"/>
      <name val="Calibri"/>
      <family val="2"/>
      <scheme val="minor"/>
    </font>
    <font>
      <b/>
      <sz val="16"/>
      <name val="Calibri"/>
      <family val="2"/>
      <scheme val="minor"/>
    </font>
    <font>
      <b/>
      <u/>
      <sz val="16"/>
      <color theme="10"/>
      <name val="Calibri"/>
      <family val="2"/>
      <scheme val="minor"/>
    </font>
    <font>
      <u/>
      <sz val="16"/>
      <color theme="10"/>
      <name val="Calibri"/>
      <family val="2"/>
      <scheme val="minor"/>
    </font>
    <font>
      <b/>
      <u/>
      <sz val="16"/>
      <color indexed="12"/>
      <name val="Calibri"/>
      <family val="2"/>
      <scheme val="minor"/>
    </font>
    <font>
      <b/>
      <sz val="14"/>
      <name val="Calibri"/>
      <family val="2"/>
      <scheme val="minor"/>
    </font>
    <font>
      <sz val="10"/>
      <color theme="1"/>
      <name val="Calibri"/>
      <family val="2"/>
      <scheme val="minor"/>
    </font>
    <font>
      <b/>
      <sz val="16"/>
      <color theme="0"/>
      <name val="Arial"/>
      <family val="2"/>
    </font>
    <font>
      <sz val="16"/>
      <color rgb="FF222222"/>
      <name val="Arial"/>
      <family val="2"/>
    </font>
    <font>
      <sz val="16"/>
      <color rgb="FFC00000"/>
      <name val="Arial"/>
      <family val="2"/>
    </font>
    <font>
      <sz val="16"/>
      <color rgb="FF141414"/>
      <name val="Calibri"/>
      <family val="2"/>
      <scheme val="minor"/>
    </font>
    <font>
      <sz val="10"/>
      <color rgb="FF222222"/>
      <name val="Arial"/>
      <family val="2"/>
    </font>
    <font>
      <sz val="16"/>
      <color theme="7" tint="-0.249977111117893"/>
      <name val="Calibri"/>
      <family val="2"/>
      <scheme val="minor"/>
    </font>
    <font>
      <b/>
      <sz val="16"/>
      <color rgb="FFC00000"/>
      <name val="Wingdings 3"/>
      <family val="1"/>
      <charset val="2"/>
    </font>
    <font>
      <b/>
      <sz val="16"/>
      <color rgb="FFFF0000"/>
      <name val="Wingdings 3"/>
      <family val="1"/>
      <charset val="2"/>
    </font>
    <font>
      <sz val="18"/>
      <color theme="7" tint="-0.249977111117893"/>
      <name val="Calibri"/>
      <family val="2"/>
      <scheme val="minor"/>
    </font>
    <font>
      <sz val="14"/>
      <color rgb="FF222222"/>
      <name val="Arial"/>
      <family val="2"/>
    </font>
    <font>
      <sz val="22"/>
      <color theme="0" tint="-0.499984740745262"/>
      <name val="Arial"/>
      <family val="2"/>
    </font>
    <font>
      <sz val="22"/>
      <name val="Arial"/>
      <family val="2"/>
    </font>
    <font>
      <b/>
      <sz val="16"/>
      <color theme="0" tint="-0.499984740745262"/>
      <name val="Arial"/>
      <family val="2"/>
    </font>
    <font>
      <b/>
      <sz val="18"/>
      <name val="Calibri"/>
      <family val="2"/>
      <scheme val="minor"/>
    </font>
    <font>
      <b/>
      <sz val="16"/>
      <color rgb="FFFF0000"/>
      <name val="Arial"/>
      <family val="2"/>
    </font>
    <font>
      <sz val="22"/>
      <color indexed="9"/>
      <name val="Wingdings"/>
      <charset val="2"/>
    </font>
    <font>
      <sz val="22"/>
      <color theme="0" tint="-0.499984740745262"/>
      <name val="Wingdings"/>
      <charset val="2"/>
    </font>
    <font>
      <sz val="18"/>
      <color theme="0" tint="-0.499984740745262"/>
      <name val="Wingdings"/>
      <charset val="2"/>
    </font>
    <font>
      <b/>
      <u/>
      <sz val="16"/>
      <color indexed="12"/>
      <name val="Arial"/>
      <family val="2"/>
    </font>
    <font>
      <b/>
      <u/>
      <sz val="18"/>
      <color theme="10"/>
      <name val="Calibri"/>
      <family val="2"/>
      <scheme val="minor"/>
    </font>
    <font>
      <u/>
      <sz val="16"/>
      <color indexed="12"/>
      <name val="Arial"/>
      <family val="2"/>
    </font>
    <font>
      <b/>
      <sz val="16"/>
      <color theme="0"/>
      <name val="Calibri"/>
      <family val="2"/>
      <scheme val="minor"/>
    </font>
    <font>
      <sz val="16"/>
      <name val="Wingdings 2"/>
      <family val="1"/>
      <charset val="2"/>
    </font>
    <font>
      <sz val="12"/>
      <color theme="1"/>
      <name val="Arial"/>
      <family val="2"/>
    </font>
    <font>
      <b/>
      <u/>
      <sz val="14"/>
      <color theme="10"/>
      <name val="Calibri"/>
      <family val="2"/>
      <scheme val="minor"/>
    </font>
    <font>
      <sz val="12"/>
      <color indexed="9"/>
      <name val="Arial"/>
      <family val="2"/>
    </font>
    <font>
      <sz val="14"/>
      <name val="Times New Roman"/>
      <family val="1"/>
    </font>
    <font>
      <sz val="18"/>
      <color theme="0"/>
      <name val="Calibri"/>
      <family val="2"/>
      <scheme val="minor"/>
    </font>
    <font>
      <sz val="10"/>
      <color theme="0"/>
      <name val="Arial"/>
      <family val="2"/>
    </font>
    <font>
      <u/>
      <sz val="11"/>
      <color theme="10"/>
      <name val="Arial"/>
      <family val="2"/>
    </font>
    <font>
      <sz val="11"/>
      <color theme="0"/>
      <name val="Arial"/>
      <family val="2"/>
    </font>
    <font>
      <u/>
      <sz val="10"/>
      <color theme="1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sz val="10"/>
      <color rgb="FF000000"/>
      <name val="Arial"/>
      <family val="2"/>
    </font>
    <font>
      <b/>
      <sz val="10"/>
      <color theme="9" tint="-0.249977111117893"/>
      <name val="Calibri"/>
      <family val="2"/>
      <scheme val="minor"/>
    </font>
    <font>
      <b/>
      <sz val="10"/>
      <color theme="8" tint="-0.249977111117893"/>
      <name val="Calibri"/>
      <family val="2"/>
      <scheme val="minor"/>
    </font>
    <font>
      <sz val="10"/>
      <color theme="5" tint="-0.249977111117893"/>
      <name val="Calibri"/>
      <family val="2"/>
      <scheme val="minor"/>
    </font>
    <font>
      <sz val="8"/>
      <name val="Calibri"/>
      <family val="2"/>
      <scheme val="minor"/>
    </font>
    <font>
      <b/>
      <sz val="16"/>
      <color rgb="FFC00000"/>
      <name val="Calibri"/>
      <family val="2"/>
      <scheme val="minor"/>
    </font>
    <font>
      <sz val="11"/>
      <name val="Calibri"/>
      <family val="2"/>
      <scheme val="minor"/>
    </font>
    <font>
      <sz val="9"/>
      <name val="Calibri"/>
      <family val="2"/>
      <scheme val="minor"/>
    </font>
    <font>
      <i/>
      <sz val="8"/>
      <color theme="0" tint="-0.499984740745262"/>
      <name val="Calibri"/>
      <family val="2"/>
      <scheme val="minor"/>
    </font>
    <font>
      <b/>
      <i/>
      <sz val="11"/>
      <color rgb="FFFF0000"/>
      <name val="Calibri"/>
      <family val="2"/>
      <scheme val="minor"/>
    </font>
    <font>
      <b/>
      <sz val="10"/>
      <color rgb="FF7030A0"/>
      <name val="Calibri"/>
      <family val="2"/>
      <scheme val="minor"/>
    </font>
    <font>
      <sz val="9"/>
      <color theme="1"/>
      <name val="Calibri"/>
      <family val="2"/>
      <scheme val="minor"/>
    </font>
    <font>
      <b/>
      <u/>
      <sz val="9"/>
      <color theme="10"/>
      <name val="Calibri"/>
      <family val="2"/>
      <scheme val="minor"/>
    </font>
    <font>
      <sz val="18"/>
      <color rgb="FF000000"/>
      <name val="Georgia"/>
      <family val="1"/>
    </font>
    <font>
      <i/>
      <sz val="12"/>
      <name val="Calibri"/>
      <family val="2"/>
      <scheme val="minor"/>
    </font>
    <font>
      <b/>
      <sz val="11"/>
      <color rgb="FF7030A0"/>
      <name val="Calibri"/>
      <family val="2"/>
      <scheme val="minor"/>
    </font>
    <font>
      <b/>
      <sz val="9"/>
      <color rgb="FF7030A0"/>
      <name val="Calibri"/>
      <family val="2"/>
      <scheme val="minor"/>
    </font>
    <font>
      <sz val="11"/>
      <color rgb="FF252525"/>
      <name val="Arial"/>
      <family val="2"/>
    </font>
    <font>
      <b/>
      <sz val="10"/>
      <color rgb="FFFF0000"/>
      <name val="Calibri"/>
      <family val="2"/>
      <scheme val="minor"/>
    </font>
    <font>
      <b/>
      <sz val="14"/>
      <color theme="8" tint="-0.249977111117893"/>
      <name val="Calibri"/>
      <family val="2"/>
      <scheme val="minor"/>
    </font>
    <font>
      <b/>
      <sz val="8"/>
      <name val="Calibri"/>
      <family val="2"/>
      <scheme val="minor"/>
    </font>
    <font>
      <sz val="11"/>
      <color rgb="FFC00000"/>
      <name val="Calibri"/>
      <family val="2"/>
      <scheme val="minor"/>
    </font>
    <font>
      <b/>
      <sz val="14"/>
      <color rgb="FFC00000"/>
      <name val="Calibri"/>
      <family val="2"/>
      <scheme val="minor"/>
    </font>
    <font>
      <b/>
      <sz val="8"/>
      <color theme="4" tint="-0.249977111117893"/>
      <name val="Calibri"/>
      <family val="2"/>
      <scheme val="minor"/>
    </font>
    <font>
      <sz val="11"/>
      <color theme="8" tint="-0.249977111117893"/>
      <name val="Calibri"/>
      <family val="2"/>
      <scheme val="minor"/>
    </font>
    <font>
      <b/>
      <sz val="14"/>
      <color rgb="FF002060"/>
      <name val="Calibri"/>
      <family val="2"/>
      <scheme val="minor"/>
    </font>
    <font>
      <i/>
      <sz val="11"/>
      <name val="Calibri"/>
      <family val="2"/>
      <scheme val="minor"/>
    </font>
    <font>
      <b/>
      <sz val="12"/>
      <color theme="9" tint="-0.499984740745262"/>
      <name val="Calibri"/>
      <family val="2"/>
      <scheme val="minor"/>
    </font>
    <font>
      <b/>
      <sz val="14"/>
      <color theme="3"/>
      <name val="Calibri"/>
      <family val="2"/>
      <scheme val="minor"/>
    </font>
    <font>
      <b/>
      <sz val="12"/>
      <color theme="5" tint="-0.249977111117893"/>
      <name val="Calibri"/>
      <family val="2"/>
      <scheme val="minor"/>
    </font>
    <font>
      <b/>
      <sz val="12"/>
      <color rgb="FF002060"/>
      <name val="Calibri"/>
      <family val="2"/>
      <scheme val="minor"/>
    </font>
    <font>
      <b/>
      <sz val="12"/>
      <color theme="1" tint="0.34998626667073579"/>
      <name val="Calibri"/>
      <family val="2"/>
      <scheme val="minor"/>
    </font>
    <font>
      <sz val="12"/>
      <color rgb="FFC00000"/>
      <name val="Wingdings 3"/>
      <family val="1"/>
      <charset val="2"/>
    </font>
    <font>
      <b/>
      <sz val="10"/>
      <color rgb="FF002060"/>
      <name val="Calibri"/>
      <family val="2"/>
      <scheme val="minor"/>
    </font>
    <font>
      <sz val="12"/>
      <color rgb="FFC00000"/>
      <name val="Calibri"/>
      <family val="2"/>
      <scheme val="minor"/>
    </font>
    <font>
      <b/>
      <sz val="12"/>
      <color theme="4" tint="-0.249977111117893"/>
      <name val="Calibri"/>
      <family val="2"/>
      <scheme val="minor"/>
    </font>
    <font>
      <b/>
      <sz val="14"/>
      <color rgb="FFFF0000"/>
      <name val="Wingdings 3"/>
      <family val="1"/>
      <charset val="2"/>
    </font>
    <font>
      <b/>
      <sz val="14"/>
      <color theme="4" tint="-0.249977111117893"/>
      <name val="Calibri"/>
      <family val="2"/>
      <scheme val="minor"/>
    </font>
    <font>
      <b/>
      <sz val="14"/>
      <color rgb="FF7030A0"/>
      <name val="Calibri"/>
      <family val="2"/>
      <scheme val="minor"/>
    </font>
    <font>
      <b/>
      <i/>
      <sz val="12"/>
      <color theme="0" tint="-0.499984740745262"/>
      <name val="Calibri"/>
      <family val="2"/>
      <scheme val="minor"/>
    </font>
    <font>
      <b/>
      <sz val="12"/>
      <color theme="4" tint="-0.499984740745262"/>
      <name val="Calibri"/>
      <family val="2"/>
      <scheme val="minor"/>
    </font>
    <font>
      <sz val="12"/>
      <color rgb="FF002060"/>
      <name val="Calibri"/>
      <family val="2"/>
      <scheme val="minor"/>
    </font>
    <font>
      <i/>
      <sz val="9"/>
      <name val="Calibri"/>
      <family val="2"/>
      <scheme val="minor"/>
    </font>
    <font>
      <sz val="9"/>
      <color rgb="FF002060"/>
      <name val="Calibri"/>
      <family val="2"/>
      <scheme val="minor"/>
    </font>
    <font>
      <sz val="12"/>
      <color theme="7" tint="-0.249977111117893"/>
      <name val="Calibri"/>
      <family val="2"/>
      <scheme val="minor"/>
    </font>
    <font>
      <sz val="14"/>
      <color rgb="FF333333"/>
      <name val="Calibri"/>
      <family val="2"/>
      <scheme val="minor"/>
    </font>
    <font>
      <sz val="14"/>
      <color rgb="FF5FA900"/>
      <name val="Calibri"/>
      <family val="2"/>
      <scheme val="minor"/>
    </font>
    <font>
      <u/>
      <sz val="14"/>
      <color theme="10"/>
      <name val="Calibri"/>
      <family val="2"/>
      <scheme val="minor"/>
    </font>
    <font>
      <sz val="11"/>
      <color rgb="FF333333"/>
      <name val="Segoe UI"/>
      <family val="2"/>
    </font>
    <font>
      <b/>
      <sz val="11"/>
      <color rgb="FFFF0000"/>
      <name val="Segoe UI"/>
      <family val="2"/>
    </font>
    <font>
      <b/>
      <sz val="11"/>
      <color rgb="FFFF0000"/>
      <name val="Arial"/>
      <family val="2"/>
    </font>
    <font>
      <sz val="12"/>
      <color rgb="FF333333"/>
      <name val="Segoe UI"/>
      <family val="2"/>
    </font>
    <font>
      <u/>
      <sz val="12"/>
      <color theme="10"/>
      <name val="Arial"/>
      <family val="2"/>
    </font>
    <font>
      <b/>
      <sz val="12"/>
      <color rgb="FF0070C0"/>
      <name val="Arial"/>
      <family val="2"/>
    </font>
    <font>
      <b/>
      <sz val="12"/>
      <name val="Tahoma"/>
      <family val="2"/>
    </font>
    <font>
      <sz val="9"/>
      <color indexed="10"/>
      <name val="Arial"/>
      <family val="2"/>
    </font>
    <font>
      <sz val="9"/>
      <color indexed="12"/>
      <name val="Arial"/>
      <family val="2"/>
    </font>
    <font>
      <sz val="16"/>
      <color theme="1"/>
      <name val="Calibri"/>
      <family val="2"/>
      <scheme val="minor"/>
    </font>
    <font>
      <i/>
      <sz val="7"/>
      <name val="Arial"/>
      <family val="2"/>
    </font>
    <font>
      <i/>
      <sz val="12"/>
      <color indexed="9"/>
      <name val="Arial"/>
      <family val="2"/>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b/>
      <sz val="11"/>
      <color theme="8" tint="-0.249977111117893"/>
      <name val="Calibri"/>
      <family val="2"/>
      <scheme val="minor"/>
    </font>
    <font>
      <b/>
      <sz val="10"/>
      <color theme="1"/>
      <name val="Calibri"/>
      <family val="2"/>
      <scheme val="minor"/>
    </font>
    <font>
      <b/>
      <sz val="9"/>
      <color theme="1"/>
      <name val="Calibri"/>
      <family val="2"/>
      <scheme val="minor"/>
    </font>
    <font>
      <i/>
      <sz val="10"/>
      <color theme="5"/>
      <name val="Calibri"/>
      <family val="2"/>
      <scheme val="minor"/>
    </font>
    <font>
      <b/>
      <sz val="12"/>
      <color indexed="10"/>
      <name val="Calibri"/>
      <family val="2"/>
      <scheme val="minor"/>
    </font>
    <font>
      <b/>
      <sz val="12"/>
      <color indexed="12"/>
      <name val="Calibri"/>
      <family val="2"/>
      <scheme val="minor"/>
    </font>
    <font>
      <b/>
      <sz val="12"/>
      <color rgb="FF0000FF"/>
      <name val="Calibri"/>
      <family val="2"/>
      <scheme val="minor"/>
    </font>
    <font>
      <b/>
      <sz val="12"/>
      <color theme="1"/>
      <name val="Arial"/>
      <family val="2"/>
    </font>
    <font>
      <b/>
      <sz val="10"/>
      <color indexed="12"/>
      <name val="Calibri"/>
      <family val="2"/>
      <scheme val="minor"/>
    </font>
    <font>
      <b/>
      <sz val="10"/>
      <color rgb="FFFF0000"/>
      <name val="Arial"/>
      <family val="2"/>
    </font>
    <font>
      <sz val="11"/>
      <color rgb="FFFF0000"/>
      <name val="Calibri"/>
      <family val="2"/>
      <scheme val="minor"/>
    </font>
    <font>
      <sz val="11"/>
      <color rgb="FFFF0000"/>
      <name val="Arial"/>
      <family val="2"/>
    </font>
    <font>
      <sz val="11"/>
      <color indexed="12"/>
      <name val="Calibri"/>
      <family val="2"/>
      <scheme val="minor"/>
    </font>
    <font>
      <b/>
      <sz val="10"/>
      <color rgb="FFC00000"/>
      <name val="Arial"/>
      <family val="2"/>
    </font>
    <font>
      <b/>
      <sz val="11"/>
      <color rgb="FFC00000"/>
      <name val="Arial"/>
      <family val="2"/>
    </font>
    <font>
      <b/>
      <sz val="12"/>
      <color rgb="FFC00000"/>
      <name val="Arial"/>
      <family val="2"/>
    </font>
    <font>
      <sz val="10"/>
      <color indexed="10"/>
      <name val="Arial"/>
      <family val="2"/>
    </font>
    <font>
      <sz val="8"/>
      <name val="Times New Roman"/>
      <family val="1"/>
    </font>
    <font>
      <b/>
      <sz val="14"/>
      <color rgb="FFFF0000"/>
      <name val="Calibri"/>
      <family val="2"/>
    </font>
    <font>
      <b/>
      <i/>
      <sz val="12"/>
      <color rgb="FFFF0000"/>
      <name val="Calibri"/>
      <family val="2"/>
    </font>
    <font>
      <b/>
      <sz val="22"/>
      <color indexed="49"/>
      <name val="Arial"/>
      <family val="2"/>
    </font>
    <font>
      <i/>
      <sz val="14"/>
      <name val="Arial"/>
      <family val="2"/>
    </font>
    <font>
      <b/>
      <sz val="11"/>
      <color indexed="49"/>
      <name val="Calibri"/>
      <family val="2"/>
    </font>
    <font>
      <sz val="12"/>
      <color indexed="60"/>
      <name val="Wingdings 3"/>
      <family val="1"/>
      <charset val="2"/>
    </font>
    <font>
      <sz val="12"/>
      <color indexed="49"/>
      <name val="Wingdings 3"/>
      <family val="1"/>
      <charset val="2"/>
    </font>
    <font>
      <b/>
      <sz val="10"/>
      <color indexed="49"/>
      <name val="Calibri"/>
      <family val="2"/>
    </font>
    <font>
      <b/>
      <sz val="10"/>
      <color indexed="60"/>
      <name val="Calibri"/>
      <family val="2"/>
    </font>
    <font>
      <b/>
      <sz val="9"/>
      <color indexed="62"/>
      <name val="Calibri"/>
      <family val="2"/>
    </font>
    <font>
      <b/>
      <sz val="10"/>
      <color indexed="62"/>
      <name val="Calibri"/>
      <family val="2"/>
    </font>
    <font>
      <b/>
      <sz val="20"/>
      <color indexed="10"/>
      <name val="Calibri"/>
      <family val="2"/>
    </font>
    <font>
      <sz val="10"/>
      <color indexed="10"/>
      <name val="Calibri"/>
      <family val="2"/>
    </font>
    <font>
      <b/>
      <sz val="14"/>
      <color indexed="50"/>
      <name val="Arial"/>
      <family val="2"/>
    </font>
    <font>
      <sz val="11"/>
      <color indexed="23"/>
      <name val="Calibri"/>
      <family val="2"/>
    </font>
    <font>
      <sz val="11"/>
      <color indexed="62"/>
      <name val="Calibri"/>
      <family val="2"/>
    </font>
    <font>
      <b/>
      <sz val="11"/>
      <color indexed="56"/>
      <name val="Calibri"/>
      <family val="2"/>
    </font>
    <font>
      <b/>
      <i/>
      <sz val="11"/>
      <color indexed="62"/>
      <name val="Calibri"/>
      <family val="2"/>
    </font>
    <font>
      <b/>
      <sz val="9"/>
      <name val="Calibri"/>
      <family val="2"/>
    </font>
    <font>
      <sz val="9"/>
      <color indexed="60"/>
      <name val="Calibri"/>
      <family val="2"/>
    </font>
    <font>
      <b/>
      <sz val="10"/>
      <color indexed="36"/>
      <name val="Calibri"/>
      <family val="2"/>
    </font>
    <font>
      <b/>
      <sz val="20"/>
      <color indexed="17"/>
      <name val="Calibri"/>
      <family val="2"/>
    </font>
    <font>
      <b/>
      <sz val="18"/>
      <color indexed="60"/>
      <name val="Calibri"/>
      <family val="2"/>
    </font>
    <font>
      <b/>
      <sz val="18"/>
      <color indexed="17"/>
      <name val="Calibri"/>
      <family val="2"/>
    </font>
    <font>
      <b/>
      <sz val="12"/>
      <color indexed="10"/>
      <name val="Wingdings 3"/>
      <family val="1"/>
      <charset val="2"/>
    </font>
    <font>
      <sz val="8"/>
      <color indexed="63"/>
      <name val="Calibri"/>
      <family val="2"/>
    </font>
    <font>
      <sz val="9"/>
      <color indexed="19"/>
      <name val="Calibri"/>
      <family val="2"/>
    </font>
    <font>
      <b/>
      <i/>
      <sz val="10"/>
      <name val="Calibri"/>
      <family val="2"/>
    </font>
    <font>
      <sz val="9"/>
      <color indexed="23"/>
      <name val="Calibri"/>
      <family val="2"/>
    </font>
    <font>
      <sz val="11.5"/>
      <color indexed="8"/>
      <name val="Arial"/>
      <family val="2"/>
    </font>
    <font>
      <b/>
      <i/>
      <sz val="10"/>
      <color indexed="62"/>
      <name val="Calibri"/>
      <family val="2"/>
    </font>
    <font>
      <sz val="11.5"/>
      <color indexed="8"/>
      <name val="Calibri"/>
      <family val="2"/>
    </font>
    <font>
      <b/>
      <sz val="11.5"/>
      <color indexed="8"/>
      <name val="Arial"/>
      <family val="2"/>
    </font>
    <font>
      <b/>
      <sz val="11"/>
      <color indexed="62"/>
      <name val="Calibri"/>
      <family val="2"/>
    </font>
    <font>
      <i/>
      <sz val="8"/>
      <name val="Calibri"/>
      <family val="2"/>
    </font>
    <font>
      <sz val="9"/>
      <color indexed="57"/>
      <name val="Calibri"/>
      <family val="2"/>
    </font>
    <font>
      <sz val="9"/>
      <color indexed="36"/>
      <name val="Calibri"/>
      <family val="2"/>
    </font>
    <font>
      <b/>
      <sz val="16"/>
      <color indexed="50"/>
      <name val="Calibri"/>
      <family val="2"/>
    </font>
    <font>
      <b/>
      <i/>
      <sz val="10"/>
      <color indexed="57"/>
      <name val="Calibri"/>
      <family val="2"/>
    </font>
    <font>
      <b/>
      <i/>
      <sz val="10"/>
      <color indexed="19"/>
      <name val="Calibri"/>
      <family val="2"/>
    </font>
    <font>
      <b/>
      <i/>
      <sz val="10"/>
      <color indexed="60"/>
      <name val="Calibri"/>
      <family val="2"/>
    </font>
    <font>
      <b/>
      <i/>
      <sz val="10"/>
      <color indexed="36"/>
      <name val="Calibri"/>
      <family val="2"/>
    </font>
    <font>
      <b/>
      <sz val="20"/>
      <color indexed="49"/>
      <name val="Arial"/>
      <family val="2"/>
    </font>
    <font>
      <b/>
      <sz val="16"/>
      <color indexed="60"/>
      <name val="Arial"/>
      <family val="2"/>
    </font>
    <font>
      <u/>
      <sz val="14"/>
      <name val="Calibri"/>
      <family val="2"/>
    </font>
    <font>
      <b/>
      <sz val="26"/>
      <color indexed="9"/>
      <name val="Arial"/>
      <family val="2"/>
    </font>
    <font>
      <b/>
      <sz val="20"/>
      <color indexed="60"/>
      <name val="Arial"/>
      <family val="2"/>
    </font>
    <font>
      <b/>
      <sz val="18"/>
      <color indexed="10"/>
      <name val="Arial"/>
      <family val="2"/>
    </font>
    <font>
      <b/>
      <sz val="18"/>
      <color indexed="57"/>
      <name val="Calibri"/>
      <family val="2"/>
    </font>
    <font>
      <b/>
      <sz val="20"/>
      <color indexed="10"/>
      <name val="Arial"/>
      <family val="2"/>
    </font>
    <font>
      <b/>
      <sz val="16"/>
      <color indexed="17"/>
      <name val="Arial"/>
      <family val="2"/>
    </font>
    <font>
      <b/>
      <sz val="20"/>
      <color indexed="62"/>
      <name val="Calibri"/>
      <family val="2"/>
    </font>
    <font>
      <b/>
      <sz val="16"/>
      <color indexed="62"/>
      <name val="Calibri"/>
      <family val="2"/>
    </font>
    <font>
      <b/>
      <sz val="14"/>
      <color indexed="57"/>
      <name val="Arial"/>
      <family val="2"/>
    </font>
    <font>
      <b/>
      <sz val="14"/>
      <color indexed="12"/>
      <name val="Arial"/>
      <family val="2"/>
    </font>
    <font>
      <b/>
      <sz val="24"/>
      <color indexed="9"/>
      <name val="Arial"/>
      <family val="2"/>
    </font>
    <font>
      <b/>
      <sz val="10"/>
      <color indexed="30"/>
      <name val="Calibri"/>
      <family val="2"/>
    </font>
    <font>
      <sz val="16"/>
      <name val="Calibri"/>
      <family val="2"/>
    </font>
    <font>
      <b/>
      <sz val="16"/>
      <color indexed="53"/>
      <name val="Arial"/>
      <family val="2"/>
    </font>
    <font>
      <sz val="14"/>
      <color indexed="12"/>
      <name val="Calibri"/>
      <family val="2"/>
    </font>
    <font>
      <u/>
      <sz val="12"/>
      <color indexed="30"/>
      <name val="Calibri"/>
      <family val="2"/>
    </font>
    <font>
      <b/>
      <sz val="12"/>
      <color indexed="10"/>
      <name val="Tahoma"/>
      <family val="2"/>
    </font>
    <font>
      <b/>
      <u/>
      <sz val="14"/>
      <name val="Arial"/>
      <family val="2"/>
    </font>
    <font>
      <b/>
      <u/>
      <sz val="12"/>
      <name val="Arial"/>
      <family val="2"/>
    </font>
    <font>
      <b/>
      <sz val="12"/>
      <color indexed="19"/>
      <name val="Arial"/>
      <family val="2"/>
    </font>
    <font>
      <i/>
      <sz val="10"/>
      <name val="Arial"/>
      <family val="2"/>
    </font>
    <font>
      <b/>
      <u/>
      <sz val="12"/>
      <color indexed="30"/>
      <name val="Calibri"/>
      <family val="2"/>
    </font>
    <font>
      <sz val="12"/>
      <color theme="0"/>
      <name val="Calibri"/>
      <family val="2"/>
      <scheme val="minor"/>
    </font>
    <font>
      <sz val="11"/>
      <color theme="1"/>
      <name val="Rockwell"/>
      <family val="1"/>
    </font>
    <font>
      <sz val="10"/>
      <color theme="0"/>
      <name val="Calibri"/>
      <family val="2"/>
      <scheme val="minor"/>
    </font>
    <font>
      <sz val="10"/>
      <color theme="1" tint="0.499984740745262"/>
      <name val="Calibri"/>
      <family val="2"/>
      <scheme val="minor"/>
    </font>
    <font>
      <b/>
      <sz val="14"/>
      <color theme="1" tint="0.499984740745262"/>
      <name val="Calibri"/>
      <family val="2"/>
      <scheme val="minor"/>
    </font>
    <font>
      <sz val="11"/>
      <color theme="1" tint="0.499984740745262"/>
      <name val="Calibri"/>
      <family val="2"/>
      <scheme val="minor"/>
    </font>
    <font>
      <b/>
      <sz val="11"/>
      <color theme="0"/>
      <name val="Calibri"/>
      <family val="2"/>
      <scheme val="minor"/>
    </font>
    <font>
      <b/>
      <sz val="11"/>
      <color theme="1" tint="0.499984740745262"/>
      <name val="Calibri"/>
      <family val="2"/>
      <scheme val="minor"/>
    </font>
    <font>
      <b/>
      <sz val="12"/>
      <color rgb="FF7030A0"/>
      <name val="Calibri"/>
      <family val="2"/>
      <scheme val="minor"/>
    </font>
    <font>
      <b/>
      <u/>
      <sz val="14"/>
      <color rgb="FF0070C0"/>
      <name val="Calibri"/>
      <family val="2"/>
      <scheme val="minor"/>
    </font>
    <font>
      <sz val="12"/>
      <color rgb="FF0070C0"/>
      <name val="Calibri"/>
      <family val="2"/>
      <scheme val="minor"/>
    </font>
    <font>
      <b/>
      <sz val="9"/>
      <color theme="0"/>
      <name val="Arial"/>
      <family val="2"/>
    </font>
    <font>
      <sz val="12"/>
      <color theme="1" tint="0.499984740745262"/>
      <name val="Calibri"/>
      <family val="2"/>
      <scheme val="minor"/>
    </font>
    <font>
      <b/>
      <sz val="14"/>
      <color theme="1" tint="0.34998626667073579"/>
      <name val="Calibri"/>
      <family val="2"/>
      <scheme val="minor"/>
    </font>
    <font>
      <sz val="18"/>
      <name val="Calibri"/>
      <family val="2"/>
      <scheme val="minor"/>
    </font>
    <font>
      <b/>
      <sz val="12"/>
      <color theme="1" tint="0.34998626667073579"/>
      <name val="Arial"/>
      <family val="2"/>
    </font>
    <font>
      <sz val="14"/>
      <name val="Verdana"/>
      <family val="2"/>
    </font>
    <font>
      <u/>
      <sz val="11"/>
      <color indexed="12"/>
      <name val="Arial"/>
      <family val="2"/>
    </font>
    <font>
      <sz val="10"/>
      <color indexed="8"/>
      <name val="Arial"/>
      <family val="2"/>
    </font>
    <font>
      <sz val="10"/>
      <color indexed="16"/>
      <name val="Arial"/>
      <family val="2"/>
    </font>
    <font>
      <sz val="10"/>
      <color indexed="52"/>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12"/>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sz val="10"/>
      <color indexed="17"/>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sz val="14"/>
      <color indexed="8"/>
      <name val="Times New Roman"/>
      <family val="1"/>
    </font>
    <font>
      <sz val="11"/>
      <color theme="4" tint="-0.499984740745262"/>
      <name val="Arial"/>
      <family val="2"/>
    </font>
    <font>
      <b/>
      <sz val="11"/>
      <color rgb="FF0070C0"/>
      <name val="Calibri"/>
      <family val="2"/>
      <scheme val="minor"/>
    </font>
    <font>
      <b/>
      <sz val="28"/>
      <color rgb="FF0070C0"/>
      <name val="Calibri"/>
      <family val="2"/>
      <scheme val="minor"/>
    </font>
    <font>
      <i/>
      <sz val="11"/>
      <color indexed="9"/>
      <name val="Arial"/>
      <family val="2"/>
    </font>
    <font>
      <sz val="11"/>
      <color indexed="9"/>
      <name val="Arial"/>
      <family val="2"/>
    </font>
    <font>
      <b/>
      <sz val="16"/>
      <color rgb="FF974807"/>
      <name val="Arial"/>
      <family val="2"/>
    </font>
    <font>
      <sz val="12"/>
      <name val="Times New Roman"/>
      <family val="1"/>
    </font>
    <font>
      <b/>
      <u/>
      <sz val="10"/>
      <name val="Arial"/>
      <family val="2"/>
    </font>
    <font>
      <sz val="10"/>
      <color indexed="81"/>
      <name val="Arial"/>
      <family val="2"/>
    </font>
    <font>
      <b/>
      <sz val="8"/>
      <color indexed="81"/>
      <name val="Tahoma"/>
      <family val="2"/>
    </font>
    <font>
      <sz val="8"/>
      <color indexed="81"/>
      <name val="Tahoma"/>
      <family val="2"/>
    </font>
    <font>
      <b/>
      <sz val="26"/>
      <name val="Calibri"/>
      <family val="2"/>
      <scheme val="minor"/>
    </font>
    <font>
      <sz val="22"/>
      <name val="Calibri"/>
      <family val="2"/>
      <scheme val="minor"/>
    </font>
    <font>
      <b/>
      <sz val="18"/>
      <color rgb="FFFF0000"/>
      <name val="Calibri"/>
      <family val="2"/>
      <scheme val="minor"/>
    </font>
    <font>
      <b/>
      <sz val="7"/>
      <name val="Calibri"/>
      <family val="2"/>
      <scheme val="minor"/>
    </font>
    <font>
      <b/>
      <sz val="18"/>
      <color rgb="FF339933"/>
      <name val="Calibri"/>
      <family val="2"/>
      <scheme val="minor"/>
    </font>
    <font>
      <b/>
      <sz val="14"/>
      <color theme="9" tint="-0.249977111117893"/>
      <name val="Calibri"/>
      <family val="2"/>
      <scheme val="minor"/>
    </font>
    <font>
      <b/>
      <sz val="14"/>
      <color theme="6" tint="-0.249977111117893"/>
      <name val="Calibri"/>
      <family val="2"/>
      <scheme val="minor"/>
    </font>
    <font>
      <sz val="18"/>
      <color theme="8" tint="-0.249977111117893"/>
      <name val="Calibri"/>
      <family val="2"/>
      <scheme val="minor"/>
    </font>
    <font>
      <b/>
      <sz val="18"/>
      <color theme="4" tint="-0.249977111117893"/>
      <name val="Calibri"/>
      <family val="2"/>
      <scheme val="minor"/>
    </font>
    <font>
      <sz val="18"/>
      <color rgb="FF7030A0"/>
      <name val="Calibri"/>
      <family val="2"/>
      <scheme val="minor"/>
    </font>
    <font>
      <b/>
      <sz val="18"/>
      <color rgb="FF7030A0"/>
      <name val="Calibri"/>
      <family val="2"/>
      <scheme val="minor"/>
    </font>
    <font>
      <sz val="18"/>
      <color theme="9" tint="-0.249977111117893"/>
      <name val="Calibri"/>
      <family val="2"/>
      <scheme val="minor"/>
    </font>
    <font>
      <b/>
      <sz val="18"/>
      <color theme="9" tint="-0.249977111117893"/>
      <name val="Calibri"/>
      <family val="2"/>
      <scheme val="minor"/>
    </font>
    <font>
      <sz val="22"/>
      <color theme="9" tint="-0.249977111117893"/>
      <name val="Calibri"/>
      <family val="2"/>
      <scheme val="minor"/>
    </font>
    <font>
      <sz val="22"/>
      <color theme="4" tint="-0.249977111117893"/>
      <name val="Calibri"/>
      <family val="2"/>
      <scheme val="minor"/>
    </font>
    <font>
      <sz val="22"/>
      <color rgb="FF7030A0"/>
      <name val="Calibri"/>
      <family val="2"/>
      <scheme val="minor"/>
    </font>
    <font>
      <sz val="22"/>
      <color theme="8" tint="-0.249977111117893"/>
      <name val="Calibri"/>
      <family val="2"/>
      <scheme val="minor"/>
    </font>
    <font>
      <sz val="10"/>
      <color rgb="FF00B050"/>
      <name val="Calibri"/>
      <family val="2"/>
      <scheme val="minor"/>
    </font>
    <font>
      <b/>
      <sz val="14"/>
      <color rgb="FF339933"/>
      <name val="Calibri"/>
      <family val="2"/>
      <scheme val="minor"/>
    </font>
    <font>
      <sz val="10"/>
      <color theme="9" tint="-0.249977111117893"/>
      <name val="Calibri"/>
      <family val="2"/>
      <scheme val="minor"/>
    </font>
    <font>
      <b/>
      <sz val="22"/>
      <color rgb="FF92D050"/>
      <name val="Verdana"/>
      <family val="2"/>
    </font>
    <font>
      <sz val="22"/>
      <color theme="0"/>
      <name val="Verdana"/>
      <family val="2"/>
    </font>
    <font>
      <sz val="18"/>
      <color rgb="FF7030A0"/>
      <name val="Arial"/>
      <family val="2"/>
    </font>
    <font>
      <b/>
      <sz val="20"/>
      <color theme="0"/>
      <name val="Calibri"/>
      <family val="2"/>
      <scheme val="minor"/>
    </font>
    <font>
      <sz val="22"/>
      <color theme="1"/>
      <name val="Verdana"/>
      <family val="2"/>
    </font>
    <font>
      <b/>
      <u/>
      <sz val="28"/>
      <color theme="10"/>
      <name val="Calibri"/>
      <family val="2"/>
      <scheme val="minor"/>
    </font>
    <font>
      <b/>
      <sz val="22"/>
      <color rgb="FF92D050"/>
      <name val="Arial"/>
      <family val="2"/>
    </font>
    <font>
      <i/>
      <sz val="22"/>
      <color theme="0"/>
      <name val="Verdana"/>
      <family val="2"/>
    </font>
    <font>
      <sz val="18"/>
      <color theme="0"/>
      <name val="Arial"/>
      <family val="2"/>
    </font>
    <font>
      <b/>
      <sz val="22"/>
      <color theme="0"/>
      <name val="Arial"/>
      <family val="2"/>
    </font>
    <font>
      <b/>
      <sz val="22"/>
      <color rgb="FF99CC00"/>
      <name val="Arial"/>
      <family val="2"/>
    </font>
    <font>
      <sz val="22"/>
      <color theme="0"/>
      <name val="Arial"/>
      <family val="2"/>
    </font>
    <font>
      <sz val="22"/>
      <color theme="0"/>
      <name val="Calibri"/>
      <family val="2"/>
      <scheme val="minor"/>
    </font>
    <font>
      <sz val="22"/>
      <color theme="0"/>
      <name val="Rockwell"/>
      <family val="1"/>
    </font>
    <font>
      <b/>
      <sz val="18"/>
      <color theme="0"/>
      <name val="Calibri"/>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10"/>
      <name val="MS Sans Serif"/>
    </font>
    <font>
      <sz val="22"/>
      <color indexed="12"/>
      <name val="Arial"/>
      <family val="2"/>
    </font>
    <font>
      <b/>
      <sz val="22"/>
      <name val="Calibri"/>
      <family val="2"/>
    </font>
    <font>
      <b/>
      <sz val="26"/>
      <color theme="0"/>
      <name val="Arial"/>
      <family val="2"/>
    </font>
    <font>
      <sz val="22"/>
      <color rgb="FF0070C0"/>
      <name val="Arial"/>
      <family val="2"/>
    </font>
    <font>
      <sz val="22"/>
      <color rgb="FF222222"/>
      <name val="Arial"/>
      <family val="2"/>
    </font>
    <font>
      <sz val="18"/>
      <color rgb="FF0070C0"/>
      <name val="Arial"/>
      <family val="2"/>
    </font>
    <font>
      <b/>
      <sz val="22"/>
      <color theme="0"/>
      <name val="Calibri"/>
      <family val="2"/>
      <scheme val="minor"/>
    </font>
    <font>
      <b/>
      <sz val="22"/>
      <color rgb="FFC00000"/>
      <name val="Wingdings 3"/>
      <family val="1"/>
      <charset val="2"/>
    </font>
    <font>
      <b/>
      <sz val="22"/>
      <color rgb="FFFF0000"/>
      <name val="Wingdings 3"/>
      <family val="1"/>
      <charset val="2"/>
    </font>
    <font>
      <b/>
      <sz val="22"/>
      <name val="Calibri"/>
      <family val="2"/>
      <scheme val="minor"/>
    </font>
    <font>
      <u/>
      <sz val="22"/>
      <color theme="0"/>
      <name val="Arial"/>
      <family val="2"/>
    </font>
    <font>
      <sz val="22"/>
      <name val="Verdana"/>
      <family val="2"/>
    </font>
    <font>
      <b/>
      <sz val="20"/>
      <name val="Calibri"/>
      <family val="2"/>
      <scheme val="minor"/>
    </font>
    <font>
      <b/>
      <sz val="10"/>
      <name val="Calibri"/>
      <family val="2"/>
      <scheme val="minor"/>
    </font>
    <font>
      <b/>
      <sz val="20"/>
      <color theme="9" tint="-0.249977111117893"/>
      <name val="Calibri"/>
      <family val="2"/>
      <scheme val="minor"/>
    </font>
    <font>
      <b/>
      <sz val="10"/>
      <color theme="0"/>
      <name val="Calibri"/>
      <family val="2"/>
      <scheme val="minor"/>
    </font>
    <font>
      <sz val="10"/>
      <color theme="6" tint="-0.249977111117893"/>
      <name val="Calibri"/>
      <family val="2"/>
      <scheme val="minor"/>
    </font>
    <font>
      <sz val="9"/>
      <color theme="1" tint="0.499984740745262"/>
      <name val="Calibri"/>
      <family val="2"/>
      <scheme val="minor"/>
    </font>
    <font>
      <b/>
      <sz val="11"/>
      <color theme="8" tint="-0.499984740745262"/>
      <name val="Calibri"/>
      <family val="2"/>
      <scheme val="minor"/>
    </font>
    <font>
      <b/>
      <sz val="11"/>
      <color theme="9" tint="-0.249977111117893"/>
      <name val="Calibri"/>
      <family val="2"/>
      <scheme val="minor"/>
    </font>
    <font>
      <sz val="11"/>
      <color rgb="FF00B050"/>
      <name val="Calibri"/>
      <family val="2"/>
      <scheme val="minor"/>
    </font>
    <font>
      <b/>
      <sz val="11"/>
      <color theme="6" tint="-0.499984740745262"/>
      <name val="Calibri"/>
      <family val="2"/>
      <scheme val="minor"/>
    </font>
    <font>
      <sz val="12"/>
      <color theme="9" tint="-0.249977111117893"/>
      <name val="Calibri"/>
      <family val="2"/>
      <scheme val="minor"/>
    </font>
    <font>
      <sz val="10"/>
      <color theme="0" tint="-0.499984740745262"/>
      <name val="Calibri"/>
      <family val="2"/>
      <scheme val="minor"/>
    </font>
    <font>
      <b/>
      <sz val="12"/>
      <color theme="6" tint="-0.499984740745262"/>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sz val="10"/>
      <color rgb="FFC00000"/>
      <name val="Calibri"/>
      <family val="2"/>
      <scheme val="minor"/>
    </font>
    <font>
      <sz val="11"/>
      <color rgb="FF0066CC"/>
      <name val="Calibri"/>
      <family val="2"/>
      <scheme val="minor"/>
    </font>
    <font>
      <b/>
      <sz val="11"/>
      <color rgb="FF0066CC"/>
      <name val="Calibri"/>
      <family val="2"/>
      <scheme val="minor"/>
    </font>
    <font>
      <sz val="10"/>
      <color theme="0" tint="-0.34998626667073579"/>
      <name val="Calibri"/>
      <family val="2"/>
      <scheme val="minor"/>
    </font>
    <font>
      <sz val="36"/>
      <color theme="1"/>
      <name val="Calibri"/>
      <family val="2"/>
      <scheme val="minor"/>
    </font>
    <font>
      <b/>
      <sz val="18"/>
      <color rgb="FFC00000"/>
      <name val="Calibri"/>
      <family val="2"/>
      <scheme val="minor"/>
    </font>
    <font>
      <b/>
      <sz val="24"/>
      <name val="Calibri"/>
      <family val="2"/>
      <scheme val="minor"/>
    </font>
    <font>
      <b/>
      <sz val="11"/>
      <color indexed="9"/>
      <name val="Calibri"/>
      <family val="2"/>
      <scheme val="minor"/>
    </font>
    <font>
      <sz val="11"/>
      <color indexed="8"/>
      <name val="Calibri"/>
      <family val="2"/>
      <scheme val="minor"/>
    </font>
    <font>
      <b/>
      <sz val="18"/>
      <color indexed="49"/>
      <name val="Calibri"/>
      <family val="2"/>
      <scheme val="minor"/>
    </font>
    <font>
      <b/>
      <sz val="20"/>
      <color indexed="13"/>
      <name val="Calibri"/>
      <family val="2"/>
      <scheme val="minor"/>
    </font>
    <font>
      <b/>
      <sz val="12"/>
      <color indexed="30"/>
      <name val="Calibri"/>
      <family val="2"/>
      <scheme val="minor"/>
    </font>
    <font>
      <b/>
      <sz val="11"/>
      <color indexed="30"/>
      <name val="Calibri"/>
      <family val="2"/>
      <scheme val="minor"/>
    </font>
    <font>
      <b/>
      <sz val="12"/>
      <color indexed="60"/>
      <name val="Calibri"/>
      <family val="2"/>
      <scheme val="minor"/>
    </font>
    <font>
      <sz val="18"/>
      <color indexed="9"/>
      <name val="Calibri"/>
      <family val="2"/>
      <scheme val="minor"/>
    </font>
    <font>
      <b/>
      <sz val="16"/>
      <color indexed="9"/>
      <name val="Calibri"/>
      <family val="2"/>
      <scheme val="minor"/>
    </font>
    <font>
      <b/>
      <sz val="18"/>
      <color indexed="10"/>
      <name val="Calibri"/>
      <family val="2"/>
      <scheme val="minor"/>
    </font>
    <font>
      <u/>
      <sz val="10"/>
      <color indexed="12"/>
      <name val="Calibri"/>
      <family val="2"/>
      <scheme val="minor"/>
    </font>
    <font>
      <b/>
      <sz val="10"/>
      <color indexed="9"/>
      <name val="Calibri"/>
      <family val="2"/>
      <scheme val="minor"/>
    </font>
    <font>
      <b/>
      <sz val="12"/>
      <color indexed="9"/>
      <name val="Calibri"/>
      <family val="2"/>
      <scheme val="minor"/>
    </font>
    <font>
      <b/>
      <sz val="16"/>
      <color indexed="10"/>
      <name val="Calibri"/>
      <family val="2"/>
      <scheme val="minor"/>
    </font>
    <font>
      <b/>
      <sz val="20"/>
      <color indexed="50"/>
      <name val="Calibri"/>
      <family val="2"/>
      <scheme val="minor"/>
    </font>
    <font>
      <sz val="14"/>
      <color indexed="63"/>
      <name val="Calibri"/>
      <family val="2"/>
      <scheme val="minor"/>
    </font>
    <font>
      <sz val="14"/>
      <color indexed="9"/>
      <name val="Calibri"/>
      <family val="2"/>
      <scheme val="minor"/>
    </font>
    <font>
      <b/>
      <sz val="11"/>
      <color indexed="8"/>
      <name val="Calibri"/>
      <family val="2"/>
      <scheme val="minor"/>
    </font>
    <font>
      <b/>
      <sz val="14"/>
      <color indexed="8"/>
      <name val="Calibri"/>
      <family val="2"/>
      <scheme val="minor"/>
    </font>
    <font>
      <b/>
      <sz val="16"/>
      <color indexed="8"/>
      <name val="Calibri"/>
      <family val="2"/>
      <scheme val="minor"/>
    </font>
    <font>
      <b/>
      <sz val="12"/>
      <color indexed="8"/>
      <name val="Calibri"/>
      <family val="2"/>
      <scheme val="minor"/>
    </font>
    <font>
      <sz val="12"/>
      <color indexed="23"/>
      <name val="Calibri"/>
      <family val="2"/>
      <scheme val="minor"/>
    </font>
    <font>
      <sz val="10"/>
      <color indexed="50"/>
      <name val="Calibri"/>
      <family val="2"/>
      <scheme val="minor"/>
    </font>
    <font>
      <sz val="14"/>
      <color indexed="8"/>
      <name val="Calibri"/>
      <family val="2"/>
      <scheme val="minor"/>
    </font>
    <font>
      <sz val="11"/>
      <color indexed="23"/>
      <name val="Calibri"/>
      <family val="2"/>
      <scheme val="minor"/>
    </font>
    <font>
      <b/>
      <sz val="12"/>
      <color indexed="36"/>
      <name val="Calibri"/>
      <family val="2"/>
      <scheme val="minor"/>
    </font>
    <font>
      <u/>
      <sz val="14"/>
      <color indexed="12"/>
      <name val="Calibri"/>
      <family val="2"/>
      <scheme val="minor"/>
    </font>
    <font>
      <b/>
      <sz val="20"/>
      <color indexed="9"/>
      <name val="Calibri"/>
      <family val="2"/>
      <scheme val="minor"/>
    </font>
    <font>
      <b/>
      <sz val="14"/>
      <color indexed="63"/>
      <name val="Calibri"/>
      <family val="2"/>
      <scheme val="minor"/>
    </font>
    <font>
      <b/>
      <sz val="18"/>
      <color indexed="9"/>
      <name val="Calibri"/>
      <family val="2"/>
      <scheme val="minor"/>
    </font>
    <font>
      <b/>
      <sz val="14"/>
      <color indexed="10"/>
      <name val="Calibri"/>
      <family val="2"/>
      <scheme val="minor"/>
    </font>
    <font>
      <b/>
      <sz val="14"/>
      <color indexed="9"/>
      <name val="Calibri"/>
      <family val="2"/>
      <scheme val="minor"/>
    </font>
    <font>
      <sz val="16"/>
      <color indexed="9"/>
      <name val="Calibri"/>
      <family val="2"/>
      <scheme val="minor"/>
    </font>
    <font>
      <sz val="12"/>
      <color indexed="63"/>
      <name val="Calibri"/>
      <family val="2"/>
      <scheme val="minor"/>
    </font>
    <font>
      <b/>
      <sz val="12"/>
      <color indexed="63"/>
      <name val="Calibri"/>
      <family val="2"/>
      <scheme val="minor"/>
    </font>
    <font>
      <u/>
      <sz val="14"/>
      <color indexed="30"/>
      <name val="Calibri"/>
      <family val="2"/>
      <scheme val="minor"/>
    </font>
    <font>
      <b/>
      <sz val="12"/>
      <color indexed="49"/>
      <name val="Calibri"/>
      <family val="2"/>
      <scheme val="minor"/>
    </font>
    <font>
      <b/>
      <sz val="11"/>
      <color indexed="36"/>
      <name val="Calibri"/>
      <family val="2"/>
      <scheme val="minor"/>
    </font>
    <font>
      <sz val="10"/>
      <color indexed="9"/>
      <name val="Calibri"/>
      <family val="2"/>
      <scheme val="minor"/>
    </font>
    <font>
      <sz val="9"/>
      <color indexed="8"/>
      <name val="Calibri"/>
      <family val="2"/>
      <scheme val="minor"/>
    </font>
    <font>
      <sz val="8"/>
      <color indexed="9"/>
      <name val="Calibri"/>
      <family val="2"/>
      <scheme val="minor"/>
    </font>
    <font>
      <b/>
      <sz val="10"/>
      <color indexed="8"/>
      <name val="Calibri"/>
      <family val="2"/>
      <scheme val="minor"/>
    </font>
    <font>
      <b/>
      <sz val="14"/>
      <color indexed="36"/>
      <name val="Calibri"/>
      <family val="2"/>
      <scheme val="minor"/>
    </font>
    <font>
      <sz val="10"/>
      <color indexed="8"/>
      <name val="Calibri"/>
      <family val="2"/>
      <scheme val="minor"/>
    </font>
    <font>
      <sz val="14"/>
      <color indexed="53"/>
      <name val="Calibri"/>
      <family val="2"/>
      <scheme val="minor"/>
    </font>
    <font>
      <b/>
      <sz val="16"/>
      <color indexed="60"/>
      <name val="Calibri"/>
      <family val="2"/>
      <scheme val="minor"/>
    </font>
    <font>
      <sz val="14"/>
      <color indexed="57"/>
      <name val="Calibri"/>
      <family val="2"/>
      <scheme val="minor"/>
    </font>
    <font>
      <b/>
      <sz val="16"/>
      <color indexed="57"/>
      <name val="Calibri"/>
      <family val="2"/>
      <scheme val="minor"/>
    </font>
    <font>
      <sz val="14"/>
      <color indexed="36"/>
      <name val="Calibri"/>
      <family val="2"/>
      <scheme val="minor"/>
    </font>
    <font>
      <b/>
      <sz val="16"/>
      <color indexed="36"/>
      <name val="Calibri"/>
      <family val="2"/>
      <scheme val="minor"/>
    </font>
    <font>
      <b/>
      <sz val="14"/>
      <color indexed="30"/>
      <name val="Calibri"/>
      <family val="2"/>
      <scheme val="minor"/>
    </font>
    <font>
      <b/>
      <sz val="14"/>
      <color indexed="13"/>
      <name val="Calibri"/>
      <family val="2"/>
      <scheme val="minor"/>
    </font>
    <font>
      <sz val="14"/>
      <color indexed="30"/>
      <name val="Calibri"/>
      <family val="2"/>
      <scheme val="minor"/>
    </font>
    <font>
      <b/>
      <sz val="16"/>
      <color indexed="30"/>
      <name val="Calibri"/>
      <family val="2"/>
      <scheme val="minor"/>
    </font>
    <font>
      <sz val="14"/>
      <color indexed="10"/>
      <name val="Calibri"/>
      <family val="2"/>
      <scheme val="minor"/>
    </font>
    <font>
      <sz val="16"/>
      <color indexed="49"/>
      <name val="Calibri"/>
      <family val="2"/>
      <scheme val="minor"/>
    </font>
    <font>
      <b/>
      <sz val="16"/>
      <color rgb="FF0070C0"/>
      <name val="Calibri"/>
      <family val="2"/>
      <scheme val="minor"/>
    </font>
    <font>
      <sz val="14"/>
      <color indexed="60"/>
      <name val="Calibri"/>
      <family val="2"/>
      <scheme val="minor"/>
    </font>
    <font>
      <sz val="14"/>
      <color indexed="23"/>
      <name val="Calibri"/>
      <family val="2"/>
      <scheme val="minor"/>
    </font>
    <font>
      <b/>
      <sz val="16"/>
      <color indexed="23"/>
      <name val="Calibri"/>
      <family val="2"/>
      <scheme val="minor"/>
    </font>
    <font>
      <sz val="12"/>
      <color indexed="10"/>
      <name val="Calibri"/>
      <family val="2"/>
      <scheme val="minor"/>
    </font>
    <font>
      <sz val="11"/>
      <color indexed="57"/>
      <name val="Calibri"/>
      <family val="2"/>
      <scheme val="minor"/>
    </font>
    <font>
      <sz val="12"/>
      <color indexed="62"/>
      <name val="Calibri"/>
      <family val="2"/>
      <scheme val="minor"/>
    </font>
    <font>
      <sz val="11"/>
      <color indexed="53"/>
      <name val="Calibri"/>
      <family val="2"/>
      <scheme val="minor"/>
    </font>
    <font>
      <b/>
      <sz val="12"/>
      <color indexed="62"/>
      <name val="Calibri"/>
      <family val="2"/>
      <scheme val="minor"/>
    </font>
    <font>
      <b/>
      <sz val="10"/>
      <color indexed="57"/>
      <name val="Calibri"/>
      <family val="2"/>
      <scheme val="minor"/>
    </font>
    <font>
      <b/>
      <sz val="12"/>
      <color indexed="50"/>
      <name val="Calibri"/>
      <family val="2"/>
      <scheme val="minor"/>
    </font>
    <font>
      <sz val="10"/>
      <color indexed="57"/>
      <name val="Calibri"/>
      <family val="2"/>
      <scheme val="minor"/>
    </font>
    <font>
      <b/>
      <sz val="9"/>
      <color indexed="25"/>
      <name val="Calibri"/>
      <family val="2"/>
      <scheme val="minor"/>
    </font>
    <font>
      <b/>
      <sz val="14"/>
      <color indexed="40"/>
      <name val="Calibri"/>
      <family val="2"/>
      <scheme val="minor"/>
    </font>
    <font>
      <sz val="11"/>
      <color indexed="36"/>
      <name val="Calibri"/>
      <family val="2"/>
      <scheme val="minor"/>
    </font>
    <font>
      <b/>
      <sz val="12"/>
      <color indexed="57"/>
      <name val="Calibri"/>
      <family val="2"/>
      <scheme val="minor"/>
    </font>
    <font>
      <sz val="11"/>
      <color indexed="10"/>
      <name val="Calibri"/>
      <family val="2"/>
      <scheme val="minor"/>
    </font>
    <font>
      <b/>
      <sz val="12"/>
      <color indexed="23"/>
      <name val="Calibri"/>
      <family val="2"/>
      <scheme val="minor"/>
    </font>
    <font>
      <b/>
      <sz val="12"/>
      <color indexed="13"/>
      <name val="Calibri"/>
      <family val="2"/>
      <scheme val="minor"/>
    </font>
    <font>
      <b/>
      <i/>
      <sz val="12"/>
      <name val="Calibri"/>
      <family val="2"/>
      <scheme val="minor"/>
    </font>
    <font>
      <sz val="11"/>
      <color indexed="60"/>
      <name val="Calibri"/>
      <family val="2"/>
      <scheme val="minor"/>
    </font>
    <font>
      <b/>
      <sz val="14"/>
      <color indexed="60"/>
      <name val="Calibri"/>
      <family val="2"/>
      <scheme val="minor"/>
    </font>
    <font>
      <sz val="12"/>
      <color indexed="57"/>
      <name val="Calibri"/>
      <family val="2"/>
      <scheme val="minor"/>
    </font>
    <font>
      <b/>
      <sz val="11"/>
      <color indexed="57"/>
      <name val="Calibri"/>
      <family val="2"/>
      <scheme val="minor"/>
    </font>
    <font>
      <sz val="12"/>
      <color indexed="50"/>
      <name val="Calibri"/>
      <family val="2"/>
      <scheme val="minor"/>
    </font>
    <font>
      <b/>
      <sz val="18"/>
      <color indexed="50"/>
      <name val="Calibri"/>
      <family val="2"/>
      <scheme val="minor"/>
    </font>
    <font>
      <b/>
      <sz val="12"/>
      <color rgb="FF333399"/>
      <name val="Calibri"/>
      <family val="2"/>
      <scheme val="minor"/>
    </font>
    <font>
      <b/>
      <i/>
      <sz val="14"/>
      <color indexed="13"/>
      <name val="Calibri"/>
      <family val="2"/>
      <scheme val="minor"/>
    </font>
    <font>
      <b/>
      <sz val="26"/>
      <color indexed="8"/>
      <name val="Calibri"/>
      <family val="2"/>
      <scheme val="minor"/>
    </font>
    <font>
      <b/>
      <sz val="16"/>
      <color indexed="53"/>
      <name val="Calibri"/>
      <family val="2"/>
      <scheme val="minor"/>
    </font>
    <font>
      <b/>
      <sz val="9"/>
      <color indexed="23"/>
      <name val="Calibri"/>
      <family val="2"/>
      <scheme val="minor"/>
    </font>
    <font>
      <b/>
      <i/>
      <sz val="12"/>
      <color indexed="60"/>
      <name val="Calibri"/>
      <family val="2"/>
      <scheme val="minor"/>
    </font>
    <font>
      <b/>
      <sz val="9"/>
      <color indexed="8"/>
      <name val="Calibri"/>
      <family val="2"/>
      <scheme val="minor"/>
    </font>
    <font>
      <sz val="11"/>
      <color rgb="FF0070C0"/>
      <name val="Calibri"/>
      <family val="2"/>
      <scheme val="minor"/>
    </font>
    <font>
      <b/>
      <sz val="18"/>
      <color rgb="FF333399"/>
      <name val="Calibri"/>
      <family val="2"/>
      <scheme val="minor"/>
    </font>
    <font>
      <b/>
      <sz val="18"/>
      <color rgb="FF0070C0"/>
      <name val="Calibri"/>
      <family val="2"/>
      <scheme val="minor"/>
    </font>
    <font>
      <b/>
      <sz val="12"/>
      <color indexed="53"/>
      <name val="Calibri"/>
      <family val="2"/>
      <scheme val="minor"/>
    </font>
    <font>
      <b/>
      <sz val="11"/>
      <color indexed="60"/>
      <name val="Calibri"/>
      <family val="2"/>
      <scheme val="minor"/>
    </font>
    <font>
      <i/>
      <sz val="11"/>
      <color indexed="9"/>
      <name val="Calibri"/>
      <family val="2"/>
      <scheme val="minor"/>
    </font>
    <font>
      <sz val="11"/>
      <color indexed="63"/>
      <name val="Calibri"/>
      <family val="2"/>
      <scheme val="minor"/>
    </font>
    <font>
      <b/>
      <sz val="10"/>
      <color indexed="19"/>
      <name val="Calibri"/>
      <family val="2"/>
      <scheme val="minor"/>
    </font>
    <font>
      <sz val="10"/>
      <color indexed="19"/>
      <name val="Calibri"/>
      <family val="2"/>
      <scheme val="minor"/>
    </font>
    <font>
      <sz val="12"/>
      <color indexed="53"/>
      <name val="Calibri"/>
      <family val="2"/>
      <scheme val="minor"/>
    </font>
    <font>
      <sz val="12"/>
      <color indexed="36"/>
      <name val="Calibri"/>
      <family val="2"/>
      <scheme val="minor"/>
    </font>
    <font>
      <b/>
      <sz val="36"/>
      <color rgb="FF0070C0"/>
      <name val="Arial"/>
      <family val="2"/>
    </font>
    <font>
      <b/>
      <sz val="12"/>
      <color rgb="FF0070C0"/>
      <name val="Calibri"/>
      <family val="2"/>
    </font>
    <font>
      <b/>
      <sz val="16"/>
      <color rgb="FF0070C0"/>
      <name val="Calibri"/>
      <family val="2"/>
    </font>
    <font>
      <b/>
      <sz val="20"/>
      <color rgb="FF0070C0"/>
      <name val="Arial"/>
      <family val="2"/>
    </font>
    <font>
      <b/>
      <sz val="22"/>
      <color rgb="FF0070C0"/>
      <name val="Arial"/>
      <family val="2"/>
    </font>
    <font>
      <b/>
      <sz val="18"/>
      <color rgb="FF0070C0"/>
      <name val="Arial"/>
      <family val="2"/>
    </font>
    <font>
      <b/>
      <sz val="22"/>
      <name val="Verdana"/>
      <family val="2"/>
    </font>
    <font>
      <sz val="11"/>
      <color theme="1"/>
      <name val="Arial"/>
      <family val="2"/>
    </font>
    <font>
      <b/>
      <sz val="36"/>
      <color rgb="FFFFFF00"/>
      <name val="Arial"/>
      <family val="2"/>
    </font>
    <font>
      <b/>
      <sz val="28"/>
      <color rgb="FFFFFF00"/>
      <name val="Calibri"/>
      <family val="2"/>
      <scheme val="minor"/>
    </font>
    <font>
      <b/>
      <sz val="22"/>
      <color theme="9"/>
      <name val="Arial"/>
      <family val="2"/>
    </font>
    <font>
      <b/>
      <sz val="26"/>
      <color rgb="FF92D050"/>
      <name val="Arial"/>
      <family val="2"/>
    </font>
    <font>
      <b/>
      <sz val="22"/>
      <color rgb="FFFFFF00"/>
      <name val="Arial"/>
      <family val="2"/>
    </font>
    <font>
      <sz val="18"/>
      <color indexed="12"/>
      <name val="Calibri"/>
      <family val="2"/>
      <scheme val="minor"/>
    </font>
    <font>
      <sz val="18"/>
      <name val="Arial"/>
      <family val="2"/>
    </font>
    <font>
      <b/>
      <u/>
      <sz val="22"/>
      <color theme="10"/>
      <name val="Arial"/>
      <family val="2"/>
    </font>
    <font>
      <b/>
      <sz val="20"/>
      <color rgb="FFFFFF00"/>
      <name val="Arial"/>
      <family val="2"/>
    </font>
    <font>
      <b/>
      <sz val="16"/>
      <color rgb="FF92D050"/>
      <name val="Arial"/>
      <family val="2"/>
    </font>
    <font>
      <u/>
      <sz val="24"/>
      <color rgb="FF92D050"/>
      <name val="Arial"/>
      <family val="2"/>
    </font>
    <font>
      <sz val="24"/>
      <color rgb="FF92D050"/>
      <name val="Arial"/>
      <family val="2"/>
    </font>
    <font>
      <sz val="16"/>
      <color indexed="12"/>
      <name val="Calibri"/>
      <family val="2"/>
      <scheme val="minor"/>
    </font>
    <font>
      <sz val="16"/>
      <color indexed="22"/>
      <name val="Calibri"/>
      <family val="2"/>
      <scheme val="minor"/>
    </font>
    <font>
      <b/>
      <sz val="24"/>
      <color rgb="FF4472C4"/>
      <name val="Calibri"/>
      <family val="2"/>
      <scheme val="minor"/>
    </font>
    <font>
      <b/>
      <i/>
      <sz val="16"/>
      <color theme="1" tint="4.9989318521683403E-2"/>
      <name val="Calibri"/>
      <family val="2"/>
      <scheme val="minor"/>
    </font>
    <font>
      <b/>
      <sz val="22"/>
      <color rgb="FFC00000"/>
      <name val="Calibri"/>
      <family val="2"/>
      <scheme val="minor"/>
    </font>
    <font>
      <b/>
      <sz val="16"/>
      <color rgb="FF4472C4"/>
      <name val="Calibri"/>
      <family val="2"/>
      <scheme val="minor"/>
    </font>
    <font>
      <b/>
      <sz val="18"/>
      <color rgb="FF800080"/>
      <name val="Calibri"/>
      <family val="2"/>
      <scheme val="minor"/>
    </font>
    <font>
      <b/>
      <sz val="22"/>
      <color rgb="FF0070C0"/>
      <name val="Calibri"/>
      <family val="2"/>
      <scheme val="minor"/>
    </font>
    <font>
      <b/>
      <sz val="26"/>
      <color rgb="FF800080"/>
      <name val="Calibri"/>
      <family val="2"/>
      <scheme val="minor"/>
    </font>
    <font>
      <b/>
      <sz val="22"/>
      <color indexed="12"/>
      <name val="Calibri"/>
      <family val="2"/>
      <scheme val="minor"/>
    </font>
    <font>
      <b/>
      <sz val="20"/>
      <color indexed="10"/>
      <name val="Calibri"/>
      <family val="2"/>
      <scheme val="minor"/>
    </font>
    <font>
      <i/>
      <sz val="22"/>
      <name val="Calibri"/>
      <family val="2"/>
      <scheme val="minor"/>
    </font>
    <font>
      <b/>
      <sz val="18"/>
      <color indexed="12"/>
      <name val="Calibri"/>
      <family val="2"/>
      <scheme val="minor"/>
    </font>
    <font>
      <sz val="14"/>
      <color theme="0"/>
      <name val="Calibri"/>
      <family val="2"/>
      <scheme val="minor"/>
    </font>
    <font>
      <b/>
      <sz val="14"/>
      <color rgb="FF800080"/>
      <name val="Calibri"/>
      <family val="2"/>
      <scheme val="minor"/>
    </font>
    <font>
      <sz val="20"/>
      <color theme="4"/>
      <name val="Calibri"/>
      <family val="2"/>
      <scheme val="minor"/>
    </font>
    <font>
      <b/>
      <sz val="16"/>
      <color rgb="FF800080"/>
      <name val="Calibri"/>
      <family val="2"/>
      <scheme val="minor"/>
    </font>
    <font>
      <sz val="12"/>
      <color indexed="22"/>
      <name val="Calibri"/>
      <family val="2"/>
      <scheme val="minor"/>
    </font>
    <font>
      <sz val="12"/>
      <color theme="0" tint="-0.249977111117893"/>
      <name val="Calibri"/>
      <family val="2"/>
      <scheme val="minor"/>
    </font>
    <font>
      <sz val="16"/>
      <color rgb="FFFF0000"/>
      <name val="Calibri"/>
      <family val="2"/>
      <scheme val="minor"/>
    </font>
    <font>
      <b/>
      <sz val="16"/>
      <color theme="9" tint="-0.249977111117893"/>
      <name val="Calibri"/>
      <family val="2"/>
      <scheme val="minor"/>
    </font>
    <font>
      <sz val="20"/>
      <color theme="2" tint="-0.749992370372631"/>
      <name val="Calibri"/>
      <family val="2"/>
      <scheme val="minor"/>
    </font>
    <font>
      <b/>
      <u/>
      <sz val="16"/>
      <name val="Arial"/>
      <family val="2"/>
    </font>
    <font>
      <b/>
      <u/>
      <sz val="14"/>
      <color theme="10"/>
      <name val="Arial"/>
      <family val="2"/>
    </font>
    <font>
      <b/>
      <sz val="18"/>
      <color theme="1"/>
      <name val="Calibri"/>
      <family val="2"/>
      <scheme val="minor"/>
    </font>
    <font>
      <b/>
      <sz val="12"/>
      <color rgb="FF808080"/>
      <name val="Calibri"/>
      <family val="2"/>
      <scheme val="minor"/>
    </font>
    <font>
      <b/>
      <sz val="10"/>
      <color indexed="36"/>
      <name val="Calibri"/>
      <family val="2"/>
      <scheme val="minor"/>
    </font>
    <font>
      <b/>
      <sz val="14"/>
      <color indexed="53"/>
      <name val="Calibri"/>
      <family val="2"/>
      <scheme val="minor"/>
    </font>
    <font>
      <b/>
      <i/>
      <sz val="14"/>
      <color rgb="FFFF0000"/>
      <name val="Calibri"/>
      <family val="2"/>
      <scheme val="minor"/>
    </font>
    <font>
      <sz val="12"/>
      <color indexed="60"/>
      <name val="Calibri"/>
      <family val="2"/>
      <scheme val="minor"/>
    </font>
    <font>
      <b/>
      <sz val="14"/>
      <color rgb="FF808080"/>
      <name val="Calibri"/>
      <family val="2"/>
      <scheme val="minor"/>
    </font>
    <font>
      <b/>
      <sz val="12"/>
      <color rgb="FF000000"/>
      <name val="Calibri"/>
      <family val="2"/>
      <scheme val="minor"/>
    </font>
    <font>
      <sz val="9"/>
      <color rgb="FF808080"/>
      <name val="Calibri"/>
      <family val="2"/>
      <scheme val="minor"/>
    </font>
    <font>
      <b/>
      <sz val="11"/>
      <color rgb="FF808080"/>
      <name val="Calibri"/>
      <family val="2"/>
      <scheme val="minor"/>
    </font>
    <font>
      <sz val="11"/>
      <color rgb="FF808080"/>
      <name val="Calibri"/>
      <family val="2"/>
    </font>
    <font>
      <sz val="14"/>
      <color rgb="FF339966"/>
      <name val="Calibri"/>
      <family val="2"/>
      <scheme val="minor"/>
    </font>
    <font>
      <b/>
      <sz val="12"/>
      <color rgb="FF0033CC"/>
      <name val="Calibri"/>
      <family val="2"/>
      <scheme val="minor"/>
    </font>
    <font>
      <b/>
      <sz val="14"/>
      <color rgb="FF0033CC"/>
      <name val="Calibri"/>
      <family val="2"/>
      <scheme val="minor"/>
    </font>
    <font>
      <b/>
      <sz val="11"/>
      <color rgb="FF0033CC"/>
      <name val="Calibri"/>
      <family val="2"/>
      <scheme val="minor"/>
    </font>
    <font>
      <b/>
      <sz val="12"/>
      <color rgb="FFFF6600"/>
      <name val="Calibri"/>
      <family val="2"/>
      <scheme val="minor"/>
    </font>
    <font>
      <sz val="12"/>
      <color rgb="FF0033CC"/>
      <name val="Calibri"/>
      <family val="2"/>
      <scheme val="minor"/>
    </font>
    <font>
      <sz val="14"/>
      <color indexed="49"/>
      <name val="Calibri"/>
      <family val="2"/>
      <scheme val="minor"/>
    </font>
    <font>
      <b/>
      <sz val="14"/>
      <color rgb="FFFF6600"/>
      <name val="Calibri"/>
      <family val="2"/>
      <scheme val="minor"/>
    </font>
    <font>
      <sz val="14"/>
      <color rgb="FFC00000"/>
      <name val="Calibri"/>
      <family val="2"/>
      <scheme val="minor"/>
    </font>
    <font>
      <b/>
      <i/>
      <sz val="14"/>
      <name val="Calibri"/>
      <family val="2"/>
      <scheme val="minor"/>
    </font>
    <font>
      <b/>
      <sz val="13"/>
      <color rgb="FF808080"/>
      <name val="Calibri"/>
      <family val="2"/>
      <scheme val="minor"/>
    </font>
    <font>
      <i/>
      <sz val="14"/>
      <color rgb="FFC00000"/>
      <name val="Calibri"/>
      <family val="2"/>
      <scheme val="minor"/>
    </font>
    <font>
      <b/>
      <i/>
      <sz val="14"/>
      <color rgb="FFFF6600"/>
      <name val="Calibri"/>
      <family val="2"/>
      <scheme val="minor"/>
    </font>
    <font>
      <i/>
      <sz val="14"/>
      <color theme="1"/>
      <name val="Calibri"/>
      <family val="2"/>
      <scheme val="minor"/>
    </font>
    <font>
      <i/>
      <sz val="14"/>
      <name val="Calibri"/>
      <family val="2"/>
      <scheme val="minor"/>
    </font>
    <font>
      <i/>
      <sz val="12"/>
      <color theme="1"/>
      <name val="Calibri"/>
      <family val="2"/>
      <scheme val="minor"/>
    </font>
    <font>
      <sz val="14"/>
      <color rgb="FF800080"/>
      <name val="Calibri"/>
      <family val="2"/>
      <scheme val="minor"/>
    </font>
    <font>
      <sz val="14"/>
      <color rgb="FF00CCFF"/>
      <name val="Calibri"/>
      <family val="2"/>
      <scheme val="minor"/>
    </font>
    <font>
      <sz val="12"/>
      <color rgb="FF808080"/>
      <name val="Calibri"/>
      <family val="2"/>
      <scheme val="minor"/>
    </font>
    <font>
      <sz val="12"/>
      <color rgb="FF993300"/>
      <name val="Calibri"/>
      <family val="2"/>
      <scheme val="minor"/>
    </font>
    <font>
      <b/>
      <sz val="14"/>
      <color rgb="FF993300"/>
      <name val="Calibri"/>
      <family val="2"/>
      <scheme val="minor"/>
    </font>
    <font>
      <sz val="14"/>
      <color rgb="FF993300"/>
      <name val="Calibri"/>
      <family val="2"/>
      <scheme val="minor"/>
    </font>
    <font>
      <b/>
      <sz val="12"/>
      <color rgb="FF993300"/>
      <name val="Calibri"/>
      <family val="2"/>
      <scheme val="minor"/>
    </font>
    <font>
      <b/>
      <sz val="16"/>
      <color rgb="FF7030A0"/>
      <name val="Wingdings 3"/>
      <family val="1"/>
      <charset val="2"/>
    </font>
    <font>
      <b/>
      <sz val="22"/>
      <color indexed="10"/>
      <name val="Calibri"/>
      <family val="2"/>
      <scheme val="minor"/>
    </font>
    <font>
      <b/>
      <sz val="22"/>
      <color indexed="30"/>
      <name val="Calibri"/>
      <family val="2"/>
      <scheme val="minor"/>
    </font>
    <font>
      <b/>
      <sz val="18"/>
      <color indexed="30"/>
      <name val="Calibri"/>
      <family val="2"/>
      <scheme val="minor"/>
    </font>
    <font>
      <sz val="14"/>
      <color rgb="FFFF6600"/>
      <name val="Calibri"/>
      <family val="2"/>
      <scheme val="minor"/>
    </font>
    <font>
      <b/>
      <sz val="14"/>
      <color rgb="FF0000FF"/>
      <name val="Wingdings 3"/>
      <family val="1"/>
      <charset val="2"/>
    </font>
    <font>
      <sz val="14"/>
      <color rgb="FF0000FF"/>
      <name val="Calibri"/>
      <family val="2"/>
      <scheme val="minor"/>
    </font>
    <font>
      <b/>
      <sz val="14"/>
      <color rgb="FFC00000"/>
      <name val="Wingdings 3"/>
      <family val="1"/>
      <charset val="2"/>
    </font>
    <font>
      <b/>
      <sz val="14"/>
      <color rgb="FF92D050"/>
      <name val="Wingdings 3"/>
      <family val="1"/>
      <charset val="2"/>
    </font>
    <font>
      <b/>
      <sz val="14"/>
      <name val="Wingdings 3"/>
      <family val="1"/>
      <charset val="2"/>
    </font>
    <font>
      <b/>
      <sz val="10"/>
      <color rgb="FF0000FF"/>
      <name val="Calibri"/>
      <family val="2"/>
      <scheme val="minor"/>
    </font>
    <font>
      <b/>
      <sz val="11"/>
      <color rgb="FF333399"/>
      <name val="Calibri"/>
      <family val="2"/>
      <scheme val="minor"/>
    </font>
    <font>
      <sz val="12"/>
      <color indexed="49"/>
      <name val="Calibri"/>
      <family val="2"/>
      <scheme val="minor"/>
    </font>
    <font>
      <b/>
      <sz val="16"/>
      <color rgb="FF333399"/>
      <name val="Calibri"/>
      <family val="2"/>
      <scheme val="minor"/>
    </font>
    <font>
      <sz val="14"/>
      <color indexed="50"/>
      <name val="Calibri"/>
      <family val="2"/>
      <scheme val="minor"/>
    </font>
    <font>
      <b/>
      <sz val="16"/>
      <color rgb="FF993300"/>
      <name val="Calibri"/>
      <family val="2"/>
      <scheme val="minor"/>
    </font>
    <font>
      <sz val="14"/>
      <color rgb="FF7030A0"/>
      <name val="Calibri"/>
      <family val="2"/>
      <scheme val="minor"/>
    </font>
    <font>
      <b/>
      <sz val="16"/>
      <color rgb="FF7030A0"/>
      <name val="Calibri"/>
      <family val="2"/>
      <scheme val="minor"/>
    </font>
    <font>
      <b/>
      <sz val="14"/>
      <color theme="0"/>
      <name val="Calibri"/>
      <family val="2"/>
    </font>
    <font>
      <sz val="11"/>
      <color theme="4" tint="0.79998168889431442"/>
      <name val="Calibri"/>
      <family val="2"/>
      <scheme val="minor"/>
    </font>
    <font>
      <sz val="11"/>
      <color theme="5"/>
      <name val="Calibri"/>
      <family val="2"/>
      <scheme val="minor"/>
    </font>
    <font>
      <b/>
      <sz val="10"/>
      <color rgb="FFC00000"/>
      <name val="Calibri"/>
      <family val="2"/>
      <scheme val="minor"/>
    </font>
    <font>
      <b/>
      <sz val="11"/>
      <color rgb="FF993300"/>
      <name val="Calibri"/>
      <family val="2"/>
      <scheme val="minor"/>
    </font>
    <font>
      <b/>
      <i/>
      <sz val="12"/>
      <color rgb="FF993300"/>
      <name val="Calibri"/>
      <family val="2"/>
      <scheme val="minor"/>
    </font>
    <font>
      <sz val="12"/>
      <color rgb="FFFF0000"/>
      <name val="Calibri"/>
      <family val="2"/>
      <scheme val="minor"/>
    </font>
    <font>
      <b/>
      <sz val="13"/>
      <color indexed="60"/>
      <name val="Calibri"/>
      <family val="2"/>
      <scheme val="minor"/>
    </font>
    <font>
      <b/>
      <sz val="13"/>
      <color rgb="FFFF6600"/>
      <name val="Calibri"/>
      <family val="2"/>
      <scheme val="minor"/>
    </font>
    <font>
      <b/>
      <sz val="14"/>
      <color rgb="FF0066CC"/>
      <name val="Calibri"/>
      <family val="2"/>
      <scheme val="minor"/>
    </font>
    <font>
      <b/>
      <sz val="13"/>
      <color rgb="FF0066CC"/>
      <name val="Calibri"/>
      <family val="2"/>
      <scheme val="minor"/>
    </font>
    <font>
      <b/>
      <sz val="13"/>
      <color rgb="FFFF0000"/>
      <name val="Calibri"/>
      <family val="2"/>
      <scheme val="minor"/>
    </font>
    <font>
      <b/>
      <sz val="13"/>
      <name val="Calibri"/>
      <family val="2"/>
      <scheme val="minor"/>
    </font>
    <font>
      <sz val="12"/>
      <color rgb="FF0066CC"/>
      <name val="Calibri"/>
      <family val="2"/>
      <scheme val="minor"/>
    </font>
    <font>
      <sz val="11"/>
      <color rgb="FF808080"/>
      <name val="Calibri"/>
      <family val="2"/>
      <scheme val="minor"/>
    </font>
    <font>
      <sz val="13"/>
      <name val="Calibri"/>
      <family val="2"/>
      <scheme val="minor"/>
    </font>
    <font>
      <sz val="13"/>
      <color theme="1"/>
      <name val="Calibri"/>
      <family val="2"/>
      <scheme val="minor"/>
    </font>
    <font>
      <b/>
      <sz val="13"/>
      <color rgb="FFC00000"/>
      <name val="Calibri"/>
      <family val="2"/>
      <scheme val="minor"/>
    </font>
    <font>
      <b/>
      <sz val="13"/>
      <color theme="1" tint="0.34998626667073579"/>
      <name val="Calibri"/>
      <family val="2"/>
      <scheme val="minor"/>
    </font>
    <font>
      <b/>
      <sz val="12"/>
      <color rgb="FF0066CC"/>
      <name val="Calibri"/>
      <family val="2"/>
      <scheme val="minor"/>
    </font>
    <font>
      <i/>
      <sz val="10"/>
      <color theme="1"/>
      <name val="Calibri"/>
      <family val="2"/>
      <scheme val="minor"/>
    </font>
    <font>
      <sz val="12"/>
      <color theme="1" tint="0.34998626667073579"/>
      <name val="Calibri"/>
      <family val="2"/>
      <scheme val="minor"/>
    </font>
    <font>
      <sz val="12"/>
      <color rgb="FFFF6600"/>
      <name val="Calibri"/>
      <family val="2"/>
      <scheme val="minor"/>
    </font>
    <font>
      <b/>
      <sz val="9"/>
      <name val="Calibri"/>
      <family val="2"/>
      <scheme val="minor"/>
    </font>
    <font>
      <i/>
      <sz val="14"/>
      <color rgb="FF0033CC"/>
      <name val="Calibri"/>
      <family val="2"/>
      <scheme val="minor"/>
    </font>
    <font>
      <sz val="14"/>
      <color rgb="FF0033CC"/>
      <name val="Calibri"/>
      <family val="2"/>
      <scheme val="minor"/>
    </font>
    <font>
      <b/>
      <sz val="16"/>
      <color rgb="FF0033CC"/>
      <name val="Calibri"/>
      <family val="2"/>
      <scheme val="minor"/>
    </font>
    <font>
      <b/>
      <sz val="16"/>
      <color rgb="FF339966"/>
      <name val="Calibri"/>
      <family val="2"/>
      <scheme val="minor"/>
    </font>
    <font>
      <i/>
      <sz val="14"/>
      <color rgb="FF339966"/>
      <name val="Calibri"/>
      <family val="2"/>
      <scheme val="minor"/>
    </font>
    <font>
      <b/>
      <sz val="14"/>
      <color theme="7" tint="-0.499984740745262"/>
      <name val="Calibri"/>
      <family val="2"/>
      <scheme val="minor"/>
    </font>
    <font>
      <sz val="11"/>
      <color rgb="FF339966"/>
      <name val="Calibri"/>
      <family val="2"/>
      <scheme val="minor"/>
    </font>
    <font>
      <b/>
      <i/>
      <sz val="11"/>
      <color rgb="FFC00000"/>
      <name val="Engravers MT"/>
      <family val="1"/>
    </font>
    <font>
      <b/>
      <sz val="22"/>
      <color rgb="FFFFFF00"/>
      <name val="Calibri"/>
      <family val="2"/>
      <scheme val="minor"/>
    </font>
    <font>
      <i/>
      <sz val="14"/>
      <color rgb="FFFF0000"/>
      <name val="Calibri"/>
      <family val="2"/>
      <scheme val="minor"/>
    </font>
    <font>
      <b/>
      <sz val="12"/>
      <color theme="0"/>
      <name val="Engravers MT"/>
      <family val="1"/>
    </font>
    <font>
      <b/>
      <sz val="14"/>
      <color rgb="FFC00000"/>
      <name val="Arial"/>
      <family val="2"/>
    </font>
    <font>
      <b/>
      <i/>
      <sz val="14"/>
      <color rgb="FF333399"/>
      <name val="Calibri"/>
      <family val="2"/>
      <scheme val="minor"/>
    </font>
    <font>
      <i/>
      <sz val="12"/>
      <color theme="9" tint="-0.249977111117893"/>
      <name val="Calibri"/>
      <family val="2"/>
      <scheme val="minor"/>
    </font>
    <font>
      <i/>
      <sz val="14"/>
      <color rgb="FF993300"/>
      <name val="Calibri"/>
      <family val="2"/>
      <scheme val="minor"/>
    </font>
    <font>
      <b/>
      <sz val="12"/>
      <color rgb="FFC00000"/>
      <name val="Engravers MT"/>
      <family val="1"/>
    </font>
    <font>
      <sz val="11"/>
      <color rgb="FF0033CC"/>
      <name val="Calibri"/>
      <family val="2"/>
      <scheme val="minor"/>
    </font>
    <font>
      <b/>
      <sz val="11"/>
      <color rgb="FF0033CC"/>
      <name val="Calibri"/>
      <family val="2"/>
    </font>
    <font>
      <b/>
      <sz val="14"/>
      <color rgb="FF0033CC"/>
      <name val="Calibri"/>
      <family val="2"/>
    </font>
    <font>
      <sz val="14"/>
      <color rgb="FF0033CC"/>
      <name val="Calibri"/>
      <family val="2"/>
    </font>
    <font>
      <b/>
      <sz val="12"/>
      <color rgb="FF0033CC"/>
      <name val="Calibri"/>
      <family val="2"/>
    </font>
    <font>
      <sz val="8"/>
      <color rgb="FF0033CC"/>
      <name val="Calibri"/>
      <family val="2"/>
    </font>
    <font>
      <b/>
      <i/>
      <sz val="11"/>
      <name val="Calibri"/>
      <family val="2"/>
    </font>
    <font>
      <b/>
      <sz val="28"/>
      <color rgb="FF0070C0"/>
      <name val="Arial"/>
      <family val="2"/>
    </font>
    <font>
      <b/>
      <sz val="36"/>
      <name val="Arial"/>
      <family val="2"/>
    </font>
    <font>
      <sz val="24"/>
      <name val="Arial"/>
      <family val="2"/>
    </font>
    <font>
      <b/>
      <sz val="24"/>
      <color rgb="FFFFFF00"/>
      <name val="Arial"/>
      <family val="2"/>
    </font>
    <font>
      <b/>
      <sz val="24"/>
      <color rgb="FF92D050"/>
      <name val="Arial"/>
      <family val="2"/>
    </font>
    <font>
      <b/>
      <sz val="24"/>
      <color theme="0"/>
      <name val="Arial"/>
      <family val="2"/>
    </font>
    <font>
      <sz val="24"/>
      <color theme="0"/>
      <name val="Arial"/>
      <family val="2"/>
    </font>
    <font>
      <sz val="20"/>
      <color theme="0"/>
      <name val="Calibri"/>
      <family val="2"/>
      <scheme val="minor"/>
    </font>
    <font>
      <sz val="22"/>
      <color rgb="FFFFFF00"/>
      <name val="Verdana"/>
      <family val="2"/>
    </font>
    <font>
      <b/>
      <sz val="16"/>
      <color theme="8" tint="-0.499984740745262"/>
      <name val="Calibri"/>
      <family val="2"/>
      <scheme val="minor"/>
    </font>
    <font>
      <b/>
      <sz val="16"/>
      <color theme="6" tint="-0.249977111117893"/>
      <name val="Calibri"/>
      <family val="2"/>
      <scheme val="minor"/>
    </font>
    <font>
      <sz val="16"/>
      <color theme="9" tint="-0.249977111117893"/>
      <name val="Calibri"/>
      <family val="2"/>
      <scheme val="minor"/>
    </font>
    <font>
      <sz val="16"/>
      <color rgb="FFC00000"/>
      <name val="Calibri"/>
      <family val="2"/>
      <scheme val="minor"/>
    </font>
    <font>
      <sz val="24"/>
      <color theme="9" tint="-0.249977111117893"/>
      <name val="Wingdings 3"/>
      <family val="1"/>
      <charset val="2"/>
    </font>
    <font>
      <b/>
      <sz val="12"/>
      <color theme="4"/>
      <name val="Calibri"/>
      <family val="2"/>
    </font>
    <font>
      <b/>
      <sz val="14"/>
      <color theme="4"/>
      <name val="Calibri"/>
      <family val="2"/>
    </font>
    <font>
      <sz val="14"/>
      <color indexed="9"/>
      <name val="Calibri"/>
      <family val="2"/>
    </font>
  </fonts>
  <fills count="17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63"/>
        <bgColor indexed="64"/>
      </patternFill>
    </fill>
    <fill>
      <patternFill patternType="solid">
        <fgColor indexed="36"/>
        <bgColor indexed="64"/>
      </patternFill>
    </fill>
    <fill>
      <patternFill patternType="solid">
        <fgColor indexed="13"/>
        <bgColor indexed="64"/>
      </patternFill>
    </fill>
    <fill>
      <patternFill patternType="solid">
        <fgColor indexed="40"/>
        <bgColor indexed="64"/>
      </patternFill>
    </fill>
    <fill>
      <patternFill patternType="solid">
        <fgColor indexed="23"/>
        <bgColor indexed="64"/>
      </patternFill>
    </fill>
    <fill>
      <patternFill patternType="solid">
        <fgColor indexed="27"/>
        <bgColor indexed="64"/>
      </patternFill>
    </fill>
    <fill>
      <patternFill patternType="solid">
        <fgColor indexed="31"/>
        <bgColor indexed="64"/>
      </patternFill>
    </fill>
    <fill>
      <patternFill patternType="solid">
        <fgColor indexed="43"/>
        <bgColor indexed="64"/>
      </patternFill>
    </fill>
    <fill>
      <patternFill patternType="solid">
        <fgColor indexed="26"/>
        <bgColor indexed="64"/>
      </patternFill>
    </fill>
    <fill>
      <patternFill patternType="solid">
        <fgColor indexed="65"/>
        <bgColor indexed="64"/>
      </patternFill>
    </fill>
    <fill>
      <patternFill patternType="solid">
        <fgColor indexed="53"/>
        <bgColor indexed="64"/>
      </patternFill>
    </fill>
    <fill>
      <patternFill patternType="solid">
        <fgColor indexed="55"/>
        <bgColor indexed="64"/>
      </patternFill>
    </fill>
    <fill>
      <patternFill patternType="solid">
        <fgColor indexed="36"/>
        <bgColor indexed="50"/>
      </patternFill>
    </fill>
    <fill>
      <patternFill patternType="lightUp">
        <fgColor indexed="9"/>
        <bgColor indexed="47"/>
      </patternFill>
    </fill>
    <fill>
      <patternFill patternType="lightUp">
        <fgColor indexed="9"/>
        <bgColor indexed="9"/>
      </patternFill>
    </fill>
    <fill>
      <patternFill patternType="solid">
        <fgColor indexed="47"/>
        <bgColor indexed="64"/>
      </patternFill>
    </fill>
    <fill>
      <patternFill patternType="solid">
        <fgColor indexed="50"/>
        <bgColor indexed="64"/>
      </patternFill>
    </fill>
    <fill>
      <patternFill patternType="solid">
        <fgColor indexed="42"/>
        <bgColor indexed="64"/>
      </patternFill>
    </fill>
    <fill>
      <patternFill patternType="lightUp">
        <fgColor indexed="9"/>
        <bgColor indexed="43"/>
      </patternFill>
    </fill>
    <fill>
      <patternFill patternType="solid">
        <fgColor indexed="47"/>
        <bgColor indexed="9"/>
      </patternFill>
    </fill>
    <fill>
      <patternFill patternType="solid">
        <fgColor indexed="53"/>
        <bgColor indexed="9"/>
      </patternFill>
    </fill>
    <fill>
      <patternFill patternType="solid">
        <fgColor indexed="55"/>
        <bgColor indexed="50"/>
      </patternFill>
    </fill>
    <fill>
      <patternFill patternType="solid">
        <fgColor indexed="44"/>
        <bgColor indexed="64"/>
      </patternFill>
    </fill>
    <fill>
      <patternFill patternType="solid">
        <fgColor indexed="60"/>
        <bgColor indexed="64"/>
      </patternFill>
    </fill>
    <fill>
      <patternFill patternType="solid">
        <fgColor indexed="36"/>
        <bgColor indexed="9"/>
      </patternFill>
    </fill>
    <fill>
      <patternFill patternType="lightUp">
        <fgColor indexed="9"/>
        <bgColor indexed="36"/>
      </patternFill>
    </fill>
    <fill>
      <patternFill patternType="solid">
        <fgColor indexed="31"/>
        <bgColor indexed="9"/>
      </patternFill>
    </fill>
    <fill>
      <patternFill patternType="solid">
        <fgColor theme="0"/>
        <bgColor indexed="64"/>
      </patternFill>
    </fill>
    <fill>
      <patternFill patternType="solid">
        <fgColor rgb="FF7030A0"/>
        <bgColor indexed="64"/>
      </patternFill>
    </fill>
    <fill>
      <patternFill patternType="solid">
        <fgColor theme="0" tint="-0.14999847407452621"/>
        <bgColor indexed="64"/>
      </patternFill>
    </fill>
    <fill>
      <patternFill patternType="gray0625">
        <bgColor theme="0"/>
      </patternFill>
    </fill>
    <fill>
      <patternFill patternType="solid">
        <fgColor theme="0" tint="-0.249977111117893"/>
        <bgColor indexed="64"/>
      </patternFill>
    </fill>
    <fill>
      <patternFill patternType="lightGrid">
        <bgColor theme="0"/>
      </patternFill>
    </fill>
    <fill>
      <patternFill patternType="solid">
        <fgColor rgb="FFFFFF99"/>
        <bgColor indexed="64"/>
      </patternFill>
    </fill>
    <fill>
      <patternFill patternType="solid">
        <fgColor rgb="FFFFDDFF"/>
        <bgColor indexed="64"/>
      </patternFill>
    </fill>
    <fill>
      <patternFill patternType="solid">
        <fgColor rgb="FFCCFFFF"/>
        <bgColor indexed="64"/>
      </patternFill>
    </fill>
    <fill>
      <patternFill patternType="solid">
        <fgColor theme="0"/>
        <bgColor indexed="9"/>
      </patternFill>
    </fill>
    <fill>
      <patternFill patternType="solid">
        <fgColor theme="1"/>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D9E1F2"/>
        <bgColor indexed="64"/>
      </patternFill>
    </fill>
    <fill>
      <patternFill patternType="solid">
        <fgColor rgb="FF92D050"/>
        <bgColor indexed="64"/>
      </patternFill>
    </fill>
    <fill>
      <patternFill patternType="solid">
        <fgColor rgb="FFFFFF00"/>
        <bgColor indexed="64"/>
      </patternFill>
    </fill>
    <fill>
      <patternFill patternType="solid">
        <fgColor theme="1" tint="0.499984740745262"/>
        <bgColor indexed="64"/>
      </patternFill>
    </fill>
    <fill>
      <patternFill patternType="solid">
        <fgColor theme="4"/>
        <bgColor indexed="64"/>
      </patternFill>
    </fill>
    <fill>
      <patternFill patternType="solid">
        <fgColor theme="9" tint="-0.249977111117893"/>
        <bgColor indexed="64"/>
      </patternFill>
    </fill>
    <fill>
      <patternFill patternType="solid">
        <fgColor rgb="FFFFFFCC"/>
        <bgColor indexed="64"/>
      </patternFill>
    </fill>
    <fill>
      <patternFill patternType="solid">
        <fgColor theme="0" tint="-0.14996795556505021"/>
        <bgColor indexed="64"/>
      </patternFill>
    </fill>
    <fill>
      <patternFill patternType="solid">
        <fgColor theme="5" tint="-0.249977111117893"/>
        <bgColor indexed="64"/>
      </patternFill>
    </fill>
    <fill>
      <patternFill patternType="lightUp">
        <fgColor indexed="9"/>
        <bgColor rgb="FF92D050"/>
      </patternFill>
    </fill>
    <fill>
      <patternFill patternType="lightUp">
        <fgColor indexed="9"/>
        <bgColor indexed="50"/>
      </patternFill>
    </fill>
    <fill>
      <patternFill patternType="solid">
        <fgColor theme="0" tint="-4.9989318521683403E-2"/>
        <bgColor indexed="64"/>
      </patternFill>
    </fill>
    <fill>
      <patternFill patternType="solid">
        <fgColor rgb="FFC00000"/>
        <bgColor indexed="64"/>
      </patternFill>
    </fill>
    <fill>
      <patternFill patternType="lightUp">
        <fgColor indexed="9"/>
        <bgColor rgb="FFFFCC99"/>
      </patternFill>
    </fill>
    <fill>
      <patternFill patternType="solid">
        <fgColor rgb="FFCC99FF"/>
        <bgColor indexed="64"/>
      </patternFill>
    </fill>
    <fill>
      <patternFill patternType="solid">
        <fgColor indexed="46"/>
        <bgColor indexed="64"/>
      </patternFill>
    </fill>
    <fill>
      <patternFill patternType="solid">
        <fgColor indexed="12"/>
        <bgColor indexed="64"/>
      </patternFill>
    </fill>
    <fill>
      <patternFill patternType="solid">
        <fgColor indexed="11"/>
        <bgColor indexed="64"/>
      </patternFill>
    </fill>
    <fill>
      <patternFill patternType="solid">
        <fgColor rgb="FFFFCC99"/>
        <bgColor indexed="64"/>
      </patternFill>
    </fill>
    <fill>
      <patternFill patternType="solid">
        <fgColor theme="5"/>
        <bgColor indexed="64"/>
      </patternFill>
    </fill>
    <fill>
      <patternFill patternType="solid">
        <fgColor rgb="FFFF6600"/>
        <bgColor indexed="64"/>
      </patternFill>
    </fill>
    <fill>
      <patternFill patternType="solid">
        <fgColor rgb="FFCCFFCC"/>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rgb="FFCC00FF"/>
        <bgColor indexed="64"/>
      </patternFill>
    </fill>
    <fill>
      <patternFill patternType="solid">
        <fgColor theme="4" tint="0.59999389629810485"/>
        <bgColor indexed="64"/>
      </patternFill>
    </fill>
    <fill>
      <patternFill patternType="solid">
        <fgColor indexed="8"/>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theme="0"/>
        <bgColor indexed="34"/>
      </patternFill>
    </fill>
    <fill>
      <patternFill patternType="solid">
        <fgColor rgb="FF800080"/>
        <bgColor indexed="64"/>
      </patternFill>
    </fill>
    <fill>
      <patternFill patternType="gray0625"/>
    </fill>
    <fill>
      <patternFill patternType="solid">
        <fgColor theme="8" tint="0.79998168889431442"/>
        <bgColor indexed="64"/>
      </patternFill>
    </fill>
    <fill>
      <patternFill patternType="solid">
        <fgColor rgb="FFFFFF66"/>
        <bgColor indexed="64"/>
      </patternFill>
    </fill>
    <fill>
      <patternFill patternType="solid">
        <fgColor rgb="FFFF0000"/>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indexed="51"/>
        <bgColor indexed="64"/>
      </patternFill>
    </fill>
    <fill>
      <patternFill patternType="solid">
        <fgColor indexed="10"/>
        <bgColor indexed="64"/>
      </patternFill>
    </fill>
    <fill>
      <patternFill patternType="gray0625">
        <bgColor indexed="9"/>
      </patternFill>
    </fill>
    <fill>
      <patternFill patternType="lightUp">
        <fgColor indexed="9"/>
        <bgColor indexed="51"/>
      </patternFill>
    </fill>
    <fill>
      <patternFill patternType="solid">
        <fgColor indexed="10"/>
        <bgColor indexed="10"/>
      </patternFill>
    </fill>
    <fill>
      <patternFill patternType="solid">
        <fgColor rgb="FFEEE1F7"/>
        <bgColor indexed="64"/>
      </patternFill>
    </fill>
    <fill>
      <patternFill patternType="solid">
        <fgColor theme="2" tint="-9.9978637043366805E-2"/>
        <bgColor indexed="64"/>
      </patternFill>
    </fill>
    <fill>
      <patternFill patternType="solid">
        <fgColor rgb="FF339966"/>
        <bgColor indexed="64"/>
      </patternFill>
    </fill>
    <fill>
      <patternFill patternType="solid">
        <fgColor rgb="FF00CCFF"/>
        <bgColor indexed="64"/>
      </patternFill>
    </fill>
    <fill>
      <patternFill patternType="solid">
        <fgColor rgb="FFFFCC00"/>
        <bgColor indexed="64"/>
      </patternFill>
    </fill>
    <fill>
      <patternFill patternType="solid">
        <fgColor rgb="FF00FF00"/>
        <bgColor indexed="64"/>
      </patternFill>
    </fill>
    <fill>
      <patternFill patternType="solid">
        <fgColor rgb="FFDCF4E8"/>
        <bgColor indexed="64"/>
      </patternFill>
    </fill>
    <fill>
      <patternFill patternType="solid">
        <fgColor rgb="FFFF99CC"/>
        <bgColor indexed="64"/>
      </patternFill>
    </fill>
    <fill>
      <patternFill patternType="solid">
        <fgColor indexed="45"/>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3300"/>
        <bgColor indexed="64"/>
      </patternFill>
    </fill>
    <fill>
      <patternFill patternType="solid">
        <fgColor rgb="FF0000FF"/>
        <bgColor indexed="64"/>
      </patternFill>
    </fill>
    <fill>
      <patternFill patternType="solid">
        <fgColor rgb="FF99CCFF"/>
        <bgColor indexed="64"/>
      </patternFill>
    </fill>
    <fill>
      <patternFill patternType="solid">
        <fgColor rgb="FF0066CC"/>
        <bgColor indexed="64"/>
      </patternFill>
    </fill>
    <fill>
      <patternFill patternType="solid">
        <fgColor rgb="FFD9F8FF"/>
        <bgColor indexed="64"/>
      </patternFill>
    </fill>
    <fill>
      <patternFill patternType="solid">
        <fgColor rgb="FFFFF2B9"/>
        <bgColor indexed="64"/>
      </patternFill>
    </fill>
    <fill>
      <patternFill patternType="solid">
        <fgColor rgb="FFFFD1D1"/>
        <bgColor indexed="64"/>
      </patternFill>
    </fill>
    <fill>
      <patternFill patternType="solid">
        <fgColor rgb="FFFFDAC1"/>
        <bgColor indexed="64"/>
      </patternFill>
    </fill>
    <fill>
      <patternFill patternType="solid">
        <fgColor rgb="FFC9FFC9"/>
        <bgColor indexed="64"/>
      </patternFill>
    </fill>
    <fill>
      <patternFill patternType="solid">
        <fgColor rgb="FFFFE8D1"/>
        <bgColor indexed="64"/>
      </patternFill>
    </fill>
    <fill>
      <patternFill patternType="solid">
        <fgColor rgb="FFFFD9EC"/>
        <bgColor indexed="64"/>
      </patternFill>
    </fill>
    <fill>
      <patternFill patternType="solid">
        <fgColor rgb="FFFFE1FF"/>
        <bgColor indexed="64"/>
      </patternFill>
    </fill>
    <fill>
      <patternFill patternType="solid">
        <fgColor rgb="FFE1FFE1"/>
        <bgColor indexed="64"/>
      </patternFill>
    </fill>
    <fill>
      <patternFill patternType="solid">
        <fgColor rgb="FFE3FF93"/>
        <bgColor indexed="64"/>
      </patternFill>
    </fill>
    <fill>
      <patternFill patternType="solid">
        <fgColor rgb="FFFFE0D1"/>
        <bgColor indexed="64"/>
      </patternFill>
    </fill>
    <fill>
      <patternFill patternType="solid">
        <fgColor rgb="FFE7FFE7"/>
        <bgColor indexed="64"/>
      </patternFill>
    </fill>
    <fill>
      <patternFill patternType="solid">
        <fgColor rgb="FFE1E1FF"/>
        <bgColor indexed="64"/>
      </patternFill>
    </fill>
    <fill>
      <patternFill patternType="solid">
        <fgColor rgb="FFE1F0FF"/>
        <bgColor indexed="64"/>
      </patternFill>
    </fill>
    <fill>
      <patternFill patternType="solid">
        <fgColor rgb="FFF3E7FF"/>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indexed="24"/>
        <bgColor indexed="64"/>
      </patternFill>
    </fill>
    <fill>
      <patternFill patternType="solid">
        <fgColor indexed="25"/>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indexed="41"/>
        <bgColor indexed="64"/>
      </patternFill>
    </fill>
    <fill>
      <patternFill patternType="solid">
        <fgColor indexed="48"/>
        <bgColor indexed="64"/>
      </patternFill>
    </fill>
    <fill>
      <patternFill patternType="solid">
        <fgColor indexed="49"/>
        <bgColor indexed="64"/>
      </patternFill>
    </fill>
    <fill>
      <patternFill patternType="solid">
        <fgColor indexed="52"/>
        <bgColor indexed="64"/>
      </patternFill>
    </fill>
    <fill>
      <patternFill patternType="solid">
        <fgColor indexed="54"/>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1"/>
        <bgColor indexed="64"/>
      </patternFill>
    </fill>
    <fill>
      <patternFill patternType="solid">
        <fgColor indexed="62"/>
        <bgColor indexed="64"/>
      </patternFill>
    </fill>
    <fill>
      <patternFill patternType="solid">
        <fgColor theme="1" tint="0.34998626667073579"/>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rgb="FFFFC000"/>
        <bgColor indexed="64"/>
      </patternFill>
    </fill>
    <fill>
      <patternFill patternType="solid">
        <fgColor rgb="FF808080"/>
        <bgColor indexed="64"/>
      </patternFill>
    </fill>
    <fill>
      <patternFill patternType="solid">
        <fgColor rgb="FF333333"/>
        <bgColor indexed="64"/>
      </patternFill>
    </fill>
    <fill>
      <patternFill patternType="solid">
        <fgColor rgb="FFC0C0C0"/>
        <bgColor indexed="64"/>
      </patternFill>
    </fill>
    <fill>
      <patternFill patternType="lightUp">
        <fgColor indexed="9"/>
        <bgColor theme="0" tint="-0.249977111117893"/>
      </patternFill>
    </fill>
    <fill>
      <patternFill patternType="solid">
        <fgColor rgb="FF5B9BD5"/>
        <bgColor indexed="64"/>
      </patternFill>
    </fill>
    <fill>
      <patternFill patternType="solid">
        <fgColor rgb="FF66CCFF"/>
        <bgColor indexed="64"/>
      </patternFill>
    </fill>
    <fill>
      <patternFill patternType="solid">
        <fgColor theme="9" tint="0.39997558519241921"/>
        <bgColor indexed="64"/>
      </patternFill>
    </fill>
    <fill>
      <patternFill patternType="solid">
        <fgColor rgb="FFF2F2F2"/>
        <bgColor indexed="64"/>
      </patternFill>
    </fill>
    <fill>
      <patternFill patternType="solid">
        <fgColor rgb="FF4472C4"/>
        <bgColor indexed="64"/>
      </patternFill>
    </fill>
    <fill>
      <patternFill patternType="solid">
        <fgColor theme="0" tint="-0.14999847407452621"/>
        <bgColor indexed="50"/>
      </patternFill>
    </fill>
    <fill>
      <patternFill patternType="solid">
        <fgColor rgb="FFFFFFFF"/>
        <bgColor indexed="64"/>
      </patternFill>
    </fill>
    <fill>
      <patternFill patternType="lightUp">
        <fgColor indexed="9"/>
        <bgColor theme="0"/>
      </patternFill>
    </fill>
    <fill>
      <patternFill patternType="solid">
        <fgColor theme="4" tint="0.39997558519241921"/>
        <bgColor indexed="64"/>
      </patternFill>
    </fill>
    <fill>
      <patternFill patternType="solid">
        <fgColor rgb="FFFFCC99"/>
        <bgColor indexed="50"/>
      </patternFill>
    </fill>
    <fill>
      <patternFill patternType="solid">
        <fgColor theme="2"/>
        <bgColor indexed="64"/>
      </patternFill>
    </fill>
    <fill>
      <patternFill patternType="solid">
        <fgColor rgb="FFFF6600"/>
        <bgColor indexed="9"/>
      </patternFill>
    </fill>
    <fill>
      <patternFill patternType="lightUp">
        <fgColor indexed="9"/>
        <bgColor theme="0" tint="-4.9989318521683403E-2"/>
      </patternFill>
    </fill>
    <fill>
      <patternFill patternType="solid">
        <fgColor rgb="FF00B050"/>
        <bgColor indexed="64"/>
      </patternFill>
    </fill>
    <fill>
      <patternFill patternType="solid">
        <fgColor theme="5" tint="0.39997558519241921"/>
        <bgColor indexed="64"/>
      </patternFill>
    </fill>
    <fill>
      <patternFill patternType="solid">
        <fgColor rgb="FF7030A0"/>
        <bgColor indexed="9"/>
      </patternFill>
    </fill>
    <fill>
      <patternFill patternType="lightUp">
        <bgColor theme="4" tint="0.79995117038483843"/>
      </patternFill>
    </fill>
    <fill>
      <patternFill patternType="solid">
        <fgColor rgb="FFCCCCFF"/>
        <bgColor indexed="64"/>
      </patternFill>
    </fill>
    <fill>
      <patternFill patternType="solid">
        <fgColor rgb="FFFF6600"/>
        <bgColor indexed="50"/>
      </patternFill>
    </fill>
    <fill>
      <patternFill patternType="solid">
        <fgColor rgb="FFED7D31"/>
        <bgColor indexed="64"/>
      </patternFill>
    </fill>
  </fills>
  <borders count="322">
    <border>
      <left/>
      <right/>
      <top/>
      <bottom/>
      <diagonal/>
    </border>
    <border>
      <left style="medium">
        <color indexed="64"/>
      </left>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hair">
        <color indexed="12"/>
      </left>
      <right style="hair">
        <color indexed="12"/>
      </right>
      <top style="hair">
        <color indexed="12"/>
      </top>
      <bottom style="hair">
        <color indexed="12"/>
      </bottom>
      <diagonal/>
    </border>
    <border>
      <left/>
      <right/>
      <top/>
      <bottom style="hair">
        <color indexed="12"/>
      </bottom>
      <diagonal/>
    </border>
    <border>
      <left/>
      <right/>
      <top style="hair">
        <color indexed="12"/>
      </top>
      <bottom/>
      <diagonal/>
    </border>
    <border>
      <left style="hair">
        <color indexed="12"/>
      </left>
      <right style="hair">
        <color indexed="12"/>
      </right>
      <top/>
      <bottom/>
      <diagonal/>
    </border>
    <border>
      <left/>
      <right style="hair">
        <color indexed="12"/>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Dashed">
        <color indexed="64"/>
      </right>
      <top/>
      <bottom/>
      <diagonal/>
    </border>
    <border>
      <left style="medium">
        <color indexed="64"/>
      </left>
      <right/>
      <top style="dashed">
        <color indexed="64"/>
      </top>
      <bottom/>
      <diagonal/>
    </border>
    <border>
      <left style="medium">
        <color indexed="64"/>
      </left>
      <right/>
      <top style="hair">
        <color indexed="64"/>
      </top>
      <bottom style="hair">
        <color indexed="64"/>
      </bottom>
      <diagonal/>
    </border>
    <border>
      <left style="medium">
        <color indexed="64"/>
      </left>
      <right/>
      <top/>
      <bottom style="dashDot">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top style="hair">
        <color indexed="64"/>
      </top>
      <bottom/>
      <diagonal/>
    </border>
    <border>
      <left/>
      <right/>
      <top/>
      <bottom style="mediumDashed">
        <color indexed="64"/>
      </bottom>
      <diagonal/>
    </border>
    <border>
      <left style="medium">
        <color indexed="64"/>
      </left>
      <right/>
      <top style="mediumDashed">
        <color indexed="64"/>
      </top>
      <bottom/>
      <diagonal/>
    </border>
    <border>
      <left/>
      <right/>
      <top style="mediumDashed">
        <color indexed="64"/>
      </top>
      <bottom/>
      <diagonal/>
    </border>
    <border>
      <left/>
      <right style="medium">
        <color indexed="64"/>
      </right>
      <top style="mediumDashed">
        <color indexed="64"/>
      </top>
      <bottom/>
      <diagonal/>
    </border>
    <border>
      <left style="medium">
        <color indexed="64"/>
      </left>
      <right style="dashed">
        <color indexed="64"/>
      </right>
      <top/>
      <bottom/>
      <diagonal/>
    </border>
    <border>
      <left style="dashed">
        <color indexed="64"/>
      </left>
      <right style="dashed">
        <color indexed="64"/>
      </right>
      <top/>
      <bottom/>
      <diagonal/>
    </border>
    <border>
      <left style="medium">
        <color indexed="64"/>
      </left>
      <right style="hair">
        <color indexed="64"/>
      </right>
      <top style="hair">
        <color indexed="64"/>
      </top>
      <bottom style="hair">
        <color indexed="64"/>
      </bottom>
      <diagonal/>
    </border>
    <border>
      <left style="medium">
        <color indexed="64"/>
      </left>
      <right/>
      <top style="thin">
        <color indexed="64"/>
      </top>
      <bottom/>
      <diagonal/>
    </border>
    <border>
      <left/>
      <right/>
      <top style="dashed">
        <color indexed="64"/>
      </top>
      <bottom/>
      <diagonal/>
    </border>
    <border>
      <left/>
      <right style="medium">
        <color indexed="64"/>
      </right>
      <top style="dashed">
        <color indexed="64"/>
      </top>
      <bottom/>
      <diagonal/>
    </border>
    <border>
      <left/>
      <right/>
      <top style="mediumDashDot">
        <color indexed="64"/>
      </top>
      <bottom/>
      <diagonal/>
    </border>
    <border>
      <left/>
      <right style="mediumDashed">
        <color indexed="64"/>
      </right>
      <top style="mediumDashed">
        <color indexed="64"/>
      </top>
      <bottom/>
      <diagonal/>
    </border>
    <border>
      <left style="medium">
        <color indexed="64"/>
      </left>
      <right/>
      <top style="hair">
        <color indexed="64"/>
      </top>
      <bottom/>
      <diagonal/>
    </border>
    <border>
      <left/>
      <right style="mediumDashed">
        <color indexed="64"/>
      </right>
      <top/>
      <bottom style="mediumDashed">
        <color indexed="64"/>
      </bottom>
      <diagonal/>
    </border>
    <border>
      <left/>
      <right style="medium">
        <color indexed="64"/>
      </right>
      <top style="thin">
        <color indexed="64"/>
      </top>
      <bottom/>
      <diagonal/>
    </border>
    <border>
      <left/>
      <right style="medium">
        <color indexed="64"/>
      </right>
      <top style="hair">
        <color indexed="64"/>
      </top>
      <bottom/>
      <diagonal/>
    </border>
    <border>
      <left/>
      <right style="medium">
        <color indexed="30"/>
      </right>
      <top/>
      <bottom/>
      <diagonal/>
    </border>
    <border>
      <left style="medium">
        <color indexed="30"/>
      </left>
      <right/>
      <top/>
      <bottom style="medium">
        <color indexed="30"/>
      </bottom>
      <diagonal/>
    </border>
    <border>
      <left/>
      <right/>
      <top/>
      <bottom style="medium">
        <color indexed="30"/>
      </bottom>
      <diagonal/>
    </border>
    <border>
      <left/>
      <right style="medium">
        <color indexed="30"/>
      </right>
      <top/>
      <bottom style="medium">
        <color indexed="3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right style="medium">
        <color indexed="64"/>
      </right>
      <top style="thin">
        <color indexed="64"/>
      </top>
      <bottom style="mediumDashed">
        <color indexed="64"/>
      </bottom>
      <diagonal/>
    </border>
    <border>
      <left/>
      <right/>
      <top/>
      <bottom style="dashDot">
        <color indexed="64"/>
      </bottom>
      <diagonal/>
    </border>
    <border>
      <left/>
      <right style="medium">
        <color indexed="64"/>
      </right>
      <top/>
      <bottom style="dashDot">
        <color indexed="64"/>
      </bottom>
      <diagonal/>
    </border>
    <border>
      <left style="medium">
        <color indexed="64"/>
      </left>
      <right/>
      <top/>
      <bottom style="mediumDashed">
        <color indexed="64"/>
      </bottom>
      <diagonal/>
    </border>
    <border>
      <left/>
      <right style="medium">
        <color indexed="64"/>
      </right>
      <top/>
      <bottom style="mediumDashed">
        <color indexed="64"/>
      </bottom>
      <diagonal/>
    </border>
    <border>
      <left/>
      <right style="dashed">
        <color indexed="64"/>
      </right>
      <top/>
      <bottom/>
      <diagonal/>
    </border>
    <border>
      <left/>
      <right style="medium">
        <color indexed="23"/>
      </right>
      <top/>
      <bottom/>
      <diagonal/>
    </border>
    <border>
      <left/>
      <right style="thin">
        <color indexed="64"/>
      </right>
      <top style="dashed">
        <color indexed="64"/>
      </top>
      <bottom/>
      <diagonal/>
    </border>
    <border>
      <left style="mediumDashDotDot">
        <color indexed="64"/>
      </left>
      <right/>
      <top/>
      <bottom/>
      <diagonal/>
    </border>
    <border>
      <left style="dashed">
        <color indexed="64"/>
      </left>
      <right/>
      <top/>
      <bottom/>
      <diagonal/>
    </border>
    <border>
      <left style="medium">
        <color auto="1"/>
      </left>
      <right/>
      <top/>
      <bottom/>
      <diagonal/>
    </border>
    <border>
      <left style="medium">
        <color auto="1"/>
      </left>
      <right style="dashed">
        <color indexed="64"/>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indexed="64"/>
      </left>
      <right style="thin">
        <color indexed="64"/>
      </right>
      <top/>
      <bottom/>
      <diagonal/>
    </border>
    <border>
      <left style="medium">
        <color indexed="64"/>
      </left>
      <right/>
      <top/>
      <bottom style="hair">
        <color indexed="12"/>
      </bottom>
      <diagonal/>
    </border>
    <border>
      <left/>
      <right style="medium">
        <color indexed="64"/>
      </right>
      <top/>
      <bottom style="hair">
        <color indexed="12"/>
      </bottom>
      <diagonal/>
    </border>
    <border>
      <left style="medium">
        <color indexed="64"/>
      </left>
      <right/>
      <top style="hair">
        <color indexed="12"/>
      </top>
      <bottom/>
      <diagonal/>
    </border>
    <border>
      <left/>
      <right style="medium">
        <color indexed="64"/>
      </right>
      <top style="hair">
        <color indexed="12"/>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right/>
      <top style="medium">
        <color rgb="FF0070C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auto="1"/>
      </left>
      <right/>
      <top/>
      <bottom style="dashed">
        <color auto="1"/>
      </bottom>
      <diagonal/>
    </border>
    <border>
      <left/>
      <right/>
      <top/>
      <bottom style="dashed">
        <color auto="1"/>
      </bottom>
      <diagonal/>
    </border>
    <border>
      <left/>
      <right style="medium">
        <color auto="1"/>
      </right>
      <top/>
      <bottom style="dashed">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rgb="FF0070C0"/>
      </left>
      <right/>
      <top style="medium">
        <color rgb="FF0070C0"/>
      </top>
      <bottom/>
      <diagonal/>
    </border>
    <border>
      <left style="medium">
        <color rgb="FF0070C0"/>
      </left>
      <right/>
      <top/>
      <bottom style="medium">
        <color rgb="FF0070C0"/>
      </bottom>
      <diagonal/>
    </border>
    <border>
      <left/>
      <right/>
      <top/>
      <bottom style="medium">
        <color rgb="FF0070C0"/>
      </bottom>
      <diagonal/>
    </border>
    <border>
      <left style="mediumDashed">
        <color indexed="64"/>
      </left>
      <right/>
      <top/>
      <bottom/>
      <diagonal/>
    </border>
    <border>
      <left style="mediumDashed">
        <color indexed="64"/>
      </left>
      <right/>
      <top style="hair">
        <color indexed="64"/>
      </top>
      <bottom style="hair">
        <color indexed="64"/>
      </bottom>
      <diagonal/>
    </border>
    <border>
      <left style="mediumDashed">
        <color indexed="64"/>
      </left>
      <right/>
      <top style="mediumDashed">
        <color indexed="64"/>
      </top>
      <bottom/>
      <diagonal/>
    </border>
    <border>
      <left style="mediumDashed">
        <color indexed="64"/>
      </left>
      <right/>
      <top/>
      <bottom style="mediumDashed">
        <color indexed="64"/>
      </bottom>
      <diagonal/>
    </border>
    <border>
      <left style="thick">
        <color auto="1"/>
      </left>
      <right/>
      <top style="thick">
        <color auto="1"/>
      </top>
      <bottom/>
      <diagonal/>
    </border>
    <border>
      <left/>
      <right/>
      <top style="thick">
        <color auto="1"/>
      </top>
      <bottom/>
      <diagonal/>
    </border>
    <border>
      <left style="thick">
        <color auto="1"/>
      </left>
      <right/>
      <top/>
      <bottom/>
      <diagonal/>
    </border>
    <border>
      <left style="thick">
        <color auto="1"/>
      </left>
      <right/>
      <top/>
      <bottom style="thick">
        <color auto="1"/>
      </bottom>
      <diagonal/>
    </border>
    <border>
      <left/>
      <right/>
      <top/>
      <bottom style="thick">
        <color auto="1"/>
      </bottom>
      <diagonal/>
    </border>
    <border>
      <left style="thin">
        <color auto="1"/>
      </left>
      <right/>
      <top/>
      <bottom style="hair">
        <color indexed="64"/>
      </bottom>
      <diagonal/>
    </border>
    <border>
      <left style="thin">
        <color auto="1"/>
      </left>
      <right/>
      <top style="hair">
        <color indexed="64"/>
      </top>
      <bottom style="hair">
        <color indexed="64"/>
      </bottom>
      <diagonal/>
    </border>
    <border>
      <left/>
      <right/>
      <top style="thin">
        <color theme="0" tint="-0.499984740745262"/>
      </top>
      <bottom style="thin">
        <color theme="0" tint="-0.499984740745262"/>
      </bottom>
      <diagonal/>
    </border>
    <border>
      <left/>
      <right/>
      <top style="hair">
        <color auto="1"/>
      </top>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auto="1"/>
      </left>
      <right/>
      <top style="thin">
        <color indexed="64"/>
      </top>
      <bottom style="thin">
        <color auto="1"/>
      </bottom>
      <diagonal/>
    </border>
    <border>
      <left/>
      <right style="medium">
        <color auto="1"/>
      </right>
      <top style="thin">
        <color auto="1"/>
      </top>
      <bottom style="thin">
        <color auto="1"/>
      </bottom>
      <diagonal/>
    </border>
    <border>
      <left/>
      <right style="medium">
        <color rgb="FF0070C0"/>
      </right>
      <top style="medium">
        <color rgb="FF0070C0"/>
      </top>
      <bottom/>
      <diagonal/>
    </border>
    <border>
      <left/>
      <right style="medium">
        <color rgb="FF0070C0"/>
      </right>
      <top/>
      <bottom style="medium">
        <color rgb="FF0070C0"/>
      </bottom>
      <diagonal/>
    </border>
    <border>
      <left style="thin">
        <color auto="1"/>
      </left>
      <right/>
      <top style="dashDot">
        <color auto="1"/>
      </top>
      <bottom/>
      <diagonal/>
    </border>
    <border>
      <left/>
      <right/>
      <top style="dashDot">
        <color auto="1"/>
      </top>
      <bottom/>
      <diagonal/>
    </border>
    <border>
      <left/>
      <right style="thin">
        <color auto="1"/>
      </right>
      <top style="dashDot">
        <color auto="1"/>
      </top>
      <bottom/>
      <diagonal/>
    </border>
    <border>
      <left style="medium">
        <color indexed="64"/>
      </left>
      <right/>
      <top style="dashDot">
        <color indexed="64"/>
      </top>
      <bottom/>
      <diagonal/>
    </border>
    <border>
      <left/>
      <right style="medium">
        <color indexed="64"/>
      </right>
      <top style="dashDot">
        <color indexed="64"/>
      </top>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hair">
        <color indexed="60"/>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style="hair">
        <color indexed="64"/>
      </right>
      <top/>
      <bottom/>
      <diagonal/>
    </border>
    <border>
      <left/>
      <right/>
      <top style="thin">
        <color indexed="10"/>
      </top>
      <bottom/>
      <diagonal/>
    </border>
    <border>
      <left style="medium">
        <color indexed="64"/>
      </left>
      <right style="hair">
        <color indexed="64"/>
      </right>
      <top/>
      <bottom style="medium">
        <color auto="1"/>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style="hair">
        <color auto="1"/>
      </left>
      <right style="hair">
        <color auto="1"/>
      </right>
      <top/>
      <bottom/>
      <diagonal/>
    </border>
    <border>
      <left style="medium">
        <color rgb="FF0070C0"/>
      </left>
      <right/>
      <top/>
      <bottom/>
      <diagonal/>
    </border>
    <border>
      <left style="medium">
        <color indexed="30"/>
      </left>
      <right/>
      <top style="medium">
        <color indexed="30"/>
      </top>
      <bottom/>
      <diagonal/>
    </border>
    <border>
      <left/>
      <right/>
      <top style="medium">
        <color indexed="3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hair">
        <color indexed="64"/>
      </left>
      <right/>
      <top/>
      <bottom/>
      <diagonal/>
    </border>
    <border>
      <left style="hair">
        <color indexed="64"/>
      </left>
      <right/>
      <top/>
      <bottom style="hair">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hair">
        <color indexed="64"/>
      </top>
      <bottom/>
      <diagonal/>
    </border>
    <border>
      <left style="mediumDashed">
        <color indexed="64"/>
      </left>
      <right/>
      <top style="medium">
        <color indexed="64"/>
      </top>
      <bottom/>
      <diagonal/>
    </border>
    <border>
      <left style="hair">
        <color indexed="64"/>
      </left>
      <right/>
      <top style="thin">
        <color indexed="64"/>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style="dashDot">
        <color indexed="64"/>
      </left>
      <right/>
      <top style="dashDot">
        <color indexed="64"/>
      </top>
      <bottom style="dashDot">
        <color indexed="64"/>
      </bottom>
      <diagonal/>
    </border>
    <border>
      <left/>
      <right style="dashDot">
        <color indexed="64"/>
      </right>
      <top style="dashDot">
        <color indexed="64"/>
      </top>
      <bottom style="dashDot">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style="medium">
        <color indexed="64"/>
      </left>
      <right/>
      <top style="hair">
        <color indexed="64"/>
      </top>
      <bottom style="mediumDashed">
        <color indexed="64"/>
      </bottom>
      <diagonal/>
    </border>
    <border>
      <left/>
      <right/>
      <top style="hair">
        <color indexed="64"/>
      </top>
      <bottom style="mediumDashed">
        <color indexed="64"/>
      </bottom>
      <diagonal/>
    </border>
    <border>
      <left style="thin">
        <color indexed="64"/>
      </left>
      <right style="thin">
        <color indexed="64"/>
      </right>
      <top/>
      <bottom style="mediumDashed">
        <color indexed="64"/>
      </bottom>
      <diagonal/>
    </border>
    <border>
      <left style="thin">
        <color indexed="64"/>
      </left>
      <right style="medium">
        <color indexed="64"/>
      </right>
      <top/>
      <bottom style="mediumDashed">
        <color indexed="64"/>
      </bottom>
      <diagonal/>
    </border>
    <border>
      <left/>
      <right style="medium">
        <color indexed="30"/>
      </right>
      <top style="medium">
        <color indexed="30"/>
      </top>
      <bottom/>
      <diagonal/>
    </border>
    <border>
      <left style="medium">
        <color indexed="30"/>
      </left>
      <right/>
      <top/>
      <bottom/>
      <diagonal/>
    </border>
    <border>
      <left style="medium">
        <color indexed="64"/>
      </left>
      <right/>
      <top/>
      <bottom/>
      <diagonal/>
    </border>
    <border>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ck">
        <color indexed="64"/>
      </left>
      <right/>
      <top/>
      <bottom style="thin">
        <color indexed="64"/>
      </bottom>
      <diagonal/>
    </border>
    <border>
      <left style="thin">
        <color indexed="64"/>
      </left>
      <right style="thick">
        <color indexed="64"/>
      </right>
      <top/>
      <bottom style="thick">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DashDotDot">
        <color indexed="64"/>
      </right>
      <top/>
      <bottom/>
      <diagonal/>
    </border>
    <border>
      <left style="medium">
        <color indexed="64"/>
      </left>
      <right style="medium">
        <color indexed="64"/>
      </right>
      <top/>
      <bottom/>
      <diagonal/>
    </border>
    <border>
      <left style="thin">
        <color indexed="64"/>
      </left>
      <right style="medium">
        <color indexed="64"/>
      </right>
      <top/>
      <bottom style="thin">
        <color indexed="53"/>
      </bottom>
      <diagonal/>
    </border>
    <border>
      <left style="thin">
        <color indexed="64"/>
      </left>
      <right style="medium">
        <color indexed="64"/>
      </right>
      <top style="thin">
        <color indexed="53"/>
      </top>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53"/>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style="hair">
        <color indexed="12"/>
      </left>
      <right style="hair">
        <color indexed="12"/>
      </right>
      <top/>
      <bottom/>
      <diagonal/>
    </border>
    <border>
      <left/>
      <right/>
      <top style="thin">
        <color indexed="64"/>
      </top>
      <bottom style="thin">
        <color indexed="64"/>
      </bottom>
      <diagonal/>
    </border>
    <border>
      <left style="hair">
        <color indexed="64"/>
      </left>
      <right style="hair">
        <color indexed="64"/>
      </right>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thin">
        <color indexed="64"/>
      </top>
      <bottom/>
      <diagonal/>
    </border>
    <border>
      <left style="medium">
        <color indexed="8"/>
      </left>
      <right style="medium">
        <color indexed="8"/>
      </right>
      <top style="medium">
        <color indexed="8"/>
      </top>
      <bottom/>
      <diagonal/>
    </border>
    <border>
      <left/>
      <right style="medium">
        <color indexed="8"/>
      </right>
      <top/>
      <bottom/>
      <diagonal/>
    </border>
    <border>
      <left style="medium">
        <color rgb="FF800000"/>
      </left>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right style="medium">
        <color theme="9" tint="-0.24994659260841701"/>
      </right>
      <top style="medium">
        <color theme="9" tint="-0.24994659260841701"/>
      </top>
      <bottom/>
      <diagonal/>
    </border>
    <border>
      <left/>
      <right style="medium">
        <color theme="9" tint="-0.24994659260841701"/>
      </right>
      <top/>
      <bottom style="medium">
        <color theme="9" tint="-0.24994659260841701"/>
      </bottom>
      <diagonal/>
    </border>
    <border>
      <left/>
      <right style="medium">
        <color auto="1"/>
      </right>
      <top/>
      <bottom style="thin">
        <color auto="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auto="1"/>
      </left>
      <right/>
      <top/>
      <bottom style="medium">
        <color auto="1"/>
      </bottom>
      <diagonal/>
    </border>
    <border>
      <left/>
      <right/>
      <top style="thin">
        <color auto="1"/>
      </top>
      <bottom/>
      <diagonal/>
    </border>
    <border>
      <left/>
      <right style="thin">
        <color auto="1"/>
      </right>
      <top style="thin">
        <color auto="1"/>
      </top>
      <bottom/>
      <diagonal/>
    </border>
    <border>
      <left style="medium">
        <color auto="1"/>
      </left>
      <right/>
      <top/>
      <bottom style="thin">
        <color auto="1"/>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style="medium">
        <color rgb="FFC00000"/>
      </left>
      <right style="medium">
        <color rgb="FFC00000"/>
      </right>
      <top style="medium">
        <color rgb="FFC00000"/>
      </top>
      <bottom/>
      <diagonal/>
    </border>
    <border>
      <left style="medium">
        <color rgb="FFC00000"/>
      </left>
      <right style="medium">
        <color rgb="FFC00000"/>
      </right>
      <top/>
      <bottom style="medium">
        <color rgb="FFC00000"/>
      </bottom>
      <diagonal/>
    </border>
    <border>
      <left style="medium">
        <color rgb="FFC00000"/>
      </left>
      <right/>
      <top style="medium">
        <color rgb="FFC00000"/>
      </top>
      <bottom/>
      <diagonal/>
    </border>
    <border>
      <left style="medium">
        <color rgb="FF7030A0"/>
      </left>
      <right style="medium">
        <color rgb="FF7030A0"/>
      </right>
      <top style="medium">
        <color rgb="FF7030A0"/>
      </top>
      <bottom style="medium">
        <color rgb="FF7030A0"/>
      </bottom>
      <diagonal/>
    </border>
    <border>
      <left/>
      <right/>
      <top/>
      <bottom style="medium">
        <color rgb="FF7030A0"/>
      </bottom>
      <diagonal/>
    </border>
    <border>
      <left style="medium">
        <color rgb="FFC00000"/>
      </left>
      <right/>
      <top/>
      <bottom/>
      <diagonal/>
    </border>
    <border>
      <left style="medium">
        <color indexed="64"/>
      </left>
      <right/>
      <top style="medium">
        <color rgb="FF7030A0"/>
      </top>
      <bottom/>
      <diagonal/>
    </border>
    <border>
      <left/>
      <right/>
      <top style="medium">
        <color rgb="FF7030A0"/>
      </top>
      <bottom/>
      <diagonal/>
    </border>
    <border>
      <left/>
      <right style="medium">
        <color indexed="64"/>
      </right>
      <top style="medium">
        <color rgb="FF7030A0"/>
      </top>
      <bottom/>
      <diagonal/>
    </border>
    <border>
      <left style="medium">
        <color indexed="64"/>
      </left>
      <right style="thin">
        <color rgb="FF7030A0"/>
      </right>
      <top/>
      <bottom/>
      <diagonal/>
    </border>
    <border>
      <left style="thin">
        <color rgb="FF7030A0"/>
      </left>
      <right style="medium">
        <color indexed="64"/>
      </right>
      <top/>
      <bottom/>
      <diagonal/>
    </border>
    <border>
      <left style="medium">
        <color indexed="64"/>
      </left>
      <right style="thin">
        <color rgb="FF7030A0"/>
      </right>
      <top/>
      <bottom style="thin">
        <color auto="1"/>
      </bottom>
      <diagonal/>
    </border>
    <border>
      <left style="thin">
        <color rgb="FF7030A0"/>
      </left>
      <right style="medium">
        <color indexed="64"/>
      </right>
      <top/>
      <bottom style="thin">
        <color indexed="64"/>
      </bottom>
      <diagonal/>
    </border>
    <border>
      <left style="thin">
        <color auto="1"/>
      </left>
      <right style="medium">
        <color rgb="FF0070C0"/>
      </right>
      <top/>
      <bottom/>
      <diagonal/>
    </border>
    <border>
      <left style="thin">
        <color auto="1"/>
      </left>
      <right/>
      <top style="hair">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bottom style="medium">
        <color indexed="64"/>
      </bottom>
      <diagonal/>
    </border>
    <border>
      <left/>
      <right style="thin">
        <color auto="1"/>
      </right>
      <top/>
      <bottom style="medium">
        <color indexed="64"/>
      </bottom>
      <diagonal/>
    </border>
    <border>
      <left style="thin">
        <color theme="5"/>
      </left>
      <right style="thin">
        <color theme="5"/>
      </right>
      <top style="thin">
        <color theme="5"/>
      </top>
      <bottom style="thin">
        <color theme="5"/>
      </bottom>
      <diagonal/>
    </border>
    <border>
      <left style="hair">
        <color indexed="64"/>
      </left>
      <right/>
      <top/>
      <bottom/>
      <diagonal/>
    </border>
    <border>
      <left style="medium">
        <color auto="1"/>
      </left>
      <right/>
      <top style="hair">
        <color auto="1"/>
      </top>
      <bottom style="thin">
        <color indexed="64"/>
      </bottom>
      <diagonal/>
    </border>
    <border>
      <left style="hair">
        <color auto="1"/>
      </left>
      <right/>
      <top style="hair">
        <color auto="1"/>
      </top>
      <bottom style="thin">
        <color indexed="64"/>
      </bottom>
      <diagonal/>
    </border>
    <border>
      <left style="thin">
        <color theme="5"/>
      </left>
      <right style="thin">
        <color theme="5"/>
      </right>
      <top style="thin">
        <color theme="5"/>
      </top>
      <bottom/>
      <diagonal/>
    </border>
    <border>
      <left style="thin">
        <color auto="1"/>
      </left>
      <right/>
      <top style="thin">
        <color auto="1"/>
      </top>
      <bottom style="hair">
        <color auto="1"/>
      </bottom>
      <diagonal/>
    </border>
    <border>
      <left/>
      <right/>
      <top style="thin">
        <color auto="1"/>
      </top>
      <bottom style="hair">
        <color auto="1"/>
      </bottom>
      <diagonal/>
    </border>
    <border>
      <left style="thin">
        <color indexed="64"/>
      </left>
      <right style="dotted">
        <color indexed="64"/>
      </right>
      <top style="hair">
        <color auto="1"/>
      </top>
      <bottom/>
      <diagonal/>
    </border>
    <border>
      <left style="dotted">
        <color indexed="64"/>
      </left>
      <right style="dotted">
        <color indexed="64"/>
      </right>
      <top style="hair">
        <color auto="1"/>
      </top>
      <bottom/>
      <diagonal/>
    </border>
    <border>
      <left style="thin">
        <color indexed="64"/>
      </left>
      <right style="dotted">
        <color indexed="64"/>
      </right>
      <top/>
      <bottom/>
      <diagonal/>
    </border>
    <border>
      <left style="dotted">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right style="dotted">
        <color auto="1"/>
      </right>
      <top style="thin">
        <color auto="1"/>
      </top>
      <bottom style="hair">
        <color auto="1"/>
      </bottom>
      <diagonal/>
    </border>
    <border>
      <left/>
      <right style="medium">
        <color indexed="64"/>
      </right>
      <top style="thin">
        <color indexed="64"/>
      </top>
      <bottom style="hair">
        <color indexed="64"/>
      </bottom>
      <diagonal/>
    </border>
    <border>
      <left style="thin">
        <color auto="1"/>
      </left>
      <right/>
      <top style="medium">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hair">
        <color indexed="64"/>
      </left>
      <right style="hair">
        <color indexed="64"/>
      </right>
      <top style="medium">
        <color auto="1"/>
      </top>
      <bottom/>
      <diagonal/>
    </border>
    <border>
      <left style="hair">
        <color indexed="64"/>
      </left>
      <right style="hair">
        <color indexed="64"/>
      </right>
      <top/>
      <bottom style="medium">
        <color auto="1"/>
      </bottom>
      <diagonal/>
    </border>
    <border>
      <left style="medium">
        <color auto="1"/>
      </left>
      <right style="hair">
        <color auto="1"/>
      </right>
      <top/>
      <bottom style="medium">
        <color auto="1"/>
      </bottom>
      <diagonal/>
    </border>
    <border>
      <left style="hair">
        <color auto="1"/>
      </left>
      <right style="medium">
        <color auto="1"/>
      </right>
      <top/>
      <bottom style="medium">
        <color auto="1"/>
      </bottom>
      <diagonal/>
    </border>
    <border>
      <left style="thin">
        <color auto="1"/>
      </left>
      <right/>
      <top/>
      <bottom style="medium">
        <color indexed="64"/>
      </bottom>
      <diagonal/>
    </border>
    <border>
      <left/>
      <right style="thin">
        <color auto="1"/>
      </right>
      <top/>
      <bottom style="medium">
        <color indexed="64"/>
      </bottom>
      <diagonal/>
    </border>
    <border>
      <left/>
      <right/>
      <top/>
      <bottom style="medium">
        <color auto="1"/>
      </bottom>
      <diagonal/>
    </border>
    <border>
      <left/>
      <right style="medium">
        <color auto="1"/>
      </right>
      <top/>
      <bottom style="medium">
        <color auto="1"/>
      </bottom>
      <diagonal/>
    </border>
  </borders>
  <cellStyleXfs count="45">
    <xf numFmtId="0" fontId="0" fillId="0" borderId="0"/>
    <xf numFmtId="0" fontId="206" fillId="0" borderId="0" applyNumberFormat="0" applyFill="0" applyBorder="0" applyAlignment="0" applyProtection="0"/>
    <xf numFmtId="0" fontId="70" fillId="0" borderId="0" applyNumberFormat="0" applyFill="0" applyBorder="0" applyAlignment="0" applyProtection="0">
      <alignment vertical="top"/>
      <protection locked="0"/>
    </xf>
    <xf numFmtId="0" fontId="70" fillId="0" borderId="0" applyNumberFormat="0" applyFill="0" applyBorder="0" applyAlignment="0" applyProtection="0"/>
    <xf numFmtId="44" fontId="204" fillId="0" borderId="0" applyFont="0" applyFill="0" applyBorder="0" applyAlignment="0" applyProtection="0"/>
    <xf numFmtId="0" fontId="204" fillId="0" borderId="0"/>
    <xf numFmtId="0" fontId="11" fillId="0" borderId="0"/>
    <xf numFmtId="0" fontId="11" fillId="0" borderId="0"/>
    <xf numFmtId="0" fontId="204" fillId="0" borderId="0"/>
    <xf numFmtId="0" fontId="204" fillId="0" borderId="0"/>
    <xf numFmtId="0" fontId="78" fillId="0" borderId="0"/>
    <xf numFmtId="0" fontId="11" fillId="0" borderId="0"/>
    <xf numFmtId="0" fontId="16" fillId="0" borderId="0"/>
    <xf numFmtId="0" fontId="11" fillId="0" borderId="0"/>
    <xf numFmtId="0" fontId="16" fillId="0" borderId="0"/>
    <xf numFmtId="0" fontId="206" fillId="0" borderId="0" applyNumberFormat="0" applyFill="0" applyBorder="0" applyAlignment="0" applyProtection="0"/>
    <xf numFmtId="0" fontId="282" fillId="0" borderId="0"/>
    <xf numFmtId="0" fontId="11" fillId="0" borderId="0"/>
    <xf numFmtId="0" fontId="78" fillId="0" borderId="0"/>
    <xf numFmtId="0" fontId="16" fillId="0" borderId="0"/>
    <xf numFmtId="0" fontId="204" fillId="0" borderId="0" applyNumberFormat="0" applyFill="0" applyBorder="0" applyAlignment="0" applyProtection="0"/>
    <xf numFmtId="44" fontId="277" fillId="0" borderId="0" applyFont="0" applyFill="0" applyBorder="0" applyAlignment="0" applyProtection="0"/>
    <xf numFmtId="0" fontId="11" fillId="0" borderId="0"/>
    <xf numFmtId="0" fontId="277" fillId="0" borderId="0"/>
    <xf numFmtId="0" fontId="70" fillId="0" borderId="0" applyNumberFormat="0" applyFill="0" applyBorder="0" applyAlignment="0" applyProtection="0">
      <alignment vertical="top"/>
      <protection locked="0"/>
    </xf>
    <xf numFmtId="0" fontId="11" fillId="0" borderId="0"/>
    <xf numFmtId="0" fontId="11" fillId="0" borderId="0"/>
    <xf numFmtId="0" fontId="206" fillId="0" borderId="0" applyNumberFormat="0" applyFill="0" applyBorder="0" applyAlignment="0" applyProtection="0"/>
    <xf numFmtId="0" fontId="6" fillId="0" borderId="0"/>
    <xf numFmtId="0" fontId="11" fillId="0" borderId="0"/>
    <xf numFmtId="0" fontId="633" fillId="0" borderId="0"/>
    <xf numFmtId="0" fontId="11" fillId="0" borderId="0"/>
    <xf numFmtId="0" fontId="11" fillId="0" borderId="0"/>
    <xf numFmtId="0" fontId="70" fillId="0" borderId="0" applyNumberFormat="0" applyFill="0" applyBorder="0" applyAlignment="0" applyProtection="0">
      <alignment vertical="top"/>
      <protection locked="0"/>
    </xf>
    <xf numFmtId="0" fontId="206" fillId="0" borderId="0" applyNumberFormat="0" applyFill="0" applyBorder="0" applyAlignment="0" applyProtection="0"/>
    <xf numFmtId="0" fontId="204" fillId="0" borderId="0"/>
    <xf numFmtId="0" fontId="11" fillId="0" borderId="0"/>
    <xf numFmtId="0" fontId="11" fillId="0" borderId="0"/>
    <xf numFmtId="0" fontId="333" fillId="0" borderId="0" applyNumberFormat="0" applyFill="0" applyBorder="0" applyAlignment="0" applyProtection="0"/>
    <xf numFmtId="0" fontId="70" fillId="0" borderId="0" applyNumberFormat="0" applyFill="0" applyBorder="0" applyAlignment="0" applyProtection="0">
      <alignment vertical="top"/>
      <protection locked="0"/>
    </xf>
    <xf numFmtId="0" fontId="5" fillId="0" borderId="0"/>
    <xf numFmtId="0" fontId="204" fillId="0" borderId="0"/>
    <xf numFmtId="0" fontId="11" fillId="0" borderId="0"/>
    <xf numFmtId="0" fontId="70" fillId="0" borderId="0" applyNumberFormat="0" applyFill="0" applyBorder="0" applyAlignment="0" applyProtection="0">
      <alignment vertical="top"/>
      <protection locked="0"/>
    </xf>
    <xf numFmtId="0" fontId="70" fillId="0" borderId="0" applyNumberFormat="0" applyFill="0" applyBorder="0" applyAlignment="0" applyProtection="0"/>
  </cellStyleXfs>
  <cellXfs count="6633">
    <xf numFmtId="0" fontId="0" fillId="0" borderId="0" xfId="0"/>
    <xf numFmtId="0" fontId="204" fillId="0" borderId="0" xfId="8"/>
    <xf numFmtId="0" fontId="204" fillId="3" borderId="0" xfId="8" applyFill="1"/>
    <xf numFmtId="0" fontId="13" fillId="4" borderId="0" xfId="0" applyFont="1" applyFill="1"/>
    <xf numFmtId="0" fontId="0" fillId="4" borderId="0" xfId="0" applyFill="1"/>
    <xf numFmtId="0" fontId="0" fillId="3" borderId="0" xfId="0" applyFill="1"/>
    <xf numFmtId="0" fontId="34" fillId="2" borderId="0" xfId="0" applyFont="1" applyFill="1"/>
    <xf numFmtId="0" fontId="20" fillId="7" borderId="0" xfId="0" applyFont="1" applyFill="1"/>
    <xf numFmtId="0" fontId="204" fillId="3" borderId="0" xfId="8" applyFill="1" applyBorder="1"/>
    <xf numFmtId="0" fontId="11" fillId="3" borderId="0" xfId="6" applyFill="1" applyProtection="1">
      <protection hidden="1"/>
    </xf>
    <xf numFmtId="0" fontId="45" fillId="3" borderId="12" xfId="0" applyFont="1" applyFill="1" applyBorder="1" applyAlignment="1">
      <alignment horizontal="center"/>
    </xf>
    <xf numFmtId="0" fontId="11" fillId="1" borderId="0" xfId="6" applyFill="1" applyBorder="1" applyAlignment="1">
      <alignment vertical="center"/>
    </xf>
    <xf numFmtId="0" fontId="55" fillId="12" borderId="29" xfId="14" applyNumberFormat="1" applyFont="1" applyFill="1" applyBorder="1" applyAlignment="1">
      <alignment horizontal="center" vertical="center"/>
    </xf>
    <xf numFmtId="166" fontId="79" fillId="12" borderId="29" xfId="14" applyNumberFormat="1" applyFont="1" applyFill="1" applyBorder="1" applyAlignment="1">
      <alignment horizontal="center" vertical="center"/>
    </xf>
    <xf numFmtId="0" fontId="204" fillId="3" borderId="12" xfId="8" applyFill="1" applyBorder="1"/>
    <xf numFmtId="0" fontId="11" fillId="0" borderId="0" xfId="6" applyBorder="1" applyProtection="1">
      <protection hidden="1"/>
    </xf>
    <xf numFmtId="0" fontId="11" fillId="0" borderId="12" xfId="6" applyBorder="1" applyProtection="1">
      <protection hidden="1"/>
    </xf>
    <xf numFmtId="0" fontId="11" fillId="0" borderId="0" xfId="6" applyProtection="1">
      <protection hidden="1"/>
    </xf>
    <xf numFmtId="0" fontId="0" fillId="0" borderId="0" xfId="0" applyBorder="1"/>
    <xf numFmtId="0" fontId="0" fillId="3" borderId="45" xfId="0" applyFill="1" applyBorder="1"/>
    <xf numFmtId="0" fontId="50" fillId="3" borderId="23" xfId="6" applyFont="1" applyFill="1" applyBorder="1" applyAlignment="1">
      <alignment horizontal="center" vertical="center"/>
    </xf>
    <xf numFmtId="178" fontId="137" fillId="3" borderId="23" xfId="11" applyNumberFormat="1" applyFont="1" applyFill="1" applyBorder="1" applyAlignment="1">
      <alignment horizontal="right" vertical="center"/>
    </xf>
    <xf numFmtId="164" fontId="44" fillId="3" borderId="23" xfId="11" applyNumberFormat="1" applyFont="1" applyFill="1" applyBorder="1" applyAlignment="1">
      <alignment vertical="center"/>
    </xf>
    <xf numFmtId="10" fontId="58" fillId="3" borderId="23" xfId="6" applyNumberFormat="1" applyFont="1" applyFill="1" applyBorder="1" applyAlignment="1">
      <alignment horizontal="center" vertical="center"/>
    </xf>
    <xf numFmtId="164" fontId="103" fillId="19" borderId="46" xfId="11" applyNumberFormat="1" applyFont="1" applyFill="1" applyBorder="1" applyAlignment="1">
      <alignment vertical="center"/>
    </xf>
    <xf numFmtId="9" fontId="103" fillId="17" borderId="23" xfId="6" applyNumberFormat="1" applyFont="1" applyFill="1" applyBorder="1" applyAlignment="1">
      <alignment horizontal="center" vertical="center"/>
    </xf>
    <xf numFmtId="0" fontId="142" fillId="11" borderId="23" xfId="8" applyFont="1" applyFill="1" applyBorder="1" applyAlignment="1">
      <alignment vertical="top" wrapText="1"/>
    </xf>
    <xf numFmtId="0" fontId="11" fillId="3" borderId="23" xfId="6" applyFill="1" applyBorder="1" applyAlignment="1">
      <alignment vertical="center"/>
    </xf>
    <xf numFmtId="0" fontId="11" fillId="0" borderId="23" xfId="6" applyBorder="1" applyAlignment="1">
      <alignment vertical="center"/>
    </xf>
    <xf numFmtId="0" fontId="45" fillId="3" borderId="23" xfId="0" applyFont="1" applyFill="1" applyBorder="1" applyAlignment="1">
      <alignment horizontal="center" vertical="center"/>
    </xf>
    <xf numFmtId="0" fontId="53" fillId="17" borderId="23" xfId="6" applyFont="1" applyFill="1" applyBorder="1" applyAlignment="1">
      <alignment vertical="center"/>
    </xf>
    <xf numFmtId="0" fontId="44" fillId="11" borderId="23" xfId="6" applyFont="1" applyFill="1" applyBorder="1" applyAlignment="1" applyProtection="1">
      <alignment horizontal="right" vertical="center"/>
      <protection hidden="1"/>
    </xf>
    <xf numFmtId="1" fontId="81" fillId="11" borderId="23" xfId="11" applyNumberFormat="1" applyFont="1" applyFill="1" applyBorder="1" applyAlignment="1">
      <alignment horizontal="center" vertical="center"/>
    </xf>
    <xf numFmtId="0" fontId="44" fillId="11" borderId="23" xfId="6" applyFont="1" applyFill="1" applyBorder="1" applyAlignment="1" applyProtection="1">
      <alignment horizontal="center" vertical="center"/>
      <protection hidden="1"/>
    </xf>
    <xf numFmtId="164" fontId="62" fillId="21" borderId="40" xfId="11" applyNumberFormat="1" applyFont="1" applyFill="1" applyBorder="1" applyAlignment="1">
      <alignment horizontal="center" vertical="center"/>
    </xf>
    <xf numFmtId="164" fontId="53" fillId="11" borderId="23" xfId="11" applyNumberFormat="1" applyFont="1" applyFill="1" applyBorder="1" applyAlignment="1">
      <alignment horizontal="center" vertical="center"/>
    </xf>
    <xf numFmtId="166" fontId="165" fillId="23" borderId="23" xfId="6" applyNumberFormat="1" applyFont="1" applyFill="1" applyBorder="1" applyAlignment="1">
      <alignment horizontal="center" vertical="center"/>
    </xf>
    <xf numFmtId="164" fontId="167" fillId="21" borderId="40" xfId="11" applyNumberFormat="1" applyFont="1" applyFill="1" applyBorder="1" applyAlignment="1">
      <alignment horizontal="center" vertical="center"/>
    </xf>
    <xf numFmtId="180" fontId="53" fillId="11" borderId="23" xfId="11" applyNumberFormat="1" applyFont="1" applyFill="1" applyBorder="1" applyAlignment="1">
      <alignment horizontal="center" vertical="center"/>
    </xf>
    <xf numFmtId="0" fontId="142" fillId="11" borderId="23" xfId="0" applyFont="1" applyFill="1" applyBorder="1" applyAlignment="1">
      <alignment vertical="top" wrapText="1"/>
    </xf>
    <xf numFmtId="0" fontId="142" fillId="3" borderId="23" xfId="0" applyFont="1" applyFill="1" applyBorder="1" applyAlignment="1">
      <alignment vertical="top" wrapText="1"/>
    </xf>
    <xf numFmtId="0" fontId="43" fillId="3" borderId="23" xfId="0" applyFont="1" applyFill="1" applyBorder="1" applyAlignment="1">
      <alignment vertical="top" wrapText="1"/>
    </xf>
    <xf numFmtId="0" fontId="45" fillId="2" borderId="12" xfId="0" applyFont="1" applyFill="1" applyBorder="1"/>
    <xf numFmtId="0" fontId="45" fillId="3" borderId="12" xfId="0" applyFont="1" applyFill="1" applyBorder="1" applyAlignment="1">
      <alignment vertical="center"/>
    </xf>
    <xf numFmtId="0" fontId="45" fillId="3" borderId="13" xfId="0" applyFont="1" applyFill="1" applyBorder="1" applyAlignment="1">
      <alignment horizontal="center" vertical="center"/>
    </xf>
    <xf numFmtId="0" fontId="9" fillId="2" borderId="0" xfId="0" applyFont="1" applyFill="1"/>
    <xf numFmtId="0" fontId="181" fillId="2" borderId="0" xfId="0" applyFont="1" applyFill="1"/>
    <xf numFmtId="0" fontId="28" fillId="2" borderId="0" xfId="0" applyFont="1" applyFill="1" applyAlignment="1">
      <alignment horizontal="right"/>
    </xf>
    <xf numFmtId="0" fontId="23" fillId="2" borderId="0" xfId="0" applyFont="1" applyFill="1"/>
    <xf numFmtId="0" fontId="9" fillId="2" borderId="62" xfId="0" applyFont="1" applyFill="1" applyBorder="1"/>
    <xf numFmtId="0" fontId="184" fillId="2" borderId="52" xfId="0" applyFont="1" applyFill="1" applyBorder="1" applyAlignment="1">
      <alignment vertical="center"/>
    </xf>
    <xf numFmtId="0" fontId="185" fillId="2" borderId="52" xfId="0" applyFont="1" applyFill="1" applyBorder="1" applyAlignment="1">
      <alignment vertical="center"/>
    </xf>
    <xf numFmtId="0" fontId="182" fillId="3" borderId="0" xfId="0" applyFont="1" applyFill="1"/>
    <xf numFmtId="0" fontId="182" fillId="2" borderId="54" xfId="0" applyFont="1" applyFill="1" applyBorder="1" applyAlignment="1">
      <alignment vertical="center"/>
    </xf>
    <xf numFmtId="0" fontId="183" fillId="2" borderId="62" xfId="0" applyFont="1" applyFill="1" applyBorder="1" applyAlignment="1">
      <alignment vertical="center"/>
    </xf>
    <xf numFmtId="0" fontId="181" fillId="2" borderId="24" xfId="0" applyFont="1" applyFill="1" applyBorder="1" applyAlignment="1">
      <alignment vertical="center"/>
    </xf>
    <xf numFmtId="0" fontId="69" fillId="7" borderId="0" xfId="0" applyFont="1" applyFill="1"/>
    <xf numFmtId="0" fontId="58" fillId="7" borderId="0" xfId="0" applyFont="1" applyFill="1"/>
    <xf numFmtId="0" fontId="106" fillId="7" borderId="0" xfId="0" applyFont="1" applyFill="1"/>
    <xf numFmtId="0" fontId="45" fillId="7" borderId="0" xfId="0" applyFont="1" applyFill="1"/>
    <xf numFmtId="0" fontId="0" fillId="7" borderId="0" xfId="0" applyFill="1"/>
    <xf numFmtId="0" fontId="101" fillId="7" borderId="0" xfId="0" applyFont="1" applyFill="1" applyAlignment="1">
      <alignment horizontal="right"/>
    </xf>
    <xf numFmtId="0" fontId="38" fillId="7" borderId="0" xfId="0" applyFont="1" applyFill="1" applyAlignment="1">
      <alignment horizontal="right"/>
    </xf>
    <xf numFmtId="0" fontId="37" fillId="3" borderId="0" xfId="0" applyFont="1" applyFill="1"/>
    <xf numFmtId="0" fontId="20" fillId="7" borderId="24" xfId="0" applyFont="1" applyFill="1" applyBorder="1" applyAlignment="1">
      <alignment vertical="center"/>
    </xf>
    <xf numFmtId="0" fontId="0" fillId="0" borderId="45" xfId="0" applyBorder="1"/>
    <xf numFmtId="0" fontId="0" fillId="2" borderId="23" xfId="0" applyFill="1" applyBorder="1"/>
    <xf numFmtId="0" fontId="81" fillId="18" borderId="23" xfId="6" applyFont="1" applyFill="1" applyBorder="1" applyAlignment="1">
      <alignment horizontal="left" vertical="center"/>
    </xf>
    <xf numFmtId="0" fontId="54" fillId="19" borderId="23" xfId="6" applyFont="1" applyFill="1" applyBorder="1" applyAlignment="1">
      <alignment vertical="center"/>
    </xf>
    <xf numFmtId="0" fontId="62" fillId="21" borderId="49" xfId="0" applyFont="1" applyFill="1" applyBorder="1" applyAlignment="1" applyProtection="1">
      <alignment horizontal="center" vertical="center"/>
      <protection locked="0"/>
    </xf>
    <xf numFmtId="166" fontId="146" fillId="21" borderId="39" xfId="0" applyNumberFormat="1" applyFont="1" applyFill="1" applyBorder="1" applyAlignment="1">
      <alignment horizontal="left" vertical="center" wrapText="1"/>
    </xf>
    <xf numFmtId="164" fontId="62" fillId="21" borderId="39" xfId="11" applyNumberFormat="1" applyFont="1" applyFill="1" applyBorder="1" applyAlignment="1">
      <alignment horizontal="center" vertical="center"/>
    </xf>
    <xf numFmtId="0" fontId="62" fillId="21" borderId="47" xfId="0" applyFont="1" applyFill="1" applyBorder="1" applyAlignment="1" applyProtection="1">
      <alignment horizontal="center" vertical="center"/>
      <protection locked="0"/>
    </xf>
    <xf numFmtId="166" fontId="146" fillId="21" borderId="40" xfId="0" applyNumberFormat="1" applyFont="1" applyFill="1" applyBorder="1" applyAlignment="1">
      <alignment horizontal="left" vertical="center" wrapText="1"/>
    </xf>
    <xf numFmtId="0" fontId="62" fillId="21" borderId="64" xfId="0" applyFont="1" applyFill="1" applyBorder="1" applyAlignment="1" applyProtection="1">
      <alignment horizontal="center" vertical="center"/>
      <protection locked="0"/>
    </xf>
    <xf numFmtId="0" fontId="205" fillId="32" borderId="0" xfId="0" applyFont="1" applyFill="1" applyAlignment="1">
      <alignment horizontal="center" vertical="center"/>
    </xf>
    <xf numFmtId="0" fontId="204" fillId="31" borderId="0" xfId="8" applyFill="1"/>
    <xf numFmtId="0" fontId="0" fillId="31" borderId="0" xfId="0" applyFill="1"/>
    <xf numFmtId="0" fontId="0" fillId="31" borderId="0" xfId="0" applyFill="1" applyBorder="1"/>
    <xf numFmtId="0" fontId="45" fillId="31" borderId="23" xfId="0" applyFont="1" applyFill="1" applyBorder="1" applyAlignment="1">
      <alignment horizontal="center" vertical="center"/>
    </xf>
    <xf numFmtId="0" fontId="67" fillId="31" borderId="0" xfId="14" applyNumberFormat="1" applyFont="1" applyFill="1" applyBorder="1" applyAlignment="1">
      <alignment horizontal="right" vertical="center"/>
    </xf>
    <xf numFmtId="0" fontId="67" fillId="31" borderId="0" xfId="14" applyNumberFormat="1" applyFont="1" applyFill="1" applyBorder="1" applyAlignment="1">
      <alignment horizontal="center" vertical="center"/>
    </xf>
    <xf numFmtId="0" fontId="204" fillId="3" borderId="87" xfId="8" applyFill="1" applyBorder="1"/>
    <xf numFmtId="0" fontId="152" fillId="3" borderId="87" xfId="6" applyFont="1" applyFill="1" applyBorder="1" applyAlignment="1">
      <alignment horizontal="center" vertical="center"/>
    </xf>
    <xf numFmtId="0" fontId="150" fillId="3" borderId="87" xfId="6" applyFont="1" applyFill="1" applyBorder="1" applyAlignment="1">
      <alignment horizontal="center" vertical="center"/>
    </xf>
    <xf numFmtId="0" fontId="204" fillId="0" borderId="0" xfId="8" applyBorder="1"/>
    <xf numFmtId="0" fontId="0" fillId="31" borderId="23" xfId="0" applyFill="1" applyBorder="1"/>
    <xf numFmtId="0" fontId="0" fillId="31" borderId="87" xfId="0" applyFill="1" applyBorder="1"/>
    <xf numFmtId="0" fontId="0" fillId="0" borderId="87" xfId="0" applyBorder="1"/>
    <xf numFmtId="0" fontId="204" fillId="0" borderId="0" xfId="8" applyAlignment="1">
      <alignment horizontal="center" vertical="center"/>
    </xf>
    <xf numFmtId="0" fontId="11" fillId="31" borderId="0" xfId="6" applyFill="1" applyProtection="1">
      <protection hidden="1"/>
    </xf>
    <xf numFmtId="0" fontId="67" fillId="31" borderId="0" xfId="6" applyFont="1" applyFill="1" applyAlignment="1" applyProtection="1">
      <alignment horizontal="left"/>
      <protection hidden="1"/>
    </xf>
    <xf numFmtId="0" fontId="53" fillId="31" borderId="0" xfId="6" applyFont="1" applyFill="1" applyAlignment="1" applyProtection="1">
      <alignment horizontal="left"/>
      <protection hidden="1"/>
    </xf>
    <xf numFmtId="0" fontId="223" fillId="31" borderId="0" xfId="6" applyFont="1" applyFill="1" applyProtection="1">
      <protection hidden="1"/>
    </xf>
    <xf numFmtId="0" fontId="53" fillId="31" borderId="0" xfId="6" applyFont="1" applyFill="1" applyProtection="1">
      <protection hidden="1"/>
    </xf>
    <xf numFmtId="0" fontId="52" fillId="31" borderId="0" xfId="6" applyFont="1" applyFill="1" applyProtection="1">
      <protection hidden="1"/>
    </xf>
    <xf numFmtId="0" fontId="224" fillId="43" borderId="87" xfId="8" applyFont="1" applyFill="1" applyBorder="1" applyAlignment="1" applyProtection="1">
      <alignment horizontal="center" vertical="center"/>
      <protection locked="0"/>
    </xf>
    <xf numFmtId="164" fontId="225" fillId="44" borderId="0" xfId="11" applyNumberFormat="1" applyFont="1" applyFill="1" applyBorder="1" applyAlignment="1">
      <alignment horizontal="center" vertical="center"/>
    </xf>
    <xf numFmtId="0" fontId="213" fillId="31" borderId="0" xfId="6" applyFont="1" applyFill="1" applyBorder="1" applyAlignment="1" applyProtection="1">
      <alignment vertical="center"/>
      <protection hidden="1"/>
    </xf>
    <xf numFmtId="0" fontId="52" fillId="31" borderId="0" xfId="6" applyFont="1" applyFill="1" applyAlignment="1" applyProtection="1">
      <alignment vertical="center"/>
      <protection hidden="1"/>
    </xf>
    <xf numFmtId="0" fontId="11" fillId="31" borderId="0" xfId="6" applyFill="1" applyAlignment="1" applyProtection="1">
      <alignment vertical="center"/>
      <protection hidden="1"/>
    </xf>
    <xf numFmtId="0" fontId="226" fillId="31" borderId="0" xfId="6" applyFont="1" applyFill="1" applyBorder="1" applyAlignment="1" applyProtection="1">
      <alignment vertical="center"/>
      <protection hidden="1"/>
    </xf>
    <xf numFmtId="0" fontId="53" fillId="31" borderId="0" xfId="6" applyFont="1" applyFill="1" applyAlignment="1" applyProtection="1">
      <alignment vertical="center"/>
      <protection hidden="1"/>
    </xf>
    <xf numFmtId="0" fontId="229" fillId="31" borderId="0" xfId="15" applyFont="1" applyFill="1" applyAlignment="1" applyProtection="1">
      <alignment vertical="center"/>
      <protection hidden="1"/>
    </xf>
    <xf numFmtId="49" fontId="226" fillId="31" borderId="5" xfId="8" applyNumberFormat="1" applyFont="1" applyFill="1" applyBorder="1" applyAlignment="1">
      <alignment horizontal="right" vertical="center"/>
    </xf>
    <xf numFmtId="49" fontId="204" fillId="31" borderId="6" xfId="8" applyNumberFormat="1" applyFont="1" applyFill="1" applyBorder="1" applyAlignment="1">
      <alignment horizontal="center" vertical="center"/>
    </xf>
    <xf numFmtId="49" fontId="204" fillId="31" borderId="7" xfId="8" applyNumberFormat="1" applyFont="1" applyFill="1" applyBorder="1" applyAlignment="1">
      <alignment horizontal="center" vertical="center"/>
    </xf>
    <xf numFmtId="0" fontId="76" fillId="31" borderId="0" xfId="6" applyFont="1" applyFill="1" applyBorder="1" applyAlignment="1">
      <alignment horizontal="centerContinuous" vertical="center"/>
    </xf>
    <xf numFmtId="0" fontId="11" fillId="1" borderId="92" xfId="6" applyFill="1" applyBorder="1" applyAlignment="1">
      <alignment vertical="center"/>
    </xf>
    <xf numFmtId="0" fontId="11" fillId="31" borderId="0" xfId="6" applyFill="1" applyBorder="1" applyAlignment="1">
      <alignment horizontal="centerContinuous" vertical="center"/>
    </xf>
    <xf numFmtId="0" fontId="11" fillId="31" borderId="92" xfId="6" applyFill="1" applyBorder="1" applyAlignment="1">
      <alignment horizontal="center" vertical="center"/>
    </xf>
    <xf numFmtId="0" fontId="11" fillId="31" borderId="93" xfId="6" applyFill="1" applyBorder="1" applyAlignment="1">
      <alignment horizontal="centerContinuous" vertical="center"/>
    </xf>
    <xf numFmtId="0" fontId="11" fillId="31" borderId="94" xfId="6" applyFill="1" applyBorder="1" applyAlignment="1">
      <alignment horizontal="center" vertical="center"/>
    </xf>
    <xf numFmtId="0" fontId="11" fillId="21" borderId="90" xfId="8" applyFont="1" applyFill="1" applyBorder="1" applyAlignment="1">
      <alignment horizontal="centerContinuous" vertical="center" wrapText="1"/>
    </xf>
    <xf numFmtId="0" fontId="11" fillId="21" borderId="91" xfId="8" applyFont="1" applyFill="1" applyBorder="1" applyAlignment="1">
      <alignment horizontal="centerContinuous" vertical="center" wrapText="1"/>
    </xf>
    <xf numFmtId="0" fontId="67" fillId="21" borderId="89" xfId="8" applyFont="1" applyFill="1" applyBorder="1" applyAlignment="1">
      <alignment horizontal="centerContinuous" vertical="center"/>
    </xf>
    <xf numFmtId="0" fontId="67" fillId="21" borderId="90" xfId="8" applyFont="1" applyFill="1" applyBorder="1" applyAlignment="1">
      <alignment horizontal="centerContinuous" vertical="center"/>
    </xf>
    <xf numFmtId="0" fontId="204" fillId="21" borderId="90" xfId="8" applyFill="1" applyBorder="1" applyAlignment="1">
      <alignment horizontal="centerContinuous" vertical="center"/>
    </xf>
    <xf numFmtId="0" fontId="204" fillId="21" borderId="91" xfId="8" applyFill="1" applyBorder="1" applyAlignment="1">
      <alignment horizontal="centerContinuous" vertical="center"/>
    </xf>
    <xf numFmtId="170" fontId="11" fillId="0" borderId="87" xfId="8" applyNumberFormat="1" applyFont="1" applyFill="1" applyBorder="1" applyAlignment="1" applyProtection="1">
      <alignment horizontal="center" vertical="center" wrapText="1"/>
      <protection locked="0"/>
    </xf>
    <xf numFmtId="170" fontId="11" fillId="0" borderId="0" xfId="8" applyNumberFormat="1" applyFont="1" applyFill="1" applyBorder="1" applyAlignment="1" applyProtection="1">
      <alignment horizontal="center" vertical="center" wrapText="1"/>
      <protection locked="0"/>
    </xf>
    <xf numFmtId="170" fontId="11" fillId="0" borderId="92" xfId="8" applyNumberFormat="1" applyFont="1" applyFill="1" applyBorder="1" applyAlignment="1" applyProtection="1">
      <alignment horizontal="center" vertical="center" wrapText="1"/>
      <protection locked="0"/>
    </xf>
    <xf numFmtId="174" fontId="11" fillId="0" borderId="87" xfId="14" applyNumberFormat="1" applyFont="1" applyFill="1" applyBorder="1" applyAlignment="1">
      <alignment horizontal="center" vertical="center"/>
    </xf>
    <xf numFmtId="174" fontId="11" fillId="0" borderId="0" xfId="14" applyNumberFormat="1" applyFont="1" applyFill="1" applyBorder="1" applyAlignment="1">
      <alignment horizontal="center" vertical="center"/>
    </xf>
    <xf numFmtId="174" fontId="11" fillId="0" borderId="92" xfId="14" applyNumberFormat="1" applyFont="1" applyFill="1" applyBorder="1" applyAlignment="1">
      <alignment horizontal="center" vertical="center"/>
    </xf>
    <xf numFmtId="0" fontId="11" fillId="31" borderId="26" xfId="6" applyFill="1" applyBorder="1" applyProtection="1">
      <protection hidden="1"/>
    </xf>
    <xf numFmtId="0" fontId="17" fillId="31" borderId="18" xfId="14" applyNumberFormat="1" applyFont="1" applyFill="1" applyBorder="1" applyAlignment="1" applyProtection="1">
      <alignment horizontal="center" vertical="center"/>
      <protection locked="0"/>
    </xf>
    <xf numFmtId="0" fontId="17" fillId="31" borderId="0" xfId="14" applyNumberFormat="1" applyFont="1" applyFill="1" applyBorder="1" applyAlignment="1" applyProtection="1">
      <alignment horizontal="center" vertical="center"/>
      <protection locked="0"/>
    </xf>
    <xf numFmtId="0" fontId="17" fillId="31" borderId="28" xfId="14" applyNumberFormat="1" applyFont="1" applyFill="1" applyBorder="1" applyAlignment="1" applyProtection="1">
      <alignment horizontal="center" vertical="center"/>
      <protection locked="0"/>
    </xf>
    <xf numFmtId="0" fontId="241" fillId="31" borderId="18" xfId="8" applyFont="1" applyFill="1" applyBorder="1" applyAlignment="1">
      <alignment horizontal="left" vertical="center"/>
    </xf>
    <xf numFmtId="0" fontId="241" fillId="31" borderId="0" xfId="8" applyFont="1" applyFill="1" applyBorder="1" applyAlignment="1">
      <alignment horizontal="left" vertical="center"/>
    </xf>
    <xf numFmtId="0" fontId="55" fillId="31" borderId="0" xfId="8" applyNumberFormat="1" applyFont="1" applyFill="1" applyBorder="1" applyAlignment="1">
      <alignment horizontal="right" vertical="center"/>
    </xf>
    <xf numFmtId="0" fontId="67" fillId="31" borderId="0" xfId="8" applyFont="1" applyFill="1" applyBorder="1" applyAlignment="1">
      <alignment horizontal="center" vertical="center"/>
    </xf>
    <xf numFmtId="2" fontId="54" fillId="31" borderId="0" xfId="8" applyNumberFormat="1" applyFont="1" applyFill="1" applyBorder="1" applyAlignment="1">
      <alignment horizontal="left" vertical="center"/>
    </xf>
    <xf numFmtId="0" fontId="204" fillId="0" borderId="112" xfId="8" applyBorder="1"/>
    <xf numFmtId="0" fontId="204" fillId="31" borderId="0" xfId="8" applyFill="1" applyBorder="1"/>
    <xf numFmtId="0" fontId="241" fillId="31" borderId="28" xfId="8" applyFont="1" applyFill="1" applyBorder="1" applyAlignment="1">
      <alignment horizontal="left" vertical="center"/>
    </xf>
    <xf numFmtId="0" fontId="79" fillId="31" borderId="0" xfId="8" applyNumberFormat="1" applyFont="1" applyFill="1" applyBorder="1" applyAlignment="1">
      <alignment horizontal="right" vertical="center"/>
    </xf>
    <xf numFmtId="166" fontId="242" fillId="12" borderId="29" xfId="14" applyNumberFormat="1" applyFont="1" applyFill="1" applyBorder="1" applyAlignment="1">
      <alignment horizontal="center" vertical="center"/>
    </xf>
    <xf numFmtId="0" fontId="243" fillId="31" borderId="0" xfId="8" applyFont="1" applyFill="1" applyBorder="1" applyAlignment="1">
      <alignment horizontal="center" vertical="center"/>
    </xf>
    <xf numFmtId="167" fontId="79" fillId="12" borderId="113" xfId="8" applyNumberFormat="1" applyFont="1" applyFill="1" applyBorder="1" applyAlignment="1" applyProtection="1">
      <alignment horizontal="center" vertical="center"/>
      <protection locked="0"/>
    </xf>
    <xf numFmtId="0" fontId="244" fillId="31" borderId="0" xfId="6" applyNumberFormat="1" applyFont="1" applyFill="1" applyBorder="1" applyAlignment="1">
      <alignment horizontal="left" vertical="center"/>
    </xf>
    <xf numFmtId="0" fontId="67" fillId="31" borderId="31" xfId="14" applyNumberFormat="1" applyFont="1" applyFill="1" applyBorder="1" applyAlignment="1">
      <alignment horizontal="center" vertical="center"/>
    </xf>
    <xf numFmtId="0" fontId="67" fillId="31" borderId="31" xfId="8" applyNumberFormat="1" applyFont="1" applyFill="1" applyBorder="1" applyAlignment="1" applyProtection="1">
      <alignment horizontal="center" vertical="center"/>
      <protection locked="0"/>
    </xf>
    <xf numFmtId="0" fontId="54" fillId="31" borderId="0" xfId="8" applyNumberFormat="1" applyFont="1" applyFill="1" applyBorder="1" applyAlignment="1">
      <alignment horizontal="right" vertical="center"/>
    </xf>
    <xf numFmtId="166" fontId="54" fillId="31" borderId="32" xfId="14" applyNumberFormat="1" applyFont="1" applyFill="1" applyBorder="1" applyAlignment="1">
      <alignment horizontal="center" vertical="center"/>
    </xf>
    <xf numFmtId="166" fontId="54" fillId="31" borderId="33" xfId="14" applyNumberFormat="1" applyFont="1" applyFill="1" applyBorder="1" applyAlignment="1">
      <alignment horizontal="center" vertical="center"/>
    </xf>
    <xf numFmtId="168" fontId="54" fillId="31" borderId="0" xfId="14" applyNumberFormat="1" applyFont="1" applyFill="1" applyBorder="1" applyAlignment="1">
      <alignment horizontal="centerContinuous" vertical="center"/>
    </xf>
    <xf numFmtId="0" fontId="54" fillId="31" borderId="0" xfId="8" applyNumberFormat="1" applyFont="1" applyFill="1" applyBorder="1" applyAlignment="1">
      <alignment horizontal="left" vertical="center"/>
    </xf>
    <xf numFmtId="0" fontId="204" fillId="31" borderId="28" xfId="8" applyFill="1" applyBorder="1"/>
    <xf numFmtId="0" fontId="67" fillId="31" borderId="0" xfId="8" applyNumberFormat="1" applyFont="1" applyFill="1" applyBorder="1" applyAlignment="1">
      <alignment horizontal="right" vertical="center"/>
    </xf>
    <xf numFmtId="166" fontId="67" fillId="31" borderId="32" xfId="14" applyNumberFormat="1" applyFont="1" applyFill="1" applyBorder="1" applyAlignment="1">
      <alignment horizontal="center" vertical="center"/>
    </xf>
    <xf numFmtId="166" fontId="67" fillId="31" borderId="33" xfId="14" applyNumberFormat="1" applyFont="1" applyFill="1" applyBorder="1" applyAlignment="1">
      <alignment horizontal="center" vertical="center"/>
    </xf>
    <xf numFmtId="168" fontId="81" fillId="31" borderId="0" xfId="14" applyNumberFormat="1" applyFont="1" applyFill="1" applyBorder="1" applyAlignment="1">
      <alignment horizontal="centerContinuous" vertical="center"/>
    </xf>
    <xf numFmtId="168" fontId="67" fillId="31" borderId="0" xfId="14" applyNumberFormat="1" applyFont="1" applyFill="1" applyBorder="1" applyAlignment="1">
      <alignment horizontal="centerContinuous" vertical="center"/>
    </xf>
    <xf numFmtId="0" fontId="67" fillId="31" borderId="0" xfId="8" applyNumberFormat="1" applyFont="1" applyFill="1" applyBorder="1" applyAlignment="1">
      <alignment horizontal="left" vertical="center"/>
    </xf>
    <xf numFmtId="168" fontId="82" fillId="31" borderId="0" xfId="14" applyNumberFormat="1" applyFont="1" applyFill="1" applyBorder="1" applyAlignment="1">
      <alignment horizontal="centerContinuous" vertical="center"/>
    </xf>
    <xf numFmtId="0" fontId="82" fillId="31" borderId="0" xfId="8" applyNumberFormat="1" applyFont="1" applyFill="1" applyBorder="1" applyAlignment="1">
      <alignment horizontal="left" vertical="center"/>
    </xf>
    <xf numFmtId="0" fontId="245" fillId="31" borderId="0" xfId="8" applyFont="1" applyFill="1" applyBorder="1" applyAlignment="1">
      <alignment horizontal="left" vertical="center"/>
    </xf>
    <xf numFmtId="169" fontId="82" fillId="31" borderId="0" xfId="14" applyNumberFormat="1" applyFont="1" applyFill="1" applyBorder="1" applyAlignment="1">
      <alignment horizontal="centerContinuous" vertical="center"/>
    </xf>
    <xf numFmtId="0" fontId="244" fillId="31" borderId="0" xfId="6" applyNumberFormat="1" applyFont="1" applyFill="1" applyBorder="1" applyAlignment="1">
      <alignment horizontal="center" vertical="center"/>
    </xf>
    <xf numFmtId="0" fontId="246" fillId="31" borderId="0" xfId="8" applyFont="1" applyFill="1" applyBorder="1" applyAlignment="1">
      <alignment horizontal="left" vertical="center"/>
    </xf>
    <xf numFmtId="0" fontId="247" fillId="31" borderId="0" xfId="8" applyFont="1" applyFill="1" applyBorder="1" applyAlignment="1">
      <alignment horizontal="left" vertical="center"/>
    </xf>
    <xf numFmtId="0" fontId="11" fillId="31" borderId="34" xfId="6" applyFill="1" applyBorder="1" applyProtection="1">
      <protection hidden="1"/>
    </xf>
    <xf numFmtId="0" fontId="11" fillId="31" borderId="12" xfId="6" applyFill="1" applyBorder="1" applyProtection="1">
      <protection hidden="1"/>
    </xf>
    <xf numFmtId="0" fontId="11" fillId="31" borderId="35" xfId="6" applyFill="1" applyBorder="1" applyProtection="1">
      <protection hidden="1"/>
    </xf>
    <xf numFmtId="170" fontId="83" fillId="11" borderId="0" xfId="8" applyNumberFormat="1" applyFont="1" applyFill="1" applyBorder="1" applyAlignment="1" applyProtection="1">
      <alignment horizontal="center" vertical="center"/>
      <protection locked="0"/>
    </xf>
    <xf numFmtId="170" fontId="84" fillId="31" borderId="0" xfId="8" applyNumberFormat="1" applyFont="1" applyFill="1" applyBorder="1" applyAlignment="1">
      <alignment vertical="center"/>
    </xf>
    <xf numFmtId="170" fontId="77" fillId="0" borderId="0" xfId="8" applyNumberFormat="1" applyFont="1" applyFill="1" applyBorder="1" applyAlignment="1" applyProtection="1">
      <alignment horizontal="center" vertical="center" wrapText="1"/>
      <protection locked="0"/>
    </xf>
    <xf numFmtId="171" fontId="85" fillId="12" borderId="0" xfId="8" applyNumberFormat="1" applyFont="1" applyFill="1" applyBorder="1" applyAlignment="1" applyProtection="1">
      <alignment horizontal="center" vertical="center"/>
      <protection locked="0"/>
    </xf>
    <xf numFmtId="171" fontId="80" fillId="12" borderId="0" xfId="8" applyNumberFormat="1" applyFont="1" applyFill="1" applyBorder="1" applyAlignment="1" applyProtection="1">
      <alignment horizontal="center" vertical="center"/>
      <protection locked="0"/>
    </xf>
    <xf numFmtId="171" fontId="86" fillId="31" borderId="0" xfId="8" applyNumberFormat="1" applyFont="1" applyFill="1" applyBorder="1" applyAlignment="1" applyProtection="1">
      <alignment horizontal="center" vertical="center"/>
      <protection locked="0"/>
    </xf>
    <xf numFmtId="0" fontId="78" fillId="31" borderId="0" xfId="8" applyFont="1" applyFill="1" applyBorder="1" applyAlignment="1">
      <alignment vertical="center"/>
    </xf>
    <xf numFmtId="0" fontId="204" fillId="31" borderId="0" xfId="8" applyFill="1" applyBorder="1" applyAlignment="1">
      <alignment vertical="center"/>
    </xf>
    <xf numFmtId="0" fontId="11" fillId="31" borderId="0" xfId="6" applyFill="1" applyBorder="1" applyProtection="1">
      <protection hidden="1"/>
    </xf>
    <xf numFmtId="0" fontId="11" fillId="31" borderId="28" xfId="6" applyFill="1" applyBorder="1" applyProtection="1">
      <protection hidden="1"/>
    </xf>
    <xf numFmtId="0" fontId="204" fillId="31" borderId="34" xfId="8" applyFill="1" applyBorder="1" applyAlignment="1">
      <alignment vertical="center"/>
    </xf>
    <xf numFmtId="0" fontId="204" fillId="31" borderId="12" xfId="8" applyFill="1" applyBorder="1"/>
    <xf numFmtId="9" fontId="204" fillId="31" borderId="12" xfId="8" applyNumberFormat="1" applyFill="1" applyBorder="1" applyAlignment="1">
      <alignment vertical="center"/>
    </xf>
    <xf numFmtId="0" fontId="204" fillId="31" borderId="12" xfId="8" applyFill="1" applyBorder="1" applyAlignment="1">
      <alignment vertical="center"/>
    </xf>
    <xf numFmtId="0" fontId="204" fillId="0" borderId="87" xfId="8" applyBorder="1"/>
    <xf numFmtId="0" fontId="76" fillId="31" borderId="0" xfId="13" applyFont="1" applyFill="1" applyBorder="1" applyAlignment="1">
      <alignment horizontal="right" vertical="center"/>
    </xf>
    <xf numFmtId="172" fontId="76" fillId="31" borderId="0" xfId="13" applyNumberFormat="1" applyFont="1" applyFill="1" applyBorder="1" applyAlignment="1">
      <alignment horizontal="centerContinuous" vertical="center"/>
    </xf>
    <xf numFmtId="172" fontId="90" fillId="31" borderId="0" xfId="13" applyNumberFormat="1" applyFont="1" applyFill="1" applyBorder="1" applyAlignment="1">
      <alignment horizontal="centerContinuous" vertical="center"/>
    </xf>
    <xf numFmtId="0" fontId="16" fillId="31" borderId="0" xfId="12" applyFill="1" applyBorder="1" applyAlignment="1">
      <alignment horizontal="centerContinuous" vertical="center"/>
    </xf>
    <xf numFmtId="173" fontId="76" fillId="31" borderId="0" xfId="13" applyNumberFormat="1" applyFont="1" applyFill="1" applyBorder="1" applyAlignment="1">
      <alignment horizontal="center" vertical="center"/>
    </xf>
    <xf numFmtId="0" fontId="89" fillId="31" borderId="92" xfId="12" applyFont="1" applyFill="1" applyBorder="1" applyAlignment="1">
      <alignment horizontal="center" vertical="center"/>
    </xf>
    <xf numFmtId="174" fontId="250" fillId="31" borderId="0" xfId="14" applyNumberFormat="1" applyFont="1" applyFill="1" applyBorder="1" applyAlignment="1">
      <alignment vertical="center"/>
    </xf>
    <xf numFmtId="174" fontId="67" fillId="31" borderId="0" xfId="14" applyNumberFormat="1" applyFont="1" applyFill="1" applyBorder="1" applyAlignment="1">
      <alignment vertical="center"/>
    </xf>
    <xf numFmtId="174" fontId="67" fillId="31" borderId="92" xfId="14" applyNumberFormat="1" applyFont="1" applyFill="1" applyBorder="1" applyAlignment="1">
      <alignment vertical="center"/>
    </xf>
    <xf numFmtId="174" fontId="76" fillId="31" borderId="0" xfId="14" applyNumberFormat="1" applyFont="1" applyFill="1" applyBorder="1" applyAlignment="1">
      <alignment vertical="center" wrapText="1"/>
    </xf>
    <xf numFmtId="2" fontId="76" fillId="31" borderId="0" xfId="14" applyNumberFormat="1" applyFont="1" applyFill="1" applyBorder="1" applyAlignment="1">
      <alignment horizontal="center" vertical="center"/>
    </xf>
    <xf numFmtId="170" fontId="76" fillId="31" borderId="0" xfId="14" applyNumberFormat="1" applyFont="1" applyFill="1" applyBorder="1" applyAlignment="1">
      <alignment horizontal="center" vertical="center"/>
    </xf>
    <xf numFmtId="167" fontId="76" fillId="31" borderId="92" xfId="12" applyNumberFormat="1" applyFont="1" applyFill="1" applyBorder="1" applyAlignment="1" applyProtection="1">
      <alignment horizontal="center" vertical="center"/>
      <protection locked="0"/>
    </xf>
    <xf numFmtId="0" fontId="67" fillId="31" borderId="0" xfId="12" applyFont="1" applyFill="1" applyBorder="1" applyAlignment="1">
      <alignment horizontal="center" vertical="center"/>
    </xf>
    <xf numFmtId="0" fontId="83" fillId="12" borderId="114" xfId="14" applyNumberFormat="1" applyFont="1" applyFill="1" applyBorder="1" applyAlignment="1">
      <alignment horizontal="center" vertical="center"/>
    </xf>
    <xf numFmtId="0" fontId="83" fillId="12" borderId="115" xfId="14" applyNumberFormat="1" applyFont="1" applyFill="1" applyBorder="1" applyAlignment="1">
      <alignment horizontal="center" vertical="center"/>
    </xf>
    <xf numFmtId="0" fontId="207" fillId="31" borderId="87" xfId="8" applyFont="1" applyFill="1" applyBorder="1" applyAlignment="1">
      <alignment horizontal="center" vertical="center"/>
    </xf>
    <xf numFmtId="0" fontId="83" fillId="31" borderId="0" xfId="14" applyNumberFormat="1" applyFont="1" applyFill="1" applyBorder="1" applyAlignment="1">
      <alignment horizontal="center" vertical="center"/>
    </xf>
    <xf numFmtId="0" fontId="83" fillId="31" borderId="92" xfId="14" applyNumberFormat="1" applyFont="1" applyFill="1" applyBorder="1" applyAlignment="1">
      <alignment horizontal="center" vertical="center"/>
    </xf>
    <xf numFmtId="0" fontId="204" fillId="31" borderId="92" xfId="8" applyFill="1" applyBorder="1"/>
    <xf numFmtId="0" fontId="53" fillId="31" borderId="0" xfId="8" applyFont="1" applyFill="1" applyBorder="1" applyAlignment="1">
      <alignment horizontal="center" vertical="center"/>
    </xf>
    <xf numFmtId="1" fontId="243" fillId="12" borderId="0" xfId="14" applyNumberFormat="1" applyFont="1" applyFill="1" applyBorder="1" applyAlignment="1">
      <alignment horizontal="center" vertical="center"/>
    </xf>
    <xf numFmtId="1" fontId="243" fillId="12" borderId="92" xfId="14" applyNumberFormat="1" applyFont="1" applyFill="1" applyBorder="1" applyAlignment="1">
      <alignment horizontal="center" vertical="center"/>
    </xf>
    <xf numFmtId="165" fontId="243" fillId="12" borderId="0" xfId="14" applyNumberFormat="1" applyFont="1" applyFill="1" applyBorder="1" applyAlignment="1">
      <alignment horizontal="center" vertical="center"/>
    </xf>
    <xf numFmtId="0" fontId="76" fillId="31" borderId="0" xfId="8" applyFont="1" applyFill="1" applyBorder="1" applyAlignment="1">
      <alignment horizontal="right" vertical="center"/>
    </xf>
    <xf numFmtId="0" fontId="67" fillId="31" borderId="0" xfId="8" applyFont="1" applyFill="1" applyBorder="1" applyAlignment="1">
      <alignment horizontal="right" vertical="center"/>
    </xf>
    <xf numFmtId="165" fontId="53" fillId="31" borderId="0" xfId="14" applyNumberFormat="1" applyFont="1" applyFill="1" applyBorder="1" applyAlignment="1">
      <alignment horizontal="center" vertical="center"/>
    </xf>
    <xf numFmtId="165" fontId="53" fillId="31" borderId="92" xfId="14" applyNumberFormat="1" applyFont="1" applyFill="1" applyBorder="1" applyAlignment="1">
      <alignment horizontal="center" vertical="center"/>
    </xf>
    <xf numFmtId="170" fontId="84" fillId="31" borderId="87" xfId="8" applyNumberFormat="1" applyFont="1" applyFill="1" applyBorder="1" applyAlignment="1">
      <alignment vertical="center"/>
    </xf>
    <xf numFmtId="165" fontId="243" fillId="31" borderId="0" xfId="14" applyNumberFormat="1" applyFont="1" applyFill="1" applyBorder="1" applyAlignment="1">
      <alignment horizontal="center" vertical="center"/>
    </xf>
    <xf numFmtId="165" fontId="243" fillId="31" borderId="92" xfId="14" applyNumberFormat="1" applyFont="1" applyFill="1" applyBorder="1" applyAlignment="1">
      <alignment horizontal="center" vertical="center"/>
    </xf>
    <xf numFmtId="175" fontId="53" fillId="31" borderId="0" xfId="14" applyNumberFormat="1" applyFont="1" applyFill="1" applyBorder="1" applyAlignment="1">
      <alignment horizontal="center" vertical="center"/>
    </xf>
    <xf numFmtId="170" fontId="243" fillId="12" borderId="0" xfId="14" applyNumberFormat="1" applyFont="1" applyFill="1" applyBorder="1" applyAlignment="1">
      <alignment horizontal="center" vertical="center"/>
    </xf>
    <xf numFmtId="170" fontId="243" fillId="12" borderId="92" xfId="14" applyNumberFormat="1" applyFont="1" applyFill="1" applyBorder="1" applyAlignment="1">
      <alignment horizontal="center" vertical="center"/>
    </xf>
    <xf numFmtId="0" fontId="252" fillId="31" borderId="0" xfId="8" applyFont="1" applyFill="1" applyBorder="1" applyAlignment="1">
      <alignment horizontal="right" vertical="center"/>
    </xf>
    <xf numFmtId="0" fontId="253" fillId="31" borderId="0" xfId="8" applyFont="1" applyFill="1" applyBorder="1"/>
    <xf numFmtId="0" fontId="254" fillId="31" borderId="0" xfId="6" applyFont="1" applyFill="1" applyBorder="1" applyProtection="1">
      <protection hidden="1"/>
    </xf>
    <xf numFmtId="170" fontId="84" fillId="31" borderId="93" xfId="8" applyNumberFormat="1" applyFont="1" applyFill="1" applyBorder="1" applyAlignment="1">
      <alignment vertical="center"/>
    </xf>
    <xf numFmtId="0" fontId="204" fillId="31" borderId="93" xfId="8" applyFill="1" applyBorder="1"/>
    <xf numFmtId="0" fontId="11" fillId="31" borderId="93" xfId="6" applyFill="1" applyBorder="1" applyProtection="1">
      <protection hidden="1"/>
    </xf>
    <xf numFmtId="0" fontId="76" fillId="31" borderId="93" xfId="8" applyFont="1" applyFill="1" applyBorder="1" applyAlignment="1">
      <alignment horizontal="center" vertical="center"/>
    </xf>
    <xf numFmtId="170" fontId="78" fillId="31" borderId="93" xfId="8" applyNumberFormat="1" applyFont="1" applyFill="1" applyBorder="1" applyAlignment="1" applyProtection="1">
      <alignment horizontal="center" vertical="center" wrapText="1"/>
      <protection locked="0"/>
    </xf>
    <xf numFmtId="0" fontId="204" fillId="31" borderId="94" xfId="8" applyFill="1" applyBorder="1"/>
    <xf numFmtId="0" fontId="54" fillId="37" borderId="87" xfId="8" applyFont="1" applyFill="1" applyBorder="1" applyAlignment="1">
      <alignment horizontal="centerContinuous" vertical="center"/>
    </xf>
    <xf numFmtId="0" fontId="204" fillId="37" borderId="0" xfId="8" applyFill="1" applyBorder="1" applyAlignment="1">
      <alignment horizontal="centerContinuous" vertical="center"/>
    </xf>
    <xf numFmtId="0" fontId="204" fillId="37" borderId="0" xfId="8" applyFill="1" applyBorder="1" applyAlignment="1">
      <alignment vertical="center"/>
    </xf>
    <xf numFmtId="0" fontId="204" fillId="37" borderId="92" xfId="8" applyFill="1" applyBorder="1" applyAlignment="1">
      <alignment vertical="center"/>
    </xf>
    <xf numFmtId="174" fontId="64" fillId="31" borderId="87" xfId="14" applyNumberFormat="1" applyFont="1" applyFill="1" applyBorder="1" applyAlignment="1">
      <alignment horizontal="center" vertical="center" wrapText="1"/>
    </xf>
    <xf numFmtId="174" fontId="64" fillId="31" borderId="0" xfId="14" applyNumberFormat="1" applyFont="1" applyFill="1" applyBorder="1" applyAlignment="1">
      <alignment horizontal="center" vertical="center" wrapText="1"/>
    </xf>
    <xf numFmtId="170" fontId="79" fillId="31" borderId="0" xfId="14" applyNumberFormat="1" applyFont="1" applyFill="1" applyBorder="1" applyAlignment="1">
      <alignment horizontal="center" vertical="center"/>
    </xf>
    <xf numFmtId="170" fontId="55" fillId="31" borderId="92" xfId="14" applyNumberFormat="1" applyFont="1" applyFill="1" applyBorder="1" applyAlignment="1">
      <alignment horizontal="center" vertical="center"/>
    </xf>
    <xf numFmtId="0" fontId="54" fillId="51" borderId="0" xfId="8" applyFont="1" applyFill="1" applyBorder="1" applyAlignment="1">
      <alignment vertical="center"/>
    </xf>
    <xf numFmtId="0" fontId="11" fillId="51" borderId="92" xfId="8" applyFont="1" applyFill="1" applyBorder="1" applyAlignment="1">
      <alignment vertical="center"/>
    </xf>
    <xf numFmtId="0" fontId="11" fillId="31" borderId="87" xfId="8" applyFont="1" applyFill="1" applyBorder="1" applyAlignment="1">
      <alignment horizontal="center" vertical="center" wrapText="1"/>
    </xf>
    <xf numFmtId="0" fontId="11" fillId="31" borderId="0" xfId="8" applyFont="1" applyFill="1" applyBorder="1" applyAlignment="1">
      <alignment horizontal="center" vertical="center" wrapText="1"/>
    </xf>
    <xf numFmtId="2" fontId="67" fillId="31" borderId="0" xfId="8" applyNumberFormat="1" applyFont="1" applyFill="1" applyBorder="1" applyAlignment="1">
      <alignment horizontal="center" vertical="center"/>
    </xf>
    <xf numFmtId="0" fontId="67" fillId="31" borderId="0" xfId="8" applyFont="1" applyFill="1" applyBorder="1" applyAlignment="1">
      <alignment horizontal="left" vertical="center"/>
    </xf>
    <xf numFmtId="0" fontId="54" fillId="31" borderId="0" xfId="8" applyFont="1" applyFill="1" applyBorder="1" applyAlignment="1">
      <alignment vertical="center"/>
    </xf>
    <xf numFmtId="0" fontId="11" fillId="31" borderId="92" xfId="8" applyFont="1" applyFill="1" applyBorder="1" applyAlignment="1">
      <alignment vertical="center"/>
    </xf>
    <xf numFmtId="0" fontId="78" fillId="33" borderId="0" xfId="8" applyFont="1" applyFill="1" applyBorder="1" applyAlignment="1">
      <alignment horizontal="centerContinuous" vertical="center"/>
    </xf>
    <xf numFmtId="174" fontId="256" fillId="3" borderId="87" xfId="14" applyNumberFormat="1" applyFont="1" applyFill="1" applyBorder="1" applyAlignment="1">
      <alignment horizontal="center" vertical="center" wrapText="1"/>
    </xf>
    <xf numFmtId="174" fontId="256" fillId="3" borderId="0" xfId="14" applyNumberFormat="1" applyFont="1" applyFill="1" applyBorder="1" applyAlignment="1">
      <alignment horizontal="center" vertical="center" wrapText="1"/>
    </xf>
    <xf numFmtId="1" fontId="256" fillId="3" borderId="0" xfId="14" applyNumberFormat="1" applyFont="1" applyFill="1" applyBorder="1" applyAlignment="1">
      <alignment horizontal="centerContinuous" vertical="center"/>
    </xf>
    <xf numFmtId="0" fontId="256" fillId="3" borderId="0" xfId="8" applyFont="1" applyFill="1" applyBorder="1" applyAlignment="1">
      <alignment horizontal="center" vertical="center" wrapText="1"/>
    </xf>
    <xf numFmtId="0" fontId="256" fillId="3" borderId="0" xfId="8" applyFont="1" applyFill="1" applyBorder="1" applyAlignment="1">
      <alignment horizontal="centerContinuous" vertical="center"/>
    </xf>
    <xf numFmtId="0" fontId="256" fillId="3" borderId="0" xfId="8" applyFont="1" applyFill="1" applyBorder="1" applyAlignment="1">
      <alignment horizontal="center" vertical="center"/>
    </xf>
    <xf numFmtId="170" fontId="256" fillId="13" borderId="92" xfId="14" applyNumberFormat="1" applyFont="1" applyFill="1" applyBorder="1" applyAlignment="1">
      <alignment horizontal="center" vertical="center"/>
    </xf>
    <xf numFmtId="170" fontId="256" fillId="3" borderId="87" xfId="14" applyNumberFormat="1" applyFont="1" applyFill="1" applyBorder="1" applyAlignment="1">
      <alignment horizontal="center" vertical="center"/>
    </xf>
    <xf numFmtId="170" fontId="256" fillId="3" borderId="0" xfId="14" applyNumberFormat="1" applyFont="1" applyFill="1" applyBorder="1" applyAlignment="1">
      <alignment horizontal="center" vertical="center"/>
    </xf>
    <xf numFmtId="1" fontId="256" fillId="3" borderId="0" xfId="14" applyNumberFormat="1" applyFont="1" applyFill="1" applyBorder="1" applyAlignment="1">
      <alignment horizontal="center" vertical="center"/>
    </xf>
    <xf numFmtId="2" fontId="256" fillId="3" borderId="0" xfId="14" applyNumberFormat="1" applyFont="1" applyFill="1" applyBorder="1" applyAlignment="1">
      <alignment horizontal="center" vertical="center"/>
    </xf>
    <xf numFmtId="0" fontId="256" fillId="3" borderId="92" xfId="8" applyFont="1" applyFill="1" applyBorder="1" applyAlignment="1">
      <alignment horizontal="center" vertical="center"/>
    </xf>
    <xf numFmtId="170" fontId="256" fillId="3" borderId="93" xfId="14" applyNumberFormat="1" applyFont="1" applyFill="1" applyBorder="1" applyAlignment="1">
      <alignment horizontal="center" vertical="center"/>
    </xf>
    <xf numFmtId="1" fontId="256" fillId="3" borderId="93" xfId="14" applyNumberFormat="1" applyFont="1" applyFill="1" applyBorder="1" applyAlignment="1">
      <alignment horizontal="center" vertical="center"/>
    </xf>
    <xf numFmtId="0" fontId="256" fillId="3" borderId="93" xfId="8" applyFont="1" applyFill="1" applyBorder="1" applyAlignment="1">
      <alignment horizontal="center" vertical="center"/>
    </xf>
    <xf numFmtId="2" fontId="256" fillId="3" borderId="93" xfId="14" applyNumberFormat="1" applyFont="1" applyFill="1" applyBorder="1" applyAlignment="1">
      <alignment horizontal="center" vertical="center"/>
    </xf>
    <xf numFmtId="0" fontId="256" fillId="3" borderId="94" xfId="8" applyFont="1" applyFill="1" applyBorder="1" applyAlignment="1">
      <alignment horizontal="center" vertical="center"/>
    </xf>
    <xf numFmtId="0" fontId="11" fillId="49" borderId="0" xfId="6" applyFill="1" applyBorder="1" applyProtection="1">
      <protection hidden="1"/>
    </xf>
    <xf numFmtId="0" fontId="76" fillId="31" borderId="0" xfId="10" applyFont="1" applyFill="1" applyBorder="1" applyAlignment="1" applyProtection="1">
      <alignment horizontal="center" wrapText="1"/>
    </xf>
    <xf numFmtId="165" fontId="53" fillId="31" borderId="0" xfId="10" applyNumberFormat="1" applyFont="1" applyFill="1" applyBorder="1" applyAlignment="1" applyProtection="1">
      <alignment horizontal="left" vertical="center"/>
    </xf>
    <xf numFmtId="0" fontId="259" fillId="31" borderId="18" xfId="12" applyFont="1" applyFill="1" applyBorder="1"/>
    <xf numFmtId="0" fontId="259" fillId="31" borderId="0" xfId="12" applyFont="1" applyFill="1" applyBorder="1"/>
    <xf numFmtId="0" fontId="11" fillId="52" borderId="0" xfId="6" applyFill="1" applyBorder="1" applyProtection="1">
      <protection hidden="1"/>
    </xf>
    <xf numFmtId="0" fontId="53" fillId="31" borderId="0" xfId="10" applyFont="1" applyFill="1" applyBorder="1" applyAlignment="1" applyProtection="1">
      <alignment vertical="center"/>
    </xf>
    <xf numFmtId="164" fontId="53" fillId="31" borderId="0" xfId="10" applyNumberFormat="1" applyFont="1" applyFill="1" applyBorder="1" applyAlignment="1" applyProtection="1">
      <alignment horizontal="center" vertical="center"/>
    </xf>
    <xf numFmtId="0" fontId="53" fillId="31" borderId="0" xfId="8" applyFont="1" applyFill="1" applyBorder="1" applyAlignment="1">
      <alignment horizontal="left" vertical="center"/>
    </xf>
    <xf numFmtId="166" fontId="53" fillId="31" borderId="28" xfId="10" applyNumberFormat="1" applyFont="1" applyFill="1" applyBorder="1" applyAlignment="1" applyProtection="1">
      <alignment horizontal="center" vertical="center"/>
    </xf>
    <xf numFmtId="0" fontId="204" fillId="31" borderId="34" xfId="8" applyFill="1" applyBorder="1"/>
    <xf numFmtId="0" fontId="204" fillId="31" borderId="35" xfId="8" applyFill="1" applyBorder="1"/>
    <xf numFmtId="0" fontId="239" fillId="31" borderId="0" xfId="12" applyFont="1" applyFill="1" applyBorder="1" applyAlignment="1">
      <alignment horizontal="center" vertical="center"/>
    </xf>
    <xf numFmtId="0" fontId="239" fillId="31" borderId="92" xfId="12" applyFont="1" applyFill="1" applyBorder="1" applyAlignment="1">
      <alignment horizontal="center" vertical="center"/>
    </xf>
    <xf numFmtId="0" fontId="263" fillId="31" borderId="0" xfId="8" applyFont="1" applyFill="1" applyBorder="1"/>
    <xf numFmtId="0" fontId="11" fillId="31" borderId="0" xfId="8" applyFont="1" applyFill="1" applyBorder="1"/>
    <xf numFmtId="0" fontId="11" fillId="31" borderId="92" xfId="8" applyFont="1" applyFill="1" applyBorder="1"/>
    <xf numFmtId="176" fontId="262" fillId="31" borderId="87" xfId="10" applyNumberFormat="1" applyFont="1" applyFill="1" applyBorder="1" applyAlignment="1" applyProtection="1">
      <alignment horizontal="left" vertical="center"/>
    </xf>
    <xf numFmtId="0" fontId="204" fillId="3" borderId="87" xfId="8" applyFill="1" applyBorder="1" applyAlignment="1">
      <alignment vertical="center"/>
    </xf>
    <xf numFmtId="0" fontId="204" fillId="3" borderId="0" xfId="8" applyFill="1" applyBorder="1" applyAlignment="1">
      <alignment vertical="center"/>
    </xf>
    <xf numFmtId="0" fontId="204" fillId="3" borderId="92" xfId="8" applyFill="1" applyBorder="1" applyAlignment="1">
      <alignment vertical="center"/>
    </xf>
    <xf numFmtId="0" fontId="37" fillId="0" borderId="0" xfId="8" applyFont="1" applyAlignment="1">
      <alignment horizontal="right" vertical="center"/>
    </xf>
    <xf numFmtId="0" fontId="204" fillId="3" borderId="0" xfId="8" applyFill="1" applyBorder="1" applyAlignment="1">
      <alignment horizontal="left" vertical="center"/>
    </xf>
    <xf numFmtId="0" fontId="190" fillId="3" borderId="0" xfId="8" applyFont="1" applyFill="1" applyBorder="1" applyAlignment="1">
      <alignment horizontal="right" vertical="center"/>
    </xf>
    <xf numFmtId="0" fontId="54" fillId="3" borderId="0" xfId="14" applyNumberFormat="1" applyFont="1" applyFill="1" applyBorder="1" applyAlignment="1">
      <alignment horizontal="center" vertical="center"/>
    </xf>
    <xf numFmtId="0" fontId="54" fillId="3" borderId="31" xfId="14" applyNumberFormat="1" applyFont="1" applyFill="1" applyBorder="1" applyAlignment="1">
      <alignment horizontal="center" vertical="center"/>
    </xf>
    <xf numFmtId="0" fontId="54" fillId="3" borderId="31" xfId="8" applyNumberFormat="1" applyFont="1" applyFill="1" applyBorder="1" applyAlignment="1" applyProtection="1">
      <alignment horizontal="center" vertical="center"/>
      <protection locked="0"/>
    </xf>
    <xf numFmtId="0" fontId="264" fillId="3" borderId="0" xfId="8" applyNumberFormat="1" applyFont="1" applyFill="1" applyBorder="1" applyAlignment="1">
      <alignment horizontal="right" vertical="center"/>
    </xf>
    <xf numFmtId="0" fontId="118" fillId="12" borderId="41" xfId="14" applyNumberFormat="1" applyFont="1" applyFill="1" applyBorder="1" applyAlignment="1">
      <alignment horizontal="center" vertical="center"/>
    </xf>
    <xf numFmtId="0" fontId="24" fillId="3" borderId="0" xfId="8" applyNumberFormat="1" applyFont="1" applyFill="1" applyBorder="1" applyAlignment="1">
      <alignment horizontal="left" vertical="center"/>
    </xf>
    <xf numFmtId="0" fontId="265" fillId="3" borderId="0" xfId="8" applyNumberFormat="1" applyFont="1" applyFill="1" applyBorder="1" applyAlignment="1">
      <alignment horizontal="right" vertical="center"/>
    </xf>
    <xf numFmtId="166" fontId="266" fillId="12" borderId="41" xfId="11" applyNumberFormat="1" applyFont="1" applyFill="1" applyBorder="1" applyAlignment="1">
      <alignment horizontal="center" vertical="center"/>
    </xf>
    <xf numFmtId="166" fontId="204" fillId="3" borderId="0" xfId="8" applyNumberFormat="1" applyFill="1" applyBorder="1" applyAlignment="1">
      <alignment horizontal="center" vertical="center"/>
    </xf>
    <xf numFmtId="0" fontId="24" fillId="3" borderId="0" xfId="8" applyNumberFormat="1" applyFont="1" applyFill="1" applyBorder="1" applyAlignment="1">
      <alignment horizontal="right" vertical="center"/>
    </xf>
    <xf numFmtId="2" fontId="69" fillId="3" borderId="32" xfId="14" applyNumberFormat="1" applyFont="1" applyFill="1" applyBorder="1" applyAlignment="1">
      <alignment horizontal="center" vertical="center"/>
    </xf>
    <xf numFmtId="0" fontId="204" fillId="0" borderId="87" xfId="8" applyBorder="1" applyAlignment="1">
      <alignment vertical="center"/>
    </xf>
    <xf numFmtId="0" fontId="24" fillId="0" borderId="0" xfId="8" applyNumberFormat="1" applyFont="1" applyBorder="1" applyAlignment="1">
      <alignment horizontal="right" vertical="center"/>
    </xf>
    <xf numFmtId="167" fontId="79" fillId="12" borderId="0" xfId="8" applyNumberFormat="1" applyFont="1" applyFill="1" applyBorder="1" applyAlignment="1" applyProtection="1">
      <alignment horizontal="center" vertical="center"/>
      <protection locked="0"/>
    </xf>
    <xf numFmtId="0" fontId="152" fillId="3" borderId="0" xfId="6" applyFont="1" applyFill="1" applyBorder="1" applyAlignment="1">
      <alignment horizontal="left" vertical="center"/>
    </xf>
    <xf numFmtId="0" fontId="204" fillId="0" borderId="0" xfId="8" applyAlignment="1">
      <alignment vertical="center"/>
    </xf>
    <xf numFmtId="165" fontId="67" fillId="3" borderId="32" xfId="14" applyNumberFormat="1" applyFont="1" applyFill="1" applyBorder="1" applyAlignment="1">
      <alignment horizontal="center" vertical="center"/>
    </xf>
    <xf numFmtId="165" fontId="67" fillId="3" borderId="0" xfId="8" applyNumberFormat="1" applyFont="1" applyFill="1" applyBorder="1" applyAlignment="1">
      <alignment horizontal="center" vertical="center"/>
    </xf>
    <xf numFmtId="0" fontId="204" fillId="3" borderId="11" xfId="8" applyFill="1" applyBorder="1" applyAlignment="1">
      <alignment vertical="center"/>
    </xf>
    <xf numFmtId="0" fontId="204" fillId="3" borderId="12" xfId="8" applyFill="1" applyBorder="1" applyAlignment="1">
      <alignment vertical="center"/>
    </xf>
    <xf numFmtId="0" fontId="204" fillId="3" borderId="13" xfId="8" applyFill="1" applyBorder="1" applyAlignment="1">
      <alignment vertical="center"/>
    </xf>
    <xf numFmtId="0" fontId="100" fillId="3" borderId="0" xfId="6" applyFont="1" applyFill="1" applyBorder="1" applyAlignment="1">
      <alignment vertical="center"/>
    </xf>
    <xf numFmtId="0" fontId="100" fillId="3" borderId="92" xfId="6" applyFont="1" applyFill="1" applyBorder="1" applyAlignment="1">
      <alignment vertical="center"/>
    </xf>
    <xf numFmtId="0" fontId="17" fillId="31" borderId="87" xfId="14" applyNumberFormat="1" applyFont="1" applyFill="1" applyBorder="1" applyAlignment="1">
      <alignment horizontal="right" vertical="center"/>
    </xf>
    <xf numFmtId="180" fontId="69" fillId="3" borderId="0" xfId="11" applyNumberFormat="1" applyFont="1" applyFill="1" applyBorder="1" applyAlignment="1">
      <alignment horizontal="center" vertical="center"/>
    </xf>
    <xf numFmtId="180" fontId="96" fillId="3" borderId="92" xfId="11" applyNumberFormat="1" applyFont="1" applyFill="1" applyBorder="1" applyAlignment="1">
      <alignment vertical="center"/>
    </xf>
    <xf numFmtId="180" fontId="69" fillId="3" borderId="0" xfId="11" applyNumberFormat="1" applyFont="1" applyFill="1" applyBorder="1" applyAlignment="1">
      <alignment horizontal="left" vertical="center"/>
    </xf>
    <xf numFmtId="164" fontId="103" fillId="45" borderId="46" xfId="11" applyNumberFormat="1" applyFont="1" applyFill="1" applyBorder="1" applyAlignment="1">
      <alignment vertical="center"/>
    </xf>
    <xf numFmtId="164" fontId="103" fillId="45" borderId="87" xfId="11" applyNumberFormat="1" applyFont="1" applyFill="1" applyBorder="1" applyAlignment="1">
      <alignment horizontal="left" vertical="center"/>
    </xf>
    <xf numFmtId="0" fontId="204" fillId="3" borderId="92" xfId="8" applyFill="1" applyBorder="1"/>
    <xf numFmtId="0" fontId="37" fillId="3" borderId="87" xfId="8" applyFont="1" applyFill="1" applyBorder="1" applyAlignment="1">
      <alignment vertical="center" wrapText="1"/>
    </xf>
    <xf numFmtId="0" fontId="37" fillId="3" borderId="0" xfId="8" applyFont="1" applyFill="1" applyBorder="1" applyAlignment="1">
      <alignment vertical="center" wrapText="1"/>
    </xf>
    <xf numFmtId="0" fontId="37" fillId="0" borderId="0" xfId="8" applyFont="1" applyBorder="1" applyAlignment="1">
      <alignment horizontal="right"/>
    </xf>
    <xf numFmtId="0" fontId="190" fillId="3" borderId="0" xfId="8" applyFont="1" applyFill="1" applyBorder="1" applyAlignment="1">
      <alignment horizontal="right"/>
    </xf>
    <xf numFmtId="0" fontId="54" fillId="3" borderId="123" xfId="14" applyNumberFormat="1" applyFont="1" applyFill="1" applyBorder="1" applyAlignment="1">
      <alignment horizontal="center" vertical="center"/>
    </xf>
    <xf numFmtId="0" fontId="54" fillId="3" borderId="123" xfId="8" applyNumberFormat="1" applyFont="1" applyFill="1" applyBorder="1" applyAlignment="1" applyProtection="1">
      <alignment horizontal="center" vertical="center"/>
      <protection locked="0"/>
    </xf>
    <xf numFmtId="164" fontId="61" fillId="12" borderId="124" xfId="11" applyNumberFormat="1" applyFont="1" applyFill="1" applyBorder="1" applyAlignment="1">
      <alignment horizontal="center" vertical="center"/>
    </xf>
    <xf numFmtId="0" fontId="50" fillId="3" borderId="87" xfId="6" applyFont="1" applyFill="1" applyBorder="1" applyAlignment="1">
      <alignment horizontal="center" vertical="center"/>
    </xf>
    <xf numFmtId="1" fontId="267" fillId="3" borderId="0" xfId="11" applyNumberFormat="1" applyFont="1" applyFill="1" applyBorder="1" applyAlignment="1">
      <alignment horizontal="center" vertical="center"/>
    </xf>
    <xf numFmtId="0" fontId="37" fillId="3" borderId="87" xfId="8" applyFont="1" applyFill="1" applyBorder="1" applyAlignment="1">
      <alignment vertical="center"/>
    </xf>
    <xf numFmtId="0" fontId="37" fillId="3" borderId="0" xfId="8" applyFont="1" applyFill="1" applyBorder="1" applyAlignment="1">
      <alignment vertical="center"/>
    </xf>
    <xf numFmtId="0" fontId="37" fillId="3" borderId="0" xfId="8" applyFont="1" applyFill="1" applyBorder="1" applyAlignment="1">
      <alignment horizontal="right" vertical="center"/>
    </xf>
    <xf numFmtId="2" fontId="96" fillId="3" borderId="123" xfId="11" applyNumberFormat="1" applyFont="1" applyFill="1" applyBorder="1" applyAlignment="1">
      <alignment horizontal="center" vertical="center"/>
    </xf>
    <xf numFmtId="0" fontId="204" fillId="3" borderId="0" xfId="8" applyFill="1" applyBorder="1" applyAlignment="1">
      <alignment horizontal="left"/>
    </xf>
    <xf numFmtId="0" fontId="152" fillId="3" borderId="11" xfId="6" applyFont="1" applyFill="1" applyBorder="1" applyAlignment="1">
      <alignment horizontal="center" vertical="center"/>
    </xf>
    <xf numFmtId="0" fontId="204" fillId="3" borderId="13" xfId="8" applyFill="1" applyBorder="1"/>
    <xf numFmtId="0" fontId="268" fillId="3" borderId="87" xfId="6" applyFont="1" applyFill="1" applyBorder="1" applyAlignment="1">
      <alignment horizontal="center" vertical="center"/>
    </xf>
    <xf numFmtId="0" fontId="269" fillId="3" borderId="119" xfId="6" applyFont="1" applyFill="1" applyBorder="1" applyAlignment="1">
      <alignment vertical="center"/>
    </xf>
    <xf numFmtId="0" fontId="67" fillId="31" borderId="0" xfId="8" applyFont="1" applyFill="1" applyBorder="1"/>
    <xf numFmtId="0" fontId="16" fillId="31" borderId="0" xfId="14" applyFill="1" applyAlignment="1">
      <alignment vertical="center"/>
    </xf>
    <xf numFmtId="0" fontId="67" fillId="21" borderId="125" xfId="14" applyFont="1" applyFill="1" applyBorder="1" applyAlignment="1" applyProtection="1">
      <alignment horizontal="centerContinuous" vertical="center"/>
      <protection locked="0"/>
    </xf>
    <xf numFmtId="0" fontId="67" fillId="21" borderId="126" xfId="14" applyFont="1" applyFill="1" applyBorder="1" applyAlignment="1" applyProtection="1">
      <alignment horizontal="centerContinuous" vertical="center"/>
      <protection locked="0"/>
    </xf>
    <xf numFmtId="0" fontId="67" fillId="21" borderId="127" xfId="14" applyFont="1" applyFill="1" applyBorder="1" applyAlignment="1" applyProtection="1">
      <alignment horizontal="right" vertical="center"/>
      <protection locked="0"/>
    </xf>
    <xf numFmtId="0" fontId="83" fillId="31" borderId="87" xfId="8" applyFont="1" applyFill="1" applyBorder="1" applyAlignment="1" applyProtection="1">
      <alignment horizontal="left" vertical="center"/>
      <protection locked="0"/>
    </xf>
    <xf numFmtId="182" fontId="238" fillId="12" borderId="28" xfId="8" applyNumberFormat="1" applyFont="1" applyFill="1" applyBorder="1" applyAlignment="1" applyProtection="1">
      <alignment horizontal="center" vertical="center"/>
      <protection locked="0"/>
    </xf>
    <xf numFmtId="0" fontId="83" fillId="31" borderId="0" xfId="8" applyFont="1" applyFill="1" applyBorder="1" applyAlignment="1" applyProtection="1">
      <alignment horizontal="right" vertical="center"/>
      <protection locked="0"/>
    </xf>
    <xf numFmtId="0" fontId="80" fillId="31" borderId="0" xfId="8" applyFont="1" applyFill="1" applyBorder="1" applyAlignment="1" applyProtection="1">
      <alignment horizontal="right" vertical="center"/>
      <protection locked="0"/>
    </xf>
    <xf numFmtId="182" fontId="270" fillId="12" borderId="92" xfId="8" applyNumberFormat="1" applyFont="1" applyFill="1" applyBorder="1" applyAlignment="1" applyProtection="1">
      <alignment horizontal="center" vertical="center"/>
      <protection locked="0"/>
    </xf>
    <xf numFmtId="0" fontId="271" fillId="31" borderId="0" xfId="8" applyFont="1" applyFill="1" applyBorder="1" applyAlignment="1" applyProtection="1">
      <alignment horizontal="right" vertical="center" wrapText="1"/>
      <protection locked="0"/>
    </xf>
    <xf numFmtId="183" fontId="270" fillId="12" borderId="28" xfId="8" applyNumberFormat="1" applyFont="1" applyFill="1" applyBorder="1" applyAlignment="1" applyProtection="1">
      <alignment horizontal="center" vertical="center"/>
      <protection locked="0"/>
    </xf>
    <xf numFmtId="182" fontId="270" fillId="12" borderId="28" xfId="8" applyNumberFormat="1" applyFont="1" applyFill="1" applyBorder="1" applyAlignment="1" applyProtection="1">
      <alignment horizontal="center" vertical="center"/>
      <protection locked="0"/>
    </xf>
    <xf numFmtId="182" fontId="238" fillId="12" borderId="92" xfId="8" applyNumberFormat="1" applyFont="1" applyFill="1" applyBorder="1" applyAlignment="1" applyProtection="1">
      <alignment horizontal="center" vertical="center"/>
      <protection locked="0"/>
    </xf>
    <xf numFmtId="0" fontId="54" fillId="31" borderId="87" xfId="8" applyFont="1" applyFill="1" applyBorder="1" applyAlignment="1" applyProtection="1">
      <alignment horizontal="left" vertical="center"/>
      <protection locked="0"/>
    </xf>
    <xf numFmtId="0" fontId="54" fillId="31" borderId="0" xfId="8" applyFont="1" applyFill="1" applyBorder="1" applyAlignment="1" applyProtection="1">
      <alignment horizontal="right" vertical="center"/>
      <protection locked="0"/>
    </xf>
    <xf numFmtId="182" fontId="52" fillId="31" borderId="28" xfId="8" applyNumberFormat="1" applyFont="1" applyFill="1" applyBorder="1" applyAlignment="1" applyProtection="1">
      <alignment horizontal="center" vertical="center"/>
      <protection locked="0"/>
    </xf>
    <xf numFmtId="0" fontId="11" fillId="31" borderId="0" xfId="8" applyFont="1" applyFill="1" applyBorder="1" applyAlignment="1" applyProtection="1">
      <alignment horizontal="right" vertical="center"/>
      <protection locked="0"/>
    </xf>
    <xf numFmtId="182" fontId="52" fillId="31" borderId="92" xfId="8" applyNumberFormat="1" applyFont="1" applyFill="1" applyBorder="1" applyAlignment="1" applyProtection="1">
      <alignment horizontal="center" vertical="center"/>
      <protection locked="0"/>
    </xf>
    <xf numFmtId="0" fontId="52" fillId="31" borderId="0" xfId="8" applyFont="1" applyFill="1" applyBorder="1" applyAlignment="1" applyProtection="1">
      <alignment horizontal="right" vertical="center"/>
      <protection locked="0"/>
    </xf>
    <xf numFmtId="183" fontId="52" fillId="31" borderId="28" xfId="8" applyNumberFormat="1" applyFont="1" applyFill="1" applyBorder="1" applyAlignment="1" applyProtection="1">
      <alignment horizontal="center" vertical="center"/>
      <protection locked="0"/>
    </xf>
    <xf numFmtId="183" fontId="52" fillId="31" borderId="92" xfId="8" applyNumberFormat="1" applyFont="1" applyFill="1" applyBorder="1" applyAlignment="1" applyProtection="1">
      <alignment horizontal="center" vertical="center"/>
      <protection locked="0"/>
    </xf>
    <xf numFmtId="0" fontId="11" fillId="33" borderId="47" xfId="8" applyFont="1" applyFill="1" applyBorder="1" applyAlignment="1" applyProtection="1">
      <alignment horizontal="left" vertical="center"/>
      <protection locked="0"/>
    </xf>
    <xf numFmtId="0" fontId="11" fillId="33" borderId="40" xfId="8" applyFont="1" applyFill="1" applyBorder="1" applyAlignment="1" applyProtection="1">
      <alignment horizontal="right" vertical="center"/>
      <protection locked="0"/>
    </xf>
    <xf numFmtId="182" fontId="52" fillId="33" borderId="40" xfId="8" applyNumberFormat="1" applyFont="1" applyFill="1" applyBorder="1" applyAlignment="1" applyProtection="1">
      <alignment horizontal="center" vertical="center"/>
      <protection locked="0"/>
    </xf>
    <xf numFmtId="0" fontId="11" fillId="33" borderId="40" xfId="6" applyFill="1" applyBorder="1" applyProtection="1">
      <protection hidden="1"/>
    </xf>
    <xf numFmtId="0" fontId="52" fillId="33" borderId="40" xfId="8" applyFont="1" applyFill="1" applyBorder="1" applyAlignment="1" applyProtection="1">
      <alignment horizontal="right" vertical="center"/>
      <protection locked="0"/>
    </xf>
    <xf numFmtId="183" fontId="52" fillId="33" borderId="40" xfId="8" applyNumberFormat="1" applyFont="1" applyFill="1" applyBorder="1" applyAlignment="1" applyProtection="1">
      <alignment horizontal="center" vertical="center"/>
      <protection locked="0"/>
    </xf>
    <xf numFmtId="183" fontId="52" fillId="33" borderId="44" xfId="8" applyNumberFormat="1" applyFont="1" applyFill="1" applyBorder="1" applyAlignment="1" applyProtection="1">
      <alignment horizontal="center" vertical="center"/>
      <protection locked="0"/>
    </xf>
    <xf numFmtId="0" fontId="80" fillId="31" borderId="87" xfId="8" applyFont="1" applyFill="1" applyBorder="1" applyAlignment="1" applyProtection="1">
      <alignment horizontal="left" vertical="center"/>
      <protection locked="0"/>
    </xf>
    <xf numFmtId="171" fontId="255" fillId="12" borderId="28" xfId="8" applyNumberFormat="1" applyFont="1" applyFill="1" applyBorder="1" applyAlignment="1" applyProtection="1">
      <alignment horizontal="center" vertical="center"/>
      <protection locked="0"/>
    </xf>
    <xf numFmtId="0" fontId="52" fillId="31" borderId="11" xfId="8" applyFont="1" applyFill="1" applyBorder="1" applyAlignment="1" applyProtection="1">
      <alignment horizontal="left" vertical="center"/>
      <protection locked="0"/>
    </xf>
    <xf numFmtId="0" fontId="52" fillId="31" borderId="12" xfId="8" applyFont="1" applyFill="1" applyBorder="1" applyAlignment="1" applyProtection="1">
      <alignment horizontal="right" vertical="center"/>
      <protection locked="0"/>
    </xf>
    <xf numFmtId="183" fontId="52" fillId="31" borderId="35" xfId="8" applyNumberFormat="1" applyFont="1" applyFill="1" applyBorder="1" applyAlignment="1" applyProtection="1">
      <alignment horizontal="center" vertical="center"/>
      <protection locked="0"/>
    </xf>
    <xf numFmtId="0" fontId="11" fillId="31" borderId="12" xfId="8" applyFont="1" applyFill="1" applyBorder="1" applyAlignment="1" applyProtection="1">
      <alignment horizontal="right" vertical="center"/>
      <protection locked="0"/>
    </xf>
    <xf numFmtId="182" fontId="52" fillId="31" borderId="35" xfId="8" applyNumberFormat="1" applyFont="1" applyFill="1" applyBorder="1" applyAlignment="1" applyProtection="1">
      <alignment horizontal="center" vertical="center"/>
      <protection locked="0"/>
    </xf>
    <xf numFmtId="183" fontId="52" fillId="31" borderId="13" xfId="8" applyNumberFormat="1" applyFont="1" applyFill="1" applyBorder="1" applyAlignment="1" applyProtection="1">
      <alignment horizontal="center" vertical="center"/>
      <protection locked="0"/>
    </xf>
    <xf numFmtId="0" fontId="273" fillId="31" borderId="0" xfId="8" applyFont="1" applyFill="1" applyAlignment="1">
      <alignment vertical="center"/>
    </xf>
    <xf numFmtId="0" fontId="274" fillId="31" borderId="0" xfId="8" applyFont="1" applyFill="1" applyAlignment="1">
      <alignment horizontal="left" vertical="center"/>
    </xf>
    <xf numFmtId="0" fontId="274" fillId="31" borderId="0" xfId="8" applyFont="1" applyFill="1" applyAlignment="1">
      <alignment horizontal="right" vertical="center"/>
    </xf>
    <xf numFmtId="0" fontId="275" fillId="31" borderId="0" xfId="8" applyFont="1" applyFill="1" applyAlignment="1">
      <alignment vertical="center"/>
    </xf>
    <xf numFmtId="0" fontId="208" fillId="31" borderId="0" xfId="8" applyFont="1" applyFill="1" applyAlignment="1">
      <alignment vertical="center"/>
    </xf>
    <xf numFmtId="178" fontId="62" fillId="21" borderId="39" xfId="11" applyNumberFormat="1" applyFont="1" applyFill="1" applyBorder="1" applyAlignment="1">
      <alignment horizontal="center" vertical="center"/>
    </xf>
    <xf numFmtId="178" fontId="62" fillId="21" borderId="40" xfId="11" applyNumberFormat="1" applyFont="1" applyFill="1" applyBorder="1" applyAlignment="1">
      <alignment horizontal="center" vertical="center"/>
    </xf>
    <xf numFmtId="0" fontId="45" fillId="3" borderId="0" xfId="0" applyFont="1" applyFill="1"/>
    <xf numFmtId="0" fontId="40" fillId="3" borderId="0" xfId="0" applyFont="1" applyFill="1" applyAlignment="1">
      <alignment vertical="center"/>
    </xf>
    <xf numFmtId="0" fontId="0" fillId="3" borderId="92" xfId="0" applyFill="1" applyBorder="1"/>
    <xf numFmtId="0" fontId="0" fillId="46" borderId="0" xfId="0" applyFill="1" applyAlignment="1">
      <alignment horizontal="centerContinuous" vertical="center"/>
    </xf>
    <xf numFmtId="0" fontId="65" fillId="46" borderId="0" xfId="0" applyFont="1" applyFill="1" applyAlignment="1">
      <alignment horizontal="centerContinuous" vertical="center"/>
    </xf>
    <xf numFmtId="0" fontId="0" fillId="58" borderId="0" xfId="0" applyFill="1"/>
    <xf numFmtId="0" fontId="65" fillId="58" borderId="0" xfId="0" applyFont="1" applyFill="1" applyAlignment="1">
      <alignment horizontal="left" vertical="center"/>
    </xf>
    <xf numFmtId="0" fontId="91" fillId="14" borderId="0" xfId="6" applyFont="1" applyFill="1" applyBorder="1" applyAlignment="1" applyProtection="1">
      <alignment horizontal="center" vertical="center" wrapText="1"/>
      <protection hidden="1"/>
    </xf>
    <xf numFmtId="176" fontId="262" fillId="31" borderId="87" xfId="10" applyNumberFormat="1" applyFont="1" applyFill="1" applyBorder="1" applyAlignment="1" applyProtection="1">
      <alignment horizontal="center" vertical="center"/>
    </xf>
    <xf numFmtId="176" fontId="262" fillId="31" borderId="0" xfId="10" applyNumberFormat="1" applyFont="1" applyFill="1" applyBorder="1" applyAlignment="1" applyProtection="1">
      <alignment horizontal="center" vertical="center"/>
    </xf>
    <xf numFmtId="177" fontId="262" fillId="31" borderId="0" xfId="10" applyNumberFormat="1" applyFont="1" applyFill="1" applyBorder="1" applyAlignment="1" applyProtection="1">
      <alignment horizontal="center" vertical="center"/>
    </xf>
    <xf numFmtId="2" fontId="67" fillId="31" borderId="0" xfId="10" applyNumberFormat="1" applyFont="1" applyFill="1" applyBorder="1" applyAlignment="1" applyProtection="1">
      <alignment horizontal="center" vertical="center"/>
    </xf>
    <xf numFmtId="0" fontId="261" fillId="31" borderId="0" xfId="10" applyFont="1" applyFill="1" applyBorder="1" applyAlignment="1" applyProtection="1">
      <alignment horizontal="left" vertical="center"/>
    </xf>
    <xf numFmtId="0" fontId="53" fillId="31" borderId="0" xfId="10" applyFont="1" applyFill="1" applyBorder="1" applyAlignment="1" applyProtection="1">
      <alignment horizontal="right" vertical="center"/>
    </xf>
    <xf numFmtId="0" fontId="207" fillId="52" borderId="18" xfId="12" applyFont="1" applyFill="1" applyBorder="1" applyAlignment="1">
      <alignment horizontal="center" vertical="center"/>
    </xf>
    <xf numFmtId="0" fontId="207" fillId="49" borderId="18" xfId="12" applyFont="1" applyFill="1" applyBorder="1" applyAlignment="1">
      <alignment horizontal="center" vertical="center"/>
    </xf>
    <xf numFmtId="0" fontId="207" fillId="49" borderId="87" xfId="8" applyFont="1" applyFill="1" applyBorder="1" applyAlignment="1">
      <alignment horizontal="center" vertical="center"/>
    </xf>
    <xf numFmtId="174" fontId="255" fillId="31" borderId="0" xfId="14" applyNumberFormat="1" applyFont="1" applyFill="1" applyBorder="1" applyAlignment="1">
      <alignment horizontal="right" vertical="center" wrapText="1"/>
    </xf>
    <xf numFmtId="174" fontId="93" fillId="31" borderId="0" xfId="14" applyNumberFormat="1" applyFont="1" applyFill="1" applyBorder="1" applyAlignment="1">
      <alignment horizontal="right" vertical="center" wrapText="1"/>
    </xf>
    <xf numFmtId="174" fontId="76" fillId="31" borderId="0" xfId="14" applyNumberFormat="1" applyFont="1" applyFill="1" applyBorder="1" applyAlignment="1">
      <alignment horizontal="right" vertical="center" wrapText="1"/>
    </xf>
    <xf numFmtId="0" fontId="76" fillId="31" borderId="0" xfId="8" applyFont="1" applyFill="1" applyBorder="1" applyAlignment="1">
      <alignment horizontal="center" vertical="center"/>
    </xf>
    <xf numFmtId="0" fontId="11" fillId="31" borderId="18" xfId="6" applyFill="1" applyBorder="1" applyAlignment="1">
      <alignment horizontal="center" vertical="center" wrapText="1"/>
    </xf>
    <xf numFmtId="0" fontId="11" fillId="31" borderId="0" xfId="6" applyFill="1" applyBorder="1" applyAlignment="1">
      <alignment horizontal="center" vertical="center" wrapText="1"/>
    </xf>
    <xf numFmtId="0" fontId="11" fillId="31" borderId="0" xfId="6" applyFill="1" applyBorder="1" applyAlignment="1">
      <alignment horizontal="center" vertical="center"/>
    </xf>
    <xf numFmtId="0" fontId="11" fillId="31" borderId="93" xfId="6" applyFill="1" applyBorder="1" applyAlignment="1">
      <alignment horizontal="center" vertical="center"/>
    </xf>
    <xf numFmtId="0" fontId="53" fillId="17" borderId="23" xfId="6" applyFont="1" applyFill="1" applyBorder="1" applyAlignment="1">
      <alignment horizontal="center" vertical="center"/>
    </xf>
    <xf numFmtId="0" fontId="100" fillId="3" borderId="23" xfId="6" applyFont="1" applyFill="1" applyBorder="1" applyAlignment="1">
      <alignment horizontal="center" vertical="center"/>
    </xf>
    <xf numFmtId="0" fontId="114" fillId="2" borderId="23" xfId="0" applyFont="1" applyFill="1" applyBorder="1" applyAlignment="1">
      <alignment vertical="center"/>
    </xf>
    <xf numFmtId="0" fontId="117" fillId="2" borderId="23" xfId="0" applyFont="1" applyFill="1" applyBorder="1" applyAlignment="1">
      <alignment vertical="center"/>
    </xf>
    <xf numFmtId="0" fontId="284" fillId="63" borderId="36" xfId="7" applyFont="1" applyFill="1" applyBorder="1" applyAlignment="1" applyProtection="1">
      <alignment horizontal="center" vertical="center"/>
      <protection hidden="1"/>
    </xf>
    <xf numFmtId="0" fontId="283" fillId="64" borderId="140" xfId="6" applyFont="1" applyFill="1" applyBorder="1" applyAlignment="1" applyProtection="1">
      <alignment horizontal="center" vertical="center"/>
      <protection hidden="1"/>
    </xf>
    <xf numFmtId="0" fontId="283" fillId="64" borderId="39" xfId="6" applyFont="1" applyFill="1" applyBorder="1" applyAlignment="1" applyProtection="1">
      <alignment horizontal="center" vertical="center" wrapText="1"/>
      <protection hidden="1"/>
    </xf>
    <xf numFmtId="0" fontId="286" fillId="64" borderId="39" xfId="6" applyFont="1" applyFill="1" applyBorder="1" applyAlignment="1" applyProtection="1">
      <alignment horizontal="center" vertical="center"/>
      <protection hidden="1"/>
    </xf>
    <xf numFmtId="0" fontId="221" fillId="31" borderId="0" xfId="8" applyFont="1" applyFill="1"/>
    <xf numFmtId="0" fontId="287" fillId="31" borderId="0" xfId="0" applyFont="1" applyFill="1"/>
    <xf numFmtId="0" fontId="158" fillId="3" borderId="18" xfId="6" applyFont="1" applyFill="1" applyBorder="1" applyAlignment="1">
      <alignment horizontal="left" vertical="center"/>
    </xf>
    <xf numFmtId="0" fontId="62" fillId="21" borderId="141" xfId="8" applyFont="1" applyFill="1" applyBorder="1" applyAlignment="1" applyProtection="1">
      <alignment horizontal="center" vertical="center"/>
      <protection locked="0"/>
    </xf>
    <xf numFmtId="166" fontId="146" fillId="21" borderId="40" xfId="8" applyNumberFormat="1" applyFont="1" applyFill="1" applyBorder="1" applyAlignment="1">
      <alignment horizontal="center" vertical="center" wrapText="1"/>
    </xf>
    <xf numFmtId="0" fontId="166" fillId="31" borderId="0" xfId="8" applyFont="1" applyFill="1" applyBorder="1" applyAlignment="1">
      <alignment horizontal="left" vertical="center"/>
    </xf>
    <xf numFmtId="0" fontId="0" fillId="31" borderId="0" xfId="8" applyFont="1" applyFill="1"/>
    <xf numFmtId="0" fontId="288" fillId="31" borderId="0" xfId="0" applyFont="1" applyFill="1"/>
    <xf numFmtId="166" fontId="146" fillId="65" borderId="40" xfId="8" applyNumberFormat="1" applyFont="1" applyFill="1" applyBorder="1" applyAlignment="1">
      <alignment horizontal="center" vertical="center" wrapText="1"/>
    </xf>
    <xf numFmtId="0" fontId="166" fillId="3" borderId="0" xfId="8" applyFont="1" applyFill="1" applyBorder="1" applyAlignment="1">
      <alignment horizontal="left" vertical="center"/>
    </xf>
    <xf numFmtId="0" fontId="289" fillId="31" borderId="0" xfId="6" applyFont="1" applyFill="1" applyProtection="1">
      <protection hidden="1"/>
    </xf>
    <xf numFmtId="0" fontId="290" fillId="66" borderId="141" xfId="8" applyFont="1" applyFill="1" applyBorder="1" applyAlignment="1" applyProtection="1">
      <alignment horizontal="center" vertical="center"/>
      <protection locked="0"/>
    </xf>
    <xf numFmtId="166" fontId="291" fillId="66" borderId="40" xfId="8" applyNumberFormat="1" applyFont="1" applyFill="1" applyBorder="1" applyAlignment="1">
      <alignment horizontal="left" vertical="center" wrapText="1"/>
    </xf>
    <xf numFmtId="164" fontId="290" fillId="66" borderId="40" xfId="11" applyNumberFormat="1" applyFont="1" applyFill="1" applyBorder="1" applyAlignment="1">
      <alignment horizontal="center" vertical="center"/>
    </xf>
    <xf numFmtId="0" fontId="224" fillId="43" borderId="0" xfId="8" applyFont="1" applyFill="1" applyBorder="1" applyAlignment="1" applyProtection="1">
      <alignment horizontal="left" vertical="center"/>
      <protection locked="0"/>
    </xf>
    <xf numFmtId="0" fontId="62" fillId="21" borderId="140" xfId="8" applyFont="1" applyFill="1" applyBorder="1" applyAlignment="1" applyProtection="1">
      <alignment horizontal="center" vertical="center"/>
      <protection locked="0"/>
    </xf>
    <xf numFmtId="166" fontId="146" fillId="21" borderId="39" xfId="8" applyNumberFormat="1" applyFont="1" applyFill="1" applyBorder="1" applyAlignment="1">
      <alignment horizontal="center" vertical="center" wrapText="1"/>
    </xf>
    <xf numFmtId="2" fontId="292" fillId="31" borderId="0" xfId="8" applyNumberFormat="1" applyFont="1" applyFill="1" applyBorder="1" applyAlignment="1">
      <alignment horizontal="right" vertical="center"/>
    </xf>
    <xf numFmtId="2" fontId="292" fillId="31" borderId="0" xfId="8" applyNumberFormat="1" applyFont="1" applyFill="1" applyBorder="1" applyAlignment="1">
      <alignment horizontal="center" vertical="center"/>
    </xf>
    <xf numFmtId="0" fontId="293" fillId="31" borderId="0" xfId="6" applyFont="1" applyFill="1" applyAlignment="1" applyProtection="1">
      <alignment horizontal="center"/>
      <protection hidden="1"/>
    </xf>
    <xf numFmtId="0" fontId="293" fillId="31" borderId="0" xfId="8" applyFont="1" applyFill="1" applyAlignment="1">
      <alignment horizontal="center"/>
    </xf>
    <xf numFmtId="0" fontId="204" fillId="35" borderId="0" xfId="8" applyFill="1"/>
    <xf numFmtId="0" fontId="11" fillId="35" borderId="0" xfId="6" applyFill="1" applyProtection="1">
      <protection hidden="1"/>
    </xf>
    <xf numFmtId="0" fontId="52" fillId="35" borderId="0" xfId="6" applyFont="1" applyFill="1" applyAlignment="1" applyProtection="1">
      <alignment vertical="center"/>
      <protection hidden="1"/>
    </xf>
    <xf numFmtId="0" fontId="295" fillId="31" borderId="0" xfId="6" applyFont="1" applyFill="1" applyAlignment="1" applyProtection="1">
      <alignment vertical="center"/>
      <protection hidden="1"/>
    </xf>
    <xf numFmtId="0" fontId="296" fillId="31" borderId="0" xfId="6" applyFont="1" applyFill="1" applyAlignment="1" applyProtection="1">
      <alignment vertical="center"/>
      <protection hidden="1"/>
    </xf>
    <xf numFmtId="0" fontId="284" fillId="63" borderId="0" xfId="7" applyFont="1" applyFill="1" applyAlignment="1" applyProtection="1">
      <alignment horizontal="center" vertical="center"/>
      <protection hidden="1"/>
    </xf>
    <xf numFmtId="0" fontId="297" fillId="31" borderId="0" xfId="15" applyFont="1" applyFill="1" applyAlignment="1" applyProtection="1">
      <alignment vertical="center"/>
      <protection hidden="1"/>
    </xf>
    <xf numFmtId="0" fontId="298" fillId="31" borderId="0" xfId="15" applyFont="1" applyFill="1" applyAlignment="1" applyProtection="1">
      <alignment vertical="center"/>
      <protection hidden="1"/>
    </xf>
    <xf numFmtId="0" fontId="274" fillId="0" borderId="0" xfId="0" applyFont="1" applyAlignment="1"/>
    <xf numFmtId="0" fontId="274" fillId="31" borderId="0" xfId="6" applyFont="1" applyFill="1" applyBorder="1" applyAlignment="1" applyProtection="1">
      <alignment horizontal="left" vertical="center"/>
      <protection locked="0"/>
    </xf>
    <xf numFmtId="0" fontId="301" fillId="31" borderId="0" xfId="6" applyFont="1" applyFill="1" applyBorder="1" applyAlignment="1" applyProtection="1">
      <alignment horizontal="left" vertical="center"/>
      <protection locked="0"/>
    </xf>
    <xf numFmtId="0" fontId="71" fillId="0" borderId="0" xfId="6" applyFont="1" applyAlignment="1">
      <alignment vertical="center"/>
    </xf>
    <xf numFmtId="0" fontId="301" fillId="31" borderId="142" xfId="6" applyFont="1" applyFill="1" applyBorder="1" applyAlignment="1" applyProtection="1">
      <alignment horizontal="left" vertical="center"/>
      <protection locked="0"/>
    </xf>
    <xf numFmtId="0" fontId="302" fillId="31" borderId="87" xfId="6" applyFont="1" applyFill="1" applyBorder="1" applyAlignment="1">
      <alignment horizontal="center" vertical="center"/>
    </xf>
    <xf numFmtId="0" fontId="302" fillId="31" borderId="0" xfId="6" applyFont="1" applyFill="1" applyBorder="1" applyAlignment="1">
      <alignment horizontal="center" vertical="center"/>
    </xf>
    <xf numFmtId="0" fontId="302" fillId="31" borderId="92" xfId="6" applyFont="1" applyFill="1" applyBorder="1" applyAlignment="1">
      <alignment horizontal="center" vertical="center"/>
    </xf>
    <xf numFmtId="0" fontId="303" fillId="31" borderId="87" xfId="6" applyFont="1" applyFill="1" applyBorder="1" applyAlignment="1">
      <alignment vertical="center"/>
    </xf>
    <xf numFmtId="186" fontId="304" fillId="46" borderId="0" xfId="6" applyNumberFormat="1" applyFont="1" applyFill="1" applyBorder="1" applyAlignment="1">
      <alignment vertical="center"/>
    </xf>
    <xf numFmtId="0" fontId="11" fillId="31" borderId="0" xfId="6" applyFill="1" applyBorder="1"/>
    <xf numFmtId="186" fontId="304" fillId="31" borderId="0" xfId="6" applyNumberFormat="1" applyFont="1" applyFill="1" applyBorder="1" applyAlignment="1">
      <alignment vertical="center"/>
    </xf>
    <xf numFmtId="0" fontId="71" fillId="31" borderId="0" xfId="6" applyFont="1" applyFill="1" applyBorder="1"/>
    <xf numFmtId="0" fontId="305" fillId="31" borderId="0" xfId="6" applyFont="1" applyFill="1" applyBorder="1" applyAlignment="1">
      <alignment horizontal="center" vertical="center" wrapText="1"/>
    </xf>
    <xf numFmtId="0" fontId="305" fillId="31" borderId="92" xfId="6" applyFont="1" applyFill="1" applyBorder="1" applyAlignment="1">
      <alignment horizontal="center" vertical="center" wrapText="1"/>
    </xf>
    <xf numFmtId="0" fontId="306" fillId="31" borderId="87" xfId="6" applyFont="1" applyFill="1" applyBorder="1"/>
    <xf numFmtId="0" fontId="305" fillId="31" borderId="0" xfId="6" applyFont="1" applyFill="1" applyBorder="1" applyAlignment="1">
      <alignment vertical="center" wrapText="1"/>
    </xf>
    <xf numFmtId="0" fontId="303" fillId="31" borderId="0" xfId="6" applyFont="1" applyFill="1" applyBorder="1" applyAlignment="1">
      <alignment horizontal="right" vertical="center"/>
    </xf>
    <xf numFmtId="0" fontId="296" fillId="31" borderId="0" xfId="6" applyFont="1" applyFill="1" applyBorder="1" applyAlignment="1">
      <alignment horizontal="center" vertical="center"/>
    </xf>
    <xf numFmtId="0" fontId="296" fillId="31" borderId="92" xfId="6" applyFont="1" applyFill="1" applyBorder="1" applyAlignment="1">
      <alignment horizontal="center" vertical="center"/>
    </xf>
    <xf numFmtId="0" fontId="11" fillId="0" borderId="0" xfId="6" applyBorder="1"/>
    <xf numFmtId="0" fontId="307" fillId="31" borderId="0" xfId="6" applyFont="1" applyFill="1" applyBorder="1" applyAlignment="1">
      <alignment horizontal="center" vertical="center"/>
    </xf>
    <xf numFmtId="0" fontId="308" fillId="67" borderId="0" xfId="6" applyFont="1" applyFill="1" applyBorder="1" applyAlignment="1">
      <alignment horizontal="center" vertical="center"/>
    </xf>
    <xf numFmtId="0" fontId="309" fillId="45" borderId="92" xfId="6" applyFont="1" applyFill="1" applyBorder="1" applyAlignment="1">
      <alignment horizontal="center" vertical="center"/>
    </xf>
    <xf numFmtId="0" fontId="310" fillId="31" borderId="0" xfId="6" applyFont="1" applyFill="1" applyBorder="1" applyAlignment="1">
      <alignment horizontal="center" vertical="center"/>
    </xf>
    <xf numFmtId="0" fontId="308" fillId="31" borderId="0" xfId="6" applyFont="1" applyFill="1" applyBorder="1" applyAlignment="1">
      <alignment horizontal="center" vertical="center"/>
    </xf>
    <xf numFmtId="0" fontId="309" fillId="31" borderId="92" xfId="6" applyFont="1" applyFill="1" applyBorder="1" applyAlignment="1">
      <alignment horizontal="center" vertical="center"/>
    </xf>
    <xf numFmtId="0" fontId="307" fillId="31" borderId="87" xfId="6" applyFont="1" applyFill="1" applyBorder="1" applyAlignment="1">
      <alignment horizontal="center" vertical="center"/>
    </xf>
    <xf numFmtId="0" fontId="310" fillId="31" borderId="87" xfId="6" applyFont="1" applyFill="1" applyBorder="1" applyAlignment="1">
      <alignment horizontal="center" vertical="center"/>
    </xf>
    <xf numFmtId="0" fontId="11" fillId="31" borderId="87" xfId="6" applyFill="1" applyBorder="1"/>
    <xf numFmtId="0" fontId="17" fillId="31" borderId="0" xfId="6" applyFont="1" applyFill="1" applyBorder="1"/>
    <xf numFmtId="0" fontId="17" fillId="31" borderId="0" xfId="11" applyFont="1" applyFill="1" applyBorder="1" applyAlignment="1">
      <alignment horizontal="right" vertical="center"/>
    </xf>
    <xf numFmtId="187" fontId="257" fillId="68" borderId="0" xfId="11" applyNumberFormat="1" applyFont="1" applyFill="1" applyBorder="1" applyAlignment="1" applyProtection="1">
      <alignment horizontal="center" vertical="center"/>
    </xf>
    <xf numFmtId="0" fontId="248" fillId="69" borderId="0" xfId="0" applyFont="1" applyFill="1" applyAlignment="1">
      <alignment horizontal="center" vertical="center"/>
    </xf>
    <xf numFmtId="0" fontId="309" fillId="45" borderId="0" xfId="6" applyFont="1" applyFill="1" applyBorder="1" applyAlignment="1">
      <alignment horizontal="center" vertical="center"/>
    </xf>
    <xf numFmtId="187" fontId="257" fillId="31" borderId="0" xfId="11" applyNumberFormat="1" applyFont="1" applyFill="1" applyBorder="1" applyAlignment="1" applyProtection="1">
      <alignment horizontal="center" vertical="center"/>
    </xf>
    <xf numFmtId="0" fontId="309" fillId="31" borderId="0" xfId="6" applyFont="1" applyFill="1" applyBorder="1" applyAlignment="1">
      <alignment horizontal="center" vertical="center"/>
    </xf>
    <xf numFmtId="0" fontId="280" fillId="46" borderId="0" xfId="0" applyFont="1" applyFill="1" applyBorder="1" applyAlignment="1">
      <alignment horizontal="center" vertical="center"/>
    </xf>
    <xf numFmtId="0" fontId="248" fillId="63" borderId="0" xfId="0" applyFont="1" applyFill="1" applyAlignment="1">
      <alignment horizontal="center" vertical="center"/>
    </xf>
    <xf numFmtId="0" fontId="311" fillId="31" borderId="0" xfId="6" applyFont="1" applyFill="1" applyBorder="1" applyAlignment="1">
      <alignment vertical="center"/>
    </xf>
    <xf numFmtId="0" fontId="17" fillId="31" borderId="92" xfId="6" applyFont="1" applyFill="1" applyBorder="1"/>
    <xf numFmtId="0" fontId="300" fillId="31" borderId="0" xfId="6" applyFont="1" applyFill="1" applyBorder="1" applyAlignment="1">
      <alignment horizontal="right" vertical="center"/>
    </xf>
    <xf numFmtId="0" fontId="300" fillId="70" borderId="0" xfId="6" applyFont="1" applyFill="1" applyBorder="1" applyAlignment="1">
      <alignment horizontal="left" vertical="center"/>
    </xf>
    <xf numFmtId="0" fontId="11" fillId="31" borderId="36" xfId="6" applyFill="1" applyBorder="1"/>
    <xf numFmtId="0" fontId="11" fillId="31" borderId="93" xfId="6" applyFill="1" applyBorder="1"/>
    <xf numFmtId="0" fontId="11" fillId="31" borderId="94" xfId="6" applyFill="1" applyBorder="1"/>
    <xf numFmtId="0" fontId="312" fillId="45" borderId="89" xfId="6" applyFont="1" applyFill="1" applyBorder="1" applyAlignment="1">
      <alignment horizontal="center" vertical="center"/>
    </xf>
    <xf numFmtId="0" fontId="314" fillId="33" borderId="87" xfId="6" applyFont="1" applyFill="1" applyBorder="1" applyAlignment="1">
      <alignment horizontal="center" vertical="center"/>
    </xf>
    <xf numFmtId="0" fontId="316" fillId="33" borderId="87" xfId="6" applyFont="1" applyFill="1" applyBorder="1" applyAlignment="1">
      <alignment horizontal="center" vertical="center"/>
    </xf>
    <xf numFmtId="0" fontId="72" fillId="33" borderId="87" xfId="6" applyFont="1" applyFill="1" applyBorder="1" applyAlignment="1">
      <alignment horizontal="center" vertical="center"/>
    </xf>
    <xf numFmtId="0" fontId="71" fillId="31" borderId="0" xfId="6" applyFont="1" applyFill="1"/>
    <xf numFmtId="0" fontId="71" fillId="31" borderId="0" xfId="6" applyFont="1" applyFill="1" applyAlignment="1">
      <alignment vertical="center"/>
    </xf>
    <xf numFmtId="0" fontId="274" fillId="31" borderId="0" xfId="6" applyFont="1" applyFill="1" applyAlignment="1">
      <alignment vertical="center"/>
    </xf>
    <xf numFmtId="0" fontId="313" fillId="31" borderId="0" xfId="6" applyFont="1" applyFill="1" applyAlignment="1">
      <alignment vertical="center"/>
    </xf>
    <xf numFmtId="0" fontId="322" fillId="31" borderId="0" xfId="3" applyFont="1" applyFill="1" applyAlignment="1">
      <alignment horizontal="left" vertical="center"/>
    </xf>
    <xf numFmtId="0" fontId="323" fillId="63" borderId="0" xfId="7" applyFont="1" applyFill="1" applyAlignment="1" applyProtection="1">
      <alignment horizontal="center" vertical="center"/>
      <protection hidden="1"/>
    </xf>
    <xf numFmtId="0" fontId="324" fillId="31" borderId="0" xfId="6" applyFont="1" applyFill="1" applyAlignment="1">
      <alignment vertical="center"/>
    </xf>
    <xf numFmtId="0" fontId="11" fillId="31" borderId="0" xfId="6" applyFont="1" applyFill="1" applyAlignment="1">
      <alignment vertical="center"/>
    </xf>
    <xf numFmtId="0" fontId="280" fillId="31" borderId="0" xfId="0" applyFont="1" applyFill="1"/>
    <xf numFmtId="0" fontId="325" fillId="31" borderId="0" xfId="0" applyFont="1" applyFill="1"/>
    <xf numFmtId="0" fontId="326" fillId="0" borderId="0" xfId="1" applyFont="1"/>
    <xf numFmtId="0" fontId="81" fillId="31" borderId="0" xfId="6" applyFont="1" applyFill="1" applyBorder="1" applyAlignment="1">
      <alignment horizontal="center" vertical="center" wrapText="1"/>
    </xf>
    <xf numFmtId="0" fontId="326" fillId="31" borderId="0" xfId="1" applyFont="1" applyFill="1" applyBorder="1" applyAlignment="1">
      <alignment horizontal="left" vertical="center"/>
    </xf>
    <xf numFmtId="0" fontId="159" fillId="46" borderId="0" xfId="0" applyFont="1" applyFill="1" applyAlignment="1">
      <alignment horizontal="centerContinuous" vertical="center"/>
    </xf>
    <xf numFmtId="0" fontId="67" fillId="46" borderId="0" xfId="0" applyFont="1" applyFill="1" applyAlignment="1">
      <alignment horizontal="left" vertical="center"/>
    </xf>
    <xf numFmtId="0" fontId="222" fillId="46" borderId="0" xfId="0" applyFont="1" applyFill="1" applyAlignment="1">
      <alignment horizontal="left" vertical="center"/>
    </xf>
    <xf numFmtId="49" fontId="17" fillId="46" borderId="0" xfId="0" applyNumberFormat="1" applyFont="1" applyFill="1" applyBorder="1" applyAlignment="1">
      <alignment horizontal="left" vertical="center"/>
    </xf>
    <xf numFmtId="0" fontId="0" fillId="46" borderId="0" xfId="0" applyFill="1" applyBorder="1" applyAlignment="1">
      <alignment horizontal="centerContinuous" vertical="center"/>
    </xf>
    <xf numFmtId="0" fontId="81" fillId="46" borderId="0" xfId="0" applyFont="1" applyFill="1" applyAlignment="1">
      <alignment horizontal="left" vertical="center"/>
    </xf>
    <xf numFmtId="0" fontId="81" fillId="58" borderId="0" xfId="16" applyFont="1" applyFill="1" applyBorder="1" applyAlignment="1">
      <alignment vertical="top"/>
    </xf>
    <xf numFmtId="0" fontId="0" fillId="58" borderId="139" xfId="0" applyFill="1" applyBorder="1"/>
    <xf numFmtId="0" fontId="81" fillId="58" borderId="0" xfId="16" applyFont="1" applyFill="1" applyBorder="1" applyAlignment="1">
      <alignment horizontal="right" vertical="top"/>
    </xf>
    <xf numFmtId="0" fontId="94" fillId="60" borderId="0" xfId="17" applyFont="1" applyFill="1" applyAlignment="1">
      <alignment horizontal="right" vertical="center"/>
    </xf>
    <xf numFmtId="0" fontId="327" fillId="60" borderId="0" xfId="17" applyFont="1" applyFill="1" applyAlignment="1">
      <alignment horizontal="left" vertical="center" wrapText="1"/>
    </xf>
    <xf numFmtId="49" fontId="17" fillId="31" borderId="9" xfId="0" applyNumberFormat="1" applyFont="1" applyFill="1" applyBorder="1" applyAlignment="1">
      <alignment horizontal="left" vertical="center"/>
    </xf>
    <xf numFmtId="0" fontId="0" fillId="58" borderId="136" xfId="0" applyFill="1" applyBorder="1"/>
    <xf numFmtId="0" fontId="53" fillId="59" borderId="0" xfId="16" applyFont="1" applyFill="1" applyBorder="1" applyAlignment="1">
      <alignment vertical="center" wrapText="1"/>
    </xf>
    <xf numFmtId="0" fontId="328" fillId="61" borderId="0" xfId="0" applyFont="1" applyFill="1" applyAlignment="1">
      <alignment horizontal="left" vertical="center"/>
    </xf>
    <xf numFmtId="0" fontId="53" fillId="59" borderId="0" xfId="16" applyFont="1" applyFill="1" applyBorder="1" applyAlignment="1">
      <alignment vertical="center"/>
    </xf>
    <xf numFmtId="0" fontId="67" fillId="58" borderId="0" xfId="16" applyFont="1" applyFill="1" applyBorder="1" applyAlignment="1">
      <alignment horizontal="right" vertical="top"/>
    </xf>
    <xf numFmtId="0" fontId="67" fillId="58" borderId="0" xfId="16" applyFont="1" applyFill="1" applyBorder="1" applyAlignment="1">
      <alignment vertical="top"/>
    </xf>
    <xf numFmtId="0" fontId="280" fillId="0" borderId="0" xfId="0" applyFont="1"/>
    <xf numFmtId="0" fontId="280" fillId="31" borderId="0" xfId="8" applyFont="1" applyFill="1"/>
    <xf numFmtId="0" fontId="206" fillId="31" borderId="0" xfId="1" applyFill="1"/>
    <xf numFmtId="0" fontId="221" fillId="31" borderId="0" xfId="0" applyFont="1" applyFill="1" applyAlignment="1">
      <alignment horizontal="left" vertical="center"/>
    </xf>
    <xf numFmtId="0" fontId="221" fillId="0" borderId="0" xfId="0" applyFont="1" applyAlignment="1">
      <alignment horizontal="center" vertical="center"/>
    </xf>
    <xf numFmtId="0" fontId="206" fillId="31" borderId="0" xfId="1" applyFill="1" applyAlignment="1">
      <alignment horizontal="left" vertical="center"/>
    </xf>
    <xf numFmtId="14" fontId="0" fillId="31" borderId="0" xfId="0" applyNumberFormat="1" applyFill="1" applyAlignment="1">
      <alignment horizontal="center" vertical="center"/>
    </xf>
    <xf numFmtId="0" fontId="0" fillId="31" borderId="0" xfId="0" applyFill="1" applyAlignment="1">
      <alignment horizontal="right" vertical="center"/>
    </xf>
    <xf numFmtId="0" fontId="0" fillId="31" borderId="0" xfId="0" applyFill="1" applyAlignment="1">
      <alignment horizontal="left" vertical="center"/>
    </xf>
    <xf numFmtId="0" fontId="0" fillId="31" borderId="0" xfId="0" applyFill="1" applyAlignment="1"/>
    <xf numFmtId="0" fontId="280" fillId="31" borderId="0" xfId="0" applyFont="1" applyFill="1" applyAlignment="1">
      <alignment vertical="center"/>
    </xf>
    <xf numFmtId="1" fontId="329" fillId="72" borderId="0" xfId="6" applyNumberFormat="1" applyFont="1" applyFill="1" applyBorder="1" applyAlignment="1" applyProtection="1">
      <alignment horizontal="center" vertical="center"/>
      <protection locked="0"/>
    </xf>
    <xf numFmtId="0" fontId="11" fillId="0" borderId="0" xfId="6"/>
    <xf numFmtId="0" fontId="169" fillId="0" borderId="0" xfId="11" applyFont="1" applyFill="1" applyBorder="1" applyAlignment="1" applyProtection="1">
      <alignment vertical="center"/>
      <protection locked="0"/>
    </xf>
    <xf numFmtId="0" fontId="169" fillId="0" borderId="0" xfId="11" applyFont="1" applyAlignment="1" applyProtection="1">
      <alignment vertical="center"/>
      <protection locked="0"/>
    </xf>
    <xf numFmtId="0" fontId="169" fillId="0" borderId="0" xfId="11" applyFont="1" applyAlignment="1">
      <alignment vertical="center"/>
    </xf>
    <xf numFmtId="0" fontId="330" fillId="35" borderId="0" xfId="6" applyFont="1" applyFill="1"/>
    <xf numFmtId="0" fontId="332" fillId="33" borderId="0" xfId="6" applyFont="1" applyFill="1" applyAlignment="1">
      <alignment vertical="center"/>
    </xf>
    <xf numFmtId="0" fontId="331" fillId="33" borderId="0" xfId="15" applyFont="1" applyFill="1" applyAlignment="1">
      <alignment vertical="center"/>
    </xf>
    <xf numFmtId="0" fontId="52" fillId="31" borderId="0" xfId="11" applyFont="1" applyFill="1" applyAlignment="1">
      <alignment vertical="center"/>
    </xf>
    <xf numFmtId="0" fontId="323" fillId="31" borderId="0" xfId="0" applyFont="1" applyFill="1" applyBorder="1" applyAlignment="1">
      <alignment horizontal="center" vertical="center"/>
    </xf>
    <xf numFmtId="0" fontId="52" fillId="33" borderId="0" xfId="11" applyFont="1" applyFill="1" applyAlignment="1">
      <alignment vertical="center"/>
    </xf>
    <xf numFmtId="0" fontId="300" fillId="35" borderId="0" xfId="11" applyNumberFormat="1" applyFont="1" applyFill="1" applyBorder="1" applyAlignment="1">
      <alignment horizontal="center" vertical="center"/>
    </xf>
    <xf numFmtId="0" fontId="300" fillId="35" borderId="0" xfId="11" applyNumberFormat="1" applyFont="1" applyFill="1" applyBorder="1" applyAlignment="1">
      <alignment vertical="center" wrapText="1"/>
    </xf>
    <xf numFmtId="0" fontId="334" fillId="35" borderId="0" xfId="15" applyFont="1" applyFill="1" applyAlignment="1">
      <alignment vertical="center"/>
    </xf>
    <xf numFmtId="0" fontId="52" fillId="35" borderId="0" xfId="11" applyFont="1" applyFill="1" applyAlignment="1">
      <alignment vertical="center"/>
    </xf>
    <xf numFmtId="0" fontId="248" fillId="31" borderId="0" xfId="11" applyNumberFormat="1" applyFont="1" applyFill="1" applyBorder="1" applyAlignment="1">
      <alignment horizontal="center" vertical="center" wrapText="1"/>
    </xf>
    <xf numFmtId="0" fontId="331" fillId="31" borderId="0" xfId="15" applyFont="1" applyFill="1" applyAlignment="1">
      <alignment vertical="center"/>
    </xf>
    <xf numFmtId="0" fontId="336" fillId="31" borderId="0" xfId="0" applyFont="1" applyFill="1" applyAlignment="1">
      <alignment vertical="center" wrapText="1"/>
    </xf>
    <xf numFmtId="0" fontId="323" fillId="35" borderId="0" xfId="0" applyFont="1" applyFill="1" applyBorder="1" applyAlignment="1">
      <alignment horizontal="center" vertical="center"/>
    </xf>
    <xf numFmtId="0" fontId="326" fillId="31" borderId="0" xfId="1" applyFont="1" applyFill="1" applyAlignment="1">
      <alignment vertical="center"/>
    </xf>
    <xf numFmtId="0" fontId="226" fillId="31" borderId="0" xfId="0" applyFont="1" applyFill="1" applyAlignment="1">
      <alignment vertical="center"/>
    </xf>
    <xf numFmtId="0" fontId="226" fillId="31" borderId="0" xfId="0" applyFont="1" applyFill="1"/>
    <xf numFmtId="0" fontId="337" fillId="0" borderId="0" xfId="1" applyFont="1" applyAlignment="1">
      <alignment vertical="center"/>
    </xf>
    <xf numFmtId="0" fontId="239" fillId="32" borderId="26" xfId="6" applyFont="1" applyFill="1" applyBorder="1" applyAlignment="1">
      <alignment horizontal="center" vertical="center"/>
    </xf>
    <xf numFmtId="0" fontId="338" fillId="31" borderId="87" xfId="0" applyFont="1" applyFill="1" applyBorder="1"/>
    <xf numFmtId="0" fontId="338" fillId="31" borderId="0" xfId="0" applyFont="1" applyFill="1" applyBorder="1"/>
    <xf numFmtId="0" fontId="11" fillId="31" borderId="92" xfId="6" applyFill="1" applyBorder="1"/>
    <xf numFmtId="0" fontId="284" fillId="31" borderId="87" xfId="11" applyNumberFormat="1" applyFont="1" applyFill="1" applyBorder="1" applyAlignment="1">
      <alignment horizontal="center" vertical="center" wrapText="1"/>
    </xf>
    <xf numFmtId="0" fontId="284" fillId="31" borderId="0" xfId="11" applyNumberFormat="1" applyFont="1" applyFill="1" applyBorder="1" applyAlignment="1">
      <alignment horizontal="center" vertical="center" wrapText="1"/>
    </xf>
    <xf numFmtId="0" fontId="284" fillId="31" borderId="92" xfId="11" applyNumberFormat="1" applyFont="1" applyFill="1" applyBorder="1" applyAlignment="1">
      <alignment horizontal="center" vertical="center" wrapText="1"/>
    </xf>
    <xf numFmtId="0" fontId="339" fillId="31" borderId="87" xfId="11" applyFont="1" applyFill="1" applyBorder="1" applyAlignment="1">
      <alignment horizontal="center" vertical="center"/>
    </xf>
    <xf numFmtId="0" fontId="226" fillId="31" borderId="0" xfId="6" applyFont="1" applyFill="1" applyBorder="1" applyAlignment="1">
      <alignment vertical="center"/>
    </xf>
    <xf numFmtId="0" fontId="340" fillId="31" borderId="87" xfId="11" applyFont="1" applyFill="1" applyBorder="1" applyAlignment="1">
      <alignment horizontal="center" vertical="center"/>
    </xf>
    <xf numFmtId="0" fontId="341" fillId="31" borderId="87" xfId="6" applyFont="1" applyFill="1" applyBorder="1" applyAlignment="1">
      <alignment horizontal="center" vertical="center"/>
    </xf>
    <xf numFmtId="0" fontId="11" fillId="31" borderId="53" xfId="6" applyFill="1" applyBorder="1"/>
    <xf numFmtId="0" fontId="11" fillId="0" borderId="54" xfId="6" applyBorder="1"/>
    <xf numFmtId="0" fontId="11" fillId="31" borderId="54" xfId="6" applyFill="1" applyBorder="1"/>
    <xf numFmtId="0" fontId="11" fillId="31" borderId="55" xfId="6" applyFill="1" applyBorder="1"/>
    <xf numFmtId="0" fontId="0" fillId="31" borderId="0" xfId="0" applyFont="1" applyFill="1" applyBorder="1" applyAlignment="1">
      <alignment horizontal="right" vertical="center"/>
    </xf>
    <xf numFmtId="0" fontId="226" fillId="31" borderId="87" xfId="6" applyFont="1" applyFill="1" applyBorder="1" applyAlignment="1">
      <alignment vertical="center" wrapText="1"/>
    </xf>
    <xf numFmtId="0" fontId="226" fillId="31" borderId="0" xfId="6" applyFont="1" applyFill="1" applyBorder="1" applyAlignment="1">
      <alignment vertical="center" wrapText="1"/>
    </xf>
    <xf numFmtId="0" fontId="226" fillId="31" borderId="92" xfId="6" applyFont="1" applyFill="1" applyBorder="1" applyAlignment="1">
      <alignment vertical="center" wrapText="1"/>
    </xf>
    <xf numFmtId="188" fontId="342" fillId="35" borderId="0" xfId="6" applyNumberFormat="1" applyFont="1" applyFill="1" applyBorder="1" applyAlignment="1">
      <alignment horizontal="center" vertical="center"/>
    </xf>
    <xf numFmtId="188" fontId="342" fillId="33" borderId="0" xfId="6" applyNumberFormat="1" applyFont="1" applyFill="1" applyBorder="1" applyAlignment="1">
      <alignment horizontal="center" vertical="center"/>
    </xf>
    <xf numFmtId="186" fontId="342" fillId="35" borderId="0" xfId="6" applyNumberFormat="1" applyFont="1" applyFill="1" applyBorder="1" applyAlignment="1">
      <alignment vertical="center"/>
    </xf>
    <xf numFmtId="186" fontId="342" fillId="33" borderId="92" xfId="6" applyNumberFormat="1" applyFont="1" applyFill="1" applyBorder="1" applyAlignment="1">
      <alignment vertical="center"/>
    </xf>
    <xf numFmtId="0" fontId="344" fillId="31" borderId="59" xfId="6" applyFont="1" applyFill="1" applyBorder="1" applyAlignment="1">
      <alignment vertical="center"/>
    </xf>
    <xf numFmtId="0" fontId="11" fillId="0" borderId="17" xfId="6" applyBorder="1"/>
    <xf numFmtId="0" fontId="342" fillId="31" borderId="17" xfId="6" applyFont="1" applyFill="1" applyBorder="1" applyAlignment="1">
      <alignment vertical="center"/>
    </xf>
    <xf numFmtId="0" fontId="344" fillId="31" borderId="11" xfId="6" applyFont="1" applyFill="1" applyBorder="1" applyAlignment="1">
      <alignment vertical="center"/>
    </xf>
    <xf numFmtId="0" fontId="11" fillId="0" borderId="12" xfId="6" applyBorder="1"/>
    <xf numFmtId="0" fontId="342" fillId="31" borderId="12" xfId="6" applyFont="1" applyFill="1" applyBorder="1" applyAlignment="1">
      <alignment vertical="center"/>
    </xf>
    <xf numFmtId="0" fontId="11" fillId="0" borderId="59" xfId="6" applyBorder="1" applyAlignment="1"/>
    <xf numFmtId="0" fontId="344" fillId="31" borderId="0" xfId="11" applyNumberFormat="1" applyFont="1" applyFill="1" applyBorder="1" applyAlignment="1">
      <alignment horizontal="center" vertical="center" wrapText="1"/>
    </xf>
    <xf numFmtId="0" fontId="344" fillId="31" borderId="0" xfId="11" applyNumberFormat="1" applyFont="1" applyFill="1" applyBorder="1" applyAlignment="1">
      <alignment horizontal="center" vertical="center"/>
    </xf>
    <xf numFmtId="0" fontId="0" fillId="0" borderId="92" xfId="0" applyBorder="1"/>
    <xf numFmtId="0" fontId="0" fillId="31" borderId="92" xfId="0" applyFill="1" applyBorder="1"/>
    <xf numFmtId="3" fontId="346" fillId="35" borderId="87" xfId="11" applyNumberFormat="1" applyFont="1" applyFill="1" applyBorder="1" applyAlignment="1">
      <alignment horizontal="center" vertical="center"/>
    </xf>
    <xf numFmtId="0" fontId="0" fillId="33" borderId="0" xfId="0" applyFill="1" applyBorder="1"/>
    <xf numFmtId="0" fontId="0" fillId="33" borderId="92" xfId="0" applyFill="1" applyBorder="1"/>
    <xf numFmtId="0" fontId="54" fillId="31" borderId="87" xfId="6" applyFont="1" applyFill="1" applyBorder="1"/>
    <xf numFmtId="189" fontId="235" fillId="31" borderId="0" xfId="6" applyNumberFormat="1" applyFont="1" applyFill="1" applyBorder="1" applyAlignment="1">
      <alignment horizontal="center" vertical="center"/>
    </xf>
    <xf numFmtId="0" fontId="213" fillId="31" borderId="0" xfId="6" applyFont="1" applyFill="1" applyBorder="1" applyAlignment="1">
      <alignment horizontal="center" vertical="center"/>
    </xf>
    <xf numFmtId="2" fontId="226" fillId="31" borderId="0" xfId="6" applyNumberFormat="1" applyFont="1" applyFill="1" applyBorder="1" applyAlignment="1">
      <alignment horizontal="center" vertical="center"/>
    </xf>
    <xf numFmtId="0" fontId="348" fillId="31" borderId="87" xfId="6" applyFont="1" applyFill="1" applyBorder="1" applyAlignment="1">
      <alignment horizontal="left" vertical="center"/>
    </xf>
    <xf numFmtId="0" fontId="349" fillId="31" borderId="0" xfId="0" applyFont="1" applyFill="1" applyBorder="1" applyAlignment="1">
      <alignment wrapText="1"/>
    </xf>
    <xf numFmtId="0" fontId="350" fillId="31" borderId="0" xfId="15" applyFont="1" applyFill="1" applyBorder="1" applyAlignment="1">
      <alignment horizontal="center" vertical="center" wrapText="1"/>
    </xf>
    <xf numFmtId="0" fontId="350" fillId="31" borderId="92" xfId="15" applyFont="1" applyFill="1" applyBorder="1" applyAlignment="1">
      <alignment horizontal="center" vertical="center" wrapText="1"/>
    </xf>
    <xf numFmtId="0" fontId="206" fillId="31" borderId="87" xfId="15" applyFill="1" applyBorder="1" applyAlignment="1">
      <alignment vertical="center" wrapText="1"/>
    </xf>
    <xf numFmtId="0" fontId="206" fillId="31" borderId="0" xfId="15" applyFill="1" applyBorder="1" applyAlignment="1">
      <alignment vertical="center" wrapText="1"/>
    </xf>
    <xf numFmtId="0" fontId="281" fillId="31" borderId="80" xfId="11" applyNumberFormat="1" applyFont="1" applyFill="1" applyBorder="1" applyAlignment="1">
      <alignment vertical="center"/>
    </xf>
    <xf numFmtId="0" fontId="281" fillId="31" borderId="52" xfId="11" applyNumberFormat="1" applyFont="1" applyFill="1" applyBorder="1" applyAlignment="1">
      <alignment vertical="center"/>
    </xf>
    <xf numFmtId="0" fontId="281" fillId="31" borderId="81" xfId="11" applyNumberFormat="1" applyFont="1" applyFill="1" applyBorder="1" applyAlignment="1">
      <alignment vertical="center"/>
    </xf>
    <xf numFmtId="0" fontId="353" fillId="31" borderId="64" xfId="6" applyFont="1" applyFill="1" applyBorder="1" applyAlignment="1">
      <alignment vertical="center"/>
    </xf>
    <xf numFmtId="0" fontId="331" fillId="31" borderId="0" xfId="15" applyFont="1" applyFill="1" applyBorder="1" applyAlignment="1">
      <alignment vertical="center"/>
    </xf>
    <xf numFmtId="0" fontId="354" fillId="31" borderId="54" xfId="6" applyFont="1" applyFill="1" applyBorder="1" applyAlignment="1">
      <alignment vertical="center"/>
    </xf>
    <xf numFmtId="0" fontId="354" fillId="31" borderId="55" xfId="6" applyFont="1" applyFill="1" applyBorder="1" applyAlignment="1">
      <alignment vertical="center"/>
    </xf>
    <xf numFmtId="0" fontId="0" fillId="31" borderId="94" xfId="0" applyFill="1" applyBorder="1"/>
    <xf numFmtId="0" fontId="354" fillId="31" borderId="87" xfId="6" applyFont="1" applyFill="1" applyBorder="1" applyAlignment="1">
      <alignment vertical="center"/>
    </xf>
    <xf numFmtId="0" fontId="354" fillId="31" borderId="0" xfId="6" applyFont="1" applyFill="1" applyBorder="1" applyAlignment="1">
      <alignment vertical="center"/>
    </xf>
    <xf numFmtId="0" fontId="354" fillId="31" borderId="92" xfId="6" applyFont="1" applyFill="1" applyBorder="1" applyAlignment="1">
      <alignment vertical="center"/>
    </xf>
    <xf numFmtId="0" fontId="354" fillId="31" borderId="36" xfId="6" applyFont="1" applyFill="1" applyBorder="1" applyAlignment="1">
      <alignment vertical="center"/>
    </xf>
    <xf numFmtId="0" fontId="354" fillId="31" borderId="93" xfId="6" applyFont="1" applyFill="1" applyBorder="1" applyAlignment="1">
      <alignment vertical="center"/>
    </xf>
    <xf numFmtId="0" fontId="354" fillId="31" borderId="94" xfId="6" applyFont="1" applyFill="1" applyBorder="1" applyAlignment="1">
      <alignment vertical="center"/>
    </xf>
    <xf numFmtId="0" fontId="345" fillId="31" borderId="92" xfId="11" applyNumberFormat="1" applyFont="1" applyFill="1" applyBorder="1" applyAlignment="1">
      <alignment horizontal="center" vertical="center" wrapText="1"/>
    </xf>
    <xf numFmtId="0" fontId="342" fillId="31" borderId="0" xfId="11" applyNumberFormat="1" applyFont="1" applyFill="1" applyBorder="1" applyAlignment="1">
      <alignment horizontal="center" vertical="center" wrapText="1"/>
    </xf>
    <xf numFmtId="0" fontId="345" fillId="31" borderId="0" xfId="11" applyNumberFormat="1" applyFont="1" applyFill="1" applyBorder="1" applyAlignment="1">
      <alignment horizontal="center" vertical="center" wrapText="1"/>
    </xf>
    <xf numFmtId="0" fontId="361" fillId="31" borderId="0" xfId="6" applyFont="1" applyFill="1" applyBorder="1" applyAlignment="1">
      <alignment horizontal="center" vertical="center" wrapText="1"/>
    </xf>
    <xf numFmtId="0" fontId="359" fillId="31" borderId="87" xfId="6" applyFont="1" applyFill="1" applyBorder="1" applyAlignment="1">
      <alignment horizontal="center" vertical="center"/>
    </xf>
    <xf numFmtId="0" fontId="54" fillId="31" borderId="60" xfId="6" applyFont="1" applyFill="1" applyBorder="1" applyAlignment="1">
      <alignment vertical="center"/>
    </xf>
    <xf numFmtId="0" fontId="273" fillId="31" borderId="60" xfId="0" applyFont="1" applyFill="1" applyBorder="1" applyAlignment="1">
      <alignment horizontal="center" vertical="center"/>
    </xf>
    <xf numFmtId="164" fontId="232" fillId="31" borderId="60" xfId="11" applyNumberFormat="1" applyFont="1" applyFill="1" applyBorder="1" applyAlignment="1">
      <alignment horizontal="center" vertical="center"/>
    </xf>
    <xf numFmtId="0" fontId="54" fillId="31" borderId="61" xfId="6" applyFont="1" applyFill="1" applyBorder="1" applyAlignment="1">
      <alignment vertical="center"/>
    </xf>
    <xf numFmtId="164" fontId="365" fillId="31" borderId="0" xfId="11" applyNumberFormat="1" applyFont="1" applyFill="1" applyBorder="1" applyAlignment="1">
      <alignment horizontal="left" vertical="center"/>
    </xf>
    <xf numFmtId="0" fontId="54" fillId="31" borderId="92" xfId="6" applyFont="1" applyFill="1" applyBorder="1" applyAlignment="1">
      <alignment vertical="center"/>
    </xf>
    <xf numFmtId="164" fontId="365" fillId="31" borderId="121" xfId="11" applyNumberFormat="1" applyFont="1" applyFill="1" applyBorder="1" applyAlignment="1">
      <alignment horizontal="left" vertical="center"/>
    </xf>
    <xf numFmtId="0" fontId="54" fillId="31" borderId="122" xfId="6" applyFont="1" applyFill="1" applyBorder="1" applyAlignment="1">
      <alignment vertical="center"/>
    </xf>
    <xf numFmtId="0" fontId="0" fillId="31" borderId="87" xfId="0" applyFill="1" applyBorder="1" applyAlignment="1">
      <alignment horizontal="center" vertical="center" textRotation="90"/>
    </xf>
    <xf numFmtId="0" fontId="359" fillId="31" borderId="54" xfId="6" applyFont="1" applyFill="1" applyBorder="1" applyAlignment="1">
      <alignment horizontal="center" vertical="center"/>
    </xf>
    <xf numFmtId="2" fontId="369" fillId="74" borderId="0" xfId="6" applyNumberFormat="1" applyFont="1" applyFill="1" applyBorder="1" applyAlignment="1" applyProtection="1">
      <alignment horizontal="center" vertical="center" wrapText="1"/>
      <protection locked="0"/>
    </xf>
    <xf numFmtId="0" fontId="370" fillId="31" borderId="0" xfId="6" applyFont="1" applyFill="1" applyBorder="1" applyAlignment="1" applyProtection="1">
      <alignment horizontal="center"/>
      <protection hidden="1"/>
    </xf>
    <xf numFmtId="0" fontId="342" fillId="31" borderId="0" xfId="11" applyFont="1" applyFill="1" applyBorder="1" applyAlignment="1">
      <alignment horizontal="center" vertical="center" wrapText="1"/>
    </xf>
    <xf numFmtId="0" fontId="371" fillId="31" borderId="0" xfId="11" applyFont="1" applyFill="1" applyBorder="1" applyAlignment="1">
      <alignment horizontal="center" vertical="center" wrapText="1"/>
    </xf>
    <xf numFmtId="191" fontId="281" fillId="33" borderId="0" xfId="6" applyNumberFormat="1" applyFont="1" applyFill="1" applyBorder="1" applyAlignment="1">
      <alignment horizontal="center" vertical="center"/>
    </xf>
    <xf numFmtId="0" fontId="372" fillId="33" borderId="0" xfId="6" applyFont="1" applyFill="1" applyBorder="1" applyAlignment="1">
      <alignment horizontal="center" vertical="center"/>
    </xf>
    <xf numFmtId="165" fontId="352" fillId="33" borderId="0" xfId="6" applyNumberFormat="1" applyFont="1" applyFill="1" applyBorder="1" applyAlignment="1">
      <alignment horizontal="center" vertical="center"/>
    </xf>
    <xf numFmtId="192" fontId="352" fillId="33" borderId="0" xfId="6" applyNumberFormat="1" applyFont="1" applyFill="1" applyBorder="1" applyAlignment="1">
      <alignment horizontal="center" vertical="center"/>
    </xf>
    <xf numFmtId="180" fontId="226" fillId="33" borderId="0" xfId="6" applyNumberFormat="1" applyFont="1" applyFill="1" applyBorder="1" applyAlignment="1">
      <alignment horizontal="left" vertical="center"/>
    </xf>
    <xf numFmtId="165" fontId="352" fillId="33" borderId="52" xfId="6" applyNumberFormat="1" applyFont="1" applyFill="1" applyBorder="1" applyAlignment="1">
      <alignment horizontal="center" vertical="center"/>
    </xf>
    <xf numFmtId="192" fontId="352" fillId="33" borderId="52" xfId="6" applyNumberFormat="1" applyFont="1" applyFill="1" applyBorder="1" applyAlignment="1">
      <alignment horizontal="center" vertical="center"/>
    </xf>
    <xf numFmtId="165" fontId="352" fillId="33" borderId="52" xfId="6" applyNumberFormat="1" applyFont="1" applyFill="1" applyBorder="1" applyAlignment="1">
      <alignment horizontal="right" vertical="center"/>
    </xf>
    <xf numFmtId="0" fontId="372" fillId="33" borderId="52" xfId="6" applyFont="1" applyFill="1" applyBorder="1" applyAlignment="1">
      <alignment horizontal="center" vertical="center"/>
    </xf>
    <xf numFmtId="186" fontId="213" fillId="33" borderId="52" xfId="6" applyNumberFormat="1" applyFont="1" applyFill="1" applyBorder="1" applyAlignment="1">
      <alignment horizontal="left" vertical="center"/>
    </xf>
    <xf numFmtId="0" fontId="374" fillId="45" borderId="0" xfId="6" applyFont="1" applyFill="1" applyBorder="1" applyAlignment="1">
      <alignment horizontal="center" vertical="center"/>
    </xf>
    <xf numFmtId="191" fontId="375" fillId="55" borderId="0" xfId="6" applyNumberFormat="1" applyFont="1" applyFill="1" applyBorder="1" applyAlignment="1">
      <alignment horizontal="center" vertical="center"/>
    </xf>
    <xf numFmtId="0" fontId="377" fillId="33" borderId="0" xfId="11" applyNumberFormat="1" applyFont="1" applyFill="1" applyBorder="1" applyAlignment="1" applyProtection="1">
      <alignment horizontal="center" vertical="center"/>
    </xf>
    <xf numFmtId="0" fontId="378" fillId="33" borderId="0" xfId="6" applyFont="1" applyFill="1" applyBorder="1" applyAlignment="1">
      <alignment horizontal="center" vertical="center"/>
    </xf>
    <xf numFmtId="0" fontId="224" fillId="33" borderId="0" xfId="0" applyFont="1" applyFill="1" applyBorder="1"/>
    <xf numFmtId="164" fontId="369" fillId="33" borderId="0" xfId="6" applyNumberFormat="1" applyFont="1" applyFill="1" applyBorder="1" applyAlignment="1">
      <alignment horizontal="center" vertical="center"/>
    </xf>
    <xf numFmtId="0" fontId="379" fillId="33" borderId="0" xfId="6" applyFont="1" applyFill="1" applyBorder="1" applyAlignment="1">
      <alignment horizontal="center" vertical="center"/>
    </xf>
    <xf numFmtId="165" fontId="352" fillId="33" borderId="0" xfId="6" applyNumberFormat="1" applyFont="1" applyFill="1" applyBorder="1" applyAlignment="1">
      <alignment horizontal="right" vertical="center"/>
    </xf>
    <xf numFmtId="186" fontId="213" fillId="33" borderId="0" xfId="6" applyNumberFormat="1" applyFont="1" applyFill="1" applyBorder="1" applyAlignment="1">
      <alignment horizontal="left" vertical="center"/>
    </xf>
    <xf numFmtId="0" fontId="0" fillId="31" borderId="54" xfId="0" applyFill="1" applyBorder="1"/>
    <xf numFmtId="165" fontId="380" fillId="31" borderId="54" xfId="6" applyNumberFormat="1" applyFont="1" applyFill="1" applyBorder="1" applyAlignment="1">
      <alignment horizontal="right" vertical="center"/>
    </xf>
    <xf numFmtId="0" fontId="381" fillId="31" borderId="54" xfId="6" applyFont="1" applyFill="1" applyBorder="1" applyAlignment="1">
      <alignment horizontal="center" vertical="center"/>
    </xf>
    <xf numFmtId="186" fontId="342" fillId="31" borderId="54" xfId="6" applyNumberFormat="1" applyFont="1" applyFill="1" applyBorder="1" applyAlignment="1">
      <alignment horizontal="left" vertical="center"/>
    </xf>
    <xf numFmtId="0" fontId="382" fillId="31" borderId="0" xfId="6" applyFont="1" applyFill="1" applyBorder="1" applyAlignment="1">
      <alignment horizontal="center" vertical="center"/>
    </xf>
    <xf numFmtId="2" fontId="213" fillId="74" borderId="0" xfId="6" applyNumberFormat="1" applyFont="1" applyFill="1" applyBorder="1" applyAlignment="1" applyProtection="1">
      <alignment vertical="center"/>
      <protection locked="0"/>
    </xf>
    <xf numFmtId="0" fontId="213" fillId="31" borderId="0" xfId="11" applyFont="1" applyFill="1" applyBorder="1" applyAlignment="1">
      <alignment vertical="center"/>
    </xf>
    <xf numFmtId="0" fontId="54" fillId="31" borderId="0" xfId="6" applyFont="1" applyFill="1" applyBorder="1"/>
    <xf numFmtId="0" fontId="54" fillId="0" borderId="0" xfId="6" applyFont="1" applyBorder="1"/>
    <xf numFmtId="186" fontId="213" fillId="31" borderId="0" xfId="6" applyNumberFormat="1" applyFont="1" applyFill="1" applyBorder="1" applyAlignment="1">
      <alignment horizontal="left" vertical="center"/>
    </xf>
    <xf numFmtId="165" fontId="352" fillId="31" borderId="0" xfId="6" applyNumberFormat="1" applyFont="1" applyFill="1" applyBorder="1" applyAlignment="1">
      <alignment horizontal="right" vertical="center"/>
    </xf>
    <xf numFmtId="0" fontId="280" fillId="31" borderId="0" xfId="6" applyFont="1" applyFill="1" applyBorder="1" applyAlignment="1">
      <alignment horizontal="center" vertical="center" wrapText="1"/>
    </xf>
    <xf numFmtId="0" fontId="280" fillId="31" borderId="143" xfId="6" applyFont="1" applyFill="1" applyBorder="1" applyAlignment="1">
      <alignment horizontal="right" vertical="center" wrapText="1"/>
    </xf>
    <xf numFmtId="164" fontId="280" fillId="31" borderId="0" xfId="6" applyNumberFormat="1" applyFont="1" applyFill="1" applyBorder="1" applyAlignment="1">
      <alignment horizontal="center" vertical="center" wrapText="1"/>
    </xf>
    <xf numFmtId="0" fontId="279" fillId="31" borderId="0" xfId="6" applyFont="1" applyFill="1" applyBorder="1" applyAlignment="1">
      <alignment horizontal="right" vertical="center"/>
    </xf>
    <xf numFmtId="164" fontId="212" fillId="31" borderId="0" xfId="6" applyNumberFormat="1" applyFont="1" applyFill="1" applyBorder="1" applyAlignment="1">
      <alignment vertical="center"/>
    </xf>
    <xf numFmtId="0" fontId="279" fillId="31" borderId="0" xfId="6" applyFont="1" applyFill="1" applyBorder="1" applyAlignment="1">
      <alignment horizontal="center" vertical="center" wrapText="1"/>
    </xf>
    <xf numFmtId="0" fontId="279" fillId="31" borderId="0" xfId="6" applyFont="1" applyFill="1" applyBorder="1" applyAlignment="1">
      <alignment horizontal="right" vertical="center" wrapText="1"/>
    </xf>
    <xf numFmtId="0" fontId="383" fillId="31" borderId="0" xfId="0" applyFont="1" applyFill="1" applyBorder="1" applyAlignment="1">
      <alignment vertical="center"/>
    </xf>
    <xf numFmtId="0" fontId="384" fillId="31" borderId="0" xfId="0" applyFont="1" applyFill="1" applyBorder="1" applyAlignment="1">
      <alignment vertical="center"/>
    </xf>
    <xf numFmtId="0" fontId="383" fillId="31" borderId="0" xfId="0" applyFont="1" applyFill="1" applyBorder="1" applyAlignment="1">
      <alignment horizontal="left" vertical="center"/>
    </xf>
    <xf numFmtId="0" fontId="385" fillId="31" borderId="0" xfId="15" applyFont="1" applyFill="1" applyBorder="1" applyAlignment="1">
      <alignment vertical="center"/>
    </xf>
    <xf numFmtId="0" fontId="0" fillId="31" borderId="36" xfId="0" applyFill="1" applyBorder="1" applyAlignment="1">
      <alignment horizontal="center" vertical="center" textRotation="90"/>
    </xf>
    <xf numFmtId="0" fontId="386" fillId="31" borderId="87" xfId="0" applyFont="1" applyFill="1" applyBorder="1"/>
    <xf numFmtId="0" fontId="52" fillId="31" borderId="0" xfId="6" applyFont="1" applyFill="1" applyBorder="1"/>
    <xf numFmtId="0" fontId="52" fillId="31" borderId="92" xfId="6" applyFont="1" applyFill="1" applyBorder="1"/>
    <xf numFmtId="0" fontId="387" fillId="46" borderId="0" xfId="0" applyFont="1" applyFill="1" applyBorder="1" applyAlignment="1">
      <alignment horizontal="center"/>
    </xf>
    <xf numFmtId="0" fontId="389" fillId="31" borderId="87" xfId="0" applyFont="1" applyFill="1" applyBorder="1"/>
    <xf numFmtId="0" fontId="389" fillId="31" borderId="0" xfId="0" applyFont="1" applyFill="1" applyBorder="1"/>
    <xf numFmtId="0" fontId="54" fillId="31" borderId="92" xfId="6" applyFont="1" applyFill="1" applyBorder="1"/>
    <xf numFmtId="0" fontId="224" fillId="31" borderId="87" xfId="0" applyFont="1" applyFill="1" applyBorder="1"/>
    <xf numFmtId="0" fontId="224" fillId="31" borderId="0" xfId="0" applyFont="1" applyFill="1" applyBorder="1"/>
    <xf numFmtId="0" fontId="390" fillId="31" borderId="87" xfId="15" applyFont="1" applyFill="1" applyBorder="1"/>
    <xf numFmtId="0" fontId="221" fillId="31" borderId="39" xfId="0" applyFont="1" applyFill="1" applyBorder="1" applyAlignment="1">
      <alignment horizontal="center"/>
    </xf>
    <xf numFmtId="0" fontId="52" fillId="31" borderId="39" xfId="6" applyFont="1" applyFill="1" applyBorder="1" applyAlignment="1" applyProtection="1">
      <alignment horizontal="center" vertical="center"/>
      <protection hidden="1"/>
    </xf>
    <xf numFmtId="0" fontId="221" fillId="31" borderId="0" xfId="0" applyFont="1" applyFill="1" applyBorder="1" applyAlignment="1">
      <alignment horizontal="left"/>
    </xf>
    <xf numFmtId="185" fontId="169" fillId="31" borderId="0" xfId="6" applyNumberFormat="1" applyFont="1" applyFill="1" applyBorder="1" applyAlignment="1" applyProtection="1">
      <alignment horizontal="center" vertical="center"/>
      <protection hidden="1"/>
    </xf>
    <xf numFmtId="194" fontId="53" fillId="31" borderId="0" xfId="6" applyNumberFormat="1" applyFont="1" applyFill="1" applyBorder="1" applyAlignment="1" applyProtection="1">
      <alignment horizontal="center" vertical="center"/>
      <protection hidden="1"/>
    </xf>
    <xf numFmtId="164" fontId="52" fillId="55" borderId="92" xfId="11" applyNumberFormat="1" applyFont="1" applyFill="1" applyBorder="1" applyAlignment="1">
      <alignment horizontal="center" vertical="center"/>
    </xf>
    <xf numFmtId="0" fontId="221" fillId="31" borderId="93" xfId="0" applyFont="1" applyFill="1" applyBorder="1" applyAlignment="1">
      <alignment horizontal="left"/>
    </xf>
    <xf numFmtId="185" fontId="169" fillId="31" borderId="93" xfId="6" applyNumberFormat="1" applyFont="1" applyFill="1" applyBorder="1" applyAlignment="1" applyProtection="1">
      <alignment horizontal="center" vertical="center"/>
      <protection hidden="1"/>
    </xf>
    <xf numFmtId="194" fontId="53" fillId="31" borderId="93" xfId="6" applyNumberFormat="1" applyFont="1" applyFill="1" applyBorder="1" applyAlignment="1" applyProtection="1">
      <alignment horizontal="center" vertical="center"/>
      <protection hidden="1"/>
    </xf>
    <xf numFmtId="164" fontId="52" fillId="55" borderId="94" xfId="11" applyNumberFormat="1" applyFont="1" applyFill="1" applyBorder="1" applyAlignment="1">
      <alignment horizontal="center" vertical="center"/>
    </xf>
    <xf numFmtId="0" fontId="232" fillId="31" borderId="144" xfId="6" applyFont="1" applyFill="1" applyBorder="1" applyAlignment="1">
      <alignment horizontal="center" vertical="center"/>
    </xf>
    <xf numFmtId="0" fontId="232" fillId="31" borderId="145" xfId="6" applyFont="1" applyFill="1" applyBorder="1" applyAlignment="1">
      <alignment horizontal="center" vertical="center"/>
    </xf>
    <xf numFmtId="0" fontId="232" fillId="31" borderId="146" xfId="6" applyFont="1" applyFill="1" applyBorder="1" applyAlignment="1">
      <alignment horizontal="center" vertical="center"/>
    </xf>
    <xf numFmtId="0" fontId="235" fillId="31" borderId="14" xfId="6" applyFont="1" applyFill="1" applyBorder="1" applyAlignment="1">
      <alignment horizontal="center" vertical="center"/>
    </xf>
    <xf numFmtId="0" fontId="222" fillId="31" borderId="15" xfId="6" applyFont="1" applyFill="1" applyBorder="1" applyAlignment="1">
      <alignment horizontal="center" vertical="center"/>
    </xf>
    <xf numFmtId="0" fontId="222" fillId="31" borderId="16" xfId="6" applyFont="1" applyFill="1" applyBorder="1" applyAlignment="1">
      <alignment horizontal="center" vertical="center"/>
    </xf>
    <xf numFmtId="0" fontId="235" fillId="46" borderId="150" xfId="6" applyFont="1" applyFill="1" applyBorder="1" applyAlignment="1">
      <alignment horizontal="center" vertical="center"/>
    </xf>
    <xf numFmtId="0" fontId="226" fillId="31" borderId="119" xfId="6" applyFont="1" applyFill="1" applyBorder="1" applyAlignment="1">
      <alignment horizontal="center" vertical="center"/>
    </xf>
    <xf numFmtId="0" fontId="226" fillId="31" borderId="151" xfId="6" applyFont="1" applyFill="1" applyBorder="1" applyAlignment="1">
      <alignment horizontal="center" vertical="center"/>
    </xf>
    <xf numFmtId="0" fontId="226" fillId="31" borderId="150" xfId="6" applyFont="1" applyFill="1" applyBorder="1" applyAlignment="1">
      <alignment horizontal="center" vertical="center"/>
    </xf>
    <xf numFmtId="0" fontId="235" fillId="46" borderId="119" xfId="6" applyFont="1" applyFill="1" applyBorder="1" applyAlignment="1">
      <alignment horizontal="center" vertical="center"/>
    </xf>
    <xf numFmtId="0" fontId="226" fillId="31" borderId="59" xfId="6" applyFont="1" applyFill="1" applyBorder="1" applyAlignment="1">
      <alignment horizontal="center" vertical="center"/>
    </xf>
    <xf numFmtId="0" fontId="226" fillId="31" borderId="17" xfId="6" applyFont="1" applyFill="1" applyBorder="1" applyAlignment="1">
      <alignment horizontal="center" vertical="center"/>
    </xf>
    <xf numFmtId="0" fontId="235" fillId="46" borderId="66" xfId="6" applyFont="1" applyFill="1" applyBorder="1" applyAlignment="1">
      <alignment horizontal="center" vertical="center"/>
    </xf>
    <xf numFmtId="49" fontId="226" fillId="31" borderId="87" xfId="8" applyNumberFormat="1" applyFont="1" applyFill="1" applyBorder="1" applyAlignment="1">
      <alignment horizontal="right" vertical="center"/>
    </xf>
    <xf numFmtId="49" fontId="204" fillId="31" borderId="0" xfId="8" applyNumberFormat="1" applyFont="1" applyFill="1" applyBorder="1" applyAlignment="1">
      <alignment horizontal="center" vertical="center"/>
    </xf>
    <xf numFmtId="49" fontId="204" fillId="31" borderId="92" xfId="8" applyNumberFormat="1" applyFont="1" applyFill="1" applyBorder="1" applyAlignment="1">
      <alignment horizontal="center" vertical="center"/>
    </xf>
    <xf numFmtId="0" fontId="297" fillId="31" borderId="0" xfId="2" applyFont="1" applyFill="1" applyAlignment="1" applyProtection="1">
      <alignment vertical="center"/>
      <protection hidden="1"/>
    </xf>
    <xf numFmtId="0" fontId="298" fillId="31" borderId="0" xfId="2" applyFont="1" applyFill="1" applyAlignment="1" applyProtection="1">
      <alignment vertical="center"/>
      <protection hidden="1"/>
    </xf>
    <xf numFmtId="0" fontId="393" fillId="11" borderId="26" xfId="18" applyFont="1" applyFill="1" applyBorder="1" applyAlignment="1">
      <alignment horizontal="center" vertical="center"/>
    </xf>
    <xf numFmtId="0" fontId="394" fillId="11" borderId="17" xfId="18" applyFont="1" applyFill="1" applyBorder="1" applyAlignment="1" applyProtection="1">
      <alignment horizontal="center" vertical="center"/>
      <protection locked="0"/>
    </xf>
    <xf numFmtId="0" fontId="394" fillId="11" borderId="27" xfId="18" applyFont="1" applyFill="1" applyBorder="1" applyAlignment="1" applyProtection="1">
      <alignment horizontal="center" vertical="center"/>
      <protection locked="0"/>
    </xf>
    <xf numFmtId="0" fontId="395" fillId="31" borderId="0" xfId="0" applyFont="1" applyFill="1"/>
    <xf numFmtId="196" fontId="396" fillId="76" borderId="18" xfId="18" applyNumberFormat="1" applyFont="1" applyFill="1" applyBorder="1" applyAlignment="1" applyProtection="1">
      <alignment horizontal="center" vertical="center"/>
      <protection locked="0"/>
    </xf>
    <xf numFmtId="0" fontId="396" fillId="76" borderId="0" xfId="18" applyFont="1" applyFill="1" applyBorder="1" applyAlignment="1" applyProtection="1">
      <alignment horizontal="center" vertical="center"/>
      <protection locked="0"/>
    </xf>
    <xf numFmtId="0" fontId="396" fillId="76" borderId="28" xfId="18" applyFont="1" applyFill="1" applyBorder="1" applyAlignment="1" applyProtection="1">
      <alignment horizontal="center" vertical="center"/>
      <protection locked="0"/>
    </xf>
    <xf numFmtId="196" fontId="64" fillId="11" borderId="18" xfId="18" applyNumberFormat="1" applyFont="1" applyFill="1" applyBorder="1" applyAlignment="1" applyProtection="1">
      <alignment horizontal="center" vertical="center"/>
      <protection locked="0"/>
    </xf>
    <xf numFmtId="0" fontId="67" fillId="0" borderId="0" xfId="18" applyFont="1" applyFill="1" applyBorder="1" applyAlignment="1">
      <alignment horizontal="center" vertical="center"/>
    </xf>
    <xf numFmtId="1" fontId="67" fillId="0" borderId="28" xfId="18" applyNumberFormat="1" applyFont="1" applyFill="1" applyBorder="1" applyAlignment="1">
      <alignment horizontal="center" vertical="center"/>
    </xf>
    <xf numFmtId="196" fontId="67" fillId="0" borderId="18" xfId="18" applyNumberFormat="1" applyFont="1" applyFill="1" applyBorder="1" applyAlignment="1" applyProtection="1">
      <alignment horizontal="center" vertical="center"/>
      <protection locked="0"/>
    </xf>
    <xf numFmtId="0" fontId="79" fillId="11" borderId="0" xfId="18" applyFont="1" applyFill="1" applyBorder="1" applyAlignment="1">
      <alignment horizontal="center" vertical="center"/>
    </xf>
    <xf numFmtId="0" fontId="67" fillId="0" borderId="28" xfId="18" applyFont="1" applyFill="1" applyBorder="1" applyAlignment="1">
      <alignment horizontal="center" vertical="center"/>
    </xf>
    <xf numFmtId="196" fontId="67" fillId="0" borderId="34" xfId="18" applyNumberFormat="1" applyFont="1" applyFill="1" applyBorder="1" applyAlignment="1" applyProtection="1">
      <alignment horizontal="center" vertical="center"/>
      <protection locked="0"/>
    </xf>
    <xf numFmtId="0" fontId="67" fillId="0" borderId="12" xfId="18" applyFont="1" applyFill="1" applyBorder="1" applyAlignment="1">
      <alignment horizontal="center" vertical="center"/>
    </xf>
    <xf numFmtId="0" fontId="79" fillId="11" borderId="35" xfId="18" applyFont="1" applyFill="1" applyBorder="1" applyAlignment="1">
      <alignment horizontal="center" vertical="center"/>
    </xf>
    <xf numFmtId="1" fontId="67" fillId="21" borderId="89" xfId="8" applyNumberFormat="1" applyFont="1" applyFill="1" applyBorder="1" applyAlignment="1">
      <alignment horizontal="centerContinuous" vertical="center" wrapText="1"/>
    </xf>
    <xf numFmtId="0" fontId="301" fillId="31" borderId="87" xfId="0" applyFont="1" applyFill="1" applyBorder="1" applyAlignment="1" applyProtection="1">
      <alignment horizontal="left" vertical="center"/>
      <protection locked="0"/>
    </xf>
    <xf numFmtId="0" fontId="301" fillId="31" borderId="0" xfId="0" applyFont="1" applyFill="1" applyBorder="1" applyAlignment="1" applyProtection="1">
      <alignment horizontal="left" vertical="center"/>
      <protection locked="0"/>
    </xf>
    <xf numFmtId="0" fontId="400" fillId="31" borderId="66" xfId="6" applyFont="1" applyFill="1" applyBorder="1" applyAlignment="1" applyProtection="1">
      <alignment horizontal="right" vertical="center"/>
      <protection hidden="1"/>
    </xf>
    <xf numFmtId="0" fontId="224" fillId="31" borderId="0" xfId="0" applyFont="1" applyFill="1" applyBorder="1" applyAlignment="1" applyProtection="1">
      <alignment horizontal="left" vertical="center"/>
      <protection locked="0"/>
    </xf>
    <xf numFmtId="0" fontId="301" fillId="31" borderId="92" xfId="0" applyFont="1" applyFill="1" applyBorder="1" applyAlignment="1" applyProtection="1">
      <alignment horizontal="left" vertical="center"/>
      <protection locked="0"/>
    </xf>
    <xf numFmtId="0" fontId="53" fillId="31" borderId="18" xfId="0" applyFont="1" applyFill="1" applyBorder="1" applyAlignment="1">
      <alignment horizontal="centerContinuous" vertical="center"/>
    </xf>
    <xf numFmtId="0" fontId="53" fillId="31" borderId="0" xfId="0" applyFont="1" applyFill="1" applyBorder="1" applyAlignment="1">
      <alignment horizontal="centerContinuous" vertical="center"/>
    </xf>
    <xf numFmtId="0" fontId="401" fillId="31" borderId="0" xfId="6" applyFont="1" applyFill="1" applyBorder="1" applyAlignment="1">
      <alignment horizontal="center" vertical="center"/>
    </xf>
    <xf numFmtId="0" fontId="402" fillId="31" borderId="18" xfId="6" applyFont="1" applyFill="1" applyBorder="1" applyAlignment="1">
      <alignment horizontal="center" vertical="center"/>
    </xf>
    <xf numFmtId="178" fontId="403" fillId="78" borderId="0" xfId="0" applyNumberFormat="1" applyFont="1" applyFill="1" applyBorder="1" applyAlignment="1">
      <alignment horizontal="center" vertical="center"/>
    </xf>
    <xf numFmtId="0" fontId="0" fillId="31" borderId="0" xfId="0" applyFill="1" applyBorder="1" applyAlignment="1">
      <alignment vertical="center"/>
    </xf>
    <xf numFmtId="0" fontId="228" fillId="31" borderId="0" xfId="1" applyFont="1" applyFill="1" applyBorder="1" applyAlignment="1" applyProtection="1"/>
    <xf numFmtId="0" fontId="235" fillId="31" borderId="0" xfId="0" applyFont="1" applyFill="1" applyBorder="1" applyAlignment="1">
      <alignment horizontal="center" vertical="center" wrapText="1"/>
    </xf>
    <xf numFmtId="0" fontId="235" fillId="31" borderId="28" xfId="0" applyFont="1" applyFill="1" applyBorder="1" applyAlignment="1">
      <alignment horizontal="center" vertical="center" wrapText="1"/>
    </xf>
    <xf numFmtId="0" fontId="235" fillId="46" borderId="18" xfId="0" applyFont="1" applyFill="1" applyBorder="1" applyAlignment="1">
      <alignment horizontal="center" vertical="center"/>
    </xf>
    <xf numFmtId="0" fontId="273" fillId="31" borderId="0" xfId="0" applyFont="1" applyFill="1" applyBorder="1" applyAlignment="1">
      <alignment horizontal="left" vertical="center"/>
    </xf>
    <xf numFmtId="178" fontId="226" fillId="31" borderId="0" xfId="0" applyNumberFormat="1" applyFont="1" applyFill="1" applyBorder="1" applyAlignment="1">
      <alignment horizontal="center" vertical="center"/>
    </xf>
    <xf numFmtId="0" fontId="0" fillId="31" borderId="0" xfId="0" applyFill="1" applyBorder="1" applyAlignment="1">
      <alignment horizontal="center" vertical="center"/>
    </xf>
    <xf numFmtId="0" fontId="228" fillId="31" borderId="0" xfId="1" applyFont="1" applyFill="1" applyBorder="1" applyAlignment="1" applyProtection="1">
      <alignment horizontal="left" vertical="center"/>
    </xf>
    <xf numFmtId="0" fontId="401" fillId="31" borderId="18" xfId="6" applyFont="1" applyFill="1" applyBorder="1" applyAlignment="1">
      <alignment horizontal="center" vertical="center"/>
    </xf>
    <xf numFmtId="0" fontId="404" fillId="31" borderId="0" xfId="6" applyFont="1" applyFill="1" applyBorder="1" applyAlignment="1" applyProtection="1">
      <alignment horizontal="left"/>
      <protection hidden="1"/>
    </xf>
    <xf numFmtId="0" fontId="0" fillId="31" borderId="0" xfId="0" applyFill="1" applyBorder="1" applyAlignment="1">
      <alignment horizontal="left" vertical="center"/>
    </xf>
    <xf numFmtId="0" fontId="405" fillId="31" borderId="0" xfId="6" applyFont="1" applyFill="1" applyBorder="1" applyAlignment="1" applyProtection="1">
      <alignment horizontal="left"/>
      <protection hidden="1"/>
    </xf>
    <xf numFmtId="0" fontId="401" fillId="31" borderId="154" xfId="6" applyFont="1" applyFill="1" applyBorder="1" applyAlignment="1">
      <alignment horizontal="center" vertical="center"/>
    </xf>
    <xf numFmtId="0" fontId="406" fillId="31" borderId="155" xfId="6" applyFont="1" applyFill="1" applyBorder="1" applyAlignment="1" applyProtection="1">
      <alignment horizontal="left"/>
      <protection hidden="1"/>
    </xf>
    <xf numFmtId="0" fontId="235" fillId="31" borderId="155" xfId="0" applyFont="1" applyFill="1" applyBorder="1" applyAlignment="1">
      <alignment horizontal="center" vertical="center" wrapText="1"/>
    </xf>
    <xf numFmtId="0" fontId="235" fillId="31" borderId="156" xfId="0" applyFont="1" applyFill="1" applyBorder="1" applyAlignment="1">
      <alignment horizontal="center" vertical="center" wrapText="1"/>
    </xf>
    <xf numFmtId="0" fontId="402" fillId="46" borderId="34" xfId="6" applyFont="1" applyFill="1" applyBorder="1" applyAlignment="1">
      <alignment horizontal="center" vertical="center"/>
    </xf>
    <xf numFmtId="0" fontId="407" fillId="31" borderId="12" xfId="6" applyFont="1" applyFill="1" applyBorder="1" applyAlignment="1" applyProtection="1">
      <alignment horizontal="left"/>
      <protection hidden="1"/>
    </xf>
    <xf numFmtId="0" fontId="235" fillId="31" borderId="12" xfId="0" applyFont="1" applyFill="1" applyBorder="1" applyAlignment="1">
      <alignment horizontal="center" vertical="center" wrapText="1"/>
    </xf>
    <xf numFmtId="0" fontId="235" fillId="31" borderId="35" xfId="0" applyFont="1" applyFill="1" applyBorder="1" applyAlignment="1">
      <alignment horizontal="center" vertical="center" wrapText="1"/>
    </xf>
    <xf numFmtId="0" fontId="241" fillId="0" borderId="0" xfId="0" applyFont="1" applyAlignment="1">
      <alignment vertical="top"/>
    </xf>
    <xf numFmtId="0" fontId="402" fillId="31" borderId="11" xfId="6" applyFont="1" applyFill="1" applyBorder="1" applyAlignment="1">
      <alignment horizontal="center" vertical="center"/>
    </xf>
    <xf numFmtId="0" fontId="53" fillId="31" borderId="12" xfId="0" applyFont="1" applyFill="1" applyBorder="1" applyAlignment="1">
      <alignment horizontal="center" vertical="center"/>
    </xf>
    <xf numFmtId="0" fontId="401" fillId="31" borderId="12" xfId="6" applyFont="1" applyFill="1" applyBorder="1" applyAlignment="1">
      <alignment horizontal="center" vertical="center"/>
    </xf>
    <xf numFmtId="0" fontId="402" fillId="31" borderId="12" xfId="6" applyFont="1" applyFill="1" applyBorder="1" applyAlignment="1">
      <alignment horizontal="center" vertical="center"/>
    </xf>
    <xf numFmtId="0" fontId="53" fillId="31" borderId="13" xfId="0" applyFont="1" applyFill="1" applyBorder="1" applyAlignment="1">
      <alignment horizontal="center" vertical="center"/>
    </xf>
    <xf numFmtId="178" fontId="408" fillId="78" borderId="17" xfId="0" applyNumberFormat="1" applyFont="1" applyFill="1" applyBorder="1" applyAlignment="1">
      <alignment horizontal="center" vertical="center"/>
    </xf>
    <xf numFmtId="9" fontId="0" fillId="31" borderId="17" xfId="0" applyNumberFormat="1" applyFill="1" applyBorder="1" applyAlignment="1">
      <alignment horizontal="center" vertical="center"/>
    </xf>
    <xf numFmtId="0" fontId="0" fillId="31" borderId="17" xfId="0" applyFill="1" applyBorder="1"/>
    <xf numFmtId="197" fontId="0" fillId="0" borderId="17" xfId="0" applyNumberFormat="1" applyBorder="1" applyAlignment="1">
      <alignment horizontal="center"/>
    </xf>
    <xf numFmtId="197" fontId="0" fillId="0" borderId="66" xfId="0" applyNumberFormat="1" applyBorder="1" applyAlignment="1">
      <alignment horizontal="center"/>
    </xf>
    <xf numFmtId="0" fontId="235" fillId="46" borderId="87" xfId="0" applyFont="1" applyFill="1" applyBorder="1" applyAlignment="1">
      <alignment horizontal="center" vertical="center"/>
    </xf>
    <xf numFmtId="0" fontId="273" fillId="31" borderId="0" xfId="0" applyFont="1" applyFill="1" applyBorder="1" applyAlignment="1">
      <alignment horizontal="center" vertical="center"/>
    </xf>
    <xf numFmtId="0" fontId="273" fillId="31" borderId="92" xfId="0" applyFont="1" applyFill="1" applyBorder="1" applyAlignment="1">
      <alignment horizontal="left" vertical="center"/>
    </xf>
    <xf numFmtId="0" fontId="409" fillId="31" borderId="87" xfId="0" applyFont="1" applyFill="1" applyBorder="1" applyAlignment="1">
      <alignment horizontal="center" vertical="center"/>
    </xf>
    <xf numFmtId="0" fontId="409" fillId="31" borderId="0" xfId="0" applyFont="1" applyFill="1" applyBorder="1" applyAlignment="1">
      <alignment horizontal="center" vertical="center"/>
    </xf>
    <xf numFmtId="0" fontId="409" fillId="31" borderId="92" xfId="0" applyFont="1" applyFill="1" applyBorder="1" applyAlignment="1">
      <alignment horizontal="center" vertical="center"/>
    </xf>
    <xf numFmtId="198" fontId="221" fillId="31" borderId="87" xfId="0" applyNumberFormat="1" applyFont="1" applyFill="1" applyBorder="1" applyAlignment="1">
      <alignment horizontal="center" vertical="center"/>
    </xf>
    <xf numFmtId="199" fontId="410" fillId="31" borderId="0" xfId="0" applyNumberFormat="1" applyFont="1" applyFill="1" applyBorder="1" applyAlignment="1">
      <alignment horizontal="center" vertical="center"/>
    </xf>
    <xf numFmtId="199" fontId="221" fillId="31" borderId="0" xfId="0" applyNumberFormat="1" applyFont="1" applyFill="1" applyBorder="1" applyAlignment="1">
      <alignment horizontal="center" vertical="center"/>
    </xf>
    <xf numFmtId="199" fontId="410" fillId="31" borderId="92" xfId="0" applyNumberFormat="1" applyFont="1" applyFill="1" applyBorder="1" applyAlignment="1">
      <alignment horizontal="center" vertical="center"/>
    </xf>
    <xf numFmtId="197" fontId="401" fillId="77" borderId="87" xfId="0" applyNumberFormat="1" applyFont="1" applyFill="1" applyBorder="1" applyAlignment="1">
      <alignment horizontal="center" vertical="center"/>
    </xf>
    <xf numFmtId="197" fontId="401" fillId="77" borderId="0" xfId="0" applyNumberFormat="1" applyFont="1" applyFill="1" applyBorder="1" applyAlignment="1">
      <alignment horizontal="center" vertical="center"/>
    </xf>
    <xf numFmtId="197" fontId="401" fillId="31" borderId="0" xfId="0" applyNumberFormat="1" applyFont="1" applyFill="1" applyBorder="1" applyAlignment="1">
      <alignment horizontal="center" vertical="center"/>
    </xf>
    <xf numFmtId="197" fontId="401" fillId="77" borderId="92" xfId="0" applyNumberFormat="1" applyFont="1" applyFill="1" applyBorder="1" applyAlignment="1">
      <alignment horizontal="center" vertical="center"/>
    </xf>
    <xf numFmtId="197" fontId="401" fillId="31" borderId="11" xfId="0" applyNumberFormat="1" applyFont="1" applyFill="1" applyBorder="1" applyAlignment="1">
      <alignment horizontal="center" vertical="center"/>
    </xf>
    <xf numFmtId="0" fontId="0" fillId="31" borderId="12" xfId="0" applyFill="1" applyBorder="1"/>
    <xf numFmtId="197" fontId="401" fillId="31" borderId="12" xfId="0" applyNumberFormat="1" applyFont="1" applyFill="1" applyBorder="1" applyAlignment="1">
      <alignment horizontal="center" vertical="center"/>
    </xf>
    <xf numFmtId="0" fontId="401" fillId="31" borderId="13" xfId="6" applyFont="1" applyFill="1" applyBorder="1" applyAlignment="1">
      <alignment horizontal="center" vertical="center"/>
    </xf>
    <xf numFmtId="0" fontId="401" fillId="31" borderId="87" xfId="6" applyFont="1" applyFill="1" applyBorder="1" applyAlignment="1">
      <alignment horizontal="center" vertical="center"/>
    </xf>
    <xf numFmtId="0" fontId="406" fillId="31" borderId="0" xfId="6" applyFont="1" applyFill="1" applyBorder="1" applyAlignment="1" applyProtection="1">
      <alignment horizontal="left"/>
      <protection hidden="1"/>
    </xf>
    <xf numFmtId="0" fontId="345" fillId="31" borderId="0" xfId="6" applyFont="1" applyFill="1" applyBorder="1" applyAlignment="1">
      <alignment vertical="center"/>
    </xf>
    <xf numFmtId="0" fontId="345" fillId="31" borderId="92" xfId="6" applyFont="1" applyFill="1" applyBorder="1" applyAlignment="1">
      <alignment vertical="center"/>
    </xf>
    <xf numFmtId="0" fontId="402" fillId="46" borderId="87" xfId="6" applyFont="1" applyFill="1" applyBorder="1" applyAlignment="1">
      <alignment horizontal="center" vertical="center"/>
    </xf>
    <xf numFmtId="0" fontId="407" fillId="31" borderId="0" xfId="6" applyFont="1" applyFill="1" applyBorder="1" applyAlignment="1" applyProtection="1">
      <alignment horizontal="left"/>
      <protection hidden="1"/>
    </xf>
    <xf numFmtId="0" fontId="400" fillId="31" borderId="92" xfId="6" applyFont="1" applyFill="1" applyBorder="1" applyAlignment="1" applyProtection="1">
      <alignment horizontal="right" vertical="center"/>
      <protection hidden="1"/>
    </xf>
    <xf numFmtId="197" fontId="401" fillId="31" borderId="87" xfId="0" applyNumberFormat="1" applyFont="1" applyFill="1" applyBorder="1" applyAlignment="1">
      <alignment horizontal="center" vertical="center"/>
    </xf>
    <xf numFmtId="0" fontId="0" fillId="0" borderId="0" xfId="0" applyAlignment="1">
      <alignment horizontal="right"/>
    </xf>
    <xf numFmtId="0" fontId="228" fillId="0" borderId="0" xfId="1" applyFont="1" applyAlignment="1" applyProtection="1"/>
    <xf numFmtId="0" fontId="83" fillId="31" borderId="143" xfId="8" applyFont="1" applyFill="1" applyBorder="1" applyAlignment="1" applyProtection="1">
      <alignment horizontal="right" vertical="center"/>
      <protection locked="0"/>
    </xf>
    <xf numFmtId="0" fontId="271" fillId="31" borderId="87" xfId="8" applyFont="1" applyFill="1" applyBorder="1" applyAlignment="1" applyProtection="1">
      <alignment horizontal="left" vertical="center"/>
      <protection locked="0"/>
    </xf>
    <xf numFmtId="0" fontId="271" fillId="31" borderId="0" xfId="8" applyFont="1" applyFill="1" applyBorder="1" applyAlignment="1" applyProtection="1">
      <alignment horizontal="right" vertical="center"/>
      <protection locked="0"/>
    </xf>
    <xf numFmtId="0" fontId="11" fillId="31" borderId="49" xfId="8" applyFont="1" applyFill="1" applyBorder="1" applyAlignment="1" applyProtection="1">
      <alignment horizontal="left" vertical="center"/>
      <protection locked="0"/>
    </xf>
    <xf numFmtId="0" fontId="411" fillId="0" borderId="0" xfId="0" applyFont="1" applyFill="1" applyAlignment="1">
      <alignment horizontal="center" vertical="center"/>
    </xf>
    <xf numFmtId="0" fontId="411" fillId="31" borderId="0" xfId="0" applyFont="1" applyFill="1" applyAlignment="1">
      <alignment vertical="center"/>
    </xf>
    <xf numFmtId="0" fontId="411" fillId="0" borderId="0" xfId="0" applyFont="1" applyFill="1" applyAlignment="1">
      <alignment vertical="center"/>
    </xf>
    <xf numFmtId="0" fontId="81" fillId="45" borderId="117" xfId="19" applyFont="1" applyFill="1" applyBorder="1" applyAlignment="1" applyProtection="1">
      <alignment horizontal="left" vertical="center"/>
      <protection locked="0"/>
    </xf>
    <xf numFmtId="0" fontId="67" fillId="45" borderId="119" xfId="19" applyFont="1" applyFill="1" applyBorder="1" applyAlignment="1" applyProtection="1">
      <alignment horizontal="centerContinuous" vertical="center"/>
      <protection locked="0"/>
    </xf>
    <xf numFmtId="0" fontId="67" fillId="45" borderId="118" xfId="19" applyFont="1" applyFill="1" applyBorder="1" applyAlignment="1" applyProtection="1">
      <alignment horizontal="right" vertical="center"/>
      <protection locked="0"/>
    </xf>
    <xf numFmtId="0" fontId="412" fillId="3" borderId="18" xfId="0" applyFont="1" applyFill="1" applyBorder="1" applyAlignment="1" applyProtection="1">
      <alignment horizontal="right" vertical="center"/>
      <protection locked="0"/>
    </xf>
    <xf numFmtId="178" fontId="55" fillId="50" borderId="28" xfId="0" applyNumberFormat="1" applyFont="1" applyFill="1" applyBorder="1" applyAlignment="1" applyProtection="1">
      <alignment horizontal="center" vertical="center"/>
      <protection locked="0"/>
    </xf>
    <xf numFmtId="0" fontId="412" fillId="31" borderId="0" xfId="0" applyFont="1" applyFill="1" applyBorder="1" applyAlignment="1" applyProtection="1">
      <alignment horizontal="right" vertical="center"/>
      <protection locked="0"/>
    </xf>
    <xf numFmtId="0" fontId="412" fillId="3" borderId="26" xfId="0" applyFont="1" applyFill="1" applyBorder="1" applyAlignment="1" applyProtection="1">
      <alignment horizontal="right" vertical="center"/>
      <protection locked="0"/>
    </xf>
    <xf numFmtId="168" fontId="55" fillId="12" borderId="28" xfId="0" applyNumberFormat="1" applyFont="1" applyFill="1" applyBorder="1" applyAlignment="1" applyProtection="1">
      <alignment horizontal="center" vertical="center"/>
      <protection locked="0"/>
    </xf>
    <xf numFmtId="0" fontId="413" fillId="3" borderId="18" xfId="0" applyFont="1" applyFill="1" applyBorder="1" applyAlignment="1" applyProtection="1">
      <alignment horizontal="right" vertical="center"/>
      <protection locked="0"/>
    </xf>
    <xf numFmtId="178" fontId="79" fillId="12" borderId="28" xfId="0" applyNumberFormat="1" applyFont="1" applyFill="1" applyBorder="1" applyAlignment="1" applyProtection="1">
      <alignment horizontal="center" vertical="center"/>
      <protection locked="0"/>
    </xf>
    <xf numFmtId="0" fontId="413" fillId="31" borderId="0" xfId="0" applyFont="1" applyFill="1" applyBorder="1" applyAlignment="1" applyProtection="1">
      <alignment horizontal="right" vertical="center"/>
      <protection locked="0"/>
    </xf>
    <xf numFmtId="171" fontId="79" fillId="12" borderId="28" xfId="0" applyNumberFormat="1" applyFont="1" applyFill="1" applyBorder="1" applyAlignment="1" applyProtection="1">
      <alignment horizontal="center" vertical="center"/>
      <protection locked="0"/>
    </xf>
    <xf numFmtId="168" fontId="79" fillId="12" borderId="28" xfId="0" applyNumberFormat="1" applyFont="1" applyFill="1" applyBorder="1" applyAlignment="1" applyProtection="1">
      <alignment horizontal="center" vertical="center"/>
      <protection locked="0"/>
    </xf>
    <xf numFmtId="0" fontId="213" fillId="3" borderId="18" xfId="0" applyFont="1" applyFill="1" applyBorder="1" applyAlignment="1" applyProtection="1">
      <alignment horizontal="right" vertical="center"/>
      <protection locked="0"/>
    </xf>
    <xf numFmtId="178" fontId="213" fillId="3" borderId="28" xfId="0" applyNumberFormat="1" applyFont="1" applyFill="1" applyBorder="1" applyAlignment="1" applyProtection="1">
      <alignment horizontal="center" vertical="center"/>
      <protection locked="0"/>
    </xf>
    <xf numFmtId="169" fontId="213" fillId="3" borderId="28" xfId="0" applyNumberFormat="1" applyFont="1" applyFill="1" applyBorder="1" applyAlignment="1" applyProtection="1">
      <alignment horizontal="center" vertical="center"/>
      <protection locked="0"/>
    </xf>
    <xf numFmtId="168" fontId="213" fillId="3" borderId="28" xfId="0" applyNumberFormat="1" applyFont="1" applyFill="1" applyBorder="1" applyAlignment="1" applyProtection="1">
      <alignment horizontal="center" vertical="center"/>
      <protection locked="0"/>
    </xf>
    <xf numFmtId="0" fontId="213" fillId="3" borderId="34" xfId="0" applyFont="1" applyFill="1" applyBorder="1" applyAlignment="1" applyProtection="1">
      <alignment horizontal="right" vertical="center"/>
      <protection locked="0"/>
    </xf>
    <xf numFmtId="197" fontId="213" fillId="3" borderId="35" xfId="0" applyNumberFormat="1" applyFont="1" applyFill="1" applyBorder="1" applyAlignment="1" applyProtection="1">
      <alignment horizontal="center" vertical="center"/>
      <protection locked="0"/>
    </xf>
    <xf numFmtId="170" fontId="213" fillId="3" borderId="35" xfId="0" applyNumberFormat="1" applyFont="1" applyFill="1" applyBorder="1" applyAlignment="1" applyProtection="1">
      <alignment horizontal="center" vertical="center"/>
      <protection locked="0"/>
    </xf>
    <xf numFmtId="0" fontId="414" fillId="3" borderId="18" xfId="0" applyFont="1" applyFill="1" applyBorder="1" applyAlignment="1" applyProtection="1">
      <alignment horizontal="right" vertical="center"/>
      <protection locked="0"/>
    </xf>
    <xf numFmtId="0" fontId="414" fillId="3" borderId="17" xfId="0" applyFont="1" applyFill="1" applyBorder="1" applyAlignment="1" applyProtection="1">
      <alignment horizontal="right" vertical="center"/>
      <protection locked="0"/>
    </xf>
    <xf numFmtId="0" fontId="414" fillId="3" borderId="26" xfId="0" applyFont="1" applyFill="1" applyBorder="1" applyAlignment="1" applyProtection="1">
      <alignment horizontal="right" vertical="center"/>
      <protection locked="0"/>
    </xf>
    <xf numFmtId="178" fontId="79" fillId="12" borderId="27" xfId="0" applyNumberFormat="1" applyFont="1" applyFill="1" applyBorder="1" applyAlignment="1" applyProtection="1">
      <alignment horizontal="center" vertical="center"/>
      <protection locked="0"/>
    </xf>
    <xf numFmtId="168" fontId="242" fillId="12" borderId="28" xfId="0" applyNumberFormat="1" applyFont="1" applyFill="1" applyBorder="1" applyAlignment="1" applyProtection="1">
      <alignment horizontal="center" vertical="center"/>
      <protection locked="0"/>
    </xf>
    <xf numFmtId="168" fontId="242" fillId="12" borderId="27" xfId="0" applyNumberFormat="1" applyFont="1" applyFill="1" applyBorder="1" applyAlignment="1" applyProtection="1">
      <alignment horizontal="center" vertical="center"/>
      <protection locked="0"/>
    </xf>
    <xf numFmtId="0" fontId="235" fillId="3" borderId="18" xfId="0" applyFont="1" applyFill="1" applyBorder="1" applyAlignment="1" applyProtection="1">
      <alignment horizontal="right" vertical="center"/>
      <protection locked="0"/>
    </xf>
    <xf numFmtId="0" fontId="235" fillId="3" borderId="0" xfId="0" applyFont="1" applyFill="1" applyBorder="1" applyAlignment="1" applyProtection="1">
      <alignment horizontal="right" vertical="center"/>
      <protection locked="0"/>
    </xf>
    <xf numFmtId="171" fontId="222" fillId="12" borderId="28" xfId="0" applyNumberFormat="1" applyFont="1" applyFill="1" applyBorder="1" applyAlignment="1" applyProtection="1">
      <alignment horizontal="center" vertical="center"/>
      <protection locked="0"/>
    </xf>
    <xf numFmtId="168" fontId="222" fillId="12" borderId="28" xfId="0" applyNumberFormat="1" applyFont="1" applyFill="1" applyBorder="1" applyAlignment="1" applyProtection="1">
      <alignment horizontal="center" vertical="center"/>
      <protection locked="0"/>
    </xf>
    <xf numFmtId="169" fontId="213" fillId="3" borderId="35" xfId="0" applyNumberFormat="1" applyFont="1" applyFill="1" applyBorder="1" applyAlignment="1" applyProtection="1">
      <alignment horizontal="center" vertical="center"/>
      <protection locked="0"/>
    </xf>
    <xf numFmtId="168" fontId="213" fillId="3" borderId="35" xfId="0" applyNumberFormat="1" applyFont="1" applyFill="1" applyBorder="1" applyAlignment="1" applyProtection="1">
      <alignment horizontal="center" vertical="center"/>
      <protection locked="0"/>
    </xf>
    <xf numFmtId="0" fontId="207" fillId="79" borderId="0" xfId="6" applyFont="1" applyFill="1" applyBorder="1" applyAlignment="1">
      <alignment horizontal="left" vertical="center"/>
    </xf>
    <xf numFmtId="0" fontId="330" fillId="79" borderId="0" xfId="6" applyFont="1" applyFill="1" applyBorder="1" applyAlignment="1">
      <alignment horizontal="centerContinuous" vertical="center"/>
    </xf>
    <xf numFmtId="0" fontId="330" fillId="79" borderId="0" xfId="6" applyFont="1" applyFill="1" applyBorder="1" applyAlignment="1">
      <alignment horizontal="center" vertical="center"/>
    </xf>
    <xf numFmtId="0" fontId="294" fillId="31" borderId="0" xfId="6" applyFont="1" applyFill="1" applyProtection="1">
      <protection hidden="1"/>
    </xf>
    <xf numFmtId="0" fontId="274" fillId="31" borderId="0" xfId="0" applyFont="1" applyFill="1"/>
    <xf numFmtId="0" fontId="297" fillId="31" borderId="0" xfId="1" applyFont="1" applyFill="1"/>
    <xf numFmtId="0" fontId="72" fillId="31" borderId="0" xfId="6" applyFont="1" applyFill="1" applyBorder="1" applyAlignment="1">
      <alignment horizontal="centerContinuous" vertical="center"/>
    </xf>
    <xf numFmtId="0" fontId="72" fillId="31" borderId="0" xfId="6" applyFont="1" applyFill="1" applyBorder="1" applyAlignment="1">
      <alignment horizontal="center" vertical="center"/>
    </xf>
    <xf numFmtId="0" fontId="390" fillId="31" borderId="0" xfId="1" applyFont="1" applyFill="1"/>
    <xf numFmtId="0" fontId="67" fillId="31" borderId="0" xfId="6" applyFont="1" applyFill="1" applyBorder="1" applyAlignment="1">
      <alignment horizontal="left" vertical="center"/>
    </xf>
    <xf numFmtId="0" fontId="206" fillId="31" borderId="0" xfId="1" applyFill="1" applyBorder="1" applyAlignment="1">
      <alignment horizontal="left" vertical="center"/>
    </xf>
    <xf numFmtId="0" fontId="224" fillId="31" borderId="0" xfId="0" applyFont="1" applyFill="1"/>
    <xf numFmtId="0" fontId="415" fillId="31" borderId="0" xfId="0" applyFont="1" applyFill="1"/>
    <xf numFmtId="0" fontId="222" fillId="31" borderId="0" xfId="0" applyFont="1" applyFill="1"/>
    <xf numFmtId="0" fontId="413" fillId="3" borderId="87" xfId="0" applyFont="1" applyFill="1" applyBorder="1" applyAlignment="1" applyProtection="1">
      <alignment horizontal="right" vertical="center"/>
      <protection locked="0"/>
    </xf>
    <xf numFmtId="184" fontId="79" fillId="12" borderId="92" xfId="0" applyNumberFormat="1" applyFont="1" applyFill="1" applyBorder="1" applyAlignment="1" applyProtection="1">
      <alignment horizontal="center" vertical="center"/>
      <protection locked="0"/>
    </xf>
    <xf numFmtId="0" fontId="416" fillId="3" borderId="87" xfId="0" applyFont="1" applyFill="1" applyBorder="1" applyAlignment="1" applyProtection="1">
      <alignment horizontal="right" vertical="center"/>
      <protection locked="0"/>
    </xf>
    <xf numFmtId="184" fontId="80" fillId="12" borderId="92" xfId="0" applyNumberFormat="1" applyFont="1" applyFill="1" applyBorder="1" applyAlignment="1" applyProtection="1">
      <alignment horizontal="center" vertical="center"/>
      <protection locked="0"/>
    </xf>
    <xf numFmtId="0" fontId="235" fillId="3" borderId="87" xfId="0" applyFont="1" applyFill="1" applyBorder="1" applyAlignment="1" applyProtection="1">
      <alignment horizontal="right" vertical="center"/>
      <protection locked="0"/>
    </xf>
    <xf numFmtId="171" fontId="222" fillId="12" borderId="92" xfId="0" applyNumberFormat="1" applyFont="1" applyFill="1" applyBorder="1" applyAlignment="1" applyProtection="1">
      <alignment horizontal="center" vertical="center"/>
      <protection locked="0"/>
    </xf>
    <xf numFmtId="0" fontId="356" fillId="3" borderId="87" xfId="0" applyFont="1" applyFill="1" applyBorder="1" applyAlignment="1" applyProtection="1">
      <alignment horizontal="right" vertical="center"/>
      <protection locked="0"/>
    </xf>
    <xf numFmtId="171" fontId="417" fillId="12" borderId="92" xfId="0" applyNumberFormat="1" applyFont="1" applyFill="1" applyBorder="1" applyAlignment="1" applyProtection="1">
      <alignment horizontal="center" vertical="center"/>
      <protection locked="0"/>
    </xf>
    <xf numFmtId="0" fontId="213" fillId="3" borderId="87" xfId="0" applyFont="1" applyFill="1" applyBorder="1" applyAlignment="1" applyProtection="1">
      <alignment horizontal="right" vertical="center"/>
      <protection locked="0"/>
    </xf>
    <xf numFmtId="200" fontId="213" fillId="31" borderId="92" xfId="0" applyNumberFormat="1" applyFont="1" applyFill="1" applyBorder="1" applyAlignment="1" applyProtection="1">
      <alignment horizontal="center" vertical="center"/>
      <protection locked="0"/>
    </xf>
    <xf numFmtId="0" fontId="226" fillId="3" borderId="87" xfId="0" applyFont="1" applyFill="1" applyBorder="1" applyAlignment="1" applyProtection="1">
      <alignment horizontal="right" vertical="center"/>
      <protection locked="0"/>
    </xf>
    <xf numFmtId="2" fontId="226" fillId="3" borderId="92" xfId="0" applyNumberFormat="1" applyFont="1" applyFill="1" applyBorder="1" applyAlignment="1" applyProtection="1">
      <alignment horizontal="center" vertical="center"/>
      <protection locked="0"/>
    </xf>
    <xf numFmtId="165" fontId="213" fillId="3" borderId="92" xfId="0" applyNumberFormat="1" applyFont="1" applyFill="1" applyBorder="1" applyAlignment="1" applyProtection="1">
      <alignment horizontal="center" vertical="center"/>
      <protection locked="0"/>
    </xf>
    <xf numFmtId="0" fontId="226" fillId="3" borderId="36" xfId="0" applyFont="1" applyFill="1" applyBorder="1" applyAlignment="1" applyProtection="1">
      <alignment horizontal="right" vertical="center"/>
      <protection locked="0"/>
    </xf>
    <xf numFmtId="201" fontId="226" fillId="31" borderId="94" xfId="0" applyNumberFormat="1" applyFont="1" applyFill="1" applyBorder="1" applyAlignment="1" applyProtection="1">
      <alignment horizontal="center" vertical="center"/>
      <protection locked="0"/>
    </xf>
    <xf numFmtId="200" fontId="226" fillId="31" borderId="92" xfId="0" applyNumberFormat="1" applyFont="1" applyFill="1" applyBorder="1" applyAlignment="1" applyProtection="1">
      <alignment horizontal="center" vertical="center"/>
      <protection locked="0"/>
    </xf>
    <xf numFmtId="165" fontId="226" fillId="3" borderId="48" xfId="0" applyNumberFormat="1" applyFont="1" applyFill="1" applyBorder="1" applyAlignment="1" applyProtection="1">
      <alignment horizontal="center" vertical="center"/>
      <protection locked="0"/>
    </xf>
    <xf numFmtId="200" fontId="226" fillId="31" borderId="79" xfId="0" applyNumberFormat="1" applyFont="1" applyFill="1" applyBorder="1" applyAlignment="1" applyProtection="1">
      <alignment horizontal="center" vertical="center"/>
      <protection locked="0"/>
    </xf>
    <xf numFmtId="0" fontId="0" fillId="31" borderId="0" xfId="0" applyFill="1" applyAlignment="1">
      <alignment horizontal="right"/>
    </xf>
    <xf numFmtId="184" fontId="243" fillId="12" borderId="92" xfId="0" applyNumberFormat="1" applyFont="1" applyFill="1" applyBorder="1" applyAlignment="1" applyProtection="1">
      <alignment horizontal="center" vertical="center"/>
      <protection locked="0"/>
    </xf>
    <xf numFmtId="0" fontId="418" fillId="3" borderId="87" xfId="0" applyFont="1" applyFill="1" applyBorder="1" applyAlignment="1" applyProtection="1">
      <alignment horizontal="right" vertical="center"/>
      <protection locked="0"/>
    </xf>
    <xf numFmtId="171" fontId="419" fillId="12" borderId="92" xfId="0" applyNumberFormat="1" applyFont="1" applyFill="1" applyBorder="1" applyAlignment="1" applyProtection="1">
      <alignment horizontal="center" vertical="center"/>
      <protection locked="0"/>
    </xf>
    <xf numFmtId="165" fontId="213" fillId="3" borderId="36" xfId="0" applyNumberFormat="1" applyFont="1" applyFill="1" applyBorder="1" applyAlignment="1" applyProtection="1">
      <alignment horizontal="center" vertical="center"/>
      <protection locked="0"/>
    </xf>
    <xf numFmtId="200" fontId="226" fillId="31" borderId="94" xfId="0" applyNumberFormat="1" applyFont="1" applyFill="1" applyBorder="1" applyAlignment="1" applyProtection="1">
      <alignment horizontal="center" vertical="center"/>
      <protection locked="0"/>
    </xf>
    <xf numFmtId="0" fontId="420" fillId="3" borderId="87" xfId="0" applyFont="1" applyFill="1" applyBorder="1" applyAlignment="1" applyProtection="1">
      <alignment horizontal="right" vertical="center"/>
      <protection locked="0"/>
    </xf>
    <xf numFmtId="184" fontId="270" fillId="12" borderId="92" xfId="0" applyNumberFormat="1" applyFont="1" applyFill="1" applyBorder="1" applyAlignment="1" applyProtection="1">
      <alignment horizontal="center" vertical="center"/>
      <protection locked="0"/>
    </xf>
    <xf numFmtId="2" fontId="226" fillId="3" borderId="36" xfId="0" applyNumberFormat="1" applyFont="1" applyFill="1" applyBorder="1" applyAlignment="1" applyProtection="1">
      <alignment horizontal="center" vertical="center"/>
      <protection locked="0"/>
    </xf>
    <xf numFmtId="0" fontId="415" fillId="31" borderId="0" xfId="0" applyFont="1" applyFill="1" applyAlignment="1">
      <alignment vertical="center"/>
    </xf>
    <xf numFmtId="0" fontId="72" fillId="45" borderId="89" xfId="14" applyFont="1" applyFill="1" applyBorder="1" applyAlignment="1" applyProtection="1">
      <alignment horizontal="left" vertical="center"/>
      <protection locked="0"/>
    </xf>
    <xf numFmtId="0" fontId="67" fillId="45" borderId="126" xfId="14" applyFont="1" applyFill="1" applyBorder="1" applyAlignment="1" applyProtection="1">
      <alignment horizontal="centerContinuous" vertical="center"/>
      <protection locked="0"/>
    </xf>
    <xf numFmtId="0" fontId="72" fillId="45" borderId="127" xfId="14" applyFont="1" applyFill="1" applyBorder="1" applyAlignment="1" applyProtection="1">
      <alignment horizontal="right" vertical="center"/>
      <protection locked="0"/>
    </xf>
    <xf numFmtId="2" fontId="52" fillId="80" borderId="159" xfId="0" applyNumberFormat="1" applyFont="1" applyFill="1" applyBorder="1" applyAlignment="1" applyProtection="1">
      <alignment horizontal="center" vertical="center" wrapText="1"/>
      <protection locked="0"/>
    </xf>
    <xf numFmtId="0" fontId="421" fillId="37" borderId="143" xfId="14" applyFont="1" applyFill="1" applyBorder="1" applyAlignment="1">
      <alignment horizontal="right" vertical="center"/>
    </xf>
    <xf numFmtId="0" fontId="422" fillId="37" borderId="143" xfId="14" applyFont="1" applyFill="1" applyBorder="1" applyAlignment="1">
      <alignment horizontal="right" vertical="center"/>
    </xf>
    <xf numFmtId="9" fontId="423" fillId="37" borderId="160" xfId="0" applyNumberFormat="1" applyFont="1" applyFill="1" applyBorder="1" applyAlignment="1">
      <alignment horizontal="left" vertical="center"/>
    </xf>
    <xf numFmtId="166" fontId="76" fillId="33" borderId="161" xfId="0" applyNumberFormat="1" applyFont="1" applyFill="1" applyBorder="1" applyAlignment="1" applyProtection="1">
      <alignment horizontal="center" vertical="center"/>
    </xf>
    <xf numFmtId="0" fontId="11" fillId="33" borderId="41" xfId="0" applyFont="1" applyFill="1" applyBorder="1" applyAlignment="1" applyProtection="1">
      <alignment horizontal="center" vertical="center"/>
    </xf>
    <xf numFmtId="2" fontId="76" fillId="33" borderId="162" xfId="0" applyNumberFormat="1" applyFont="1" applyFill="1" applyBorder="1" applyAlignment="1" applyProtection="1">
      <alignment horizontal="center" vertical="center"/>
    </xf>
    <xf numFmtId="9" fontId="76" fillId="51" borderId="103" xfId="0" applyNumberFormat="1" applyFont="1" applyFill="1" applyBorder="1" applyAlignment="1">
      <alignment horizontal="center" vertical="center"/>
    </xf>
    <xf numFmtId="0" fontId="67" fillId="51" borderId="0" xfId="14" applyFont="1" applyFill="1" applyBorder="1" applyAlignment="1">
      <alignment horizontal="centerContinuous" vertical="center"/>
    </xf>
    <xf numFmtId="0" fontId="0" fillId="51" borderId="0" xfId="0" applyFill="1" applyBorder="1" applyAlignment="1">
      <alignment horizontal="centerContinuous" vertical="center" wrapText="1"/>
    </xf>
    <xf numFmtId="0" fontId="76" fillId="51" borderId="0" xfId="14" applyFont="1" applyFill="1" applyBorder="1" applyAlignment="1">
      <alignment horizontal="right" vertical="center"/>
    </xf>
    <xf numFmtId="164" fontId="424" fillId="3" borderId="163" xfId="14" applyNumberFormat="1" applyFont="1" applyFill="1" applyBorder="1" applyAlignment="1">
      <alignment horizontal="center" vertical="center"/>
    </xf>
    <xf numFmtId="9" fontId="425" fillId="51" borderId="164" xfId="0" applyNumberFormat="1" applyFont="1" applyFill="1" applyBorder="1" applyAlignment="1">
      <alignment horizontal="center" vertical="center"/>
    </xf>
    <xf numFmtId="202" fontId="11" fillId="81" borderId="92" xfId="0" applyNumberFormat="1" applyFont="1" applyFill="1" applyBorder="1" applyAlignment="1">
      <alignment horizontal="centerContinuous" vertical="center" wrapText="1"/>
    </xf>
    <xf numFmtId="197" fontId="80" fillId="12" borderId="103" xfId="0" applyNumberFormat="1" applyFont="1" applyFill="1" applyBorder="1" applyAlignment="1">
      <alignment horizontal="center" vertical="center"/>
    </xf>
    <xf numFmtId="0" fontId="79" fillId="12" borderId="0" xfId="14" applyFont="1" applyFill="1" applyBorder="1" applyAlignment="1">
      <alignment horizontal="left" vertical="center"/>
    </xf>
    <xf numFmtId="201" fontId="226" fillId="33" borderId="165" xfId="0" applyNumberFormat="1" applyFont="1" applyFill="1" applyBorder="1" applyAlignment="1" applyProtection="1">
      <alignment horizontal="center" vertical="center"/>
      <protection locked="0"/>
    </xf>
    <xf numFmtId="171" fontId="243" fillId="12" borderId="0" xfId="0" applyNumberFormat="1" applyFont="1" applyFill="1" applyBorder="1" applyAlignment="1" applyProtection="1">
      <alignment horizontal="center" vertical="center"/>
      <protection locked="0"/>
    </xf>
    <xf numFmtId="201" fontId="226" fillId="33" borderId="92" xfId="0" applyNumberFormat="1" applyFont="1" applyFill="1" applyBorder="1" applyAlignment="1" applyProtection="1">
      <alignment horizontal="center" vertical="center"/>
      <protection locked="0"/>
    </xf>
    <xf numFmtId="201" fontId="226" fillId="33" borderId="0" xfId="0" applyNumberFormat="1" applyFont="1" applyFill="1" applyBorder="1" applyAlignment="1" applyProtection="1">
      <alignment horizontal="center" vertical="center"/>
      <protection locked="0"/>
    </xf>
    <xf numFmtId="197" fontId="80" fillId="12" borderId="166" xfId="0" applyNumberFormat="1" applyFont="1" applyFill="1" applyBorder="1" applyAlignment="1">
      <alignment horizontal="center" vertical="center"/>
    </xf>
    <xf numFmtId="0" fontId="79" fillId="12" borderId="93" xfId="14" applyFont="1" applyFill="1" applyBorder="1" applyAlignment="1">
      <alignment horizontal="left" vertical="center"/>
    </xf>
    <xf numFmtId="201" fontId="226" fillId="33" borderId="93" xfId="0" applyNumberFormat="1" applyFont="1" applyFill="1" applyBorder="1" applyAlignment="1" applyProtection="1">
      <alignment horizontal="center" vertical="center"/>
      <protection locked="0"/>
    </xf>
    <xf numFmtId="171" fontId="243" fillId="12" borderId="93" xfId="0" applyNumberFormat="1" applyFont="1" applyFill="1" applyBorder="1" applyAlignment="1" applyProtection="1">
      <alignment horizontal="center" vertical="center"/>
      <protection locked="0"/>
    </xf>
    <xf numFmtId="201" fontId="226" fillId="33" borderId="94" xfId="0" applyNumberFormat="1" applyFont="1" applyFill="1" applyBorder="1" applyAlignment="1" applyProtection="1">
      <alignment horizontal="center" vertical="center"/>
      <protection locked="0"/>
    </xf>
    <xf numFmtId="2" fontId="226" fillId="3" borderId="0" xfId="0" applyNumberFormat="1" applyFont="1" applyFill="1" applyBorder="1" applyAlignment="1" applyProtection="1">
      <alignment horizontal="center" vertical="center"/>
      <protection locked="0"/>
    </xf>
    <xf numFmtId="200" fontId="226" fillId="31" borderId="0" xfId="0" applyNumberFormat="1" applyFont="1" applyFill="1" applyBorder="1" applyAlignment="1" applyProtection="1">
      <alignment horizontal="center" vertical="center"/>
      <protection locked="0"/>
    </xf>
    <xf numFmtId="170" fontId="84" fillId="31" borderId="36" xfId="8" applyNumberFormat="1" applyFont="1" applyFill="1" applyBorder="1" applyAlignment="1">
      <alignment vertical="center"/>
    </xf>
    <xf numFmtId="170" fontId="256" fillId="3" borderId="36" xfId="14" applyNumberFormat="1" applyFont="1" applyFill="1" applyBorder="1" applyAlignment="1">
      <alignment horizontal="center" vertical="center"/>
    </xf>
    <xf numFmtId="0" fontId="11" fillId="31" borderId="168" xfId="6" applyFill="1" applyBorder="1" applyProtection="1">
      <protection hidden="1"/>
    </xf>
    <xf numFmtId="0" fontId="11" fillId="31" borderId="169" xfId="6" applyFill="1" applyBorder="1" applyProtection="1">
      <protection hidden="1"/>
    </xf>
    <xf numFmtId="2" fontId="68" fillId="3" borderId="170" xfId="11" applyNumberFormat="1" applyFont="1" applyFill="1" applyBorder="1" applyAlignment="1">
      <alignment horizontal="center" vertical="center"/>
    </xf>
    <xf numFmtId="0" fontId="204" fillId="3" borderId="170" xfId="8" applyFill="1" applyBorder="1" applyAlignment="1">
      <alignment horizontal="center" vertical="center"/>
    </xf>
    <xf numFmtId="0" fontId="37" fillId="3" borderId="170" xfId="8" applyFont="1" applyFill="1" applyBorder="1" applyAlignment="1">
      <alignment horizontal="center" vertical="center"/>
    </xf>
    <xf numFmtId="0" fontId="426" fillId="3" borderId="119" xfId="6" applyFont="1" applyFill="1" applyBorder="1" applyAlignment="1">
      <alignment vertical="center"/>
    </xf>
    <xf numFmtId="1" fontId="267" fillId="3" borderId="170" xfId="11" applyNumberFormat="1" applyFont="1" applyFill="1" applyBorder="1" applyAlignment="1">
      <alignment horizontal="center" vertical="center"/>
    </xf>
    <xf numFmtId="0" fontId="427" fillId="3" borderId="0" xfId="6" applyFont="1" applyFill="1" applyBorder="1" applyAlignment="1" applyProtection="1">
      <alignment horizontal="left" vertical="center"/>
      <protection hidden="1"/>
    </xf>
    <xf numFmtId="0" fontId="81" fillId="31" borderId="0" xfId="6" applyFont="1" applyFill="1" applyAlignment="1" applyProtection="1">
      <alignment horizontal="left" vertical="center"/>
      <protection hidden="1"/>
    </xf>
    <xf numFmtId="0" fontId="207" fillId="52" borderId="18" xfId="12" applyFont="1" applyFill="1" applyBorder="1" applyAlignment="1">
      <alignment horizontal="center" vertical="center"/>
    </xf>
    <xf numFmtId="0" fontId="207" fillId="49" borderId="18" xfId="12" applyFont="1" applyFill="1" applyBorder="1" applyAlignment="1">
      <alignment horizontal="center" vertical="center"/>
    </xf>
    <xf numFmtId="0" fontId="11" fillId="31" borderId="18" xfId="6" applyFill="1" applyBorder="1" applyAlignment="1">
      <alignment horizontal="center" vertical="center" wrapText="1"/>
    </xf>
    <xf numFmtId="1" fontId="204" fillId="0" borderId="0" xfId="8" applyNumberFormat="1" applyAlignment="1">
      <alignment horizontal="center"/>
    </xf>
    <xf numFmtId="0" fontId="11" fillId="0" borderId="0" xfId="6" applyAlignment="1">
      <alignment vertical="center"/>
    </xf>
    <xf numFmtId="0" fontId="10" fillId="2" borderId="0" xfId="8" applyFont="1" applyFill="1" applyAlignment="1">
      <alignment horizontal="center" vertical="center"/>
    </xf>
    <xf numFmtId="0" fontId="11" fillId="3" borderId="0" xfId="6" applyFill="1" applyAlignment="1">
      <alignment vertical="center"/>
    </xf>
    <xf numFmtId="0" fontId="156" fillId="3" borderId="0" xfId="6" applyFont="1" applyFill="1" applyAlignment="1">
      <alignment horizontal="center" vertical="center" wrapText="1"/>
    </xf>
    <xf numFmtId="0" fontId="143" fillId="3" borderId="0" xfId="6" applyFont="1" applyFill="1" applyAlignment="1">
      <alignment horizontal="center" vertical="center" wrapText="1"/>
    </xf>
    <xf numFmtId="0" fontId="144" fillId="3" borderId="0" xfId="6" applyFont="1" applyFill="1" applyAlignment="1" applyProtection="1">
      <alignment vertical="center"/>
      <protection hidden="1"/>
    </xf>
    <xf numFmtId="0" fontId="157" fillId="3" borderId="0" xfId="6" applyFont="1" applyFill="1" applyAlignment="1">
      <alignment horizontal="center" vertical="center"/>
    </xf>
    <xf numFmtId="0" fontId="146" fillId="3" borderId="0" xfId="6" applyFont="1" applyFill="1" applyAlignment="1">
      <alignment horizontal="center" vertical="center"/>
    </xf>
    <xf numFmtId="0" fontId="147" fillId="3" borderId="0" xfId="6" applyFont="1" applyFill="1" applyAlignment="1">
      <alignment horizontal="center" vertical="center" wrapText="1"/>
    </xf>
    <xf numFmtId="0" fontId="158" fillId="3" borderId="87" xfId="6" applyFont="1" applyFill="1" applyBorder="1" applyAlignment="1">
      <alignment horizontal="center" vertical="center"/>
    </xf>
    <xf numFmtId="0" fontId="17" fillId="3" borderId="0" xfId="14" applyFont="1" applyFill="1" applyAlignment="1">
      <alignment horizontal="left" vertical="center"/>
    </xf>
    <xf numFmtId="0" fontId="429" fillId="3" borderId="0" xfId="14" applyFont="1" applyFill="1" applyAlignment="1">
      <alignment horizontal="right" vertical="center"/>
    </xf>
    <xf numFmtId="0" fontId="57" fillId="3" borderId="0" xfId="8" applyFont="1" applyFill="1" applyAlignment="1">
      <alignment vertical="center"/>
    </xf>
    <xf numFmtId="0" fontId="133" fillId="3" borderId="0" xfId="6" applyFont="1" applyFill="1" applyAlignment="1" applyProtection="1">
      <alignment horizontal="left" vertical="center"/>
      <protection hidden="1"/>
    </xf>
    <xf numFmtId="0" fontId="17" fillId="3" borderId="0" xfId="14" applyFont="1" applyFill="1" applyAlignment="1">
      <alignment vertical="center"/>
    </xf>
    <xf numFmtId="164" fontId="68" fillId="10" borderId="0" xfId="11" applyNumberFormat="1" applyFont="1" applyFill="1" applyAlignment="1">
      <alignment horizontal="center" vertical="center"/>
    </xf>
    <xf numFmtId="0" fontId="48" fillId="3" borderId="0" xfId="6" applyFont="1" applyFill="1" applyAlignment="1" applyProtection="1">
      <alignment vertical="center"/>
      <protection hidden="1"/>
    </xf>
    <xf numFmtId="0" fontId="81" fillId="3" borderId="0" xfId="6" applyFont="1" applyFill="1" applyAlignment="1" applyProtection="1">
      <alignment horizontal="right" vertical="center"/>
      <protection hidden="1"/>
    </xf>
    <xf numFmtId="164" fontId="96" fillId="3" borderId="0" xfId="11" applyNumberFormat="1" applyFont="1" applyFill="1" applyAlignment="1">
      <alignment vertical="center"/>
    </xf>
    <xf numFmtId="0" fontId="17" fillId="3" borderId="0" xfId="14" applyFont="1" applyFill="1" applyAlignment="1">
      <alignment horizontal="right" vertical="center"/>
    </xf>
    <xf numFmtId="180" fontId="68" fillId="10" borderId="0" xfId="11" applyNumberFormat="1" applyFont="1" applyFill="1" applyAlignment="1">
      <alignment horizontal="center" vertical="center"/>
    </xf>
    <xf numFmtId="180" fontId="44" fillId="3" borderId="0" xfId="11" applyNumberFormat="1" applyFont="1" applyFill="1" applyAlignment="1">
      <alignment vertical="center"/>
    </xf>
    <xf numFmtId="0" fontId="49" fillId="3" borderId="0" xfId="14" applyFont="1" applyFill="1" applyAlignment="1">
      <alignment horizontal="left" vertical="center"/>
    </xf>
    <xf numFmtId="0" fontId="121" fillId="3" borderId="0" xfId="14" applyFont="1" applyFill="1" applyAlignment="1">
      <alignment vertical="center"/>
    </xf>
    <xf numFmtId="0" fontId="49" fillId="3" borderId="0" xfId="14" applyFont="1" applyFill="1" applyAlignment="1">
      <alignment horizontal="right" vertical="center"/>
    </xf>
    <xf numFmtId="0" fontId="56" fillId="3" borderId="0" xfId="8" applyFont="1" applyFill="1" applyAlignment="1">
      <alignment vertical="center"/>
    </xf>
    <xf numFmtId="0" fontId="58" fillId="3" borderId="0" xfId="14" applyFont="1" applyFill="1" applyAlignment="1">
      <alignment horizontal="right" vertical="center"/>
    </xf>
    <xf numFmtId="10" fontId="58" fillId="3" borderId="0" xfId="6" applyNumberFormat="1" applyFont="1" applyFill="1" applyAlignment="1">
      <alignment horizontal="center" vertical="center"/>
    </xf>
    <xf numFmtId="0" fontId="67" fillId="3" borderId="0" xfId="6" applyFont="1" applyFill="1" applyAlignment="1" applyProtection="1">
      <alignment horizontal="right" vertical="center"/>
      <protection hidden="1"/>
    </xf>
    <xf numFmtId="0" fontId="175" fillId="3" borderId="0" xfId="0" applyFont="1" applyFill="1" applyAlignment="1">
      <alignment vertical="center"/>
    </xf>
    <xf numFmtId="0" fontId="136" fillId="11" borderId="0" xfId="6" applyFont="1" applyFill="1" applyAlignment="1">
      <alignment horizontal="left" vertical="center"/>
    </xf>
    <xf numFmtId="0" fontId="96" fillId="11" borderId="0" xfId="6" applyFont="1" applyFill="1" applyAlignment="1" applyProtection="1">
      <alignment vertical="center"/>
      <protection hidden="1"/>
    </xf>
    <xf numFmtId="0" fontId="67" fillId="5" borderId="0" xfId="6" applyFont="1" applyFill="1" applyAlignment="1" applyProtection="1">
      <alignment horizontal="center" vertical="center" wrapText="1"/>
      <protection hidden="1"/>
    </xf>
    <xf numFmtId="0" fontId="136" fillId="11" borderId="0" xfId="6" applyFont="1" applyFill="1" applyAlignment="1">
      <alignment vertical="center"/>
    </xf>
    <xf numFmtId="0" fontId="0" fillId="11" borderId="0" xfId="0" applyFill="1" applyAlignment="1">
      <alignment horizontal="center"/>
    </xf>
    <xf numFmtId="0" fontId="141" fillId="11" borderId="0" xfId="6" applyFont="1" applyFill="1" applyAlignment="1" applyProtection="1">
      <alignment horizontal="center" vertical="center" wrapText="1"/>
      <protection hidden="1"/>
    </xf>
    <xf numFmtId="0" fontId="142" fillId="11" borderId="0" xfId="0" applyFont="1" applyFill="1" applyAlignment="1">
      <alignment vertical="top" wrapText="1"/>
    </xf>
    <xf numFmtId="0" fontId="141" fillId="3" borderId="0" xfId="6" applyFont="1" applyFill="1" applyAlignment="1" applyProtection="1">
      <alignment horizontal="center" vertical="center" wrapText="1"/>
      <protection hidden="1"/>
    </xf>
    <xf numFmtId="0" fontId="136" fillId="3" borderId="0" xfId="6" applyFont="1" applyFill="1" applyAlignment="1">
      <alignment vertical="center"/>
    </xf>
    <xf numFmtId="0" fontId="0" fillId="3" borderId="0" xfId="0" applyFill="1" applyAlignment="1">
      <alignment horizontal="center"/>
    </xf>
    <xf numFmtId="0" fontId="136" fillId="3" borderId="0" xfId="6" applyFont="1" applyFill="1" applyAlignment="1">
      <alignment horizontal="left" vertical="center"/>
    </xf>
    <xf numFmtId="0" fontId="142" fillId="3" borderId="0" xfId="0" applyFont="1" applyFill="1" applyAlignment="1">
      <alignment vertical="top" wrapText="1"/>
    </xf>
    <xf numFmtId="0" fontId="54" fillId="2" borderId="0" xfId="14" applyFont="1" applyFill="1" applyAlignment="1">
      <alignment vertical="center"/>
    </xf>
    <xf numFmtId="0" fontId="166" fillId="2" borderId="0" xfId="0" applyFont="1" applyFill="1"/>
    <xf numFmtId="0" fontId="45" fillId="2" borderId="0" xfId="0" applyFont="1" applyFill="1"/>
    <xf numFmtId="0" fontId="44" fillId="11" borderId="0" xfId="6" applyFont="1" applyFill="1" applyAlignment="1" applyProtection="1">
      <alignment vertical="center"/>
      <protection hidden="1"/>
    </xf>
    <xf numFmtId="0" fontId="44" fillId="11" borderId="0" xfId="6" applyFont="1" applyFill="1" applyAlignment="1" applyProtection="1">
      <alignment horizontal="right" vertical="center"/>
      <protection hidden="1"/>
    </xf>
    <xf numFmtId="0" fontId="135" fillId="11" borderId="0" xfId="6" applyFont="1" applyFill="1" applyAlignment="1">
      <alignment horizontal="center" vertical="center"/>
    </xf>
    <xf numFmtId="0" fontId="58" fillId="11" borderId="0" xfId="6" applyFont="1" applyFill="1" applyAlignment="1">
      <alignment horizontal="left" vertical="center"/>
    </xf>
    <xf numFmtId="0" fontId="47" fillId="11" borderId="0" xfId="6" applyFont="1" applyFill="1" applyAlignment="1">
      <alignment vertical="center" wrapText="1"/>
    </xf>
    <xf numFmtId="0" fontId="119" fillId="11" borderId="0" xfId="0" applyFont="1" applyFill="1" applyAlignment="1">
      <alignment horizontal="center" vertical="top"/>
    </xf>
    <xf numFmtId="1" fontId="81" fillId="11" borderId="0" xfId="11" applyNumberFormat="1" applyFont="1" applyFill="1" applyAlignment="1">
      <alignment vertical="center"/>
    </xf>
    <xf numFmtId="0" fontId="91" fillId="14" borderId="0" xfId="6" applyFont="1" applyFill="1" applyAlignment="1" applyProtection="1">
      <alignment horizontal="center" vertical="center" wrapText="1"/>
      <protection hidden="1"/>
    </xf>
    <xf numFmtId="0" fontId="63" fillId="2" borderId="0" xfId="0" applyFont="1" applyFill="1" applyAlignment="1">
      <alignment horizontal="left" vertical="center"/>
    </xf>
    <xf numFmtId="166" fontId="163" fillId="22" borderId="0" xfId="6" applyNumberFormat="1" applyFont="1" applyFill="1" applyAlignment="1">
      <alignment horizontal="center" vertical="center"/>
    </xf>
    <xf numFmtId="2" fontId="43" fillId="11" borderId="0" xfId="0" applyNumberFormat="1" applyFont="1" applyFill="1" applyAlignment="1">
      <alignment horizontal="right" vertical="center"/>
    </xf>
    <xf numFmtId="0" fontId="45" fillId="11" borderId="0" xfId="0" applyFont="1" applyFill="1" applyAlignment="1">
      <alignment horizontal="left" vertical="center"/>
    </xf>
    <xf numFmtId="0" fontId="162" fillId="2" borderId="0" xfId="0" applyFont="1" applyFill="1" applyAlignment="1">
      <alignment horizontal="left" vertical="center"/>
    </xf>
    <xf numFmtId="166" fontId="146" fillId="21" borderId="143" xfId="0" applyNumberFormat="1" applyFont="1" applyFill="1" applyBorder="1" applyAlignment="1">
      <alignment horizontal="left" vertical="center" wrapText="1"/>
    </xf>
    <xf numFmtId="0" fontId="47" fillId="2" borderId="0" xfId="0" applyFont="1" applyFill="1"/>
    <xf numFmtId="0" fontId="45" fillId="3" borderId="0" xfId="0" applyFont="1" applyFill="1" applyAlignment="1">
      <alignment horizontal="center"/>
    </xf>
    <xf numFmtId="0" fontId="45" fillId="3" borderId="0" xfId="0" applyFont="1" applyFill="1" applyAlignment="1">
      <alignment vertical="center"/>
    </xf>
    <xf numFmtId="0" fontId="62" fillId="2" borderId="0" xfId="0" applyFont="1" applyFill="1"/>
    <xf numFmtId="0" fontId="136" fillId="2" borderId="0" xfId="0" applyFont="1" applyFill="1"/>
    <xf numFmtId="0" fontId="61" fillId="2" borderId="0" xfId="0" applyFont="1" applyFill="1"/>
    <xf numFmtId="0" fontId="41" fillId="3" borderId="0" xfId="14" applyFont="1" applyFill="1" applyAlignment="1">
      <alignment horizontal="left" vertical="center"/>
    </xf>
    <xf numFmtId="0" fontId="40" fillId="2" borderId="0" xfId="0" applyFont="1" applyFill="1"/>
    <xf numFmtId="0" fontId="0" fillId="3" borderId="0" xfId="0" applyFill="1" applyAlignment="1">
      <alignment vertical="center"/>
    </xf>
    <xf numFmtId="0" fontId="0" fillId="2" borderId="0" xfId="0" applyFill="1" applyAlignment="1">
      <alignment vertical="center"/>
    </xf>
    <xf numFmtId="0" fontId="0" fillId="2" borderId="0" xfId="0" applyFill="1"/>
    <xf numFmtId="0" fontId="44" fillId="3" borderId="0" xfId="6" applyFont="1" applyFill="1" applyAlignment="1" applyProtection="1">
      <alignment vertical="center"/>
      <protection hidden="1"/>
    </xf>
    <xf numFmtId="0" fontId="44" fillId="3" borderId="0" xfId="6" applyFont="1" applyFill="1" applyAlignment="1" applyProtection="1">
      <alignment horizontal="left" vertical="center"/>
      <protection hidden="1"/>
    </xf>
    <xf numFmtId="164" fontId="96" fillId="2" borderId="0" xfId="11" applyNumberFormat="1" applyFont="1" applyFill="1" applyAlignment="1">
      <alignment vertical="center"/>
    </xf>
    <xf numFmtId="0" fontId="432" fillId="3" borderId="0" xfId="6" applyFont="1" applyFill="1" applyAlignment="1" applyProtection="1">
      <alignment horizontal="center"/>
      <protection hidden="1"/>
    </xf>
    <xf numFmtId="164" fontId="436" fillId="10" borderId="0" xfId="11" applyNumberFormat="1" applyFont="1" applyFill="1" applyAlignment="1">
      <alignment horizontal="center" vertical="center"/>
    </xf>
    <xf numFmtId="0" fontId="179" fillId="2" borderId="0" xfId="6" applyFont="1" applyFill="1" applyAlignment="1">
      <alignment vertical="center"/>
    </xf>
    <xf numFmtId="0" fontId="183" fillId="2" borderId="0" xfId="0" applyFont="1" applyFill="1" applyAlignment="1">
      <alignment vertical="center"/>
    </xf>
    <xf numFmtId="0" fontId="181" fillId="2" borderId="0" xfId="0" applyFont="1" applyFill="1" applyAlignment="1">
      <alignment vertical="center"/>
    </xf>
    <xf numFmtId="0" fontId="24" fillId="2" borderId="0" xfId="6" applyFont="1" applyFill="1" applyAlignment="1">
      <alignment horizontal="center" vertical="center"/>
    </xf>
    <xf numFmtId="0" fontId="24" fillId="2" borderId="0" xfId="0" applyFont="1" applyFill="1" applyAlignment="1">
      <alignment horizontal="center" vertical="center"/>
    </xf>
    <xf numFmtId="0" fontId="179" fillId="2" borderId="0" xfId="0" applyFont="1" applyFill="1" applyAlignment="1">
      <alignment horizontal="center" vertical="center"/>
    </xf>
    <xf numFmtId="0" fontId="27" fillId="2" borderId="0" xfId="0" applyFont="1" applyFill="1" applyAlignment="1">
      <alignment horizontal="center" vertical="center"/>
    </xf>
    <xf numFmtId="0" fontId="28" fillId="2" borderId="0" xfId="0" applyFont="1" applyFill="1" applyAlignment="1">
      <alignment horizontal="right" vertical="center"/>
    </xf>
    <xf numFmtId="0" fontId="29" fillId="2" borderId="0" xfId="0" applyFont="1" applyFill="1" applyAlignment="1">
      <alignment vertical="center"/>
    </xf>
    <xf numFmtId="0" fontId="24" fillId="2" borderId="0" xfId="6" applyFont="1" applyFill="1" applyAlignment="1">
      <alignment horizontal="left" vertical="center"/>
    </xf>
    <xf numFmtId="0" fontId="24" fillId="2" borderId="0" xfId="6" applyFont="1" applyFill="1" applyAlignment="1">
      <alignment horizontal="right" vertical="center"/>
    </xf>
    <xf numFmtId="166" fontId="24" fillId="2" borderId="0" xfId="0" applyNumberFormat="1" applyFont="1" applyFill="1" applyAlignment="1">
      <alignment vertical="center"/>
    </xf>
    <xf numFmtId="0" fontId="24" fillId="2" borderId="0" xfId="0" applyFont="1" applyFill="1" applyAlignment="1">
      <alignment horizontal="left" vertical="center"/>
    </xf>
    <xf numFmtId="166" fontId="180" fillId="2" borderId="0" xfId="0" applyNumberFormat="1" applyFont="1" applyFill="1" applyAlignment="1">
      <alignment vertical="center"/>
    </xf>
    <xf numFmtId="0" fontId="180" fillId="2" borderId="0" xfId="0" applyFont="1" applyFill="1" applyAlignment="1">
      <alignment horizontal="left" vertical="center"/>
    </xf>
    <xf numFmtId="166" fontId="28" fillId="2" borderId="0" xfId="0" applyNumberFormat="1" applyFont="1" applyFill="1" applyAlignment="1">
      <alignment horizontal="center" vertical="center"/>
    </xf>
    <xf numFmtId="0" fontId="33" fillId="2" borderId="0" xfId="0" applyFont="1" applyFill="1" applyAlignment="1">
      <alignment horizontal="left" vertical="center"/>
    </xf>
    <xf numFmtId="1" fontId="180" fillId="2" borderId="0" xfId="0" applyNumberFormat="1" applyFont="1" applyFill="1" applyAlignment="1">
      <alignment vertical="center"/>
    </xf>
    <xf numFmtId="0" fontId="180" fillId="2" borderId="0" xfId="0" applyFont="1" applyFill="1" applyAlignment="1">
      <alignment vertical="center"/>
    </xf>
    <xf numFmtId="0" fontId="181" fillId="2" borderId="0" xfId="0" applyFont="1" applyFill="1" applyAlignment="1">
      <alignment horizontal="left" vertical="center"/>
    </xf>
    <xf numFmtId="0" fontId="23" fillId="2" borderId="0" xfId="0" applyFont="1" applyFill="1" applyAlignment="1">
      <alignment vertical="center"/>
    </xf>
    <xf numFmtId="0" fontId="184" fillId="3" borderId="0" xfId="0" applyFont="1" applyFill="1" applyAlignment="1">
      <alignment vertical="center"/>
    </xf>
    <xf numFmtId="164" fontId="96" fillId="2" borderId="0" xfId="11" applyNumberFormat="1" applyFont="1" applyFill="1" applyAlignment="1">
      <alignment horizontal="center" vertical="center"/>
    </xf>
    <xf numFmtId="164" fontId="96" fillId="3" borderId="0" xfId="11" applyNumberFormat="1" applyFont="1" applyFill="1" applyAlignment="1">
      <alignment horizontal="center" vertical="center"/>
    </xf>
    <xf numFmtId="0" fontId="61" fillId="3" borderId="0" xfId="6" applyFont="1" applyFill="1" applyAlignment="1" applyProtection="1">
      <alignment horizontal="right" vertical="center"/>
      <protection hidden="1"/>
    </xf>
    <xf numFmtId="0" fontId="53" fillId="17" borderId="0" xfId="6" applyFont="1" applyFill="1" applyAlignment="1">
      <alignment horizontal="center" vertical="center"/>
    </xf>
    <xf numFmtId="164" fontId="103" fillId="17" borderId="0" xfId="6" applyNumberFormat="1" applyFont="1" applyFill="1" applyAlignment="1">
      <alignment vertical="center"/>
    </xf>
    <xf numFmtId="0" fontId="53" fillId="17" borderId="0" xfId="6" applyFont="1" applyFill="1" applyAlignment="1">
      <alignment vertical="center"/>
    </xf>
    <xf numFmtId="0" fontId="82" fillId="3" borderId="0" xfId="14" applyFont="1" applyFill="1" applyAlignment="1">
      <alignment horizontal="right" vertical="center"/>
    </xf>
    <xf numFmtId="0" fontId="123" fillId="3" borderId="0" xfId="6" applyFont="1" applyFill="1" applyAlignment="1">
      <alignment horizontal="left" vertical="center"/>
    </xf>
    <xf numFmtId="0" fontId="126" fillId="3" borderId="0" xfId="6" applyFont="1" applyFill="1" applyAlignment="1">
      <alignment horizontal="left" vertical="center"/>
    </xf>
    <xf numFmtId="2" fontId="41" fillId="2" borderId="0" xfId="14" applyNumberFormat="1" applyFont="1" applyFill="1" applyAlignment="1">
      <alignment horizontal="center" vertical="center" wrapText="1"/>
    </xf>
    <xf numFmtId="0" fontId="129" fillId="3" borderId="0" xfId="6" applyFont="1" applyFill="1" applyAlignment="1">
      <alignment horizontal="left" vertical="center"/>
    </xf>
    <xf numFmtId="0" fontId="58" fillId="3" borderId="0" xfId="14" applyFont="1" applyFill="1" applyAlignment="1">
      <alignment horizontal="right" vertical="center" wrapText="1"/>
    </xf>
    <xf numFmtId="0" fontId="103" fillId="3" borderId="0" xfId="14" applyFont="1" applyFill="1" applyAlignment="1">
      <alignment horizontal="right" vertical="center"/>
    </xf>
    <xf numFmtId="0" fontId="47" fillId="3" borderId="0" xfId="6" applyFont="1" applyFill="1" applyAlignment="1">
      <alignment vertical="center" wrapText="1"/>
    </xf>
    <xf numFmtId="0" fontId="135" fillId="3" borderId="0" xfId="6" applyFont="1" applyFill="1" applyAlignment="1">
      <alignment horizontal="center" vertical="center"/>
    </xf>
    <xf numFmtId="0" fontId="58" fillId="3" borderId="0" xfId="6" applyFont="1" applyFill="1" applyAlignment="1">
      <alignment horizontal="left" vertical="center"/>
    </xf>
    <xf numFmtId="0" fontId="48" fillId="2" borderId="0" xfId="6" applyFont="1" applyFill="1" applyAlignment="1" applyProtection="1">
      <alignment vertical="center"/>
      <protection hidden="1"/>
    </xf>
    <xf numFmtId="165" fontId="63" fillId="3" borderId="0" xfId="8" applyNumberFormat="1" applyFont="1" applyFill="1" applyAlignment="1" applyProtection="1">
      <alignment horizontal="center" vertical="center"/>
      <protection locked="0"/>
    </xf>
    <xf numFmtId="0" fontId="61" fillId="9" borderId="0" xfId="6" applyFont="1" applyFill="1" applyAlignment="1" applyProtection="1">
      <alignment vertical="center"/>
      <protection hidden="1"/>
    </xf>
    <xf numFmtId="178" fontId="15" fillId="9" borderId="0" xfId="11" applyNumberFormat="1" applyFont="1" applyFill="1" applyAlignment="1">
      <alignment horizontal="center" vertical="center"/>
    </xf>
    <xf numFmtId="178" fontId="438" fillId="6" borderId="0" xfId="11" applyNumberFormat="1" applyFont="1" applyFill="1" applyAlignment="1">
      <alignment horizontal="center" vertical="center"/>
    </xf>
    <xf numFmtId="178" fontId="68" fillId="10" borderId="0" xfId="11" applyNumberFormat="1" applyFont="1" applyFill="1" applyAlignment="1">
      <alignment horizontal="center" vertical="center"/>
    </xf>
    <xf numFmtId="178" fontId="96" fillId="3" borderId="0" xfId="11" applyNumberFormat="1" applyFont="1" applyFill="1" applyAlignment="1">
      <alignment vertical="center"/>
    </xf>
    <xf numFmtId="164" fontId="69" fillId="3" borderId="0" xfId="11" applyNumberFormat="1" applyFont="1" applyFill="1" applyAlignment="1">
      <alignment vertical="center"/>
    </xf>
    <xf numFmtId="0" fontId="130" fillId="17" borderId="0" xfId="6" applyFont="1" applyFill="1" applyAlignment="1">
      <alignment vertical="center"/>
    </xf>
    <xf numFmtId="178" fontId="130" fillId="17" borderId="0" xfId="6" applyNumberFormat="1" applyFont="1" applyFill="1" applyAlignment="1">
      <alignment vertical="center"/>
    </xf>
    <xf numFmtId="0" fontId="67" fillId="19" borderId="0" xfId="6" applyFont="1" applyFill="1" applyAlignment="1">
      <alignment vertical="center"/>
    </xf>
    <xf numFmtId="0" fontId="67" fillId="19" borderId="0" xfId="6" applyFont="1" applyFill="1" applyAlignment="1">
      <alignment horizontal="left" vertical="center"/>
    </xf>
    <xf numFmtId="0" fontId="54" fillId="19" borderId="0" xfId="6" applyFont="1" applyFill="1" applyAlignment="1">
      <alignment horizontal="center" vertical="center"/>
    </xf>
    <xf numFmtId="0" fontId="54" fillId="19" borderId="0" xfId="6" applyFont="1" applyFill="1" applyAlignment="1">
      <alignment vertical="center"/>
    </xf>
    <xf numFmtId="164" fontId="62" fillId="21" borderId="143" xfId="11" applyNumberFormat="1" applyFont="1" applyFill="1" applyBorder="1" applyAlignment="1">
      <alignment horizontal="center" vertical="center"/>
    </xf>
    <xf numFmtId="166" fontId="58" fillId="19" borderId="0" xfId="0" applyNumberFormat="1" applyFont="1" applyFill="1" applyAlignment="1">
      <alignment vertical="center" wrapText="1"/>
    </xf>
    <xf numFmtId="164" fontId="58" fillId="19" borderId="0" xfId="11" applyNumberFormat="1" applyFont="1" applyFill="1" applyAlignment="1">
      <alignment horizontal="center" vertical="center"/>
    </xf>
    <xf numFmtId="0" fontId="164" fillId="19" borderId="0" xfId="0" applyFont="1" applyFill="1" applyAlignment="1">
      <alignment horizontal="left"/>
    </xf>
    <xf numFmtId="166" fontId="165" fillId="23" borderId="0" xfId="6" applyNumberFormat="1" applyFont="1" applyFill="1" applyAlignment="1">
      <alignment horizontal="center" vertical="center"/>
    </xf>
    <xf numFmtId="0" fontId="44" fillId="19" borderId="0" xfId="0" applyFont="1" applyFill="1" applyAlignment="1">
      <alignment vertical="center" wrapText="1"/>
    </xf>
    <xf numFmtId="0" fontId="204" fillId="11" borderId="0" xfId="8" applyFill="1" applyAlignment="1">
      <alignment horizontal="center"/>
    </xf>
    <xf numFmtId="0" fontId="142" fillId="11" borderId="0" xfId="8" applyFont="1" applyFill="1" applyAlignment="1">
      <alignment vertical="top" wrapText="1"/>
    </xf>
    <xf numFmtId="164" fontId="168" fillId="3" borderId="0" xfId="11" applyNumberFormat="1" applyFont="1" applyFill="1" applyAlignment="1">
      <alignment horizontal="center" vertical="center"/>
    </xf>
    <xf numFmtId="180" fontId="168" fillId="3" borderId="0" xfId="11" applyNumberFormat="1" applyFont="1" applyFill="1" applyAlignment="1">
      <alignment horizontal="center" vertical="center"/>
    </xf>
    <xf numFmtId="0" fontId="61" fillId="3" borderId="0" xfId="0" applyFont="1" applyFill="1"/>
    <xf numFmtId="0" fontId="190" fillId="2" borderId="0" xfId="0" applyFont="1" applyFill="1" applyAlignment="1">
      <alignment vertical="center"/>
    </xf>
    <xf numFmtId="0" fontId="81" fillId="18" borderId="87" xfId="6" applyFont="1" applyFill="1" applyBorder="1" applyAlignment="1">
      <alignment vertical="center"/>
    </xf>
    <xf numFmtId="0" fontId="81" fillId="3" borderId="0" xfId="14" applyFont="1" applyFill="1" applyAlignment="1">
      <alignment horizontal="left" vertical="center"/>
    </xf>
    <xf numFmtId="0" fontId="439" fillId="3" borderId="87" xfId="6" applyFont="1" applyFill="1" applyBorder="1" applyAlignment="1" applyProtection="1">
      <alignment vertical="center"/>
      <protection hidden="1"/>
    </xf>
    <xf numFmtId="0" fontId="439" fillId="3" borderId="0" xfId="6" applyFont="1" applyFill="1" applyAlignment="1" applyProtection="1">
      <alignment vertical="center"/>
      <protection hidden="1"/>
    </xf>
    <xf numFmtId="0" fontId="69" fillId="3" borderId="0" xfId="6" applyFont="1" applyFill="1" applyAlignment="1" applyProtection="1">
      <alignment vertical="center"/>
      <protection hidden="1"/>
    </xf>
    <xf numFmtId="0" fontId="130" fillId="3" borderId="0" xfId="6" applyFont="1" applyFill="1" applyAlignment="1" applyProtection="1">
      <alignment horizontal="left" vertical="center"/>
      <protection hidden="1"/>
    </xf>
    <xf numFmtId="0" fontId="69" fillId="3" borderId="0" xfId="14" applyFont="1" applyFill="1" applyAlignment="1">
      <alignment vertical="center"/>
    </xf>
    <xf numFmtId="0" fontId="69" fillId="3" borderId="92" xfId="14" applyFont="1" applyFill="1" applyBorder="1" applyAlignment="1">
      <alignment vertical="center"/>
    </xf>
    <xf numFmtId="0" fontId="0" fillId="11" borderId="0" xfId="0" applyFill="1"/>
    <xf numFmtId="0" fontId="15" fillId="3" borderId="0" xfId="6" applyFont="1" applyFill="1" applyAlignment="1" applyProtection="1">
      <alignment horizontal="left" vertical="center"/>
      <protection hidden="1"/>
    </xf>
    <xf numFmtId="0" fontId="109" fillId="3" borderId="0" xfId="0" applyFont="1" applyFill="1" applyAlignment="1" applyProtection="1">
      <alignment horizontal="left" vertical="center"/>
      <protection locked="0"/>
    </xf>
    <xf numFmtId="0" fontId="95" fillId="5" borderId="189" xfId="6" applyFont="1" applyFill="1" applyBorder="1" applyAlignment="1">
      <alignment horizontal="center" vertical="center"/>
    </xf>
    <xf numFmtId="0" fontId="0" fillId="3" borderId="131" xfId="0" applyFill="1" applyBorder="1"/>
    <xf numFmtId="0" fontId="0" fillId="3" borderId="54" xfId="0" applyFill="1" applyBorder="1"/>
    <xf numFmtId="0" fontId="0" fillId="3" borderId="0" xfId="0" applyFill="1" applyAlignment="1">
      <alignment horizontal="center" vertical="center"/>
    </xf>
    <xf numFmtId="0" fontId="0" fillId="3" borderId="52" xfId="0" applyFill="1" applyBorder="1"/>
    <xf numFmtId="0" fontId="137" fillId="3" borderId="0" xfId="6" applyFont="1" applyFill="1" applyAlignment="1" applyProtection="1">
      <alignment vertical="center" wrapText="1"/>
      <protection hidden="1"/>
    </xf>
    <xf numFmtId="0" fontId="62" fillId="3" borderId="0" xfId="6" applyFont="1" applyFill="1" applyAlignment="1" applyProtection="1">
      <alignment vertical="center" wrapText="1"/>
      <protection hidden="1"/>
    </xf>
    <xf numFmtId="0" fontId="11" fillId="3" borderId="92" xfId="6" applyFill="1" applyBorder="1" applyAlignment="1" applyProtection="1">
      <alignment vertical="center"/>
      <protection hidden="1"/>
    </xf>
    <xf numFmtId="0" fontId="37" fillId="0" borderId="0" xfId="0" applyFont="1"/>
    <xf numFmtId="1" fontId="267" fillId="3" borderId="0" xfId="6" applyNumberFormat="1" applyFont="1" applyFill="1" applyAlignment="1" applyProtection="1">
      <alignment horizontal="center" vertical="center"/>
      <protection hidden="1"/>
    </xf>
    <xf numFmtId="0" fontId="450" fillId="3" borderId="0" xfId="6" applyFont="1" applyFill="1" applyAlignment="1">
      <alignment horizontal="right" vertical="center"/>
    </xf>
    <xf numFmtId="0" fontId="44" fillId="3" borderId="0" xfId="6" applyFont="1" applyFill="1" applyAlignment="1" applyProtection="1">
      <alignment horizontal="right" vertical="center"/>
      <protection hidden="1"/>
    </xf>
    <xf numFmtId="0" fontId="0" fillId="3" borderId="193" xfId="0" applyFill="1" applyBorder="1"/>
    <xf numFmtId="0" fontId="0" fillId="3" borderId="190" xfId="0" applyFill="1" applyBorder="1"/>
    <xf numFmtId="0" fontId="435" fillId="3" borderId="0" xfId="6" applyFont="1" applyFill="1" applyAlignment="1">
      <alignment horizontal="center" vertical="center"/>
    </xf>
    <xf numFmtId="166" fontId="69" fillId="3" borderId="0" xfId="6" applyNumberFormat="1" applyFont="1" applyFill="1" applyAlignment="1" applyProtection="1">
      <alignment horizontal="left" vertical="center"/>
      <protection hidden="1"/>
    </xf>
    <xf numFmtId="0" fontId="0" fillId="3" borderId="183" xfId="0" applyFill="1" applyBorder="1"/>
    <xf numFmtId="0" fontId="0" fillId="3" borderId="28" xfId="0" applyFill="1" applyBorder="1"/>
    <xf numFmtId="0" fontId="69" fillId="3" borderId="92" xfId="6" applyFont="1" applyFill="1" applyBorder="1" applyAlignment="1" applyProtection="1">
      <alignment horizontal="left" vertical="center"/>
      <protection hidden="1"/>
    </xf>
    <xf numFmtId="164" fontId="58" fillId="3" borderId="0" xfId="11" applyNumberFormat="1" applyFont="1" applyFill="1" applyAlignment="1">
      <alignment horizontal="center" vertical="center"/>
    </xf>
    <xf numFmtId="164" fontId="74" fillId="3" borderId="0" xfId="11" applyNumberFormat="1" applyFont="1" applyFill="1" applyAlignment="1">
      <alignment horizontal="center" vertical="center"/>
    </xf>
    <xf numFmtId="0" fontId="69" fillId="3" borderId="0" xfId="6" applyFont="1" applyFill="1" applyAlignment="1" applyProtection="1">
      <alignment horizontal="left" vertical="center"/>
      <protection hidden="1"/>
    </xf>
    <xf numFmtId="0" fontId="58" fillId="3" borderId="0" xfId="6" applyFont="1" applyFill="1" applyAlignment="1" applyProtection="1">
      <alignment horizontal="left" vertical="center"/>
      <protection hidden="1"/>
    </xf>
    <xf numFmtId="164" fontId="58" fillId="3" borderId="0" xfId="0" applyNumberFormat="1" applyFont="1" applyFill="1" applyAlignment="1">
      <alignment horizontal="center"/>
    </xf>
    <xf numFmtId="197" fontId="58" fillId="3" borderId="0" xfId="6" applyNumberFormat="1" applyFont="1" applyFill="1" applyAlignment="1" applyProtection="1">
      <alignment horizontal="left" vertical="center"/>
      <protection hidden="1"/>
    </xf>
    <xf numFmtId="166" fontId="451" fillId="3" borderId="87" xfId="6" applyNumberFormat="1" applyFont="1" applyFill="1" applyBorder="1" applyAlignment="1" applyProtection="1">
      <alignment horizontal="left" vertical="center"/>
      <protection hidden="1"/>
    </xf>
    <xf numFmtId="164" fontId="103" fillId="3" borderId="0" xfId="11" applyNumberFormat="1" applyFont="1" applyFill="1" applyAlignment="1">
      <alignment horizontal="center" vertical="center"/>
    </xf>
    <xf numFmtId="0" fontId="155" fillId="3" borderId="0" xfId="6" applyFont="1" applyFill="1" applyAlignment="1" applyProtection="1">
      <alignment vertical="center"/>
      <protection hidden="1"/>
    </xf>
    <xf numFmtId="164" fontId="44" fillId="3" borderId="0" xfId="11" applyNumberFormat="1" applyFont="1" applyFill="1" applyAlignment="1">
      <alignment horizontal="center" vertical="center"/>
    </xf>
    <xf numFmtId="0" fontId="0" fillId="11" borderId="194" xfId="0" applyFill="1" applyBorder="1"/>
    <xf numFmtId="0" fontId="0" fillId="11" borderId="195" xfId="0" applyFill="1" applyBorder="1"/>
    <xf numFmtId="0" fontId="435" fillId="3" borderId="0" xfId="6" applyFont="1" applyFill="1" applyAlignment="1">
      <alignment horizontal="right" vertical="center"/>
    </xf>
    <xf numFmtId="197" fontId="69" fillId="3" borderId="0" xfId="6" applyNumberFormat="1" applyFont="1" applyFill="1" applyAlignment="1" applyProtection="1">
      <alignment horizontal="left" vertical="center"/>
      <protection hidden="1"/>
    </xf>
    <xf numFmtId="0" fontId="452" fillId="3" borderId="181" xfId="6" applyFont="1" applyFill="1" applyBorder="1" applyAlignment="1">
      <alignment horizontal="center" vertical="center"/>
    </xf>
    <xf numFmtId="0" fontId="20" fillId="3" borderId="0" xfId="0" applyFont="1" applyFill="1"/>
    <xf numFmtId="164" fontId="453" fillId="3" borderId="0" xfId="11" applyNumberFormat="1" applyFont="1" applyFill="1" applyAlignment="1">
      <alignment horizontal="center" vertical="center"/>
    </xf>
    <xf numFmtId="0" fontId="453" fillId="3" borderId="0" xfId="6" applyFont="1" applyFill="1" applyAlignment="1" applyProtection="1">
      <alignment horizontal="left" vertical="center"/>
      <protection hidden="1"/>
    </xf>
    <xf numFmtId="0" fontId="454" fillId="3" borderId="0" xfId="6" applyFont="1" applyFill="1" applyAlignment="1">
      <alignment horizontal="center" vertical="center"/>
    </xf>
    <xf numFmtId="164" fontId="155" fillId="3" borderId="0" xfId="11" applyNumberFormat="1" applyFont="1" applyFill="1" applyAlignment="1">
      <alignment horizontal="left" vertical="center"/>
    </xf>
    <xf numFmtId="0" fontId="455" fillId="3" borderId="0" xfId="0" applyFont="1" applyFill="1" applyAlignment="1">
      <alignment vertical="center"/>
    </xf>
    <xf numFmtId="0" fontId="177" fillId="3" borderId="87" xfId="6" applyFont="1" applyFill="1" applyBorder="1" applyAlignment="1">
      <alignment horizontal="center" vertical="center"/>
    </xf>
    <xf numFmtId="0" fontId="456" fillId="3" borderId="0" xfId="6" applyFont="1" applyFill="1" applyAlignment="1" applyProtection="1">
      <alignment horizontal="left"/>
      <protection hidden="1"/>
    </xf>
    <xf numFmtId="0" fontId="172" fillId="3" borderId="0" xfId="6" applyFont="1" applyFill="1" applyAlignment="1">
      <alignment vertical="center"/>
    </xf>
    <xf numFmtId="0" fontId="172" fillId="3" borderId="92" xfId="6" applyFont="1" applyFill="1" applyBorder="1" applyAlignment="1">
      <alignment vertical="center"/>
    </xf>
    <xf numFmtId="0" fontId="452" fillId="3" borderId="87" xfId="6" applyFont="1" applyFill="1" applyBorder="1" applyAlignment="1">
      <alignment horizontal="center" vertical="center"/>
    </xf>
    <xf numFmtId="0" fontId="41" fillId="3" borderId="0" xfId="6" applyFont="1" applyFill="1" applyAlignment="1">
      <alignment horizontal="left" vertical="center"/>
    </xf>
    <xf numFmtId="0" fontId="172" fillId="3" borderId="0" xfId="6" applyFont="1" applyFill="1" applyAlignment="1">
      <alignment horizontal="left" vertical="center"/>
    </xf>
    <xf numFmtId="0" fontId="172" fillId="3" borderId="92" xfId="6" applyFont="1" applyFill="1" applyBorder="1" applyAlignment="1">
      <alignment horizontal="left" vertical="center"/>
    </xf>
    <xf numFmtId="0" fontId="444" fillId="3" borderId="0" xfId="6" applyFont="1" applyFill="1" applyAlignment="1">
      <alignment horizontal="left" vertical="center"/>
    </xf>
    <xf numFmtId="0" fontId="196" fillId="3" borderId="18" xfId="6" applyFont="1" applyFill="1" applyBorder="1" applyAlignment="1">
      <alignment horizontal="center" vertical="center"/>
    </xf>
    <xf numFmtId="0" fontId="58" fillId="3" borderId="0" xfId="6" applyFont="1" applyFill="1" applyAlignment="1" applyProtection="1">
      <alignment vertical="center"/>
      <protection hidden="1"/>
    </xf>
    <xf numFmtId="0" fontId="123" fillId="3" borderId="0" xfId="6" applyFont="1" applyFill="1" applyAlignment="1">
      <alignment horizontal="center" vertical="center"/>
    </xf>
    <xf numFmtId="0" fontId="0" fillId="3" borderId="28" xfId="0" applyFill="1" applyBorder="1" applyAlignment="1">
      <alignment horizontal="center" vertical="center"/>
    </xf>
    <xf numFmtId="0" fontId="74" fillId="3" borderId="0" xfId="6" applyFont="1" applyFill="1" applyAlignment="1" applyProtection="1">
      <alignment horizontal="right" vertical="center"/>
      <protection hidden="1"/>
    </xf>
    <xf numFmtId="0" fontId="430" fillId="3" borderId="0" xfId="6" applyFont="1" applyFill="1" applyAlignment="1" applyProtection="1">
      <alignment horizontal="right" vertical="center"/>
      <protection hidden="1"/>
    </xf>
    <xf numFmtId="164" fontId="436" fillId="11" borderId="0" xfId="0" applyNumberFormat="1" applyFont="1" applyFill="1" applyAlignment="1">
      <alignment horizontal="center"/>
    </xf>
    <xf numFmtId="0" fontId="433" fillId="3" borderId="0" xfId="6" applyFont="1" applyFill="1" applyAlignment="1">
      <alignment horizontal="left" vertical="center"/>
    </xf>
    <xf numFmtId="0" fontId="74" fillId="3" borderId="0" xfId="6" applyFont="1" applyFill="1" applyAlignment="1" applyProtection="1">
      <alignment horizontal="left" vertical="center"/>
      <protection hidden="1"/>
    </xf>
    <xf numFmtId="164" fontId="436" fillId="26" borderId="0" xfId="0" applyNumberFormat="1" applyFont="1" applyFill="1" applyAlignment="1">
      <alignment horizontal="center"/>
    </xf>
    <xf numFmtId="0" fontId="442" fillId="26" borderId="0" xfId="6" applyFont="1" applyFill="1" applyAlignment="1" applyProtection="1">
      <alignment horizontal="center" vertical="center"/>
      <protection hidden="1"/>
    </xf>
    <xf numFmtId="0" fontId="431" fillId="3" borderId="0" xfId="6" applyFont="1" applyFill="1" applyAlignment="1" applyProtection="1">
      <alignment horizontal="right"/>
      <protection hidden="1"/>
    </xf>
    <xf numFmtId="0" fontId="123" fillId="3" borderId="18" xfId="6" applyFont="1" applyFill="1" applyBorder="1" applyAlignment="1">
      <alignment horizontal="center" vertical="center"/>
    </xf>
    <xf numFmtId="0" fontId="457" fillId="3" borderId="0" xfId="0" applyFont="1" applyFill="1" applyAlignment="1">
      <alignment horizontal="center" vertical="center"/>
    </xf>
    <xf numFmtId="0" fontId="457" fillId="3" borderId="28" xfId="0" applyFont="1" applyFill="1" applyBorder="1" applyAlignment="1">
      <alignment horizontal="center" vertical="center"/>
    </xf>
    <xf numFmtId="0" fontId="126" fillId="3" borderId="18" xfId="6" applyFont="1" applyFill="1" applyBorder="1" applyAlignment="1">
      <alignment horizontal="center" vertical="center"/>
    </xf>
    <xf numFmtId="0" fontId="95" fillId="5" borderId="189" xfId="7" applyFont="1" applyFill="1" applyBorder="1" applyAlignment="1">
      <alignment horizontal="center" vertical="center"/>
    </xf>
    <xf numFmtId="0" fontId="96" fillId="3" borderId="87" xfId="11" applyFont="1" applyFill="1" applyBorder="1" applyAlignment="1">
      <alignment vertical="center"/>
    </xf>
    <xf numFmtId="0" fontId="267" fillId="3" borderId="0" xfId="11" applyFont="1" applyFill="1" applyAlignment="1">
      <alignment vertical="center"/>
    </xf>
    <xf numFmtId="0" fontId="96" fillId="3" borderId="0" xfId="11" applyFont="1" applyFill="1" applyAlignment="1">
      <alignment vertical="center" wrapText="1"/>
    </xf>
    <xf numFmtId="0" fontId="96" fillId="3" borderId="0" xfId="11" applyFont="1" applyFill="1" applyAlignment="1">
      <alignment vertical="center"/>
    </xf>
    <xf numFmtId="0" fontId="96" fillId="3" borderId="92" xfId="11" applyFont="1" applyFill="1" applyBorder="1" applyAlignment="1">
      <alignment vertical="center" wrapText="1"/>
    </xf>
    <xf numFmtId="0" fontId="173" fillId="3" borderId="0" xfId="11" applyFont="1" applyFill="1" applyAlignment="1">
      <alignment vertical="center"/>
    </xf>
    <xf numFmtId="0" fontId="96" fillId="3" borderId="87" xfId="11" applyFont="1" applyFill="1" applyBorder="1" applyAlignment="1">
      <alignment vertical="center" wrapText="1"/>
    </xf>
    <xf numFmtId="0" fontId="96" fillId="3" borderId="12" xfId="11" applyFont="1" applyFill="1" applyBorder="1" applyAlignment="1">
      <alignment vertical="center" wrapText="1"/>
    </xf>
    <xf numFmtId="0" fontId="96" fillId="3" borderId="13" xfId="11" applyFont="1" applyFill="1" applyBorder="1" applyAlignment="1">
      <alignment vertical="center" wrapText="1"/>
    </xf>
    <xf numFmtId="0" fontId="46" fillId="3" borderId="131" xfId="7" applyFont="1" applyFill="1" applyBorder="1" applyAlignment="1">
      <alignment vertical="center"/>
    </xf>
    <xf numFmtId="1" fontId="459" fillId="3" borderId="0" xfId="7" applyNumberFormat="1" applyFont="1" applyFill="1" applyAlignment="1" applyProtection="1">
      <alignment vertical="center"/>
      <protection hidden="1"/>
    </xf>
    <xf numFmtId="0" fontId="46" fillId="3" borderId="0" xfId="7" applyFont="1" applyFill="1" applyAlignment="1">
      <alignment vertical="center"/>
    </xf>
    <xf numFmtId="0" fontId="46" fillId="3" borderId="45" xfId="7" applyFont="1" applyFill="1" applyBorder="1" applyAlignment="1">
      <alignment vertical="center"/>
    </xf>
    <xf numFmtId="0" fontId="204" fillId="0" borderId="131" xfId="5" applyBorder="1"/>
    <xf numFmtId="0" fontId="204" fillId="3" borderId="0" xfId="5" applyFill="1"/>
    <xf numFmtId="0" fontId="204" fillId="3" borderId="45" xfId="5" applyFill="1" applyBorder="1"/>
    <xf numFmtId="0" fontId="41" fillId="3" borderId="131" xfId="7" applyFont="1" applyFill="1" applyBorder="1" applyAlignment="1" applyProtection="1">
      <alignment horizontal="center" vertical="center"/>
      <protection hidden="1"/>
    </xf>
    <xf numFmtId="1" fontId="459" fillId="3" borderId="45" xfId="7" applyNumberFormat="1" applyFont="1" applyFill="1" applyBorder="1" applyAlignment="1" applyProtection="1">
      <alignment vertical="center"/>
      <protection hidden="1"/>
    </xf>
    <xf numFmtId="1" fontId="459" fillId="3" borderId="134" xfId="7" applyNumberFormat="1" applyFont="1" applyFill="1" applyBorder="1" applyAlignment="1" applyProtection="1">
      <alignment vertical="center"/>
      <protection hidden="1"/>
    </xf>
    <xf numFmtId="0" fontId="204" fillId="0" borderId="52" xfId="5" applyBorder="1"/>
    <xf numFmtId="0" fontId="197" fillId="2" borderId="65" xfId="5" applyFont="1" applyFill="1" applyBorder="1"/>
    <xf numFmtId="164" fontId="460" fillId="2" borderId="87" xfId="11" applyNumberFormat="1" applyFont="1" applyFill="1" applyBorder="1" applyAlignment="1">
      <alignment horizontal="center" vertical="center"/>
    </xf>
    <xf numFmtId="164" fontId="460" fillId="2" borderId="0" xfId="11" applyNumberFormat="1" applyFont="1" applyFill="1" applyAlignment="1">
      <alignment horizontal="center" vertical="center"/>
    </xf>
    <xf numFmtId="164" fontId="460" fillId="2" borderId="18" xfId="11" applyNumberFormat="1" applyFont="1" applyFill="1" applyBorder="1" applyAlignment="1">
      <alignment horizontal="center" vertical="center"/>
    </xf>
    <xf numFmtId="0" fontId="137" fillId="3" borderId="87" xfId="7" applyFont="1" applyFill="1" applyBorder="1" applyAlignment="1" applyProtection="1">
      <alignment vertical="center" wrapText="1"/>
      <protection hidden="1"/>
    </xf>
    <xf numFmtId="0" fontId="137" fillId="3" borderId="0" xfId="7" applyFont="1" applyFill="1" applyAlignment="1" applyProtection="1">
      <alignment vertical="center" wrapText="1"/>
      <protection hidden="1"/>
    </xf>
    <xf numFmtId="0" fontId="137" fillId="3" borderId="18" xfId="7" applyFont="1" applyFill="1" applyBorder="1" applyAlignment="1" applyProtection="1">
      <alignment vertical="center" wrapText="1"/>
      <protection hidden="1"/>
    </xf>
    <xf numFmtId="0" fontId="177" fillId="3" borderId="131" xfId="7" applyFont="1" applyFill="1" applyBorder="1" applyAlignment="1">
      <alignment horizontal="center" vertical="center"/>
    </xf>
    <xf numFmtId="0" fontId="177" fillId="3" borderId="45" xfId="7" applyFont="1" applyFill="1" applyBorder="1" applyAlignment="1">
      <alignment horizontal="center" vertical="center"/>
    </xf>
    <xf numFmtId="164" fontId="459" fillId="3" borderId="131" xfId="11" applyNumberFormat="1" applyFont="1" applyFill="1" applyBorder="1" applyAlignment="1">
      <alignment horizontal="center" vertical="center"/>
    </xf>
    <xf numFmtId="164" fontId="175" fillId="3" borderId="87" xfId="11" applyNumberFormat="1" applyFont="1" applyFill="1" applyBorder="1" applyAlignment="1">
      <alignment horizontal="center" vertical="center"/>
    </xf>
    <xf numFmtId="164" fontId="175" fillId="3" borderId="0" xfId="11" applyNumberFormat="1" applyFont="1" applyFill="1" applyAlignment="1">
      <alignment horizontal="center" vertical="center"/>
    </xf>
    <xf numFmtId="164" fontId="30" fillId="3" borderId="0" xfId="11" applyNumberFormat="1" applyFont="1" applyFill="1" applyAlignment="1">
      <alignment horizontal="center" vertical="center"/>
    </xf>
    <xf numFmtId="0" fontId="74" fillId="3" borderId="131" xfId="7" applyFont="1" applyFill="1" applyBorder="1" applyAlignment="1" applyProtection="1">
      <alignment horizontal="left" vertical="center"/>
      <protection hidden="1"/>
    </xf>
    <xf numFmtId="0" fontId="96" fillId="3" borderId="0" xfId="7" applyFont="1" applyFill="1" applyAlignment="1" applyProtection="1">
      <alignment horizontal="left" vertical="center"/>
      <protection hidden="1"/>
    </xf>
    <xf numFmtId="0" fontId="162" fillId="0" borderId="0" xfId="5" applyFont="1"/>
    <xf numFmtId="0" fontId="74" fillId="3" borderId="45" xfId="7" applyFont="1" applyFill="1" applyBorder="1" applyAlignment="1" applyProtection="1">
      <alignment horizontal="left" vertical="center"/>
      <protection hidden="1"/>
    </xf>
    <xf numFmtId="0" fontId="44" fillId="3" borderId="0" xfId="7" applyFont="1" applyFill="1" applyAlignment="1" applyProtection="1">
      <alignment horizontal="left" vertical="center"/>
      <protection hidden="1"/>
    </xf>
    <xf numFmtId="164" fontId="175" fillId="3" borderId="45" xfId="11" applyNumberFormat="1" applyFont="1" applyFill="1" applyBorder="1" applyAlignment="1">
      <alignment horizontal="center" vertical="center"/>
    </xf>
    <xf numFmtId="164" fontId="74" fillId="3" borderId="134" xfId="11" applyNumberFormat="1" applyFont="1" applyFill="1" applyBorder="1" applyAlignment="1">
      <alignment horizontal="center" vertical="center"/>
    </xf>
    <xf numFmtId="0" fontId="44" fillId="3" borderId="52" xfId="7" applyFont="1" applyFill="1" applyBorder="1" applyAlignment="1" applyProtection="1">
      <alignment horizontal="left" vertical="center"/>
      <protection hidden="1"/>
    </xf>
    <xf numFmtId="0" fontId="204" fillId="3" borderId="52" xfId="5" applyFill="1" applyBorder="1"/>
    <xf numFmtId="164" fontId="74" fillId="3" borderId="65" xfId="11" applyNumberFormat="1" applyFont="1" applyFill="1" applyBorder="1" applyAlignment="1">
      <alignment horizontal="center" vertical="center"/>
    </xf>
    <xf numFmtId="164" fontId="128" fillId="3" borderId="0" xfId="11" applyNumberFormat="1" applyFont="1" applyFill="1" applyAlignment="1">
      <alignment vertical="center"/>
    </xf>
    <xf numFmtId="164" fontId="175" fillId="3" borderId="92" xfId="11" applyNumberFormat="1" applyFont="1" applyFill="1" applyBorder="1" applyAlignment="1">
      <alignment vertical="center"/>
    </xf>
    <xf numFmtId="0" fontId="204" fillId="0" borderId="0" xfId="5"/>
    <xf numFmtId="0" fontId="143" fillId="3" borderId="87" xfId="7" applyFont="1" applyFill="1" applyBorder="1" applyAlignment="1" applyProtection="1">
      <alignment horizontal="center" vertical="center"/>
      <protection hidden="1"/>
    </xf>
    <xf numFmtId="0" fontId="143" fillId="3" borderId="0" xfId="7" applyFont="1" applyFill="1" applyAlignment="1" applyProtection="1">
      <alignment horizontal="center" vertical="center"/>
      <protection hidden="1"/>
    </xf>
    <xf numFmtId="0" fontId="446" fillId="3" borderId="0" xfId="7" applyFont="1" applyFill="1" applyAlignment="1" applyProtection="1">
      <alignment horizontal="center" vertical="center"/>
      <protection hidden="1"/>
    </xf>
    <xf numFmtId="0" fontId="41" fillId="3" borderId="0" xfId="7" applyFont="1" applyFill="1" applyAlignment="1" applyProtection="1">
      <alignment horizontal="center" vertical="center"/>
      <protection hidden="1"/>
    </xf>
    <xf numFmtId="0" fontId="436" fillId="3" borderId="0" xfId="7" applyFont="1" applyFill="1" applyAlignment="1" applyProtection="1">
      <alignment horizontal="center" vertical="center"/>
      <protection hidden="1"/>
    </xf>
    <xf numFmtId="0" fontId="434" fillId="3" borderId="0" xfId="7" applyFont="1" applyFill="1" applyAlignment="1" applyProtection="1">
      <alignment horizontal="center" vertical="center"/>
      <protection hidden="1"/>
    </xf>
    <xf numFmtId="0" fontId="434" fillId="3" borderId="92" xfId="7" applyFont="1" applyFill="1" applyBorder="1" applyAlignment="1" applyProtection="1">
      <alignment horizontal="center" vertical="center"/>
      <protection hidden="1"/>
    </xf>
    <xf numFmtId="0" fontId="44" fillId="3" borderId="181" xfId="7" applyFont="1" applyFill="1" applyBorder="1" applyAlignment="1" applyProtection="1">
      <alignment horizontal="center" vertical="center"/>
      <protection hidden="1"/>
    </xf>
    <xf numFmtId="0" fontId="44" fillId="3" borderId="190" xfId="7" applyFont="1" applyFill="1" applyBorder="1" applyAlignment="1" applyProtection="1">
      <alignment horizontal="center" vertical="center"/>
      <protection hidden="1"/>
    </xf>
    <xf numFmtId="0" fontId="44" fillId="3" borderId="39" xfId="7" applyFont="1" applyFill="1" applyBorder="1" applyAlignment="1" applyProtection="1">
      <alignment horizontal="center" vertical="center"/>
      <protection hidden="1"/>
    </xf>
    <xf numFmtId="0" fontId="44" fillId="3" borderId="196" xfId="7" applyFont="1" applyFill="1" applyBorder="1" applyAlignment="1" applyProtection="1">
      <alignment horizontal="center" vertical="center"/>
      <protection hidden="1"/>
    </xf>
    <xf numFmtId="0" fontId="44" fillId="3" borderId="143" xfId="7" applyFont="1" applyFill="1" applyBorder="1" applyAlignment="1" applyProtection="1">
      <alignment horizontal="center" vertical="center"/>
      <protection hidden="1"/>
    </xf>
    <xf numFmtId="0" fontId="44" fillId="3" borderId="191" xfId="7" applyFont="1" applyFill="1" applyBorder="1" applyAlignment="1" applyProtection="1">
      <alignment horizontal="center" vertical="center"/>
      <protection hidden="1"/>
    </xf>
    <xf numFmtId="0" fontId="41" fillId="3" borderId="204" xfId="7" applyFont="1" applyFill="1" applyBorder="1" applyAlignment="1" applyProtection="1">
      <alignment horizontal="center" vertical="center"/>
      <protection hidden="1"/>
    </xf>
    <xf numFmtId="166" fontId="451" fillId="3" borderId="87" xfId="7" applyNumberFormat="1" applyFont="1" applyFill="1" applyBorder="1" applyAlignment="1" applyProtection="1">
      <alignment horizontal="left" vertical="center"/>
      <protection hidden="1"/>
    </xf>
    <xf numFmtId="164" fontId="453" fillId="3" borderId="0" xfId="11" applyNumberFormat="1" applyFont="1" applyFill="1" applyAlignment="1">
      <alignment horizontal="left" vertical="center"/>
    </xf>
    <xf numFmtId="166" fontId="69" fillId="3" borderId="0" xfId="7" applyNumberFormat="1" applyFont="1" applyFill="1" applyAlignment="1" applyProtection="1">
      <alignment horizontal="left" vertical="center"/>
      <protection hidden="1"/>
    </xf>
    <xf numFmtId="0" fontId="15" fillId="3" borderId="0" xfId="7" applyFont="1" applyFill="1" applyAlignment="1" applyProtection="1">
      <alignment horizontal="left" vertical="center"/>
      <protection hidden="1"/>
    </xf>
    <xf numFmtId="197" fontId="69" fillId="3" borderId="0" xfId="7" applyNumberFormat="1" applyFont="1" applyFill="1" applyAlignment="1" applyProtection="1">
      <alignment horizontal="left" vertical="center"/>
      <protection hidden="1"/>
    </xf>
    <xf numFmtId="0" fontId="454" fillId="3" borderId="0" xfId="7" applyFont="1" applyFill="1" applyAlignment="1">
      <alignment horizontal="center" vertical="center"/>
    </xf>
    <xf numFmtId="0" fontId="109" fillId="3" borderId="0" xfId="5" applyFont="1" applyFill="1" applyAlignment="1" applyProtection="1">
      <alignment horizontal="left" vertical="center"/>
      <protection locked="0"/>
    </xf>
    <xf numFmtId="0" fontId="455" fillId="3" borderId="92" xfId="5" applyFont="1" applyFill="1" applyBorder="1" applyAlignment="1">
      <alignment vertical="center"/>
    </xf>
    <xf numFmtId="0" fontId="177" fillId="3" borderId="53" xfId="7" applyFont="1" applyFill="1" applyBorder="1" applyAlignment="1">
      <alignment horizontal="center" vertical="center"/>
    </xf>
    <xf numFmtId="0" fontId="456" fillId="3" borderId="54" xfId="7" applyFont="1" applyFill="1" applyBorder="1" applyAlignment="1" applyProtection="1">
      <alignment horizontal="left"/>
      <protection hidden="1"/>
    </xf>
    <xf numFmtId="0" fontId="172" fillId="3" borderId="54" xfId="7" applyFont="1" applyFill="1" applyBorder="1" applyAlignment="1">
      <alignment vertical="center"/>
    </xf>
    <xf numFmtId="0" fontId="172" fillId="3" borderId="55" xfId="7" applyFont="1" applyFill="1" applyBorder="1" applyAlignment="1">
      <alignment vertical="center"/>
    </xf>
    <xf numFmtId="0" fontId="461" fillId="3" borderId="87" xfId="7" applyFont="1" applyFill="1" applyBorder="1" applyAlignment="1">
      <alignment horizontal="center" vertical="center"/>
    </xf>
    <xf numFmtId="0" fontId="464" fillId="3" borderId="0" xfId="7" applyFont="1" applyFill="1" applyAlignment="1" applyProtection="1">
      <alignment horizontal="left"/>
      <protection hidden="1"/>
    </xf>
    <xf numFmtId="0" fontId="465" fillId="3" borderId="0" xfId="7" applyFont="1" applyFill="1" applyAlignment="1" applyProtection="1">
      <alignment horizontal="left"/>
      <protection hidden="1"/>
    </xf>
    <xf numFmtId="0" fontId="172" fillId="3" borderId="0" xfId="7" applyFont="1" applyFill="1" applyAlignment="1">
      <alignment vertical="center"/>
    </xf>
    <xf numFmtId="0" fontId="445" fillId="3" borderId="0" xfId="7" applyFont="1" applyFill="1" applyAlignment="1">
      <alignment horizontal="center" vertical="center"/>
    </xf>
    <xf numFmtId="0" fontId="466" fillId="3" borderId="0" xfId="7" applyFont="1" applyFill="1" applyAlignment="1" applyProtection="1">
      <alignment horizontal="left"/>
      <protection hidden="1"/>
    </xf>
    <xf numFmtId="0" fontId="172" fillId="3" borderId="92" xfId="7" applyFont="1" applyFill="1" applyBorder="1" applyAlignment="1">
      <alignment vertical="center"/>
    </xf>
    <xf numFmtId="0" fontId="462" fillId="3" borderId="87" xfId="7" applyFont="1" applyFill="1" applyBorder="1" applyAlignment="1">
      <alignment horizontal="center" vertical="center"/>
    </xf>
    <xf numFmtId="0" fontId="467" fillId="3" borderId="0" xfId="7" applyFont="1" applyFill="1" applyAlignment="1" applyProtection="1">
      <alignment horizontal="left"/>
      <protection hidden="1"/>
    </xf>
    <xf numFmtId="0" fontId="109" fillId="3" borderId="92" xfId="5" applyFont="1" applyFill="1" applyBorder="1" applyAlignment="1" applyProtection="1">
      <alignment horizontal="left" vertical="center"/>
      <protection locked="0"/>
    </xf>
    <xf numFmtId="0" fontId="146" fillId="3" borderId="87" xfId="7" applyFont="1" applyFill="1" applyBorder="1" applyAlignment="1">
      <alignment horizontal="center" vertical="center"/>
    </xf>
    <xf numFmtId="0" fontId="204" fillId="3" borderId="131" xfId="5" applyFill="1" applyBorder="1"/>
    <xf numFmtId="0" fontId="109" fillId="3" borderId="0" xfId="5" applyFont="1" applyFill="1" applyAlignment="1" applyProtection="1">
      <alignment horizontal="center" vertical="center"/>
      <protection locked="0"/>
    </xf>
    <xf numFmtId="0" fontId="109" fillId="3" borderId="45" xfId="5" applyFont="1" applyFill="1" applyBorder="1" applyAlignment="1" applyProtection="1">
      <alignment horizontal="center" vertical="center"/>
      <protection locked="0"/>
    </xf>
    <xf numFmtId="0" fontId="37" fillId="3" borderId="0" xfId="5" applyFont="1" applyFill="1" applyAlignment="1">
      <alignment horizontal="center" vertical="center"/>
    </xf>
    <xf numFmtId="0" fontId="204" fillId="3" borderId="0" xfId="5" applyFill="1" applyAlignment="1">
      <alignment vertical="center"/>
    </xf>
    <xf numFmtId="0" fontId="204" fillId="3" borderId="0" xfId="5" applyFill="1" applyAlignment="1">
      <alignment horizontal="center" vertical="center"/>
    </xf>
    <xf numFmtId="0" fontId="62" fillId="3" borderId="0" xfId="0" applyFont="1" applyFill="1" applyAlignment="1">
      <alignment horizontal="left" vertical="center"/>
    </xf>
    <xf numFmtId="0" fontId="37" fillId="3" borderId="0" xfId="0" applyFont="1" applyFill="1" applyAlignment="1">
      <alignment vertical="center"/>
    </xf>
    <xf numFmtId="0" fontId="96" fillId="3" borderId="0" xfId="6" applyFont="1" applyFill="1" applyAlignment="1" applyProtection="1">
      <alignment vertical="center"/>
      <protection hidden="1"/>
    </xf>
    <xf numFmtId="0" fontId="178" fillId="2" borderId="0" xfId="6" applyFont="1" applyFill="1" applyAlignment="1">
      <alignment horizontal="center" vertical="center"/>
    </xf>
    <xf numFmtId="1" fontId="28" fillId="2" borderId="0" xfId="0" applyNumberFormat="1" applyFont="1" applyFill="1" applyAlignment="1">
      <alignment horizontal="center" vertical="center"/>
    </xf>
    <xf numFmtId="0" fontId="186" fillId="2" borderId="52" xfId="20" applyFont="1" applyFill="1" applyBorder="1" applyAlignment="1">
      <alignment horizontal="left" vertical="center"/>
    </xf>
    <xf numFmtId="0" fontId="182" fillId="2" borderId="0" xfId="0" applyFont="1" applyFill="1" applyAlignment="1">
      <alignment horizontal="center" vertical="center"/>
    </xf>
    <xf numFmtId="0" fontId="57" fillId="2" borderId="0" xfId="0" applyFont="1" applyFill="1" applyAlignment="1">
      <alignment horizontal="center" vertical="center"/>
    </xf>
    <xf numFmtId="0" fontId="187" fillId="2" borderId="0" xfId="0" applyFont="1" applyFill="1" applyAlignment="1">
      <alignment vertical="center"/>
    </xf>
    <xf numFmtId="0" fontId="188" fillId="2" borderId="0" xfId="6" applyFont="1" applyFill="1" applyAlignment="1">
      <alignment horizontal="center" vertical="center"/>
    </xf>
    <xf numFmtId="0" fontId="56" fillId="2" borderId="0" xfId="0" applyFont="1" applyFill="1" applyAlignment="1">
      <alignment horizontal="center" vertical="center"/>
    </xf>
    <xf numFmtId="0" fontId="63" fillId="2" borderId="0" xfId="0" applyFont="1" applyFill="1" applyAlignment="1">
      <alignment vertical="center"/>
    </xf>
    <xf numFmtId="0" fontId="9" fillId="2" borderId="0" xfId="0" applyFont="1" applyFill="1" applyAlignment="1">
      <alignment vertical="center"/>
    </xf>
    <xf numFmtId="0" fontId="189" fillId="2" borderId="0" xfId="6" applyFont="1" applyFill="1" applyAlignment="1">
      <alignment horizontal="center" vertical="center"/>
    </xf>
    <xf numFmtId="0" fontId="190" fillId="2" borderId="0" xfId="0" applyFont="1" applyFill="1" applyAlignment="1">
      <alignment vertical="center" wrapText="1"/>
    </xf>
    <xf numFmtId="0" fontId="190" fillId="2" borderId="0" xfId="0" applyFont="1" applyFill="1" applyAlignment="1">
      <alignment horizontal="left" vertical="center" wrapText="1"/>
    </xf>
    <xf numFmtId="0" fontId="192" fillId="7" borderId="0" xfId="6" applyFont="1" applyFill="1" applyAlignment="1">
      <alignment horizontal="center" vertical="center"/>
    </xf>
    <xf numFmtId="0" fontId="102" fillId="7" borderId="0" xfId="6" applyFont="1" applyFill="1" applyAlignment="1">
      <alignment vertical="center"/>
    </xf>
    <xf numFmtId="0" fontId="106" fillId="7" borderId="0" xfId="6" applyFont="1" applyFill="1" applyAlignment="1">
      <alignment horizontal="center" vertical="center"/>
    </xf>
    <xf numFmtId="0" fontId="106" fillId="7" borderId="0" xfId="0" applyFont="1" applyFill="1" applyAlignment="1">
      <alignment horizontal="center" vertical="center"/>
    </xf>
    <xf numFmtId="0" fontId="102" fillId="7" borderId="0" xfId="0" applyFont="1" applyFill="1" applyAlignment="1">
      <alignment horizontal="center" vertical="center"/>
    </xf>
    <xf numFmtId="0" fontId="101" fillId="7" borderId="0" xfId="0" applyFont="1" applyFill="1" applyAlignment="1">
      <alignment horizontal="right" vertical="center"/>
    </xf>
    <xf numFmtId="0" fontId="101" fillId="7" borderId="0" xfId="0" applyFont="1" applyFill="1" applyAlignment="1">
      <alignment vertical="center"/>
    </xf>
    <xf numFmtId="0" fontId="106" fillId="7" borderId="0" xfId="6" applyFont="1" applyFill="1" applyAlignment="1">
      <alignment horizontal="left" vertical="center"/>
    </xf>
    <xf numFmtId="0" fontId="193" fillId="7" borderId="0" xfId="6" applyFont="1" applyFill="1" applyAlignment="1">
      <alignment horizontal="right" vertical="center"/>
    </xf>
    <xf numFmtId="166" fontId="193" fillId="7" borderId="0" xfId="0" applyNumberFormat="1" applyFont="1" applyFill="1" applyAlignment="1">
      <alignment vertical="center"/>
    </xf>
    <xf numFmtId="0" fontId="193" fillId="7" borderId="0" xfId="0" applyFont="1" applyFill="1" applyAlignment="1">
      <alignment horizontal="left" vertical="center"/>
    </xf>
    <xf numFmtId="0" fontId="45" fillId="7" borderId="0" xfId="0" applyFont="1" applyFill="1" applyAlignment="1">
      <alignment horizontal="left" vertical="center"/>
    </xf>
    <xf numFmtId="166" fontId="101" fillId="7" borderId="0" xfId="0" applyNumberFormat="1" applyFont="1" applyFill="1" applyAlignment="1">
      <alignment horizontal="center" vertical="center"/>
    </xf>
    <xf numFmtId="0" fontId="101" fillId="7" borderId="0" xfId="0" applyFont="1" applyFill="1" applyAlignment="1">
      <alignment horizontal="left" vertical="center"/>
    </xf>
    <xf numFmtId="0" fontId="69" fillId="7" borderId="0" xfId="0" applyFont="1" applyFill="1" applyAlignment="1">
      <alignment horizontal="left" vertical="center"/>
    </xf>
    <xf numFmtId="165" fontId="101" fillId="7" borderId="0" xfId="0" applyNumberFormat="1" applyFont="1" applyFill="1" applyAlignment="1">
      <alignment horizontal="center" vertical="center"/>
    </xf>
    <xf numFmtId="2" fontId="101" fillId="7" borderId="0" xfId="0" applyNumberFormat="1" applyFont="1" applyFill="1" applyAlignment="1">
      <alignment horizontal="center" vertical="center"/>
    </xf>
    <xf numFmtId="1" fontId="101" fillId="7" borderId="0" xfId="0" applyNumberFormat="1" applyFont="1" applyFill="1" applyAlignment="1">
      <alignment horizontal="center" vertical="center"/>
    </xf>
    <xf numFmtId="1" fontId="38" fillId="7" borderId="0" xfId="0" applyNumberFormat="1" applyFont="1" applyFill="1" applyAlignment="1">
      <alignment horizontal="center" vertical="center"/>
    </xf>
    <xf numFmtId="0" fontId="38" fillId="7" borderId="0" xfId="0" applyFont="1" applyFill="1" applyAlignment="1">
      <alignment horizontal="left" vertical="center"/>
    </xf>
    <xf numFmtId="0" fontId="20" fillId="7" borderId="0" xfId="0" applyFont="1" applyFill="1" applyAlignment="1">
      <alignment horizontal="left" vertical="center"/>
    </xf>
    <xf numFmtId="0" fontId="20" fillId="7" borderId="0" xfId="0" applyFont="1" applyFill="1" applyAlignment="1">
      <alignment vertical="center"/>
    </xf>
    <xf numFmtId="0" fontId="0" fillId="7" borderId="62" xfId="0" applyFill="1" applyBorder="1"/>
    <xf numFmtId="0" fontId="13" fillId="7" borderId="0" xfId="6" applyFont="1" applyFill="1" applyAlignment="1">
      <alignment horizontal="center" vertical="center"/>
    </xf>
    <xf numFmtId="0" fontId="196" fillId="7" borderId="0" xfId="6" applyFont="1" applyFill="1" applyAlignment="1">
      <alignment horizontal="center" vertical="center"/>
    </xf>
    <xf numFmtId="0" fontId="20" fillId="5" borderId="0" xfId="0" applyFont="1" applyFill="1" applyAlignment="1">
      <alignment horizontal="left" vertical="center"/>
    </xf>
    <xf numFmtId="0" fontId="20" fillId="5" borderId="0" xfId="0" applyFont="1" applyFill="1" applyAlignment="1">
      <alignment horizontal="center" vertical="center"/>
    </xf>
    <xf numFmtId="166" fontId="20" fillId="5" borderId="0" xfId="0" applyNumberFormat="1" applyFont="1" applyFill="1" applyAlignment="1">
      <alignment vertical="center"/>
    </xf>
    <xf numFmtId="0" fontId="20" fillId="5" borderId="0" xfId="0" applyFont="1" applyFill="1" applyAlignment="1">
      <alignment vertical="center"/>
    </xf>
    <xf numFmtId="1" fontId="38" fillId="5" borderId="0" xfId="0" applyNumberFormat="1" applyFont="1" applyFill="1" applyAlignment="1">
      <alignment vertical="center"/>
    </xf>
    <xf numFmtId="0" fontId="38" fillId="5" borderId="0" xfId="0" applyFont="1" applyFill="1" applyAlignment="1">
      <alignment vertical="center"/>
    </xf>
    <xf numFmtId="165" fontId="38" fillId="5" borderId="0" xfId="0" applyNumberFormat="1" applyFont="1" applyFill="1" applyAlignment="1">
      <alignment vertical="center"/>
    </xf>
    <xf numFmtId="166" fontId="38" fillId="5" borderId="0" xfId="0" applyNumberFormat="1" applyFont="1" applyFill="1" applyAlignment="1">
      <alignment vertical="center"/>
    </xf>
    <xf numFmtId="166" fontId="105" fillId="5" borderId="0" xfId="0" applyNumberFormat="1" applyFont="1" applyFill="1" applyAlignment="1">
      <alignment vertical="center"/>
    </xf>
    <xf numFmtId="0" fontId="105" fillId="5" borderId="0" xfId="0" applyFont="1" applyFill="1" applyAlignment="1">
      <alignment vertical="center"/>
    </xf>
    <xf numFmtId="0" fontId="142" fillId="2" borderId="0" xfId="0" applyFont="1" applyFill="1" applyAlignment="1">
      <alignment vertical="center"/>
    </xf>
    <xf numFmtId="0" fontId="204" fillId="2" borderId="0" xfId="20" applyFill="1" applyBorder="1" applyAlignment="1">
      <alignment vertical="center"/>
    </xf>
    <xf numFmtId="0" fontId="11" fillId="3" borderId="0" xfId="6" applyFill="1"/>
    <xf numFmtId="0" fontId="47" fillId="3" borderId="0" xfId="6" applyFont="1" applyFill="1" applyAlignment="1">
      <alignment vertical="center"/>
    </xf>
    <xf numFmtId="0" fontId="58" fillId="3" borderId="24" xfId="14" applyFont="1" applyFill="1" applyBorder="1" applyAlignment="1">
      <alignment horizontal="center" vertical="center"/>
    </xf>
    <xf numFmtId="1" fontId="0" fillId="0" borderId="0" xfId="0" applyNumberFormat="1" applyAlignment="1">
      <alignment horizontal="center"/>
    </xf>
    <xf numFmtId="1" fontId="0" fillId="3" borderId="0" xfId="0" applyNumberFormat="1" applyFill="1" applyAlignment="1">
      <alignment horizontal="center"/>
    </xf>
    <xf numFmtId="0" fontId="54" fillId="0" borderId="0" xfId="6" applyFont="1" applyAlignment="1">
      <alignment vertical="center"/>
    </xf>
    <xf numFmtId="0" fontId="469" fillId="3" borderId="0" xfId="14" applyFont="1" applyFill="1" applyAlignment="1">
      <alignment horizontal="center" vertical="center"/>
    </xf>
    <xf numFmtId="0" fontId="470" fillId="3" borderId="39" xfId="6" applyFont="1" applyFill="1" applyBorder="1" applyAlignment="1">
      <alignment horizontal="left" vertical="center"/>
    </xf>
    <xf numFmtId="0" fontId="72" fillId="3" borderId="0" xfId="14" applyFont="1" applyFill="1" applyAlignment="1">
      <alignment horizontal="left" vertical="center"/>
    </xf>
    <xf numFmtId="0" fontId="159" fillId="3" borderId="181" xfId="6" applyFont="1" applyFill="1" applyBorder="1" applyAlignment="1">
      <alignment vertical="center"/>
    </xf>
    <xf numFmtId="0" fontId="159" fillId="3" borderId="181" xfId="6" applyFont="1" applyFill="1" applyBorder="1" applyAlignment="1">
      <alignment vertical="center" wrapText="1"/>
    </xf>
    <xf numFmtId="0" fontId="11" fillId="3" borderId="181" xfId="6" applyFill="1" applyBorder="1"/>
    <xf numFmtId="0" fontId="437" fillId="3" borderId="0" xfId="6" applyFont="1" applyFill="1" applyAlignment="1">
      <alignment vertical="center" wrapText="1"/>
    </xf>
    <xf numFmtId="0" fontId="474" fillId="3" borderId="0" xfId="14" applyFont="1" applyFill="1" applyAlignment="1">
      <alignment vertical="center" wrapText="1"/>
    </xf>
    <xf numFmtId="0" fontId="72" fillId="3" borderId="0" xfId="14" applyFont="1" applyFill="1" applyAlignment="1">
      <alignment vertical="center"/>
    </xf>
    <xf numFmtId="0" fontId="476" fillId="3" borderId="0" xfId="14" applyFont="1" applyFill="1" applyAlignment="1">
      <alignment vertical="center"/>
    </xf>
    <xf numFmtId="0" fontId="267" fillId="3" borderId="214" xfId="6" applyFont="1" applyFill="1" applyBorder="1" applyAlignment="1">
      <alignment vertical="center" wrapText="1"/>
    </xf>
    <xf numFmtId="0" fontId="267" fillId="3" borderId="181" xfId="6" applyFont="1" applyFill="1" applyBorder="1" applyAlignment="1">
      <alignment vertical="center" wrapText="1"/>
    </xf>
    <xf numFmtId="0" fontId="477" fillId="3" borderId="181" xfId="6" applyFont="1" applyFill="1" applyBorder="1" applyAlignment="1">
      <alignment vertical="center" wrapText="1"/>
    </xf>
    <xf numFmtId="0" fontId="477" fillId="3" borderId="0" xfId="6" applyFont="1" applyFill="1" applyAlignment="1">
      <alignment vertical="center" wrapText="1"/>
    </xf>
    <xf numFmtId="0" fontId="479" fillId="3" borderId="28" xfId="0" applyFont="1" applyFill="1" applyBorder="1" applyAlignment="1">
      <alignment vertical="center"/>
    </xf>
    <xf numFmtId="1" fontId="0" fillId="8" borderId="0" xfId="0" applyNumberFormat="1" applyFill="1" applyAlignment="1">
      <alignment horizontal="center"/>
    </xf>
    <xf numFmtId="0" fontId="72" fillId="8" borderId="0" xfId="14" applyFont="1" applyFill="1" applyAlignment="1">
      <alignment horizontal="left" vertical="center"/>
    </xf>
    <xf numFmtId="0" fontId="11" fillId="8" borderId="0" xfId="6" applyFill="1"/>
    <xf numFmtId="0" fontId="437" fillId="3" borderId="138" xfId="6" applyFont="1" applyFill="1" applyBorder="1" applyAlignment="1">
      <alignment vertical="center" wrapText="1"/>
    </xf>
    <xf numFmtId="0" fontId="437" fillId="3" borderId="139" xfId="6" applyFont="1" applyFill="1" applyBorder="1" applyAlignment="1">
      <alignment vertical="center" wrapText="1"/>
    </xf>
    <xf numFmtId="0" fontId="64" fillId="3" borderId="0" xfId="14" applyFont="1" applyFill="1" applyAlignment="1">
      <alignment vertical="center"/>
    </xf>
    <xf numFmtId="0" fontId="0" fillId="3" borderId="34" xfId="0" applyFill="1" applyBorder="1"/>
    <xf numFmtId="0" fontId="0" fillId="3" borderId="12" xfId="0" applyFill="1" applyBorder="1"/>
    <xf numFmtId="0" fontId="0" fillId="3" borderId="35" xfId="0" applyFill="1" applyBorder="1"/>
    <xf numFmtId="0" fontId="15" fillId="15" borderId="23" xfId="6" applyFont="1" applyFill="1" applyBorder="1" applyAlignment="1">
      <alignment vertical="center" textRotation="90"/>
    </xf>
    <xf numFmtId="0" fontId="176" fillId="0" borderId="0" xfId="6" applyFont="1" applyAlignment="1">
      <alignment vertical="center"/>
    </xf>
    <xf numFmtId="0" fontId="48" fillId="3" borderId="180" xfId="6" applyFont="1" applyFill="1" applyBorder="1" applyAlignment="1">
      <alignment vertical="center"/>
    </xf>
    <xf numFmtId="0" fontId="48" fillId="3" borderId="181" xfId="6" applyFont="1" applyFill="1" applyBorder="1" applyAlignment="1">
      <alignment vertical="center"/>
    </xf>
    <xf numFmtId="0" fontId="11" fillId="3" borderId="190" xfId="6" applyFill="1" applyBorder="1"/>
    <xf numFmtId="0" fontId="0" fillId="3" borderId="209" xfId="0" applyFill="1" applyBorder="1"/>
    <xf numFmtId="0" fontId="48" fillId="3" borderId="209" xfId="6" applyFont="1" applyFill="1" applyBorder="1" applyAlignment="1" applyProtection="1">
      <alignment vertical="center"/>
      <protection hidden="1"/>
    </xf>
    <xf numFmtId="0" fontId="477" fillId="3" borderId="0" xfId="6" applyFont="1" applyFill="1" applyAlignment="1">
      <alignment vertical="center"/>
    </xf>
    <xf numFmtId="0" fontId="11" fillId="3" borderId="28" xfId="6" applyFill="1" applyBorder="1"/>
    <xf numFmtId="0" fontId="69" fillId="3" borderId="209" xfId="6" applyFont="1" applyFill="1" applyBorder="1" applyAlignment="1">
      <alignment vertical="center"/>
    </xf>
    <xf numFmtId="0" fontId="69" fillId="3" borderId="0" xfId="6" applyFont="1" applyFill="1" applyAlignment="1">
      <alignment vertical="center"/>
    </xf>
    <xf numFmtId="0" fontId="437" fillId="3" borderId="0" xfId="6" applyFont="1" applyFill="1" applyAlignment="1">
      <alignment vertical="center"/>
    </xf>
    <xf numFmtId="164" fontId="103" fillId="19" borderId="209" xfId="11" applyNumberFormat="1" applyFont="1" applyFill="1" applyBorder="1" applyAlignment="1">
      <alignment horizontal="left" vertical="center"/>
    </xf>
    <xf numFmtId="0" fontId="81" fillId="84" borderId="0" xfId="6" applyFont="1" applyFill="1" applyAlignment="1" applyProtection="1">
      <alignment horizontal="right" vertical="center"/>
      <protection hidden="1"/>
    </xf>
    <xf numFmtId="0" fontId="96" fillId="84" borderId="0" xfId="6" applyFont="1" applyFill="1" applyAlignment="1">
      <alignment horizontal="right" vertical="center"/>
    </xf>
    <xf numFmtId="0" fontId="53" fillId="84" borderId="0" xfId="0" applyFont="1" applyFill="1" applyAlignment="1">
      <alignment horizontal="center" vertical="center"/>
    </xf>
    <xf numFmtId="0" fontId="53" fillId="84" borderId="28" xfId="0" applyFont="1" applyFill="1" applyBorder="1" applyAlignment="1">
      <alignment horizontal="center" vertical="center"/>
    </xf>
    <xf numFmtId="0" fontId="158" fillId="3" borderId="0" xfId="6" applyFont="1" applyFill="1" applyAlignment="1">
      <alignment horizontal="center" vertical="center"/>
    </xf>
    <xf numFmtId="0" fontId="75" fillId="3" borderId="0" xfId="6" applyFont="1" applyFill="1" applyAlignment="1">
      <alignment horizontal="center" vertical="center"/>
    </xf>
    <xf numFmtId="0" fontId="53" fillId="85" borderId="209" xfId="6" applyFont="1" applyFill="1" applyBorder="1" applyAlignment="1">
      <alignment vertical="center"/>
    </xf>
    <xf numFmtId="0" fontId="53" fillId="85" borderId="0" xfId="6" applyFont="1" applyFill="1" applyAlignment="1">
      <alignment vertical="center"/>
    </xf>
    <xf numFmtId="0" fontId="53" fillId="85" borderId="0" xfId="6" applyFont="1" applyFill="1" applyAlignment="1">
      <alignment horizontal="center" vertical="center"/>
    </xf>
    <xf numFmtId="0" fontId="53" fillId="85" borderId="28" xfId="6" applyFont="1" applyFill="1" applyBorder="1" applyAlignment="1">
      <alignment horizontal="center" vertical="center"/>
    </xf>
    <xf numFmtId="0" fontId="120" fillId="3" borderId="209" xfId="6" applyFont="1" applyFill="1" applyBorder="1" applyAlignment="1">
      <alignment horizontal="center" vertical="center"/>
    </xf>
    <xf numFmtId="0" fontId="199" fillId="3" borderId="0" xfId="14" applyFont="1" applyFill="1" applyAlignment="1">
      <alignment vertical="center" wrapText="1"/>
    </xf>
    <xf numFmtId="0" fontId="122" fillId="3" borderId="0" xfId="14" applyFont="1" applyFill="1" applyAlignment="1">
      <alignment vertical="center"/>
    </xf>
    <xf numFmtId="0" fontId="131" fillId="12" borderId="209" xfId="6" applyFont="1" applyFill="1" applyBorder="1" applyAlignment="1" applyProtection="1">
      <alignment vertical="center" wrapText="1"/>
      <protection hidden="1"/>
    </xf>
    <xf numFmtId="0" fontId="131" fillId="12" borderId="0" xfId="6" applyFont="1" applyFill="1" applyAlignment="1" applyProtection="1">
      <alignment vertical="center" wrapText="1"/>
      <protection hidden="1"/>
    </xf>
    <xf numFmtId="0" fontId="60" fillId="12" borderId="0" xfId="6" applyFont="1" applyFill="1" applyAlignment="1" applyProtection="1">
      <alignment vertical="center"/>
      <protection hidden="1"/>
    </xf>
    <xf numFmtId="0" fontId="60" fillId="12" borderId="28" xfId="6" applyFont="1" applyFill="1" applyBorder="1" applyAlignment="1" applyProtection="1">
      <alignment vertical="center"/>
      <protection hidden="1"/>
    </xf>
    <xf numFmtId="0" fontId="153" fillId="3" borderId="0" xfId="14" applyFont="1" applyFill="1" applyAlignment="1">
      <alignment horizontal="right" vertical="center"/>
    </xf>
    <xf numFmtId="178" fontId="154" fillId="10" borderId="0" xfId="11" applyNumberFormat="1" applyFont="1" applyFill="1" applyAlignment="1">
      <alignment horizontal="center" vertical="center"/>
    </xf>
    <xf numFmtId="0" fontId="52" fillId="3" borderId="0" xfId="14" applyFont="1" applyFill="1" applyAlignment="1">
      <alignment vertical="center"/>
    </xf>
    <xf numFmtId="178" fontId="112" fillId="6" borderId="0" xfId="11" applyNumberFormat="1" applyFont="1" applyFill="1" applyAlignment="1">
      <alignment horizontal="center" vertical="center"/>
    </xf>
    <xf numFmtId="178" fontId="68" fillId="3" borderId="0" xfId="11" applyNumberFormat="1" applyFont="1" applyFill="1" applyAlignment="1">
      <alignment horizontal="center" vertical="center"/>
    </xf>
    <xf numFmtId="164" fontId="69" fillId="3" borderId="0" xfId="14" applyNumberFormat="1" applyFont="1" applyFill="1" applyAlignment="1">
      <alignment horizontal="center" vertical="center" wrapText="1"/>
    </xf>
    <xf numFmtId="0" fontId="58" fillId="3" borderId="0" xfId="14" applyFont="1" applyFill="1" applyAlignment="1">
      <alignment vertical="center" wrapText="1"/>
    </xf>
    <xf numFmtId="0" fontId="58" fillId="3" borderId="23" xfId="14" applyFont="1" applyFill="1" applyBorder="1" applyAlignment="1">
      <alignment vertical="center" wrapText="1"/>
    </xf>
    <xf numFmtId="0" fontId="47" fillId="3" borderId="23" xfId="6" applyFont="1" applyFill="1" applyBorder="1" applyAlignment="1">
      <alignment vertical="center" wrapText="1"/>
    </xf>
    <xf numFmtId="179" fontId="58" fillId="3" borderId="0" xfId="8" applyNumberFormat="1" applyFont="1" applyFill="1" applyAlignment="1">
      <alignment vertical="center"/>
    </xf>
    <xf numFmtId="179" fontId="58" fillId="3" borderId="23" xfId="8" applyNumberFormat="1" applyFont="1" applyFill="1" applyBorder="1" applyAlignment="1">
      <alignment vertical="center"/>
    </xf>
    <xf numFmtId="0" fontId="45" fillId="3" borderId="209" xfId="8" applyFont="1" applyFill="1" applyBorder="1" applyAlignment="1" applyProtection="1">
      <alignment horizontal="center" vertical="center"/>
      <protection locked="0"/>
    </xf>
    <xf numFmtId="164" fontId="68" fillId="3" borderId="0" xfId="11" applyNumberFormat="1" applyFont="1" applyFill="1" applyAlignment="1">
      <alignment horizontal="center" vertical="center"/>
    </xf>
    <xf numFmtId="1" fontId="44" fillId="3" borderId="0" xfId="6" applyNumberFormat="1" applyFont="1" applyFill="1" applyAlignment="1" applyProtection="1">
      <alignment horizontal="center" vertical="center"/>
      <protection hidden="1"/>
    </xf>
    <xf numFmtId="178" fontId="137" fillId="3" borderId="0" xfId="11" applyNumberFormat="1" applyFont="1" applyFill="1" applyAlignment="1">
      <alignment horizontal="right" vertical="center"/>
    </xf>
    <xf numFmtId="1" fontId="44" fillId="3" borderId="0" xfId="6" applyNumberFormat="1" applyFont="1" applyFill="1" applyAlignment="1" applyProtection="1">
      <alignment horizontal="right" vertical="center"/>
      <protection hidden="1"/>
    </xf>
    <xf numFmtId="0" fontId="61" fillId="3" borderId="0" xfId="6" applyFont="1" applyFill="1" applyAlignment="1" applyProtection="1">
      <alignment vertical="center"/>
      <protection hidden="1"/>
    </xf>
    <xf numFmtId="164" fontId="44" fillId="3" borderId="0" xfId="11" applyNumberFormat="1" applyFont="1" applyFill="1" applyAlignment="1">
      <alignment horizontal="right" vertical="center"/>
    </xf>
    <xf numFmtId="2" fontId="96" fillId="3" borderId="0" xfId="6" applyNumberFormat="1" applyFont="1" applyFill="1" applyAlignment="1" applyProtection="1">
      <alignment horizontal="right" vertical="center"/>
      <protection hidden="1"/>
    </xf>
    <xf numFmtId="165" fontId="63" fillId="3" borderId="0" xfId="8" applyNumberFormat="1" applyFont="1" applyFill="1" applyAlignment="1" applyProtection="1">
      <alignment horizontal="left" vertical="center"/>
      <protection locked="0"/>
    </xf>
    <xf numFmtId="0" fontId="53" fillId="17" borderId="209" xfId="6" applyFont="1" applyFill="1" applyBorder="1" applyAlignment="1">
      <alignment vertical="center"/>
    </xf>
    <xf numFmtId="0" fontId="45" fillId="9" borderId="209" xfId="8" applyFont="1" applyFill="1" applyBorder="1" applyAlignment="1" applyProtection="1">
      <alignment horizontal="center" vertical="center"/>
      <protection locked="0"/>
    </xf>
    <xf numFmtId="1" fontId="81" fillId="3" borderId="0" xfId="6" applyNumberFormat="1" applyFont="1" applyFill="1" applyAlignment="1" applyProtection="1">
      <alignment horizontal="right" vertical="center"/>
      <protection hidden="1"/>
    </xf>
    <xf numFmtId="165" fontId="162" fillId="3" borderId="0" xfId="8" applyNumberFormat="1" applyFont="1" applyFill="1" applyAlignment="1" applyProtection="1">
      <alignment horizontal="center" vertical="center"/>
      <protection locked="0"/>
    </xf>
    <xf numFmtId="178" fontId="164" fillId="3" borderId="0" xfId="11" applyNumberFormat="1" applyFont="1" applyFill="1" applyAlignment="1">
      <alignment horizontal="center" vertical="center"/>
    </xf>
    <xf numFmtId="10" fontId="58" fillId="3" borderId="0" xfId="6" applyNumberFormat="1" applyFont="1" applyFill="1" applyAlignment="1">
      <alignment horizontal="right" vertical="center"/>
    </xf>
    <xf numFmtId="165" fontId="115" fillId="3" borderId="0" xfId="8" applyNumberFormat="1" applyFont="1" applyFill="1" applyAlignment="1" applyProtection="1">
      <alignment horizontal="center" vertical="center"/>
      <protection locked="0"/>
    </xf>
    <xf numFmtId="178" fontId="483" fillId="3" borderId="0" xfId="11" applyNumberFormat="1" applyFont="1" applyFill="1" applyAlignment="1">
      <alignment horizontal="center" vertical="center"/>
    </xf>
    <xf numFmtId="164" fontId="131" fillId="3" borderId="0" xfId="11" applyNumberFormat="1" applyFont="1" applyFill="1" applyAlignment="1">
      <alignment horizontal="center" vertical="center"/>
    </xf>
    <xf numFmtId="197" fontId="483" fillId="3" borderId="0" xfId="6" applyNumberFormat="1" applyFont="1" applyFill="1" applyAlignment="1">
      <alignment horizontal="right" vertical="center"/>
    </xf>
    <xf numFmtId="178" fontId="164" fillId="3" borderId="0" xfId="11" applyNumberFormat="1" applyFont="1" applyFill="1" applyAlignment="1">
      <alignment vertical="center"/>
    </xf>
    <xf numFmtId="164" fontId="103" fillId="17" borderId="0" xfId="6" applyNumberFormat="1" applyFont="1" applyFill="1" applyAlignment="1">
      <alignment horizontal="center" vertical="center"/>
    </xf>
    <xf numFmtId="0" fontId="81" fillId="2" borderId="0" xfId="6" applyFont="1" applyFill="1" applyAlignment="1" applyProtection="1">
      <alignment horizontal="right" vertical="center"/>
      <protection hidden="1"/>
    </xf>
    <xf numFmtId="1" fontId="81" fillId="2" borderId="0" xfId="6" applyNumberFormat="1" applyFont="1" applyFill="1" applyAlignment="1" applyProtection="1">
      <alignment horizontal="right" vertical="center"/>
      <protection hidden="1"/>
    </xf>
    <xf numFmtId="165" fontId="115" fillId="2" borderId="0" xfId="8" applyNumberFormat="1" applyFont="1" applyFill="1" applyAlignment="1" applyProtection="1">
      <alignment horizontal="center" vertical="center"/>
      <protection locked="0"/>
    </xf>
    <xf numFmtId="178" fontId="483" fillId="2" borderId="0" xfId="11" applyNumberFormat="1" applyFont="1" applyFill="1" applyAlignment="1">
      <alignment horizontal="center" vertical="center"/>
    </xf>
    <xf numFmtId="164" fontId="131" fillId="2" borderId="0" xfId="11" applyNumberFormat="1" applyFont="1" applyFill="1" applyAlignment="1">
      <alignment horizontal="center" vertical="center"/>
    </xf>
    <xf numFmtId="197" fontId="483" fillId="2" borderId="0" xfId="6" applyNumberFormat="1" applyFont="1" applyFill="1" applyAlignment="1">
      <alignment horizontal="right" vertical="center"/>
    </xf>
    <xf numFmtId="178" fontId="130" fillId="17" borderId="0" xfId="6" applyNumberFormat="1" applyFont="1" applyFill="1" applyAlignment="1">
      <alignment horizontal="center" vertical="center"/>
    </xf>
    <xf numFmtId="0" fontId="121" fillId="11" borderId="209" xfId="14" applyFont="1" applyFill="1" applyBorder="1" applyAlignment="1">
      <alignment horizontal="center" vertical="center"/>
    </xf>
    <xf numFmtId="0" fontId="204" fillId="11" borderId="209" xfId="8" applyFill="1" applyBorder="1"/>
    <xf numFmtId="0" fontId="17" fillId="2" borderId="0" xfId="14" applyFont="1" applyFill="1" applyAlignment="1">
      <alignment horizontal="left" vertical="center"/>
    </xf>
    <xf numFmtId="0" fontId="145" fillId="3" borderId="209" xfId="6" applyFont="1" applyFill="1" applyBorder="1" applyAlignment="1">
      <alignment horizontal="center" vertical="center"/>
    </xf>
    <xf numFmtId="0" fontId="17" fillId="2" borderId="0" xfId="14" applyFont="1" applyFill="1" applyAlignment="1">
      <alignment vertical="center"/>
    </xf>
    <xf numFmtId="0" fontId="17" fillId="3" borderId="23" xfId="14" applyFont="1" applyFill="1" applyBorder="1" applyAlignment="1">
      <alignment vertical="center"/>
    </xf>
    <xf numFmtId="0" fontId="66" fillId="2" borderId="0" xfId="14" applyFont="1" applyFill="1" applyAlignment="1">
      <alignment vertical="center"/>
    </xf>
    <xf numFmtId="0" fontId="148" fillId="3" borderId="0" xfId="14" applyFont="1" applyFill="1" applyAlignment="1">
      <alignment vertical="center"/>
    </xf>
    <xf numFmtId="0" fontId="148" fillId="3" borderId="23" xfId="14" applyFont="1" applyFill="1" applyBorder="1" applyAlignment="1">
      <alignment vertical="center"/>
    </xf>
    <xf numFmtId="0" fontId="81" fillId="18" borderId="0" xfId="6" applyFont="1" applyFill="1" applyAlignment="1">
      <alignment horizontal="left" vertical="center"/>
    </xf>
    <xf numFmtId="0" fontId="17" fillId="3" borderId="23" xfId="14" applyFont="1" applyFill="1" applyBorder="1" applyAlignment="1">
      <alignment horizontal="left" vertical="center"/>
    </xf>
    <xf numFmtId="0" fontId="149" fillId="19" borderId="209" xfId="6" applyFont="1" applyFill="1" applyBorder="1" applyAlignment="1">
      <alignment horizontal="center" vertical="center"/>
    </xf>
    <xf numFmtId="0" fontId="107" fillId="2" borderId="0" xfId="0" applyFont="1" applyFill="1" applyAlignment="1">
      <alignment horizontal="right" vertical="center"/>
    </xf>
    <xf numFmtId="0" fontId="17" fillId="3" borderId="209" xfId="14" applyFont="1" applyFill="1" applyBorder="1" applyAlignment="1">
      <alignment horizontal="right" vertical="center"/>
    </xf>
    <xf numFmtId="0" fontId="135" fillId="3" borderId="209" xfId="6" applyFont="1" applyFill="1" applyBorder="1" applyAlignment="1">
      <alignment horizontal="center" vertical="center"/>
    </xf>
    <xf numFmtId="0" fontId="149" fillId="3" borderId="209" xfId="6" applyFont="1" applyFill="1" applyBorder="1" applyAlignment="1">
      <alignment horizontal="center" vertical="center"/>
    </xf>
    <xf numFmtId="0" fontId="152" fillId="3" borderId="209" xfId="6" applyFont="1" applyFill="1" applyBorder="1" applyAlignment="1">
      <alignment horizontal="center" vertical="center"/>
    </xf>
    <xf numFmtId="0" fontId="150" fillId="3" borderId="209" xfId="6" applyFont="1" applyFill="1" applyBorder="1" applyAlignment="1">
      <alignment horizontal="center" vertical="center"/>
    </xf>
    <xf numFmtId="0" fontId="126" fillId="3" borderId="209" xfId="6" applyFont="1" applyFill="1" applyBorder="1" applyAlignment="1">
      <alignment horizontal="center" vertical="center"/>
    </xf>
    <xf numFmtId="0" fontId="129" fillId="3" borderId="209" xfId="6" applyFont="1" applyFill="1" applyBorder="1" applyAlignment="1">
      <alignment horizontal="center" vertical="center"/>
    </xf>
    <xf numFmtId="0" fontId="172" fillId="11" borderId="0" xfId="6" applyFont="1" applyFill="1" applyAlignment="1">
      <alignment vertical="center" textRotation="90"/>
    </xf>
    <xf numFmtId="164" fontId="68" fillId="11" borderId="0" xfId="11" applyNumberFormat="1" applyFont="1" applyFill="1" applyAlignment="1">
      <alignment horizontal="center" vertical="center"/>
    </xf>
    <xf numFmtId="0" fontId="81" fillId="11" borderId="0" xfId="6" applyFont="1" applyFill="1" applyAlignment="1" applyProtection="1">
      <alignment vertical="center"/>
      <protection hidden="1"/>
    </xf>
    <xf numFmtId="0" fontId="44" fillId="11" borderId="0" xfId="6" applyFont="1" applyFill="1" applyAlignment="1" applyProtection="1">
      <alignment horizontal="left" vertical="center"/>
      <protection hidden="1"/>
    </xf>
    <xf numFmtId="164" fontId="96" fillId="11" borderId="0" xfId="11" applyNumberFormat="1" applyFont="1" applyFill="1" applyAlignment="1">
      <alignment horizontal="center" vertical="center"/>
    </xf>
    <xf numFmtId="0" fontId="45" fillId="11" borderId="0" xfId="0" applyFont="1" applyFill="1" applyAlignment="1">
      <alignment horizontal="left"/>
    </xf>
    <xf numFmtId="0" fontId="81" fillId="11" borderId="0" xfId="6" applyFont="1" applyFill="1" applyAlignment="1" applyProtection="1">
      <alignment horizontal="right" vertical="center"/>
      <protection hidden="1"/>
    </xf>
    <xf numFmtId="0" fontId="172" fillId="11" borderId="93" xfId="6" applyFont="1" applyFill="1" applyBorder="1" applyAlignment="1">
      <alignment vertical="center" textRotation="90"/>
    </xf>
    <xf numFmtId="164" fontId="68" fillId="11" borderId="93" xfId="11" applyNumberFormat="1" applyFont="1" applyFill="1" applyBorder="1" applyAlignment="1">
      <alignment horizontal="center" vertical="center"/>
    </xf>
    <xf numFmtId="0" fontId="81" fillId="11" borderId="93" xfId="6" applyFont="1" applyFill="1" applyBorder="1" applyAlignment="1" applyProtection="1">
      <alignment vertical="center"/>
      <protection hidden="1"/>
    </xf>
    <xf numFmtId="0" fontId="0" fillId="11" borderId="93" xfId="0" applyFill="1" applyBorder="1"/>
    <xf numFmtId="1" fontId="81" fillId="84" borderId="0" xfId="6" applyNumberFormat="1" applyFont="1" applyFill="1" applyAlignment="1" applyProtection="1">
      <alignment horizontal="right" vertical="center"/>
      <protection hidden="1"/>
    </xf>
    <xf numFmtId="165" fontId="162" fillId="84" borderId="0" xfId="8" applyNumberFormat="1" applyFont="1" applyFill="1" applyAlignment="1" applyProtection="1">
      <alignment horizontal="center" vertical="center"/>
      <protection locked="0"/>
    </xf>
    <xf numFmtId="178" fontId="164" fillId="84" borderId="0" xfId="11" applyNumberFormat="1" applyFont="1" applyFill="1" applyAlignment="1">
      <alignment vertical="center"/>
    </xf>
    <xf numFmtId="164" fontId="96" fillId="84" borderId="0" xfId="11" applyNumberFormat="1" applyFont="1" applyFill="1" applyAlignment="1">
      <alignment vertical="center"/>
    </xf>
    <xf numFmtId="10" fontId="58" fillId="84" borderId="0" xfId="6" applyNumberFormat="1" applyFont="1" applyFill="1" applyAlignment="1">
      <alignment horizontal="center" vertical="center"/>
    </xf>
    <xf numFmtId="0" fontId="69" fillId="3" borderId="0" xfId="6" applyFont="1" applyFill="1" applyAlignment="1" applyProtection="1">
      <alignment horizontal="right" vertical="center"/>
      <protection hidden="1"/>
    </xf>
    <xf numFmtId="0" fontId="55" fillId="83" borderId="0" xfId="6" applyFont="1" applyFill="1" applyAlignment="1">
      <alignment horizontal="left" vertical="center"/>
    </xf>
    <xf numFmtId="0" fontId="172" fillId="3" borderId="93" xfId="6" applyFont="1" applyFill="1" applyBorder="1" applyAlignment="1">
      <alignment horizontal="center" vertical="center" textRotation="90"/>
    </xf>
    <xf numFmtId="0" fontId="58" fillId="3" borderId="93" xfId="14" applyFont="1" applyFill="1" applyBorder="1" applyAlignment="1">
      <alignment horizontal="center" vertical="center"/>
    </xf>
    <xf numFmtId="179" fontId="58" fillId="3" borderId="93" xfId="0" applyNumberFormat="1" applyFont="1" applyFill="1" applyBorder="1" applyAlignment="1">
      <alignment horizontal="center" vertical="center"/>
    </xf>
    <xf numFmtId="0" fontId="95" fillId="16" borderId="174" xfId="14" applyFont="1" applyFill="1" applyBorder="1" applyAlignment="1">
      <alignment horizontal="center" vertical="center"/>
    </xf>
    <xf numFmtId="0" fontId="43" fillId="3" borderId="209" xfId="0" applyFont="1" applyFill="1" applyBorder="1" applyAlignment="1">
      <alignment vertical="center"/>
    </xf>
    <xf numFmtId="0" fontId="17" fillId="3" borderId="0" xfId="14" applyFont="1" applyFill="1" applyAlignment="1">
      <alignment vertical="center" wrapText="1"/>
    </xf>
    <xf numFmtId="0" fontId="158" fillId="3" borderId="209" xfId="6" applyFont="1" applyFill="1" applyBorder="1" applyAlignment="1">
      <alignment horizontal="center" vertical="center"/>
    </xf>
    <xf numFmtId="182" fontId="424" fillId="86" borderId="174" xfId="6" applyNumberFormat="1" applyFont="1" applyFill="1" applyBorder="1" applyAlignment="1">
      <alignment vertical="center"/>
    </xf>
    <xf numFmtId="182" fontId="424" fillId="86" borderId="175" xfId="6" applyNumberFormat="1" applyFont="1" applyFill="1" applyBorder="1" applyAlignment="1">
      <alignment vertical="center"/>
    </xf>
    <xf numFmtId="0" fontId="64" fillId="3" borderId="209" xfId="14" applyFont="1" applyFill="1" applyBorder="1" applyAlignment="1">
      <alignment horizontal="center" vertical="center"/>
    </xf>
    <xf numFmtId="0" fontId="480" fillId="3" borderId="18" xfId="14" applyFont="1" applyFill="1" applyBorder="1" applyAlignment="1">
      <alignment horizontal="center" vertical="center"/>
    </xf>
    <xf numFmtId="0" fontId="149" fillId="14" borderId="209" xfId="6" applyFont="1" applyFill="1" applyBorder="1" applyAlignment="1">
      <alignment horizontal="center" vertical="center"/>
    </xf>
    <xf numFmtId="0" fontId="136" fillId="2" borderId="0" xfId="0" applyFont="1" applyFill="1" applyAlignment="1">
      <alignment horizontal="right" vertical="center"/>
    </xf>
    <xf numFmtId="164" fontId="103" fillId="11" borderId="209" xfId="11" applyNumberFormat="1" applyFont="1" applyFill="1" applyBorder="1" applyAlignment="1">
      <alignment vertical="center"/>
    </xf>
    <xf numFmtId="164" fontId="103" fillId="11" borderId="209" xfId="11" applyNumberFormat="1" applyFont="1" applyFill="1" applyBorder="1" applyAlignment="1">
      <alignment horizontal="left" vertical="center"/>
    </xf>
    <xf numFmtId="0" fontId="81" fillId="0" borderId="0" xfId="6" applyFont="1" applyAlignment="1">
      <alignment vertical="center"/>
    </xf>
    <xf numFmtId="0" fontId="172" fillId="11" borderId="24" xfId="6" applyFont="1" applyFill="1" applyBorder="1" applyAlignment="1">
      <alignment vertical="center" textRotation="90"/>
    </xf>
    <xf numFmtId="164" fontId="68" fillId="11" borderId="24" xfId="11" applyNumberFormat="1" applyFont="1" applyFill="1" applyBorder="1" applyAlignment="1">
      <alignment horizontal="center" vertical="center"/>
    </xf>
    <xf numFmtId="0" fontId="81" fillId="11" borderId="24" xfId="6" applyFont="1" applyFill="1" applyBorder="1" applyAlignment="1" applyProtection="1">
      <alignment vertical="center"/>
      <protection hidden="1"/>
    </xf>
    <xf numFmtId="0" fontId="0" fillId="11" borderId="24" xfId="0" applyFill="1" applyBorder="1"/>
    <xf numFmtId="0" fontId="172" fillId="3" borderId="24" xfId="6" applyFont="1" applyFill="1" applyBorder="1" applyAlignment="1">
      <alignment horizontal="center" vertical="center" textRotation="90"/>
    </xf>
    <xf numFmtId="179" fontId="58" fillId="3" borderId="24" xfId="0" applyNumberFormat="1" applyFont="1" applyFill="1" applyBorder="1" applyAlignment="1">
      <alignment horizontal="center" vertical="center"/>
    </xf>
    <xf numFmtId="0" fontId="11" fillId="0" borderId="209" xfId="6" applyBorder="1"/>
    <xf numFmtId="0" fontId="114" fillId="2" borderId="0" xfId="0" applyFont="1" applyFill="1" applyAlignment="1">
      <alignment vertical="center"/>
    </xf>
    <xf numFmtId="0" fontId="114" fillId="2" borderId="0" xfId="0" applyFont="1" applyFill="1"/>
    <xf numFmtId="0" fontId="117" fillId="2" borderId="0" xfId="0" applyFont="1" applyFill="1" applyAlignment="1">
      <alignment vertical="center"/>
    </xf>
    <xf numFmtId="0" fontId="160" fillId="3" borderId="209" xfId="6" applyFont="1" applyFill="1" applyBorder="1" applyAlignment="1">
      <alignment vertical="center"/>
    </xf>
    <xf numFmtId="0" fontId="161" fillId="2" borderId="0" xfId="0" applyFont="1" applyFill="1"/>
    <xf numFmtId="0" fontId="161" fillId="2" borderId="23" xfId="0" applyFont="1" applyFill="1" applyBorder="1"/>
    <xf numFmtId="0" fontId="116" fillId="3" borderId="209" xfId="6" applyFont="1" applyFill="1" applyBorder="1" applyAlignment="1">
      <alignment horizontal="center" vertical="center"/>
    </xf>
    <xf numFmtId="0" fontId="117" fillId="2" borderId="0" xfId="0" applyFont="1" applyFill="1"/>
    <xf numFmtId="0" fontId="131" fillId="3" borderId="0" xfId="14" applyFont="1" applyFill="1" applyAlignment="1">
      <alignment vertical="center"/>
    </xf>
    <xf numFmtId="0" fontId="131" fillId="3" borderId="23" xfId="14" applyFont="1" applyFill="1" applyBorder="1" applyAlignment="1">
      <alignment vertical="center"/>
    </xf>
    <xf numFmtId="0" fontId="125" fillId="3" borderId="209" xfId="6" applyFont="1" applyFill="1" applyBorder="1" applyAlignment="1">
      <alignment vertical="center"/>
    </xf>
    <xf numFmtId="0" fontId="39" fillId="3" borderId="0" xfId="14" applyFont="1" applyFill="1" applyAlignment="1">
      <alignment vertical="center"/>
    </xf>
    <xf numFmtId="0" fontId="39" fillId="3" borderId="23" xfId="14" applyFont="1" applyFill="1" applyBorder="1" applyAlignment="1">
      <alignment vertical="center"/>
    </xf>
    <xf numFmtId="0" fontId="160" fillId="3" borderId="209" xfId="6" applyFont="1" applyFill="1" applyBorder="1" applyAlignment="1">
      <alignment horizontal="center" vertical="center"/>
    </xf>
    <xf numFmtId="0" fontId="115" fillId="3" borderId="0" xfId="0" applyFont="1" applyFill="1" applyAlignment="1">
      <alignment horizontal="center"/>
    </xf>
    <xf numFmtId="0" fontId="131" fillId="3" borderId="0" xfId="14" applyFont="1" applyFill="1" applyAlignment="1">
      <alignment horizontal="left" vertical="center"/>
    </xf>
    <xf numFmtId="0" fontId="131" fillId="2" borderId="0" xfId="0" applyFont="1" applyFill="1" applyAlignment="1">
      <alignment vertical="center"/>
    </xf>
    <xf numFmtId="0" fontId="198" fillId="3" borderId="209" xfId="6" applyFont="1" applyFill="1" applyBorder="1" applyAlignment="1">
      <alignment vertical="center"/>
    </xf>
    <xf numFmtId="0" fontId="134" fillId="2" borderId="85" xfId="0" applyFont="1" applyFill="1" applyBorder="1" applyAlignment="1">
      <alignment vertical="center"/>
    </xf>
    <xf numFmtId="0" fontId="134" fillId="2" borderId="0" xfId="0" applyFont="1" applyFill="1" applyAlignment="1">
      <alignment vertical="center"/>
    </xf>
    <xf numFmtId="0" fontId="134" fillId="2" borderId="23" xfId="0" applyFont="1" applyFill="1" applyBorder="1" applyAlignment="1">
      <alignment vertical="center"/>
    </xf>
    <xf numFmtId="0" fontId="125" fillId="3" borderId="209" xfId="6" applyFont="1" applyFill="1" applyBorder="1" applyAlignment="1">
      <alignment horizontal="center" vertical="center"/>
    </xf>
    <xf numFmtId="0" fontId="39" fillId="2" borderId="0" xfId="0" applyFont="1" applyFill="1"/>
    <xf numFmtId="0" fontId="134" fillId="2" borderId="0" xfId="0" applyFont="1" applyFill="1" applyAlignment="1">
      <alignment wrapText="1"/>
    </xf>
    <xf numFmtId="0" fontId="134" fillId="2" borderId="23" xfId="0" applyFont="1" applyFill="1" applyBorder="1" applyAlignment="1">
      <alignment wrapText="1"/>
    </xf>
    <xf numFmtId="0" fontId="134" fillId="2" borderId="85" xfId="0" applyFont="1" applyFill="1" applyBorder="1" applyAlignment="1">
      <alignment wrapText="1"/>
    </xf>
    <xf numFmtId="0" fontId="131" fillId="82" borderId="209" xfId="6" applyFont="1" applyFill="1" applyBorder="1" applyAlignment="1" applyProtection="1">
      <alignment vertical="center" wrapText="1"/>
      <protection hidden="1"/>
    </xf>
    <xf numFmtId="0" fontId="131" fillId="82" borderId="0" xfId="6" applyFont="1" applyFill="1" applyAlignment="1" applyProtection="1">
      <alignment vertical="center" wrapText="1"/>
      <protection hidden="1"/>
    </xf>
    <xf numFmtId="0" fontId="60" fillId="82" borderId="0" xfId="6" applyFont="1" applyFill="1" applyAlignment="1" applyProtection="1">
      <alignment vertical="center"/>
      <protection hidden="1"/>
    </xf>
    <xf numFmtId="0" fontId="60" fillId="82" borderId="28" xfId="6" applyFont="1" applyFill="1" applyBorder="1" applyAlignment="1" applyProtection="1">
      <alignment vertical="center"/>
      <protection hidden="1"/>
    </xf>
    <xf numFmtId="0" fontId="45" fillId="0" borderId="0" xfId="0" applyFont="1" applyAlignment="1">
      <alignment horizontal="center"/>
    </xf>
    <xf numFmtId="0" fontId="49" fillId="2" borderId="209" xfId="14" applyFont="1" applyFill="1" applyBorder="1" applyAlignment="1">
      <alignment horizontal="center" vertical="center"/>
    </xf>
    <xf numFmtId="0" fontId="121" fillId="2" borderId="0" xfId="14" applyFont="1" applyFill="1" applyAlignment="1">
      <alignment vertical="center"/>
    </xf>
    <xf numFmtId="0" fontId="53" fillId="2" borderId="0" xfId="14" applyFont="1" applyFill="1" applyAlignment="1">
      <alignment horizontal="right" vertical="center"/>
    </xf>
    <xf numFmtId="0" fontId="200" fillId="2" borderId="0" xfId="14" applyFont="1" applyFill="1" applyAlignment="1">
      <alignment horizontal="right" vertical="center"/>
    </xf>
    <xf numFmtId="0" fontId="67" fillId="2" borderId="0" xfId="14" applyFont="1" applyFill="1" applyAlignment="1">
      <alignment horizontal="right" vertical="center"/>
    </xf>
    <xf numFmtId="164" fontId="173" fillId="6" borderId="0" xfId="11" applyNumberFormat="1" applyFont="1" applyFill="1" applyAlignment="1">
      <alignment horizontal="center" vertical="center"/>
    </xf>
    <xf numFmtId="0" fontId="67" fillId="2" borderId="0" xfId="14" applyFont="1" applyFill="1" applyAlignment="1">
      <alignment horizontal="center" vertical="center"/>
    </xf>
    <xf numFmtId="0" fontId="67" fillId="2" borderId="0" xfId="14" applyFont="1" applyFill="1" applyAlignment="1">
      <alignment vertical="center"/>
    </xf>
    <xf numFmtId="0" fontId="152" fillId="2" borderId="209" xfId="6" applyFont="1" applyFill="1" applyBorder="1" applyAlignment="1">
      <alignment horizontal="center" vertical="center"/>
    </xf>
    <xf numFmtId="2" fontId="67" fillId="2" borderId="0" xfId="14" applyNumberFormat="1" applyFont="1" applyFill="1" applyAlignment="1">
      <alignment horizontal="center" vertical="center"/>
    </xf>
    <xf numFmtId="0" fontId="121" fillId="2" borderId="0" xfId="14" applyFont="1" applyFill="1" applyAlignment="1">
      <alignment horizontal="center" vertical="center"/>
    </xf>
    <xf numFmtId="0" fontId="49" fillId="2" borderId="0" xfId="14" applyFont="1" applyFill="1" applyAlignment="1">
      <alignment vertical="center"/>
    </xf>
    <xf numFmtId="0" fontId="49" fillId="2" borderId="0" xfId="14" applyFont="1" applyFill="1" applyAlignment="1">
      <alignment horizontal="center" vertical="center"/>
    </xf>
    <xf numFmtId="164" fontId="54" fillId="2" borderId="0" xfId="11" applyNumberFormat="1" applyFont="1" applyFill="1" applyAlignment="1">
      <alignment vertical="center"/>
    </xf>
    <xf numFmtId="0" fontId="44" fillId="2" borderId="0" xfId="6" applyFont="1" applyFill="1" applyAlignment="1" applyProtection="1">
      <alignment vertical="center"/>
      <protection hidden="1"/>
    </xf>
    <xf numFmtId="0" fontId="44" fillId="2" borderId="0" xfId="6" applyFont="1" applyFill="1" applyAlignment="1" applyProtection="1">
      <alignment horizontal="right" vertical="center"/>
      <protection hidden="1"/>
    </xf>
    <xf numFmtId="0" fontId="44" fillId="2" borderId="23" xfId="6" applyFont="1" applyFill="1" applyBorder="1" applyAlignment="1" applyProtection="1">
      <alignment horizontal="right" vertical="center"/>
      <protection hidden="1"/>
    </xf>
    <xf numFmtId="1" fontId="81" fillId="2" borderId="23" xfId="11" applyNumberFormat="1" applyFont="1" applyFill="1" applyBorder="1" applyAlignment="1">
      <alignment horizontal="center" vertical="center"/>
    </xf>
    <xf numFmtId="0" fontId="135" fillId="2" borderId="0" xfId="6" applyFont="1" applyFill="1" applyAlignment="1">
      <alignment horizontal="center" vertical="center"/>
    </xf>
    <xf numFmtId="0" fontId="136" fillId="2" borderId="0" xfId="6" applyFont="1" applyFill="1" applyAlignment="1">
      <alignment vertical="center"/>
    </xf>
    <xf numFmtId="0" fontId="58" fillId="2" borderId="0" xfId="6" applyFont="1" applyFill="1" applyAlignment="1">
      <alignment horizontal="left" vertical="center"/>
    </xf>
    <xf numFmtId="0" fontId="47" fillId="2" borderId="0" xfId="6" applyFont="1" applyFill="1" applyAlignment="1">
      <alignment vertical="center" wrapText="1"/>
    </xf>
    <xf numFmtId="0" fontId="119" fillId="2" borderId="0" xfId="0" applyFont="1" applyFill="1" applyAlignment="1">
      <alignment horizontal="center" vertical="top"/>
    </xf>
    <xf numFmtId="1" fontId="81" fillId="2" borderId="0" xfId="11" applyNumberFormat="1" applyFont="1" applyFill="1" applyAlignment="1">
      <alignment vertical="center"/>
    </xf>
    <xf numFmtId="0" fontId="44" fillId="2" borderId="23" xfId="6" applyFont="1" applyFill="1" applyBorder="1" applyAlignment="1" applyProtection="1">
      <alignment horizontal="center" vertical="center"/>
      <protection hidden="1"/>
    </xf>
    <xf numFmtId="0" fontId="53" fillId="85" borderId="0" xfId="6" applyFont="1" applyFill="1" applyAlignment="1">
      <alignment horizontal="right" vertical="center"/>
    </xf>
    <xf numFmtId="0" fontId="175" fillId="3" borderId="0" xfId="0" applyFont="1" applyFill="1" applyAlignment="1">
      <alignment horizontal="left" vertical="center"/>
    </xf>
    <xf numFmtId="0" fontId="63" fillId="2" borderId="0" xfId="0" applyFont="1" applyFill="1" applyAlignment="1">
      <alignment horizontal="right" vertical="center"/>
    </xf>
    <xf numFmtId="2" fontId="63" fillId="3" borderId="0" xfId="0" applyNumberFormat="1" applyFont="1" applyFill="1" applyAlignment="1">
      <alignment horizontal="right" vertical="center"/>
    </xf>
    <xf numFmtId="166" fontId="162" fillId="3" borderId="0" xfId="0" applyNumberFormat="1" applyFont="1" applyFill="1" applyAlignment="1">
      <alignment horizontal="left" vertical="center"/>
    </xf>
    <xf numFmtId="164" fontId="96" fillId="3" borderId="28" xfId="11" applyNumberFormat="1" applyFont="1" applyFill="1" applyBorder="1" applyAlignment="1">
      <alignment horizontal="center" vertical="center"/>
    </xf>
    <xf numFmtId="0" fontId="132" fillId="3" borderId="0" xfId="0" applyFont="1" applyFill="1" applyAlignment="1">
      <alignment horizontal="left" vertical="center"/>
    </xf>
    <xf numFmtId="0" fontId="58" fillId="19" borderId="209" xfId="0" applyFont="1" applyFill="1" applyBorder="1" applyAlignment="1" applyProtection="1">
      <alignment horizontal="center" vertical="center"/>
      <protection locked="0"/>
    </xf>
    <xf numFmtId="0" fontId="0" fillId="11" borderId="209" xfId="0" applyFill="1" applyBorder="1"/>
    <xf numFmtId="0" fontId="107" fillId="2" borderId="0" xfId="0" applyFont="1" applyFill="1" applyAlignment="1">
      <alignment horizontal="left" vertical="center"/>
    </xf>
    <xf numFmtId="0" fontId="53" fillId="2" borderId="0" xfId="14" applyFont="1" applyFill="1" applyAlignment="1">
      <alignment horizontal="left" vertical="center"/>
    </xf>
    <xf numFmtId="166" fontId="45" fillId="3" borderId="0" xfId="0" applyNumberFormat="1" applyFont="1" applyFill="1" applyAlignment="1">
      <alignment horizontal="left" vertical="center"/>
    </xf>
    <xf numFmtId="0" fontId="45" fillId="3" borderId="12" xfId="0" applyFont="1" applyFill="1" applyBorder="1"/>
    <xf numFmtId="0" fontId="43" fillId="2" borderId="0" xfId="6" applyFont="1" applyFill="1" applyAlignment="1">
      <alignment vertical="center"/>
    </xf>
    <xf numFmtId="0" fontId="56" fillId="2" borderId="0" xfId="0" applyFont="1" applyFill="1" applyAlignment="1">
      <alignment horizontal="left" vertical="center"/>
    </xf>
    <xf numFmtId="165" fontId="162" fillId="2" borderId="0" xfId="0" applyNumberFormat="1" applyFont="1" applyFill="1" applyAlignment="1">
      <alignment horizontal="left" vertical="center"/>
    </xf>
    <xf numFmtId="0" fontId="95" fillId="25" borderId="221" xfId="14" applyFont="1" applyFill="1" applyBorder="1" applyAlignment="1">
      <alignment vertical="center" textRotation="90"/>
    </xf>
    <xf numFmtId="0" fontId="428" fillId="2" borderId="0" xfId="0" applyFont="1" applyFill="1" applyAlignment="1">
      <alignment horizontal="center" vertical="center"/>
    </xf>
    <xf numFmtId="0" fontId="44" fillId="10" borderId="0" xfId="6" applyFont="1" applyFill="1" applyAlignment="1" applyProtection="1">
      <alignment horizontal="right" vertical="center"/>
      <protection hidden="1"/>
    </xf>
    <xf numFmtId="0" fontId="74" fillId="3" borderId="0" xfId="14" applyFont="1" applyFill="1"/>
    <xf numFmtId="0" fontId="74" fillId="3" borderId="0" xfId="14" applyFont="1" applyFill="1" applyAlignment="1">
      <alignment horizontal="center"/>
    </xf>
    <xf numFmtId="178" fontId="137" fillId="3" borderId="0" xfId="11" applyNumberFormat="1" applyFont="1" applyFill="1" applyAlignment="1">
      <alignment horizontal="left" vertical="center"/>
    </xf>
    <xf numFmtId="0" fontId="488" fillId="3" borderId="0" xfId="6" applyFont="1" applyFill="1" applyAlignment="1" applyProtection="1">
      <alignment horizontal="right" vertical="center"/>
      <protection hidden="1"/>
    </xf>
    <xf numFmtId="178" fontId="96" fillId="3" borderId="0" xfId="11" applyNumberFormat="1" applyFont="1" applyFill="1" applyAlignment="1">
      <alignment horizontal="center" vertical="center"/>
    </xf>
    <xf numFmtId="178" fontId="44" fillId="3" borderId="0" xfId="11" applyNumberFormat="1" applyFont="1" applyFill="1" applyAlignment="1">
      <alignment horizontal="center" vertical="center"/>
    </xf>
    <xf numFmtId="0" fontId="489" fillId="3" borderId="0" xfId="6" applyFont="1" applyFill="1" applyAlignment="1" applyProtection="1">
      <alignment horizontal="right" vertical="center"/>
      <protection hidden="1"/>
    </xf>
    <xf numFmtId="165" fontId="162" fillId="2" borderId="0" xfId="8" applyNumberFormat="1" applyFont="1" applyFill="1" applyAlignment="1" applyProtection="1">
      <alignment horizontal="center" vertical="center"/>
      <protection locked="0"/>
    </xf>
    <xf numFmtId="178" fontId="164" fillId="2" borderId="0" xfId="11" applyNumberFormat="1" applyFont="1" applyFill="1" applyAlignment="1">
      <alignment horizontal="center" vertical="center"/>
    </xf>
    <xf numFmtId="10" fontId="58" fillId="2" borderId="0" xfId="6" applyNumberFormat="1" applyFont="1" applyFill="1" applyAlignment="1">
      <alignment horizontal="right" vertical="center"/>
    </xf>
    <xf numFmtId="0" fontId="53" fillId="18" borderId="0" xfId="6" applyFont="1" applyFill="1" applyAlignment="1">
      <alignment vertical="center"/>
    </xf>
    <xf numFmtId="0" fontId="53" fillId="18" borderId="23" xfId="6" applyFont="1" applyFill="1" applyBorder="1" applyAlignment="1">
      <alignment vertical="center"/>
    </xf>
    <xf numFmtId="0" fontId="67" fillId="3" borderId="209" xfId="14" applyFont="1" applyFill="1" applyBorder="1" applyAlignment="1">
      <alignment horizontal="left" vertical="center"/>
    </xf>
    <xf numFmtId="0" fontId="53" fillId="85" borderId="28" xfId="6" applyFont="1" applyFill="1" applyBorder="1" applyAlignment="1">
      <alignment horizontal="right" vertical="center"/>
    </xf>
    <xf numFmtId="0" fontId="81" fillId="3" borderId="0" xfId="6" applyFont="1" applyFill="1" applyAlignment="1" applyProtection="1">
      <alignment horizontal="center" vertical="center"/>
      <protection hidden="1"/>
    </xf>
    <xf numFmtId="0" fontId="58" fillId="3" borderId="0" xfId="14" applyFont="1" applyFill="1" applyAlignment="1">
      <alignment vertical="center"/>
    </xf>
    <xf numFmtId="0" fontId="11" fillId="3" borderId="209" xfId="6" applyFill="1" applyBorder="1" applyAlignment="1">
      <alignment vertical="center"/>
    </xf>
    <xf numFmtId="0" fontId="117" fillId="3" borderId="209" xfId="6" applyFont="1" applyFill="1" applyBorder="1" applyAlignment="1">
      <alignment horizontal="right" vertical="center"/>
    </xf>
    <xf numFmtId="0" fontId="61" fillId="2" borderId="0" xfId="6" applyFont="1" applyFill="1" applyAlignment="1" applyProtection="1">
      <alignment vertical="center"/>
      <protection hidden="1"/>
    </xf>
    <xf numFmtId="0" fontId="490" fillId="3" borderId="0" xfId="6" applyFont="1" applyFill="1" applyAlignment="1">
      <alignment horizontal="center" vertical="center" wrapText="1"/>
    </xf>
    <xf numFmtId="178" fontId="0" fillId="3" borderId="0" xfId="0" applyNumberFormat="1" applyFill="1" applyAlignment="1">
      <alignment horizontal="left" vertical="top"/>
    </xf>
    <xf numFmtId="0" fontId="199" fillId="3" borderId="0" xfId="14" applyFont="1" applyFill="1" applyAlignment="1">
      <alignment vertical="center"/>
    </xf>
    <xf numFmtId="0" fontId="491" fillId="3" borderId="0" xfId="14" applyFont="1" applyFill="1" applyAlignment="1">
      <alignment horizontal="right" vertical="center"/>
    </xf>
    <xf numFmtId="178" fontId="440" fillId="3" borderId="23" xfId="0" applyNumberFormat="1" applyFont="1" applyFill="1" applyBorder="1" applyAlignment="1">
      <alignment horizontal="right" vertical="top"/>
    </xf>
    <xf numFmtId="0" fontId="145" fillId="3" borderId="209" xfId="6" applyFont="1" applyFill="1" applyBorder="1" applyAlignment="1">
      <alignment horizontal="left" vertical="center"/>
    </xf>
    <xf numFmtId="0" fontId="81" fillId="12" borderId="0" xfId="6" applyFont="1" applyFill="1" applyAlignment="1" applyProtection="1">
      <alignment horizontal="right" vertical="center"/>
      <protection hidden="1"/>
    </xf>
    <xf numFmtId="1" fontId="81" fillId="12" borderId="0" xfId="6" applyNumberFormat="1" applyFont="1" applyFill="1" applyAlignment="1" applyProtection="1">
      <alignment horizontal="right" vertical="center"/>
      <protection hidden="1"/>
    </xf>
    <xf numFmtId="165" fontId="162" fillId="12" borderId="0" xfId="8" applyNumberFormat="1" applyFont="1" applyFill="1" applyAlignment="1" applyProtection="1">
      <alignment horizontal="center" vertical="center"/>
      <protection locked="0"/>
    </xf>
    <xf numFmtId="178" fontId="164" fillId="12" borderId="0" xfId="11" applyNumberFormat="1" applyFont="1" applyFill="1" applyAlignment="1">
      <alignment vertical="center"/>
    </xf>
    <xf numFmtId="164" fontId="96" fillId="12" borderId="0" xfId="11" applyNumberFormat="1" applyFont="1" applyFill="1" applyAlignment="1">
      <alignment vertical="center"/>
    </xf>
    <xf numFmtId="10" fontId="58" fillId="12" borderId="0" xfId="6" applyNumberFormat="1" applyFont="1" applyFill="1" applyAlignment="1">
      <alignment horizontal="center" vertical="center"/>
    </xf>
    <xf numFmtId="0" fontId="96" fillId="12" borderId="0" xfId="6" applyFont="1" applyFill="1" applyAlignment="1">
      <alignment horizontal="right" vertical="center"/>
    </xf>
    <xf numFmtId="0" fontId="53" fillId="12" borderId="0" xfId="0" applyFont="1" applyFill="1" applyAlignment="1">
      <alignment horizontal="center" vertical="center"/>
    </xf>
    <xf numFmtId="0" fontId="53" fillId="12" borderId="28" xfId="0" applyFont="1" applyFill="1" applyBorder="1" applyAlignment="1">
      <alignment horizontal="center" vertical="center"/>
    </xf>
    <xf numFmtId="197" fontId="164" fillId="3" borderId="0" xfId="6" applyNumberFormat="1" applyFont="1" applyFill="1" applyAlignment="1">
      <alignment horizontal="right" vertical="center"/>
    </xf>
    <xf numFmtId="197" fontId="164" fillId="2" borderId="0" xfId="6" applyNumberFormat="1" applyFont="1" applyFill="1" applyAlignment="1">
      <alignment horizontal="right" vertical="center"/>
    </xf>
    <xf numFmtId="0" fontId="43" fillId="3" borderId="0" xfId="0" applyFont="1" applyFill="1" applyAlignment="1">
      <alignment vertical="center"/>
    </xf>
    <xf numFmtId="0" fontId="43" fillId="3" borderId="133" xfId="0" applyFont="1" applyFill="1" applyBorder="1" applyAlignment="1">
      <alignment vertical="center"/>
    </xf>
    <xf numFmtId="0" fontId="0" fillId="3" borderId="63" xfId="0" applyFill="1" applyBorder="1"/>
    <xf numFmtId="0" fontId="43" fillId="3" borderId="134" xfId="0" applyFont="1" applyFill="1" applyBorder="1" applyAlignment="1">
      <alignment horizontal="right" vertical="center"/>
    </xf>
    <xf numFmtId="0" fontId="492" fillId="3" borderId="52" xfId="1" applyFont="1" applyFill="1" applyBorder="1" applyAlignment="1">
      <alignment vertical="center"/>
    </xf>
    <xf numFmtId="0" fontId="43" fillId="3" borderId="52" xfId="0" applyFont="1" applyFill="1" applyBorder="1"/>
    <xf numFmtId="0" fontId="0" fillId="3" borderId="65" xfId="0" applyFill="1" applyBorder="1"/>
    <xf numFmtId="0" fontId="65" fillId="3" borderId="0" xfId="0" applyFont="1" applyFill="1" applyAlignment="1">
      <alignment horizontal="left" vertical="center"/>
    </xf>
    <xf numFmtId="0" fontId="65" fillId="3" borderId="0" xfId="0" applyFont="1" applyFill="1" applyAlignment="1">
      <alignment horizontal="right" vertical="center"/>
    </xf>
    <xf numFmtId="0" fontId="459" fillId="3" borderId="0" xfId="0" applyFont="1" applyFill="1" applyAlignment="1">
      <alignment vertical="center"/>
    </xf>
    <xf numFmtId="0" fontId="65" fillId="0" borderId="0" xfId="0" applyFont="1" applyAlignment="1">
      <alignment horizontal="left" vertical="center"/>
    </xf>
    <xf numFmtId="0" fontId="494" fillId="31" borderId="0" xfId="0" applyFont="1" applyFill="1"/>
    <xf numFmtId="0" fontId="239" fillId="32" borderId="189" xfId="6" applyFont="1" applyFill="1" applyBorder="1" applyAlignment="1">
      <alignment horizontal="center" vertical="center"/>
    </xf>
    <xf numFmtId="0" fontId="280" fillId="55" borderId="0" xfId="0" applyFont="1" applyFill="1" applyAlignment="1">
      <alignment vertical="center"/>
    </xf>
    <xf numFmtId="0" fontId="280" fillId="55" borderId="0" xfId="0" applyFont="1" applyFill="1" applyAlignment="1">
      <alignment horizontal="left" vertical="center"/>
    </xf>
    <xf numFmtId="0" fontId="280" fillId="55" borderId="45" xfId="0" applyFont="1" applyFill="1" applyBorder="1" applyAlignment="1">
      <alignment horizontal="left" vertical="center"/>
    </xf>
    <xf numFmtId="0" fontId="280" fillId="31" borderId="0" xfId="0" applyFont="1" applyFill="1" applyAlignment="1">
      <alignment horizontal="left" vertical="center"/>
    </xf>
    <xf numFmtId="0" fontId="280" fillId="31" borderId="45" xfId="0" applyFont="1" applyFill="1" applyBorder="1" applyAlignment="1">
      <alignment horizontal="left" vertical="center"/>
    </xf>
    <xf numFmtId="0" fontId="8" fillId="55" borderId="0" xfId="0" applyFont="1" applyFill="1" applyAlignment="1">
      <alignment vertical="center"/>
    </xf>
    <xf numFmtId="0" fontId="273" fillId="55" borderId="0" xfId="0" applyFont="1" applyFill="1" applyAlignment="1">
      <alignment horizontal="left" vertical="center"/>
    </xf>
    <xf numFmtId="0" fontId="273" fillId="55" borderId="45" xfId="0" applyFont="1" applyFill="1" applyBorder="1" applyAlignment="1">
      <alignment horizontal="left" vertical="center"/>
    </xf>
    <xf numFmtId="0" fontId="8" fillId="31" borderId="0" xfId="0" applyFont="1" applyFill="1" applyAlignment="1">
      <alignment vertical="center"/>
    </xf>
    <xf numFmtId="0" fontId="273" fillId="31" borderId="0" xfId="0" applyFont="1" applyFill="1" applyAlignment="1">
      <alignment horizontal="left" vertical="center"/>
    </xf>
    <xf numFmtId="0" fontId="273" fillId="31" borderId="45" xfId="0" applyFont="1" applyFill="1" applyBorder="1" applyAlignment="1">
      <alignment horizontal="left" vertical="center"/>
    </xf>
    <xf numFmtId="0" fontId="495" fillId="32" borderId="0" xfId="6" applyFont="1" applyFill="1" applyAlignment="1">
      <alignment horizontal="center" vertical="center"/>
    </xf>
    <xf numFmtId="0" fontId="248" fillId="32" borderId="0" xfId="0" applyFont="1" applyFill="1" applyAlignment="1">
      <alignment horizontal="center" vertical="center"/>
    </xf>
    <xf numFmtId="0" fontId="496" fillId="31" borderId="0" xfId="6" applyFont="1" applyFill="1" applyAlignment="1">
      <alignment horizontal="center" vertical="center"/>
    </xf>
    <xf numFmtId="0" fontId="497" fillId="31" borderId="0" xfId="0" applyFont="1" applyFill="1" applyAlignment="1">
      <alignment horizontal="center" vertical="center"/>
    </xf>
    <xf numFmtId="0" fontId="205" fillId="32" borderId="0" xfId="0" applyFont="1" applyFill="1"/>
    <xf numFmtId="0" fontId="8" fillId="55" borderId="45" xfId="0" applyFont="1" applyFill="1" applyBorder="1" applyAlignment="1">
      <alignment vertical="center"/>
    </xf>
    <xf numFmtId="0" fontId="498" fillId="31" borderId="0" xfId="0" applyFont="1" applyFill="1"/>
    <xf numFmtId="0" fontId="8" fillId="31" borderId="45" xfId="0" applyFont="1" applyFill="1" applyBorder="1" applyAlignment="1">
      <alignment vertical="center"/>
    </xf>
    <xf numFmtId="0" fontId="344" fillId="31" borderId="0" xfId="0" applyFont="1" applyFill="1" applyAlignment="1">
      <alignment horizontal="center" vertical="center"/>
    </xf>
    <xf numFmtId="0" fontId="205" fillId="32" borderId="0" xfId="0" applyFont="1" applyFill="1" applyAlignment="1">
      <alignment horizontal="left" vertical="center"/>
    </xf>
    <xf numFmtId="0" fontId="344" fillId="31" borderId="0" xfId="0" applyFont="1" applyFill="1" applyAlignment="1">
      <alignment horizontal="left" vertical="center"/>
    </xf>
    <xf numFmtId="0" fontId="205" fillId="32" borderId="0" xfId="6" applyFont="1" applyFill="1" applyAlignment="1">
      <alignment horizontal="center" vertical="center"/>
    </xf>
    <xf numFmtId="166" fontId="205" fillId="32" borderId="0" xfId="0" applyNumberFormat="1" applyFont="1" applyFill="1" applyAlignment="1">
      <alignment vertical="center"/>
    </xf>
    <xf numFmtId="0" fontId="205" fillId="32" borderId="0" xfId="0" applyFont="1" applyFill="1" applyAlignment="1">
      <alignment vertical="center"/>
    </xf>
    <xf numFmtId="0" fontId="344" fillId="31" borderId="0" xfId="6" applyFont="1" applyFill="1" applyAlignment="1">
      <alignment horizontal="center" vertical="center"/>
    </xf>
    <xf numFmtId="166" fontId="344" fillId="55" borderId="0" xfId="0" applyNumberFormat="1" applyFont="1" applyFill="1" applyAlignment="1">
      <alignment vertical="center"/>
    </xf>
    <xf numFmtId="0" fontId="344" fillId="55" borderId="0" xfId="0" applyFont="1" applyFill="1" applyAlignment="1">
      <alignment vertical="center"/>
    </xf>
    <xf numFmtId="1" fontId="301" fillId="55" borderId="0" xfId="0" applyNumberFormat="1" applyFont="1" applyFill="1" applyAlignment="1">
      <alignment vertical="center"/>
    </xf>
    <xf numFmtId="0" fontId="301" fillId="33" borderId="0" xfId="0" applyFont="1" applyFill="1" applyAlignment="1">
      <alignment vertical="center"/>
    </xf>
    <xf numFmtId="0" fontId="284" fillId="32" borderId="0" xfId="0" applyFont="1" applyFill="1" applyAlignment="1">
      <alignment horizontal="left" vertical="center"/>
    </xf>
    <xf numFmtId="1" fontId="284" fillId="32" borderId="0" xfId="0" applyNumberFormat="1" applyFont="1" applyFill="1" applyAlignment="1">
      <alignment vertical="center"/>
    </xf>
    <xf numFmtId="0" fontId="284" fillId="32" borderId="0" xfId="0" applyFont="1" applyFill="1" applyAlignment="1">
      <alignment vertical="center"/>
    </xf>
    <xf numFmtId="0" fontId="226" fillId="87" borderId="0" xfId="0" applyFont="1" applyFill="1" applyAlignment="1">
      <alignment horizontal="left" vertical="center"/>
    </xf>
    <xf numFmtId="1" fontId="226" fillId="55" borderId="0" xfId="0" applyNumberFormat="1" applyFont="1" applyFill="1" applyAlignment="1">
      <alignment vertical="center"/>
    </xf>
    <xf numFmtId="0" fontId="226" fillId="55" borderId="0" xfId="0" applyFont="1" applyFill="1" applyAlignment="1">
      <alignment vertical="center"/>
    </xf>
    <xf numFmtId="166" fontId="284" fillId="32" borderId="0" xfId="0" applyNumberFormat="1" applyFont="1" applyFill="1" applyAlignment="1">
      <alignment vertical="center"/>
    </xf>
    <xf numFmtId="165" fontId="284" fillId="32" borderId="0" xfId="0" applyNumberFormat="1" applyFont="1" applyFill="1" applyAlignment="1">
      <alignment vertical="center"/>
    </xf>
    <xf numFmtId="0" fontId="502" fillId="55" borderId="0" xfId="6" applyFont="1" applyFill="1" applyAlignment="1">
      <alignment horizontal="left" vertical="center"/>
    </xf>
    <xf numFmtId="0" fontId="503" fillId="55" borderId="0" xfId="6" applyFont="1" applyFill="1" applyAlignment="1">
      <alignment horizontal="left" vertical="center"/>
    </xf>
    <xf numFmtId="165" fontId="226" fillId="55" borderId="0" xfId="0" applyNumberFormat="1" applyFont="1" applyFill="1" applyAlignment="1">
      <alignment vertical="center"/>
    </xf>
    <xf numFmtId="0" fontId="493" fillId="32" borderId="0" xfId="6" applyFont="1" applyFill="1" applyAlignment="1">
      <alignment horizontal="center" vertical="center"/>
    </xf>
    <xf numFmtId="0" fontId="354" fillId="55" borderId="0" xfId="0" applyFont="1" applyFill="1" applyAlignment="1">
      <alignment horizontal="left" vertical="center"/>
    </xf>
    <xf numFmtId="0" fontId="505" fillId="31" borderId="0" xfId="6" applyFont="1" applyFill="1" applyAlignment="1">
      <alignment horizontal="center" vertical="center"/>
    </xf>
    <xf numFmtId="0" fontId="0" fillId="31" borderId="0" xfId="0" applyFill="1" applyAlignment="1">
      <alignment vertical="center"/>
    </xf>
    <xf numFmtId="0" fontId="221" fillId="31" borderId="0" xfId="0" applyFont="1" applyFill="1" applyAlignment="1">
      <alignment vertical="center"/>
    </xf>
    <xf numFmtId="0" fontId="221" fillId="31" borderId="0" xfId="0" applyFont="1" applyFill="1"/>
    <xf numFmtId="0" fontId="0" fillId="31" borderId="45" xfId="0" applyFill="1" applyBorder="1"/>
    <xf numFmtId="166" fontId="226" fillId="55" borderId="0" xfId="0" applyNumberFormat="1" applyFont="1" applyFill="1" applyAlignment="1">
      <alignment vertical="center"/>
    </xf>
    <xf numFmtId="165" fontId="301" fillId="55" borderId="0" xfId="0" applyNumberFormat="1" applyFont="1" applyFill="1" applyAlignment="1">
      <alignment vertical="center"/>
    </xf>
    <xf numFmtId="166" fontId="301" fillId="55" borderId="0" xfId="0" applyNumberFormat="1" applyFont="1" applyFill="1" applyAlignment="1">
      <alignment vertical="center"/>
    </xf>
    <xf numFmtId="164" fontId="364" fillId="88" borderId="0" xfId="11" applyNumberFormat="1" applyFont="1" applyFill="1" applyAlignment="1">
      <alignment vertical="center"/>
    </xf>
    <xf numFmtId="164" fontId="364" fillId="31" borderId="0" xfId="11" applyNumberFormat="1" applyFont="1" applyFill="1" applyAlignment="1">
      <alignment vertical="center"/>
    </xf>
    <xf numFmtId="164" fontId="364" fillId="31" borderId="45" xfId="11" applyNumberFormat="1" applyFont="1" applyFill="1" applyBorder="1" applyAlignment="1">
      <alignment vertical="center"/>
    </xf>
    <xf numFmtId="164" fontId="364" fillId="88" borderId="0" xfId="11" applyNumberFormat="1" applyFont="1" applyFill="1" applyAlignment="1">
      <alignment horizontal="left" vertical="center"/>
    </xf>
    <xf numFmtId="0" fontId="289" fillId="55" borderId="0" xfId="6" applyFont="1" applyFill="1" applyAlignment="1">
      <alignment horizontal="right" vertical="center"/>
    </xf>
    <xf numFmtId="0" fontId="0" fillId="0" borderId="0" xfId="0" applyAlignment="1">
      <alignment vertical="center"/>
    </xf>
    <xf numFmtId="0" fontId="209" fillId="89" borderId="0" xfId="0" applyFont="1" applyFill="1" applyAlignment="1">
      <alignment horizontal="center" vertical="center"/>
    </xf>
    <xf numFmtId="0" fontId="495" fillId="89" borderId="0" xfId="6" applyFont="1" applyFill="1" applyAlignment="1">
      <alignment horizontal="center" vertical="center"/>
    </xf>
    <xf numFmtId="0" fontId="248" fillId="89" borderId="0" xfId="0" applyFont="1" applyFill="1" applyAlignment="1">
      <alignment horizontal="center" vertical="center"/>
    </xf>
    <xf numFmtId="0" fontId="205" fillId="89" borderId="0" xfId="0" applyFont="1" applyFill="1"/>
    <xf numFmtId="0" fontId="205" fillId="89" borderId="0" xfId="0" applyFont="1" applyFill="1" applyAlignment="1">
      <alignment horizontal="center" vertical="center"/>
    </xf>
    <xf numFmtId="0" fontId="205" fillId="89" borderId="0" xfId="0" applyFont="1" applyFill="1" applyAlignment="1">
      <alignment horizontal="left" vertical="center"/>
    </xf>
    <xf numFmtId="0" fontId="205" fillId="89" borderId="0" xfId="6" applyFont="1" applyFill="1" applyAlignment="1">
      <alignment horizontal="center" vertical="center"/>
    </xf>
    <xf numFmtId="166" fontId="205" fillId="89" borderId="0" xfId="0" applyNumberFormat="1" applyFont="1" applyFill="1" applyAlignment="1">
      <alignment vertical="center"/>
    </xf>
    <xf numFmtId="0" fontId="205" fillId="89" borderId="0" xfId="0" applyFont="1" applyFill="1" applyAlignment="1">
      <alignment vertical="center"/>
    </xf>
    <xf numFmtId="0" fontId="498" fillId="31" borderId="0" xfId="6" applyFont="1" applyFill="1" applyAlignment="1">
      <alignment horizontal="center" vertical="center"/>
    </xf>
    <xf numFmtId="0" fontId="284" fillId="89" borderId="0" xfId="0" applyFont="1" applyFill="1" applyAlignment="1">
      <alignment horizontal="left" vertical="center"/>
    </xf>
    <xf numFmtId="1" fontId="284" fillId="89" borderId="0" xfId="0" applyNumberFormat="1" applyFont="1" applyFill="1" applyAlignment="1">
      <alignment vertical="center"/>
    </xf>
    <xf numFmtId="0" fontId="284" fillId="89" borderId="0" xfId="0" applyFont="1" applyFill="1" applyAlignment="1">
      <alignment vertical="center"/>
    </xf>
    <xf numFmtId="0" fontId="226" fillId="93" borderId="0" xfId="0" applyFont="1" applyFill="1" applyAlignment="1">
      <alignment horizontal="left" vertical="center"/>
    </xf>
    <xf numFmtId="166" fontId="284" fillId="89" borderId="0" xfId="0" applyNumberFormat="1" applyFont="1" applyFill="1" applyAlignment="1">
      <alignment vertical="center"/>
    </xf>
    <xf numFmtId="165" fontId="284" fillId="89" borderId="0" xfId="0" applyNumberFormat="1" applyFont="1" applyFill="1" applyAlignment="1">
      <alignment vertical="center"/>
    </xf>
    <xf numFmtId="0" fontId="493" fillId="89" borderId="0" xfId="6" applyFont="1" applyFill="1" applyAlignment="1">
      <alignment horizontal="center" vertical="center"/>
    </xf>
    <xf numFmtId="0" fontId="344" fillId="3" borderId="0" xfId="14" applyFont="1" applyFill="1" applyAlignment="1">
      <alignment horizontal="center" vertical="center"/>
    </xf>
    <xf numFmtId="0" fontId="60" fillId="90" borderId="0" xfId="0" applyFont="1" applyFill="1" applyAlignment="1">
      <alignment horizontal="center" vertical="center"/>
    </xf>
    <xf numFmtId="0" fontId="214" fillId="90" borderId="0" xfId="6" applyFont="1" applyFill="1" applyAlignment="1">
      <alignment horizontal="center" vertical="center"/>
    </xf>
    <xf numFmtId="0" fontId="300" fillId="90" borderId="0" xfId="0" applyFont="1" applyFill="1" applyAlignment="1">
      <alignment horizontal="center" vertical="center"/>
    </xf>
    <xf numFmtId="0" fontId="344" fillId="90" borderId="0" xfId="0" applyFont="1" applyFill="1"/>
    <xf numFmtId="0" fontId="344" fillId="90" borderId="0" xfId="0" applyFont="1" applyFill="1" applyAlignment="1">
      <alignment horizontal="center" vertical="center"/>
    </xf>
    <xf numFmtId="0" fontId="344" fillId="90" borderId="0" xfId="0" applyFont="1" applyFill="1" applyAlignment="1">
      <alignment horizontal="left" vertical="center"/>
    </xf>
    <xf numFmtId="0" fontId="344" fillId="90" borderId="0" xfId="6" applyFont="1" applyFill="1" applyAlignment="1">
      <alignment horizontal="center" vertical="center"/>
    </xf>
    <xf numFmtId="166" fontId="344" fillId="90" borderId="0" xfId="0" applyNumberFormat="1" applyFont="1" applyFill="1" applyAlignment="1">
      <alignment vertical="center"/>
    </xf>
    <xf numFmtId="0" fontId="344" fillId="90" borderId="0" xfId="0" applyFont="1" applyFill="1" applyAlignment="1">
      <alignment vertical="center"/>
    </xf>
    <xf numFmtId="0" fontId="226" fillId="90" borderId="0" xfId="0" applyFont="1" applyFill="1" applyAlignment="1">
      <alignment horizontal="left" vertical="center"/>
    </xf>
    <xf numFmtId="1" fontId="226" fillId="90" borderId="0" xfId="0" applyNumberFormat="1" applyFont="1" applyFill="1" applyAlignment="1">
      <alignment vertical="center"/>
    </xf>
    <xf numFmtId="0" fontId="226" fillId="90" borderId="0" xfId="0" applyFont="1" applyFill="1" applyAlignment="1">
      <alignment vertical="center"/>
    </xf>
    <xf numFmtId="0" fontId="226" fillId="103" borderId="0" xfId="0" applyFont="1" applyFill="1" applyAlignment="1">
      <alignment horizontal="left" vertical="center"/>
    </xf>
    <xf numFmtId="166" fontId="226" fillId="90" borderId="0" xfId="0" applyNumberFormat="1" applyFont="1" applyFill="1" applyAlignment="1">
      <alignment vertical="center"/>
    </xf>
    <xf numFmtId="165" fontId="226" fillId="90" borderId="0" xfId="0" applyNumberFormat="1" applyFont="1" applyFill="1" applyAlignment="1">
      <alignment vertical="center"/>
    </xf>
    <xf numFmtId="0" fontId="213" fillId="90" borderId="0" xfId="6" applyFont="1" applyFill="1" applyAlignment="1">
      <alignment horizontal="center" vertical="center"/>
    </xf>
    <xf numFmtId="166" fontId="284" fillId="90" borderId="0" xfId="0" applyNumberFormat="1" applyFont="1" applyFill="1" applyAlignment="1">
      <alignment vertical="center"/>
    </xf>
    <xf numFmtId="0" fontId="60" fillId="91" borderId="0" xfId="0" applyFont="1" applyFill="1" applyAlignment="1">
      <alignment horizontal="center" vertical="center"/>
    </xf>
    <xf numFmtId="0" fontId="214" fillId="91" borderId="0" xfId="6" applyFont="1" applyFill="1" applyAlignment="1">
      <alignment horizontal="center" vertical="center"/>
    </xf>
    <xf numFmtId="0" fontId="300" fillId="91" borderId="0" xfId="0" applyFont="1" applyFill="1" applyAlignment="1">
      <alignment horizontal="center" vertical="center"/>
    </xf>
    <xf numFmtId="0" fontId="344" fillId="91" borderId="0" xfId="0" applyFont="1" applyFill="1"/>
    <xf numFmtId="0" fontId="344" fillId="91" borderId="0" xfId="0" applyFont="1" applyFill="1" applyAlignment="1">
      <alignment horizontal="center" vertical="center"/>
    </xf>
    <xf numFmtId="0" fontId="344" fillId="91" borderId="0" xfId="0" applyFont="1" applyFill="1" applyAlignment="1">
      <alignment horizontal="left" vertical="center"/>
    </xf>
    <xf numFmtId="0" fontId="344" fillId="91" borderId="0" xfId="6" applyFont="1" applyFill="1" applyAlignment="1">
      <alignment horizontal="center" vertical="center"/>
    </xf>
    <xf numFmtId="166" fontId="344" fillId="91" borderId="0" xfId="0" applyNumberFormat="1" applyFont="1" applyFill="1" applyAlignment="1">
      <alignment vertical="center"/>
    </xf>
    <xf numFmtId="0" fontId="344" fillId="91" borderId="0" xfId="0" applyFont="1" applyFill="1" applyAlignment="1">
      <alignment vertical="center"/>
    </xf>
    <xf numFmtId="0" fontId="226" fillId="91" borderId="0" xfId="0" applyFont="1" applyFill="1" applyAlignment="1">
      <alignment horizontal="left" vertical="center"/>
    </xf>
    <xf numFmtId="1" fontId="226" fillId="91" borderId="0" xfId="0" applyNumberFormat="1" applyFont="1" applyFill="1" applyAlignment="1">
      <alignment vertical="center"/>
    </xf>
    <xf numFmtId="0" fontId="226" fillId="91" borderId="0" xfId="0" applyFont="1" applyFill="1" applyAlignment="1">
      <alignment vertical="center"/>
    </xf>
    <xf numFmtId="0" fontId="226" fillId="104" borderId="0" xfId="0" applyFont="1" applyFill="1" applyAlignment="1">
      <alignment horizontal="left" vertical="center"/>
    </xf>
    <xf numFmtId="166" fontId="226" fillId="91" borderId="0" xfId="0" applyNumberFormat="1" applyFont="1" applyFill="1" applyAlignment="1">
      <alignment vertical="center"/>
    </xf>
    <xf numFmtId="165" fontId="226" fillId="91" borderId="0" xfId="0" applyNumberFormat="1" applyFont="1" applyFill="1" applyAlignment="1">
      <alignment vertical="center"/>
    </xf>
    <xf numFmtId="0" fontId="213" fillId="91" borderId="0" xfId="6" applyFont="1" applyFill="1" applyAlignment="1">
      <alignment horizontal="center" vertical="center"/>
    </xf>
    <xf numFmtId="166" fontId="284" fillId="91" borderId="0" xfId="0" applyNumberFormat="1" applyFont="1" applyFill="1" applyAlignment="1">
      <alignment vertical="center"/>
    </xf>
    <xf numFmtId="0" fontId="209" fillId="79" borderId="0" xfId="0" applyFont="1" applyFill="1" applyAlignment="1">
      <alignment horizontal="center" vertical="center"/>
    </xf>
    <xf numFmtId="0" fontId="495" fillId="79" borderId="0" xfId="6" applyFont="1" applyFill="1" applyAlignment="1">
      <alignment horizontal="center" vertical="center"/>
    </xf>
    <xf numFmtId="0" fontId="248" fillId="79" borderId="0" xfId="0" applyFont="1" applyFill="1" applyAlignment="1">
      <alignment horizontal="center" vertical="center"/>
    </xf>
    <xf numFmtId="0" fontId="205" fillId="79" borderId="0" xfId="0" applyFont="1" applyFill="1"/>
    <xf numFmtId="0" fontId="205" fillId="79" borderId="0" xfId="0" applyFont="1" applyFill="1" applyAlignment="1">
      <alignment horizontal="center" vertical="center"/>
    </xf>
    <xf numFmtId="0" fontId="205" fillId="79" borderId="0" xfId="0" applyFont="1" applyFill="1" applyAlignment="1">
      <alignment horizontal="left" vertical="center"/>
    </xf>
    <xf numFmtId="0" fontId="205" fillId="79" borderId="0" xfId="6" applyFont="1" applyFill="1" applyAlignment="1">
      <alignment horizontal="center" vertical="center"/>
    </xf>
    <xf numFmtId="166" fontId="205" fillId="79" borderId="0" xfId="0" applyNumberFormat="1" applyFont="1" applyFill="1" applyAlignment="1">
      <alignment vertical="center"/>
    </xf>
    <xf numFmtId="0" fontId="205" fillId="79" borderId="0" xfId="0" applyFont="1" applyFill="1" applyAlignment="1">
      <alignment vertical="center"/>
    </xf>
    <xf numFmtId="0" fontId="284" fillId="79" borderId="0" xfId="0" applyFont="1" applyFill="1" applyAlignment="1">
      <alignment horizontal="left" vertical="center"/>
    </xf>
    <xf numFmtId="1" fontId="284" fillId="79" borderId="0" xfId="0" applyNumberFormat="1" applyFont="1" applyFill="1" applyAlignment="1">
      <alignment vertical="center"/>
    </xf>
    <xf numFmtId="0" fontId="284" fillId="79" borderId="0" xfId="0" applyFont="1" applyFill="1" applyAlignment="1">
      <alignment vertical="center"/>
    </xf>
    <xf numFmtId="0" fontId="226" fillId="105" borderId="0" xfId="0" applyFont="1" applyFill="1" applyAlignment="1">
      <alignment horizontal="left" vertical="center"/>
    </xf>
    <xf numFmtId="166" fontId="284" fillId="79" borderId="0" xfId="0" applyNumberFormat="1" applyFont="1" applyFill="1" applyAlignment="1">
      <alignment vertical="center"/>
    </xf>
    <xf numFmtId="165" fontId="284" fillId="79" borderId="0" xfId="0" applyNumberFormat="1" applyFont="1" applyFill="1" applyAlignment="1">
      <alignment vertical="center"/>
    </xf>
    <xf numFmtId="0" fontId="493" fillId="79" borderId="0" xfId="6" applyFont="1" applyFill="1" applyAlignment="1">
      <alignment horizontal="center" vertical="center"/>
    </xf>
    <xf numFmtId="0" fontId="209" fillId="64" borderId="0" xfId="0" applyFont="1" applyFill="1" applyAlignment="1">
      <alignment horizontal="center" vertical="center"/>
    </xf>
    <xf numFmtId="0" fontId="495" fillId="64" borderId="0" xfId="6" applyFont="1" applyFill="1" applyAlignment="1">
      <alignment horizontal="center" vertical="center"/>
    </xf>
    <xf numFmtId="0" fontId="248" fillId="64" borderId="0" xfId="0" applyFont="1" applyFill="1" applyAlignment="1">
      <alignment horizontal="center" vertical="center"/>
    </xf>
    <xf numFmtId="0" fontId="205" fillId="64" borderId="0" xfId="0" applyFont="1" applyFill="1"/>
    <xf numFmtId="0" fontId="205" fillId="64" borderId="0" xfId="0" applyFont="1" applyFill="1" applyAlignment="1">
      <alignment horizontal="center" vertical="center"/>
    </xf>
    <xf numFmtId="0" fontId="205" fillId="64" borderId="0" xfId="0" applyFont="1" applyFill="1" applyAlignment="1">
      <alignment horizontal="left" vertical="center"/>
    </xf>
    <xf numFmtId="0" fontId="205" fillId="64" borderId="0" xfId="6" applyFont="1" applyFill="1" applyAlignment="1">
      <alignment horizontal="center" vertical="center"/>
    </xf>
    <xf numFmtId="166" fontId="205" fillId="64" borderId="0" xfId="0" applyNumberFormat="1" applyFont="1" applyFill="1" applyAlignment="1">
      <alignment vertical="center"/>
    </xf>
    <xf numFmtId="0" fontId="205" fillId="64" borderId="0" xfId="0" applyFont="1" applyFill="1" applyAlignment="1">
      <alignment vertical="center"/>
    </xf>
    <xf numFmtId="0" fontId="284" fillId="64" borderId="0" xfId="0" applyFont="1" applyFill="1" applyAlignment="1">
      <alignment horizontal="left" vertical="center"/>
    </xf>
    <xf numFmtId="1" fontId="284" fillId="64" borderId="0" xfId="0" applyNumberFormat="1" applyFont="1" applyFill="1" applyAlignment="1">
      <alignment vertical="center"/>
    </xf>
    <xf numFmtId="0" fontId="284" fillId="64" borderId="0" xfId="0" applyFont="1" applyFill="1" applyAlignment="1">
      <alignment vertical="center"/>
    </xf>
    <xf numFmtId="0" fontId="226" fillId="106" borderId="0" xfId="0" applyFont="1" applyFill="1" applyAlignment="1">
      <alignment horizontal="left" vertical="center"/>
    </xf>
    <xf numFmtId="166" fontId="284" fillId="64" borderId="0" xfId="0" applyNumberFormat="1" applyFont="1" applyFill="1" applyAlignment="1">
      <alignment vertical="center"/>
    </xf>
    <xf numFmtId="165" fontId="284" fillId="64" borderId="0" xfId="0" applyNumberFormat="1" applyFont="1" applyFill="1" applyAlignment="1">
      <alignment vertical="center"/>
    </xf>
    <xf numFmtId="0" fontId="493" fillId="64" borderId="0" xfId="6" applyFont="1" applyFill="1" applyAlignment="1">
      <alignment horizontal="center" vertical="center"/>
    </xf>
    <xf numFmtId="0" fontId="60" fillId="92" borderId="0" xfId="0" applyFont="1" applyFill="1" applyAlignment="1">
      <alignment horizontal="center" vertical="center"/>
    </xf>
    <xf numFmtId="0" fontId="214" fillId="92" borderId="0" xfId="6" applyFont="1" applyFill="1" applyAlignment="1">
      <alignment horizontal="center" vertical="center"/>
    </xf>
    <xf numFmtId="0" fontId="300" fillId="92" borderId="0" xfId="0" applyFont="1" applyFill="1" applyAlignment="1">
      <alignment horizontal="center" vertical="center"/>
    </xf>
    <xf numFmtId="0" fontId="344" fillId="92" borderId="0" xfId="0" applyFont="1" applyFill="1"/>
    <xf numFmtId="0" fontId="344" fillId="92" borderId="0" xfId="0" applyFont="1" applyFill="1" applyAlignment="1">
      <alignment horizontal="center" vertical="center"/>
    </xf>
    <xf numFmtId="0" fontId="344" fillId="92" borderId="0" xfId="0" applyFont="1" applyFill="1" applyAlignment="1">
      <alignment horizontal="left" vertical="center"/>
    </xf>
    <xf numFmtId="0" fontId="344" fillId="92" borderId="0" xfId="6" applyFont="1" applyFill="1" applyAlignment="1">
      <alignment horizontal="center" vertical="center"/>
    </xf>
    <xf numFmtId="166" fontId="344" fillId="92" borderId="0" xfId="0" applyNumberFormat="1" applyFont="1" applyFill="1" applyAlignment="1">
      <alignment vertical="center"/>
    </xf>
    <xf numFmtId="0" fontId="344" fillId="92" borderId="0" xfId="0" applyFont="1" applyFill="1" applyAlignment="1">
      <alignment vertical="center"/>
    </xf>
    <xf numFmtId="0" fontId="226" fillId="92" borderId="0" xfId="0" applyFont="1" applyFill="1" applyAlignment="1">
      <alignment horizontal="left" vertical="center"/>
    </xf>
    <xf numFmtId="1" fontId="226" fillId="92" borderId="0" xfId="0" applyNumberFormat="1" applyFont="1" applyFill="1" applyAlignment="1">
      <alignment vertical="center"/>
    </xf>
    <xf numFmtId="0" fontId="226" fillId="92" borderId="0" xfId="0" applyFont="1" applyFill="1" applyAlignment="1">
      <alignment vertical="center"/>
    </xf>
    <xf numFmtId="0" fontId="226" fillId="107" borderId="0" xfId="0" applyFont="1" applyFill="1" applyAlignment="1">
      <alignment horizontal="left" vertical="center"/>
    </xf>
    <xf numFmtId="166" fontId="226" fillId="92" borderId="0" xfId="0" applyNumberFormat="1" applyFont="1" applyFill="1" applyAlignment="1">
      <alignment vertical="center"/>
    </xf>
    <xf numFmtId="165" fontId="226" fillId="92" borderId="0" xfId="0" applyNumberFormat="1" applyFont="1" applyFill="1" applyAlignment="1">
      <alignment vertical="center"/>
    </xf>
    <xf numFmtId="0" fontId="213" fillId="92" borderId="0" xfId="6" applyFont="1" applyFill="1" applyAlignment="1">
      <alignment horizontal="center" vertical="center"/>
    </xf>
    <xf numFmtId="0" fontId="60" fillId="62" borderId="0" xfId="0" applyFont="1" applyFill="1" applyAlignment="1">
      <alignment horizontal="center" vertical="center"/>
    </xf>
    <xf numFmtId="0" fontId="214" fillId="62" borderId="0" xfId="6" applyFont="1" applyFill="1" applyAlignment="1">
      <alignment horizontal="center" vertical="center"/>
    </xf>
    <xf numFmtId="0" fontId="300" fillId="62" borderId="0" xfId="0" applyFont="1" applyFill="1" applyAlignment="1">
      <alignment horizontal="center" vertical="center"/>
    </xf>
    <xf numFmtId="0" fontId="344" fillId="62" borderId="0" xfId="0" applyFont="1" applyFill="1"/>
    <xf numFmtId="0" fontId="344" fillId="62" borderId="0" xfId="0" applyFont="1" applyFill="1" applyAlignment="1">
      <alignment horizontal="center" vertical="center"/>
    </xf>
    <xf numFmtId="0" fontId="344" fillId="62" borderId="0" xfId="0" applyFont="1" applyFill="1" applyAlignment="1">
      <alignment horizontal="left" vertical="center"/>
    </xf>
    <xf numFmtId="0" fontId="344" fillId="62" borderId="0" xfId="6" applyFont="1" applyFill="1" applyAlignment="1">
      <alignment horizontal="center" vertical="center"/>
    </xf>
    <xf numFmtId="166" fontId="344" fillId="62" borderId="0" xfId="0" applyNumberFormat="1" applyFont="1" applyFill="1" applyAlignment="1">
      <alignment vertical="center"/>
    </xf>
    <xf numFmtId="0" fontId="344" fillId="62" borderId="0" xfId="0" applyFont="1" applyFill="1" applyAlignment="1">
      <alignment vertical="center"/>
    </xf>
    <xf numFmtId="0" fontId="226" fillId="62" borderId="0" xfId="0" applyFont="1" applyFill="1" applyAlignment="1">
      <alignment horizontal="left" vertical="center"/>
    </xf>
    <xf numFmtId="1" fontId="226" fillId="62" borderId="0" xfId="0" applyNumberFormat="1" applyFont="1" applyFill="1" applyAlignment="1">
      <alignment vertical="center"/>
    </xf>
    <xf numFmtId="0" fontId="226" fillId="62" borderId="0" xfId="0" applyFont="1" applyFill="1" applyAlignment="1">
      <alignment vertical="center"/>
    </xf>
    <xf numFmtId="0" fontId="226" fillId="108" borderId="0" xfId="0" applyFont="1" applyFill="1" applyAlignment="1">
      <alignment horizontal="left" vertical="center"/>
    </xf>
    <xf numFmtId="166" fontId="226" fillId="62" borderId="0" xfId="0" applyNumberFormat="1" applyFont="1" applyFill="1" applyAlignment="1">
      <alignment vertical="center"/>
    </xf>
    <xf numFmtId="165" fontId="226" fillId="62" borderId="0" xfId="0" applyNumberFormat="1" applyFont="1" applyFill="1" applyAlignment="1">
      <alignment vertical="center"/>
    </xf>
    <xf numFmtId="0" fontId="213" fillId="62" borderId="0" xfId="6" applyFont="1" applyFill="1" applyAlignment="1">
      <alignment horizontal="center" vertical="center"/>
    </xf>
    <xf numFmtId="0" fontId="60" fillId="94" borderId="0" xfId="0" applyFont="1" applyFill="1" applyAlignment="1">
      <alignment horizontal="center" vertical="center"/>
    </xf>
    <xf numFmtId="0" fontId="214" fillId="94" borderId="0" xfId="6" applyFont="1" applyFill="1" applyAlignment="1">
      <alignment horizontal="center" vertical="center"/>
    </xf>
    <xf numFmtId="0" fontId="300" fillId="94" borderId="0" xfId="0" applyFont="1" applyFill="1" applyAlignment="1">
      <alignment horizontal="center" vertical="center"/>
    </xf>
    <xf numFmtId="0" fontId="344" fillId="94" borderId="0" xfId="0" applyFont="1" applyFill="1"/>
    <xf numFmtId="0" fontId="344" fillId="94" borderId="0" xfId="0" applyFont="1" applyFill="1" applyAlignment="1">
      <alignment horizontal="center" vertical="center"/>
    </xf>
    <xf numFmtId="0" fontId="344" fillId="94" borderId="0" xfId="0" applyFont="1" applyFill="1" applyAlignment="1">
      <alignment horizontal="left" vertical="center"/>
    </xf>
    <xf numFmtId="0" fontId="344" fillId="94" borderId="0" xfId="6" applyFont="1" applyFill="1" applyAlignment="1">
      <alignment horizontal="center" vertical="center"/>
    </xf>
    <xf numFmtId="166" fontId="344" fillId="94" borderId="0" xfId="0" applyNumberFormat="1" applyFont="1" applyFill="1" applyAlignment="1">
      <alignment vertical="center"/>
    </xf>
    <xf numFmtId="0" fontId="344" fillId="94" borderId="0" xfId="0" applyFont="1" applyFill="1" applyAlignment="1">
      <alignment vertical="center"/>
    </xf>
    <xf numFmtId="0" fontId="226" fillId="94" borderId="0" xfId="0" applyFont="1" applyFill="1" applyAlignment="1">
      <alignment horizontal="left" vertical="center"/>
    </xf>
    <xf numFmtId="1" fontId="226" fillId="94" borderId="0" xfId="0" applyNumberFormat="1" applyFont="1" applyFill="1" applyAlignment="1">
      <alignment vertical="center"/>
    </xf>
    <xf numFmtId="0" fontId="226" fillId="94" borderId="0" xfId="0" applyFont="1" applyFill="1" applyAlignment="1">
      <alignment vertical="center"/>
    </xf>
    <xf numFmtId="0" fontId="226" fillId="109" borderId="0" xfId="0" applyFont="1" applyFill="1" applyAlignment="1">
      <alignment horizontal="left" vertical="center"/>
    </xf>
    <xf numFmtId="166" fontId="226" fillId="94" borderId="0" xfId="0" applyNumberFormat="1" applyFont="1" applyFill="1" applyAlignment="1">
      <alignment vertical="center"/>
    </xf>
    <xf numFmtId="165" fontId="226" fillId="94" borderId="0" xfId="0" applyNumberFormat="1" applyFont="1" applyFill="1" applyAlignment="1">
      <alignment vertical="center"/>
    </xf>
    <xf numFmtId="0" fontId="213" fillId="94" borderId="0" xfId="6" applyFont="1" applyFill="1" applyAlignment="1">
      <alignment horizontal="center" vertical="center"/>
    </xf>
    <xf numFmtId="0" fontId="209" fillId="96" borderId="0" xfId="0" applyFont="1" applyFill="1" applyAlignment="1">
      <alignment horizontal="center" vertical="center"/>
    </xf>
    <xf numFmtId="0" fontId="495" fillId="96" borderId="0" xfId="6" applyFont="1" applyFill="1" applyAlignment="1">
      <alignment horizontal="center" vertical="center"/>
    </xf>
    <xf numFmtId="0" fontId="248" fillId="96" borderId="0" xfId="0" applyFont="1" applyFill="1" applyAlignment="1">
      <alignment horizontal="center" vertical="center"/>
    </xf>
    <xf numFmtId="0" fontId="205" fillId="96" borderId="0" xfId="0" applyFont="1" applyFill="1"/>
    <xf numFmtId="0" fontId="205" fillId="96" borderId="0" xfId="0" applyFont="1" applyFill="1" applyAlignment="1">
      <alignment horizontal="center" vertical="center"/>
    </xf>
    <xf numFmtId="0" fontId="344" fillId="96" borderId="0" xfId="0" applyFont="1" applyFill="1" applyAlignment="1">
      <alignment horizontal="left" vertical="center"/>
    </xf>
    <xf numFmtId="0" fontId="205" fillId="96" borderId="0" xfId="0" applyFont="1" applyFill="1" applyAlignment="1">
      <alignment horizontal="left" vertical="center"/>
    </xf>
    <xf numFmtId="0" fontId="344" fillId="96" borderId="0" xfId="6" applyFont="1" applyFill="1" applyAlignment="1">
      <alignment horizontal="center" vertical="center"/>
    </xf>
    <xf numFmtId="0" fontId="205" fillId="96" borderId="0" xfId="6" applyFont="1" applyFill="1" applyAlignment="1">
      <alignment horizontal="center" vertical="center"/>
    </xf>
    <xf numFmtId="166" fontId="205" fillId="96" borderId="0" xfId="0" applyNumberFormat="1" applyFont="1" applyFill="1" applyAlignment="1">
      <alignment vertical="center"/>
    </xf>
    <xf numFmtId="0" fontId="205" fillId="96" borderId="0" xfId="0" applyFont="1" applyFill="1" applyAlignment="1">
      <alignment vertical="center"/>
    </xf>
    <xf numFmtId="0" fontId="284" fillId="96" borderId="0" xfId="0" applyFont="1" applyFill="1" applyAlignment="1">
      <alignment horizontal="left" vertical="center"/>
    </xf>
    <xf numFmtId="1" fontId="284" fillId="96" borderId="0" xfId="0" applyNumberFormat="1" applyFont="1" applyFill="1" applyAlignment="1">
      <alignment vertical="center"/>
    </xf>
    <xf numFmtId="0" fontId="284" fillId="96" borderId="0" xfId="0" applyFont="1" applyFill="1" applyAlignment="1">
      <alignment vertical="center"/>
    </xf>
    <xf numFmtId="0" fontId="226" fillId="110" borderId="0" xfId="0" applyFont="1" applyFill="1" applyAlignment="1">
      <alignment horizontal="left" vertical="center"/>
    </xf>
    <xf numFmtId="166" fontId="284" fillId="96" borderId="0" xfId="0" applyNumberFormat="1" applyFont="1" applyFill="1" applyAlignment="1">
      <alignment vertical="center"/>
    </xf>
    <xf numFmtId="165" fontId="284" fillId="96" borderId="0" xfId="0" applyNumberFormat="1" applyFont="1" applyFill="1" applyAlignment="1">
      <alignment vertical="center"/>
    </xf>
    <xf numFmtId="0" fontId="493" fillId="96" borderId="0" xfId="6" applyFont="1" applyFill="1" applyAlignment="1">
      <alignment horizontal="center" vertical="center"/>
    </xf>
    <xf numFmtId="0" fontId="209" fillId="97" borderId="0" xfId="0" applyFont="1" applyFill="1" applyAlignment="1">
      <alignment horizontal="center" vertical="center"/>
    </xf>
    <xf numFmtId="0" fontId="495" fillId="97" borderId="0" xfId="6" applyFont="1" applyFill="1" applyAlignment="1">
      <alignment horizontal="center" vertical="center"/>
    </xf>
    <xf numFmtId="0" fontId="248" fillId="97" borderId="0" xfId="0" applyFont="1" applyFill="1" applyAlignment="1">
      <alignment horizontal="center" vertical="center"/>
    </xf>
    <xf numFmtId="0" fontId="205" fillId="97" borderId="0" xfId="0" applyFont="1" applyFill="1"/>
    <xf numFmtId="0" fontId="205" fillId="97" borderId="0" xfId="0" applyFont="1" applyFill="1" applyAlignment="1">
      <alignment horizontal="center" vertical="center"/>
    </xf>
    <xf numFmtId="0" fontId="205" fillId="97" borderId="0" xfId="0" applyFont="1" applyFill="1" applyAlignment="1">
      <alignment horizontal="left" vertical="center"/>
    </xf>
    <xf numFmtId="0" fontId="205" fillId="97" borderId="0" xfId="6" applyFont="1" applyFill="1" applyAlignment="1">
      <alignment horizontal="center" vertical="center"/>
    </xf>
    <xf numFmtId="166" fontId="205" fillId="97" borderId="0" xfId="0" applyNumberFormat="1" applyFont="1" applyFill="1" applyAlignment="1">
      <alignment vertical="center"/>
    </xf>
    <xf numFmtId="0" fontId="205" fillId="97" borderId="0" xfId="0" applyFont="1" applyFill="1" applyAlignment="1">
      <alignment vertical="center"/>
    </xf>
    <xf numFmtId="0" fontId="284" fillId="97" borderId="0" xfId="0" applyFont="1" applyFill="1" applyAlignment="1">
      <alignment horizontal="left" vertical="center"/>
    </xf>
    <xf numFmtId="1" fontId="284" fillId="97" borderId="0" xfId="0" applyNumberFormat="1" applyFont="1" applyFill="1" applyAlignment="1">
      <alignment vertical="center"/>
    </xf>
    <xf numFmtId="0" fontId="284" fillId="97" borderId="0" xfId="0" applyFont="1" applyFill="1" applyAlignment="1">
      <alignment vertical="center"/>
    </xf>
    <xf numFmtId="0" fontId="226" fillId="111" borderId="0" xfId="0" applyFont="1" applyFill="1" applyAlignment="1">
      <alignment horizontal="left" vertical="center"/>
    </xf>
    <xf numFmtId="166" fontId="284" fillId="97" borderId="0" xfId="0" applyNumberFormat="1" applyFont="1" applyFill="1" applyAlignment="1">
      <alignment vertical="center"/>
    </xf>
    <xf numFmtId="165" fontId="284" fillId="97" borderId="0" xfId="0" applyNumberFormat="1" applyFont="1" applyFill="1" applyAlignment="1">
      <alignment vertical="center"/>
    </xf>
    <xf numFmtId="0" fontId="493" fillId="97" borderId="0" xfId="6" applyFont="1" applyFill="1" applyAlignment="1">
      <alignment horizontal="center" vertical="center"/>
    </xf>
    <xf numFmtId="0" fontId="60" fillId="98" borderId="0" xfId="0" applyFont="1" applyFill="1" applyAlignment="1">
      <alignment horizontal="center" vertical="center"/>
    </xf>
    <xf numFmtId="0" fontId="214" fillId="98" borderId="0" xfId="6" applyFont="1" applyFill="1" applyAlignment="1">
      <alignment horizontal="center" vertical="center"/>
    </xf>
    <xf numFmtId="0" fontId="300" fillId="98" borderId="0" xfId="0" applyFont="1" applyFill="1" applyAlignment="1">
      <alignment horizontal="center" vertical="center"/>
    </xf>
    <xf numFmtId="0" fontId="344" fillId="98" borderId="0" xfId="0" applyFont="1" applyFill="1"/>
    <xf numFmtId="0" fontId="344" fillId="98" borderId="0" xfId="0" applyFont="1" applyFill="1" applyAlignment="1">
      <alignment horizontal="center" vertical="center"/>
    </xf>
    <xf numFmtId="0" fontId="344" fillId="98" borderId="0" xfId="0" applyFont="1" applyFill="1" applyAlignment="1">
      <alignment horizontal="left" vertical="center"/>
    </xf>
    <xf numFmtId="0" fontId="344" fillId="98" borderId="0" xfId="6" applyFont="1" applyFill="1" applyAlignment="1">
      <alignment horizontal="center" vertical="center"/>
    </xf>
    <xf numFmtId="166" fontId="344" fillId="98" borderId="0" xfId="0" applyNumberFormat="1" applyFont="1" applyFill="1" applyAlignment="1">
      <alignment vertical="center"/>
    </xf>
    <xf numFmtId="0" fontId="344" fillId="98" borderId="0" xfId="0" applyFont="1" applyFill="1" applyAlignment="1">
      <alignment vertical="center"/>
    </xf>
    <xf numFmtId="0" fontId="226" fillId="98" borderId="0" xfId="0" applyFont="1" applyFill="1" applyAlignment="1">
      <alignment horizontal="left" vertical="center"/>
    </xf>
    <xf numFmtId="1" fontId="226" fillId="98" borderId="0" xfId="0" applyNumberFormat="1" applyFont="1" applyFill="1" applyAlignment="1">
      <alignment vertical="center"/>
    </xf>
    <xf numFmtId="0" fontId="226" fillId="98" borderId="0" xfId="0" applyFont="1" applyFill="1" applyAlignment="1">
      <alignment vertical="center"/>
    </xf>
    <xf numFmtId="0" fontId="226" fillId="112" borderId="0" xfId="0" applyFont="1" applyFill="1" applyAlignment="1">
      <alignment horizontal="left" vertical="center"/>
    </xf>
    <xf numFmtId="166" fontId="226" fillId="98" borderId="0" xfId="0" applyNumberFormat="1" applyFont="1" applyFill="1" applyAlignment="1">
      <alignment vertical="center"/>
    </xf>
    <xf numFmtId="165" fontId="226" fillId="98" borderId="0" xfId="0" applyNumberFormat="1" applyFont="1" applyFill="1" applyAlignment="1">
      <alignment vertical="center"/>
    </xf>
    <xf numFmtId="0" fontId="213" fillId="98" borderId="0" xfId="6" applyFont="1" applyFill="1" applyAlignment="1">
      <alignment horizontal="center" vertical="center"/>
    </xf>
    <xf numFmtId="0" fontId="209" fillId="99" borderId="0" xfId="0" applyFont="1" applyFill="1" applyAlignment="1">
      <alignment horizontal="center" vertical="center"/>
    </xf>
    <xf numFmtId="0" fontId="495" fillId="99" borderId="0" xfId="6" applyFont="1" applyFill="1" applyAlignment="1">
      <alignment horizontal="center" vertical="center"/>
    </xf>
    <xf numFmtId="0" fontId="248" fillId="99" borderId="0" xfId="0" applyFont="1" applyFill="1" applyAlignment="1">
      <alignment horizontal="center" vertical="center"/>
    </xf>
    <xf numFmtId="0" fontId="205" fillId="99" borderId="0" xfId="0" applyFont="1" applyFill="1"/>
    <xf numFmtId="0" fontId="205" fillId="99" borderId="0" xfId="0" applyFont="1" applyFill="1" applyAlignment="1">
      <alignment horizontal="center" vertical="center"/>
    </xf>
    <xf numFmtId="0" fontId="205" fillId="99" borderId="0" xfId="0" applyFont="1" applyFill="1" applyAlignment="1">
      <alignment horizontal="left" vertical="center"/>
    </xf>
    <xf numFmtId="0" fontId="205" fillId="99" borderId="0" xfId="6" applyFont="1" applyFill="1" applyAlignment="1">
      <alignment horizontal="center" vertical="center"/>
    </xf>
    <xf numFmtId="166" fontId="205" fillId="99" borderId="0" xfId="0" applyNumberFormat="1" applyFont="1" applyFill="1" applyAlignment="1">
      <alignment vertical="center"/>
    </xf>
    <xf numFmtId="0" fontId="205" fillId="99" borderId="0" xfId="0" applyFont="1" applyFill="1" applyAlignment="1">
      <alignment vertical="center"/>
    </xf>
    <xf numFmtId="0" fontId="284" fillId="99" borderId="0" xfId="0" applyFont="1" applyFill="1" applyAlignment="1">
      <alignment horizontal="left" vertical="center"/>
    </xf>
    <xf numFmtId="1" fontId="284" fillId="99" borderId="0" xfId="0" applyNumberFormat="1" applyFont="1" applyFill="1" applyAlignment="1">
      <alignment vertical="center"/>
    </xf>
    <xf numFmtId="0" fontId="284" fillId="99" borderId="0" xfId="0" applyFont="1" applyFill="1" applyAlignment="1">
      <alignment vertical="center"/>
    </xf>
    <xf numFmtId="0" fontId="226" fillId="113" borderId="0" xfId="0" applyFont="1" applyFill="1" applyAlignment="1">
      <alignment horizontal="left" vertical="center"/>
    </xf>
    <xf numFmtId="166" fontId="284" fillId="99" borderId="0" xfId="0" applyNumberFormat="1" applyFont="1" applyFill="1" applyAlignment="1">
      <alignment vertical="center"/>
    </xf>
    <xf numFmtId="165" fontId="284" fillId="99" borderId="0" xfId="0" applyNumberFormat="1" applyFont="1" applyFill="1" applyAlignment="1">
      <alignment vertical="center"/>
    </xf>
    <xf numFmtId="0" fontId="493" fillId="99" borderId="0" xfId="6" applyFont="1" applyFill="1" applyAlignment="1">
      <alignment horizontal="center" vertical="center"/>
    </xf>
    <xf numFmtId="0" fontId="226" fillId="114" borderId="0" xfId="0" applyFont="1" applyFill="1" applyAlignment="1">
      <alignment horizontal="left" vertical="center"/>
    </xf>
    <xf numFmtId="0" fontId="209" fillId="100" borderId="0" xfId="0" applyFont="1" applyFill="1" applyAlignment="1">
      <alignment horizontal="center" vertical="center"/>
    </xf>
    <xf numFmtId="0" fontId="495" fillId="100" borderId="0" xfId="6" applyFont="1" applyFill="1" applyAlignment="1">
      <alignment horizontal="center" vertical="center"/>
    </xf>
    <xf numFmtId="0" fontId="248" fillId="100" borderId="0" xfId="0" applyFont="1" applyFill="1" applyAlignment="1">
      <alignment horizontal="center" vertical="center"/>
    </xf>
    <xf numFmtId="0" fontId="205" fillId="100" borderId="0" xfId="0" applyFont="1" applyFill="1"/>
    <xf numFmtId="0" fontId="205" fillId="100" borderId="0" xfId="0" applyFont="1" applyFill="1" applyAlignment="1">
      <alignment horizontal="center" vertical="center"/>
    </xf>
    <xf numFmtId="0" fontId="205" fillId="100" borderId="0" xfId="0" applyFont="1" applyFill="1" applyAlignment="1">
      <alignment horizontal="left" vertical="center"/>
    </xf>
    <xf numFmtId="0" fontId="205" fillId="100" borderId="0" xfId="6" applyFont="1" applyFill="1" applyAlignment="1">
      <alignment horizontal="center" vertical="center"/>
    </xf>
    <xf numFmtId="166" fontId="205" fillId="100" borderId="0" xfId="0" applyNumberFormat="1" applyFont="1" applyFill="1" applyAlignment="1">
      <alignment vertical="center"/>
    </xf>
    <xf numFmtId="0" fontId="205" fillId="100" borderId="0" xfId="0" applyFont="1" applyFill="1" applyAlignment="1">
      <alignment vertical="center"/>
    </xf>
    <xf numFmtId="0" fontId="284" fillId="100" borderId="0" xfId="0" applyFont="1" applyFill="1" applyAlignment="1">
      <alignment horizontal="left" vertical="center"/>
    </xf>
    <xf numFmtId="1" fontId="284" fillId="100" borderId="0" xfId="0" applyNumberFormat="1" applyFont="1" applyFill="1" applyAlignment="1">
      <alignment vertical="center"/>
    </xf>
    <xf numFmtId="0" fontId="284" fillId="100" borderId="0" xfId="0" applyFont="1" applyFill="1" applyAlignment="1">
      <alignment vertical="center"/>
    </xf>
    <xf numFmtId="0" fontId="226" fillId="115" borderId="0" xfId="0" applyFont="1" applyFill="1" applyAlignment="1">
      <alignment horizontal="left" vertical="center"/>
    </xf>
    <xf numFmtId="166" fontId="284" fillId="100" borderId="0" xfId="0" applyNumberFormat="1" applyFont="1" applyFill="1" applyAlignment="1">
      <alignment vertical="center"/>
    </xf>
    <xf numFmtId="165" fontId="284" fillId="100" borderId="0" xfId="0" applyNumberFormat="1" applyFont="1" applyFill="1" applyAlignment="1">
      <alignment vertical="center"/>
    </xf>
    <xf numFmtId="0" fontId="493" fillId="100" borderId="0" xfId="6" applyFont="1" applyFill="1" applyAlignment="1">
      <alignment horizontal="center" vertical="center"/>
    </xf>
    <xf numFmtId="0" fontId="60" fillId="101" borderId="0" xfId="0" applyFont="1" applyFill="1" applyAlignment="1">
      <alignment horizontal="center" vertical="center"/>
    </xf>
    <xf numFmtId="0" fontId="214" fillId="101" borderId="0" xfId="6" applyFont="1" applyFill="1" applyAlignment="1">
      <alignment horizontal="center" vertical="center"/>
    </xf>
    <xf numFmtId="0" fontId="300" fillId="101" borderId="0" xfId="0" applyFont="1" applyFill="1" applyAlignment="1">
      <alignment horizontal="center" vertical="center"/>
    </xf>
    <xf numFmtId="0" fontId="344" fillId="101" borderId="0" xfId="0" applyFont="1" applyFill="1"/>
    <xf numFmtId="0" fontId="344" fillId="101" borderId="0" xfId="0" applyFont="1" applyFill="1" applyAlignment="1">
      <alignment horizontal="center" vertical="center"/>
    </xf>
    <xf numFmtId="0" fontId="344" fillId="101" borderId="0" xfId="0" applyFont="1" applyFill="1" applyAlignment="1">
      <alignment horizontal="left" vertical="center"/>
    </xf>
    <xf numFmtId="0" fontId="344" fillId="101" borderId="0" xfId="6" applyFont="1" applyFill="1" applyAlignment="1">
      <alignment horizontal="center" vertical="center"/>
    </xf>
    <xf numFmtId="166" fontId="344" fillId="101" borderId="0" xfId="0" applyNumberFormat="1" applyFont="1" applyFill="1" applyAlignment="1">
      <alignment vertical="center"/>
    </xf>
    <xf numFmtId="0" fontId="344" fillId="101" borderId="0" xfId="0" applyFont="1" applyFill="1" applyAlignment="1">
      <alignment vertical="center"/>
    </xf>
    <xf numFmtId="0" fontId="226" fillId="101" borderId="0" xfId="0" applyFont="1" applyFill="1" applyAlignment="1">
      <alignment horizontal="left" vertical="center"/>
    </xf>
    <xf numFmtId="1" fontId="226" fillId="101" borderId="0" xfId="0" applyNumberFormat="1" applyFont="1" applyFill="1" applyAlignment="1">
      <alignment vertical="center"/>
    </xf>
    <xf numFmtId="0" fontId="226" fillId="101" borderId="0" xfId="0" applyFont="1" applyFill="1" applyAlignment="1">
      <alignment vertical="center"/>
    </xf>
    <xf numFmtId="0" fontId="226" fillId="116" borderId="0" xfId="0" applyFont="1" applyFill="1" applyAlignment="1">
      <alignment horizontal="left" vertical="center"/>
    </xf>
    <xf numFmtId="166" fontId="226" fillId="101" borderId="0" xfId="0" applyNumberFormat="1" applyFont="1" applyFill="1" applyAlignment="1">
      <alignment vertical="center"/>
    </xf>
    <xf numFmtId="165" fontId="226" fillId="101" borderId="0" xfId="0" applyNumberFormat="1" applyFont="1" applyFill="1" applyAlignment="1">
      <alignment vertical="center"/>
    </xf>
    <xf numFmtId="0" fontId="213" fillId="101" borderId="0" xfId="6" applyFont="1" applyFill="1" applyAlignment="1">
      <alignment horizontal="center" vertical="center"/>
    </xf>
    <xf numFmtId="0" fontId="209" fillId="102" borderId="0" xfId="0" applyFont="1" applyFill="1" applyAlignment="1">
      <alignment horizontal="center" vertical="center"/>
    </xf>
    <xf numFmtId="0" fontId="495" fillId="102" borderId="0" xfId="6" applyFont="1" applyFill="1" applyAlignment="1">
      <alignment horizontal="center" vertical="center"/>
    </xf>
    <xf numFmtId="0" fontId="248" fillId="102" borderId="0" xfId="0" applyFont="1" applyFill="1" applyAlignment="1">
      <alignment horizontal="center" vertical="center"/>
    </xf>
    <xf numFmtId="0" fontId="205" fillId="102" borderId="0" xfId="0" applyFont="1" applyFill="1"/>
    <xf numFmtId="0" fontId="205" fillId="102" borderId="0" xfId="0" applyFont="1" applyFill="1" applyAlignment="1">
      <alignment horizontal="center" vertical="center"/>
    </xf>
    <xf numFmtId="0" fontId="205" fillId="102" borderId="0" xfId="0" applyFont="1" applyFill="1" applyAlignment="1">
      <alignment horizontal="left" vertical="center"/>
    </xf>
    <xf numFmtId="0" fontId="205" fillId="102" borderId="0" xfId="6" applyFont="1" applyFill="1" applyAlignment="1">
      <alignment horizontal="center" vertical="center"/>
    </xf>
    <xf numFmtId="166" fontId="205" fillId="102" borderId="0" xfId="0" applyNumberFormat="1" applyFont="1" applyFill="1" applyAlignment="1">
      <alignment vertical="center"/>
    </xf>
    <xf numFmtId="0" fontId="205" fillId="102" borderId="0" xfId="0" applyFont="1" applyFill="1" applyAlignment="1">
      <alignment vertical="center"/>
    </xf>
    <xf numFmtId="0" fontId="284" fillId="102" borderId="0" xfId="0" applyFont="1" applyFill="1" applyAlignment="1">
      <alignment horizontal="left" vertical="center"/>
    </xf>
    <xf numFmtId="1" fontId="284" fillId="102" borderId="0" xfId="0" applyNumberFormat="1" applyFont="1" applyFill="1" applyAlignment="1">
      <alignment vertical="center"/>
    </xf>
    <xf numFmtId="0" fontId="284" fillId="102" borderId="0" xfId="0" applyFont="1" applyFill="1" applyAlignment="1">
      <alignment vertical="center"/>
    </xf>
    <xf numFmtId="166" fontId="284" fillId="102" borderId="0" xfId="0" applyNumberFormat="1" applyFont="1" applyFill="1" applyAlignment="1">
      <alignment vertical="center"/>
    </xf>
    <xf numFmtId="165" fontId="284" fillId="102" borderId="0" xfId="0" applyNumberFormat="1" applyFont="1" applyFill="1" applyAlignment="1">
      <alignment vertical="center"/>
    </xf>
    <xf numFmtId="0" fontId="493" fillId="102" borderId="0" xfId="6" applyFont="1" applyFill="1" applyAlignment="1">
      <alignment horizontal="center" vertical="center"/>
    </xf>
    <xf numFmtId="0" fontId="60" fillId="58" borderId="0" xfId="0" applyFont="1" applyFill="1" applyAlignment="1">
      <alignment horizontal="center" vertical="center"/>
    </xf>
    <xf numFmtId="0" fontId="214" fillId="58" borderId="0" xfId="6" applyFont="1" applyFill="1" applyAlignment="1">
      <alignment horizontal="center" vertical="center"/>
    </xf>
    <xf numFmtId="0" fontId="300" fillId="58" borderId="0" xfId="0" applyFont="1" applyFill="1" applyAlignment="1">
      <alignment horizontal="center" vertical="center"/>
    </xf>
    <xf numFmtId="0" fontId="344" fillId="58" borderId="0" xfId="0" applyFont="1" applyFill="1"/>
    <xf numFmtId="0" fontId="344" fillId="58" borderId="0" xfId="0" applyFont="1" applyFill="1" applyAlignment="1">
      <alignment horizontal="center" vertical="center"/>
    </xf>
    <xf numFmtId="0" fontId="344" fillId="58" borderId="0" xfId="0" applyFont="1" applyFill="1" applyAlignment="1">
      <alignment horizontal="left" vertical="center"/>
    </xf>
    <xf numFmtId="0" fontId="344" fillId="58" borderId="0" xfId="6" applyFont="1" applyFill="1" applyAlignment="1">
      <alignment horizontal="center" vertical="center"/>
    </xf>
    <xf numFmtId="166" fontId="344" fillId="58" borderId="0" xfId="0" applyNumberFormat="1" applyFont="1" applyFill="1" applyAlignment="1">
      <alignment vertical="center"/>
    </xf>
    <xf numFmtId="0" fontId="344" fillId="58" borderId="0" xfId="0" applyFont="1" applyFill="1" applyAlignment="1">
      <alignment vertical="center"/>
    </xf>
    <xf numFmtId="0" fontId="226" fillId="58" borderId="0" xfId="0" applyFont="1" applyFill="1" applyAlignment="1">
      <alignment horizontal="left" vertical="center"/>
    </xf>
    <xf numFmtId="1" fontId="226" fillId="58" borderId="0" xfId="0" applyNumberFormat="1" applyFont="1" applyFill="1" applyAlignment="1">
      <alignment vertical="center"/>
    </xf>
    <xf numFmtId="0" fontId="226" fillId="58" borderId="0" xfId="0" applyFont="1" applyFill="1" applyAlignment="1">
      <alignment vertical="center"/>
    </xf>
    <xf numFmtId="0" fontId="226" fillId="117" borderId="0" xfId="0" applyFont="1" applyFill="1" applyAlignment="1">
      <alignment horizontal="left" vertical="center"/>
    </xf>
    <xf numFmtId="166" fontId="226" fillId="58" borderId="0" xfId="0" applyNumberFormat="1" applyFont="1" applyFill="1" applyAlignment="1">
      <alignment vertical="center"/>
    </xf>
    <xf numFmtId="165" fontId="226" fillId="58" borderId="0" xfId="0" applyNumberFormat="1" applyFont="1" applyFill="1" applyAlignment="1">
      <alignment vertical="center"/>
    </xf>
    <xf numFmtId="0" fontId="213" fillId="58" borderId="0" xfId="6" applyFont="1" applyFill="1" applyAlignment="1">
      <alignment horizontal="center" vertical="center"/>
    </xf>
    <xf numFmtId="0" fontId="509" fillId="0" borderId="0" xfId="0" applyFont="1" applyAlignment="1">
      <alignment horizontal="center" vertical="center"/>
    </xf>
    <xf numFmtId="0" fontId="277" fillId="71" borderId="0" xfId="23" applyFill="1" applyAlignment="1">
      <alignment horizontal="center" vertical="center"/>
    </xf>
    <xf numFmtId="0" fontId="277" fillId="3" borderId="0" xfId="23" applyFill="1" applyAlignment="1">
      <alignment horizontal="center" vertical="center"/>
    </xf>
    <xf numFmtId="0" fontId="277" fillId="83" borderId="0" xfId="23" applyFill="1" applyAlignment="1">
      <alignment horizontal="center" vertical="center"/>
    </xf>
    <xf numFmtId="0" fontId="277" fillId="61" borderId="0" xfId="23" applyFill="1" applyAlignment="1">
      <alignment horizontal="center" vertical="center"/>
    </xf>
    <xf numFmtId="0" fontId="277" fillId="60" borderId="0" xfId="23" applyFill="1" applyAlignment="1">
      <alignment horizontal="center" vertical="center"/>
    </xf>
    <xf numFmtId="0" fontId="277" fillId="6" borderId="0" xfId="23" applyFill="1" applyAlignment="1">
      <alignment horizontal="center" vertical="center"/>
    </xf>
    <xf numFmtId="0" fontId="277" fillId="118" borderId="0" xfId="23" applyFill="1" applyAlignment="1">
      <alignment horizontal="center" vertical="center"/>
    </xf>
    <xf numFmtId="0" fontId="277" fillId="119" borderId="0" xfId="23" applyFill="1" applyAlignment="1">
      <alignment horizontal="center" vertical="center"/>
    </xf>
    <xf numFmtId="0" fontId="277" fillId="120" borderId="0" xfId="23" applyFill="1" applyAlignment="1">
      <alignment horizontal="center" vertical="center"/>
    </xf>
    <xf numFmtId="0" fontId="277" fillId="121" borderId="0" xfId="23" applyFill="1" applyAlignment="1">
      <alignment horizontal="center" vertical="center"/>
    </xf>
    <xf numFmtId="0" fontId="277" fillId="122" borderId="0" xfId="23" applyFill="1" applyAlignment="1">
      <alignment horizontal="center" vertical="center"/>
    </xf>
    <xf numFmtId="0" fontId="277" fillId="123" borderId="0" xfId="23" applyFill="1" applyAlignment="1">
      <alignment horizontal="center" vertical="center"/>
    </xf>
    <xf numFmtId="0" fontId="277" fillId="124" borderId="0" xfId="23" applyFill="1" applyAlignment="1">
      <alignment horizontal="center" vertical="center"/>
    </xf>
    <xf numFmtId="0" fontId="277" fillId="125" borderId="0" xfId="23" applyFill="1" applyAlignment="1">
      <alignment horizontal="center" vertical="center"/>
    </xf>
    <xf numFmtId="0" fontId="277" fillId="2" borderId="0" xfId="23" applyFill="1" applyAlignment="1">
      <alignment horizontal="center" vertical="center"/>
    </xf>
    <xf numFmtId="0" fontId="277" fillId="8" borderId="0" xfId="23" applyFill="1" applyAlignment="1">
      <alignment horizontal="center" vertical="center"/>
    </xf>
    <xf numFmtId="0" fontId="11" fillId="0" borderId="0" xfId="22"/>
    <xf numFmtId="0" fontId="277" fillId="126" borderId="0" xfId="23" applyFill="1" applyAlignment="1">
      <alignment horizontal="center" vertical="center"/>
    </xf>
    <xf numFmtId="0" fontId="277" fillId="127" borderId="0" xfId="23" applyFill="1" applyAlignment="1">
      <alignment horizontal="center" vertical="center"/>
    </xf>
    <xf numFmtId="0" fontId="277" fillId="12" borderId="0" xfId="23" applyFill="1" applyAlignment="1">
      <alignment horizontal="center" vertical="center"/>
    </xf>
    <xf numFmtId="0" fontId="277" fillId="9" borderId="0" xfId="23" applyFill="1" applyAlignment="1">
      <alignment horizontal="center" vertical="center"/>
    </xf>
    <xf numFmtId="0" fontId="277" fillId="128" borderId="0" xfId="23" applyFill="1" applyAlignment="1">
      <alignment horizontal="center" vertical="center"/>
    </xf>
    <xf numFmtId="0" fontId="277" fillId="129" borderId="0" xfId="23" applyFill="1" applyAlignment="1">
      <alignment horizontal="center" vertical="center"/>
    </xf>
    <xf numFmtId="0" fontId="277" fillId="130" borderId="0" xfId="23" applyFill="1" applyAlignment="1">
      <alignment horizontal="center" vertical="center"/>
    </xf>
    <xf numFmtId="0" fontId="277" fillId="10" borderId="0" xfId="23" applyFill="1" applyAlignment="1">
      <alignment horizontal="center" vertical="center"/>
    </xf>
    <xf numFmtId="0" fontId="277" fillId="131" borderId="0" xfId="23" applyFill="1" applyAlignment="1">
      <alignment horizontal="center" vertical="center"/>
    </xf>
    <xf numFmtId="0" fontId="277" fillId="132" borderId="0" xfId="23" applyFill="1" applyAlignment="1">
      <alignment horizontal="center" vertical="center"/>
    </xf>
    <xf numFmtId="0" fontId="277" fillId="133" borderId="0" xfId="23" applyFill="1" applyAlignment="1">
      <alignment horizontal="center" vertical="center"/>
    </xf>
    <xf numFmtId="0" fontId="277" fillId="134" borderId="0" xfId="23" applyFill="1" applyAlignment="1">
      <alignment horizontal="center" vertical="center"/>
    </xf>
    <xf numFmtId="0" fontId="277" fillId="5" borderId="0" xfId="23" applyFill="1" applyAlignment="1">
      <alignment horizontal="center" vertical="center"/>
    </xf>
    <xf numFmtId="0" fontId="277" fillId="135" borderId="0" xfId="23" applyFill="1" applyAlignment="1">
      <alignment horizontal="center" vertical="center"/>
    </xf>
    <xf numFmtId="0" fontId="277" fillId="136" borderId="0" xfId="23" applyFill="1" applyAlignment="1">
      <alignment horizontal="center" vertical="center"/>
    </xf>
    <xf numFmtId="0" fontId="277" fillId="137" borderId="0" xfId="23" applyFill="1" applyAlignment="1">
      <alignment horizontal="center" vertical="center"/>
    </xf>
    <xf numFmtId="0" fontId="277" fillId="7" borderId="0" xfId="23" applyFill="1" applyAlignment="1">
      <alignment horizontal="center" vertical="center"/>
    </xf>
    <xf numFmtId="0" fontId="277" fillId="138" borderId="0" xfId="23" applyFill="1" applyAlignment="1">
      <alignment horizontal="center" vertical="center"/>
    </xf>
    <xf numFmtId="0" fontId="277" fillId="21" borderId="0" xfId="23" applyFill="1" applyAlignment="1">
      <alignment horizontal="center" vertical="center"/>
    </xf>
    <xf numFmtId="0" fontId="277" fillId="11" borderId="0" xfId="23" applyFill="1" applyAlignment="1">
      <alignment horizontal="center" vertical="center"/>
    </xf>
    <xf numFmtId="0" fontId="277" fillId="26" borderId="0" xfId="23" applyFill="1" applyAlignment="1">
      <alignment horizontal="center" vertical="center"/>
    </xf>
    <xf numFmtId="0" fontId="277" fillId="95" borderId="0" xfId="23" applyFill="1" applyAlignment="1">
      <alignment horizontal="center" vertical="center"/>
    </xf>
    <xf numFmtId="0" fontId="277" fillId="59" borderId="0" xfId="23" applyFill="1" applyAlignment="1">
      <alignment horizontal="center" vertical="center"/>
    </xf>
    <xf numFmtId="0" fontId="277" fillId="19" borderId="0" xfId="23" applyFill="1" applyAlignment="1">
      <alignment horizontal="center" vertical="center"/>
    </xf>
    <xf numFmtId="0" fontId="277" fillId="139" borderId="0" xfId="23" applyFill="1" applyAlignment="1">
      <alignment horizontal="center" vertical="center"/>
    </xf>
    <xf numFmtId="0" fontId="277" fillId="140" borderId="0" xfId="23" applyFill="1" applyAlignment="1">
      <alignment horizontal="center" vertical="center"/>
    </xf>
    <xf numFmtId="0" fontId="277" fillId="20" borderId="0" xfId="23" applyFill="1" applyAlignment="1">
      <alignment horizontal="center" vertical="center"/>
    </xf>
    <xf numFmtId="0" fontId="277" fillId="82" borderId="0" xfId="23" applyFill="1" applyAlignment="1">
      <alignment horizontal="center" vertical="center"/>
    </xf>
    <xf numFmtId="0" fontId="277" fillId="141" borderId="0" xfId="23" applyFill="1" applyAlignment="1">
      <alignment horizontal="center" vertical="center"/>
    </xf>
    <xf numFmtId="0" fontId="277" fillId="14" borderId="0" xfId="23" applyFill="1" applyAlignment="1">
      <alignment horizontal="center" vertical="center"/>
    </xf>
    <xf numFmtId="0" fontId="277" fillId="142" borderId="0" xfId="23" applyFill="1" applyAlignment="1">
      <alignment horizontal="center" vertical="center"/>
    </xf>
    <xf numFmtId="0" fontId="277" fillId="15" borderId="0" xfId="23" applyFill="1" applyAlignment="1">
      <alignment horizontal="center" vertical="center"/>
    </xf>
    <xf numFmtId="0" fontId="277" fillId="143" borderId="0" xfId="23" applyFill="1" applyAlignment="1">
      <alignment horizontal="center" vertical="center"/>
    </xf>
    <xf numFmtId="0" fontId="277" fillId="144" borderId="0" xfId="23" applyFill="1" applyAlignment="1">
      <alignment horizontal="center" vertical="center"/>
    </xf>
    <xf numFmtId="0" fontId="277" fillId="145" borderId="0" xfId="23" applyFill="1" applyAlignment="1">
      <alignment horizontal="center" vertical="center"/>
    </xf>
    <xf numFmtId="0" fontId="277" fillId="146" borderId="0" xfId="23" applyFill="1" applyAlignment="1">
      <alignment horizontal="center" vertical="center"/>
    </xf>
    <xf numFmtId="0" fontId="277" fillId="27" borderId="0" xfId="23" applyFill="1" applyAlignment="1">
      <alignment horizontal="center" vertical="center"/>
    </xf>
    <xf numFmtId="0" fontId="277" fillId="147" borderId="0" xfId="23" applyFill="1" applyAlignment="1">
      <alignment horizontal="center" vertical="center"/>
    </xf>
    <xf numFmtId="0" fontId="277" fillId="148" borderId="0" xfId="23" applyFill="1" applyAlignment="1">
      <alignment horizontal="center" vertical="center"/>
    </xf>
    <xf numFmtId="0" fontId="277" fillId="4" borderId="0" xfId="23" applyFill="1" applyAlignment="1">
      <alignment horizontal="center" vertical="center"/>
    </xf>
    <xf numFmtId="0" fontId="0" fillId="0" borderId="0" xfId="0" applyAlignment="1">
      <alignment horizontal="center"/>
    </xf>
    <xf numFmtId="0" fontId="511" fillId="3" borderId="230" xfId="23" applyFont="1" applyFill="1" applyBorder="1" applyAlignment="1">
      <alignment vertical="center" wrapText="1"/>
    </xf>
    <xf numFmtId="0" fontId="511" fillId="2" borderId="230" xfId="23" applyFont="1" applyFill="1" applyBorder="1" applyAlignment="1">
      <alignment vertical="center" wrapText="1"/>
    </xf>
    <xf numFmtId="0" fontId="86" fillId="3" borderId="230" xfId="23" applyFont="1" applyFill="1" applyBorder="1" applyAlignment="1">
      <alignment vertical="center" wrapText="1"/>
    </xf>
    <xf numFmtId="0" fontId="511" fillId="120" borderId="230" xfId="23" applyFont="1" applyFill="1" applyBorder="1" applyAlignment="1">
      <alignment vertical="center" wrapText="1"/>
    </xf>
    <xf numFmtId="0" fontId="512" fillId="3" borderId="230" xfId="23" applyFont="1" applyFill="1" applyBorder="1" applyAlignment="1">
      <alignment vertical="center" wrapText="1"/>
    </xf>
    <xf numFmtId="0" fontId="511" fillId="141" borderId="230" xfId="23" applyFont="1" applyFill="1" applyBorder="1" applyAlignment="1">
      <alignment vertical="center" wrapText="1"/>
    </xf>
    <xf numFmtId="0" fontId="513" fillId="3" borderId="230" xfId="23" applyFont="1" applyFill="1" applyBorder="1" applyAlignment="1">
      <alignment vertical="center" wrapText="1"/>
    </xf>
    <xf numFmtId="0" fontId="511" fillId="71" borderId="230" xfId="23" applyFont="1" applyFill="1" applyBorder="1" applyAlignment="1">
      <alignment vertical="center" wrapText="1"/>
    </xf>
    <xf numFmtId="0" fontId="511" fillId="8" borderId="230" xfId="23" applyFont="1" applyFill="1" applyBorder="1" applyAlignment="1">
      <alignment vertical="center" wrapText="1"/>
    </xf>
    <xf numFmtId="0" fontId="514" fillId="3" borderId="230" xfId="23" applyFont="1" applyFill="1" applyBorder="1" applyAlignment="1">
      <alignment vertical="center" wrapText="1"/>
    </xf>
    <xf numFmtId="0" fontId="511" fillId="125" borderId="230" xfId="23" applyFont="1" applyFill="1" applyBorder="1" applyAlignment="1">
      <alignment vertical="center" wrapText="1"/>
    </xf>
    <xf numFmtId="0" fontId="515" fillId="3" borderId="230" xfId="23" applyFont="1" applyFill="1" applyBorder="1" applyAlignment="1">
      <alignment vertical="center" wrapText="1"/>
    </xf>
    <xf numFmtId="0" fontId="511" fillId="14" borderId="230" xfId="23" applyFont="1" applyFill="1" applyBorder="1" applyAlignment="1">
      <alignment vertical="center" wrapText="1"/>
    </xf>
    <xf numFmtId="0" fontId="516" fillId="3" borderId="230" xfId="23" applyFont="1" applyFill="1" applyBorder="1" applyAlignment="1">
      <alignment vertical="center" wrapText="1"/>
    </xf>
    <xf numFmtId="0" fontId="237" fillId="3" borderId="230" xfId="23" applyFont="1" applyFill="1" applyBorder="1" applyAlignment="1">
      <alignment vertical="center" wrapText="1"/>
    </xf>
    <xf numFmtId="0" fontId="511" fillId="126" borderId="230" xfId="23" applyFont="1" applyFill="1" applyBorder="1" applyAlignment="1">
      <alignment vertical="center" wrapText="1"/>
    </xf>
    <xf numFmtId="0" fontId="517" fillId="3" borderId="230" xfId="23" applyFont="1" applyFill="1" applyBorder="1" applyAlignment="1">
      <alignment vertical="center" wrapText="1"/>
    </xf>
    <xf numFmtId="0" fontId="511" fillId="60" borderId="230" xfId="23" applyFont="1" applyFill="1" applyBorder="1" applyAlignment="1">
      <alignment vertical="center" wrapText="1"/>
    </xf>
    <xf numFmtId="0" fontId="518" fillId="3" borderId="230" xfId="23" applyFont="1" applyFill="1" applyBorder="1" applyAlignment="1">
      <alignment vertical="center" wrapText="1"/>
    </xf>
    <xf numFmtId="0" fontId="511" fillId="142" borderId="230" xfId="23" applyFont="1" applyFill="1" applyBorder="1" applyAlignment="1">
      <alignment vertical="center" wrapText="1"/>
    </xf>
    <xf numFmtId="0" fontId="519" fillId="3" borderId="230" xfId="23" applyFont="1" applyFill="1" applyBorder="1" applyAlignment="1">
      <alignment vertical="center" wrapText="1"/>
    </xf>
    <xf numFmtId="0" fontId="511" fillId="83" borderId="230" xfId="23" applyFont="1" applyFill="1" applyBorder="1" applyAlignment="1">
      <alignment vertical="center" wrapText="1"/>
    </xf>
    <xf numFmtId="0" fontId="424" fillId="3" borderId="230" xfId="23" applyFont="1" applyFill="1" applyBorder="1" applyAlignment="1">
      <alignment vertical="center" wrapText="1"/>
    </xf>
    <xf numFmtId="0" fontId="511" fillId="127" borderId="230" xfId="23" applyFont="1" applyFill="1" applyBorder="1" applyAlignment="1">
      <alignment vertical="center" wrapText="1"/>
    </xf>
    <xf numFmtId="0" fontId="520" fillId="3" borderId="230" xfId="23" applyFont="1" applyFill="1" applyBorder="1" applyAlignment="1">
      <alignment vertical="center" wrapText="1"/>
    </xf>
    <xf numFmtId="0" fontId="511" fillId="7" borderId="230" xfId="23" applyFont="1" applyFill="1" applyBorder="1" applyAlignment="1">
      <alignment vertical="center" wrapText="1"/>
    </xf>
    <xf numFmtId="0" fontId="521" fillId="3" borderId="230" xfId="23" applyFont="1" applyFill="1" applyBorder="1" applyAlignment="1">
      <alignment vertical="center" wrapText="1"/>
    </xf>
    <xf numFmtId="0" fontId="511" fillId="15" borderId="230" xfId="23" applyFont="1" applyFill="1" applyBorder="1" applyAlignment="1">
      <alignment vertical="center" wrapText="1"/>
    </xf>
    <xf numFmtId="0" fontId="522" fillId="3" borderId="230" xfId="23" applyFont="1" applyFill="1" applyBorder="1" applyAlignment="1">
      <alignment vertical="center" wrapText="1"/>
    </xf>
    <xf numFmtId="0" fontId="511" fillId="61" borderId="230" xfId="23" applyFont="1" applyFill="1" applyBorder="1" applyAlignment="1">
      <alignment vertical="center" wrapText="1"/>
    </xf>
    <xf numFmtId="0" fontId="523" fillId="3" borderId="230" xfId="23" applyFont="1" applyFill="1" applyBorder="1" applyAlignment="1">
      <alignment vertical="center" wrapText="1"/>
    </xf>
    <xf numFmtId="0" fontId="511" fillId="12" borderId="230" xfId="23" applyFont="1" applyFill="1" applyBorder="1" applyAlignment="1">
      <alignment vertical="center" wrapText="1"/>
    </xf>
    <xf numFmtId="0" fontId="524" fillId="3" borderId="230" xfId="23" applyFont="1" applyFill="1" applyBorder="1" applyAlignment="1">
      <alignment vertical="center" wrapText="1"/>
    </xf>
    <xf numFmtId="0" fontId="511" fillId="9" borderId="230" xfId="23" applyFont="1" applyFill="1" applyBorder="1" applyAlignment="1">
      <alignment vertical="center" wrapText="1"/>
    </xf>
    <xf numFmtId="0" fontId="525" fillId="3" borderId="230" xfId="23" applyFont="1" applyFill="1" applyBorder="1" applyAlignment="1">
      <alignment vertical="center" wrapText="1"/>
    </xf>
    <xf numFmtId="0" fontId="511" fillId="143" borderId="230" xfId="23" applyFont="1" applyFill="1" applyBorder="1" applyAlignment="1">
      <alignment vertical="center" wrapText="1"/>
    </xf>
    <xf numFmtId="0" fontId="526" fillId="3" borderId="230" xfId="23" applyFont="1" applyFill="1" applyBorder="1" applyAlignment="1">
      <alignment vertical="center" wrapText="1"/>
    </xf>
    <xf numFmtId="0" fontId="511" fillId="21" borderId="230" xfId="23" applyFont="1" applyFill="1" applyBorder="1" applyAlignment="1">
      <alignment vertical="center" wrapText="1"/>
    </xf>
    <xf numFmtId="0" fontId="527" fillId="3" borderId="230" xfId="23" applyFont="1" applyFill="1" applyBorder="1" applyAlignment="1">
      <alignment vertical="center" wrapText="1"/>
    </xf>
    <xf numFmtId="0" fontId="511" fillId="144" borderId="230" xfId="23" applyFont="1" applyFill="1" applyBorder="1" applyAlignment="1">
      <alignment vertical="center" wrapText="1"/>
    </xf>
    <xf numFmtId="0" fontId="528" fillId="3" borderId="230" xfId="23" applyFont="1" applyFill="1" applyBorder="1" applyAlignment="1">
      <alignment vertical="center" wrapText="1"/>
    </xf>
    <xf numFmtId="0" fontId="511" fillId="6" borderId="230" xfId="23" applyFont="1" applyFill="1" applyBorder="1" applyAlignment="1">
      <alignment vertical="center" wrapText="1"/>
    </xf>
    <xf numFmtId="0" fontId="529" fillId="3" borderId="230" xfId="23" applyFont="1" applyFill="1" applyBorder="1" applyAlignment="1">
      <alignment vertical="center" wrapText="1"/>
    </xf>
    <xf numFmtId="0" fontId="511" fillId="128" borderId="230" xfId="23" applyFont="1" applyFill="1" applyBorder="1" applyAlignment="1">
      <alignment vertical="center" wrapText="1"/>
    </xf>
    <xf numFmtId="0" fontId="530" fillId="3" borderId="230" xfId="23" applyFont="1" applyFill="1" applyBorder="1" applyAlignment="1">
      <alignment vertical="center" wrapText="1"/>
    </xf>
    <xf numFmtId="0" fontId="511" fillId="11" borderId="230" xfId="23" applyFont="1" applyFill="1" applyBorder="1" applyAlignment="1">
      <alignment vertical="center" wrapText="1"/>
    </xf>
    <xf numFmtId="0" fontId="531" fillId="3" borderId="230" xfId="23" applyFont="1" applyFill="1" applyBorder="1" applyAlignment="1">
      <alignment vertical="center" wrapText="1"/>
    </xf>
    <xf numFmtId="0" fontId="511" fillId="145" borderId="230" xfId="23" applyFont="1" applyFill="1" applyBorder="1" applyAlignment="1">
      <alignment vertical="center" wrapText="1"/>
    </xf>
    <xf numFmtId="0" fontId="532" fillId="3" borderId="230" xfId="23" applyFont="1" applyFill="1" applyBorder="1" applyAlignment="1">
      <alignment vertical="center" wrapText="1"/>
    </xf>
    <xf numFmtId="0" fontId="511" fillId="118" borderId="230" xfId="23" applyFont="1" applyFill="1" applyBorder="1" applyAlignment="1">
      <alignment vertical="center" wrapText="1"/>
    </xf>
    <xf numFmtId="0" fontId="533" fillId="3" borderId="230" xfId="23" applyFont="1" applyFill="1" applyBorder="1" applyAlignment="1">
      <alignment vertical="center" wrapText="1"/>
    </xf>
    <xf numFmtId="0" fontId="511" fillId="129" borderId="230" xfId="23" applyFont="1" applyFill="1" applyBorder="1" applyAlignment="1">
      <alignment vertical="center" wrapText="1"/>
    </xf>
    <xf numFmtId="0" fontId="534" fillId="3" borderId="230" xfId="23" applyFont="1" applyFill="1" applyBorder="1" applyAlignment="1">
      <alignment vertical="center" wrapText="1"/>
    </xf>
    <xf numFmtId="0" fontId="511" fillId="26" borderId="230" xfId="23" applyFont="1" applyFill="1" applyBorder="1" applyAlignment="1">
      <alignment vertical="center" wrapText="1"/>
    </xf>
    <xf numFmtId="0" fontId="535" fillId="3" borderId="230" xfId="23" applyFont="1" applyFill="1" applyBorder="1" applyAlignment="1">
      <alignment vertical="center" wrapText="1"/>
    </xf>
    <xf numFmtId="0" fontId="511" fillId="146" borderId="230" xfId="23" applyFont="1" applyFill="1" applyBorder="1" applyAlignment="1">
      <alignment vertical="center" wrapText="1"/>
    </xf>
    <xf numFmtId="0" fontId="536" fillId="3" borderId="230" xfId="23" applyFont="1" applyFill="1" applyBorder="1" applyAlignment="1">
      <alignment vertical="center" wrapText="1"/>
    </xf>
    <xf numFmtId="0" fontId="511" fillId="119" borderId="230" xfId="23" applyFont="1" applyFill="1" applyBorder="1" applyAlignment="1">
      <alignment vertical="center" wrapText="1"/>
    </xf>
    <xf numFmtId="0" fontId="537" fillId="3" borderId="230" xfId="23" applyFont="1" applyFill="1" applyBorder="1" applyAlignment="1">
      <alignment vertical="center" wrapText="1"/>
    </xf>
    <xf numFmtId="0" fontId="511" fillId="130" borderId="230" xfId="23" applyFont="1" applyFill="1" applyBorder="1" applyAlignment="1">
      <alignment vertical="center" wrapText="1"/>
    </xf>
    <xf numFmtId="0" fontId="538" fillId="3" borderId="230" xfId="23" applyFont="1" applyFill="1" applyBorder="1" applyAlignment="1">
      <alignment vertical="center" wrapText="1"/>
    </xf>
    <xf numFmtId="0" fontId="511" fillId="95" borderId="230" xfId="23" applyFont="1" applyFill="1" applyBorder="1" applyAlignment="1">
      <alignment vertical="center" wrapText="1"/>
    </xf>
    <xf numFmtId="0" fontId="539" fillId="3" borderId="230" xfId="23" applyFont="1" applyFill="1" applyBorder="1" applyAlignment="1">
      <alignment vertical="center" wrapText="1"/>
    </xf>
    <xf numFmtId="0" fontId="511" fillId="27" borderId="230" xfId="23" applyFont="1" applyFill="1" applyBorder="1" applyAlignment="1">
      <alignment vertical="center" wrapText="1"/>
    </xf>
    <xf numFmtId="0" fontId="540" fillId="3" borderId="230" xfId="23" applyFont="1" applyFill="1" applyBorder="1" applyAlignment="1">
      <alignment vertical="center" wrapText="1"/>
    </xf>
    <xf numFmtId="0" fontId="511" fillId="10" borderId="230" xfId="23" applyFont="1" applyFill="1" applyBorder="1" applyAlignment="1">
      <alignment vertical="center" wrapText="1"/>
    </xf>
    <xf numFmtId="0" fontId="541" fillId="3" borderId="230" xfId="23" applyFont="1" applyFill="1" applyBorder="1" applyAlignment="1">
      <alignment vertical="center" wrapText="1"/>
    </xf>
    <xf numFmtId="0" fontId="511" fillId="59" borderId="230" xfId="23" applyFont="1" applyFill="1" applyBorder="1" applyAlignment="1">
      <alignment vertical="center" wrapText="1"/>
    </xf>
    <xf numFmtId="0" fontId="542" fillId="3" borderId="230" xfId="23" applyFont="1" applyFill="1" applyBorder="1" applyAlignment="1">
      <alignment vertical="center" wrapText="1"/>
    </xf>
    <xf numFmtId="0" fontId="511" fillId="121" borderId="230" xfId="23" applyFont="1" applyFill="1" applyBorder="1" applyAlignment="1">
      <alignment vertical="center" wrapText="1"/>
    </xf>
    <xf numFmtId="0" fontId="543" fillId="3" borderId="230" xfId="23" applyFont="1" applyFill="1" applyBorder="1" applyAlignment="1">
      <alignment vertical="center" wrapText="1"/>
    </xf>
    <xf numFmtId="0" fontId="511" fillId="122" borderId="230" xfId="23" applyFont="1" applyFill="1" applyBorder="1" applyAlignment="1">
      <alignment vertical="center" wrapText="1"/>
    </xf>
    <xf numFmtId="0" fontId="544" fillId="3" borderId="230" xfId="23" applyFont="1" applyFill="1" applyBorder="1" applyAlignment="1">
      <alignment vertical="center" wrapText="1"/>
    </xf>
    <xf numFmtId="0" fontId="511" fillId="19" borderId="230" xfId="23" applyFont="1" applyFill="1" applyBorder="1" applyAlignment="1">
      <alignment vertical="center" wrapText="1"/>
    </xf>
    <xf numFmtId="0" fontId="545" fillId="3" borderId="230" xfId="23" applyFont="1" applyFill="1" applyBorder="1" applyAlignment="1">
      <alignment vertical="center" wrapText="1"/>
    </xf>
    <xf numFmtId="0" fontId="511" fillId="148" borderId="230" xfId="23" applyFont="1" applyFill="1" applyBorder="1" applyAlignment="1">
      <alignment vertical="center" wrapText="1"/>
    </xf>
    <xf numFmtId="0" fontId="546" fillId="3" borderId="230" xfId="23" applyFont="1" applyFill="1" applyBorder="1" applyAlignment="1">
      <alignment vertical="center" wrapText="1"/>
    </xf>
    <xf numFmtId="0" fontId="511" fillId="139" borderId="230" xfId="23" applyFont="1" applyFill="1" applyBorder="1" applyAlignment="1">
      <alignment vertical="center" wrapText="1"/>
    </xf>
    <xf numFmtId="0" fontId="547" fillId="3" borderId="230" xfId="23" applyFont="1" applyFill="1" applyBorder="1" applyAlignment="1">
      <alignment vertical="center" wrapText="1"/>
    </xf>
    <xf numFmtId="0" fontId="511" fillId="4" borderId="230" xfId="23" applyFont="1" applyFill="1" applyBorder="1" applyAlignment="1">
      <alignment vertical="center" wrapText="1"/>
    </xf>
    <xf numFmtId="0" fontId="548" fillId="3" borderId="230" xfId="23" applyFont="1" applyFill="1" applyBorder="1" applyAlignment="1">
      <alignment vertical="center" wrapText="1"/>
    </xf>
    <xf numFmtId="0" fontId="511" fillId="123" borderId="230" xfId="23" applyFont="1" applyFill="1" applyBorder="1" applyAlignment="1">
      <alignment vertical="center" wrapText="1"/>
    </xf>
    <xf numFmtId="0" fontId="549" fillId="3" borderId="230" xfId="23" applyFont="1" applyFill="1" applyBorder="1" applyAlignment="1">
      <alignment vertical="center" wrapText="1"/>
    </xf>
    <xf numFmtId="0" fontId="511" fillId="140" borderId="230" xfId="23" applyFont="1" applyFill="1" applyBorder="1" applyAlignment="1">
      <alignment vertical="center" wrapText="1"/>
    </xf>
    <xf numFmtId="0" fontId="550" fillId="3" borderId="230" xfId="23" applyFont="1" applyFill="1" applyBorder="1" applyAlignment="1">
      <alignment vertical="center" wrapText="1"/>
    </xf>
    <xf numFmtId="0" fontId="511" fillId="124" borderId="230" xfId="23" applyFont="1" applyFill="1" applyBorder="1" applyAlignment="1">
      <alignment vertical="center" wrapText="1"/>
    </xf>
    <xf numFmtId="0" fontId="551" fillId="3" borderId="230" xfId="23" applyFont="1" applyFill="1" applyBorder="1" applyAlignment="1">
      <alignment vertical="center" wrapText="1"/>
    </xf>
    <xf numFmtId="0" fontId="511" fillId="20" borderId="230" xfId="23" applyFont="1" applyFill="1" applyBorder="1" applyAlignment="1">
      <alignment vertical="center" wrapText="1"/>
    </xf>
    <xf numFmtId="0" fontId="552" fillId="3" borderId="230" xfId="23" applyFont="1" applyFill="1" applyBorder="1" applyAlignment="1">
      <alignment vertical="center" wrapText="1"/>
    </xf>
    <xf numFmtId="0" fontId="511" fillId="82" borderId="230" xfId="23" applyFont="1" applyFill="1" applyBorder="1" applyAlignment="1">
      <alignment vertical="center" wrapText="1"/>
    </xf>
    <xf numFmtId="0" fontId="553" fillId="3" borderId="230" xfId="23" applyFont="1" applyFill="1" applyBorder="1" applyAlignment="1">
      <alignment vertical="center" wrapText="1"/>
    </xf>
    <xf numFmtId="0" fontId="277" fillId="3" borderId="231" xfId="23" applyFill="1" applyBorder="1" applyAlignment="1">
      <alignment vertical="center"/>
    </xf>
    <xf numFmtId="0" fontId="11" fillId="0" borderId="0" xfId="25" applyAlignment="1">
      <alignment vertical="center"/>
    </xf>
    <xf numFmtId="0" fontId="554" fillId="3" borderId="230" xfId="23" applyFont="1" applyFill="1" applyBorder="1" applyAlignment="1">
      <alignment vertical="center" wrapText="1"/>
    </xf>
    <xf numFmtId="0" fontId="83" fillId="3" borderId="230" xfId="23" applyFont="1" applyFill="1" applyBorder="1" applyAlignment="1">
      <alignment horizontal="center" vertical="center" wrapText="1"/>
    </xf>
    <xf numFmtId="0" fontId="85" fillId="3" borderId="230" xfId="23" applyFont="1" applyFill="1" applyBorder="1" applyAlignment="1">
      <alignment horizontal="center" vertical="center" wrapText="1"/>
    </xf>
    <xf numFmtId="0" fontId="80" fillId="3" borderId="230" xfId="23" applyFont="1" applyFill="1" applyBorder="1" applyAlignment="1">
      <alignment horizontal="center" vertical="center" wrapText="1"/>
    </xf>
    <xf numFmtId="0" fontId="555" fillId="3" borderId="230" xfId="23" applyFont="1" applyFill="1" applyBorder="1" applyAlignment="1">
      <alignment vertical="center" wrapText="1"/>
    </xf>
    <xf numFmtId="0" fontId="237" fillId="71" borderId="230" xfId="23" applyFont="1" applyFill="1" applyBorder="1" applyAlignment="1">
      <alignment vertical="center" wrapText="1"/>
    </xf>
    <xf numFmtId="0" fontId="511" fillId="3" borderId="230" xfId="23" applyFont="1" applyFill="1" applyBorder="1" applyAlignment="1">
      <alignment horizontal="right" vertical="center" wrapText="1"/>
    </xf>
    <xf numFmtId="0" fontId="511" fillId="124" borderId="230" xfId="23" applyFont="1" applyFill="1" applyBorder="1" applyAlignment="1">
      <alignment wrapText="1"/>
    </xf>
    <xf numFmtId="0" fontId="551" fillId="3" borderId="230" xfId="23" applyFont="1" applyFill="1" applyBorder="1" applyAlignment="1">
      <alignment wrapText="1"/>
    </xf>
    <xf numFmtId="0" fontId="511" fillId="3" borderId="230" xfId="23" applyFont="1" applyFill="1" applyBorder="1" applyAlignment="1">
      <alignment wrapText="1"/>
    </xf>
    <xf numFmtId="0" fontId="511" fillId="3" borderId="230" xfId="23" applyFont="1" applyFill="1" applyBorder="1" applyAlignment="1">
      <alignment horizontal="right" wrapText="1"/>
    </xf>
    <xf numFmtId="0" fontId="511" fillId="125" borderId="230" xfId="23" applyFont="1" applyFill="1" applyBorder="1" applyAlignment="1">
      <alignment wrapText="1"/>
    </xf>
    <xf numFmtId="0" fontId="515" fillId="3" borderId="230" xfId="23" applyFont="1" applyFill="1" applyBorder="1" applyAlignment="1">
      <alignment wrapText="1"/>
    </xf>
    <xf numFmtId="0" fontId="511" fillId="2" borderId="230" xfId="23" applyFont="1" applyFill="1" applyBorder="1" applyAlignment="1">
      <alignment wrapText="1"/>
    </xf>
    <xf numFmtId="0" fontId="86" fillId="3" borderId="230" xfId="23" applyFont="1" applyFill="1" applyBorder="1" applyAlignment="1">
      <alignment wrapText="1"/>
    </xf>
    <xf numFmtId="0" fontId="511" fillId="8" borderId="230" xfId="23" applyFont="1" applyFill="1" applyBorder="1" applyAlignment="1">
      <alignment wrapText="1"/>
    </xf>
    <xf numFmtId="0" fontId="514" fillId="3" borderId="230" xfId="23" applyFont="1" applyFill="1" applyBorder="1" applyAlignment="1">
      <alignment wrapText="1"/>
    </xf>
    <xf numFmtId="0" fontId="511" fillId="126" borderId="230" xfId="23" applyFont="1" applyFill="1" applyBorder="1" applyAlignment="1">
      <alignment wrapText="1"/>
    </xf>
    <xf numFmtId="0" fontId="517" fillId="3" borderId="230" xfId="23" applyFont="1" applyFill="1" applyBorder="1" applyAlignment="1">
      <alignment wrapText="1"/>
    </xf>
    <xf numFmtId="0" fontId="511" fillId="127" borderId="230" xfId="23" applyFont="1" applyFill="1" applyBorder="1" applyAlignment="1">
      <alignment wrapText="1"/>
    </xf>
    <xf numFmtId="0" fontId="520" fillId="3" borderId="230" xfId="23" applyFont="1" applyFill="1" applyBorder="1" applyAlignment="1">
      <alignment wrapText="1"/>
    </xf>
    <xf numFmtId="0" fontId="511" fillId="9" borderId="230" xfId="23" applyFont="1" applyFill="1" applyBorder="1" applyAlignment="1">
      <alignment wrapText="1"/>
    </xf>
    <xf numFmtId="0" fontId="525" fillId="3" borderId="230" xfId="23" applyFont="1" applyFill="1" applyBorder="1" applyAlignment="1">
      <alignment wrapText="1"/>
    </xf>
    <xf numFmtId="0" fontId="511" fillId="128" borderId="230" xfId="23" applyFont="1" applyFill="1" applyBorder="1" applyAlignment="1">
      <alignment wrapText="1"/>
    </xf>
    <xf numFmtId="0" fontId="530" fillId="3" borderId="230" xfId="23" applyFont="1" applyFill="1" applyBorder="1" applyAlignment="1">
      <alignment wrapText="1"/>
    </xf>
    <xf numFmtId="0" fontId="511" fillId="129" borderId="230" xfId="23" applyFont="1" applyFill="1" applyBorder="1" applyAlignment="1">
      <alignment wrapText="1"/>
    </xf>
    <xf numFmtId="0" fontId="534" fillId="3" borderId="230" xfId="23" applyFont="1" applyFill="1" applyBorder="1" applyAlignment="1">
      <alignment wrapText="1"/>
    </xf>
    <xf numFmtId="0" fontId="511" fillId="130" borderId="230" xfId="23" applyFont="1" applyFill="1" applyBorder="1" applyAlignment="1">
      <alignment wrapText="1"/>
    </xf>
    <xf numFmtId="0" fontId="538" fillId="3" borderId="230" xfId="23" applyFont="1" applyFill="1" applyBorder="1" applyAlignment="1">
      <alignment wrapText="1"/>
    </xf>
    <xf numFmtId="0" fontId="511" fillId="10" borderId="230" xfId="23" applyFont="1" applyFill="1" applyBorder="1" applyAlignment="1">
      <alignment wrapText="1"/>
    </xf>
    <xf numFmtId="0" fontId="541" fillId="3" borderId="230" xfId="23" applyFont="1" applyFill="1" applyBorder="1" applyAlignment="1">
      <alignment wrapText="1"/>
    </xf>
    <xf numFmtId="0" fontId="511" fillId="122" borderId="230" xfId="23" applyFont="1" applyFill="1" applyBorder="1" applyAlignment="1">
      <alignment wrapText="1"/>
    </xf>
    <xf numFmtId="0" fontId="544" fillId="3" borderId="230" xfId="23" applyFont="1" applyFill="1" applyBorder="1" applyAlignment="1">
      <alignment wrapText="1"/>
    </xf>
    <xf numFmtId="0" fontId="511" fillId="118" borderId="230" xfId="23" applyFont="1" applyFill="1" applyBorder="1" applyAlignment="1">
      <alignment wrapText="1"/>
    </xf>
    <xf numFmtId="0" fontId="533" fillId="3" borderId="230" xfId="23" applyFont="1" applyFill="1" applyBorder="1" applyAlignment="1">
      <alignment wrapText="1"/>
    </xf>
    <xf numFmtId="0" fontId="511" fillId="6" borderId="230" xfId="23" applyFont="1" applyFill="1" applyBorder="1" applyAlignment="1">
      <alignment wrapText="1"/>
    </xf>
    <xf numFmtId="0" fontId="529" fillId="3" borderId="230" xfId="23" applyFont="1" applyFill="1" applyBorder="1" applyAlignment="1">
      <alignment wrapText="1"/>
    </xf>
    <xf numFmtId="0" fontId="511" fillId="119" borderId="230" xfId="23" applyFont="1" applyFill="1" applyBorder="1" applyAlignment="1">
      <alignment wrapText="1"/>
    </xf>
    <xf numFmtId="0" fontId="537" fillId="3" borderId="230" xfId="23" applyFont="1" applyFill="1" applyBorder="1" applyAlignment="1">
      <alignment wrapText="1"/>
    </xf>
    <xf numFmtId="0" fontId="511" fillId="120" borderId="230" xfId="23" applyFont="1" applyFill="1" applyBorder="1" applyAlignment="1">
      <alignment wrapText="1"/>
    </xf>
    <xf numFmtId="0" fontId="512" fillId="3" borderId="230" xfId="23" applyFont="1" applyFill="1" applyBorder="1" applyAlignment="1">
      <alignment wrapText="1"/>
    </xf>
    <xf numFmtId="0" fontId="511" fillId="60" borderId="230" xfId="23" applyFont="1" applyFill="1" applyBorder="1" applyAlignment="1">
      <alignment wrapText="1"/>
    </xf>
    <xf numFmtId="0" fontId="518" fillId="3" borderId="230" xfId="23" applyFont="1" applyFill="1" applyBorder="1" applyAlignment="1">
      <alignment wrapText="1"/>
    </xf>
    <xf numFmtId="0" fontId="511" fillId="7" borderId="230" xfId="23" applyFont="1" applyFill="1" applyBorder="1" applyAlignment="1">
      <alignment wrapText="1"/>
    </xf>
    <xf numFmtId="0" fontId="521" fillId="3" borderId="230" xfId="23" applyFont="1" applyFill="1" applyBorder="1" applyAlignment="1">
      <alignment wrapText="1"/>
    </xf>
    <xf numFmtId="0" fontId="511" fillId="21" borderId="230" xfId="23" applyFont="1" applyFill="1" applyBorder="1" applyAlignment="1">
      <alignment wrapText="1"/>
    </xf>
    <xf numFmtId="0" fontId="527" fillId="3" borderId="230" xfId="23" applyFont="1" applyFill="1" applyBorder="1" applyAlignment="1">
      <alignment wrapText="1"/>
    </xf>
    <xf numFmtId="0" fontId="511" fillId="11" borderId="230" xfId="23" applyFont="1" applyFill="1" applyBorder="1" applyAlignment="1">
      <alignment wrapText="1"/>
    </xf>
    <xf numFmtId="0" fontId="531" fillId="3" borderId="230" xfId="23" applyFont="1" applyFill="1" applyBorder="1" applyAlignment="1">
      <alignment wrapText="1"/>
    </xf>
    <xf numFmtId="0" fontId="511" fillId="26" borderId="230" xfId="23" applyFont="1" applyFill="1" applyBorder="1" applyAlignment="1">
      <alignment wrapText="1"/>
    </xf>
    <xf numFmtId="0" fontId="535" fillId="3" borderId="230" xfId="23" applyFont="1" applyFill="1" applyBorder="1" applyAlignment="1">
      <alignment wrapText="1"/>
    </xf>
    <xf numFmtId="0" fontId="511" fillId="95" borderId="230" xfId="23" applyFont="1" applyFill="1" applyBorder="1" applyAlignment="1">
      <alignment wrapText="1"/>
    </xf>
    <xf numFmtId="0" fontId="539" fillId="3" borderId="230" xfId="23" applyFont="1" applyFill="1" applyBorder="1" applyAlignment="1">
      <alignment wrapText="1"/>
    </xf>
    <xf numFmtId="0" fontId="511" fillId="59" borderId="230" xfId="23" applyFont="1" applyFill="1" applyBorder="1" applyAlignment="1">
      <alignment wrapText="1"/>
    </xf>
    <xf numFmtId="0" fontId="542" fillId="3" borderId="230" xfId="23" applyFont="1" applyFill="1" applyBorder="1" applyAlignment="1">
      <alignment wrapText="1"/>
    </xf>
    <xf numFmtId="0" fontId="511" fillId="19" borderId="230" xfId="23" applyFont="1" applyFill="1" applyBorder="1" applyAlignment="1">
      <alignment wrapText="1"/>
    </xf>
    <xf numFmtId="0" fontId="545" fillId="3" borderId="230" xfId="23" applyFont="1" applyFill="1" applyBorder="1" applyAlignment="1">
      <alignment wrapText="1"/>
    </xf>
    <xf numFmtId="0" fontId="511" fillId="139" borderId="230" xfId="23" applyFont="1" applyFill="1" applyBorder="1" applyAlignment="1">
      <alignment wrapText="1"/>
    </xf>
    <xf numFmtId="0" fontId="547" fillId="3" borderId="230" xfId="23" applyFont="1" applyFill="1" applyBorder="1" applyAlignment="1">
      <alignment wrapText="1"/>
    </xf>
    <xf numFmtId="0" fontId="511" fillId="140" borderId="230" xfId="23" applyFont="1" applyFill="1" applyBorder="1" applyAlignment="1">
      <alignment wrapText="1"/>
    </xf>
    <xf numFmtId="0" fontId="550" fillId="3" borderId="230" xfId="23" applyFont="1" applyFill="1" applyBorder="1" applyAlignment="1">
      <alignment wrapText="1"/>
    </xf>
    <xf numFmtId="0" fontId="511" fillId="20" borderId="230" xfId="23" applyFont="1" applyFill="1" applyBorder="1" applyAlignment="1">
      <alignment wrapText="1"/>
    </xf>
    <xf numFmtId="0" fontId="552" fillId="3" borderId="230" xfId="23" applyFont="1" applyFill="1" applyBorder="1" applyAlignment="1">
      <alignment wrapText="1"/>
    </xf>
    <xf numFmtId="0" fontId="511" fillId="82" borderId="230" xfId="23" applyFont="1" applyFill="1" applyBorder="1" applyAlignment="1">
      <alignment wrapText="1"/>
    </xf>
    <xf numFmtId="0" fontId="553" fillId="3" borderId="230" xfId="23" applyFont="1" applyFill="1" applyBorder="1" applyAlignment="1">
      <alignment wrapText="1"/>
    </xf>
    <xf numFmtId="0" fontId="511" fillId="141" borderId="230" xfId="23" applyFont="1" applyFill="1" applyBorder="1" applyAlignment="1">
      <alignment wrapText="1"/>
    </xf>
    <xf numFmtId="0" fontId="513" fillId="3" borderId="230" xfId="23" applyFont="1" applyFill="1" applyBorder="1" applyAlignment="1">
      <alignment wrapText="1"/>
    </xf>
    <xf numFmtId="0" fontId="511" fillId="14" borderId="230" xfId="23" applyFont="1" applyFill="1" applyBorder="1" applyAlignment="1">
      <alignment wrapText="1"/>
    </xf>
    <xf numFmtId="0" fontId="516" fillId="3" borderId="230" xfId="23" applyFont="1" applyFill="1" applyBorder="1" applyAlignment="1">
      <alignment wrapText="1"/>
    </xf>
    <xf numFmtId="0" fontId="511" fillId="142" borderId="230" xfId="23" applyFont="1" applyFill="1" applyBorder="1" applyAlignment="1">
      <alignment wrapText="1"/>
    </xf>
    <xf numFmtId="0" fontId="519" fillId="3" borderId="230" xfId="23" applyFont="1" applyFill="1" applyBorder="1" applyAlignment="1">
      <alignment wrapText="1"/>
    </xf>
    <xf numFmtId="0" fontId="511" fillId="15" borderId="230" xfId="23" applyFont="1" applyFill="1" applyBorder="1" applyAlignment="1">
      <alignment wrapText="1"/>
    </xf>
    <xf numFmtId="0" fontId="522" fillId="3" borderId="230" xfId="23" applyFont="1" applyFill="1" applyBorder="1" applyAlignment="1">
      <alignment wrapText="1"/>
    </xf>
    <xf numFmtId="0" fontId="511" fillId="143" borderId="230" xfId="23" applyFont="1" applyFill="1" applyBorder="1" applyAlignment="1">
      <alignment wrapText="1"/>
    </xf>
    <xf numFmtId="0" fontId="526" fillId="3" borderId="230" xfId="23" applyFont="1" applyFill="1" applyBorder="1" applyAlignment="1">
      <alignment wrapText="1"/>
    </xf>
    <xf numFmtId="0" fontId="511" fillId="144" borderId="230" xfId="23" applyFont="1" applyFill="1" applyBorder="1" applyAlignment="1">
      <alignment wrapText="1"/>
    </xf>
    <xf numFmtId="0" fontId="528" fillId="3" borderId="230" xfId="23" applyFont="1" applyFill="1" applyBorder="1" applyAlignment="1">
      <alignment wrapText="1"/>
    </xf>
    <xf numFmtId="0" fontId="511" fillId="145" borderId="230" xfId="23" applyFont="1" applyFill="1" applyBorder="1" applyAlignment="1">
      <alignment wrapText="1"/>
    </xf>
    <xf numFmtId="0" fontId="532" fillId="3" borderId="230" xfId="23" applyFont="1" applyFill="1" applyBorder="1" applyAlignment="1">
      <alignment wrapText="1"/>
    </xf>
    <xf numFmtId="0" fontId="511" fillId="146" borderId="230" xfId="23" applyFont="1" applyFill="1" applyBorder="1" applyAlignment="1">
      <alignment wrapText="1"/>
    </xf>
    <xf numFmtId="0" fontId="536" fillId="3" borderId="230" xfId="23" applyFont="1" applyFill="1" applyBorder="1" applyAlignment="1">
      <alignment wrapText="1"/>
    </xf>
    <xf numFmtId="0" fontId="511" fillId="27" borderId="230" xfId="23" applyFont="1" applyFill="1" applyBorder="1" applyAlignment="1">
      <alignment wrapText="1"/>
    </xf>
    <xf numFmtId="0" fontId="540" fillId="3" borderId="230" xfId="23" applyFont="1" applyFill="1" applyBorder="1" applyAlignment="1">
      <alignment wrapText="1"/>
    </xf>
    <xf numFmtId="0" fontId="511" fillId="148" borderId="230" xfId="23" applyFont="1" applyFill="1" applyBorder="1" applyAlignment="1">
      <alignment wrapText="1"/>
    </xf>
    <xf numFmtId="0" fontId="546" fillId="3" borderId="230" xfId="23" applyFont="1" applyFill="1" applyBorder="1" applyAlignment="1">
      <alignment wrapText="1"/>
    </xf>
    <xf numFmtId="0" fontId="511" fillId="4" borderId="230" xfId="23" applyFont="1" applyFill="1" applyBorder="1" applyAlignment="1">
      <alignment wrapText="1"/>
    </xf>
    <xf numFmtId="0" fontId="548" fillId="3" borderId="230" xfId="23" applyFont="1" applyFill="1" applyBorder="1" applyAlignment="1">
      <alignment wrapText="1"/>
    </xf>
    <xf numFmtId="0" fontId="556" fillId="0" borderId="0" xfId="23" applyFont="1"/>
    <xf numFmtId="0" fontId="0" fillId="0" borderId="0" xfId="0" applyAlignment="1">
      <alignment horizontal="center" vertical="center"/>
    </xf>
    <xf numFmtId="0" fontId="8" fillId="43" borderId="209" xfId="0" applyFont="1" applyFill="1" applyBorder="1" applyAlignment="1" applyProtection="1">
      <alignment horizontal="center" vertical="center"/>
      <protection locked="0"/>
    </xf>
    <xf numFmtId="164" fontId="225" fillId="44" borderId="0" xfId="11" applyNumberFormat="1" applyFont="1" applyFill="1" applyAlignment="1">
      <alignment horizontal="center" vertical="center"/>
    </xf>
    <xf numFmtId="0" fontId="213" fillId="31" borderId="0" xfId="6" applyFont="1" applyFill="1" applyAlignment="1" applyProtection="1">
      <alignment vertical="center"/>
      <protection hidden="1"/>
    </xf>
    <xf numFmtId="0" fontId="226" fillId="31" borderId="0" xfId="6" applyFont="1" applyFill="1" applyAlignment="1" applyProtection="1">
      <alignment vertical="center"/>
      <protection hidden="1"/>
    </xf>
    <xf numFmtId="0" fontId="557" fillId="31" borderId="0" xfId="6" applyFont="1" applyFill="1" applyProtection="1">
      <protection hidden="1"/>
    </xf>
    <xf numFmtId="0" fontId="226" fillId="149" borderId="0" xfId="7" applyFont="1" applyFill="1" applyAlignment="1" applyProtection="1">
      <alignment vertical="center"/>
      <protection hidden="1"/>
    </xf>
    <xf numFmtId="0" fontId="227" fillId="31" borderId="0" xfId="2" applyFont="1" applyFill="1" applyAlignment="1" applyProtection="1">
      <alignment vertical="center"/>
      <protection hidden="1"/>
    </xf>
    <xf numFmtId="0" fontId="228" fillId="31" borderId="0" xfId="2" applyFont="1" applyFill="1" applyAlignment="1" applyProtection="1">
      <alignment vertical="center"/>
      <protection hidden="1"/>
    </xf>
    <xf numFmtId="0" fontId="227" fillId="31" borderId="0" xfId="1" applyFont="1" applyFill="1" applyAlignment="1" applyProtection="1">
      <alignment vertical="center"/>
      <protection hidden="1"/>
    </xf>
    <xf numFmtId="0" fontId="229" fillId="31" borderId="0" xfId="1" applyFont="1" applyFill="1" applyAlignment="1" applyProtection="1">
      <alignment vertical="center"/>
      <protection hidden="1"/>
    </xf>
    <xf numFmtId="0" fontId="206" fillId="31" borderId="0" xfId="1" applyFill="1" applyAlignment="1" applyProtection="1">
      <alignment vertical="center"/>
      <protection hidden="1"/>
    </xf>
    <xf numFmtId="0" fontId="71" fillId="149" borderId="0" xfId="7" applyFont="1" applyFill="1" applyAlignment="1" applyProtection="1">
      <alignment vertical="center"/>
      <protection hidden="1"/>
    </xf>
    <xf numFmtId="0" fontId="230" fillId="0" borderId="0" xfId="2" applyFont="1" applyAlignment="1" applyProtection="1">
      <alignment vertical="center"/>
    </xf>
    <xf numFmtId="0" fontId="72" fillId="149" borderId="0" xfId="7" applyFont="1" applyFill="1" applyAlignment="1" applyProtection="1">
      <alignment vertical="center"/>
      <protection hidden="1"/>
    </xf>
    <xf numFmtId="0" fontId="229" fillId="0" borderId="0" xfId="1" applyFont="1" applyAlignment="1" applyProtection="1">
      <alignment vertical="center"/>
    </xf>
    <xf numFmtId="49" fontId="226" fillId="31" borderId="185" xfId="9" applyNumberFormat="1" applyFont="1" applyFill="1" applyBorder="1" applyAlignment="1">
      <alignment horizontal="center" vertical="center"/>
    </xf>
    <xf numFmtId="49" fontId="233" fillId="31" borderId="186" xfId="9" applyNumberFormat="1" applyFont="1" applyFill="1" applyBorder="1" applyAlignment="1">
      <alignment horizontal="center" vertical="center"/>
    </xf>
    <xf numFmtId="49" fontId="233" fillId="31" borderId="187" xfId="9" applyNumberFormat="1" applyFont="1" applyFill="1" applyBorder="1" applyAlignment="1">
      <alignment horizontal="center" vertical="center"/>
    </xf>
    <xf numFmtId="49" fontId="232" fillId="31" borderId="185" xfId="9" applyNumberFormat="1" applyFont="1" applyFill="1" applyBorder="1" applyAlignment="1">
      <alignment horizontal="center" vertical="center"/>
    </xf>
    <xf numFmtId="49" fontId="558" fillId="31" borderId="186" xfId="9" applyNumberFormat="1" applyFont="1" applyFill="1" applyBorder="1" applyAlignment="1">
      <alignment horizontal="center" vertical="center"/>
    </xf>
    <xf numFmtId="49" fontId="558" fillId="31" borderId="187" xfId="9" applyNumberFormat="1" applyFont="1" applyFill="1" applyBorder="1" applyAlignment="1">
      <alignment horizontal="center" vertical="center"/>
    </xf>
    <xf numFmtId="49" fontId="226" fillId="31" borderId="5" xfId="0" applyNumberFormat="1" applyFont="1" applyFill="1" applyBorder="1" applyAlignment="1">
      <alignment horizontal="right" vertical="center"/>
    </xf>
    <xf numFmtId="49" fontId="0" fillId="31" borderId="6" xfId="0" applyNumberFormat="1" applyFill="1" applyBorder="1" applyAlignment="1">
      <alignment horizontal="center" vertical="center"/>
    </xf>
    <xf numFmtId="49" fontId="0" fillId="31" borderId="7" xfId="0" applyNumberFormat="1" applyFill="1" applyBorder="1" applyAlignment="1">
      <alignment horizontal="center" vertical="center"/>
    </xf>
    <xf numFmtId="49" fontId="234" fillId="37" borderId="95" xfId="9" quotePrefix="1" applyNumberFormat="1" applyFont="1" applyFill="1" applyBorder="1" applyAlignment="1">
      <alignment horizontal="center" vertical="center"/>
    </xf>
    <xf numFmtId="49" fontId="234" fillId="37" borderId="9" xfId="9" applyNumberFormat="1" applyFont="1" applyFill="1" applyBorder="1" applyAlignment="1">
      <alignment horizontal="center" vertical="center"/>
    </xf>
    <xf numFmtId="49" fontId="234" fillId="37" borderId="10" xfId="9" applyNumberFormat="1" applyFont="1" applyFill="1" applyBorder="1" applyAlignment="1">
      <alignment horizontal="center" vertical="center"/>
    </xf>
    <xf numFmtId="49" fontId="226" fillId="31" borderId="11" xfId="0" applyNumberFormat="1" applyFont="1" applyFill="1" applyBorder="1" applyAlignment="1">
      <alignment horizontal="right" vertical="center"/>
    </xf>
    <xf numFmtId="49" fontId="0" fillId="31" borderId="12" xfId="0" applyNumberFormat="1" applyFill="1" applyBorder="1" applyAlignment="1">
      <alignment horizontal="center" vertical="center"/>
    </xf>
    <xf numFmtId="49" fontId="0" fillId="31" borderId="13" xfId="0" applyNumberFormat="1" applyFill="1" applyBorder="1" applyAlignment="1">
      <alignment horizontal="center" vertical="center"/>
    </xf>
    <xf numFmtId="49" fontId="234" fillId="37" borderId="14" xfId="9" quotePrefix="1" applyNumberFormat="1" applyFont="1" applyFill="1" applyBorder="1" applyAlignment="1">
      <alignment horizontal="center" vertical="center"/>
    </xf>
    <xf numFmtId="49" fontId="234" fillId="37" borderId="15" xfId="9" applyNumberFormat="1" applyFont="1" applyFill="1" applyBorder="1" applyAlignment="1">
      <alignment horizontal="center" vertical="center"/>
    </xf>
    <xf numFmtId="49" fontId="234" fillId="37" borderId="16" xfId="9" applyNumberFormat="1" applyFont="1" applyFill="1" applyBorder="1" applyAlignment="1">
      <alignment horizontal="center" vertical="center"/>
    </xf>
    <xf numFmtId="0" fontId="235" fillId="46" borderId="241" xfId="6" applyFont="1" applyFill="1" applyBorder="1" applyAlignment="1">
      <alignment horizontal="center" vertical="center"/>
    </xf>
    <xf numFmtId="0" fontId="232" fillId="31" borderId="241" xfId="6" applyFont="1" applyFill="1" applyBorder="1" applyAlignment="1">
      <alignment horizontal="left" vertical="center"/>
    </xf>
    <xf numFmtId="49" fontId="204" fillId="31" borderId="186" xfId="9" applyNumberFormat="1" applyFill="1" applyBorder="1" applyAlignment="1">
      <alignment horizontal="center" vertical="center"/>
    </xf>
    <xf numFmtId="49" fontId="204" fillId="31" borderId="187" xfId="9" applyNumberFormat="1" applyFill="1" applyBorder="1" applyAlignment="1">
      <alignment horizontal="center" vertical="center"/>
    </xf>
    <xf numFmtId="0" fontId="11" fillId="31" borderId="0" xfId="6" applyFill="1" applyAlignment="1">
      <alignment horizontal="center" vertical="center"/>
    </xf>
    <xf numFmtId="0" fontId="11" fillId="31" borderId="0" xfId="6" applyFill="1" applyAlignment="1">
      <alignment horizontal="left" vertical="center"/>
    </xf>
    <xf numFmtId="49" fontId="234" fillId="37" borderId="188" xfId="9" applyNumberFormat="1" applyFont="1" applyFill="1" applyBorder="1" applyAlignment="1">
      <alignment horizontal="center" vertical="center"/>
    </xf>
    <xf numFmtId="49" fontId="234" fillId="37" borderId="20" xfId="9" applyNumberFormat="1" applyFont="1" applyFill="1" applyBorder="1" applyAlignment="1">
      <alignment horizontal="center" vertical="center"/>
    </xf>
    <xf numFmtId="49" fontId="234" fillId="37" borderId="21" xfId="9" applyNumberFormat="1" applyFont="1" applyFill="1" applyBorder="1" applyAlignment="1">
      <alignment horizontal="center" vertical="center"/>
    </xf>
    <xf numFmtId="0" fontId="11" fillId="31" borderId="12" xfId="6" applyFill="1" applyBorder="1" applyAlignment="1">
      <alignment horizontal="center" vertical="center"/>
    </xf>
    <xf numFmtId="0" fontId="11" fillId="31" borderId="12" xfId="6" applyFill="1" applyBorder="1" applyAlignment="1">
      <alignment horizontal="left" vertical="center"/>
    </xf>
    <xf numFmtId="0" fontId="8" fillId="31" borderId="90" xfId="0" applyFont="1" applyFill="1" applyBorder="1"/>
    <xf numFmtId="0" fontId="8" fillId="31" borderId="12" xfId="0" applyFont="1" applyFill="1" applyBorder="1"/>
    <xf numFmtId="0" fontId="8" fillId="31" borderId="12" xfId="0" applyFont="1" applyFill="1" applyBorder="1" applyAlignment="1">
      <alignment horizontal="center"/>
    </xf>
    <xf numFmtId="0" fontId="11" fillId="31" borderId="0" xfId="6" applyFill="1"/>
    <xf numFmtId="0" fontId="76" fillId="31" borderId="0" xfId="6" applyFont="1" applyFill="1" applyAlignment="1">
      <alignment horizontal="centerContinuous" vertical="center"/>
    </xf>
    <xf numFmtId="0" fontId="11" fillId="1" borderId="0" xfId="6" applyFill="1" applyAlignment="1">
      <alignment vertical="center"/>
    </xf>
    <xf numFmtId="0" fontId="11" fillId="31" borderId="0" xfId="6" applyFill="1" applyAlignment="1">
      <alignment horizontal="centerContinuous" vertical="center"/>
    </xf>
    <xf numFmtId="0" fontId="11" fillId="31" borderId="24" xfId="6" applyFill="1" applyBorder="1" applyAlignment="1">
      <alignment horizontal="centerContinuous" vertical="center"/>
    </xf>
    <xf numFmtId="0" fontId="11" fillId="31" borderId="24" xfId="6" applyFill="1" applyBorder="1" applyAlignment="1">
      <alignment horizontal="center" vertical="center"/>
    </xf>
    <xf numFmtId="0" fontId="11" fillId="31" borderId="25" xfId="6" applyFill="1" applyBorder="1" applyAlignment="1">
      <alignment horizontal="center" vertical="center"/>
    </xf>
    <xf numFmtId="0" fontId="11" fillId="31" borderId="0" xfId="6" applyFill="1" applyAlignment="1">
      <alignment horizontal="center" vertical="center" wrapText="1"/>
    </xf>
    <xf numFmtId="1" fontId="489" fillId="21" borderId="174" xfId="0" applyNumberFormat="1" applyFont="1" applyFill="1" applyBorder="1" applyAlignment="1">
      <alignment horizontal="centerContinuous" vertical="center" wrapText="1"/>
    </xf>
    <xf numFmtId="0" fontId="11" fillId="21" borderId="90" xfId="0" applyFont="1" applyFill="1" applyBorder="1" applyAlignment="1">
      <alignment horizontal="centerContinuous" vertical="center" wrapText="1"/>
    </xf>
    <xf numFmtId="0" fontId="11" fillId="21" borderId="176" xfId="0" applyFont="1" applyFill="1" applyBorder="1" applyAlignment="1">
      <alignment horizontal="centerContinuous" vertical="center" wrapText="1"/>
    </xf>
    <xf numFmtId="0" fontId="67" fillId="21" borderId="174" xfId="0" applyFont="1" applyFill="1" applyBorder="1" applyAlignment="1">
      <alignment horizontal="centerContinuous" vertical="center"/>
    </xf>
    <xf numFmtId="0" fontId="67" fillId="21" borderId="90" xfId="0" applyFont="1" applyFill="1" applyBorder="1" applyAlignment="1">
      <alignment horizontal="centerContinuous" vertical="center"/>
    </xf>
    <xf numFmtId="0" fontId="0" fillId="21" borderId="90" xfId="0" applyFill="1" applyBorder="1" applyAlignment="1">
      <alignment horizontal="centerContinuous" vertical="center"/>
    </xf>
    <xf numFmtId="0" fontId="0" fillId="21" borderId="176" xfId="0" applyFill="1" applyBorder="1" applyAlignment="1">
      <alignment horizontal="centerContinuous" vertical="center"/>
    </xf>
    <xf numFmtId="170" fontId="11" fillId="0" borderId="209" xfId="0" applyNumberFormat="1" applyFont="1" applyBorder="1" applyAlignment="1" applyProtection="1">
      <alignment horizontal="center" vertical="center" wrapText="1"/>
      <protection locked="0"/>
    </xf>
    <xf numFmtId="170" fontId="11" fillId="0" borderId="0" xfId="0" applyNumberFormat="1" applyFont="1" applyAlignment="1" applyProtection="1">
      <alignment horizontal="center" vertical="center" wrapText="1"/>
      <protection locked="0"/>
    </xf>
    <xf numFmtId="170" fontId="11" fillId="0" borderId="92" xfId="0" applyNumberFormat="1" applyFont="1" applyBorder="1" applyAlignment="1" applyProtection="1">
      <alignment horizontal="center" vertical="center" wrapText="1"/>
      <protection locked="0"/>
    </xf>
    <xf numFmtId="174" fontId="11" fillId="0" borderId="209" xfId="14" applyNumberFormat="1" applyFont="1" applyBorder="1" applyAlignment="1">
      <alignment horizontal="center" vertical="center"/>
    </xf>
    <xf numFmtId="174" fontId="11" fillId="0" borderId="0" xfId="14" applyNumberFormat="1" applyFont="1" applyAlignment="1">
      <alignment horizontal="center" vertical="center"/>
    </xf>
    <xf numFmtId="174" fontId="11" fillId="0" borderId="92" xfId="14" applyNumberFormat="1" applyFont="1" applyBorder="1" applyAlignment="1">
      <alignment horizontal="center" vertical="center"/>
    </xf>
    <xf numFmtId="0" fontId="11" fillId="31" borderId="189" xfId="6" applyFill="1" applyBorder="1" applyProtection="1">
      <protection hidden="1"/>
    </xf>
    <xf numFmtId="0" fontId="11" fillId="31" borderId="241" xfId="6" applyFill="1" applyBorder="1" applyProtection="1">
      <protection hidden="1"/>
    </xf>
    <xf numFmtId="0" fontId="11" fillId="31" borderId="190" xfId="6" applyFill="1" applyBorder="1" applyProtection="1">
      <protection hidden="1"/>
    </xf>
    <xf numFmtId="0" fontId="17" fillId="31" borderId="18" xfId="14" applyFont="1" applyFill="1" applyBorder="1" applyAlignment="1" applyProtection="1">
      <alignment horizontal="center" vertical="center"/>
      <protection locked="0"/>
    </xf>
    <xf numFmtId="0" fontId="17" fillId="31" borderId="0" xfId="14" applyFont="1" applyFill="1" applyAlignment="1" applyProtection="1">
      <alignment horizontal="center" vertical="center"/>
      <protection locked="0"/>
    </xf>
    <xf numFmtId="0" fontId="17" fillId="31" borderId="28" xfId="14" applyFont="1" applyFill="1" applyBorder="1" applyAlignment="1" applyProtection="1">
      <alignment horizontal="center" vertical="center"/>
      <protection locked="0"/>
    </xf>
    <xf numFmtId="0" fontId="241" fillId="31" borderId="18" xfId="0" applyFont="1" applyFill="1" applyBorder="1" applyAlignment="1">
      <alignment horizontal="left" vertical="center"/>
    </xf>
    <xf numFmtId="0" fontId="241" fillId="31" borderId="0" xfId="0" applyFont="1" applyFill="1" applyAlignment="1">
      <alignment horizontal="left" vertical="center"/>
    </xf>
    <xf numFmtId="0" fontId="55" fillId="31" borderId="0" xfId="0" applyFont="1" applyFill="1" applyAlignment="1">
      <alignment horizontal="right" vertical="center"/>
    </xf>
    <xf numFmtId="0" fontId="55" fillId="12" borderId="29" xfId="14" applyFont="1" applyFill="1" applyBorder="1" applyAlignment="1">
      <alignment horizontal="center" vertical="center"/>
    </xf>
    <xf numFmtId="0" fontId="67" fillId="31" borderId="0" xfId="0" applyFont="1" applyFill="1" applyAlignment="1">
      <alignment horizontal="center" vertical="center"/>
    </xf>
    <xf numFmtId="2" fontId="54" fillId="31" borderId="0" xfId="0" applyNumberFormat="1" applyFont="1" applyFill="1" applyAlignment="1">
      <alignment horizontal="left" vertical="center"/>
    </xf>
    <xf numFmtId="0" fontId="0" fillId="0" borderId="112" xfId="0" applyBorder="1"/>
    <xf numFmtId="0" fontId="241" fillId="31" borderId="28" xfId="0" applyFont="1" applyFill="1" applyBorder="1" applyAlignment="1">
      <alignment horizontal="left" vertical="center"/>
    </xf>
    <xf numFmtId="0" fontId="79" fillId="31" borderId="0" xfId="0" applyFont="1" applyFill="1" applyAlignment="1">
      <alignment horizontal="right" vertical="center"/>
    </xf>
    <xf numFmtId="0" fontId="243" fillId="31" borderId="0" xfId="0" applyFont="1" applyFill="1" applyAlignment="1">
      <alignment horizontal="center" vertical="center"/>
    </xf>
    <xf numFmtId="167" fontId="79" fillId="12" borderId="113" xfId="0" applyNumberFormat="1" applyFont="1" applyFill="1" applyBorder="1" applyAlignment="1" applyProtection="1">
      <alignment horizontal="center" vertical="center"/>
      <protection locked="0"/>
    </xf>
    <xf numFmtId="0" fontId="244" fillId="31" borderId="0" xfId="6" applyFont="1" applyFill="1" applyAlignment="1">
      <alignment horizontal="left" vertical="center"/>
    </xf>
    <xf numFmtId="0" fontId="67" fillId="31" borderId="0" xfId="14" applyFont="1" applyFill="1" applyAlignment="1">
      <alignment horizontal="right" vertical="center"/>
    </xf>
    <xf numFmtId="0" fontId="67" fillId="31" borderId="0" xfId="14" applyFont="1" applyFill="1" applyAlignment="1">
      <alignment horizontal="center" vertical="center"/>
    </xf>
    <xf numFmtId="0" fontId="67" fillId="31" borderId="31" xfId="14" applyFont="1" applyFill="1" applyBorder="1" applyAlignment="1">
      <alignment horizontal="center" vertical="center"/>
    </xf>
    <xf numFmtId="0" fontId="67" fillId="31" borderId="31" xfId="0" applyFont="1" applyFill="1" applyBorder="1" applyAlignment="1" applyProtection="1">
      <alignment horizontal="center" vertical="center"/>
      <protection locked="0"/>
    </xf>
    <xf numFmtId="0" fontId="562" fillId="31" borderId="0" xfId="6" applyFont="1" applyFill="1" applyProtection="1">
      <protection hidden="1"/>
    </xf>
    <xf numFmtId="0" fontId="54" fillId="31" borderId="0" xfId="0" applyFont="1" applyFill="1" applyAlignment="1">
      <alignment horizontal="right" vertical="center"/>
    </xf>
    <xf numFmtId="168" fontId="54" fillId="31" borderId="0" xfId="14" applyNumberFormat="1" applyFont="1" applyFill="1" applyAlignment="1">
      <alignment horizontal="centerContinuous" vertical="center"/>
    </xf>
    <xf numFmtId="0" fontId="54" fillId="31" borderId="0" xfId="0" applyFont="1" applyFill="1" applyAlignment="1">
      <alignment horizontal="left" vertical="center"/>
    </xf>
    <xf numFmtId="0" fontId="0" fillId="31" borderId="28" xfId="0" applyFill="1" applyBorder="1"/>
    <xf numFmtId="0" fontId="67" fillId="31" borderId="0" xfId="0" applyFont="1" applyFill="1" applyAlignment="1">
      <alignment horizontal="right" vertical="center"/>
    </xf>
    <xf numFmtId="168" fontId="81" fillId="31" borderId="0" xfId="14" applyNumberFormat="1" applyFont="1" applyFill="1" applyAlignment="1">
      <alignment horizontal="centerContinuous" vertical="center"/>
    </xf>
    <xf numFmtId="168" fontId="67" fillId="31" borderId="0" xfId="14" applyNumberFormat="1" applyFont="1" applyFill="1" applyAlignment="1">
      <alignment horizontal="centerContinuous" vertical="center"/>
    </xf>
    <xf numFmtId="0" fontId="67" fillId="31" borderId="0" xfId="0" applyFont="1" applyFill="1" applyAlignment="1">
      <alignment horizontal="left" vertical="center"/>
    </xf>
    <xf numFmtId="168" fontId="82" fillId="31" borderId="0" xfId="14" applyNumberFormat="1" applyFont="1" applyFill="1" applyAlignment="1">
      <alignment horizontal="centerContinuous" vertical="center"/>
    </xf>
    <xf numFmtId="0" fontId="82" fillId="31" borderId="0" xfId="0" applyFont="1" applyFill="1" applyAlignment="1">
      <alignment horizontal="left" vertical="center"/>
    </xf>
    <xf numFmtId="0" fontId="245" fillId="31" borderId="0" xfId="0" applyFont="1" applyFill="1" applyAlignment="1">
      <alignment horizontal="left" vertical="center"/>
    </xf>
    <xf numFmtId="169" fontId="82" fillId="31" borderId="0" xfId="14" applyNumberFormat="1" applyFont="1" applyFill="1" applyAlignment="1">
      <alignment horizontal="centerContinuous" vertical="center"/>
    </xf>
    <xf numFmtId="0" fontId="244" fillId="31" borderId="0" xfId="6" applyFont="1" applyFill="1" applyAlignment="1">
      <alignment horizontal="center" vertical="center"/>
    </xf>
    <xf numFmtId="0" fontId="246" fillId="31" borderId="0" xfId="0" applyFont="1" applyFill="1" applyAlignment="1">
      <alignment horizontal="left" vertical="center"/>
    </xf>
    <xf numFmtId="0" fontId="247" fillId="31" borderId="0" xfId="0" applyFont="1" applyFill="1" applyAlignment="1">
      <alignment horizontal="left" vertical="center"/>
    </xf>
    <xf numFmtId="170" fontId="83" fillId="11" borderId="0" xfId="0" applyNumberFormat="1" applyFont="1" applyFill="1" applyAlignment="1" applyProtection="1">
      <alignment horizontal="center" vertical="center"/>
      <protection locked="0"/>
    </xf>
    <xf numFmtId="170" fontId="84" fillId="31" borderId="0" xfId="0" applyNumberFormat="1" applyFont="1" applyFill="1" applyAlignment="1">
      <alignment vertical="center"/>
    </xf>
    <xf numFmtId="170" fontId="77" fillId="0" borderId="0" xfId="0" applyNumberFormat="1" applyFont="1" applyAlignment="1" applyProtection="1">
      <alignment horizontal="center" vertical="center" wrapText="1"/>
      <protection locked="0"/>
    </xf>
    <xf numFmtId="171" fontId="85" fillId="12" borderId="0" xfId="0" applyNumberFormat="1" applyFont="1" applyFill="1" applyAlignment="1" applyProtection="1">
      <alignment horizontal="center" vertical="center"/>
      <protection locked="0"/>
    </xf>
    <xf numFmtId="171" fontId="80" fillId="12" borderId="0" xfId="0" applyNumberFormat="1" applyFont="1" applyFill="1" applyAlignment="1" applyProtection="1">
      <alignment horizontal="center" vertical="center"/>
      <protection locked="0"/>
    </xf>
    <xf numFmtId="171" fontId="86" fillId="31" borderId="0" xfId="0" applyNumberFormat="1" applyFont="1" applyFill="1" applyAlignment="1" applyProtection="1">
      <alignment horizontal="center" vertical="center"/>
      <protection locked="0"/>
    </xf>
    <xf numFmtId="0" fontId="78" fillId="31" borderId="0" xfId="0" applyFont="1" applyFill="1" applyAlignment="1">
      <alignment vertical="center"/>
    </xf>
    <xf numFmtId="0" fontId="0" fillId="31" borderId="34" xfId="0" applyFill="1" applyBorder="1" applyAlignment="1">
      <alignment vertical="center"/>
    </xf>
    <xf numFmtId="9" fontId="0" fillId="31" borderId="12" xfId="0" applyNumberFormat="1" applyFill="1" applyBorder="1" applyAlignment="1">
      <alignment vertical="center"/>
    </xf>
    <xf numFmtId="0" fontId="0" fillId="31" borderId="12" xfId="0" applyFill="1" applyBorder="1" applyAlignment="1">
      <alignment vertical="center"/>
    </xf>
    <xf numFmtId="0" fontId="0" fillId="0" borderId="209" xfId="0" applyBorder="1"/>
    <xf numFmtId="0" fontId="76" fillId="31" borderId="0" xfId="13" applyFont="1" applyFill="1" applyAlignment="1">
      <alignment horizontal="right" vertical="center"/>
    </xf>
    <xf numFmtId="172" fontId="76" fillId="31" borderId="0" xfId="13" applyNumberFormat="1" applyFont="1" applyFill="1" applyAlignment="1">
      <alignment horizontal="centerContinuous" vertical="center"/>
    </xf>
    <xf numFmtId="172" fontId="90" fillId="31" borderId="0" xfId="13" applyNumberFormat="1" applyFont="1" applyFill="1" applyAlignment="1">
      <alignment horizontal="centerContinuous" vertical="center"/>
    </xf>
    <xf numFmtId="0" fontId="16" fillId="31" borderId="0" xfId="12" applyFill="1" applyAlignment="1">
      <alignment horizontal="centerContinuous" vertical="center"/>
    </xf>
    <xf numFmtId="173" fontId="76" fillId="31" borderId="0" xfId="13" applyNumberFormat="1" applyFont="1" applyFill="1" applyAlignment="1">
      <alignment horizontal="center" vertical="center"/>
    </xf>
    <xf numFmtId="174" fontId="250" fillId="31" borderId="0" xfId="14" applyNumberFormat="1" applyFont="1" applyFill="1" applyAlignment="1">
      <alignment vertical="center"/>
    </xf>
    <xf numFmtId="174" fontId="67" fillId="31" borderId="0" xfId="14" applyNumberFormat="1" applyFont="1" applyFill="1" applyAlignment="1">
      <alignment vertical="center"/>
    </xf>
    <xf numFmtId="174" fontId="76" fillId="31" borderId="0" xfId="14" applyNumberFormat="1" applyFont="1" applyFill="1" applyAlignment="1">
      <alignment vertical="center" wrapText="1"/>
    </xf>
    <xf numFmtId="2" fontId="76" fillId="31" borderId="0" xfId="14" applyNumberFormat="1" applyFont="1" applyFill="1" applyAlignment="1">
      <alignment horizontal="center" vertical="center"/>
    </xf>
    <xf numFmtId="170" fontId="76" fillId="31" borderId="0" xfId="14" applyNumberFormat="1" applyFont="1" applyFill="1" applyAlignment="1">
      <alignment horizontal="center" vertical="center"/>
    </xf>
    <xf numFmtId="0" fontId="67" fillId="31" borderId="0" xfId="12" applyFont="1" applyFill="1" applyAlignment="1">
      <alignment horizontal="center" vertical="center"/>
    </xf>
    <xf numFmtId="0" fontId="83" fillId="12" borderId="114" xfId="14" applyFont="1" applyFill="1" applyBorder="1" applyAlignment="1">
      <alignment horizontal="center" vertical="center"/>
    </xf>
    <xf numFmtId="0" fontId="83" fillId="12" borderId="115" xfId="14" applyFont="1" applyFill="1" applyBorder="1" applyAlignment="1">
      <alignment horizontal="center" vertical="center"/>
    </xf>
    <xf numFmtId="0" fontId="207" fillId="31" borderId="209" xfId="0" applyFont="1" applyFill="1" applyBorder="1" applyAlignment="1">
      <alignment horizontal="center" vertical="center"/>
    </xf>
    <xf numFmtId="174" fontId="76" fillId="31" borderId="0" xfId="14" applyNumberFormat="1" applyFont="1" applyFill="1" applyAlignment="1">
      <alignment horizontal="right" vertical="center" wrapText="1"/>
    </xf>
    <xf numFmtId="0" fontId="83" fillId="31" borderId="0" xfId="14" applyFont="1" applyFill="1" applyAlignment="1">
      <alignment horizontal="center" vertical="center"/>
    </xf>
    <xf numFmtId="0" fontId="83" fillId="31" borderId="92" xfId="14" applyFont="1" applyFill="1" applyBorder="1" applyAlignment="1">
      <alignment horizontal="center" vertical="center"/>
    </xf>
    <xf numFmtId="0" fontId="53" fillId="31" borderId="0" xfId="0" applyFont="1" applyFill="1" applyAlignment="1">
      <alignment horizontal="center" vertical="center"/>
    </xf>
    <xf numFmtId="1" fontId="243" fillId="12" borderId="0" xfId="14" applyNumberFormat="1" applyFont="1" applyFill="1" applyAlignment="1">
      <alignment horizontal="center" vertical="center"/>
    </xf>
    <xf numFmtId="165" fontId="243" fillId="12" borderId="0" xfId="14" applyNumberFormat="1" applyFont="1" applyFill="1" applyAlignment="1">
      <alignment horizontal="center" vertical="center"/>
    </xf>
    <xf numFmtId="0" fontId="76" fillId="31" borderId="0" xfId="0" applyFont="1" applyFill="1" applyAlignment="1">
      <alignment horizontal="right" vertical="center"/>
    </xf>
    <xf numFmtId="165" fontId="53" fillId="31" borderId="0" xfId="14" applyNumberFormat="1" applyFont="1" applyFill="1" applyAlignment="1">
      <alignment horizontal="center" vertical="center"/>
    </xf>
    <xf numFmtId="170" fontId="84" fillId="31" borderId="209" xfId="0" applyNumberFormat="1" applyFont="1" applyFill="1" applyBorder="1" applyAlignment="1">
      <alignment vertical="center"/>
    </xf>
    <xf numFmtId="0" fontId="76" fillId="31" borderId="0" xfId="0" applyFont="1" applyFill="1" applyAlignment="1">
      <alignment horizontal="center" vertical="center"/>
    </xf>
    <xf numFmtId="165" fontId="243" fillId="31" borderId="0" xfId="14" applyNumberFormat="1" applyFont="1" applyFill="1" applyAlignment="1">
      <alignment horizontal="center" vertical="center"/>
    </xf>
    <xf numFmtId="0" fontId="207" fillId="49" borderId="209" xfId="0" applyFont="1" applyFill="1" applyBorder="1" applyAlignment="1">
      <alignment horizontal="center" vertical="center"/>
    </xf>
    <xf numFmtId="175" fontId="53" fillId="31" borderId="0" xfId="14" applyNumberFormat="1" applyFont="1" applyFill="1" applyAlignment="1">
      <alignment horizontal="center" vertical="center"/>
    </xf>
    <xf numFmtId="170" fontId="243" fillId="12" borderId="0" xfId="14" applyNumberFormat="1" applyFont="1" applyFill="1" applyAlignment="1">
      <alignment horizontal="center" vertical="center"/>
    </xf>
    <xf numFmtId="0" fontId="252" fillId="31" borderId="0" xfId="0" applyFont="1" applyFill="1" applyAlignment="1">
      <alignment horizontal="right" vertical="center"/>
    </xf>
    <xf numFmtId="0" fontId="253" fillId="31" borderId="0" xfId="8" applyFont="1" applyFill="1"/>
    <xf numFmtId="0" fontId="254" fillId="31" borderId="0" xfId="6" applyFont="1" applyFill="1" applyProtection="1">
      <protection hidden="1"/>
    </xf>
    <xf numFmtId="170" fontId="84" fillId="31" borderId="36" xfId="0" applyNumberFormat="1" applyFont="1" applyFill="1" applyBorder="1" applyAlignment="1">
      <alignment vertical="center"/>
    </xf>
    <xf numFmtId="170" fontId="84" fillId="31" borderId="24" xfId="0" applyNumberFormat="1" applyFont="1" applyFill="1" applyBorder="1" applyAlignment="1">
      <alignment vertical="center"/>
    </xf>
    <xf numFmtId="0" fontId="204" fillId="31" borderId="24" xfId="8" applyFill="1" applyBorder="1"/>
    <xf numFmtId="0" fontId="11" fillId="31" borderId="24" xfId="6" applyFill="1" applyBorder="1" applyProtection="1">
      <protection hidden="1"/>
    </xf>
    <xf numFmtId="0" fontId="76" fillId="31" borderId="24" xfId="0" applyFont="1" applyFill="1" applyBorder="1" applyAlignment="1">
      <alignment horizontal="center" vertical="center"/>
    </xf>
    <xf numFmtId="170" fontId="78" fillId="31" borderId="24" xfId="0" applyNumberFormat="1" applyFont="1" applyFill="1" applyBorder="1" applyAlignment="1" applyProtection="1">
      <alignment horizontal="center" vertical="center" wrapText="1"/>
      <protection locked="0"/>
    </xf>
    <xf numFmtId="0" fontId="0" fillId="31" borderId="24" xfId="0" applyFill="1" applyBorder="1"/>
    <xf numFmtId="0" fontId="0" fillId="31" borderId="25" xfId="0" applyFill="1" applyBorder="1"/>
    <xf numFmtId="0" fontId="54" fillId="37" borderId="209" xfId="0" applyFont="1" applyFill="1" applyBorder="1" applyAlignment="1">
      <alignment horizontal="centerContinuous" vertical="center"/>
    </xf>
    <xf numFmtId="0" fontId="0" fillId="37" borderId="0" xfId="0" applyFill="1" applyAlignment="1">
      <alignment horizontal="centerContinuous" vertical="center"/>
    </xf>
    <xf numFmtId="0" fontId="0" fillId="37" borderId="0" xfId="0" applyFill="1" applyAlignment="1">
      <alignment vertical="center"/>
    </xf>
    <xf numFmtId="0" fontId="0" fillId="37" borderId="92" xfId="0" applyFill="1" applyBorder="1" applyAlignment="1">
      <alignment vertical="center"/>
    </xf>
    <xf numFmtId="174" fontId="64" fillId="31" borderId="209" xfId="14" applyNumberFormat="1" applyFont="1" applyFill="1" applyBorder="1" applyAlignment="1">
      <alignment horizontal="center" vertical="center" wrapText="1"/>
    </xf>
    <xf numFmtId="174" fontId="64" fillId="31" borderId="0" xfId="14" applyNumberFormat="1" applyFont="1" applyFill="1" applyAlignment="1">
      <alignment horizontal="center" vertical="center" wrapText="1"/>
    </xf>
    <xf numFmtId="174" fontId="255" fillId="31" borderId="0" xfId="14" applyNumberFormat="1" applyFont="1" applyFill="1" applyAlignment="1">
      <alignment horizontal="right" vertical="center" wrapText="1"/>
    </xf>
    <xf numFmtId="170" fontId="79" fillId="31" borderId="0" xfId="14" applyNumberFormat="1" applyFont="1" applyFill="1" applyAlignment="1">
      <alignment horizontal="center" vertical="center"/>
    </xf>
    <xf numFmtId="174" fontId="93" fillId="31" borderId="0" xfId="14" applyNumberFormat="1" applyFont="1" applyFill="1" applyAlignment="1">
      <alignment horizontal="right" vertical="center" wrapText="1"/>
    </xf>
    <xf numFmtId="0" fontId="54" fillId="51" borderId="0" xfId="0" applyFont="1" applyFill="1" applyAlignment="1">
      <alignment vertical="center"/>
    </xf>
    <xf numFmtId="0" fontId="11" fillId="51" borderId="92" xfId="0" applyFont="1" applyFill="1" applyBorder="1" applyAlignment="1">
      <alignment vertical="center"/>
    </xf>
    <xf numFmtId="0" fontId="11" fillId="31" borderId="209" xfId="0" applyFont="1" applyFill="1" applyBorder="1" applyAlignment="1">
      <alignment horizontal="center" vertical="center" wrapText="1"/>
    </xf>
    <xf numFmtId="0" fontId="11" fillId="31" borderId="0" xfId="0" applyFont="1" applyFill="1" applyAlignment="1">
      <alignment horizontal="center" vertical="center" wrapText="1"/>
    </xf>
    <xf numFmtId="2" fontId="67" fillId="31" borderId="0" xfId="0" applyNumberFormat="1" applyFont="1" applyFill="1" applyAlignment="1">
      <alignment horizontal="center" vertical="center"/>
    </xf>
    <xf numFmtId="0" fontId="54" fillId="31" borderId="0" xfId="0" applyFont="1" applyFill="1" applyAlignment="1">
      <alignment vertical="center"/>
    </xf>
    <xf numFmtId="0" fontId="11" fillId="31" borderId="92" xfId="0" applyFont="1" applyFill="1" applyBorder="1" applyAlignment="1">
      <alignment vertical="center"/>
    </xf>
    <xf numFmtId="0" fontId="78" fillId="33" borderId="0" xfId="0" applyFont="1" applyFill="1" applyAlignment="1">
      <alignment horizontal="centerContinuous" vertical="center"/>
    </xf>
    <xf numFmtId="174" fontId="256" fillId="3" borderId="209" xfId="14" applyNumberFormat="1" applyFont="1" applyFill="1" applyBorder="1" applyAlignment="1">
      <alignment horizontal="center" vertical="center" wrapText="1"/>
    </xf>
    <xf numFmtId="174" fontId="256" fillId="3" borderId="0" xfId="14" applyNumberFormat="1" applyFont="1" applyFill="1" applyAlignment="1">
      <alignment horizontal="center" vertical="center" wrapText="1"/>
    </xf>
    <xf numFmtId="1" fontId="256" fillId="3" borderId="0" xfId="14" applyNumberFormat="1" applyFont="1" applyFill="1" applyAlignment="1">
      <alignment horizontal="centerContinuous" vertical="center"/>
    </xf>
    <xf numFmtId="0" fontId="256" fillId="3" borderId="0" xfId="0" applyFont="1" applyFill="1" applyAlignment="1">
      <alignment horizontal="center" vertical="center" wrapText="1"/>
    </xf>
    <xf numFmtId="0" fontId="256" fillId="3" borderId="0" xfId="0" applyFont="1" applyFill="1" applyAlignment="1">
      <alignment horizontal="centerContinuous" vertical="center"/>
    </xf>
    <xf numFmtId="0" fontId="256" fillId="3" borderId="0" xfId="0" applyFont="1" applyFill="1" applyAlignment="1">
      <alignment horizontal="center" vertical="center"/>
    </xf>
    <xf numFmtId="170" fontId="256" fillId="3" borderId="209" xfId="14" applyNumberFormat="1" applyFont="1" applyFill="1" applyBorder="1" applyAlignment="1">
      <alignment horizontal="center" vertical="center"/>
    </xf>
    <xf numFmtId="170" fontId="256" fillId="3" borderId="0" xfId="14" applyNumberFormat="1" applyFont="1" applyFill="1" applyAlignment="1">
      <alignment horizontal="center" vertical="center"/>
    </xf>
    <xf numFmtId="1" fontId="256" fillId="3" borderId="0" xfId="14" applyNumberFormat="1" applyFont="1" applyFill="1" applyAlignment="1">
      <alignment horizontal="center" vertical="center"/>
    </xf>
    <xf numFmtId="2" fontId="256" fillId="3" borderId="0" xfId="14" applyNumberFormat="1" applyFont="1" applyFill="1" applyAlignment="1">
      <alignment horizontal="center" vertical="center"/>
    </xf>
    <xf numFmtId="0" fontId="256" fillId="3" borderId="92" xfId="0" applyFont="1" applyFill="1" applyBorder="1" applyAlignment="1">
      <alignment horizontal="center" vertical="center"/>
    </xf>
    <xf numFmtId="170" fontId="256" fillId="3" borderId="24" xfId="14" applyNumberFormat="1" applyFont="1" applyFill="1" applyBorder="1" applyAlignment="1">
      <alignment horizontal="center" vertical="center"/>
    </xf>
    <xf numFmtId="1" fontId="256" fillId="3" borderId="24" xfId="14" applyNumberFormat="1" applyFont="1" applyFill="1" applyBorder="1" applyAlignment="1">
      <alignment horizontal="center" vertical="center"/>
    </xf>
    <xf numFmtId="0" fontId="256" fillId="3" borderId="24" xfId="0" applyFont="1" applyFill="1" applyBorder="1" applyAlignment="1">
      <alignment horizontal="center" vertical="center"/>
    </xf>
    <xf numFmtId="2" fontId="256" fillId="3" borderId="24" xfId="14" applyNumberFormat="1" applyFont="1" applyFill="1" applyBorder="1" applyAlignment="1">
      <alignment horizontal="center" vertical="center"/>
    </xf>
    <xf numFmtId="0" fontId="256" fillId="3" borderId="25" xfId="0" applyFont="1" applyFill="1" applyBorder="1" applyAlignment="1">
      <alignment horizontal="center" vertical="center"/>
    </xf>
    <xf numFmtId="0" fontId="11" fillId="49" borderId="0" xfId="6" applyFill="1" applyProtection="1">
      <protection hidden="1"/>
    </xf>
    <xf numFmtId="0" fontId="76" fillId="31" borderId="0" xfId="10" applyFont="1" applyFill="1" applyAlignment="1">
      <alignment horizontal="center" wrapText="1"/>
    </xf>
    <xf numFmtId="0" fontId="53" fillId="31" borderId="0" xfId="10" applyFont="1" applyFill="1" applyAlignment="1">
      <alignment horizontal="right" vertical="center"/>
    </xf>
    <xf numFmtId="165" fontId="53" fillId="31" borderId="0" xfId="10" applyNumberFormat="1" applyFont="1" applyFill="1" applyAlignment="1">
      <alignment horizontal="left" vertical="center"/>
    </xf>
    <xf numFmtId="0" fontId="259" fillId="31" borderId="0" xfId="12" applyFont="1" applyFill="1"/>
    <xf numFmtId="0" fontId="11" fillId="52" borderId="0" xfId="6" applyFill="1" applyProtection="1">
      <protection hidden="1"/>
    </xf>
    <xf numFmtId="0" fontId="53" fillId="31" borderId="0" xfId="10" applyFont="1" applyFill="1" applyAlignment="1">
      <alignment vertical="center"/>
    </xf>
    <xf numFmtId="164" fontId="53" fillId="31" borderId="0" xfId="10" applyNumberFormat="1" applyFont="1" applyFill="1" applyAlignment="1">
      <alignment horizontal="center" vertical="center"/>
    </xf>
    <xf numFmtId="0" fontId="53" fillId="31" borderId="0" xfId="0" applyFont="1" applyFill="1" applyAlignment="1">
      <alignment horizontal="left" vertical="center"/>
    </xf>
    <xf numFmtId="166" fontId="53" fillId="31" borderId="28" xfId="10" applyNumberFormat="1" applyFont="1" applyFill="1" applyBorder="1" applyAlignment="1">
      <alignment horizontal="center" vertical="center"/>
    </xf>
    <xf numFmtId="0" fontId="0" fillId="31" borderId="34" xfId="0" applyFill="1" applyBorder="1"/>
    <xf numFmtId="0" fontId="0" fillId="31" borderId="35" xfId="0" applyFill="1" applyBorder="1"/>
    <xf numFmtId="0" fontId="239" fillId="31" borderId="0" xfId="12" applyFont="1" applyFill="1" applyAlignment="1">
      <alignment horizontal="center" vertical="center"/>
    </xf>
    <xf numFmtId="2" fontId="67" fillId="31" borderId="0" xfId="10" applyNumberFormat="1" applyFont="1" applyFill="1" applyAlignment="1">
      <alignment horizontal="center" vertical="center"/>
    </xf>
    <xf numFmtId="0" fontId="261" fillId="31" borderId="0" xfId="10" applyFont="1" applyFill="1" applyAlignment="1">
      <alignment horizontal="left" vertical="center"/>
    </xf>
    <xf numFmtId="0" fontId="263" fillId="31" borderId="0" xfId="0" applyFont="1" applyFill="1"/>
    <xf numFmtId="0" fontId="11" fillId="31" borderId="0" xfId="0" applyFont="1" applyFill="1"/>
    <xf numFmtId="0" fontId="11" fillId="31" borderId="92" xfId="0" applyFont="1" applyFill="1" applyBorder="1"/>
    <xf numFmtId="176" fontId="262" fillId="31" borderId="209" xfId="10" applyNumberFormat="1" applyFont="1" applyFill="1" applyBorder="1" applyAlignment="1">
      <alignment horizontal="center" vertical="center"/>
    </xf>
    <xf numFmtId="176" fontId="262" fillId="31" borderId="0" xfId="10" applyNumberFormat="1" applyFont="1" applyFill="1" applyAlignment="1">
      <alignment horizontal="center" vertical="center"/>
    </xf>
    <xf numFmtId="177" fontId="262" fillId="31" borderId="0" xfId="10" applyNumberFormat="1" applyFont="1" applyFill="1" applyAlignment="1">
      <alignment horizontal="center" vertical="center"/>
    </xf>
    <xf numFmtId="176" fontId="262" fillId="31" borderId="209" xfId="10" applyNumberFormat="1" applyFont="1" applyFill="1" applyBorder="1" applyAlignment="1">
      <alignment horizontal="left" vertical="center"/>
    </xf>
    <xf numFmtId="0" fontId="0" fillId="3" borderId="209" xfId="0" applyFill="1" applyBorder="1" applyAlignment="1">
      <alignment vertical="center"/>
    </xf>
    <xf numFmtId="0" fontId="0" fillId="3" borderId="92" xfId="0" applyFill="1" applyBorder="1" applyAlignment="1">
      <alignment vertical="center"/>
    </xf>
    <xf numFmtId="0" fontId="37" fillId="0" borderId="0" xfId="0" applyFont="1" applyAlignment="1">
      <alignment horizontal="right" vertical="center"/>
    </xf>
    <xf numFmtId="0" fontId="0" fillId="3" borderId="0" xfId="0" applyFill="1" applyAlignment="1">
      <alignment horizontal="left" vertical="center"/>
    </xf>
    <xf numFmtId="0" fontId="190" fillId="3" borderId="0" xfId="0" applyFont="1" applyFill="1" applyAlignment="1">
      <alignment horizontal="right" vertical="center"/>
    </xf>
    <xf numFmtId="0" fontId="54" fillId="3" borderId="0" xfId="14" applyFont="1" applyFill="1" applyAlignment="1">
      <alignment horizontal="center" vertical="center"/>
    </xf>
    <xf numFmtId="0" fontId="54" fillId="3" borderId="31" xfId="14" applyFont="1" applyFill="1" applyBorder="1" applyAlignment="1">
      <alignment horizontal="center" vertical="center"/>
    </xf>
    <xf numFmtId="0" fontId="54" fillId="3" borderId="31" xfId="0" applyFont="1" applyFill="1" applyBorder="1" applyAlignment="1" applyProtection="1">
      <alignment horizontal="center" vertical="center"/>
      <protection locked="0"/>
    </xf>
    <xf numFmtId="0" fontId="264" fillId="3" borderId="0" xfId="0" applyFont="1" applyFill="1" applyAlignment="1">
      <alignment horizontal="right" vertical="center"/>
    </xf>
    <xf numFmtId="0" fontId="118" fillId="12" borderId="41" xfId="14" applyFont="1" applyFill="1" applyBorder="1" applyAlignment="1">
      <alignment horizontal="center" vertical="center"/>
    </xf>
    <xf numFmtId="0" fontId="24" fillId="3" borderId="0" xfId="0" applyFont="1" applyFill="1" applyAlignment="1">
      <alignment horizontal="left" vertical="center"/>
    </xf>
    <xf numFmtId="0" fontId="265" fillId="3" borderId="0" xfId="0" applyFont="1" applyFill="1" applyAlignment="1">
      <alignment horizontal="right" vertical="center"/>
    </xf>
    <xf numFmtId="166" fontId="0" fillId="3" borderId="0" xfId="0" applyNumberFormat="1" applyFill="1" applyAlignment="1">
      <alignment horizontal="center" vertical="center"/>
    </xf>
    <xf numFmtId="0" fontId="24" fillId="3" borderId="0" xfId="0" applyFont="1" applyFill="1" applyAlignment="1">
      <alignment horizontal="right" vertical="center"/>
    </xf>
    <xf numFmtId="2" fontId="69" fillId="3" borderId="243" xfId="14" applyNumberFormat="1" applyFont="1" applyFill="1" applyBorder="1" applyAlignment="1">
      <alignment horizontal="center" vertical="center"/>
    </xf>
    <xf numFmtId="0" fontId="0" fillId="3" borderId="170" xfId="0" applyFill="1" applyBorder="1" applyAlignment="1">
      <alignment horizontal="center" vertical="center"/>
    </xf>
    <xf numFmtId="0" fontId="0" fillId="0" borderId="209" xfId="0" applyBorder="1" applyAlignment="1">
      <alignment vertical="center"/>
    </xf>
    <xf numFmtId="0" fontId="24" fillId="0" borderId="0" xfId="0" applyFont="1" applyAlignment="1">
      <alignment horizontal="right" vertical="center"/>
    </xf>
    <xf numFmtId="167" fontId="79" fillId="12" borderId="0" xfId="0" applyNumberFormat="1" applyFont="1" applyFill="1" applyAlignment="1" applyProtection="1">
      <alignment horizontal="center" vertical="center"/>
      <protection locked="0"/>
    </xf>
    <xf numFmtId="0" fontId="152" fillId="3" borderId="0" xfId="6" applyFont="1" applyFill="1" applyAlignment="1">
      <alignment horizontal="left" vertical="center"/>
    </xf>
    <xf numFmtId="165" fontId="67" fillId="3" borderId="243" xfId="14" applyNumberFormat="1" applyFont="1" applyFill="1" applyBorder="1" applyAlignment="1">
      <alignment horizontal="center" vertical="center"/>
    </xf>
    <xf numFmtId="165" fontId="67" fillId="3" borderId="0" xfId="0" applyNumberFormat="1" applyFont="1" applyFill="1" applyAlignment="1">
      <alignment horizontal="center" vertical="center"/>
    </xf>
    <xf numFmtId="0" fontId="37" fillId="3" borderId="170" xfId="0" applyFont="1" applyFill="1" applyBorder="1" applyAlignment="1">
      <alignment horizontal="center" vertical="center"/>
    </xf>
    <xf numFmtId="0" fontId="0" fillId="3" borderId="11"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100" fillId="3" borderId="244" xfId="6" applyFont="1" applyFill="1" applyBorder="1" applyAlignment="1">
      <alignment vertical="center"/>
    </xf>
    <xf numFmtId="0" fontId="100" fillId="3" borderId="0" xfId="6" applyFont="1" applyFill="1" applyAlignment="1">
      <alignment vertical="center"/>
    </xf>
    <xf numFmtId="0" fontId="17" fillId="31" borderId="209" xfId="14" applyFont="1" applyFill="1" applyBorder="1" applyAlignment="1">
      <alignment horizontal="right" vertical="center"/>
    </xf>
    <xf numFmtId="180" fontId="69" fillId="3" borderId="0" xfId="11" applyNumberFormat="1" applyFont="1" applyFill="1" applyAlignment="1">
      <alignment horizontal="center" vertical="center"/>
    </xf>
    <xf numFmtId="180" fontId="69" fillId="3" borderId="0" xfId="11" applyNumberFormat="1" applyFont="1" applyFill="1" applyAlignment="1">
      <alignment horizontal="left" vertical="center"/>
    </xf>
    <xf numFmtId="164" fontId="103" fillId="45" borderId="209" xfId="11" applyNumberFormat="1" applyFont="1" applyFill="1" applyBorder="1" applyAlignment="1">
      <alignment horizontal="left" vertical="center"/>
    </xf>
    <xf numFmtId="0" fontId="37" fillId="3" borderId="209" xfId="0" applyFont="1" applyFill="1" applyBorder="1" applyAlignment="1">
      <alignment vertical="center" wrapText="1"/>
    </xf>
    <xf numFmtId="0" fontId="37" fillId="3" borderId="0" xfId="0" applyFont="1" applyFill="1" applyAlignment="1">
      <alignment vertical="center" wrapText="1"/>
    </xf>
    <xf numFmtId="0" fontId="37" fillId="0" borderId="0" xfId="0" applyFont="1" applyAlignment="1">
      <alignment horizontal="right"/>
    </xf>
    <xf numFmtId="0" fontId="190" fillId="3" borderId="0" xfId="0" applyFont="1" applyFill="1" applyAlignment="1">
      <alignment horizontal="right"/>
    </xf>
    <xf numFmtId="0" fontId="54" fillId="3" borderId="123" xfId="14" applyFont="1" applyFill="1" applyBorder="1" applyAlignment="1">
      <alignment horizontal="center" vertical="center"/>
    </xf>
    <xf numFmtId="0" fontId="54" fillId="3" borderId="123" xfId="0" applyFont="1" applyFill="1" applyBorder="1" applyAlignment="1" applyProtection="1">
      <alignment horizontal="center" vertical="center"/>
      <protection locked="0"/>
    </xf>
    <xf numFmtId="1" fontId="267" fillId="3" borderId="245" xfId="11" applyNumberFormat="1" applyFont="1" applyFill="1" applyBorder="1" applyAlignment="1">
      <alignment horizontal="center" vertical="center"/>
    </xf>
    <xf numFmtId="0" fontId="50" fillId="3" borderId="209" xfId="6" applyFont="1" applyFill="1" applyBorder="1" applyAlignment="1">
      <alignment horizontal="center" vertical="center"/>
    </xf>
    <xf numFmtId="1" fontId="267" fillId="3" borderId="0" xfId="11" applyNumberFormat="1" applyFont="1" applyFill="1" applyAlignment="1">
      <alignment horizontal="center" vertical="center"/>
    </xf>
    <xf numFmtId="0" fontId="37" fillId="3" borderId="209" xfId="0" applyFont="1" applyFill="1" applyBorder="1" applyAlignment="1">
      <alignment vertical="center"/>
    </xf>
    <xf numFmtId="0" fontId="37" fillId="3" borderId="0" xfId="0" applyFont="1" applyFill="1" applyAlignment="1">
      <alignment horizontal="right" vertical="center"/>
    </xf>
    <xf numFmtId="0" fontId="0" fillId="3" borderId="245" xfId="0" applyFill="1" applyBorder="1" applyAlignment="1">
      <alignment horizontal="center" vertical="center"/>
    </xf>
    <xf numFmtId="0" fontId="0" fillId="3" borderId="0" xfId="0" applyFill="1" applyAlignment="1">
      <alignment horizontal="left"/>
    </xf>
    <xf numFmtId="0" fontId="37" fillId="3" borderId="245" xfId="0" applyFont="1" applyFill="1" applyBorder="1" applyAlignment="1">
      <alignment horizontal="center" vertical="center"/>
    </xf>
    <xf numFmtId="0" fontId="0" fillId="3" borderId="13" xfId="0" applyFill="1" applyBorder="1"/>
    <xf numFmtId="0" fontId="268" fillId="3" borderId="209" xfId="6" applyFont="1" applyFill="1" applyBorder="1" applyAlignment="1">
      <alignment horizontal="center" vertical="center"/>
    </xf>
    <xf numFmtId="0" fontId="269" fillId="3" borderId="244" xfId="6" applyFont="1" applyFill="1" applyBorder="1" applyAlignment="1">
      <alignment vertical="center"/>
    </xf>
    <xf numFmtId="0" fontId="67" fillId="31" borderId="0" xfId="0" applyFont="1" applyFill="1"/>
    <xf numFmtId="0" fontId="67" fillId="21" borderId="246" xfId="14" applyFont="1" applyFill="1" applyBorder="1" applyAlignment="1" applyProtection="1">
      <alignment horizontal="centerContinuous" vertical="center"/>
      <protection locked="0"/>
    </xf>
    <xf numFmtId="0" fontId="67" fillId="21" borderId="247" xfId="14" applyFont="1" applyFill="1" applyBorder="1" applyAlignment="1" applyProtection="1">
      <alignment horizontal="centerContinuous" vertical="center"/>
      <protection locked="0"/>
    </xf>
    <xf numFmtId="0" fontId="67" fillId="21" borderId="248" xfId="14" applyFont="1" applyFill="1" applyBorder="1" applyAlignment="1" applyProtection="1">
      <alignment horizontal="right" vertical="center"/>
      <protection locked="0"/>
    </xf>
    <xf numFmtId="0" fontId="83" fillId="31" borderId="209" xfId="0" applyFont="1" applyFill="1" applyBorder="1" applyAlignment="1" applyProtection="1">
      <alignment horizontal="left" vertical="center"/>
      <protection locked="0"/>
    </xf>
    <xf numFmtId="0" fontId="83" fillId="31" borderId="51" xfId="0" applyFont="1" applyFill="1" applyBorder="1" applyAlignment="1" applyProtection="1">
      <alignment horizontal="right" vertical="center"/>
      <protection locked="0"/>
    </xf>
    <xf numFmtId="182" fontId="238" fillId="12" borderId="28" xfId="0" applyNumberFormat="1" applyFont="1" applyFill="1" applyBorder="1" applyAlignment="1" applyProtection="1">
      <alignment horizontal="center" vertical="center"/>
      <protection locked="0"/>
    </xf>
    <xf numFmtId="0" fontId="83" fillId="31" borderId="0" xfId="0" applyFont="1" applyFill="1" applyAlignment="1" applyProtection="1">
      <alignment horizontal="right" vertical="center"/>
      <protection locked="0"/>
    </xf>
    <xf numFmtId="0" fontId="80" fillId="31" borderId="0" xfId="0" applyFont="1" applyFill="1" applyAlignment="1" applyProtection="1">
      <alignment horizontal="right" vertical="center"/>
      <protection locked="0"/>
    </xf>
    <xf numFmtId="182" fontId="270" fillId="12" borderId="92" xfId="0" applyNumberFormat="1" applyFont="1" applyFill="1" applyBorder="1" applyAlignment="1" applyProtection="1">
      <alignment horizontal="center" vertical="center"/>
      <protection locked="0"/>
    </xf>
    <xf numFmtId="0" fontId="271" fillId="31" borderId="209" xfId="0" applyFont="1" applyFill="1" applyBorder="1" applyAlignment="1" applyProtection="1">
      <alignment horizontal="left" vertical="center" wrapText="1"/>
      <protection locked="0"/>
    </xf>
    <xf numFmtId="0" fontId="271" fillId="31" borderId="0" xfId="0" applyFont="1" applyFill="1" applyAlignment="1" applyProtection="1">
      <alignment horizontal="right" vertical="center" wrapText="1"/>
      <protection locked="0"/>
    </xf>
    <xf numFmtId="183" fontId="270" fillId="12" borderId="28" xfId="0" applyNumberFormat="1" applyFont="1" applyFill="1" applyBorder="1" applyAlignment="1" applyProtection="1">
      <alignment horizontal="center" vertical="center"/>
      <protection locked="0"/>
    </xf>
    <xf numFmtId="182" fontId="270" fillId="12" borderId="28" xfId="0" applyNumberFormat="1" applyFont="1" applyFill="1" applyBorder="1" applyAlignment="1" applyProtection="1">
      <alignment horizontal="center" vertical="center"/>
      <protection locked="0"/>
    </xf>
    <xf numFmtId="182" fontId="238" fillId="12" borderId="92" xfId="0" applyNumberFormat="1" applyFont="1" applyFill="1" applyBorder="1" applyAlignment="1" applyProtection="1">
      <alignment horizontal="center" vertical="center"/>
      <protection locked="0"/>
    </xf>
    <xf numFmtId="0" fontId="54" fillId="31" borderId="209" xfId="0" applyFont="1" applyFill="1" applyBorder="1" applyAlignment="1" applyProtection="1">
      <alignment horizontal="left" vertical="center"/>
      <protection locked="0"/>
    </xf>
    <xf numFmtId="0" fontId="54" fillId="31" borderId="0" xfId="0" applyFont="1" applyFill="1" applyAlignment="1" applyProtection="1">
      <alignment horizontal="right" vertical="center"/>
      <protection locked="0"/>
    </xf>
    <xf numFmtId="182" fontId="52" fillId="31" borderId="28" xfId="0" applyNumberFormat="1" applyFont="1" applyFill="1" applyBorder="1" applyAlignment="1" applyProtection="1">
      <alignment horizontal="center" vertical="center"/>
      <protection locked="0"/>
    </xf>
    <xf numFmtId="0" fontId="11" fillId="31" borderId="0" xfId="0" applyFont="1" applyFill="1" applyAlignment="1" applyProtection="1">
      <alignment horizontal="right" vertical="center"/>
      <protection locked="0"/>
    </xf>
    <xf numFmtId="182" fontId="52" fillId="31" borderId="92" xfId="0" applyNumberFormat="1" applyFont="1" applyFill="1" applyBorder="1" applyAlignment="1" applyProtection="1">
      <alignment horizontal="center" vertical="center"/>
      <protection locked="0"/>
    </xf>
    <xf numFmtId="0" fontId="11" fillId="31" borderId="209" xfId="0" applyFont="1" applyFill="1" applyBorder="1" applyAlignment="1" applyProtection="1">
      <alignment horizontal="left" vertical="center"/>
      <protection locked="0"/>
    </xf>
    <xf numFmtId="0" fontId="52" fillId="31" borderId="0" xfId="0" applyFont="1" applyFill="1" applyAlignment="1" applyProtection="1">
      <alignment horizontal="right" vertical="center"/>
      <protection locked="0"/>
    </xf>
    <xf numFmtId="183" fontId="52" fillId="31" borderId="28" xfId="0" applyNumberFormat="1" applyFont="1" applyFill="1" applyBorder="1" applyAlignment="1" applyProtection="1">
      <alignment horizontal="center" vertical="center"/>
      <protection locked="0"/>
    </xf>
    <xf numFmtId="183" fontId="52" fillId="31" borderId="92" xfId="0" applyNumberFormat="1" applyFont="1" applyFill="1" applyBorder="1" applyAlignment="1" applyProtection="1">
      <alignment horizontal="center" vertical="center"/>
      <protection locked="0"/>
    </xf>
    <xf numFmtId="0" fontId="11" fillId="33" borderId="47" xfId="0" applyFont="1" applyFill="1" applyBorder="1" applyAlignment="1" applyProtection="1">
      <alignment horizontal="left" vertical="center"/>
      <protection locked="0"/>
    </xf>
    <xf numFmtId="0" fontId="11" fillId="33" borderId="40" xfId="0" applyFont="1" applyFill="1" applyBorder="1" applyAlignment="1" applyProtection="1">
      <alignment horizontal="right" vertical="center"/>
      <protection locked="0"/>
    </xf>
    <xf numFmtId="182" fontId="52" fillId="33" borderId="40" xfId="0" applyNumberFormat="1" applyFont="1" applyFill="1" applyBorder="1" applyAlignment="1" applyProtection="1">
      <alignment horizontal="center" vertical="center"/>
      <protection locked="0"/>
    </xf>
    <xf numFmtId="0" fontId="52" fillId="33" borderId="40" xfId="0" applyFont="1" applyFill="1" applyBorder="1" applyAlignment="1" applyProtection="1">
      <alignment horizontal="right" vertical="center"/>
      <protection locked="0"/>
    </xf>
    <xf numFmtId="183" fontId="52" fillId="33" borderId="40" xfId="0" applyNumberFormat="1" applyFont="1" applyFill="1" applyBorder="1" applyAlignment="1" applyProtection="1">
      <alignment horizontal="center" vertical="center"/>
      <protection locked="0"/>
    </xf>
    <xf numFmtId="183" fontId="52" fillId="33" borderId="44" xfId="0" applyNumberFormat="1" applyFont="1" applyFill="1" applyBorder="1" applyAlignment="1" applyProtection="1">
      <alignment horizontal="center" vertical="center"/>
      <protection locked="0"/>
    </xf>
    <xf numFmtId="0" fontId="80" fillId="31" borderId="209" xfId="0" applyFont="1" applyFill="1" applyBorder="1" applyAlignment="1" applyProtection="1">
      <alignment horizontal="left" vertical="center"/>
      <protection locked="0"/>
    </xf>
    <xf numFmtId="171" fontId="255" fillId="12" borderId="28" xfId="0" applyNumberFormat="1" applyFont="1" applyFill="1" applyBorder="1" applyAlignment="1" applyProtection="1">
      <alignment horizontal="center" vertical="center"/>
      <protection locked="0"/>
    </xf>
    <xf numFmtId="0" fontId="52" fillId="31" borderId="11" xfId="0" applyFont="1" applyFill="1" applyBorder="1" applyAlignment="1" applyProtection="1">
      <alignment horizontal="left" vertical="center"/>
      <protection locked="0"/>
    </xf>
    <xf numFmtId="0" fontId="52" fillId="31" borderId="12" xfId="0" applyFont="1" applyFill="1" applyBorder="1" applyAlignment="1" applyProtection="1">
      <alignment horizontal="right" vertical="center"/>
      <protection locked="0"/>
    </xf>
    <xf numFmtId="183" fontId="52" fillId="31" borderId="35" xfId="0" applyNumberFormat="1" applyFont="1" applyFill="1" applyBorder="1" applyAlignment="1" applyProtection="1">
      <alignment horizontal="center" vertical="center"/>
      <protection locked="0"/>
    </xf>
    <xf numFmtId="0" fontId="11" fillId="31" borderId="12" xfId="0" applyFont="1" applyFill="1" applyBorder="1" applyAlignment="1" applyProtection="1">
      <alignment horizontal="right" vertical="center"/>
      <protection locked="0"/>
    </xf>
    <xf numFmtId="182" fontId="52" fillId="31" borderId="35" xfId="0" applyNumberFormat="1" applyFont="1" applyFill="1" applyBorder="1" applyAlignment="1" applyProtection="1">
      <alignment horizontal="center" vertical="center"/>
      <protection locked="0"/>
    </xf>
    <xf numFmtId="183" fontId="52" fillId="31" borderId="13" xfId="0" applyNumberFormat="1" applyFont="1" applyFill="1" applyBorder="1" applyAlignment="1" applyProtection="1">
      <alignment horizontal="center" vertical="center"/>
      <protection locked="0"/>
    </xf>
    <xf numFmtId="0" fontId="81" fillId="21" borderId="246" xfId="14" applyFont="1" applyFill="1" applyBorder="1" applyAlignment="1" applyProtection="1">
      <alignment horizontal="centerContinuous" vertical="center"/>
      <protection locked="0"/>
    </xf>
    <xf numFmtId="184" fontId="83" fillId="12" borderId="28" xfId="0" applyNumberFormat="1" applyFont="1" applyFill="1" applyBorder="1" applyAlignment="1" applyProtection="1">
      <alignment horizontal="center" vertical="center"/>
      <protection locked="0"/>
    </xf>
    <xf numFmtId="184" fontId="83" fillId="12" borderId="92" xfId="0" applyNumberFormat="1" applyFont="1" applyFill="1" applyBorder="1" applyAlignment="1" applyProtection="1">
      <alignment horizontal="center" vertical="center"/>
      <protection locked="0"/>
    </xf>
    <xf numFmtId="171" fontId="80" fillId="12" borderId="28" xfId="0" applyNumberFormat="1" applyFont="1" applyFill="1" applyBorder="1" applyAlignment="1" applyProtection="1">
      <alignment horizontal="center" vertical="center"/>
      <protection locked="0"/>
    </xf>
    <xf numFmtId="184" fontId="80" fillId="12" borderId="28" xfId="0" applyNumberFormat="1" applyFont="1" applyFill="1" applyBorder="1" applyAlignment="1" applyProtection="1">
      <alignment horizontal="center" vertical="center"/>
      <protection locked="0"/>
    </xf>
    <xf numFmtId="184" fontId="11" fillId="3" borderId="28" xfId="0" applyNumberFormat="1" applyFont="1" applyFill="1" applyBorder="1" applyAlignment="1" applyProtection="1">
      <alignment horizontal="left" vertical="center"/>
      <protection locked="0"/>
    </xf>
    <xf numFmtId="184" fontId="11" fillId="3" borderId="92" xfId="0" applyNumberFormat="1" applyFont="1" applyFill="1" applyBorder="1" applyAlignment="1" applyProtection="1">
      <alignment horizontal="left" vertical="center"/>
      <protection locked="0"/>
    </xf>
    <xf numFmtId="0" fontId="11" fillId="3" borderId="11" xfId="0" applyFont="1" applyFill="1" applyBorder="1" applyAlignment="1" applyProtection="1">
      <alignment horizontal="left" vertical="center"/>
      <protection locked="0"/>
    </xf>
    <xf numFmtId="170" fontId="11" fillId="3" borderId="35" xfId="0" applyNumberFormat="1" applyFont="1" applyFill="1" applyBorder="1" applyAlignment="1" applyProtection="1">
      <alignment horizontal="left" vertical="center"/>
      <protection locked="0"/>
    </xf>
    <xf numFmtId="9" fontId="11" fillId="3" borderId="35" xfId="0" applyNumberFormat="1" applyFont="1" applyFill="1" applyBorder="1" applyAlignment="1" applyProtection="1">
      <alignment horizontal="left" vertical="center"/>
      <protection locked="0"/>
    </xf>
    <xf numFmtId="9" fontId="11" fillId="3" borderId="13" xfId="0" applyNumberFormat="1" applyFont="1" applyFill="1" applyBorder="1" applyAlignment="1" applyProtection="1">
      <alignment horizontal="left" vertical="center"/>
      <protection locked="0"/>
    </xf>
    <xf numFmtId="0" fontId="83" fillId="3" borderId="180" xfId="0" applyFont="1" applyFill="1" applyBorder="1" applyAlignment="1" applyProtection="1">
      <alignment horizontal="left" vertical="center"/>
      <protection locked="0"/>
    </xf>
    <xf numFmtId="0" fontId="83" fillId="3" borderId="241" xfId="0" applyFont="1" applyFill="1" applyBorder="1" applyAlignment="1" applyProtection="1">
      <alignment horizontal="right" vertical="center"/>
      <protection locked="0"/>
    </xf>
    <xf numFmtId="184" fontId="83" fillId="12" borderId="249" xfId="0" applyNumberFormat="1" applyFont="1" applyFill="1" applyBorder="1" applyAlignment="1" applyProtection="1">
      <alignment horizontal="center" vertical="center"/>
      <protection locked="0"/>
    </xf>
    <xf numFmtId="170" fontId="11" fillId="3" borderId="28" xfId="0" applyNumberFormat="1" applyFont="1" applyFill="1" applyBorder="1" applyAlignment="1" applyProtection="1">
      <alignment horizontal="left" vertical="center"/>
      <protection locked="0"/>
    </xf>
    <xf numFmtId="0" fontId="273" fillId="31" borderId="0" xfId="0" applyFont="1" applyFill="1" applyAlignment="1">
      <alignment vertical="center"/>
    </xf>
    <xf numFmtId="0" fontId="274" fillId="31" borderId="0" xfId="0" applyFont="1" applyFill="1" applyAlignment="1">
      <alignment horizontal="left" vertical="center"/>
    </xf>
    <xf numFmtId="0" fontId="274" fillId="31" borderId="0" xfId="0" applyFont="1" applyFill="1" applyAlignment="1">
      <alignment horizontal="right" vertical="center"/>
    </xf>
    <xf numFmtId="0" fontId="275" fillId="31" borderId="0" xfId="0" applyFont="1" applyFill="1" applyAlignment="1">
      <alignment vertical="center"/>
    </xf>
    <xf numFmtId="0" fontId="208" fillId="31" borderId="0" xfId="0" applyFont="1" applyFill="1" applyAlignment="1">
      <alignment vertical="center"/>
    </xf>
    <xf numFmtId="0" fontId="67" fillId="46" borderId="0" xfId="0" applyFont="1" applyFill="1" applyAlignment="1">
      <alignment horizontal="centerContinuous" vertical="center"/>
    </xf>
    <xf numFmtId="0" fontId="53" fillId="58" borderId="0" xfId="16" applyFont="1" applyFill="1" applyAlignment="1">
      <alignment vertical="top"/>
    </xf>
    <xf numFmtId="0" fontId="76" fillId="59" borderId="0" xfId="16" applyFont="1" applyFill="1" applyAlignment="1">
      <alignment horizontal="right" vertical="center"/>
    </xf>
    <xf numFmtId="49" fontId="52" fillId="31" borderId="186" xfId="0" applyNumberFormat="1" applyFont="1" applyFill="1" applyBorder="1" applyAlignment="1">
      <alignment horizontal="left" vertical="center"/>
    </xf>
    <xf numFmtId="0" fontId="95" fillId="60" borderId="0" xfId="17" applyFont="1" applyFill="1" applyAlignment="1">
      <alignment horizontal="right" vertical="center"/>
    </xf>
    <xf numFmtId="0" fontId="561" fillId="60" borderId="0" xfId="17" applyFont="1" applyFill="1" applyAlignment="1">
      <alignment horizontal="left" vertical="center" wrapText="1"/>
    </xf>
    <xf numFmtId="0" fontId="563" fillId="61" borderId="0" xfId="0" applyFont="1" applyFill="1" applyAlignment="1">
      <alignment horizontal="left" vertical="center"/>
    </xf>
    <xf numFmtId="0" fontId="76" fillId="3" borderId="0" xfId="6" applyFont="1" applyFill="1" applyProtection="1">
      <protection hidden="1"/>
    </xf>
    <xf numFmtId="0" fontId="42" fillId="3" borderId="0" xfId="1" applyFont="1" applyFill="1" applyAlignment="1" applyProtection="1">
      <protection hidden="1"/>
    </xf>
    <xf numFmtId="0" fontId="488" fillId="3" borderId="0" xfId="6" applyFont="1" applyFill="1" applyProtection="1">
      <protection hidden="1"/>
    </xf>
    <xf numFmtId="0" fontId="564" fillId="3" borderId="0" xfId="6" applyFont="1" applyFill="1" applyProtection="1">
      <protection hidden="1"/>
    </xf>
    <xf numFmtId="0" fontId="81" fillId="3" borderId="0" xfId="6" applyFont="1" applyFill="1" applyAlignment="1" applyProtection="1">
      <alignment horizontal="left" vertical="center"/>
      <protection hidden="1"/>
    </xf>
    <xf numFmtId="0" fontId="7" fillId="55" borderId="0" xfId="0" applyFont="1" applyFill="1" applyAlignment="1">
      <alignment vertical="center"/>
    </xf>
    <xf numFmtId="0" fontId="7" fillId="55" borderId="45" xfId="0" applyFont="1" applyFill="1" applyBorder="1" applyAlignment="1">
      <alignment vertical="center"/>
    </xf>
    <xf numFmtId="166" fontId="342" fillId="90" borderId="0" xfId="0" applyNumberFormat="1" applyFont="1" applyFill="1" applyAlignment="1">
      <alignment vertical="center"/>
    </xf>
    <xf numFmtId="0" fontId="342" fillId="90" borderId="0" xfId="0" applyFont="1" applyFill="1" applyAlignment="1">
      <alignment vertical="center"/>
    </xf>
    <xf numFmtId="0" fontId="214" fillId="0" borderId="0" xfId="6" applyFont="1" applyAlignment="1">
      <alignment vertical="center"/>
    </xf>
    <xf numFmtId="0" fontId="214" fillId="31" borderId="0" xfId="6" applyFont="1" applyFill="1" applyAlignment="1">
      <alignment vertical="center"/>
    </xf>
    <xf numFmtId="0" fontId="569" fillId="0" borderId="209" xfId="6" applyFont="1" applyBorder="1" applyAlignment="1">
      <alignment horizontal="center" vertical="center"/>
    </xf>
    <xf numFmtId="0" fontId="570" fillId="31" borderId="92" xfId="14" applyFont="1" applyFill="1" applyBorder="1" applyAlignment="1">
      <alignment horizontal="center" vertical="center"/>
    </xf>
    <xf numFmtId="0" fontId="571" fillId="0" borderId="251" xfId="6" applyFont="1" applyBorder="1" applyAlignment="1">
      <alignment vertical="center"/>
    </xf>
    <xf numFmtId="0" fontId="572" fillId="31" borderId="23" xfId="14" applyFont="1" applyFill="1" applyBorder="1" applyAlignment="1">
      <alignment horizontal="center" vertical="center"/>
    </xf>
    <xf numFmtId="0" fontId="212" fillId="0" borderId="0" xfId="6" applyFont="1" applyAlignment="1">
      <alignment vertical="center"/>
    </xf>
    <xf numFmtId="0" fontId="573" fillId="31" borderId="0" xfId="14" applyFont="1" applyFill="1" applyAlignment="1">
      <alignment horizontal="center" vertical="center"/>
    </xf>
    <xf numFmtId="0" fontId="574" fillId="31" borderId="0" xfId="14" applyFont="1" applyFill="1" applyAlignment="1">
      <alignment horizontal="center" vertical="center"/>
    </xf>
    <xf numFmtId="0" fontId="315" fillId="0" borderId="0" xfId="6" applyFont="1"/>
    <xf numFmtId="0" fontId="507" fillId="0" borderId="252" xfId="6" applyFont="1" applyBorder="1" applyAlignment="1">
      <alignment horizontal="center" vertical="center"/>
    </xf>
    <xf numFmtId="0" fontId="212" fillId="31" borderId="0" xfId="14" applyFont="1" applyFill="1" applyAlignment="1">
      <alignment vertical="center"/>
    </xf>
    <xf numFmtId="0" fontId="315" fillId="0" borderId="209" xfId="6" applyFont="1" applyBorder="1" applyAlignment="1">
      <alignment horizontal="center" vertical="center"/>
    </xf>
    <xf numFmtId="0" fontId="212" fillId="31" borderId="23" xfId="14" applyFont="1" applyFill="1" applyBorder="1" applyAlignment="1">
      <alignment vertical="center"/>
    </xf>
    <xf numFmtId="0" fontId="575" fillId="0" borderId="252" xfId="6" applyFont="1" applyBorder="1" applyAlignment="1">
      <alignment horizontal="center" vertical="center"/>
    </xf>
    <xf numFmtId="0" fontId="576" fillId="0" borderId="209" xfId="6" applyFont="1" applyBorder="1" applyAlignment="1">
      <alignment horizontal="center" vertical="center"/>
    </xf>
    <xf numFmtId="0" fontId="577" fillId="0" borderId="252" xfId="6" applyFont="1" applyBorder="1" applyAlignment="1">
      <alignment horizontal="center" vertical="center"/>
    </xf>
    <xf numFmtId="0" fontId="578" fillId="0" borderId="209" xfId="6" applyFont="1" applyBorder="1" applyAlignment="1">
      <alignment horizontal="center" vertical="center"/>
    </xf>
    <xf numFmtId="0" fontId="579" fillId="0" borderId="252" xfId="6" applyFont="1" applyBorder="1" applyAlignment="1">
      <alignment horizontal="center" vertical="center"/>
    </xf>
    <xf numFmtId="0" fontId="580" fillId="0" borderId="209" xfId="6" applyFont="1" applyBorder="1" applyAlignment="1">
      <alignment horizontal="center" vertical="center"/>
    </xf>
    <xf numFmtId="0" fontId="573" fillId="0" borderId="0" xfId="6" applyFont="1" applyAlignment="1">
      <alignment horizontal="center" vertical="center"/>
    </xf>
    <xf numFmtId="0" fontId="574" fillId="31" borderId="0" xfId="6" applyFont="1" applyFill="1" applyAlignment="1">
      <alignment horizontal="center" vertical="center"/>
    </xf>
    <xf numFmtId="0" fontId="315" fillId="0" borderId="0" xfId="6" applyFont="1" applyAlignment="1">
      <alignment vertical="center"/>
    </xf>
    <xf numFmtId="0" fontId="581" fillId="0" borderId="209" xfId="6" applyFont="1" applyBorder="1" applyAlignment="1">
      <alignment horizontal="center" vertical="center"/>
    </xf>
    <xf numFmtId="0" fontId="582" fillId="0" borderId="209" xfId="6" applyFont="1" applyBorder="1" applyAlignment="1">
      <alignment horizontal="center" vertical="center"/>
    </xf>
    <xf numFmtId="0" fontId="570" fillId="31" borderId="23" xfId="14" applyFont="1" applyFill="1" applyBorder="1" applyAlignment="1">
      <alignment horizontal="center" vertical="center"/>
    </xf>
    <xf numFmtId="0" fontId="583" fillId="0" borderId="209" xfId="6" applyFont="1" applyBorder="1" applyAlignment="1">
      <alignment horizontal="center" vertical="center"/>
    </xf>
    <xf numFmtId="0" fontId="584" fillId="0" borderId="209" xfId="6" applyFont="1" applyBorder="1" applyAlignment="1">
      <alignment horizontal="center" vertical="center"/>
    </xf>
    <xf numFmtId="0" fontId="214" fillId="0" borderId="0" xfId="6" applyFont="1"/>
    <xf numFmtId="0" fontId="212" fillId="0" borderId="0" xfId="6" applyFont="1"/>
    <xf numFmtId="0" fontId="281" fillId="31" borderId="0" xfId="14" applyFont="1" applyFill="1" applyAlignment="1">
      <alignment horizontal="center" vertical="center"/>
    </xf>
    <xf numFmtId="0" fontId="507" fillId="31" borderId="23" xfId="14" applyFont="1" applyFill="1" applyBorder="1" applyAlignment="1">
      <alignment vertical="center"/>
    </xf>
    <xf numFmtId="0" fontId="204" fillId="0" borderId="253" xfId="26" applyFont="1" applyBorder="1" applyAlignment="1">
      <alignment vertical="center"/>
    </xf>
    <xf numFmtId="0" fontId="204" fillId="0" borderId="254" xfId="26" applyFont="1" applyBorder="1" applyAlignment="1">
      <alignment vertical="center"/>
    </xf>
    <xf numFmtId="0" fontId="585" fillId="0" borderId="254" xfId="26" applyFont="1" applyBorder="1" applyAlignment="1">
      <alignment vertical="center"/>
    </xf>
    <xf numFmtId="0" fontId="204" fillId="0" borderId="255" xfId="26" applyFont="1" applyBorder="1" applyAlignment="1">
      <alignment vertical="center"/>
    </xf>
    <xf numFmtId="0" fontId="586" fillId="31" borderId="0" xfId="14" applyFont="1" applyFill="1" applyAlignment="1">
      <alignment horizontal="center" vertical="center"/>
    </xf>
    <xf numFmtId="0" fontId="587" fillId="0" borderId="0" xfId="6" applyFont="1" applyAlignment="1">
      <alignment vertical="center"/>
    </xf>
    <xf numFmtId="0" fontId="339" fillId="0" borderId="0" xfId="6" applyFont="1" applyAlignment="1">
      <alignment horizontal="center" vertical="center"/>
    </xf>
    <xf numFmtId="0" fontId="300" fillId="0" borderId="0" xfId="6" applyFont="1" applyAlignment="1">
      <alignment horizontal="center" vertical="center"/>
    </xf>
    <xf numFmtId="0" fontId="214" fillId="0" borderId="253" xfId="6" applyFont="1" applyBorder="1" applyAlignment="1">
      <alignment vertical="center"/>
    </xf>
    <xf numFmtId="0" fontId="214" fillId="0" borderId="254" xfId="6" applyFont="1" applyBorder="1" applyAlignment="1">
      <alignment vertical="center"/>
    </xf>
    <xf numFmtId="0" fontId="571" fillId="0" borderId="254" xfId="6" applyFont="1" applyBorder="1" applyAlignment="1">
      <alignment vertical="center"/>
    </xf>
    <xf numFmtId="0" fontId="571" fillId="0" borderId="255" xfId="6" applyFont="1" applyBorder="1" applyAlignment="1">
      <alignment vertical="center"/>
    </xf>
    <xf numFmtId="0" fontId="11" fillId="149" borderId="0" xfId="6" applyFill="1" applyProtection="1">
      <protection hidden="1"/>
    </xf>
    <xf numFmtId="0" fontId="204" fillId="149" borderId="0" xfId="8" applyFill="1"/>
    <xf numFmtId="0" fontId="11" fillId="149" borderId="0" xfId="6" applyFill="1" applyAlignment="1">
      <alignment vertical="center"/>
    </xf>
    <xf numFmtId="0" fontId="588" fillId="149" borderId="0" xfId="6" applyFont="1" applyFill="1" applyAlignment="1">
      <alignment vertical="center"/>
    </xf>
    <xf numFmtId="0" fontId="589" fillId="149" borderId="0" xfId="6" applyFont="1" applyFill="1" applyAlignment="1">
      <alignment vertical="center"/>
    </xf>
    <xf numFmtId="0" fontId="590" fillId="149" borderId="0" xfId="6" applyFont="1" applyFill="1" applyAlignment="1">
      <alignment vertical="center"/>
    </xf>
    <xf numFmtId="0" fontId="592" fillId="149" borderId="0" xfId="6" applyFont="1" applyFill="1" applyAlignment="1">
      <alignment vertical="center"/>
    </xf>
    <xf numFmtId="0" fontId="598" fillId="149" borderId="0" xfId="16" applyFont="1" applyFill="1" applyAlignment="1">
      <alignment vertical="center"/>
    </xf>
    <xf numFmtId="0" fontId="599" fillId="149" borderId="0" xfId="6" applyFont="1" applyFill="1" applyAlignment="1">
      <alignment vertical="center"/>
    </xf>
    <xf numFmtId="0" fontId="600" fillId="149" borderId="0" xfId="6" applyFont="1" applyFill="1" applyAlignment="1">
      <alignment vertical="center"/>
    </xf>
    <xf numFmtId="0" fontId="601" fillId="149" borderId="0" xfId="28" applyFont="1" applyFill="1" applyAlignment="1">
      <alignment horizontal="left" vertical="center"/>
    </xf>
    <xf numFmtId="0" fontId="600" fillId="149" borderId="0" xfId="6" applyFont="1" applyFill="1" applyAlignment="1">
      <alignment horizontal="center" vertical="center"/>
    </xf>
    <xf numFmtId="0" fontId="330" fillId="149" borderId="0" xfId="6" applyFont="1" applyFill="1" applyAlignment="1">
      <alignment vertical="center"/>
    </xf>
    <xf numFmtId="164" fontId="602" fillId="149" borderId="40" xfId="11" applyNumberFormat="1" applyFont="1" applyFill="1" applyBorder="1" applyAlignment="1">
      <alignment horizontal="center" vertical="center"/>
    </xf>
    <xf numFmtId="183" fontId="276" fillId="150" borderId="256" xfId="0" applyNumberFormat="1" applyFont="1" applyFill="1" applyBorder="1" applyAlignment="1" applyProtection="1">
      <alignment horizontal="center" vertical="center"/>
      <protection locked="0"/>
    </xf>
    <xf numFmtId="182" fontId="603" fillId="151" borderId="257" xfId="6" applyNumberFormat="1" applyFont="1" applyFill="1" applyBorder="1" applyAlignment="1">
      <alignment horizontal="center" vertical="center"/>
    </xf>
    <xf numFmtId="0" fontId="604" fillId="149" borderId="0" xfId="6" applyFont="1" applyFill="1" applyAlignment="1">
      <alignment horizontal="right" vertical="center"/>
    </xf>
    <xf numFmtId="0" fontId="599" fillId="149" borderId="0" xfId="6" applyFont="1" applyFill="1" applyAlignment="1">
      <alignment horizontal="center" vertical="center"/>
    </xf>
    <xf numFmtId="0" fontId="605" fillId="149" borderId="0" xfId="0" applyFont="1" applyFill="1" applyAlignment="1">
      <alignment horizontal="left" vertical="center"/>
    </xf>
    <xf numFmtId="0" fontId="606" fillId="149" borderId="0" xfId="0" applyFont="1" applyFill="1" applyAlignment="1">
      <alignment horizontal="left" vertical="center"/>
    </xf>
    <xf numFmtId="0" fontId="607" fillId="149" borderId="0" xfId="0" applyFont="1" applyFill="1" applyAlignment="1">
      <alignment horizontal="left" vertical="center"/>
    </xf>
    <xf numFmtId="0" fontId="608" fillId="149" borderId="0" xfId="0" applyFont="1" applyFill="1" applyAlignment="1">
      <alignment horizontal="left" vertical="center"/>
    </xf>
    <xf numFmtId="0" fontId="609" fillId="149" borderId="0" xfId="0" applyFont="1" applyFill="1" applyAlignment="1">
      <alignment horizontal="left" vertical="center"/>
    </xf>
    <xf numFmtId="0" fontId="610" fillId="149" borderId="0" xfId="0" applyFont="1" applyFill="1" applyAlignment="1">
      <alignment horizontal="left" vertical="center"/>
    </xf>
    <xf numFmtId="0" fontId="611" fillId="149" borderId="0" xfId="0" applyFont="1" applyFill="1" applyAlignment="1">
      <alignment horizontal="left" vertical="center"/>
    </xf>
    <xf numFmtId="0" fontId="612" fillId="149" borderId="0" xfId="0" applyFont="1" applyFill="1" applyAlignment="1">
      <alignment horizontal="left" vertical="center"/>
    </xf>
    <xf numFmtId="0" fontId="613" fillId="149" borderId="0" xfId="0" applyFont="1" applyFill="1" applyAlignment="1">
      <alignment horizontal="left" vertical="center"/>
    </xf>
    <xf numFmtId="0" fontId="11" fillId="149" borderId="0" xfId="29" applyFill="1" applyProtection="1">
      <protection hidden="1"/>
    </xf>
    <xf numFmtId="0" fontId="11" fillId="149" borderId="0" xfId="29" applyFill="1" applyAlignment="1">
      <alignment vertical="center"/>
    </xf>
    <xf numFmtId="0" fontId="11" fillId="0" borderId="0" xfId="29"/>
    <xf numFmtId="0" fontId="11" fillId="0" borderId="0" xfId="29" applyAlignment="1">
      <alignment vertical="center"/>
    </xf>
    <xf numFmtId="0" fontId="592" fillId="149" borderId="0" xfId="29" applyFont="1" applyFill="1" applyAlignment="1">
      <alignment vertical="center"/>
    </xf>
    <xf numFmtId="0" fontId="614" fillId="3" borderId="0" xfId="29" applyFont="1" applyFill="1" applyAlignment="1">
      <alignment horizontal="center" vertical="center"/>
    </xf>
    <xf numFmtId="0" fontId="615" fillId="3" borderId="0" xfId="29" applyFont="1" applyFill="1" applyAlignment="1">
      <alignment horizontal="center" vertical="center"/>
    </xf>
    <xf numFmtId="0" fontId="616" fillId="3" borderId="0" xfId="29" applyFont="1" applyFill="1" applyAlignment="1">
      <alignment horizontal="center" vertical="center"/>
    </xf>
    <xf numFmtId="0" fontId="617" fillId="3" borderId="0" xfId="29" applyFont="1" applyFill="1" applyAlignment="1">
      <alignment horizontal="center" vertical="center"/>
    </xf>
    <xf numFmtId="0" fontId="618" fillId="3" borderId="0" xfId="29" applyFont="1" applyFill="1" applyAlignment="1">
      <alignment horizontal="center" vertical="center"/>
    </xf>
    <xf numFmtId="0" fontId="619" fillId="3" borderId="0" xfId="29" applyFont="1" applyFill="1" applyAlignment="1">
      <alignment horizontal="center" vertical="center"/>
    </xf>
    <xf numFmtId="0" fontId="620" fillId="3" borderId="0" xfId="29" applyFont="1" applyFill="1" applyAlignment="1">
      <alignment horizontal="center" vertical="center"/>
    </xf>
    <xf numFmtId="0" fontId="621" fillId="3" borderId="0" xfId="29" applyFont="1" applyFill="1" applyAlignment="1">
      <alignment horizontal="center" vertical="center"/>
    </xf>
    <xf numFmtId="0" fontId="622" fillId="3" borderId="0" xfId="29" applyFont="1" applyFill="1" applyAlignment="1">
      <alignment horizontal="center" vertical="center"/>
    </xf>
    <xf numFmtId="0" fontId="623" fillId="3" borderId="0" xfId="29" applyFont="1" applyFill="1" applyAlignment="1">
      <alignment horizontal="center" vertical="center"/>
    </xf>
    <xf numFmtId="0" fontId="624" fillId="3" borderId="0" xfId="29" applyFont="1" applyFill="1" applyAlignment="1">
      <alignment horizontal="center" vertical="center"/>
    </xf>
    <xf numFmtId="0" fontId="625" fillId="3" borderId="0" xfId="29" applyFont="1" applyFill="1" applyAlignment="1">
      <alignment horizontal="center" vertical="center"/>
    </xf>
    <xf numFmtId="0" fontId="626" fillId="3" borderId="0" xfId="29" applyFont="1" applyFill="1" applyAlignment="1">
      <alignment horizontal="center" vertical="center"/>
    </xf>
    <xf numFmtId="0" fontId="627" fillId="3" borderId="0" xfId="29" applyFont="1" applyFill="1" applyAlignment="1">
      <alignment horizontal="center" vertical="center"/>
    </xf>
    <xf numFmtId="0" fontId="628" fillId="3" borderId="0" xfId="29" applyFont="1" applyFill="1" applyAlignment="1">
      <alignment horizontal="center" vertical="center"/>
    </xf>
    <xf numFmtId="0" fontId="629" fillId="3" borderId="0" xfId="29" applyFont="1" applyFill="1" applyAlignment="1">
      <alignment horizontal="center" vertical="center"/>
    </xf>
    <xf numFmtId="0" fontId="630" fillId="3" borderId="0" xfId="29" applyFont="1" applyFill="1" applyAlignment="1">
      <alignment horizontal="center" vertical="center"/>
    </xf>
    <xf numFmtId="0" fontId="631" fillId="3" borderId="0" xfId="29" applyFont="1" applyFill="1" applyAlignment="1">
      <alignment horizontal="center" vertical="center"/>
    </xf>
    <xf numFmtId="0" fontId="632" fillId="31" borderId="209" xfId="29" applyFont="1" applyFill="1" applyBorder="1" applyAlignment="1">
      <alignment horizontal="center" vertical="center"/>
    </xf>
    <xf numFmtId="0" fontId="634" fillId="0" borderId="103" xfId="30" applyFont="1" applyBorder="1" applyAlignment="1">
      <alignment horizontal="center" vertical="center"/>
    </xf>
    <xf numFmtId="0" fontId="635" fillId="152" borderId="209" xfId="29" applyFont="1" applyFill="1" applyBorder="1" applyAlignment="1">
      <alignment horizontal="center" vertical="center"/>
    </xf>
    <xf numFmtId="0" fontId="635" fillId="153" borderId="209" xfId="29" applyFont="1" applyFill="1" applyBorder="1" applyAlignment="1">
      <alignment horizontal="center" vertical="center"/>
    </xf>
    <xf numFmtId="0" fontId="636" fillId="149" borderId="0" xfId="6" applyFont="1" applyFill="1" applyAlignment="1">
      <alignment horizontal="center" vertical="center"/>
    </xf>
    <xf numFmtId="0" fontId="637" fillId="31" borderId="0" xfId="29" applyFont="1" applyFill="1" applyAlignment="1">
      <alignment vertical="center"/>
    </xf>
    <xf numFmtId="0" fontId="11" fillId="31" borderId="0" xfId="29" applyFill="1" applyProtection="1">
      <protection hidden="1"/>
    </xf>
    <xf numFmtId="0" fontId="638" fillId="31" borderId="209" xfId="29" applyFont="1" applyFill="1" applyBorder="1" applyAlignment="1">
      <alignment vertical="center"/>
    </xf>
    <xf numFmtId="0" fontId="11" fillId="31" borderId="0" xfId="29" applyFill="1" applyAlignment="1">
      <alignment vertical="center"/>
    </xf>
    <xf numFmtId="186" fontId="639" fillId="31" borderId="0" xfId="29" applyNumberFormat="1" applyFont="1" applyFill="1" applyAlignment="1">
      <alignment vertical="center"/>
    </xf>
    <xf numFmtId="0" fontId="638" fillId="31" borderId="0" xfId="29" applyFont="1" applyFill="1" applyAlignment="1">
      <alignment horizontal="left" vertical="center"/>
    </xf>
    <xf numFmtId="0" fontId="11" fillId="0" borderId="0" xfId="29" applyProtection="1">
      <protection hidden="1"/>
    </xf>
    <xf numFmtId="0" fontId="641" fillId="67" borderId="0" xfId="29" applyFont="1" applyFill="1" applyAlignment="1">
      <alignment horizontal="center" vertical="center"/>
    </xf>
    <xf numFmtId="0" fontId="642" fillId="45" borderId="0" xfId="29" applyFont="1" applyFill="1" applyAlignment="1">
      <alignment horizontal="center" vertical="center"/>
    </xf>
    <xf numFmtId="0" fontId="599" fillId="149" borderId="0" xfId="29" applyFont="1" applyFill="1" applyAlignment="1">
      <alignment vertical="center"/>
    </xf>
    <xf numFmtId="0" fontId="599" fillId="149" borderId="209" xfId="29" applyFont="1" applyFill="1" applyBorder="1" applyAlignment="1">
      <alignment vertical="center"/>
    </xf>
    <xf numFmtId="0" fontId="643" fillId="31" borderId="0" xfId="29" applyFont="1" applyFill="1" applyAlignment="1">
      <alignment horizontal="center" vertical="center"/>
    </xf>
    <xf numFmtId="0" fontId="599" fillId="149" borderId="0" xfId="29" applyFont="1" applyFill="1" applyAlignment="1">
      <alignment horizontal="right" vertical="center"/>
    </xf>
    <xf numFmtId="0" fontId="599" fillId="149" borderId="0" xfId="32" applyFont="1" applyFill="1" applyAlignment="1">
      <alignment vertical="center"/>
    </xf>
    <xf numFmtId="0" fontId="599" fillId="149" borderId="0" xfId="16" applyFont="1" applyFill="1" applyAlignment="1">
      <alignment horizontal="center" vertical="center"/>
    </xf>
    <xf numFmtId="0" fontId="644" fillId="149" borderId="0" xfId="33" applyFont="1" applyFill="1" applyAlignment="1" applyProtection="1">
      <alignment vertical="center"/>
    </xf>
    <xf numFmtId="0" fontId="599" fillId="149" borderId="0" xfId="16" applyFont="1" applyFill="1" applyAlignment="1">
      <alignment horizontal="center" vertical="top"/>
    </xf>
    <xf numFmtId="0" fontId="214" fillId="0" borderId="0" xfId="22" applyFont="1"/>
    <xf numFmtId="0" fontId="214" fillId="0" borderId="90" xfId="22" applyFont="1" applyBorder="1"/>
    <xf numFmtId="0" fontId="214" fillId="0" borderId="91" xfId="22" applyFont="1" applyBorder="1"/>
    <xf numFmtId="0" fontId="214" fillId="31" borderId="209" xfId="22" applyFont="1" applyFill="1" applyBorder="1"/>
    <xf numFmtId="0" fontId="214" fillId="31" borderId="0" xfId="36" applyFont="1" applyFill="1" applyAlignment="1" applyProtection="1">
      <alignment vertical="center"/>
      <protection locked="0"/>
    </xf>
    <xf numFmtId="0" fontId="214" fillId="31" borderId="0" xfId="22" applyFont="1" applyFill="1"/>
    <xf numFmtId="0" fontId="214" fillId="31" borderId="23" xfId="22" applyFont="1" applyFill="1" applyBorder="1"/>
    <xf numFmtId="0" fontId="650" fillId="31" borderId="0" xfId="7" applyFont="1" applyFill="1" applyProtection="1">
      <protection locked="0"/>
    </xf>
    <xf numFmtId="0" fontId="214" fillId="0" borderId="0" xfId="7" applyFont="1" applyProtection="1">
      <protection locked="0"/>
    </xf>
    <xf numFmtId="0" fontId="650" fillId="31" borderId="23" xfId="7" applyFont="1" applyFill="1" applyBorder="1"/>
    <xf numFmtId="0" fontId="647" fillId="31" borderId="209" xfId="7" applyFont="1" applyFill="1" applyBorder="1" applyProtection="1">
      <protection locked="0"/>
    </xf>
    <xf numFmtId="0" fontId="647" fillId="31" borderId="0" xfId="7" applyFont="1" applyFill="1" applyProtection="1">
      <protection locked="0"/>
    </xf>
    <xf numFmtId="0" fontId="214" fillId="31" borderId="0" xfId="7" applyFont="1" applyFill="1" applyProtection="1">
      <protection locked="0"/>
    </xf>
    <xf numFmtId="0" fontId="214" fillId="31" borderId="23" xfId="7" applyFont="1" applyFill="1" applyBorder="1" applyProtection="1">
      <protection locked="0"/>
    </xf>
    <xf numFmtId="0" fontId="248" fillId="32" borderId="260" xfId="7" applyFont="1" applyFill="1" applyBorder="1" applyAlignment="1" applyProtection="1">
      <alignment horizontal="center" vertical="center"/>
      <protection locked="0"/>
    </xf>
    <xf numFmtId="182" fontId="233" fillId="35" borderId="0" xfId="7" applyNumberFormat="1" applyFont="1" applyFill="1" applyAlignment="1" applyProtection="1">
      <alignment horizontal="left" vertical="center"/>
      <protection locked="0"/>
    </xf>
    <xf numFmtId="166" fontId="651" fillId="35" borderId="0" xfId="7" applyNumberFormat="1" applyFont="1" applyFill="1" applyAlignment="1" applyProtection="1">
      <alignment horizontal="center" vertical="center"/>
      <protection locked="0"/>
    </xf>
    <xf numFmtId="0" fontId="345" fillId="35" borderId="0" xfId="11" applyFont="1" applyFill="1" applyAlignment="1" applyProtection="1">
      <alignment vertical="center"/>
      <protection locked="0"/>
    </xf>
    <xf numFmtId="0" fontId="345" fillId="35" borderId="23" xfId="11" applyFont="1" applyFill="1" applyBorder="1" applyAlignment="1" applyProtection="1">
      <alignment vertical="center"/>
      <protection locked="0"/>
    </xf>
    <xf numFmtId="0" fontId="359" fillId="31" borderId="0" xfId="7" applyFont="1" applyFill="1" applyAlignment="1">
      <alignment horizontal="left"/>
    </xf>
    <xf numFmtId="0" fontId="652" fillId="31" borderId="0" xfId="7" applyFont="1" applyFill="1" applyAlignment="1">
      <alignment horizontal="center"/>
    </xf>
    <xf numFmtId="0" fontId="213" fillId="31" borderId="0" xfId="7" applyFont="1" applyFill="1" applyAlignment="1">
      <alignment vertical="center"/>
    </xf>
    <xf numFmtId="0" fontId="213" fillId="31" borderId="23" xfId="7" applyFont="1" applyFill="1" applyBorder="1" applyAlignment="1" applyProtection="1">
      <alignment vertical="center"/>
      <protection hidden="1"/>
    </xf>
    <xf numFmtId="0" fontId="214" fillId="31" borderId="209" xfId="7" applyFont="1" applyFill="1" applyBorder="1" applyProtection="1">
      <protection locked="0"/>
    </xf>
    <xf numFmtId="0" fontId="214" fillId="0" borderId="0" xfId="36" applyFont="1" applyProtection="1">
      <protection locked="0"/>
    </xf>
    <xf numFmtId="0" fontId="214" fillId="31" borderId="0" xfId="36" applyFont="1" applyFill="1" applyProtection="1">
      <protection locked="0"/>
    </xf>
    <xf numFmtId="0" fontId="345" fillId="31" borderId="0" xfId="11" applyFont="1" applyFill="1" applyAlignment="1" applyProtection="1">
      <alignment vertical="center"/>
      <protection locked="0"/>
    </xf>
    <xf numFmtId="0" fontId="345" fillId="31" borderId="23" xfId="11" applyFont="1" applyFill="1" applyBorder="1" applyAlignment="1" applyProtection="1">
      <alignment vertical="center"/>
      <protection locked="0"/>
    </xf>
    <xf numFmtId="1" fontId="653" fillId="31" borderId="265" xfId="7" applyNumberFormat="1" applyFont="1" applyFill="1" applyBorder="1" applyAlignment="1" applyProtection="1">
      <alignment horizontal="center" vertical="center"/>
      <protection hidden="1"/>
    </xf>
    <xf numFmtId="0" fontId="213" fillId="31" borderId="0" xfId="7" applyFont="1" applyFill="1" applyAlignment="1">
      <alignment horizontal="left" vertical="center"/>
    </xf>
    <xf numFmtId="0" fontId="654" fillId="31" borderId="0" xfId="7" applyFont="1" applyFill="1" applyAlignment="1">
      <alignment vertical="center"/>
    </xf>
    <xf numFmtId="166" fontId="655" fillId="31" borderId="0" xfId="7" applyNumberFormat="1" applyFont="1" applyFill="1" applyAlignment="1">
      <alignment horizontal="left" vertical="center"/>
    </xf>
    <xf numFmtId="0" fontId="653" fillId="31" borderId="0" xfId="7" applyFont="1" applyFill="1" applyAlignment="1" applyProtection="1">
      <alignment horizontal="center" vertical="center"/>
      <protection locked="0"/>
    </xf>
    <xf numFmtId="0" fontId="213" fillId="31" borderId="0" xfId="7" applyFont="1" applyFill="1" applyAlignment="1" applyProtection="1">
      <alignment horizontal="left" vertical="center"/>
      <protection locked="0"/>
    </xf>
    <xf numFmtId="0" fontId="213" fillId="31" borderId="0" xfId="37" applyFont="1" applyFill="1" applyAlignment="1" applyProtection="1">
      <alignment horizontal="left" vertical="center"/>
      <protection locked="0"/>
    </xf>
    <xf numFmtId="1" fontId="653" fillId="31" borderId="266" xfId="7" applyNumberFormat="1" applyFont="1" applyFill="1" applyBorder="1" applyAlignment="1" applyProtection="1">
      <alignment horizontal="center" vertical="center"/>
      <protection hidden="1"/>
    </xf>
    <xf numFmtId="0" fontId="652" fillId="31" borderId="0" xfId="7" applyFont="1" applyFill="1" applyAlignment="1" applyProtection="1">
      <alignment horizontal="center" vertical="center"/>
      <protection locked="0"/>
    </xf>
    <xf numFmtId="0" fontId="342" fillId="31" borderId="263" xfId="7" applyFont="1" applyFill="1" applyBorder="1" applyAlignment="1">
      <alignment vertical="center"/>
    </xf>
    <xf numFmtId="0" fontId="213" fillId="31" borderId="263" xfId="7" applyFont="1" applyFill="1" applyBorder="1" applyAlignment="1">
      <alignment horizontal="left" vertical="center"/>
    </xf>
    <xf numFmtId="0" fontId="213" fillId="31" borderId="263" xfId="7" applyFont="1" applyFill="1" applyBorder="1" applyAlignment="1">
      <alignment horizontal="center" vertical="center"/>
    </xf>
    <xf numFmtId="0" fontId="213" fillId="31" borderId="267" xfId="7" applyFont="1" applyFill="1" applyBorder="1" applyAlignment="1">
      <alignment horizontal="center" vertical="center"/>
    </xf>
    <xf numFmtId="0" fontId="652" fillId="31" borderId="0" xfId="7" applyFont="1" applyFill="1" applyAlignment="1" applyProtection="1">
      <alignment horizontal="center"/>
      <protection locked="0"/>
    </xf>
    <xf numFmtId="0" fontId="653" fillId="31" borderId="0" xfId="7" applyFont="1" applyFill="1" applyAlignment="1" applyProtection="1">
      <alignment horizontal="center"/>
      <protection locked="0"/>
    </xf>
    <xf numFmtId="0" fontId="214" fillId="31" borderId="0" xfId="7" applyFont="1" applyFill="1"/>
    <xf numFmtId="0" fontId="214" fillId="31" borderId="0" xfId="7" applyFont="1" applyFill="1" applyAlignment="1" applyProtection="1">
      <alignment vertical="center"/>
      <protection locked="0"/>
    </xf>
    <xf numFmtId="0" fontId="214" fillId="31" borderId="23" xfId="7" applyFont="1" applyFill="1" applyBorder="1" applyAlignment="1" applyProtection="1">
      <alignment vertical="center"/>
      <protection locked="0"/>
    </xf>
    <xf numFmtId="0" fontId="214" fillId="31" borderId="0" xfId="22" applyFont="1" applyFill="1" applyAlignment="1">
      <alignment horizontal="right" vertical="center"/>
    </xf>
    <xf numFmtId="1" fontId="214" fillId="31" borderId="0" xfId="7" applyNumberFormat="1" applyFont="1" applyFill="1" applyAlignment="1" applyProtection="1">
      <alignment horizontal="center"/>
      <protection locked="0"/>
    </xf>
    <xf numFmtId="0" fontId="226" fillId="31" borderId="0" xfId="7" applyFont="1" applyFill="1" applyAlignment="1" applyProtection="1">
      <alignment horizontal="left" vertical="center"/>
      <protection locked="0"/>
    </xf>
    <xf numFmtId="166" fontId="657" fillId="33" borderId="0" xfId="7" applyNumberFormat="1" applyFont="1" applyFill="1" applyAlignment="1" applyProtection="1">
      <alignment horizontal="right" vertical="center"/>
      <protection hidden="1"/>
    </xf>
    <xf numFmtId="0" fontId="214" fillId="55" borderId="0" xfId="7" applyFont="1" applyFill="1" applyAlignment="1" applyProtection="1">
      <alignment horizontal="center" vertical="center"/>
      <protection hidden="1"/>
    </xf>
    <xf numFmtId="0" fontId="213" fillId="31" borderId="0" xfId="7" applyFont="1" applyFill="1" applyAlignment="1" applyProtection="1">
      <alignment horizontal="left" vertical="center"/>
      <protection hidden="1"/>
    </xf>
    <xf numFmtId="166" fontId="213" fillId="34" borderId="0" xfId="36" applyNumberFormat="1" applyFont="1" applyFill="1" applyAlignment="1">
      <alignment horizontal="left" vertical="center"/>
    </xf>
    <xf numFmtId="0" fontId="658" fillId="34" borderId="0" xfId="36" applyFont="1" applyFill="1" applyAlignment="1">
      <alignment horizontal="left" vertical="center"/>
    </xf>
    <xf numFmtId="0" fontId="213" fillId="31" borderId="23" xfId="7" applyFont="1" applyFill="1" applyBorder="1" applyAlignment="1" applyProtection="1">
      <alignment vertical="center"/>
      <protection locked="0"/>
    </xf>
    <xf numFmtId="1" fontId="214" fillId="31" borderId="0" xfId="7" applyNumberFormat="1" applyFont="1" applyFill="1" applyAlignment="1" applyProtection="1">
      <alignment horizontal="center" vertical="center"/>
      <protection locked="0"/>
    </xf>
    <xf numFmtId="0" fontId="214" fillId="31" borderId="0" xfId="36" applyFont="1" applyFill="1" applyAlignment="1" applyProtection="1">
      <alignment horizontal="center" vertical="center"/>
      <protection hidden="1"/>
    </xf>
    <xf numFmtId="0" fontId="345" fillId="31" borderId="0" xfId="11" applyFont="1" applyFill="1" applyAlignment="1" applyProtection="1">
      <alignment horizontal="center" vertical="center"/>
      <protection locked="0"/>
    </xf>
    <xf numFmtId="0" fontId="213" fillId="31" borderId="23" xfId="37" applyFont="1" applyFill="1" applyBorder="1" applyAlignment="1" applyProtection="1">
      <alignment horizontal="left" vertical="center"/>
      <protection locked="0"/>
    </xf>
    <xf numFmtId="0" fontId="214" fillId="31" borderId="0" xfId="36" applyFont="1" applyFill="1" applyAlignment="1" applyProtection="1">
      <alignment horizontal="left" vertical="center"/>
      <protection locked="0"/>
    </xf>
    <xf numFmtId="0" fontId="659" fillId="31" borderId="0" xfId="7" applyFont="1" applyFill="1" applyAlignment="1" applyProtection="1">
      <alignment horizontal="left" vertical="center"/>
      <protection hidden="1"/>
    </xf>
    <xf numFmtId="0" fontId="249" fillId="31" borderId="0" xfId="7" applyFont="1" applyFill="1" applyAlignment="1" applyProtection="1">
      <alignment horizontal="center"/>
      <protection locked="0"/>
    </xf>
    <xf numFmtId="0" fontId="214" fillId="31" borderId="209" xfId="22" applyFont="1" applyFill="1" applyBorder="1" applyAlignment="1">
      <alignment horizontal="right" vertical="center"/>
    </xf>
    <xf numFmtId="0" fontId="660" fillId="31" borderId="0" xfId="7" applyFont="1" applyFill="1" applyAlignment="1" applyProtection="1">
      <alignment horizontal="center"/>
      <protection locked="0"/>
    </xf>
    <xf numFmtId="1" fontId="573" fillId="31" borderId="0" xfId="36" applyNumberFormat="1" applyFont="1" applyFill="1" applyAlignment="1" applyProtection="1">
      <alignment horizontal="center" vertical="center"/>
      <protection hidden="1"/>
    </xf>
    <xf numFmtId="0" fontId="214" fillId="0" borderId="0" xfId="37" applyFont="1"/>
    <xf numFmtId="0" fontId="214" fillId="31" borderId="23" xfId="36" applyFont="1" applyFill="1" applyBorder="1" applyProtection="1">
      <protection locked="0"/>
    </xf>
    <xf numFmtId="0" fontId="656" fillId="31" borderId="0" xfId="36" applyFont="1" applyFill="1" applyAlignment="1" applyProtection="1">
      <alignment vertical="top"/>
      <protection hidden="1"/>
    </xf>
    <xf numFmtId="1" fontId="661" fillId="31" borderId="268" xfId="36" applyNumberFormat="1" applyFont="1" applyFill="1" applyBorder="1" applyAlignment="1" applyProtection="1">
      <alignment horizontal="center" vertical="center"/>
      <protection hidden="1"/>
    </xf>
    <xf numFmtId="0" fontId="653" fillId="31" borderId="0" xfId="37" applyFont="1" applyFill="1" applyAlignment="1" applyProtection="1">
      <alignment horizontal="left" vertical="center"/>
      <protection locked="0"/>
    </xf>
    <xf numFmtId="0" fontId="339" fillId="31" borderId="0" xfId="36" applyFont="1" applyFill="1" applyProtection="1">
      <protection locked="0"/>
    </xf>
    <xf numFmtId="166" fontId="657" fillId="31" borderId="93" xfId="7" applyNumberFormat="1" applyFont="1" applyFill="1" applyBorder="1" applyAlignment="1" applyProtection="1">
      <alignment horizontal="right" vertical="center"/>
      <protection locked="0"/>
    </xf>
    <xf numFmtId="0" fontId="214" fillId="31" borderId="93" xfId="7" applyFont="1" applyFill="1" applyBorder="1" applyAlignment="1" applyProtection="1">
      <alignment horizontal="center" vertical="center"/>
      <protection hidden="1"/>
    </xf>
    <xf numFmtId="0" fontId="213" fillId="31" borderId="93" xfId="7" applyFont="1" applyFill="1" applyBorder="1" applyAlignment="1" applyProtection="1">
      <alignment horizontal="left" vertical="center"/>
      <protection locked="0"/>
    </xf>
    <xf numFmtId="166" fontId="213" fillId="31" borderId="93" xfId="36" applyNumberFormat="1" applyFont="1" applyFill="1" applyBorder="1" applyAlignment="1">
      <alignment horizontal="left" vertical="center"/>
    </xf>
    <xf numFmtId="0" fontId="658" fillId="31" borderId="93" xfId="36" applyFont="1" applyFill="1" applyBorder="1" applyAlignment="1">
      <alignment horizontal="left" vertical="center"/>
    </xf>
    <xf numFmtId="0" fontId="213" fillId="31" borderId="93" xfId="7" applyFont="1" applyFill="1" applyBorder="1" applyAlignment="1" applyProtection="1">
      <alignment horizontal="left" vertical="center"/>
      <protection hidden="1"/>
    </xf>
    <xf numFmtId="0" fontId="213" fillId="31" borderId="94" xfId="7" applyFont="1" applyFill="1" applyBorder="1" applyAlignment="1" applyProtection="1">
      <alignment vertical="center"/>
      <protection locked="0"/>
    </xf>
    <xf numFmtId="0" fontId="214" fillId="31" borderId="177" xfId="7" applyFont="1" applyFill="1" applyBorder="1" applyProtection="1">
      <protection locked="0"/>
    </xf>
    <xf numFmtId="0" fontId="214" fillId="31" borderId="93" xfId="7" applyFont="1" applyFill="1" applyBorder="1" applyProtection="1">
      <protection locked="0"/>
    </xf>
    <xf numFmtId="0" fontId="214" fillId="31" borderId="94" xfId="7" applyFont="1" applyFill="1" applyBorder="1" applyProtection="1">
      <protection locked="0"/>
    </xf>
    <xf numFmtId="0" fontId="656" fillId="31" borderId="93" xfId="36" applyFont="1" applyFill="1" applyBorder="1" applyAlignment="1" applyProtection="1">
      <alignment vertical="top"/>
      <protection hidden="1"/>
    </xf>
    <xf numFmtId="0" fontId="214" fillId="31" borderId="93" xfId="36" applyFont="1" applyFill="1" applyBorder="1" applyProtection="1">
      <protection locked="0"/>
    </xf>
    <xf numFmtId="0" fontId="214" fillId="31" borderId="94" xfId="36" applyFont="1" applyFill="1" applyBorder="1" applyProtection="1">
      <protection locked="0"/>
    </xf>
    <xf numFmtId="0" fontId="214" fillId="31" borderId="90" xfId="22" applyFont="1" applyFill="1" applyBorder="1"/>
    <xf numFmtId="0" fontId="214" fillId="31" borderId="91" xfId="22" applyFont="1" applyFill="1" applyBorder="1"/>
    <xf numFmtId="0" fontId="214" fillId="31" borderId="209" xfId="22" applyFont="1" applyFill="1" applyBorder="1" applyAlignment="1">
      <alignment vertical="center"/>
    </xf>
    <xf numFmtId="0" fontId="662" fillId="31" borderId="0" xfId="36" applyFont="1" applyFill="1" applyAlignment="1" applyProtection="1">
      <alignment vertical="center"/>
      <protection locked="0"/>
    </xf>
    <xf numFmtId="0" fontId="214" fillId="31" borderId="0" xfId="22" applyFont="1" applyFill="1" applyAlignment="1">
      <alignment vertical="center"/>
    </xf>
    <xf numFmtId="0" fontId="214" fillId="31" borderId="23" xfId="22" applyFont="1" applyFill="1" applyBorder="1" applyAlignment="1">
      <alignment vertical="center"/>
    </xf>
    <xf numFmtId="0" fontId="647" fillId="31" borderId="209" xfId="7" applyFont="1" applyFill="1" applyBorder="1" applyAlignment="1" applyProtection="1">
      <alignment vertical="center"/>
      <protection locked="0"/>
    </xf>
    <xf numFmtId="0" fontId="647" fillId="31" borderId="0" xfId="7" applyFont="1" applyFill="1" applyAlignment="1" applyProtection="1">
      <alignment vertical="center"/>
      <protection locked="0"/>
    </xf>
    <xf numFmtId="0" fontId="663" fillId="31" borderId="0" xfId="7" applyFont="1" applyFill="1" applyAlignment="1">
      <alignment horizontal="left"/>
    </xf>
    <xf numFmtId="166" fontId="664" fillId="31" borderId="269" xfId="7" applyNumberFormat="1" applyFont="1" applyFill="1" applyBorder="1" applyAlignment="1" applyProtection="1">
      <alignment horizontal="center" vertical="center"/>
      <protection hidden="1"/>
    </xf>
    <xf numFmtId="0" fontId="214" fillId="31" borderId="0" xfId="7" applyFont="1" applyFill="1" applyAlignment="1" applyProtection="1">
      <alignment horizontal="right" vertical="center"/>
      <protection locked="0"/>
    </xf>
    <xf numFmtId="166" fontId="647" fillId="31" borderId="0" xfId="7" applyNumberFormat="1" applyFont="1" applyFill="1" applyAlignment="1" applyProtection="1">
      <alignment horizontal="left" vertical="center"/>
      <protection locked="0"/>
    </xf>
    <xf numFmtId="1" fontId="664" fillId="31" borderId="270" xfId="7" applyNumberFormat="1" applyFont="1" applyFill="1" applyBorder="1" applyAlignment="1" applyProtection="1">
      <alignment horizontal="center" vertical="center"/>
      <protection hidden="1"/>
    </xf>
    <xf numFmtId="0" fontId="372" fillId="37" borderId="263" xfId="7" applyFont="1" applyFill="1" applyBorder="1" applyAlignment="1">
      <alignment horizontal="center" vertical="center"/>
    </xf>
    <xf numFmtId="0" fontId="372" fillId="37" borderId="267" xfId="7" applyFont="1" applyFill="1" applyBorder="1" applyAlignment="1">
      <alignment horizontal="center" vertical="center"/>
    </xf>
    <xf numFmtId="165" fontId="213" fillId="34" borderId="0" xfId="36" applyNumberFormat="1" applyFont="1" applyFill="1" applyAlignment="1">
      <alignment horizontal="left" vertical="center"/>
    </xf>
    <xf numFmtId="166" fontId="214" fillId="31" borderId="0" xfId="7" applyNumberFormat="1" applyFont="1" applyFill="1" applyAlignment="1" applyProtection="1">
      <alignment horizontal="left" vertical="center"/>
      <protection locked="0"/>
    </xf>
    <xf numFmtId="166" fontId="657" fillId="33" borderId="0" xfId="7" applyNumberFormat="1" applyFont="1" applyFill="1" applyAlignment="1" applyProtection="1">
      <alignment horizontal="right" vertical="center"/>
      <protection locked="0"/>
    </xf>
    <xf numFmtId="0" fontId="665" fillId="55" borderId="93" xfId="7" applyFont="1" applyFill="1" applyBorder="1" applyAlignment="1" applyProtection="1">
      <alignment horizontal="center" vertical="center"/>
      <protection hidden="1"/>
    </xf>
    <xf numFmtId="0" fontId="214" fillId="31" borderId="177" xfId="22" applyFont="1" applyFill="1" applyBorder="1" applyAlignment="1">
      <alignment vertical="center"/>
    </xf>
    <xf numFmtId="0" fontId="214" fillId="31" borderId="93" xfId="7" applyFont="1" applyFill="1" applyBorder="1" applyAlignment="1" applyProtection="1">
      <alignment vertical="center"/>
      <protection locked="0"/>
    </xf>
    <xf numFmtId="0" fontId="214" fillId="31" borderId="94" xfId="7" applyFont="1" applyFill="1" applyBorder="1" applyAlignment="1" applyProtection="1">
      <alignment vertical="center"/>
      <protection locked="0"/>
    </xf>
    <xf numFmtId="0" fontId="220" fillId="155" borderId="0" xfId="29" applyFont="1" applyFill="1" applyAlignment="1">
      <alignment horizontal="center" vertical="center"/>
    </xf>
    <xf numFmtId="0" fontId="233" fillId="90" borderId="0" xfId="29" applyFont="1" applyFill="1" applyAlignment="1">
      <alignment horizontal="center" vertical="center"/>
    </xf>
    <xf numFmtId="0" fontId="499" fillId="75" borderId="0" xfId="29" applyFont="1" applyFill="1" applyAlignment="1">
      <alignment horizontal="center" vertical="center"/>
    </xf>
    <xf numFmtId="0" fontId="499" fillId="155" borderId="0" xfId="29" applyFont="1" applyFill="1" applyAlignment="1">
      <alignment horizontal="center" vertical="center"/>
    </xf>
    <xf numFmtId="0" fontId="499" fillId="156" borderId="0" xfId="29" applyFont="1" applyFill="1" applyAlignment="1">
      <alignment horizontal="center" vertical="center"/>
    </xf>
    <xf numFmtId="0" fontId="220" fillId="155" borderId="93" xfId="29" applyFont="1" applyFill="1" applyBorder="1" applyAlignment="1">
      <alignment horizontal="center" vertical="center"/>
    </xf>
    <xf numFmtId="0" fontId="344" fillId="7" borderId="0" xfId="0" applyFont="1" applyFill="1"/>
    <xf numFmtId="0" fontId="233" fillId="33" borderId="0" xfId="29" applyFont="1" applyFill="1" applyAlignment="1">
      <alignment horizontal="center" vertical="center"/>
    </xf>
    <xf numFmtId="1" fontId="204" fillId="0" borderId="0" xfId="8" applyNumberFormat="1" applyFont="1" applyFill="1" applyAlignment="1">
      <alignment horizontal="center"/>
    </xf>
    <xf numFmtId="0" fontId="670" fillId="3" borderId="0" xfId="0" applyFont="1" applyFill="1"/>
    <xf numFmtId="0" fontId="204" fillId="0" borderId="0" xfId="0" applyFont="1"/>
    <xf numFmtId="0" fontId="214" fillId="0" borderId="0" xfId="6" applyFont="1" applyFill="1" applyAlignment="1">
      <alignment vertical="center"/>
    </xf>
    <xf numFmtId="0" fontId="671" fillId="2" borderId="0" xfId="8" applyFont="1" applyFill="1" applyBorder="1" applyAlignment="1">
      <alignment horizontal="center" vertical="center"/>
    </xf>
    <xf numFmtId="0" fontId="214" fillId="31" borderId="0" xfId="6" applyFont="1" applyFill="1" applyBorder="1" applyAlignment="1">
      <alignment vertical="center"/>
    </xf>
    <xf numFmtId="0" fontId="204" fillId="3" borderId="0" xfId="8" applyFont="1" applyFill="1"/>
    <xf numFmtId="0" fontId="204" fillId="3" borderId="0" xfId="8" applyFont="1" applyFill="1" applyAlignment="1"/>
    <xf numFmtId="0" fontId="210" fillId="155" borderId="0" xfId="0" applyFont="1" applyFill="1"/>
    <xf numFmtId="0" fontId="211" fillId="155" borderId="0" xfId="0" applyFont="1" applyFill="1" applyAlignment="1">
      <alignment horizontal="center"/>
    </xf>
    <xf numFmtId="0" fontId="214" fillId="15" borderId="0" xfId="6" applyFont="1" applyFill="1" applyAlignment="1">
      <alignment vertical="center"/>
    </xf>
    <xf numFmtId="0" fontId="344" fillId="157" borderId="0" xfId="0" applyFont="1" applyFill="1" applyBorder="1" applyAlignment="1">
      <alignment horizontal="center"/>
    </xf>
    <xf numFmtId="0" fontId="204" fillId="0" borderId="0" xfId="0" applyFont="1" applyBorder="1"/>
    <xf numFmtId="0" fontId="204" fillId="155" borderId="0" xfId="0" applyFont="1" applyFill="1"/>
    <xf numFmtId="49" fontId="226" fillId="3" borderId="2" xfId="9" applyNumberFormat="1" applyFont="1" applyFill="1" applyBorder="1" applyAlignment="1">
      <alignment horizontal="center" vertical="center"/>
    </xf>
    <xf numFmtId="49" fontId="568" fillId="2" borderId="3" xfId="9" applyNumberFormat="1" applyFont="1" applyFill="1" applyBorder="1" applyAlignment="1">
      <alignment horizontal="center"/>
    </xf>
    <xf numFmtId="49" fontId="233" fillId="3" borderId="3" xfId="9" applyNumberFormat="1" applyFont="1" applyFill="1" applyBorder="1" applyAlignment="1">
      <alignment horizontal="center" vertical="center"/>
    </xf>
    <xf numFmtId="49" fontId="233" fillId="3" borderId="4" xfId="9" applyNumberFormat="1" applyFont="1" applyFill="1" applyBorder="1" applyAlignment="1">
      <alignment horizontal="center" vertical="center"/>
    </xf>
    <xf numFmtId="0" fontId="204" fillId="3" borderId="0" xfId="0" applyFont="1" applyFill="1"/>
    <xf numFmtId="49" fontId="673" fillId="3" borderId="2" xfId="9" applyNumberFormat="1" applyFont="1" applyFill="1" applyBorder="1" applyAlignment="1">
      <alignment horizontal="center" vertical="center"/>
    </xf>
    <xf numFmtId="49" fontId="674" fillId="3" borderId="3" xfId="9" applyNumberFormat="1" applyFont="1" applyFill="1" applyBorder="1" applyAlignment="1">
      <alignment horizontal="center" vertical="center"/>
    </xf>
    <xf numFmtId="49" fontId="674" fillId="3" borderId="4" xfId="9" applyNumberFormat="1" applyFont="1" applyFill="1" applyBorder="1" applyAlignment="1">
      <alignment horizontal="center" vertical="center"/>
    </xf>
    <xf numFmtId="49" fontId="226" fillId="3" borderId="5" xfId="0" applyNumberFormat="1" applyFont="1" applyFill="1" applyBorder="1" applyAlignment="1">
      <alignment horizontal="right" vertical="center"/>
    </xf>
    <xf numFmtId="49" fontId="204" fillId="3" borderId="6" xfId="0" applyNumberFormat="1" applyFont="1" applyFill="1" applyBorder="1" applyAlignment="1">
      <alignment horizontal="center" vertical="center"/>
    </xf>
    <xf numFmtId="49" fontId="204" fillId="3" borderId="7" xfId="0" applyNumberFormat="1" applyFont="1" applyFill="1" applyBorder="1" applyAlignment="1">
      <alignment horizontal="center" vertical="center"/>
    </xf>
    <xf numFmtId="49" fontId="675" fillId="11" borderId="8" xfId="9" quotePrefix="1" applyNumberFormat="1" applyFont="1" applyFill="1" applyBorder="1" applyAlignment="1">
      <alignment horizontal="center" vertical="center"/>
    </xf>
    <xf numFmtId="49" fontId="675" fillId="11" borderId="9" xfId="9" applyNumberFormat="1" applyFont="1" applyFill="1" applyBorder="1" applyAlignment="1">
      <alignment horizontal="center" vertical="center"/>
    </xf>
    <xf numFmtId="49" fontId="675" fillId="11" borderId="10" xfId="9" applyNumberFormat="1" applyFont="1" applyFill="1" applyBorder="1" applyAlignment="1">
      <alignment horizontal="center" vertical="center"/>
    </xf>
    <xf numFmtId="0" fontId="676" fillId="2" borderId="0" xfId="0" applyFont="1" applyFill="1" applyBorder="1" applyAlignment="1">
      <alignment horizontal="center" vertical="center"/>
    </xf>
    <xf numFmtId="0" fontId="296" fillId="2" borderId="0" xfId="0" applyFont="1" applyFill="1" applyBorder="1" applyAlignment="1">
      <alignment horizontal="right" vertical="center"/>
    </xf>
    <xf numFmtId="0" fontId="677" fillId="2" borderId="0" xfId="0" applyFont="1" applyFill="1" applyBorder="1" applyAlignment="1">
      <alignment vertical="center"/>
    </xf>
    <xf numFmtId="49" fontId="226" fillId="3" borderId="11" xfId="0" applyNumberFormat="1" applyFont="1" applyFill="1" applyBorder="1" applyAlignment="1">
      <alignment horizontal="right" vertical="center"/>
    </xf>
    <xf numFmtId="49" fontId="204" fillId="3" borderId="12" xfId="0" applyNumberFormat="1" applyFont="1" applyFill="1" applyBorder="1" applyAlignment="1">
      <alignment horizontal="center" vertical="center"/>
    </xf>
    <xf numFmtId="49" fontId="204" fillId="3" borderId="13" xfId="0" applyNumberFormat="1" applyFont="1" applyFill="1" applyBorder="1" applyAlignment="1">
      <alignment horizontal="center" vertical="center"/>
    </xf>
    <xf numFmtId="49" fontId="675" fillId="11" borderId="14" xfId="9" quotePrefix="1" applyNumberFormat="1" applyFont="1" applyFill="1" applyBorder="1" applyAlignment="1">
      <alignment horizontal="center" vertical="center"/>
    </xf>
    <xf numFmtId="49" fontId="675" fillId="11" borderId="15" xfId="9" applyNumberFormat="1" applyFont="1" applyFill="1" applyBorder="1" applyAlignment="1">
      <alignment horizontal="center" vertical="center"/>
    </xf>
    <xf numFmtId="49" fontId="675" fillId="11" borderId="16" xfId="9" applyNumberFormat="1" applyFont="1" applyFill="1" applyBorder="1" applyAlignment="1">
      <alignment horizontal="center" vertical="center"/>
    </xf>
    <xf numFmtId="0" fontId="344" fillId="2" borderId="0" xfId="0" applyFont="1" applyFill="1"/>
    <xf numFmtId="0" fontId="214" fillId="3" borderId="0" xfId="6" applyFont="1" applyFill="1" applyProtection="1">
      <protection hidden="1"/>
    </xf>
    <xf numFmtId="0" fontId="214" fillId="0" borderId="0" xfId="6" applyFont="1" applyProtection="1">
      <protection hidden="1"/>
    </xf>
    <xf numFmtId="164" fontId="364" fillId="2" borderId="46" xfId="11" applyNumberFormat="1" applyFont="1" applyFill="1" applyBorder="1" applyAlignment="1">
      <alignment vertical="center"/>
    </xf>
    <xf numFmtId="164" fontId="364" fillId="2" borderId="1" xfId="11" applyNumberFormat="1" applyFont="1" applyFill="1" applyBorder="1" applyAlignment="1">
      <alignment horizontal="left" vertical="center"/>
    </xf>
    <xf numFmtId="0" fontId="507" fillId="2" borderId="0" xfId="6" applyFont="1" applyFill="1" applyBorder="1" applyAlignment="1">
      <alignment vertical="center"/>
    </xf>
    <xf numFmtId="0" fontId="212" fillId="2" borderId="0" xfId="0" applyFont="1" applyFill="1" applyBorder="1" applyAlignment="1">
      <alignment horizontal="center" vertical="center"/>
    </xf>
    <xf numFmtId="0" fontId="212" fillId="2" borderId="0" xfId="6" applyFont="1" applyFill="1" applyBorder="1" applyAlignment="1">
      <alignment horizontal="left" vertical="center"/>
    </xf>
    <xf numFmtId="0" fontId="670" fillId="2" borderId="0" xfId="0" applyFont="1" applyFill="1"/>
    <xf numFmtId="166" fontId="212" fillId="2" borderId="0" xfId="0" applyNumberFormat="1" applyFont="1" applyFill="1" applyBorder="1" applyAlignment="1">
      <alignment vertical="center"/>
    </xf>
    <xf numFmtId="0" fontId="212" fillId="2" borderId="0" xfId="0" applyFont="1" applyFill="1" applyBorder="1" applyAlignment="1">
      <alignment horizontal="left" vertical="center"/>
    </xf>
    <xf numFmtId="166" fontId="684" fillId="2" borderId="0" xfId="0" applyNumberFormat="1" applyFont="1" applyFill="1" applyBorder="1" applyAlignment="1">
      <alignment vertical="center"/>
    </xf>
    <xf numFmtId="0" fontId="684" fillId="2" borderId="0" xfId="0" applyFont="1" applyFill="1" applyBorder="1" applyAlignment="1">
      <alignment horizontal="left" vertical="center"/>
    </xf>
    <xf numFmtId="0" fontId="211" fillId="2" borderId="0" xfId="0" applyFont="1" applyFill="1"/>
    <xf numFmtId="0" fontId="296" fillId="2" borderId="0" xfId="0" applyFont="1" applyFill="1" applyAlignment="1">
      <alignment horizontal="right"/>
    </xf>
    <xf numFmtId="166" fontId="296" fillId="2" borderId="0" xfId="0" applyNumberFormat="1" applyFont="1" applyFill="1" applyBorder="1" applyAlignment="1">
      <alignment horizontal="center" vertical="center"/>
    </xf>
    <xf numFmtId="0" fontId="300" fillId="2" borderId="0" xfId="0" applyFont="1" applyFill="1" applyBorder="1" applyAlignment="1">
      <alignment horizontal="left" vertical="center"/>
    </xf>
    <xf numFmtId="0" fontId="680" fillId="5" borderId="26" xfId="6" applyFont="1" applyFill="1" applyBorder="1" applyAlignment="1">
      <alignment horizontal="center" vertical="center"/>
    </xf>
    <xf numFmtId="1" fontId="684" fillId="2" borderId="0" xfId="0" applyNumberFormat="1" applyFont="1" applyFill="1" applyBorder="1" applyAlignment="1">
      <alignment vertical="center"/>
    </xf>
    <xf numFmtId="0" fontId="684" fillId="2" borderId="0" xfId="0" applyFont="1" applyFill="1" applyBorder="1" applyAlignment="1">
      <alignment vertical="center"/>
    </xf>
    <xf numFmtId="0" fontId="211" fillId="2" borderId="0" xfId="0" applyFont="1" applyFill="1" applyBorder="1" applyAlignment="1">
      <alignment vertical="center"/>
    </xf>
    <xf numFmtId="0" fontId="211" fillId="2" borderId="0" xfId="0" applyFont="1" applyFill="1" applyBorder="1" applyAlignment="1">
      <alignment horizontal="left" vertical="center"/>
    </xf>
    <xf numFmtId="0" fontId="685" fillId="2" borderId="0" xfId="0" applyFont="1" applyFill="1"/>
    <xf numFmtId="0" fontId="685" fillId="2" borderId="0" xfId="0" applyFont="1" applyFill="1" applyBorder="1" applyAlignment="1">
      <alignment vertical="center"/>
    </xf>
    <xf numFmtId="0" fontId="670" fillId="2" borderId="62" xfId="0" applyFont="1" applyFill="1" applyBorder="1"/>
    <xf numFmtId="0" fontId="686" fillId="2" borderId="54" xfId="0" applyFont="1" applyFill="1" applyBorder="1" applyAlignment="1">
      <alignment horizontal="left" vertical="center"/>
    </xf>
    <xf numFmtId="0" fontId="687" fillId="2" borderId="62" xfId="0" applyFont="1" applyFill="1" applyBorder="1" applyAlignment="1">
      <alignment horizontal="left" vertical="center"/>
    </xf>
    <xf numFmtId="0" fontId="670" fillId="2" borderId="0" xfId="0" applyFont="1" applyFill="1" applyBorder="1"/>
    <xf numFmtId="0" fontId="688" fillId="2" borderId="0" xfId="0" applyFont="1" applyFill="1" applyBorder="1" applyAlignment="1">
      <alignment horizontal="left" vertical="center"/>
    </xf>
    <xf numFmtId="0" fontId="689" fillId="2" borderId="0" xfId="0" applyFont="1" applyFill="1" applyBorder="1" applyAlignment="1">
      <alignment horizontal="left" vertical="center"/>
    </xf>
    <xf numFmtId="0" fontId="690" fillId="2" borderId="0" xfId="6" applyFont="1" applyFill="1" applyBorder="1" applyAlignment="1">
      <alignment horizontal="center" vertical="center"/>
    </xf>
    <xf numFmtId="0" fontId="687" fillId="2" borderId="0" xfId="0" applyFont="1" applyFill="1" applyBorder="1" applyAlignment="1">
      <alignment vertical="center"/>
    </xf>
    <xf numFmtId="0" fontId="693" fillId="2" borderId="0" xfId="6" applyFont="1" applyFill="1" applyBorder="1" applyAlignment="1">
      <alignment horizontal="center" vertical="center"/>
    </xf>
    <xf numFmtId="0" fontId="694" fillId="2" borderId="0" xfId="6" applyFont="1" applyFill="1" applyBorder="1" applyAlignment="1">
      <alignment horizontal="center" vertical="center"/>
    </xf>
    <xf numFmtId="0" fontId="278" fillId="31" borderId="0" xfId="0" applyFont="1" applyFill="1" applyBorder="1" applyAlignment="1">
      <alignment horizontal="left" vertical="center"/>
    </xf>
    <xf numFmtId="164" fontId="364" fillId="2" borderId="60" xfId="11" applyNumberFormat="1" applyFont="1" applyFill="1" applyBorder="1" applyAlignment="1">
      <alignment vertical="center"/>
    </xf>
    <xf numFmtId="0" fontId="214" fillId="3" borderId="0" xfId="6" applyFont="1" applyFill="1" applyAlignment="1">
      <alignment vertical="center"/>
    </xf>
    <xf numFmtId="0" fontId="214" fillId="3" borderId="0" xfId="6" applyFont="1" applyFill="1" applyBorder="1" applyAlignment="1">
      <alignment vertical="center"/>
    </xf>
    <xf numFmtId="0" fontId="214" fillId="36" borderId="0" xfId="6" applyFont="1" applyFill="1" applyAlignment="1">
      <alignment vertical="center"/>
    </xf>
    <xf numFmtId="0" fontId="211" fillId="7" borderId="0" xfId="0" applyFont="1" applyFill="1"/>
    <xf numFmtId="0" fontId="211" fillId="90" borderId="0" xfId="0" applyFont="1" applyFill="1"/>
    <xf numFmtId="0" fontId="211" fillId="7" borderId="0" xfId="0" applyFont="1" applyFill="1" applyAlignment="1">
      <alignment horizontal="center"/>
    </xf>
    <xf numFmtId="0" fontId="204" fillId="0" borderId="0" xfId="8" applyFont="1"/>
    <xf numFmtId="0" fontId="344" fillId="7" borderId="0" xfId="0" applyFont="1" applyFill="1" applyBorder="1" applyAlignment="1">
      <alignment horizontal="center"/>
    </xf>
    <xf numFmtId="0" fontId="677" fillId="7" borderId="0" xfId="0" applyFont="1" applyFill="1" applyBorder="1" applyAlignment="1">
      <alignment horizontal="right" vertical="center"/>
    </xf>
    <xf numFmtId="0" fontId="677" fillId="7" borderId="0" xfId="0" applyFont="1" applyFill="1" applyBorder="1" applyAlignment="1">
      <alignment vertical="center"/>
    </xf>
    <xf numFmtId="164" fontId="364" fillId="2" borderId="1" xfId="11" applyNumberFormat="1" applyFont="1" applyFill="1" applyBorder="1" applyAlignment="1">
      <alignment vertical="center"/>
    </xf>
    <xf numFmtId="164" fontId="364" fillId="3" borderId="0" xfId="11" applyNumberFormat="1" applyFont="1" applyFill="1" applyBorder="1" applyAlignment="1">
      <alignment vertical="center"/>
    </xf>
    <xf numFmtId="0" fontId="681" fillId="7" borderId="0" xfId="6" applyFont="1" applyFill="1" applyBorder="1" applyAlignment="1">
      <alignment horizontal="center" vertical="center"/>
    </xf>
    <xf numFmtId="0" fontId="215" fillId="7" borderId="0" xfId="0" applyFont="1" applyFill="1" applyBorder="1" applyAlignment="1">
      <alignment horizontal="center" vertical="center"/>
    </xf>
    <xf numFmtId="0" fontId="213" fillId="7" borderId="0" xfId="0" applyFont="1" applyFill="1"/>
    <xf numFmtId="0" fontId="215" fillId="7" borderId="0" xfId="6" applyFont="1" applyFill="1" applyBorder="1" applyAlignment="1">
      <alignment horizontal="left" vertical="center"/>
    </xf>
    <xf numFmtId="0" fontId="215" fillId="7" borderId="0" xfId="0" applyFont="1" applyFill="1"/>
    <xf numFmtId="0" fontId="218" fillId="7" borderId="0" xfId="0" applyFont="1" applyFill="1"/>
    <xf numFmtId="0" fontId="204" fillId="7" borderId="0" xfId="0" applyFont="1" applyFill="1"/>
    <xf numFmtId="166" fontId="701" fillId="7" borderId="0" xfId="0" applyNumberFormat="1" applyFont="1" applyFill="1" applyBorder="1" applyAlignment="1">
      <alignment vertical="center"/>
    </xf>
    <xf numFmtId="0" fontId="701" fillId="7" borderId="0" xfId="0" applyFont="1" applyFill="1" applyBorder="1" applyAlignment="1">
      <alignment horizontal="left" vertical="center"/>
    </xf>
    <xf numFmtId="0" fontId="702" fillId="9" borderId="0" xfId="0" applyFont="1" applyFill="1" applyBorder="1" applyAlignment="1">
      <alignment vertical="center"/>
    </xf>
    <xf numFmtId="166" fontId="702" fillId="26" borderId="0" xfId="0" applyNumberFormat="1" applyFont="1" applyFill="1" applyBorder="1" applyAlignment="1">
      <alignment vertical="center"/>
    </xf>
    <xf numFmtId="0" fontId="218" fillId="26" borderId="0" xfId="0" applyFont="1" applyFill="1" applyBorder="1" applyAlignment="1">
      <alignment horizontal="left" vertical="center"/>
    </xf>
    <xf numFmtId="0" fontId="700" fillId="7" borderId="0" xfId="0" applyFont="1" applyFill="1" applyAlignment="1">
      <alignment horizontal="right"/>
    </xf>
    <xf numFmtId="166" fontId="677" fillId="7" borderId="0" xfId="0" applyNumberFormat="1" applyFont="1" applyFill="1" applyBorder="1" applyAlignment="1">
      <alignment horizontal="center" vertical="center"/>
    </xf>
    <xf numFmtId="0" fontId="700" fillId="7" borderId="0" xfId="0" applyFont="1" applyFill="1" applyBorder="1" applyAlignment="1">
      <alignment horizontal="left" vertical="center"/>
    </xf>
    <xf numFmtId="0" fontId="213" fillId="26" borderId="0" xfId="0" applyFont="1" applyFill="1" applyBorder="1" applyAlignment="1">
      <alignment horizontal="left" vertical="center"/>
    </xf>
    <xf numFmtId="2" fontId="677" fillId="7" borderId="0" xfId="0" applyNumberFormat="1" applyFont="1" applyFill="1" applyBorder="1" applyAlignment="1">
      <alignment horizontal="center" vertical="center"/>
    </xf>
    <xf numFmtId="1" fontId="702" fillId="9" borderId="0" xfId="0" applyNumberFormat="1" applyFont="1" applyFill="1" applyBorder="1" applyAlignment="1">
      <alignment vertical="center"/>
    </xf>
    <xf numFmtId="0" fontId="702" fillId="26" borderId="0" xfId="0" applyFont="1" applyFill="1" applyBorder="1" applyAlignment="1">
      <alignment vertical="center"/>
    </xf>
    <xf numFmtId="0" fontId="211" fillId="7" borderId="0" xfId="0" applyFont="1" applyFill="1" applyBorder="1" applyAlignment="1">
      <alignment vertical="center"/>
    </xf>
    <xf numFmtId="0" fontId="226" fillId="7" borderId="0" xfId="6" applyFont="1" applyFill="1" applyBorder="1" applyAlignment="1">
      <alignment vertical="center"/>
    </xf>
    <xf numFmtId="0" fontId="686" fillId="3" borderId="0" xfId="0" applyFont="1" applyFill="1" applyBorder="1" applyAlignment="1">
      <alignment vertical="center"/>
    </xf>
    <xf numFmtId="0" fontId="691" fillId="7" borderId="0" xfId="6" applyFont="1" applyFill="1" applyBorder="1" applyAlignment="1">
      <alignment horizontal="center" vertical="center"/>
    </xf>
    <xf numFmtId="0" fontId="210" fillId="7" borderId="0" xfId="6" applyFont="1" applyFill="1" applyBorder="1" applyAlignment="1">
      <alignment horizontal="center" vertical="center"/>
    </xf>
    <xf numFmtId="0" fontId="204" fillId="31" borderId="0" xfId="0" applyFont="1" applyFill="1"/>
    <xf numFmtId="165" fontId="677" fillId="7" borderId="0" xfId="0" applyNumberFormat="1" applyFont="1" applyFill="1" applyBorder="1" applyAlignment="1">
      <alignment horizontal="center" vertical="center"/>
    </xf>
    <xf numFmtId="0" fontId="686" fillId="3" borderId="0" xfId="0" applyFont="1" applyFill="1" applyBorder="1"/>
    <xf numFmtId="1" fontId="677" fillId="7" borderId="0" xfId="0" applyNumberFormat="1" applyFont="1" applyFill="1" applyBorder="1" applyAlignment="1">
      <alignment horizontal="center" vertical="center"/>
    </xf>
    <xf numFmtId="1" fontId="218" fillId="9" borderId="0" xfId="0" applyNumberFormat="1" applyFont="1" applyFill="1" applyBorder="1" applyAlignment="1">
      <alignment vertical="center"/>
    </xf>
    <xf numFmtId="0" fontId="689" fillId="3" borderId="0" xfId="0" applyFont="1" applyFill="1" applyBorder="1"/>
    <xf numFmtId="166" fontId="218" fillId="9" borderId="0" xfId="0" applyNumberFormat="1" applyFont="1" applyFill="1" applyBorder="1" applyAlignment="1">
      <alignment vertical="center"/>
    </xf>
    <xf numFmtId="0" fontId="204" fillId="7" borderId="0" xfId="0" applyFont="1" applyFill="1" applyBorder="1"/>
    <xf numFmtId="0" fontId="211" fillId="7" borderId="24" xfId="0" applyFont="1" applyFill="1" applyBorder="1" applyAlignment="1">
      <alignment vertical="center"/>
    </xf>
    <xf numFmtId="164" fontId="364" fillId="2" borderId="0" xfId="11" applyNumberFormat="1" applyFont="1" applyFill="1" applyBorder="1" applyAlignment="1">
      <alignment vertical="center"/>
    </xf>
    <xf numFmtId="0" fontId="211" fillId="5" borderId="0" xfId="0" applyFont="1" applyFill="1"/>
    <xf numFmtId="0" fontId="211" fillId="5" borderId="0" xfId="0" applyFont="1" applyFill="1" applyBorder="1" applyAlignment="1">
      <alignment horizontal="center"/>
    </xf>
    <xf numFmtId="0" fontId="214" fillId="15" borderId="23" xfId="6" applyFont="1" applyFill="1" applyBorder="1" applyAlignment="1">
      <alignment vertical="center"/>
    </xf>
    <xf numFmtId="0" fontId="204" fillId="3" borderId="0" xfId="0" applyFont="1" applyFill="1" applyBorder="1"/>
    <xf numFmtId="1" fontId="681" fillId="5" borderId="0" xfId="0" applyNumberFormat="1" applyFont="1" applyFill="1" applyBorder="1" applyAlignment="1">
      <alignment vertical="center"/>
    </xf>
    <xf numFmtId="0" fontId="204" fillId="3" borderId="0" xfId="0" applyFont="1" applyFill="1" applyBorder="1" applyAlignment="1">
      <alignment vertical="center"/>
    </xf>
    <xf numFmtId="165" fontId="681" fillId="5" borderId="0" xfId="0" applyNumberFormat="1" applyFont="1" applyFill="1" applyBorder="1" applyAlignment="1">
      <alignment vertical="center"/>
    </xf>
    <xf numFmtId="166" fontId="681" fillId="5" borderId="0" xfId="0" applyNumberFormat="1" applyFont="1" applyFill="1" applyBorder="1" applyAlignment="1">
      <alignment vertical="center"/>
    </xf>
    <xf numFmtId="0" fontId="669" fillId="5" borderId="0" xfId="0" applyFont="1" applyFill="1" applyBorder="1" applyAlignment="1">
      <alignment vertical="center"/>
    </xf>
    <xf numFmtId="0" fontId="687" fillId="2" borderId="45" xfId="0" applyFont="1" applyFill="1" applyBorder="1" applyAlignment="1">
      <alignment horizontal="left" vertical="center"/>
    </xf>
    <xf numFmtId="0" fontId="218" fillId="31" borderId="0" xfId="0" applyFont="1" applyFill="1" applyBorder="1" applyAlignment="1">
      <alignment vertical="center"/>
    </xf>
    <xf numFmtId="0" fontId="689" fillId="31" borderId="0" xfId="0" applyFont="1" applyFill="1" applyBorder="1" applyAlignment="1">
      <alignment horizontal="left" vertical="center"/>
    </xf>
    <xf numFmtId="0" fontId="689" fillId="31" borderId="45" xfId="0" applyFont="1" applyFill="1" applyBorder="1" applyAlignment="1">
      <alignment horizontal="left" vertical="center"/>
    </xf>
    <xf numFmtId="0" fontId="707" fillId="5" borderId="0" xfId="6" applyFont="1" applyFill="1" applyBorder="1" applyAlignment="1">
      <alignment horizontal="center" vertical="center"/>
    </xf>
    <xf numFmtId="0" fontId="218" fillId="31" borderId="45" xfId="0" applyFont="1" applyFill="1" applyBorder="1" applyAlignment="1">
      <alignment vertical="center"/>
    </xf>
    <xf numFmtId="0" fontId="211" fillId="5" borderId="0" xfId="0" applyFont="1" applyFill="1" applyBorder="1" applyAlignment="1">
      <alignment vertical="center"/>
    </xf>
    <xf numFmtId="164" fontId="364" fillId="3" borderId="23" xfId="11" applyNumberFormat="1" applyFont="1" applyFill="1" applyBorder="1" applyAlignment="1">
      <alignment vertical="center"/>
    </xf>
    <xf numFmtId="0" fontId="211" fillId="5" borderId="0" xfId="0" applyFont="1" applyFill="1" applyBorder="1" applyAlignment="1">
      <alignment horizontal="left" vertical="center"/>
    </xf>
    <xf numFmtId="166" fontId="211" fillId="5" borderId="0" xfId="0" applyNumberFormat="1" applyFont="1" applyFill="1" applyBorder="1" applyAlignment="1">
      <alignment vertical="center"/>
    </xf>
    <xf numFmtId="1" fontId="708" fillId="38" borderId="0" xfId="0" applyNumberFormat="1" applyFont="1" applyFill="1" applyBorder="1" applyAlignment="1">
      <alignment vertical="center"/>
    </xf>
    <xf numFmtId="0" fontId="708" fillId="38" borderId="0" xfId="0" applyFont="1" applyFill="1" applyBorder="1" applyAlignment="1">
      <alignment vertical="center"/>
    </xf>
    <xf numFmtId="0" fontId="669" fillId="5" borderId="0" xfId="0" applyFont="1" applyFill="1" applyBorder="1" applyAlignment="1">
      <alignment horizontal="left" vertical="center"/>
    </xf>
    <xf numFmtId="0" fontId="681" fillId="5" borderId="0" xfId="0" applyFont="1" applyFill="1" applyBorder="1" applyAlignment="1">
      <alignment vertical="center"/>
    </xf>
    <xf numFmtId="166" fontId="708" fillId="38" borderId="0" xfId="0" applyNumberFormat="1" applyFont="1" applyFill="1" applyBorder="1" applyAlignment="1">
      <alignment vertical="center"/>
    </xf>
    <xf numFmtId="2" fontId="681" fillId="5" borderId="0" xfId="0" applyNumberFormat="1" applyFont="1" applyFill="1" applyBorder="1" applyAlignment="1">
      <alignment vertical="center"/>
    </xf>
    <xf numFmtId="166" fontId="709" fillId="5" borderId="0" xfId="0" applyNumberFormat="1" applyFont="1" applyFill="1" applyBorder="1" applyAlignment="1">
      <alignment vertical="center"/>
    </xf>
    <xf numFmtId="0" fontId="709" fillId="5" borderId="0" xfId="0" applyFont="1" applyFill="1" applyBorder="1" applyAlignment="1">
      <alignment vertical="center"/>
    </xf>
    <xf numFmtId="0" fontId="204" fillId="3" borderId="45" xfId="0" applyFont="1" applyFill="1" applyBorder="1"/>
    <xf numFmtId="1" fontId="712" fillId="2" borderId="0" xfId="0" applyNumberFormat="1" applyFont="1" applyFill="1" applyBorder="1" applyAlignment="1">
      <alignment vertical="center"/>
    </xf>
    <xf numFmtId="165" fontId="712" fillId="2" borderId="0" xfId="0" applyNumberFormat="1" applyFont="1" applyFill="1" applyBorder="1" applyAlignment="1">
      <alignment vertical="center"/>
    </xf>
    <xf numFmtId="166" fontId="712" fillId="2" borderId="0" xfId="0" applyNumberFormat="1" applyFont="1" applyFill="1" applyBorder="1" applyAlignment="1">
      <alignment vertical="center"/>
    </xf>
    <xf numFmtId="164" fontId="364" fillId="33" borderId="0" xfId="11" applyNumberFormat="1" applyFont="1" applyFill="1" applyBorder="1" applyAlignment="1">
      <alignment vertical="center"/>
    </xf>
    <xf numFmtId="164" fontId="364" fillId="33" borderId="45" xfId="11" applyNumberFormat="1" applyFont="1" applyFill="1" applyBorder="1" applyAlignment="1">
      <alignment vertical="center"/>
    </xf>
    <xf numFmtId="164" fontId="364" fillId="33" borderId="0" xfId="11" applyNumberFormat="1" applyFont="1" applyFill="1" applyBorder="1" applyAlignment="1">
      <alignment horizontal="left" vertical="center"/>
    </xf>
    <xf numFmtId="0" fontId="216" fillId="8" borderId="0" xfId="0" applyFont="1" applyFill="1"/>
    <xf numFmtId="0" fontId="216" fillId="8" borderId="0" xfId="0" applyFont="1" applyFill="1" applyAlignment="1">
      <alignment horizontal="center"/>
    </xf>
    <xf numFmtId="0" fontId="216" fillId="75" borderId="0" xfId="0" applyFont="1" applyFill="1" applyBorder="1" applyAlignment="1">
      <alignment horizontal="center"/>
    </xf>
    <xf numFmtId="0" fontId="719" fillId="31" borderId="0" xfId="0" applyFont="1" applyFill="1" applyBorder="1"/>
    <xf numFmtId="0" fontId="720" fillId="8" borderId="0" xfId="0" applyFont="1" applyFill="1" applyBorder="1"/>
    <xf numFmtId="0" fontId="647" fillId="3" borderId="0" xfId="14" applyNumberFormat="1" applyFont="1" applyFill="1" applyBorder="1" applyAlignment="1">
      <alignment horizontal="left" vertical="center" wrapText="1"/>
    </xf>
    <xf numFmtId="0" fontId="689" fillId="3" borderId="0" xfId="0" applyFont="1" applyFill="1"/>
    <xf numFmtId="0" fontId="226" fillId="31" borderId="0" xfId="0" applyFont="1" applyFill="1" applyBorder="1"/>
    <xf numFmtId="0" fontId="218" fillId="31" borderId="0" xfId="0" applyFont="1" applyFill="1" applyBorder="1" applyAlignment="1">
      <alignment horizontal="center"/>
    </xf>
    <xf numFmtId="0" fontId="218" fillId="31" borderId="0" xfId="0" applyFont="1" applyFill="1" applyBorder="1" applyAlignment="1">
      <alignment horizontal="center" vertical="center"/>
    </xf>
    <xf numFmtId="0" fontId="675" fillId="31" borderId="0" xfId="0" applyFont="1" applyFill="1" applyBorder="1"/>
    <xf numFmtId="0" fontId="204" fillId="31" borderId="0" xfId="0" applyFont="1" applyFill="1" applyBorder="1"/>
    <xf numFmtId="164" fontId="364" fillId="19" borderId="46" xfId="11" applyNumberFormat="1" applyFont="1" applyFill="1" applyBorder="1" applyAlignment="1">
      <alignment vertical="center"/>
    </xf>
    <xf numFmtId="164" fontId="364" fillId="19" borderId="1" xfId="11" applyNumberFormat="1" applyFont="1" applyFill="1" applyBorder="1" applyAlignment="1">
      <alignment horizontal="left" vertical="center"/>
    </xf>
    <xf numFmtId="0" fontId="204" fillId="0" borderId="0" xfId="0" applyFont="1" applyFill="1"/>
    <xf numFmtId="0" fontId="352" fillId="3" borderId="0" xfId="14" applyNumberFormat="1" applyFont="1" applyFill="1" applyBorder="1" applyAlignment="1">
      <alignment horizontal="right" vertical="center"/>
    </xf>
    <xf numFmtId="0" fontId="729" fillId="3" borderId="23" xfId="6" applyFont="1" applyFill="1" applyBorder="1" applyAlignment="1">
      <alignment horizontal="center" vertical="center"/>
    </xf>
    <xf numFmtId="178" fontId="731" fillId="3" borderId="0" xfId="11" applyNumberFormat="1" applyFont="1" applyFill="1" applyBorder="1" applyAlignment="1">
      <alignment horizontal="center" vertical="center"/>
    </xf>
    <xf numFmtId="0" fontId="694" fillId="3" borderId="0" xfId="6" applyFont="1" applyFill="1" applyBorder="1" applyAlignment="1">
      <alignment vertical="center"/>
    </xf>
    <xf numFmtId="0" fontId="233" fillId="17" borderId="0" xfId="6" applyFont="1" applyFill="1" applyBorder="1" applyAlignment="1">
      <alignment vertical="center"/>
    </xf>
    <xf numFmtId="0" fontId="212" fillId="3" borderId="0" xfId="14" applyNumberFormat="1" applyFont="1" applyFill="1" applyBorder="1" applyAlignment="1">
      <alignment horizontal="left" vertical="center"/>
    </xf>
    <xf numFmtId="165" fontId="687" fillId="3" borderId="0" xfId="8" applyNumberFormat="1" applyFont="1" applyFill="1" applyBorder="1" applyAlignment="1" applyProtection="1">
      <alignment horizontal="center" vertical="center"/>
      <protection locked="0"/>
    </xf>
    <xf numFmtId="0" fontId="226" fillId="3" borderId="0" xfId="6" applyFont="1" applyFill="1" applyBorder="1" applyAlignment="1" applyProtection="1">
      <alignment horizontal="right" vertical="center"/>
      <protection hidden="1"/>
    </xf>
    <xf numFmtId="0" fontId="673" fillId="3" borderId="0" xfId="6" applyFont="1" applyFill="1" applyBorder="1" applyAlignment="1" applyProtection="1">
      <alignment vertical="center"/>
      <protection hidden="1"/>
    </xf>
    <xf numFmtId="164" fontId="226" fillId="3" borderId="0" xfId="11" applyNumberFormat="1" applyFont="1" applyFill="1" applyBorder="1" applyAlignment="1">
      <alignment horizontal="right" vertical="center"/>
    </xf>
    <xf numFmtId="2" fontId="300" fillId="3" borderId="0" xfId="6" applyNumberFormat="1" applyFont="1" applyFill="1" applyBorder="1" applyAlignment="1" applyProtection="1">
      <alignment horizontal="right" vertical="center"/>
      <protection hidden="1"/>
    </xf>
    <xf numFmtId="0" fontId="300" fillId="3" borderId="0" xfId="6" applyFont="1" applyFill="1" applyBorder="1" applyAlignment="1" applyProtection="1">
      <alignment vertical="center"/>
      <protection hidden="1"/>
    </xf>
    <xf numFmtId="165" fontId="687" fillId="3" borderId="0" xfId="8" applyNumberFormat="1" applyFont="1" applyFill="1" applyBorder="1" applyAlignment="1" applyProtection="1">
      <alignment horizontal="left" vertical="center"/>
      <protection locked="0"/>
    </xf>
    <xf numFmtId="0" fontId="233" fillId="17" borderId="1" xfId="6" applyFont="1" applyFill="1" applyBorder="1" applyAlignment="1">
      <alignment vertical="center"/>
    </xf>
    <xf numFmtId="164" fontId="213" fillId="3" borderId="0" xfId="11" applyNumberFormat="1" applyFont="1" applyFill="1" applyBorder="1" applyAlignment="1">
      <alignment vertical="center"/>
    </xf>
    <xf numFmtId="164" fontId="364" fillId="17" borderId="0" xfId="6" applyNumberFormat="1" applyFont="1" applyFill="1" applyBorder="1" applyAlignment="1">
      <alignment horizontal="center" vertical="center"/>
    </xf>
    <xf numFmtId="0" fontId="352" fillId="17" borderId="0" xfId="6" applyFont="1" applyFill="1" applyBorder="1" applyAlignment="1">
      <alignment vertical="center"/>
    </xf>
    <xf numFmtId="178" fontId="352" fillId="17" borderId="0" xfId="6" applyNumberFormat="1" applyFont="1" applyFill="1" applyBorder="1" applyAlignment="1">
      <alignment vertical="center"/>
    </xf>
    <xf numFmtId="164" fontId="364" fillId="17" borderId="0" xfId="6" applyNumberFormat="1" applyFont="1" applyFill="1" applyBorder="1" applyAlignment="1">
      <alignment vertical="center"/>
    </xf>
    <xf numFmtId="9" fontId="364" fillId="17" borderId="23" xfId="6" applyNumberFormat="1" applyFont="1" applyFill="1" applyBorder="1" applyAlignment="1">
      <alignment horizontal="center" vertical="center"/>
    </xf>
    <xf numFmtId="178" fontId="352" fillId="17" borderId="0" xfId="6" applyNumberFormat="1" applyFont="1" applyFill="1" applyBorder="1" applyAlignment="1">
      <alignment horizontal="center" vertical="center"/>
    </xf>
    <xf numFmtId="0" fontId="233" fillId="17" borderId="23" xfId="6" applyFont="1" applyFill="1" applyBorder="1" applyAlignment="1">
      <alignment vertical="center"/>
    </xf>
    <xf numFmtId="0" fontId="711" fillId="11" borderId="1" xfId="14" applyNumberFormat="1" applyFont="1" applyFill="1" applyBorder="1" applyAlignment="1">
      <alignment horizontal="center" vertical="center"/>
    </xf>
    <xf numFmtId="0" fontId="694" fillId="11" borderId="0" xfId="6" applyFont="1" applyFill="1" applyBorder="1" applyAlignment="1">
      <alignment horizontal="left" vertical="center"/>
    </xf>
    <xf numFmtId="0" fontId="300" fillId="11" borderId="0" xfId="6" applyFont="1" applyFill="1" applyBorder="1" applyAlignment="1" applyProtection="1">
      <alignment vertical="center"/>
      <protection hidden="1"/>
    </xf>
    <xf numFmtId="0" fontId="204" fillId="11" borderId="1" xfId="8" applyFont="1" applyFill="1" applyBorder="1" applyAlignment="1"/>
    <xf numFmtId="0" fontId="284" fillId="5" borderId="0" xfId="6" applyFont="1" applyFill="1" applyBorder="1" applyAlignment="1" applyProtection="1">
      <alignment horizontal="center" vertical="center" wrapText="1"/>
      <protection hidden="1"/>
    </xf>
    <xf numFmtId="0" fontId="694" fillId="11" borderId="0" xfId="6" applyFont="1" applyFill="1" applyBorder="1" applyAlignment="1">
      <alignment vertical="center"/>
    </xf>
    <xf numFmtId="0" fontId="204" fillId="11" borderId="0" xfId="8" applyFont="1" applyFill="1" applyBorder="1" applyAlignment="1">
      <alignment horizontal="center"/>
    </xf>
    <xf numFmtId="0" fontId="706" fillId="11" borderId="0" xfId="6" applyFont="1" applyFill="1" applyBorder="1" applyAlignment="1" applyProtection="1">
      <alignment horizontal="center" vertical="center" wrapText="1"/>
      <protection hidden="1"/>
    </xf>
    <xf numFmtId="0" fontId="710" fillId="11" borderId="0" xfId="8" applyFont="1" applyFill="1" applyBorder="1" applyAlignment="1">
      <alignment vertical="top" wrapText="1"/>
    </xf>
    <xf numFmtId="0" fontId="710" fillId="11" borderId="23" xfId="8" applyFont="1" applyFill="1" applyBorder="1" applyAlignment="1">
      <alignment vertical="top" wrapText="1"/>
    </xf>
    <xf numFmtId="0" fontId="204" fillId="3" borderId="1" xfId="0" applyFont="1" applyFill="1" applyBorder="1" applyAlignment="1"/>
    <xf numFmtId="0" fontId="734" fillId="3" borderId="0" xfId="6" applyFont="1" applyFill="1" applyBorder="1" applyAlignment="1">
      <alignment horizontal="center" vertical="center" wrapText="1"/>
    </xf>
    <xf numFmtId="0" fontId="735" fillId="3" borderId="0" xfId="6" applyFont="1" applyFill="1" applyBorder="1" applyAlignment="1" applyProtection="1">
      <alignment vertical="center"/>
      <protection hidden="1"/>
    </xf>
    <xf numFmtId="0" fontId="673" fillId="3" borderId="0" xfId="0" applyFont="1" applyFill="1" applyBorder="1"/>
    <xf numFmtId="0" fontId="214" fillId="3" borderId="23" xfId="6" applyFont="1" applyFill="1" applyBorder="1" applyAlignment="1">
      <alignment vertical="center"/>
    </xf>
    <xf numFmtId="0" fontId="694" fillId="3" borderId="1" xfId="6" applyFont="1" applyFill="1" applyBorder="1" applyAlignment="1">
      <alignment horizontal="center" vertical="center"/>
    </xf>
    <xf numFmtId="0" fontId="736" fillId="3" borderId="0" xfId="6" applyFont="1" applyFill="1" applyBorder="1" applyAlignment="1">
      <alignment horizontal="center" vertical="center"/>
    </xf>
    <xf numFmtId="0" fontId="737" fillId="3" borderId="0" xfId="6" applyFont="1" applyFill="1" applyBorder="1" applyAlignment="1">
      <alignment horizontal="center" vertical="center" wrapText="1"/>
    </xf>
    <xf numFmtId="0" fontId="214" fillId="0" borderId="23" xfId="6" applyFont="1" applyBorder="1" applyAlignment="1">
      <alignment vertical="center"/>
    </xf>
    <xf numFmtId="0" fontId="212" fillId="31" borderId="0" xfId="14" applyNumberFormat="1" applyFont="1" applyFill="1" applyBorder="1" applyAlignment="1">
      <alignment vertical="center"/>
    </xf>
    <xf numFmtId="0" fontId="212" fillId="3" borderId="0" xfId="14" applyNumberFormat="1" applyFont="1" applyFill="1" applyBorder="1" applyAlignment="1">
      <alignment vertical="center"/>
    </xf>
    <xf numFmtId="0" fontId="212" fillId="3" borderId="23" xfId="14" applyNumberFormat="1" applyFont="1" applyFill="1" applyBorder="1" applyAlignment="1">
      <alignment vertical="center"/>
    </xf>
    <xf numFmtId="0" fontId="738" fillId="3" borderId="0" xfId="14" applyNumberFormat="1" applyFont="1" applyFill="1" applyBorder="1" applyAlignment="1">
      <alignment vertical="center"/>
    </xf>
    <xf numFmtId="0" fontId="738" fillId="3" borderId="23" xfId="14" applyNumberFormat="1" applyFont="1" applyFill="1" applyBorder="1" applyAlignment="1">
      <alignment vertical="center"/>
    </xf>
    <xf numFmtId="0" fontId="300" fillId="18" borderId="0" xfId="6" applyFont="1" applyFill="1" applyBorder="1" applyAlignment="1">
      <alignment horizontal="left" vertical="center"/>
    </xf>
    <xf numFmtId="0" fontId="300" fillId="18" borderId="23" xfId="6" applyFont="1" applyFill="1" applyBorder="1" applyAlignment="1">
      <alignment horizontal="left" vertical="center"/>
    </xf>
    <xf numFmtId="0" fontId="694" fillId="3" borderId="1" xfId="6" applyFont="1" applyFill="1" applyBorder="1" applyAlignment="1">
      <alignment horizontal="left" vertical="center"/>
    </xf>
    <xf numFmtId="0" fontId="278" fillId="31" borderId="0" xfId="0" applyFont="1" applyFill="1" applyBorder="1" applyAlignment="1">
      <alignment horizontal="right" vertical="center"/>
    </xf>
    <xf numFmtId="0" fontId="673" fillId="31" borderId="0" xfId="0" applyFont="1" applyFill="1" applyBorder="1"/>
    <xf numFmtId="0" fontId="205" fillId="5" borderId="0" xfId="0" applyFont="1" applyFill="1"/>
    <xf numFmtId="0" fontId="205" fillId="5" borderId="0" xfId="0" applyFont="1" applyFill="1" applyAlignment="1">
      <alignment horizontal="center"/>
    </xf>
    <xf numFmtId="0" fontId="720" fillId="8" borderId="0" xfId="8" applyFont="1" applyFill="1" applyBorder="1"/>
    <xf numFmtId="0" fontId="743" fillId="8" borderId="0" xfId="8" applyFont="1" applyFill="1" applyBorder="1"/>
    <xf numFmtId="0" fontId="216" fillId="8" borderId="0" xfId="8" applyFont="1" applyFill="1"/>
    <xf numFmtId="0" fontId="745" fillId="17" borderId="87" xfId="6" applyFont="1" applyFill="1" applyBorder="1" applyAlignment="1">
      <alignment horizontal="center" vertical="center"/>
    </xf>
    <xf numFmtId="0" fontId="745" fillId="17" borderId="0" xfId="6" applyFont="1" applyFill="1" applyBorder="1" applyAlignment="1">
      <alignment horizontal="center" vertical="center"/>
    </xf>
    <xf numFmtId="0" fontId="745" fillId="17" borderId="92" xfId="6" applyFont="1" applyFill="1" applyBorder="1" applyAlignment="1">
      <alignment horizontal="center" vertical="center"/>
    </xf>
    <xf numFmtId="0" fontId="732" fillId="11" borderId="0" xfId="6" applyFont="1" applyFill="1" applyBorder="1" applyAlignment="1">
      <alignment horizontal="center" vertical="center"/>
    </xf>
    <xf numFmtId="0" fontId="675" fillId="11" borderId="0" xfId="6" applyFont="1" applyFill="1" applyBorder="1" applyAlignment="1">
      <alignment vertical="center" wrapText="1"/>
    </xf>
    <xf numFmtId="0" fontId="226" fillId="11" borderId="0" xfId="6" applyFont="1" applyFill="1" applyBorder="1" applyAlignment="1" applyProtection="1">
      <alignment vertical="center"/>
      <protection hidden="1"/>
    </xf>
    <xf numFmtId="0" fontId="226" fillId="11" borderId="0" xfId="6" applyFont="1" applyFill="1" applyBorder="1" applyAlignment="1" applyProtection="1">
      <alignment horizontal="right" vertical="center"/>
      <protection hidden="1"/>
    </xf>
    <xf numFmtId="0" fontId="226" fillId="11" borderId="92" xfId="6" applyFont="1" applyFill="1" applyBorder="1" applyAlignment="1" applyProtection="1">
      <alignment horizontal="right" vertical="center"/>
      <protection hidden="1"/>
    </xf>
    <xf numFmtId="0" fontId="675" fillId="11" borderId="0" xfId="6" applyFont="1" applyFill="1" applyBorder="1" applyAlignment="1">
      <alignment vertical="center"/>
    </xf>
    <xf numFmtId="0" fontId="675" fillId="11" borderId="0" xfId="6" applyFont="1" applyFill="1" applyBorder="1" applyAlignment="1">
      <alignment horizontal="right" vertical="center"/>
    </xf>
    <xf numFmtId="0" fontId="746" fillId="11" borderId="0" xfId="6" applyFont="1" applyFill="1" applyBorder="1" applyAlignment="1">
      <alignment horizontal="left" vertical="center"/>
    </xf>
    <xf numFmtId="0" fontId="684" fillId="11" borderId="0" xfId="0" applyFont="1" applyFill="1" applyBorder="1" applyAlignment="1">
      <alignment horizontal="center" vertical="top"/>
    </xf>
    <xf numFmtId="1" fontId="300" fillId="11" borderId="0" xfId="11" applyNumberFormat="1" applyFont="1" applyFill="1" applyBorder="1" applyAlignment="1">
      <alignment vertical="center"/>
    </xf>
    <xf numFmtId="0" fontId="226" fillId="11" borderId="92" xfId="6" applyFont="1" applyFill="1" applyBorder="1" applyAlignment="1" applyProtection="1">
      <alignment horizontal="center" vertical="center"/>
      <protection hidden="1"/>
    </xf>
    <xf numFmtId="0" fontId="226" fillId="19" borderId="0" xfId="6" applyFont="1" applyFill="1" applyBorder="1" applyAlignment="1">
      <alignment vertical="center"/>
    </xf>
    <xf numFmtId="0" fontId="740" fillId="21" borderId="49" xfId="8" applyFont="1" applyFill="1" applyBorder="1" applyAlignment="1" applyProtection="1">
      <alignment horizontal="center" vertical="center"/>
      <protection locked="0"/>
    </xf>
    <xf numFmtId="166" fontId="736" fillId="21" borderId="39" xfId="8" applyNumberFormat="1" applyFont="1" applyFill="1" applyBorder="1" applyAlignment="1">
      <alignment horizontal="left" vertical="center" wrapText="1"/>
    </xf>
    <xf numFmtId="178" fontId="740" fillId="21" borderId="39" xfId="11" applyNumberFormat="1" applyFont="1" applyFill="1" applyBorder="1" applyAlignment="1">
      <alignment horizontal="center" vertical="center"/>
    </xf>
    <xf numFmtId="0" fontId="740" fillId="21" borderId="47" xfId="8" applyFont="1" applyFill="1" applyBorder="1" applyAlignment="1" applyProtection="1">
      <alignment horizontal="center" vertical="center"/>
      <protection locked="0"/>
    </xf>
    <xf numFmtId="166" fontId="736" fillId="21" borderId="40" xfId="8" applyNumberFormat="1" applyFont="1" applyFill="1" applyBorder="1" applyAlignment="1">
      <alignment horizontal="left" vertical="center" wrapText="1"/>
    </xf>
    <xf numFmtId="178" fontId="740" fillId="21" borderId="40" xfId="11" applyNumberFormat="1" applyFont="1" applyFill="1" applyBorder="1" applyAlignment="1">
      <alignment horizontal="center" vertical="center"/>
    </xf>
    <xf numFmtId="49" fontId="675" fillId="11" borderId="95" xfId="9" quotePrefix="1" applyNumberFormat="1" applyFont="1" applyFill="1" applyBorder="1" applyAlignment="1">
      <alignment horizontal="center" vertical="center"/>
    </xf>
    <xf numFmtId="0" fontId="226" fillId="17" borderId="87" xfId="6" applyFont="1" applyFill="1" applyBorder="1" applyAlignment="1">
      <alignment vertical="center"/>
    </xf>
    <xf numFmtId="0" fontId="226" fillId="17" borderId="0" xfId="6" applyFont="1" applyFill="1" applyBorder="1" applyAlignment="1">
      <alignment vertical="center"/>
    </xf>
    <xf numFmtId="0" fontId="226" fillId="57" borderId="0" xfId="6" applyFont="1" applyFill="1" applyBorder="1" applyAlignment="1">
      <alignment vertical="center"/>
    </xf>
    <xf numFmtId="0" fontId="226" fillId="17" borderId="92" xfId="6" applyFont="1" applyFill="1" applyBorder="1" applyAlignment="1">
      <alignment vertical="center"/>
    </xf>
    <xf numFmtId="0" fontId="344" fillId="19" borderId="87" xfId="8" applyFont="1" applyFill="1" applyBorder="1" applyAlignment="1" applyProtection="1">
      <alignment horizontal="center" vertical="center"/>
      <protection locked="0"/>
    </xf>
    <xf numFmtId="166" fontId="344" fillId="19" borderId="0" xfId="8" applyNumberFormat="1" applyFont="1" applyFill="1" applyBorder="1" applyAlignment="1">
      <alignment vertical="center" wrapText="1"/>
    </xf>
    <xf numFmtId="178" fontId="344" fillId="62" borderId="0" xfId="11" applyNumberFormat="1" applyFont="1" applyFill="1" applyBorder="1" applyAlignment="1">
      <alignment horizontal="center" vertical="center"/>
    </xf>
    <xf numFmtId="164" fontId="344" fillId="62" borderId="0" xfId="11" applyNumberFormat="1" applyFont="1" applyFill="1" applyBorder="1" applyAlignment="1">
      <alignment horizontal="center" vertical="center"/>
    </xf>
    <xf numFmtId="0" fontId="212" fillId="19" borderId="0" xfId="8" applyFont="1" applyFill="1" applyBorder="1" applyAlignment="1">
      <alignment horizontal="left"/>
    </xf>
    <xf numFmtId="164" fontId="344" fillId="19" borderId="0" xfId="11" applyNumberFormat="1" applyFont="1" applyFill="1" applyBorder="1" applyAlignment="1">
      <alignment horizontal="center" vertical="center"/>
    </xf>
    <xf numFmtId="0" fontId="226" fillId="19" borderId="0" xfId="8" applyFont="1" applyFill="1" applyBorder="1" applyAlignment="1">
      <alignment vertical="center" wrapText="1"/>
    </xf>
    <xf numFmtId="166" fontId="342" fillId="23" borderId="92" xfId="6" applyNumberFormat="1" applyFont="1" applyFill="1" applyBorder="1" applyAlignment="1">
      <alignment horizontal="center" vertical="center"/>
    </xf>
    <xf numFmtId="0" fontId="711" fillId="11" borderId="87" xfId="14" applyNumberFormat="1" applyFont="1" applyFill="1" applyBorder="1" applyAlignment="1">
      <alignment horizontal="center" vertical="center"/>
    </xf>
    <xf numFmtId="0" fontId="204" fillId="11" borderId="87" xfId="8" applyFont="1" applyFill="1" applyBorder="1" applyAlignment="1"/>
    <xf numFmtId="0" fontId="710" fillId="11" borderId="92" xfId="8" applyFont="1" applyFill="1" applyBorder="1" applyAlignment="1">
      <alignment vertical="top" wrapText="1"/>
    </xf>
    <xf numFmtId="0" fontId="204" fillId="3" borderId="87" xfId="0" applyFont="1" applyFill="1" applyBorder="1" applyAlignment="1"/>
    <xf numFmtId="0" fontId="706" fillId="3" borderId="0" xfId="6" applyFont="1" applyFill="1" applyBorder="1" applyAlignment="1" applyProtection="1">
      <alignment horizontal="center" vertical="center" wrapText="1"/>
      <protection hidden="1"/>
    </xf>
    <xf numFmtId="0" fontId="204" fillId="3" borderId="0" xfId="0" applyFont="1" applyFill="1" applyBorder="1" applyAlignment="1">
      <alignment horizontal="center"/>
    </xf>
    <xf numFmtId="0" fontId="694" fillId="3" borderId="0" xfId="6" applyFont="1" applyFill="1" applyBorder="1" applyAlignment="1">
      <alignment horizontal="left" vertical="center"/>
    </xf>
    <xf numFmtId="0" fontId="710" fillId="3" borderId="0" xfId="0" applyFont="1" applyFill="1" applyBorder="1" applyAlignment="1">
      <alignment vertical="top" wrapText="1"/>
    </xf>
    <xf numFmtId="0" fontId="710" fillId="3" borderId="92" xfId="0" applyFont="1" applyFill="1" applyBorder="1" applyAlignment="1">
      <alignment vertical="top" wrapText="1"/>
    </xf>
    <xf numFmtId="0" fontId="694" fillId="3" borderId="87" xfId="6" applyFont="1" applyFill="1" applyBorder="1" applyAlignment="1">
      <alignment horizontal="center" vertical="center"/>
    </xf>
    <xf numFmtId="0" fontId="218" fillId="31" borderId="0" xfId="0" applyFont="1" applyFill="1" applyBorder="1"/>
    <xf numFmtId="0" fontId="218" fillId="3" borderId="0" xfId="0" applyFont="1" applyFill="1" applyBorder="1"/>
    <xf numFmtId="0" fontId="689" fillId="3" borderId="92" xfId="0" applyFont="1" applyFill="1" applyBorder="1" applyAlignment="1">
      <alignment vertical="top" wrapText="1"/>
    </xf>
    <xf numFmtId="0" fontId="739" fillId="3" borderId="11" xfId="0" applyFont="1" applyFill="1" applyBorder="1" applyAlignment="1"/>
    <xf numFmtId="0" fontId="218" fillId="31" borderId="12" xfId="0" applyFont="1" applyFill="1" applyBorder="1"/>
    <xf numFmtId="0" fontId="218" fillId="3" borderId="12" xfId="0" applyFont="1" applyFill="1" applyBorder="1" applyAlignment="1">
      <alignment horizontal="center"/>
    </xf>
    <xf numFmtId="0" fontId="218" fillId="3" borderId="12" xfId="0" applyFont="1" applyFill="1" applyBorder="1" applyAlignment="1">
      <alignment vertical="center"/>
    </xf>
    <xf numFmtId="0" fontId="218" fillId="3" borderId="13" xfId="0" applyFont="1" applyFill="1" applyBorder="1" applyAlignment="1">
      <alignment horizontal="center" vertical="center"/>
    </xf>
    <xf numFmtId="0" fontId="739" fillId="19" borderId="87" xfId="6" applyFont="1" applyFill="1" applyBorder="1" applyAlignment="1">
      <alignment horizontal="center" vertical="center"/>
    </xf>
    <xf numFmtId="0" fontId="218" fillId="3" borderId="0" xfId="0" applyFont="1" applyFill="1" applyBorder="1" applyAlignment="1">
      <alignment vertical="center"/>
    </xf>
    <xf numFmtId="164" fontId="364" fillId="19" borderId="87" xfId="11" applyNumberFormat="1" applyFont="1" applyFill="1" applyBorder="1" applyAlignment="1">
      <alignment horizontal="left" vertical="center"/>
    </xf>
    <xf numFmtId="0" fontId="226" fillId="31" borderId="0" xfId="14" applyNumberFormat="1" applyFont="1" applyFill="1" applyBorder="1" applyAlignment="1">
      <alignment vertical="center"/>
    </xf>
    <xf numFmtId="0" fontId="694" fillId="31" borderId="0" xfId="6" applyFont="1" applyFill="1" applyBorder="1" applyAlignment="1">
      <alignment vertical="center"/>
    </xf>
    <xf numFmtId="0" fontId="740" fillId="21" borderId="49" xfId="0" applyFont="1" applyFill="1" applyBorder="1" applyAlignment="1" applyProtection="1">
      <alignment horizontal="center" vertical="center"/>
      <protection locked="0"/>
    </xf>
    <xf numFmtId="166" fontId="736" fillId="21" borderId="39" xfId="0" applyNumberFormat="1" applyFont="1" applyFill="1" applyBorder="1" applyAlignment="1">
      <alignment horizontal="left" vertical="center" wrapText="1"/>
    </xf>
    <xf numFmtId="164" fontId="740" fillId="21" borderId="39" xfId="11" applyNumberFormat="1" applyFont="1" applyFill="1" applyBorder="1" applyAlignment="1">
      <alignment horizontal="center" vertical="center"/>
    </xf>
    <xf numFmtId="0" fontId="740" fillId="21" borderId="47" xfId="0" applyFont="1" applyFill="1" applyBorder="1" applyAlignment="1" applyProtection="1">
      <alignment horizontal="center" vertical="center"/>
      <protection locked="0"/>
    </xf>
    <xf numFmtId="166" fontId="736" fillId="21" borderId="40" xfId="0" applyNumberFormat="1" applyFont="1" applyFill="1" applyBorder="1" applyAlignment="1">
      <alignment horizontal="left" vertical="center" wrapText="1"/>
    </xf>
    <xf numFmtId="164" fontId="740" fillId="21" borderId="40" xfId="11" applyNumberFormat="1" applyFont="1" applyFill="1" applyBorder="1" applyAlignment="1">
      <alignment horizontal="center" vertical="center"/>
    </xf>
    <xf numFmtId="0" fontId="204" fillId="11" borderId="0" xfId="0" applyFont="1" applyFill="1" applyBorder="1" applyAlignment="1">
      <alignment horizontal="center"/>
    </xf>
    <xf numFmtId="0" fontId="710" fillId="11" borderId="0" xfId="0" applyFont="1" applyFill="1" applyBorder="1" applyAlignment="1">
      <alignment vertical="top" wrapText="1"/>
    </xf>
    <xf numFmtId="0" fontId="204" fillId="3" borderId="1" xfId="0" applyFont="1" applyFill="1" applyBorder="1" applyAlignment="1">
      <alignment vertical="center"/>
    </xf>
    <xf numFmtId="0" fontId="204" fillId="3" borderId="0" xfId="0" applyFont="1" applyFill="1" applyBorder="1" applyAlignment="1">
      <alignment horizontal="center" vertical="center"/>
    </xf>
    <xf numFmtId="0" fontId="749" fillId="3" borderId="1" xfId="6" applyFont="1" applyFill="1" applyBorder="1" applyAlignment="1">
      <alignment horizontal="center" vertical="center"/>
    </xf>
    <xf numFmtId="0" fontId="673" fillId="3" borderId="2" xfId="9" applyFont="1" applyFill="1" applyBorder="1" applyAlignment="1">
      <alignment horizontal="center" vertical="center"/>
    </xf>
    <xf numFmtId="0" fontId="204" fillId="3" borderId="3" xfId="9" applyFont="1" applyFill="1" applyBorder="1" applyAlignment="1">
      <alignment horizontal="center" vertical="center"/>
    </xf>
    <xf numFmtId="0" fontId="204" fillId="3" borderId="4" xfId="9" applyFont="1" applyFill="1" applyBorder="1" applyAlignment="1">
      <alignment horizontal="center" vertical="center"/>
    </xf>
    <xf numFmtId="0" fontId="675" fillId="11" borderId="19" xfId="9" applyFont="1" applyFill="1" applyBorder="1" applyAlignment="1">
      <alignment horizontal="center" vertical="center"/>
    </xf>
    <xf numFmtId="0" fontId="675" fillId="11" borderId="20" xfId="9" applyFont="1" applyFill="1" applyBorder="1" applyAlignment="1">
      <alignment horizontal="center" vertical="center"/>
    </xf>
    <xf numFmtId="0" fontId="675" fillId="11" borderId="21" xfId="9" applyFont="1" applyFill="1" applyBorder="1" applyAlignment="1">
      <alignment horizontal="center" vertical="center"/>
    </xf>
    <xf numFmtId="0" fontId="205" fillId="5" borderId="0" xfId="0" applyFont="1" applyFill="1" applyBorder="1" applyAlignment="1">
      <alignment horizontal="center"/>
    </xf>
    <xf numFmtId="0" fontId="204" fillId="11" borderId="87" xfId="0" applyFont="1" applyFill="1" applyBorder="1" applyAlignment="1"/>
    <xf numFmtId="0" fontId="710" fillId="11" borderId="92" xfId="0" applyFont="1" applyFill="1" applyBorder="1" applyAlignment="1">
      <alignment vertical="top" wrapText="1"/>
    </xf>
    <xf numFmtId="0" fontId="210" fillId="4" borderId="0" xfId="0" applyFont="1" applyFill="1"/>
    <xf numFmtId="0" fontId="211" fillId="4" borderId="0" xfId="0" applyFont="1" applyFill="1" applyAlignment="1">
      <alignment horizontal="center"/>
    </xf>
    <xf numFmtId="0" fontId="204" fillId="4" borderId="0" xfId="0" applyFont="1" applyFill="1"/>
    <xf numFmtId="0" fontId="751" fillId="31" borderId="0" xfId="0" applyFont="1" applyFill="1" applyBorder="1" applyAlignment="1">
      <alignment vertical="center"/>
    </xf>
    <xf numFmtId="0" fontId="752" fillId="8" borderId="0" xfId="6" applyFont="1" applyFill="1" applyBorder="1" applyAlignment="1" applyProtection="1">
      <alignment horizontal="left" vertical="center"/>
      <protection hidden="1"/>
    </xf>
    <xf numFmtId="0" fontId="217" fillId="8" borderId="0" xfId="0" applyFont="1" applyFill="1" applyAlignment="1">
      <alignment vertical="center"/>
    </xf>
    <xf numFmtId="0" fontId="218" fillId="3" borderId="0" xfId="0" applyFont="1" applyFill="1"/>
    <xf numFmtId="0" fontId="204" fillId="3" borderId="0" xfId="0" applyFont="1" applyFill="1" applyAlignment="1"/>
    <xf numFmtId="0" fontId="412" fillId="3" borderId="0" xfId="0" applyFont="1" applyFill="1" applyAlignment="1">
      <alignment vertical="center"/>
    </xf>
    <xf numFmtId="0" fontId="204" fillId="31" borderId="87" xfId="0" applyFont="1" applyFill="1" applyBorder="1"/>
    <xf numFmtId="164" fontId="755" fillId="31" borderId="0" xfId="8" applyNumberFormat="1" applyFont="1" applyFill="1" applyBorder="1" applyAlignment="1">
      <alignment horizontal="center" vertical="center"/>
    </xf>
    <xf numFmtId="0" fontId="756" fillId="31" borderId="87" xfId="6" applyFont="1" applyFill="1" applyBorder="1" applyAlignment="1" applyProtection="1">
      <alignment horizontal="left" vertical="center"/>
      <protection hidden="1"/>
    </xf>
    <xf numFmtId="0" fontId="741" fillId="31" borderId="0" xfId="6" applyFont="1" applyFill="1" applyBorder="1" applyAlignment="1">
      <alignment vertical="center"/>
    </xf>
    <xf numFmtId="0" fontId="741" fillId="31" borderId="0" xfId="6" applyFont="1" applyFill="1" applyBorder="1" applyAlignment="1">
      <alignment horizontal="right" vertical="center"/>
    </xf>
    <xf numFmtId="0" fontId="757" fillId="31" borderId="92" xfId="8" applyFont="1" applyFill="1" applyBorder="1" applyAlignment="1">
      <alignment vertical="center"/>
    </xf>
    <xf numFmtId="0" fontId="756" fillId="31" borderId="0" xfId="6" applyFont="1" applyFill="1" applyBorder="1" applyAlignment="1" applyProtection="1">
      <alignment horizontal="left" vertical="center"/>
      <protection hidden="1"/>
    </xf>
    <xf numFmtId="0" fontId="758" fillId="31" borderId="0" xfId="6" applyFont="1" applyFill="1" applyBorder="1" applyAlignment="1">
      <alignment horizontal="center" vertical="center"/>
    </xf>
    <xf numFmtId="0" fontId="744" fillId="31" borderId="0" xfId="6" applyFont="1" applyFill="1" applyBorder="1" applyAlignment="1" applyProtection="1">
      <alignment horizontal="left" vertical="center"/>
      <protection hidden="1"/>
    </xf>
    <xf numFmtId="0" fontId="761" fillId="31" borderId="0" xfId="6" applyFont="1" applyFill="1" applyBorder="1" applyAlignment="1" applyProtection="1">
      <alignment horizontal="center" vertical="center"/>
      <protection hidden="1"/>
    </xf>
    <xf numFmtId="0" fontId="233" fillId="17" borderId="87" xfId="6" applyFont="1" applyFill="1" applyBorder="1" applyAlignment="1">
      <alignment vertical="center"/>
    </xf>
    <xf numFmtId="0" fontId="233" fillId="17" borderId="92" xfId="6" applyFont="1" applyFill="1" applyBorder="1" applyAlignment="1">
      <alignment vertical="center"/>
    </xf>
    <xf numFmtId="0" fontId="210" fillId="3" borderId="0" xfId="6" applyFont="1" applyFill="1" applyBorder="1" applyAlignment="1">
      <alignment horizontal="center" vertical="center"/>
    </xf>
    <xf numFmtId="0" fontId="730" fillId="3" borderId="45" xfId="6" applyFont="1" applyFill="1" applyBorder="1" applyAlignment="1">
      <alignment horizontal="center" vertical="center"/>
    </xf>
    <xf numFmtId="0" fontId="730" fillId="3" borderId="0" xfId="6" applyFont="1" applyFill="1" applyBorder="1" applyAlignment="1">
      <alignment horizontal="center" vertical="center"/>
    </xf>
    <xf numFmtId="0" fontId="730" fillId="3" borderId="92" xfId="6" applyFont="1" applyFill="1" applyBorder="1" applyAlignment="1">
      <alignment horizontal="center" vertical="center"/>
    </xf>
    <xf numFmtId="0" fontId="732" fillId="31" borderId="87" xfId="6" applyFont="1" applyFill="1" applyBorder="1" applyAlignment="1">
      <alignment horizontal="center" vertical="center"/>
    </xf>
    <xf numFmtId="0" fontId="730" fillId="31" borderId="92" xfId="6" applyFont="1" applyFill="1" applyBorder="1" applyAlignment="1">
      <alignment horizontal="center" vertical="center"/>
    </xf>
    <xf numFmtId="0" fontId="675" fillId="31" borderId="87" xfId="6" applyFont="1" applyFill="1" applyBorder="1" applyAlignment="1">
      <alignment vertical="center"/>
    </xf>
    <xf numFmtId="0" fontId="675" fillId="31" borderId="0" xfId="6" applyFont="1" applyFill="1" applyBorder="1" applyAlignment="1">
      <alignment vertical="center"/>
    </xf>
    <xf numFmtId="0" fontId="675" fillId="31" borderId="87" xfId="6" applyFont="1" applyFill="1" applyBorder="1" applyAlignment="1">
      <alignment horizontal="right" vertical="center"/>
    </xf>
    <xf numFmtId="0" fontId="675" fillId="31" borderId="92" xfId="6" applyFont="1" applyFill="1" applyBorder="1" applyAlignment="1">
      <alignment vertical="center"/>
    </xf>
    <xf numFmtId="0" fontId="732" fillId="11" borderId="87" xfId="6" applyFont="1" applyFill="1" applyBorder="1" applyAlignment="1">
      <alignment horizontal="center" vertical="center"/>
    </xf>
    <xf numFmtId="0" fontId="730" fillId="11" borderId="92" xfId="6" applyFont="1" applyFill="1" applyBorder="1" applyAlignment="1">
      <alignment horizontal="center" vertical="center"/>
    </xf>
    <xf numFmtId="0" fontId="675" fillId="11" borderId="87" xfId="6" applyFont="1" applyFill="1" applyBorder="1" applyAlignment="1">
      <alignment vertical="center"/>
    </xf>
    <xf numFmtId="0" fontId="675" fillId="11" borderId="87" xfId="6" applyFont="1" applyFill="1" applyBorder="1" applyAlignment="1">
      <alignment horizontal="right" vertical="center"/>
    </xf>
    <xf numFmtId="0" fontId="675" fillId="11" borderId="92" xfId="6" applyFont="1" applyFill="1" applyBorder="1" applyAlignment="1">
      <alignment vertical="center"/>
    </xf>
    <xf numFmtId="0" fontId="211" fillId="14" borderId="87" xfId="0" applyFont="1" applyFill="1" applyBorder="1"/>
    <xf numFmtId="164" fontId="669" fillId="14" borderId="0" xfId="8" applyNumberFormat="1" applyFont="1" applyFill="1" applyBorder="1" applyAlignment="1">
      <alignment vertical="center"/>
    </xf>
    <xf numFmtId="164" fontId="669" fillId="14" borderId="45" xfId="8" applyNumberFormat="1" applyFont="1" applyFill="1" applyBorder="1" applyAlignment="1">
      <alignment vertical="center"/>
    </xf>
    <xf numFmtId="0" fontId="681" fillId="14" borderId="0" xfId="6" applyFont="1" applyFill="1" applyBorder="1" applyAlignment="1" applyProtection="1">
      <alignment horizontal="center" vertical="center"/>
      <protection hidden="1"/>
    </xf>
    <xf numFmtId="0" fontId="344" fillId="24" borderId="87" xfId="6" applyFont="1" applyFill="1" applyBorder="1" applyAlignment="1">
      <alignment vertical="center"/>
    </xf>
    <xf numFmtId="0" fontId="344" fillId="24" borderId="0" xfId="6" applyFont="1" applyFill="1" applyBorder="1" applyAlignment="1">
      <alignment vertical="center"/>
    </xf>
    <xf numFmtId="0" fontId="681" fillId="14" borderId="87" xfId="6" applyFont="1" applyFill="1" applyBorder="1" applyAlignment="1" applyProtection="1">
      <alignment horizontal="right" vertical="center"/>
      <protection hidden="1"/>
    </xf>
    <xf numFmtId="0" fontId="681" fillId="14" borderId="0" xfId="6" applyFont="1" applyFill="1" applyBorder="1" applyAlignment="1" applyProtection="1">
      <alignment horizontal="left" vertical="center"/>
      <protection hidden="1"/>
    </xf>
    <xf numFmtId="0" fontId="681" fillId="14" borderId="45" xfId="6" applyFont="1" applyFill="1" applyBorder="1" applyAlignment="1" applyProtection="1">
      <alignment horizontal="left" vertical="center"/>
      <protection hidden="1"/>
    </xf>
    <xf numFmtId="0" fontId="681" fillId="14" borderId="0" xfId="6" applyFont="1" applyFill="1" applyBorder="1" applyAlignment="1" applyProtection="1">
      <alignment horizontal="right" vertical="center"/>
      <protection hidden="1"/>
    </xf>
    <xf numFmtId="0" fontId="700" fillId="24" borderId="0" xfId="6" applyFont="1" applyFill="1" applyBorder="1" applyAlignment="1">
      <alignment vertical="center"/>
    </xf>
    <xf numFmtId="0" fontId="700" fillId="24" borderId="92" xfId="6" applyFont="1" applyFill="1" applyBorder="1" applyAlignment="1">
      <alignment horizontal="center" vertical="center"/>
    </xf>
    <xf numFmtId="0" fontId="233" fillId="17" borderId="45" xfId="6" applyFont="1" applyFill="1" applyBorder="1" applyAlignment="1">
      <alignment vertical="center"/>
    </xf>
    <xf numFmtId="166" fontId="740" fillId="21" borderId="40" xfId="0" applyNumberFormat="1" applyFont="1" applyFill="1" applyBorder="1" applyAlignment="1" applyProtection="1">
      <alignment horizontal="center" vertical="center"/>
      <protection locked="0"/>
    </xf>
    <xf numFmtId="0" fontId="730" fillId="11" borderId="40" xfId="6" applyFont="1" applyFill="1" applyBorder="1" applyAlignment="1" applyProtection="1">
      <alignment horizontal="left" vertical="center"/>
      <protection hidden="1"/>
    </xf>
    <xf numFmtId="0" fontId="761" fillId="19" borderId="132" xfId="0" applyFont="1" applyFill="1" applyBorder="1" applyAlignment="1" applyProtection="1">
      <alignment horizontal="center" vertical="center"/>
      <protection locked="0"/>
    </xf>
    <xf numFmtId="166" fontId="761" fillId="19" borderId="40" xfId="11" applyNumberFormat="1" applyFont="1" applyFill="1" applyBorder="1" applyAlignment="1">
      <alignment horizontal="center" vertical="center"/>
    </xf>
    <xf numFmtId="0" fontId="721" fillId="3" borderId="87" xfId="6" applyFont="1" applyFill="1" applyBorder="1" applyAlignment="1" applyProtection="1">
      <alignment vertical="center"/>
      <protection hidden="1"/>
    </xf>
    <xf numFmtId="2" fontId="740" fillId="21" borderId="40" xfId="0" applyNumberFormat="1" applyFont="1" applyFill="1" applyBorder="1" applyAlignment="1" applyProtection="1">
      <alignment horizontal="center" vertical="center"/>
      <protection locked="0"/>
    </xf>
    <xf numFmtId="2" fontId="761" fillId="19" borderId="40" xfId="11" applyNumberFormat="1" applyFont="1" applyFill="1" applyBorder="1" applyAlignment="1">
      <alignment horizontal="center" vertical="center"/>
    </xf>
    <xf numFmtId="1" fontId="740" fillId="21" borderId="40" xfId="0" applyNumberFormat="1" applyFont="1" applyFill="1" applyBorder="1" applyAlignment="1" applyProtection="1">
      <alignment horizontal="center" vertical="center"/>
      <protection locked="0"/>
    </xf>
    <xf numFmtId="1" fontId="761" fillId="19" borderId="40" xfId="11" applyNumberFormat="1" applyFont="1" applyFill="1" applyBorder="1" applyAlignment="1">
      <alignment horizontal="center" vertical="center"/>
    </xf>
    <xf numFmtId="0" fontId="670" fillId="19" borderId="40" xfId="6" applyFont="1" applyFill="1" applyBorder="1" applyAlignment="1" applyProtection="1">
      <alignment horizontal="left" vertical="center"/>
      <protection hidden="1"/>
    </xf>
    <xf numFmtId="0" fontId="344" fillId="17" borderId="87" xfId="6" applyFont="1" applyFill="1" applyBorder="1" applyAlignment="1">
      <alignment vertical="center"/>
    </xf>
    <xf numFmtId="0" fontId="344" fillId="17" borderId="0" xfId="6" applyFont="1" applyFill="1" applyBorder="1" applyAlignment="1">
      <alignment vertical="center"/>
    </xf>
    <xf numFmtId="0" fontId="344" fillId="17" borderId="92" xfId="6" applyFont="1" applyFill="1" applyBorder="1" applyAlignment="1">
      <alignment vertical="center"/>
    </xf>
    <xf numFmtId="0" fontId="226" fillId="19" borderId="92" xfId="6" applyFont="1" applyFill="1" applyBorder="1" applyAlignment="1">
      <alignment vertical="center"/>
    </xf>
    <xf numFmtId="0" fontId="706" fillId="17" borderId="87" xfId="6" applyFont="1" applyFill="1" applyBorder="1" applyAlignment="1">
      <alignment horizontal="center" vertical="center"/>
    </xf>
    <xf numFmtId="0" fontId="233" fillId="19" borderId="92" xfId="6" applyFont="1" applyFill="1" applyBorder="1" applyAlignment="1">
      <alignment horizontal="right" vertical="center"/>
    </xf>
    <xf numFmtId="0" fontId="711" fillId="31" borderId="87" xfId="14" applyNumberFormat="1" applyFont="1" applyFill="1" applyBorder="1" applyAlignment="1">
      <alignment horizontal="center" vertical="center"/>
    </xf>
    <xf numFmtId="0" fontId="694" fillId="31" borderId="0" xfId="6" applyFont="1" applyFill="1" applyBorder="1" applyAlignment="1">
      <alignment horizontal="left" vertical="center"/>
    </xf>
    <xf numFmtId="0" fontId="300" fillId="31" borderId="0" xfId="6" applyFont="1" applyFill="1" applyBorder="1" applyAlignment="1" applyProtection="1">
      <alignment vertical="center"/>
      <protection hidden="1"/>
    </xf>
    <xf numFmtId="0" fontId="204" fillId="31" borderId="87" xfId="0" applyFont="1" applyFill="1" applyBorder="1" applyAlignment="1"/>
    <xf numFmtId="0" fontId="204" fillId="31" borderId="0" xfId="0" applyFont="1" applyFill="1" applyBorder="1" applyAlignment="1">
      <alignment horizontal="center"/>
    </xf>
    <xf numFmtId="0" fontId="226" fillId="3" borderId="87" xfId="6" applyFont="1" applyFill="1" applyBorder="1" applyAlignment="1">
      <alignment horizontal="center" vertical="center"/>
    </xf>
    <xf numFmtId="0" fontId="226" fillId="3" borderId="0" xfId="6" applyFont="1" applyFill="1" applyBorder="1" applyAlignment="1">
      <alignment horizontal="center" vertical="center"/>
    </xf>
    <xf numFmtId="0" fontId="226" fillId="3" borderId="92" xfId="6" applyFont="1" applyFill="1" applyBorder="1" applyAlignment="1">
      <alignment horizontal="center" vertical="center"/>
    </xf>
    <xf numFmtId="0" fontId="740" fillId="21" borderId="47" xfId="6" applyFont="1" applyFill="1" applyBorder="1" applyAlignment="1" applyProtection="1">
      <alignment horizontal="center" vertical="center"/>
      <protection hidden="1"/>
    </xf>
    <xf numFmtId="0" fontId="761" fillId="19" borderId="40" xfId="6" applyFont="1" applyFill="1" applyBorder="1" applyAlignment="1" applyProtection="1">
      <alignment horizontal="center" vertical="center"/>
      <protection hidden="1"/>
    </xf>
    <xf numFmtId="1" fontId="761" fillId="19" borderId="40" xfId="0" applyNumberFormat="1" applyFont="1" applyFill="1" applyBorder="1" applyAlignment="1" applyProtection="1">
      <alignment horizontal="center" vertical="center"/>
      <protection locked="0"/>
    </xf>
    <xf numFmtId="0" fontId="761" fillId="19" borderId="40" xfId="0" applyFont="1" applyFill="1" applyBorder="1" applyAlignment="1" applyProtection="1">
      <alignment horizontal="center" vertical="center"/>
      <protection locked="0"/>
    </xf>
    <xf numFmtId="1" fontId="740" fillId="21" borderId="47" xfId="0" applyNumberFormat="1" applyFont="1" applyFill="1" applyBorder="1" applyAlignment="1" applyProtection="1">
      <alignment horizontal="center" vertical="center"/>
      <protection locked="0"/>
    </xf>
    <xf numFmtId="165" fontId="740" fillId="21" borderId="40" xfId="0" applyNumberFormat="1" applyFont="1" applyFill="1" applyBorder="1" applyAlignment="1" applyProtection="1">
      <alignment horizontal="center" vertical="center"/>
      <protection locked="0"/>
    </xf>
    <xf numFmtId="166" fontId="761" fillId="19" borderId="40" xfId="0" applyNumberFormat="1" applyFont="1" applyFill="1" applyBorder="1" applyAlignment="1" applyProtection="1">
      <alignment horizontal="center" vertical="center"/>
      <protection locked="0"/>
    </xf>
    <xf numFmtId="185" fontId="740" fillId="21" borderId="47" xfId="0" applyNumberFormat="1" applyFont="1" applyFill="1" applyBorder="1" applyAlignment="1" applyProtection="1">
      <alignment horizontal="center" vertical="center"/>
      <protection locked="0"/>
    </xf>
    <xf numFmtId="185" fontId="761" fillId="19" borderId="40" xfId="0" applyNumberFormat="1" applyFont="1" applyFill="1" applyBorder="1" applyAlignment="1" applyProtection="1">
      <alignment horizontal="center" vertical="center"/>
      <protection locked="0"/>
    </xf>
    <xf numFmtId="165" fontId="761" fillId="19" borderId="40" xfId="0" applyNumberFormat="1" applyFont="1" applyFill="1" applyBorder="1" applyAlignment="1" applyProtection="1">
      <alignment horizontal="center" vertical="center"/>
      <protection locked="0"/>
    </xf>
    <xf numFmtId="0" fontId="204" fillId="3" borderId="87" xfId="0" applyFont="1" applyFill="1" applyBorder="1"/>
    <xf numFmtId="0" fontId="730" fillId="11" borderId="47" xfId="6" applyFont="1" applyFill="1" applyBorder="1" applyAlignment="1" applyProtection="1">
      <alignment horizontal="left" vertical="center"/>
      <protection hidden="1"/>
    </xf>
    <xf numFmtId="1" fontId="300" fillId="2" borderId="0" xfId="11" applyNumberFormat="1" applyFont="1" applyFill="1" applyBorder="1" applyAlignment="1">
      <alignment vertical="center"/>
    </xf>
    <xf numFmtId="0" fontId="204" fillId="3" borderId="92" xfId="0" applyFont="1" applyFill="1" applyBorder="1"/>
    <xf numFmtId="166" fontId="300" fillId="2" borderId="0" xfId="11" applyNumberFormat="1" applyFont="1" applyFill="1" applyBorder="1" applyAlignment="1">
      <alignment vertical="center"/>
    </xf>
    <xf numFmtId="2" fontId="300" fillId="2" borderId="0" xfId="11" applyNumberFormat="1" applyFont="1" applyFill="1" applyBorder="1" applyAlignment="1">
      <alignment vertical="center"/>
    </xf>
    <xf numFmtId="165" fontId="300" fillId="2" borderId="0" xfId="11" applyNumberFormat="1" applyFont="1" applyFill="1" applyBorder="1" applyAlignment="1">
      <alignment vertical="center"/>
    </xf>
    <xf numFmtId="185" fontId="300" fillId="2" borderId="0" xfId="11" applyNumberFormat="1" applyFont="1" applyFill="1" applyBorder="1" applyAlignment="1">
      <alignment vertical="center"/>
    </xf>
    <xf numFmtId="0" fontId="694" fillId="31" borderId="0" xfId="0" applyFont="1" applyFill="1" applyBorder="1" applyAlignment="1">
      <alignment horizontal="left" vertical="center"/>
    </xf>
    <xf numFmtId="0" fontId="647" fillId="31" borderId="0" xfId="0" applyFont="1" applyFill="1" applyBorder="1" applyAlignment="1">
      <alignment horizontal="left" vertical="center" wrapText="1"/>
    </xf>
    <xf numFmtId="0" fontId="211" fillId="14" borderId="0" xfId="0" applyFont="1" applyFill="1" applyBorder="1"/>
    <xf numFmtId="0" fontId="681" fillId="14" borderId="121" xfId="6" applyFont="1" applyFill="1" applyBorder="1" applyAlignment="1" applyProtection="1">
      <alignment horizontal="center" vertical="center"/>
      <protection hidden="1"/>
    </xf>
    <xf numFmtId="0" fontId="681" fillId="14" borderId="121" xfId="6" applyFont="1" applyFill="1" applyBorder="1" applyAlignment="1" applyProtection="1">
      <alignment horizontal="left" vertical="center"/>
      <protection hidden="1"/>
    </xf>
    <xf numFmtId="164" fontId="731" fillId="10" borderId="41" xfId="11" applyNumberFormat="1" applyFont="1" applyFill="1" applyBorder="1" applyAlignment="1">
      <alignment horizontal="center" vertical="center"/>
    </xf>
    <xf numFmtId="0" fontId="703" fillId="31" borderId="0" xfId="0" applyFont="1" applyFill="1" applyBorder="1" applyAlignment="1"/>
    <xf numFmtId="0" fontId="739" fillId="11" borderId="1" xfId="6" applyFont="1" applyFill="1" applyBorder="1" applyAlignment="1">
      <alignment horizontal="center" vertical="center"/>
    </xf>
    <xf numFmtId="0" fontId="226" fillId="11" borderId="1" xfId="6" applyFont="1" applyFill="1" applyBorder="1" applyAlignment="1">
      <alignment horizontal="left" vertical="center"/>
    </xf>
    <xf numFmtId="0" fontId="226" fillId="11" borderId="0" xfId="6" applyFont="1" applyFill="1" applyBorder="1" applyAlignment="1">
      <alignment horizontal="left" vertical="center"/>
    </xf>
    <xf numFmtId="0" fontId="226" fillId="11" borderId="23" xfId="6" applyFont="1" applyFill="1" applyBorder="1" applyAlignment="1">
      <alignment horizontal="left" vertical="center"/>
    </xf>
    <xf numFmtId="164" fontId="763" fillId="14" borderId="46" xfId="11" applyNumberFormat="1" applyFont="1" applyFill="1" applyBorder="1" applyAlignment="1">
      <alignment vertical="center"/>
    </xf>
    <xf numFmtId="164" fontId="763" fillId="14" borderId="1" xfId="11" applyNumberFormat="1" applyFont="1" applyFill="1" applyBorder="1" applyAlignment="1">
      <alignment horizontal="left" vertical="center"/>
    </xf>
    <xf numFmtId="0" fontId="204" fillId="3" borderId="0" xfId="8" applyFont="1" applyFill="1" applyBorder="1"/>
    <xf numFmtId="0" fontId="764" fillId="3" borderId="1" xfId="6" applyFont="1" applyFill="1" applyBorder="1" applyAlignment="1">
      <alignment horizontal="center"/>
    </xf>
    <xf numFmtId="164" fontId="731" fillId="10" borderId="58" xfId="11" applyNumberFormat="1" applyFont="1" applyFill="1" applyBorder="1" applyAlignment="1">
      <alignment horizontal="center" vertical="center"/>
    </xf>
    <xf numFmtId="164" fontId="731" fillId="10" borderId="42" xfId="11" applyNumberFormat="1" applyFont="1" applyFill="1" applyBorder="1" applyAlignment="1">
      <alignment horizontal="center" vertical="center"/>
    </xf>
    <xf numFmtId="164" fontId="731" fillId="10" borderId="43" xfId="11" applyNumberFormat="1" applyFont="1" applyFill="1" applyBorder="1" applyAlignment="1">
      <alignment horizontal="center" vertical="center"/>
    </xf>
    <xf numFmtId="0" fontId="226" fillId="22" borderId="1" xfId="6" applyFont="1" applyFill="1" applyBorder="1" applyAlignment="1">
      <alignment vertical="center"/>
    </xf>
    <xf numFmtId="0" fontId="226" fillId="22" borderId="0" xfId="6" applyFont="1" applyFill="1" applyBorder="1" applyAlignment="1">
      <alignment vertical="center"/>
    </xf>
    <xf numFmtId="0" fontId="226" fillId="22" borderId="23" xfId="6" applyFont="1" applyFill="1" applyBorder="1" applyAlignment="1">
      <alignment vertical="center"/>
    </xf>
    <xf numFmtId="0" fontId="744" fillId="11" borderId="0" xfId="6" applyFont="1" applyFill="1" applyBorder="1" applyAlignment="1" applyProtection="1">
      <alignment vertical="center"/>
      <protection hidden="1"/>
    </xf>
    <xf numFmtId="0" fontId="711" fillId="31" borderId="1" xfId="14" applyNumberFormat="1" applyFont="1" applyFill="1" applyBorder="1" applyAlignment="1">
      <alignment horizontal="center" vertical="center"/>
    </xf>
    <xf numFmtId="0" fontId="204" fillId="31" borderId="1" xfId="8" applyFont="1" applyFill="1" applyBorder="1" applyAlignment="1"/>
    <xf numFmtId="0" fontId="204" fillId="31" borderId="0" xfId="8" applyFont="1" applyFill="1" applyBorder="1" applyAlignment="1">
      <alignment horizontal="center"/>
    </xf>
    <xf numFmtId="0" fontId="204" fillId="37" borderId="1" xfId="8" applyFont="1" applyFill="1" applyBorder="1" applyAlignment="1"/>
    <xf numFmtId="0" fontId="694" fillId="37" borderId="0" xfId="6" applyFont="1" applyFill="1" applyBorder="1" applyAlignment="1">
      <alignment horizontal="left" vertical="center"/>
    </xf>
    <xf numFmtId="0" fontId="204" fillId="37" borderId="0" xfId="8" applyFont="1" applyFill="1" applyBorder="1" applyAlignment="1">
      <alignment horizontal="center"/>
    </xf>
    <xf numFmtId="0" fontId="710" fillId="37" borderId="0" xfId="8" applyFont="1" applyFill="1" applyBorder="1" applyAlignment="1">
      <alignment vertical="top" wrapText="1"/>
    </xf>
    <xf numFmtId="0" fontId="716" fillId="3" borderId="1" xfId="6" applyFont="1" applyFill="1" applyBorder="1" applyAlignment="1">
      <alignment horizontal="center" vertical="center"/>
    </xf>
    <xf numFmtId="0" fontId="716" fillId="3" borderId="0" xfId="6" applyFont="1" applyFill="1" applyBorder="1" applyAlignment="1">
      <alignment horizontal="center" vertical="center"/>
    </xf>
    <xf numFmtId="0" fontId="716" fillId="3" borderId="23" xfId="6" applyFont="1" applyFill="1" applyBorder="1" applyAlignment="1">
      <alignment horizontal="center" vertical="center"/>
    </xf>
    <xf numFmtId="0" fontId="226" fillId="3" borderId="1" xfId="14" applyNumberFormat="1" applyFont="1" applyFill="1" applyBorder="1" applyAlignment="1">
      <alignment horizontal="left" vertical="center"/>
    </xf>
    <xf numFmtId="0" fontId="765" fillId="3" borderId="0" xfId="6" applyFont="1" applyFill="1" applyBorder="1" applyAlignment="1">
      <alignment horizontal="center" vertical="center" wrapText="1"/>
    </xf>
    <xf numFmtId="0" fontId="226" fillId="3" borderId="0" xfId="6" applyFont="1" applyFill="1" applyBorder="1" applyAlignment="1" applyProtection="1">
      <alignment vertical="center"/>
      <protection hidden="1"/>
    </xf>
    <xf numFmtId="0" fontId="214" fillId="3" borderId="1" xfId="6" applyFont="1" applyFill="1" applyBorder="1" applyAlignment="1">
      <alignment vertical="center"/>
    </xf>
    <xf numFmtId="0" fontId="766" fillId="3" borderId="0" xfId="6" applyFont="1" applyFill="1" applyBorder="1" applyAlignment="1">
      <alignment horizontal="center" vertical="center"/>
    </xf>
    <xf numFmtId="0" fontId="699" fillId="3" borderId="0" xfId="14" applyNumberFormat="1" applyFont="1" applyFill="1" applyBorder="1" applyAlignment="1">
      <alignment vertical="center"/>
    </xf>
    <xf numFmtId="0" fontId="699" fillId="3" borderId="23" xfId="14" applyNumberFormat="1" applyFont="1" applyFill="1" applyBorder="1" applyAlignment="1">
      <alignment vertical="center"/>
    </xf>
    <xf numFmtId="0" fontId="280" fillId="55" borderId="0" xfId="0" applyFont="1" applyFill="1" applyAlignment="1">
      <alignment horizontal="left" vertical="center"/>
    </xf>
    <xf numFmtId="0" fontId="280" fillId="55" borderId="45" xfId="0" applyFont="1" applyFill="1" applyBorder="1" applyAlignment="1">
      <alignment horizontal="left" vertical="center"/>
    </xf>
    <xf numFmtId="0" fontId="213" fillId="90" borderId="0" xfId="6" applyFont="1" applyFill="1" applyAlignment="1">
      <alignment horizontal="center" vertical="center"/>
    </xf>
    <xf numFmtId="0" fontId="344" fillId="90" borderId="0" xfId="0" applyFont="1" applyFill="1" applyAlignment="1">
      <alignment horizontal="center" vertical="center"/>
    </xf>
    <xf numFmtId="0" fontId="344" fillId="90" borderId="0" xfId="6" applyFont="1" applyFill="1" applyAlignment="1">
      <alignment horizontal="center" vertical="center"/>
    </xf>
    <xf numFmtId="0" fontId="60" fillId="90" borderId="0" xfId="0" applyFont="1" applyFill="1" applyAlignment="1">
      <alignment horizontal="center" vertical="center"/>
    </xf>
    <xf numFmtId="0" fontId="219" fillId="31" borderId="0" xfId="0" applyFont="1" applyFill="1" applyBorder="1" applyAlignment="1">
      <alignment horizontal="center"/>
    </xf>
    <xf numFmtId="0" fontId="300" fillId="31" borderId="0" xfId="14" applyNumberFormat="1" applyFont="1" applyFill="1" applyBorder="1" applyAlignment="1">
      <alignment vertical="center"/>
    </xf>
    <xf numFmtId="0" fontId="689" fillId="31" borderId="0" xfId="0" applyFont="1" applyFill="1" applyBorder="1" applyAlignment="1">
      <alignment vertical="center"/>
    </xf>
    <xf numFmtId="0" fontId="204" fillId="31" borderId="23" xfId="0" applyFont="1" applyFill="1" applyBorder="1"/>
    <xf numFmtId="0" fontId="47" fillId="31" borderId="0" xfId="0" applyFont="1" applyFill="1"/>
    <xf numFmtId="0" fontId="62" fillId="31" borderId="0" xfId="0" applyFont="1" applyFill="1"/>
    <xf numFmtId="0" fontId="136" fillId="31" borderId="0" xfId="0" applyFont="1" applyFill="1"/>
    <xf numFmtId="0" fontId="61" fillId="31" borderId="0" xfId="0" applyFont="1" applyFill="1"/>
    <xf numFmtId="0" fontId="41" fillId="31" borderId="0" xfId="14" applyFont="1" applyFill="1" applyAlignment="1">
      <alignment horizontal="left" vertical="center"/>
    </xf>
    <xf numFmtId="0" fontId="40" fillId="31" borderId="0" xfId="0" applyFont="1" applyFill="1"/>
    <xf numFmtId="0" fontId="44" fillId="31" borderId="0" xfId="0" applyFont="1" applyFill="1"/>
    <xf numFmtId="0" fontId="45" fillId="31" borderId="0" xfId="0" applyFont="1" applyFill="1" applyAlignment="1">
      <alignment horizontal="center"/>
    </xf>
    <xf numFmtId="0" fontId="45" fillId="31" borderId="0" xfId="0" applyFont="1" applyFill="1" applyAlignment="1">
      <alignment vertical="center"/>
    </xf>
    <xf numFmtId="0" fontId="11" fillId="31" borderId="0" xfId="6" applyFill="1" applyAlignment="1">
      <alignment vertical="center"/>
    </xf>
    <xf numFmtId="0" fontId="53" fillId="31" borderId="0" xfId="14" applyFont="1" applyFill="1" applyAlignment="1">
      <alignment horizontal="left" vertical="center"/>
    </xf>
    <xf numFmtId="0" fontId="53" fillId="31" borderId="0" xfId="14" applyFont="1" applyFill="1" applyAlignment="1">
      <alignment horizontal="right" vertical="center"/>
    </xf>
    <xf numFmtId="0" fontId="62" fillId="31" borderId="0" xfId="0" applyFont="1" applyFill="1" applyAlignment="1">
      <alignment horizontal="left" vertical="center"/>
    </xf>
    <xf numFmtId="0" fontId="40" fillId="31" borderId="0" xfId="0" applyFont="1" applyFill="1" applyAlignment="1">
      <alignment vertical="center"/>
    </xf>
    <xf numFmtId="0" fontId="645" fillId="33" borderId="0" xfId="6" applyFont="1" applyFill="1" applyAlignment="1">
      <alignment vertical="center"/>
    </xf>
    <xf numFmtId="0" fontId="11" fillId="33" borderId="0" xfId="6" applyFill="1" applyProtection="1">
      <protection hidden="1"/>
    </xf>
    <xf numFmtId="0" fontId="344" fillId="33" borderId="0" xfId="8" applyFont="1" applyFill="1"/>
    <xf numFmtId="0" fontId="775" fillId="33" borderId="0" xfId="6" applyFont="1" applyFill="1" applyAlignment="1">
      <alignment horizontal="center" vertical="center"/>
    </xf>
    <xf numFmtId="0" fontId="591" fillId="5" borderId="0" xfId="0" applyFont="1" applyFill="1" applyAlignment="1">
      <alignment horizontal="center" vertical="center" wrapText="1"/>
    </xf>
    <xf numFmtId="164" fontId="364" fillId="2" borderId="0" xfId="11" applyNumberFormat="1" applyFont="1" applyFill="1" applyBorder="1" applyAlignment="1">
      <alignment horizontal="left" vertical="center"/>
    </xf>
    <xf numFmtId="0" fontId="212" fillId="2" borderId="0" xfId="6" applyFont="1" applyFill="1" applyBorder="1" applyAlignment="1">
      <alignment horizontal="center" vertical="center"/>
    </xf>
    <xf numFmtId="0" fontId="212" fillId="2" borderId="0" xfId="6" applyFont="1" applyFill="1" applyBorder="1" applyAlignment="1">
      <alignment horizontal="right" vertical="center"/>
    </xf>
    <xf numFmtId="0" fontId="212" fillId="31" borderId="0" xfId="14" applyNumberFormat="1" applyFont="1" applyFill="1" applyBorder="1" applyAlignment="1">
      <alignment horizontal="left" vertical="center"/>
    </xf>
    <xf numFmtId="0" fontId="212" fillId="3" borderId="23" xfId="14" applyNumberFormat="1" applyFont="1" applyFill="1" applyBorder="1" applyAlignment="1">
      <alignment horizontal="left" vertical="center"/>
    </xf>
    <xf numFmtId="0" fontId="687" fillId="2" borderId="0" xfId="0" applyFont="1" applyFill="1" applyBorder="1" applyAlignment="1">
      <alignment horizontal="left" vertical="center"/>
    </xf>
    <xf numFmtId="0" fontId="226" fillId="19" borderId="0" xfId="6" applyFont="1" applyFill="1" applyBorder="1" applyAlignment="1">
      <alignment horizontal="left" vertical="center"/>
    </xf>
    <xf numFmtId="0" fontId="687" fillId="31" borderId="0" xfId="0" applyFont="1" applyFill="1" applyBorder="1" applyAlignment="1">
      <alignment horizontal="left" vertical="center"/>
    </xf>
    <xf numFmtId="0" fontId="233" fillId="17" borderId="23" xfId="6" applyFont="1" applyFill="1" applyBorder="1" applyAlignment="1">
      <alignment horizontal="center" vertical="center"/>
    </xf>
    <xf numFmtId="0" fontId="591" fillId="5" borderId="0" xfId="0" applyFont="1" applyFill="1" applyAlignment="1">
      <alignment horizontal="center"/>
    </xf>
    <xf numFmtId="0" fontId="739" fillId="19" borderId="1" xfId="6" applyFont="1" applyFill="1" applyBorder="1" applyAlignment="1">
      <alignment horizontal="center" vertical="center"/>
    </xf>
    <xf numFmtId="0" fontId="233" fillId="3" borderId="0" xfId="6" applyFont="1" applyFill="1" applyBorder="1" applyAlignment="1" applyProtection="1">
      <alignment horizontal="left" vertical="top" wrapText="1"/>
      <protection hidden="1"/>
    </xf>
    <xf numFmtId="0" fontId="681" fillId="14" borderId="0" xfId="6" applyFont="1" applyFill="1" applyBorder="1" applyAlignment="1" applyProtection="1">
      <alignment horizontal="center" vertical="center" wrapText="1"/>
      <protection hidden="1"/>
    </xf>
    <xf numFmtId="0" fontId="215" fillId="5" borderId="0" xfId="6" applyFont="1" applyFill="1" applyBorder="1" applyAlignment="1">
      <alignment horizontal="center" vertical="center"/>
    </xf>
    <xf numFmtId="0" fontId="211" fillId="5" borderId="0" xfId="0" applyFont="1" applyFill="1" applyBorder="1" applyAlignment="1">
      <alignment horizontal="center" vertical="center"/>
    </xf>
    <xf numFmtId="0" fontId="211" fillId="5" borderId="0" xfId="6" applyFont="1" applyFill="1" applyBorder="1" applyAlignment="1">
      <alignment horizontal="center" vertical="center"/>
    </xf>
    <xf numFmtId="0" fontId="211" fillId="5" borderId="0" xfId="0" applyFont="1" applyFill="1" applyAlignment="1">
      <alignment horizontal="center"/>
    </xf>
    <xf numFmtId="0" fontId="700" fillId="5" borderId="0" xfId="0" applyFont="1" applyFill="1" applyBorder="1" applyAlignment="1">
      <alignment horizontal="center" vertical="center"/>
    </xf>
    <xf numFmtId="0" fontId="696" fillId="5" borderId="0" xfId="0" applyFont="1" applyFill="1" applyAlignment="1">
      <alignment horizontal="center" vertical="center"/>
    </xf>
    <xf numFmtId="0" fontId="215" fillId="7" borderId="0" xfId="6" applyFont="1" applyFill="1" applyBorder="1" applyAlignment="1">
      <alignment horizontal="center" vertical="center"/>
    </xf>
    <xf numFmtId="0" fontId="681" fillId="7" borderId="0" xfId="0" applyFont="1" applyFill="1" applyBorder="1" applyAlignment="1">
      <alignment horizontal="left" vertical="center" wrapText="1"/>
    </xf>
    <xf numFmtId="0" fontId="215" fillId="7" borderId="0" xfId="6" applyFont="1" applyFill="1" applyBorder="1" applyAlignment="1">
      <alignment horizontal="right" vertical="center"/>
    </xf>
    <xf numFmtId="0" fontId="698" fillId="7" borderId="0" xfId="0" applyFont="1" applyFill="1" applyBorder="1" applyAlignment="1">
      <alignment horizontal="center" vertical="center"/>
    </xf>
    <xf numFmtId="0" fontId="676" fillId="7" borderId="0" xfId="0" applyFont="1" applyFill="1" applyBorder="1" applyAlignment="1">
      <alignment horizontal="center" vertical="center"/>
    </xf>
    <xf numFmtId="0" fontId="507" fillId="2" borderId="0" xfId="0" applyFont="1" applyFill="1" applyBorder="1" applyAlignment="1">
      <alignment horizontal="center" vertical="center"/>
    </xf>
    <xf numFmtId="0" fontId="213" fillId="19" borderId="0" xfId="6" applyFont="1" applyFill="1" applyBorder="1" applyAlignment="1">
      <alignment horizontal="center" vertical="center"/>
    </xf>
    <xf numFmtId="0" fontId="0" fillId="31" borderId="0" xfId="0" applyFill="1" applyAlignment="1">
      <alignment horizontal="right" vertical="center"/>
    </xf>
    <xf numFmtId="0" fontId="11" fillId="149" borderId="0" xfId="7" applyFill="1" applyAlignment="1" applyProtection="1">
      <alignment vertical="center"/>
      <protection hidden="1"/>
    </xf>
    <xf numFmtId="0" fontId="11" fillId="149" borderId="0" xfId="7" applyFill="1" applyAlignment="1">
      <alignment vertical="center"/>
    </xf>
    <xf numFmtId="0" fontId="11" fillId="0" borderId="0" xfId="7"/>
    <xf numFmtId="0" fontId="594" fillId="149" borderId="0" xfId="7" applyFont="1" applyFill="1" applyAlignment="1">
      <alignment vertical="center"/>
    </xf>
    <xf numFmtId="0" fontId="597" fillId="149" borderId="0" xfId="7" applyFont="1" applyFill="1" applyAlignment="1">
      <alignment vertical="center"/>
    </xf>
    <xf numFmtId="0" fontId="779" fillId="149" borderId="0" xfId="7" applyFont="1" applyFill="1" applyAlignment="1">
      <alignment vertical="center"/>
    </xf>
    <xf numFmtId="0" fontId="780" fillId="149" borderId="0" xfId="7" applyFont="1" applyFill="1" applyAlignment="1">
      <alignment vertical="center"/>
    </xf>
    <xf numFmtId="0" fontId="781" fillId="149" borderId="0" xfId="7" applyFont="1" applyFill="1" applyAlignment="1">
      <alignment vertical="center"/>
    </xf>
    <xf numFmtId="0" fontId="783" fillId="149" borderId="0" xfId="7" applyFont="1" applyFill="1" applyAlignment="1">
      <alignment vertical="center"/>
    </xf>
    <xf numFmtId="0" fontId="11" fillId="0" borderId="0" xfId="7" applyAlignment="1">
      <alignment vertical="center"/>
    </xf>
    <xf numFmtId="0" fontId="209" fillId="149" borderId="0" xfId="7" applyFont="1" applyFill="1" applyAlignment="1">
      <alignment vertical="center"/>
    </xf>
    <xf numFmtId="0" fontId="781" fillId="149" borderId="0" xfId="7" applyFont="1" applyFill="1" applyAlignment="1" applyProtection="1">
      <alignment vertical="center"/>
      <protection hidden="1"/>
    </xf>
    <xf numFmtId="0" fontId="779" fillId="149" borderId="0" xfId="7" applyFont="1" applyFill="1" applyAlignment="1" applyProtection="1">
      <alignment vertical="center"/>
      <protection hidden="1"/>
    </xf>
    <xf numFmtId="0" fontId="789" fillId="0" borderId="0" xfId="22" applyFont="1"/>
    <xf numFmtId="0" fontId="790" fillId="0" borderId="0" xfId="22" applyFont="1"/>
    <xf numFmtId="49" fontId="789" fillId="0" borderId="0" xfId="22" applyNumberFormat="1" applyFont="1"/>
    <xf numFmtId="49" fontId="789" fillId="31" borderId="0" xfId="22" applyNumberFormat="1" applyFont="1" applyFill="1"/>
    <xf numFmtId="0" fontId="792" fillId="31" borderId="0" xfId="16" applyFont="1" applyFill="1" applyAlignment="1">
      <alignment vertical="top"/>
    </xf>
    <xf numFmtId="0" fontId="360" fillId="31" borderId="0" xfId="22" applyFont="1" applyFill="1" applyAlignment="1">
      <alignment wrapText="1"/>
    </xf>
    <xf numFmtId="0" fontId="793" fillId="31" borderId="0" xfId="22" applyFont="1" applyFill="1" applyAlignment="1">
      <alignment horizontal="center" vertical="center"/>
    </xf>
    <xf numFmtId="0" fontId="789" fillId="31" borderId="0" xfId="22" applyFont="1" applyFill="1"/>
    <xf numFmtId="49" fontId="294" fillId="46" borderId="0" xfId="22" applyNumberFormat="1" applyFont="1" applyFill="1"/>
    <xf numFmtId="49" fontId="789" fillId="46" borderId="0" xfId="22" applyNumberFormat="1" applyFont="1" applyFill="1"/>
    <xf numFmtId="0" fontId="795" fillId="31" borderId="0" xfId="22" applyFont="1" applyFill="1" applyAlignment="1">
      <alignment horizontal="center"/>
    </xf>
    <xf numFmtId="0" fontId="667" fillId="31" borderId="0" xfId="22" applyFont="1" applyFill="1" applyAlignment="1">
      <alignment vertical="center" wrapText="1"/>
    </xf>
    <xf numFmtId="0" fontId="793" fillId="31" borderId="279" xfId="22" applyFont="1" applyFill="1" applyBorder="1" applyAlignment="1">
      <alignment horizontal="center" vertical="center"/>
    </xf>
    <xf numFmtId="0" fontId="796" fillId="31" borderId="0" xfId="29" applyFont="1" applyFill="1" applyAlignment="1">
      <alignment horizontal="center" vertical="center"/>
    </xf>
    <xf numFmtId="0" fontId="797" fillId="50" borderId="280" xfId="22" applyFont="1" applyFill="1" applyBorder="1" applyAlignment="1">
      <alignment horizontal="center" vertical="center"/>
    </xf>
    <xf numFmtId="0" fontId="789" fillId="31" borderId="281" xfId="22" applyFont="1" applyFill="1" applyBorder="1"/>
    <xf numFmtId="0" fontId="667" fillId="31" borderId="281" xfId="22" applyFont="1" applyFill="1" applyBorder="1" applyAlignment="1">
      <alignment vertical="center" wrapText="1"/>
    </xf>
    <xf numFmtId="0" fontId="796" fillId="31" borderId="282" xfId="29" applyFont="1" applyFill="1" applyBorder="1" applyAlignment="1">
      <alignment horizontal="center" vertical="center"/>
    </xf>
    <xf numFmtId="49" fontId="798" fillId="31" borderId="0" xfId="22" applyNumberFormat="1" applyFont="1" applyFill="1" applyAlignment="1">
      <alignment horizontal="center" vertical="center"/>
    </xf>
    <xf numFmtId="49" fontId="226" fillId="33" borderId="283" xfId="22" applyNumberFormat="1" applyFont="1" applyFill="1" applyBorder="1" applyAlignment="1">
      <alignment horizontal="center" vertical="center" wrapText="1"/>
    </xf>
    <xf numFmtId="49" fontId="226" fillId="33" borderId="285" xfId="22" applyNumberFormat="1" applyFont="1" applyFill="1" applyBorder="1" applyAlignment="1">
      <alignment horizontal="centerContinuous" vertical="center" wrapText="1"/>
    </xf>
    <xf numFmtId="49" fontId="799" fillId="37" borderId="0" xfId="22" applyNumberFormat="1" applyFont="1" applyFill="1" applyAlignment="1">
      <alignment horizontal="center" vertical="center" wrapText="1"/>
    </xf>
    <xf numFmtId="49" fontId="789" fillId="37" borderId="0" xfId="22" applyNumberFormat="1" applyFont="1" applyFill="1"/>
    <xf numFmtId="49" fontId="789" fillId="162" borderId="0" xfId="22" applyNumberFormat="1" applyFont="1" applyFill="1"/>
    <xf numFmtId="49" fontId="226" fillId="33" borderId="0" xfId="22" applyNumberFormat="1" applyFont="1" applyFill="1" applyAlignment="1">
      <alignment vertical="top" wrapText="1"/>
    </xf>
    <xf numFmtId="49" fontId="226" fillId="33" borderId="0" xfId="22" applyNumberFormat="1" applyFont="1" applyFill="1" applyAlignment="1">
      <alignment horizontal="center" vertical="top" wrapText="1"/>
    </xf>
    <xf numFmtId="49" fontId="226" fillId="33" borderId="0" xfId="22" applyNumberFormat="1" applyFont="1" applyFill="1" applyAlignment="1">
      <alignment horizontal="centerContinuous" vertical="top" wrapText="1"/>
    </xf>
    <xf numFmtId="49" fontId="437" fillId="37" borderId="282" xfId="22" applyNumberFormat="1" applyFont="1" applyFill="1" applyBorder="1" applyAlignment="1">
      <alignment horizontal="center" vertical="center" wrapText="1"/>
    </xf>
    <xf numFmtId="49" fontId="437" fillId="37" borderId="0" xfId="22" applyNumberFormat="1" applyFont="1" applyFill="1" applyAlignment="1">
      <alignment horizontal="center" vertical="center" wrapText="1"/>
    </xf>
    <xf numFmtId="49" fontId="569" fillId="162" borderId="50" xfId="22" applyNumberFormat="1" applyFont="1" applyFill="1" applyBorder="1" applyAlignment="1">
      <alignment vertical="center" wrapText="1"/>
    </xf>
    <xf numFmtId="49" fontId="507" fillId="162" borderId="49" xfId="22" applyNumberFormat="1" applyFont="1" applyFill="1" applyBorder="1" applyAlignment="1">
      <alignment vertical="center" wrapText="1"/>
    </xf>
    <xf numFmtId="49" fontId="507" fillId="162" borderId="39" xfId="22" applyNumberFormat="1" applyFont="1" applyFill="1" applyBorder="1" applyAlignment="1">
      <alignment vertical="center" wrapText="1"/>
    </xf>
    <xf numFmtId="49" fontId="315" fillId="162" borderId="0" xfId="22" applyNumberFormat="1" applyFont="1" applyFill="1" applyAlignment="1">
      <alignment horizontal="right" wrapText="1"/>
    </xf>
    <xf numFmtId="49" fontId="289" fillId="162" borderId="0" xfId="22" applyNumberFormat="1" applyFont="1" applyFill="1" applyAlignment="1">
      <alignment vertical="center" wrapText="1"/>
    </xf>
    <xf numFmtId="0" fontId="315" fillId="162" borderId="0" xfId="22" applyFont="1" applyFill="1" applyAlignment="1">
      <alignment wrapText="1"/>
    </xf>
    <xf numFmtId="0" fontId="804" fillId="0" borderId="221" xfId="22" applyFont="1" applyBorder="1"/>
    <xf numFmtId="0" fontId="805" fillId="50" borderId="261" xfId="22" applyFont="1" applyFill="1" applyBorder="1" applyAlignment="1">
      <alignment horizontal="center" vertical="center"/>
    </xf>
    <xf numFmtId="0" fontId="343" fillId="50" borderId="290" xfId="22" applyFont="1" applyFill="1" applyBorder="1" applyAlignment="1">
      <alignment horizontal="center" vertical="center"/>
    </xf>
    <xf numFmtId="0" fontId="806" fillId="55" borderId="0" xfId="22" applyFont="1" applyFill="1" applyAlignment="1">
      <alignment horizontal="right" vertical="center"/>
    </xf>
    <xf numFmtId="0" fontId="807" fillId="55" borderId="0" xfId="22" applyFont="1" applyFill="1" applyAlignment="1">
      <alignment horizontal="right" vertical="center"/>
    </xf>
    <xf numFmtId="49" fontId="808" fillId="0" borderId="282" xfId="11" applyNumberFormat="1" applyFont="1" applyBorder="1" applyAlignment="1" applyProtection="1">
      <alignment horizontal="left" vertical="center"/>
      <protection locked="0"/>
    </xf>
    <xf numFmtId="49" fontId="808" fillId="0" borderId="0" xfId="11" applyNumberFormat="1" applyFont="1" applyAlignment="1" applyProtection="1">
      <alignment horizontal="left" vertical="center"/>
      <protection locked="0"/>
    </xf>
    <xf numFmtId="0" fontId="67" fillId="37" borderId="0" xfId="6" applyFont="1" applyFill="1" applyAlignment="1">
      <alignment horizontal="center" vertical="center"/>
    </xf>
    <xf numFmtId="0" fontId="53" fillId="37" borderId="0" xfId="6" applyFont="1" applyFill="1" applyAlignment="1">
      <alignment horizontal="left" vertical="center"/>
    </xf>
    <xf numFmtId="0" fontId="81" fillId="160" borderId="0" xfId="6" applyFont="1" applyFill="1" applyAlignment="1">
      <alignment horizontal="center" vertical="center"/>
    </xf>
    <xf numFmtId="0" fontId="53" fillId="160" borderId="0" xfId="6" applyFont="1" applyFill="1" applyAlignment="1">
      <alignment horizontal="left" vertical="center"/>
    </xf>
    <xf numFmtId="0" fontId="809" fillId="31" borderId="0" xfId="6" applyFont="1" applyFill="1" applyAlignment="1">
      <alignment horizontal="center" vertical="center"/>
    </xf>
    <xf numFmtId="0" fontId="67" fillId="162" borderId="0" xfId="6" applyFont="1" applyFill="1" applyAlignment="1">
      <alignment horizontal="right" vertical="center"/>
    </xf>
    <xf numFmtId="0" fontId="67" fillId="162" borderId="0" xfId="6" applyFont="1" applyFill="1" applyAlignment="1">
      <alignment horizontal="center" vertical="center"/>
    </xf>
    <xf numFmtId="0" fontId="809" fillId="31" borderId="291" xfId="6" applyFont="1" applyFill="1" applyBorder="1" applyAlignment="1">
      <alignment horizontal="center" vertical="center"/>
    </xf>
    <xf numFmtId="0" fontId="81" fillId="55" borderId="0" xfId="6" applyFont="1" applyFill="1" applyAlignment="1">
      <alignment horizontal="center" vertical="center"/>
    </xf>
    <xf numFmtId="0" fontId="809" fillId="31" borderId="260" xfId="6" applyFont="1" applyFill="1" applyBorder="1" applyAlignment="1">
      <alignment horizontal="center" vertical="center"/>
    </xf>
    <xf numFmtId="0" fontId="53" fillId="55" borderId="0" xfId="6" applyFont="1" applyFill="1" applyAlignment="1">
      <alignment horizontal="left" vertical="center"/>
    </xf>
    <xf numFmtId="0" fontId="81" fillId="55" borderId="260" xfId="6" applyFont="1" applyFill="1" applyBorder="1" applyAlignment="1">
      <alignment horizontal="center" vertical="center"/>
    </xf>
    <xf numFmtId="0" fontId="789" fillId="0" borderId="0" xfId="22" applyFont="1" applyAlignment="1">
      <alignment horizontal="left" vertical="center"/>
    </xf>
    <xf numFmtId="0" fontId="81" fillId="31" borderId="0" xfId="6" applyFont="1" applyFill="1" applyAlignment="1">
      <alignment horizontal="center" vertical="center"/>
    </xf>
    <xf numFmtId="0" fontId="53" fillId="31" borderId="0" xfId="6" applyFont="1" applyFill="1" applyAlignment="1">
      <alignment horizontal="left" vertical="center"/>
    </xf>
    <xf numFmtId="0" fontId="809" fillId="31" borderId="0" xfId="6" applyFont="1" applyFill="1" applyAlignment="1">
      <alignment horizontal="left" vertical="center"/>
    </xf>
    <xf numFmtId="0" fontId="81" fillId="31" borderId="0" xfId="6" applyFont="1" applyFill="1" applyAlignment="1">
      <alignment horizontal="left" vertical="center"/>
    </xf>
    <xf numFmtId="49" fontId="789" fillId="45" borderId="0" xfId="22" applyNumberFormat="1" applyFont="1" applyFill="1"/>
    <xf numFmtId="0" fontId="789" fillId="45" borderId="0" xfId="22" applyFont="1" applyFill="1"/>
    <xf numFmtId="0" fontId="790" fillId="45" borderId="0" xfId="22" applyFont="1" applyFill="1"/>
    <xf numFmtId="49" fontId="789" fillId="37" borderId="292" xfId="22" applyNumberFormat="1" applyFont="1" applyFill="1" applyBorder="1" applyAlignment="1">
      <alignment horizontal="center" vertical="center"/>
    </xf>
    <xf numFmtId="49" fontId="789" fillId="154" borderId="292" xfId="22" applyNumberFormat="1" applyFont="1" applyFill="1" applyBorder="1" applyAlignment="1">
      <alignment horizontal="center" vertical="center"/>
    </xf>
    <xf numFmtId="49" fontId="789" fillId="37" borderId="221" xfId="22" applyNumberFormat="1" applyFont="1" applyFill="1" applyBorder="1" applyAlignment="1">
      <alignment horizontal="center" vertical="center"/>
    </xf>
    <xf numFmtId="49" fontId="789" fillId="154" borderId="221" xfId="22" applyNumberFormat="1" applyFont="1" applyFill="1" applyBorder="1" applyAlignment="1">
      <alignment horizontal="center" vertical="center"/>
    </xf>
    <xf numFmtId="0" fontId="789" fillId="37" borderId="293" xfId="22" applyFont="1" applyFill="1" applyBorder="1"/>
    <xf numFmtId="49" fontId="812" fillId="0" borderId="293" xfId="38" applyNumberFormat="1" applyFont="1" applyBorder="1" applyAlignment="1">
      <alignment horizontal="center" vertical="center"/>
    </xf>
    <xf numFmtId="49" fontId="790" fillId="0" borderId="0" xfId="22" applyNumberFormat="1" applyFont="1"/>
    <xf numFmtId="0" fontId="722" fillId="31" borderId="0" xfId="0" applyFont="1" applyFill="1" applyBorder="1" applyAlignment="1"/>
    <xf numFmtId="0" fontId="296" fillId="31" borderId="0" xfId="14" applyNumberFormat="1" applyFont="1" applyFill="1" applyBorder="1" applyAlignment="1">
      <alignment vertical="center"/>
    </xf>
    <xf numFmtId="0" fontId="682" fillId="31" borderId="0" xfId="14" applyNumberFormat="1" applyFont="1" applyFill="1" applyBorder="1" applyAlignment="1">
      <alignment vertical="center"/>
    </xf>
    <xf numFmtId="0" fontId="718" fillId="31" borderId="0" xfId="0" applyFont="1" applyFill="1" applyBorder="1" applyAlignment="1">
      <alignment vertical="center"/>
    </xf>
    <xf numFmtId="0" fontId="785" fillId="149" borderId="0" xfId="7" applyFont="1" applyFill="1" applyAlignment="1">
      <alignment horizontal="left" vertical="center"/>
    </xf>
    <xf numFmtId="0" fontId="315" fillId="31" borderId="0" xfId="6" applyFont="1" applyFill="1" applyBorder="1" applyAlignment="1" applyProtection="1">
      <alignment vertical="center"/>
      <protection hidden="1"/>
    </xf>
    <xf numFmtId="0" fontId="507" fillId="31" borderId="0" xfId="6" applyFont="1" applyFill="1" applyBorder="1" applyAlignment="1" applyProtection="1">
      <alignment horizontal="right" vertical="center"/>
      <protection hidden="1"/>
    </xf>
    <xf numFmtId="0" fontId="274" fillId="31" borderId="23" xfId="29" applyFont="1" applyFill="1" applyBorder="1" applyAlignment="1">
      <alignment horizontal="left" vertical="center"/>
    </xf>
    <xf numFmtId="0" fontId="295" fillId="31" borderId="0" xfId="6" applyFont="1" applyFill="1" applyBorder="1" applyAlignment="1" applyProtection="1">
      <alignment horizontal="right" vertical="center"/>
      <protection hidden="1"/>
    </xf>
    <xf numFmtId="0" fontId="315" fillId="31" borderId="263" xfId="6" applyFont="1" applyFill="1" applyBorder="1" applyAlignment="1" applyProtection="1">
      <alignment vertical="center"/>
      <protection hidden="1"/>
    </xf>
    <xf numFmtId="0" fontId="343" fillId="31" borderId="267" xfId="29" applyFont="1" applyFill="1" applyBorder="1" applyAlignment="1">
      <alignment horizontal="left" vertical="center"/>
    </xf>
    <xf numFmtId="0" fontId="315" fillId="31" borderId="168" xfId="6" applyFont="1" applyFill="1" applyBorder="1" applyAlignment="1" applyProtection="1">
      <alignment vertical="center"/>
      <protection hidden="1"/>
    </xf>
    <xf numFmtId="0" fontId="315" fillId="31" borderId="168" xfId="6" applyFont="1" applyFill="1" applyBorder="1" applyAlignment="1" applyProtection="1">
      <alignment vertical="center" wrapText="1"/>
      <protection hidden="1"/>
    </xf>
    <xf numFmtId="0" fontId="507" fillId="31" borderId="168" xfId="6" applyFont="1" applyFill="1" applyBorder="1" applyAlignment="1" applyProtection="1">
      <alignment horizontal="center" vertical="center"/>
      <protection hidden="1"/>
    </xf>
    <xf numFmtId="0" fontId="274" fillId="31" borderId="249" xfId="29" applyFont="1" applyFill="1" applyBorder="1" applyAlignment="1">
      <alignment horizontal="left" vertical="center"/>
    </xf>
    <xf numFmtId="0" fontId="315" fillId="31" borderId="0" xfId="6" applyFont="1" applyFill="1" applyBorder="1" applyAlignment="1" applyProtection="1">
      <alignment vertical="center" wrapText="1"/>
      <protection hidden="1"/>
    </xf>
    <xf numFmtId="0" fontId="295" fillId="31" borderId="263" xfId="6" applyFont="1" applyFill="1" applyBorder="1" applyAlignment="1" applyProtection="1">
      <alignment horizontal="right" vertical="center"/>
      <protection hidden="1"/>
    </xf>
    <xf numFmtId="0" fontId="274" fillId="31" borderId="267" xfId="29" applyFont="1" applyFill="1" applyBorder="1" applyAlignment="1">
      <alignment horizontal="left" vertical="center"/>
    </xf>
    <xf numFmtId="0" fontId="204" fillId="31" borderId="209" xfId="0" applyFont="1" applyFill="1" applyBorder="1"/>
    <xf numFmtId="0" fontId="214" fillId="37" borderId="0" xfId="6" applyFont="1" applyFill="1" applyAlignment="1">
      <alignment vertical="center"/>
    </xf>
    <xf numFmtId="0" fontId="233" fillId="17" borderId="0" xfId="6" applyFont="1" applyFill="1" applyAlignment="1">
      <alignment horizontal="center" vertical="center"/>
    </xf>
    <xf numFmtId="0" fontId="344" fillId="55" borderId="0" xfId="6" applyFont="1" applyFill="1" applyAlignment="1">
      <alignment horizontal="center" vertical="center"/>
    </xf>
    <xf numFmtId="0" fontId="218" fillId="3" borderId="209" xfId="8" applyFont="1" applyFill="1" applyBorder="1" applyAlignment="1" applyProtection="1">
      <alignment horizontal="center" vertical="center"/>
      <protection locked="0"/>
    </xf>
    <xf numFmtId="0" fontId="233" fillId="17" borderId="209" xfId="6" applyFont="1" applyFill="1" applyBorder="1" applyAlignment="1">
      <alignment vertical="center"/>
    </xf>
    <xf numFmtId="0" fontId="233" fillId="17" borderId="0" xfId="6" applyFont="1" applyFill="1" applyAlignment="1">
      <alignment vertical="center"/>
    </xf>
    <xf numFmtId="0" fontId="815" fillId="3" borderId="0" xfId="14" applyFont="1" applyFill="1" applyAlignment="1">
      <alignment vertical="center"/>
    </xf>
    <xf numFmtId="0" fontId="204" fillId="31" borderId="0" xfId="0" applyFont="1" applyFill="1" applyAlignment="1">
      <alignment vertical="center"/>
    </xf>
    <xf numFmtId="0" fontId="816" fillId="31" borderId="0" xfId="14" applyFont="1" applyFill="1" applyAlignment="1">
      <alignment vertical="center"/>
    </xf>
    <xf numFmtId="178" fontId="212" fillId="9" borderId="0" xfId="11" applyNumberFormat="1" applyFont="1" applyFill="1" applyAlignment="1">
      <alignment horizontal="center" vertical="center"/>
    </xf>
    <xf numFmtId="178" fontId="699" fillId="6" borderId="0" xfId="11" applyNumberFormat="1" applyFont="1" applyFill="1" applyAlignment="1">
      <alignment horizontal="center" vertical="center"/>
    </xf>
    <xf numFmtId="0" fontId="719" fillId="9" borderId="0" xfId="6" applyFont="1" applyFill="1" applyAlignment="1" applyProtection="1">
      <alignment vertical="center"/>
      <protection hidden="1"/>
    </xf>
    <xf numFmtId="2" fontId="820" fillId="35" borderId="0" xfId="11" applyNumberFormat="1" applyFont="1" applyFill="1" applyAlignment="1">
      <alignment horizontal="center" vertical="center"/>
    </xf>
    <xf numFmtId="1" fontId="682" fillId="37" borderId="0" xfId="8" applyNumberFormat="1" applyFont="1" applyFill="1" applyAlignment="1" applyProtection="1">
      <alignment horizontal="center" vertical="center"/>
      <protection locked="0"/>
    </xf>
    <xf numFmtId="0" fontId="344" fillId="31" borderId="0" xfId="14" applyFont="1" applyFill="1" applyAlignment="1">
      <alignment horizontal="center" vertical="center"/>
    </xf>
    <xf numFmtId="178" fontId="343" fillId="37" borderId="0" xfId="11" applyNumberFormat="1" applyFont="1" applyFill="1" applyAlignment="1">
      <alignment horizontal="center" vertical="center"/>
    </xf>
    <xf numFmtId="0" fontId="814" fillId="165" borderId="0" xfId="14" applyFont="1" applyFill="1" applyAlignment="1">
      <alignment horizontal="right" vertical="center"/>
    </xf>
    <xf numFmtId="0" fontId="289" fillId="3" borderId="0" xfId="14" applyFont="1" applyFill="1" applyAlignment="1">
      <alignment horizontal="right" vertical="center"/>
    </xf>
    <xf numFmtId="1" fontId="300" fillId="55" borderId="0" xfId="0" applyNumberFormat="1" applyFont="1" applyFill="1" applyBorder="1" applyAlignment="1">
      <alignment horizontal="center" vertical="center" wrapText="1"/>
    </xf>
    <xf numFmtId="0" fontId="233" fillId="33" borderId="0" xfId="14" applyNumberFormat="1" applyFont="1" applyFill="1" applyBorder="1" applyAlignment="1">
      <alignment horizontal="right" vertical="center"/>
    </xf>
    <xf numFmtId="164" fontId="344" fillId="33" borderId="0" xfId="11" applyNumberFormat="1" applyFont="1" applyFill="1" applyBorder="1" applyAlignment="1">
      <alignment vertical="center"/>
    </xf>
    <xf numFmtId="0" fontId="344" fillId="55" borderId="0" xfId="14" applyNumberFormat="1" applyFont="1" applyFill="1" applyBorder="1" applyAlignment="1">
      <alignment vertical="center" wrapText="1"/>
    </xf>
    <xf numFmtId="0" fontId="280" fillId="55" borderId="0" xfId="0" applyFont="1" applyFill="1" applyBorder="1" applyAlignment="1">
      <alignment horizontal="center" vertical="center"/>
    </xf>
    <xf numFmtId="0" fontId="204" fillId="55" borderId="23" xfId="0" applyFont="1" applyFill="1" applyBorder="1"/>
    <xf numFmtId="178" fontId="300" fillId="55" borderId="0" xfId="11" applyNumberFormat="1" applyFont="1" applyFill="1" applyBorder="1" applyAlignment="1">
      <alignment horizontal="center" vertical="center"/>
    </xf>
    <xf numFmtId="0" fontId="690" fillId="3" borderId="0" xfId="6" applyFont="1" applyFill="1" applyBorder="1" applyAlignment="1">
      <alignment horizontal="left" vertical="center"/>
    </xf>
    <xf numFmtId="0" fontId="280" fillId="55" borderId="0" xfId="0" applyFont="1" applyFill="1" applyBorder="1" applyAlignment="1">
      <alignment vertical="center"/>
    </xf>
    <xf numFmtId="178" fontId="822" fillId="3" borderId="0" xfId="11" applyNumberFormat="1" applyFont="1" applyFill="1" applyAlignment="1">
      <alignment horizontal="center" vertical="center"/>
    </xf>
    <xf numFmtId="164" fontId="823" fillId="31" borderId="0" xfId="6" applyNumberFormat="1" applyFont="1" applyFill="1" applyAlignment="1" applyProtection="1">
      <alignment horizontal="center" vertical="center"/>
      <protection hidden="1"/>
    </xf>
    <xf numFmtId="178" fontId="280" fillId="55" borderId="0" xfId="0" applyNumberFormat="1" applyFont="1" applyFill="1" applyBorder="1" applyAlignment="1">
      <alignment horizontal="left" vertical="center"/>
    </xf>
    <xf numFmtId="0" fontId="226" fillId="55" borderId="0" xfId="0" applyFont="1" applyFill="1" applyBorder="1" applyAlignment="1">
      <alignment vertical="center" wrapText="1"/>
    </xf>
    <xf numFmtId="0" fontId="213" fillId="55" borderId="0" xfId="14" applyNumberFormat="1" applyFont="1" applyFill="1" applyBorder="1" applyAlignment="1">
      <alignment horizontal="center" vertical="center" wrapText="1"/>
    </xf>
    <xf numFmtId="0" fontId="300" fillId="55" borderId="0" xfId="0" applyFont="1" applyFill="1" applyBorder="1" applyAlignment="1">
      <alignment horizontal="center" vertical="center" wrapText="1"/>
    </xf>
    <xf numFmtId="164" fontId="233" fillId="55" borderId="0" xfId="14" applyNumberFormat="1" applyFont="1" applyFill="1" applyBorder="1" applyAlignment="1">
      <alignment horizontal="center" vertical="center" wrapText="1"/>
    </xf>
    <xf numFmtId="0" fontId="233" fillId="55" borderId="0" xfId="14" applyNumberFormat="1" applyFont="1" applyFill="1" applyBorder="1" applyAlignment="1">
      <alignment horizontal="left" vertical="center"/>
    </xf>
    <xf numFmtId="0" fontId="233" fillId="31" borderId="0" xfId="14" applyFont="1" applyFill="1" applyBorder="1" applyAlignment="1">
      <alignment vertical="center"/>
    </xf>
    <xf numFmtId="178" fontId="814" fillId="3" borderId="0" xfId="11" applyNumberFormat="1" applyFont="1" applyFill="1" applyBorder="1" applyAlignment="1">
      <alignment horizontal="center" vertical="center"/>
    </xf>
    <xf numFmtId="0" fontId="204" fillId="31" borderId="272" xfId="0" applyFont="1" applyFill="1" applyBorder="1"/>
    <xf numFmtId="178" fontId="814" fillId="31" borderId="272" xfId="11" applyNumberFormat="1" applyFont="1" applyFill="1" applyBorder="1" applyAlignment="1">
      <alignment vertical="center"/>
    </xf>
    <xf numFmtId="0" fontId="352" fillId="3" borderId="272" xfId="14" applyNumberFormat="1" applyFont="1" applyFill="1" applyBorder="1" applyAlignment="1">
      <alignment horizontal="right" vertical="center"/>
    </xf>
    <xf numFmtId="0" fontId="729" fillId="3" borderId="249" xfId="6" applyFont="1" applyFill="1" applyBorder="1" applyAlignment="1">
      <alignment horizontal="center" vertical="center"/>
    </xf>
    <xf numFmtId="0" fontId="204" fillId="55" borderId="0" xfId="0" applyFont="1" applyFill="1" applyBorder="1" applyAlignment="1">
      <alignment horizontal="left" vertical="center"/>
    </xf>
    <xf numFmtId="0" fontId="204" fillId="55" borderId="0" xfId="0" applyFont="1" applyFill="1" applyBorder="1" applyAlignment="1">
      <alignment horizontal="right" vertical="center"/>
    </xf>
    <xf numFmtId="0" fontId="221" fillId="55" borderId="0" xfId="0" applyFont="1" applyFill="1" applyBorder="1" applyAlignment="1">
      <alignment horizontal="center" vertical="center"/>
    </xf>
    <xf numFmtId="0" fontId="226" fillId="31" borderId="0" xfId="14" applyFont="1" applyFill="1" applyBorder="1" applyAlignment="1">
      <alignment horizontal="right" vertical="center"/>
    </xf>
    <xf numFmtId="178" fontId="300" fillId="31" borderId="0" xfId="11" applyNumberFormat="1" applyFont="1" applyFill="1" applyBorder="1" applyAlignment="1">
      <alignment horizontal="center" vertical="center"/>
    </xf>
    <xf numFmtId="0" fontId="746" fillId="31" borderId="0" xfId="14" applyNumberFormat="1" applyFont="1" applyFill="1" applyBorder="1" applyAlignment="1">
      <alignment vertical="center" wrapText="1"/>
    </xf>
    <xf numFmtId="0" fontId="296" fillId="31" borderId="0" xfId="0" applyFont="1" applyFill="1" applyBorder="1" applyAlignment="1">
      <alignment vertical="center"/>
    </xf>
    <xf numFmtId="0" fontId="725" fillId="31" borderId="0" xfId="0" applyFont="1" applyFill="1" applyBorder="1" applyAlignment="1">
      <alignment vertical="center"/>
    </xf>
    <xf numFmtId="0" fontId="725" fillId="31" borderId="0" xfId="0" applyFont="1" applyFill="1" applyBorder="1" applyAlignment="1">
      <alignment wrapText="1"/>
    </xf>
    <xf numFmtId="0" fontId="725" fillId="31" borderId="23" xfId="0" applyFont="1" applyFill="1" applyBorder="1" applyAlignment="1">
      <alignment wrapText="1"/>
    </xf>
    <xf numFmtId="0" fontId="721" fillId="3" borderId="209" xfId="6" applyFont="1" applyFill="1" applyBorder="1" applyAlignment="1">
      <alignment horizontal="center" vertical="center"/>
    </xf>
    <xf numFmtId="1" fontId="825" fillId="37" borderId="209" xfId="8" applyNumberFormat="1" applyFont="1" applyFill="1" applyBorder="1" applyAlignment="1" applyProtection="1">
      <alignment horizontal="center" vertical="center"/>
      <protection locked="0"/>
    </xf>
    <xf numFmtId="0" fontId="826" fillId="37" borderId="0" xfId="0" applyFont="1" applyFill="1" applyBorder="1" applyAlignment="1">
      <alignment horizontal="center" vertical="center" wrapText="1"/>
    </xf>
    <xf numFmtId="0" fontId="827" fillId="166" borderId="209" xfId="6" applyFont="1" applyFill="1" applyBorder="1" applyAlignment="1">
      <alignment horizontal="center" vertical="center"/>
    </xf>
    <xf numFmtId="0" fontId="827" fillId="166" borderId="0" xfId="6" applyFont="1" applyFill="1" applyBorder="1" applyAlignment="1">
      <alignment horizontal="left" vertical="center"/>
    </xf>
    <xf numFmtId="0" fontId="827" fillId="166" borderId="0" xfId="6" applyFont="1" applyFill="1" applyBorder="1" applyAlignment="1">
      <alignment horizontal="centerContinuous" vertical="center"/>
    </xf>
    <xf numFmtId="0" fontId="827" fillId="166" borderId="0" xfId="6" applyFont="1" applyFill="1" applyBorder="1" applyAlignment="1">
      <alignment horizontal="center" vertical="center"/>
    </xf>
    <xf numFmtId="0" fontId="204" fillId="31" borderId="0" xfId="0" applyFont="1" applyFill="1" applyBorder="1" applyAlignment="1">
      <alignment horizontal="center" vertical="center"/>
    </xf>
    <xf numFmtId="0" fontId="828" fillId="31" borderId="0" xfId="0" applyFont="1" applyFill="1" applyBorder="1" applyAlignment="1"/>
    <xf numFmtId="0" fontId="829" fillId="3" borderId="0" xfId="6" applyFont="1" applyFill="1" applyBorder="1" applyAlignment="1">
      <alignment horizontal="left" vertical="center"/>
    </xf>
    <xf numFmtId="0" fontId="279" fillId="31" borderId="0" xfId="0" applyFont="1" applyFill="1" applyAlignment="1">
      <alignment vertical="center"/>
    </xf>
    <xf numFmtId="0" fontId="279" fillId="0" borderId="0" xfId="0" applyFont="1"/>
    <xf numFmtId="0" fontId="746" fillId="3" borderId="0" xfId="6" applyFont="1" applyFill="1" applyAlignment="1">
      <alignment vertical="center" wrapText="1"/>
    </xf>
    <xf numFmtId="0" fontId="724" fillId="31" borderId="209" xfId="6" applyFont="1" applyFill="1" applyBorder="1" applyAlignment="1">
      <alignment vertical="center"/>
    </xf>
    <xf numFmtId="0" fontId="204" fillId="0" borderId="209" xfId="0" applyFont="1" applyBorder="1"/>
    <xf numFmtId="164" fontId="823" fillId="31" borderId="0" xfId="6" applyNumberFormat="1" applyFont="1" applyFill="1" applyBorder="1" applyAlignment="1" applyProtection="1">
      <alignment horizontal="center" vertical="center"/>
      <protection hidden="1"/>
    </xf>
    <xf numFmtId="0" fontId="0" fillId="31" borderId="0" xfId="0" applyFill="1" applyBorder="1" applyAlignment="1">
      <alignment horizontal="right" vertical="center"/>
    </xf>
    <xf numFmtId="1" fontId="682" fillId="37" borderId="0" xfId="8" applyNumberFormat="1" applyFont="1" applyFill="1" applyBorder="1" applyAlignment="1" applyProtection="1">
      <alignment horizontal="center" vertical="center"/>
      <protection locked="0"/>
    </xf>
    <xf numFmtId="0" fontId="344" fillId="31" borderId="0" xfId="14" applyFont="1" applyFill="1" applyBorder="1" applyAlignment="1">
      <alignment horizontal="center" vertical="center"/>
    </xf>
    <xf numFmtId="178" fontId="343" fillId="37" borderId="0" xfId="11" applyNumberFormat="1" applyFont="1" applyFill="1" applyBorder="1" applyAlignment="1">
      <alignment horizontal="center" vertical="center"/>
    </xf>
    <xf numFmtId="0" fontId="204" fillId="31" borderId="0" xfId="0" applyFont="1" applyFill="1" applyBorder="1" applyAlignment="1">
      <alignment vertical="center"/>
    </xf>
    <xf numFmtId="0" fontId="816" fillId="31" borderId="0" xfId="14" applyFont="1" applyFill="1" applyBorder="1" applyAlignment="1">
      <alignment vertical="center"/>
    </xf>
    <xf numFmtId="0" fontId="762" fillId="3" borderId="0" xfId="6" applyFont="1" applyFill="1" applyBorder="1" applyAlignment="1">
      <alignment vertical="center" wrapText="1"/>
    </xf>
    <xf numFmtId="0" fontId="289" fillId="3" borderId="0" xfId="14" applyFont="1" applyFill="1" applyBorder="1" applyAlignment="1">
      <alignment horizontal="right" vertical="center"/>
    </xf>
    <xf numFmtId="0" fontId="719" fillId="9" borderId="0" xfId="6" applyFont="1" applyFill="1" applyBorder="1" applyAlignment="1" applyProtection="1">
      <alignment vertical="center"/>
      <protection hidden="1"/>
    </xf>
    <xf numFmtId="0" fontId="718" fillId="31" borderId="92" xfId="0" applyFont="1" applyFill="1" applyBorder="1" applyAlignment="1">
      <alignment vertical="center"/>
    </xf>
    <xf numFmtId="0" fontId="722" fillId="31" borderId="92" xfId="0" applyFont="1" applyFill="1" applyBorder="1" applyAlignment="1"/>
    <xf numFmtId="0" fontId="296" fillId="31" borderId="92" xfId="14" applyNumberFormat="1" applyFont="1" applyFill="1" applyBorder="1" applyAlignment="1">
      <alignment vertical="center"/>
    </xf>
    <xf numFmtId="0" fontId="682" fillId="31" borderId="92" xfId="14" applyNumberFormat="1" applyFont="1" applyFill="1" applyBorder="1" applyAlignment="1">
      <alignment vertical="center"/>
    </xf>
    <xf numFmtId="0" fontId="204" fillId="31" borderId="92" xfId="0" applyFont="1" applyFill="1" applyBorder="1"/>
    <xf numFmtId="0" fontId="725" fillId="31" borderId="92" xfId="0" applyFont="1" applyFill="1" applyBorder="1" applyAlignment="1">
      <alignment vertical="center"/>
    </xf>
    <xf numFmtId="0" fontId="212" fillId="31" borderId="0" xfId="14" applyFont="1" applyFill="1" applyBorder="1" applyAlignment="1">
      <alignment horizontal="left" vertical="center"/>
    </xf>
    <xf numFmtId="0" fontId="281" fillId="31" borderId="0" xfId="14" applyFont="1" applyFill="1" applyBorder="1" applyAlignment="1">
      <alignment horizontal="left" vertical="center"/>
    </xf>
    <xf numFmtId="0" fontId="214" fillId="55" borderId="0" xfId="6" applyFont="1" applyFill="1" applyAlignment="1">
      <alignment vertical="center"/>
    </xf>
    <xf numFmtId="0" fontId="344" fillId="31" borderId="0" xfId="14" applyFont="1" applyFill="1" applyAlignment="1">
      <alignment horizontal="right" vertical="center"/>
    </xf>
    <xf numFmtId="0" fontId="817" fillId="31" borderId="0" xfId="14" applyFont="1" applyFill="1" applyAlignment="1">
      <alignment horizontal="right" vertical="center"/>
    </xf>
    <xf numFmtId="0" fontId="762" fillId="31" borderId="0" xfId="6" applyFont="1" applyFill="1" applyAlignment="1">
      <alignment vertical="center" wrapText="1"/>
    </xf>
    <xf numFmtId="0" fontId="819" fillId="31" borderId="0" xfId="14" applyFont="1" applyFill="1" applyAlignment="1">
      <alignment horizontal="right" vertical="center"/>
    </xf>
    <xf numFmtId="0" fontId="284" fillId="79" borderId="0" xfId="6" applyFont="1" applyFill="1" applyAlignment="1">
      <alignment vertical="center"/>
    </xf>
    <xf numFmtId="0" fontId="233" fillId="57" borderId="0" xfId="6" applyFont="1" applyFill="1" applyAlignment="1">
      <alignment vertical="center"/>
    </xf>
    <xf numFmtId="178" fontId="821" fillId="31" borderId="0" xfId="11" applyNumberFormat="1" applyFont="1" applyFill="1" applyBorder="1" applyAlignment="1">
      <alignment horizontal="center" vertical="center"/>
    </xf>
    <xf numFmtId="0" fontId="344" fillId="31" borderId="0" xfId="6" applyFont="1" applyFill="1" applyAlignment="1">
      <alignment vertical="center"/>
    </xf>
    <xf numFmtId="0" fontId="216" fillId="75" borderId="0" xfId="0" applyFont="1" applyFill="1" applyBorder="1" applyAlignment="1"/>
    <xf numFmtId="0" fontId="344" fillId="31" borderId="1" xfId="0" applyFont="1" applyFill="1" applyBorder="1"/>
    <xf numFmtId="0" fontId="344" fillId="31" borderId="0" xfId="0" applyFont="1" applyFill="1" applyBorder="1"/>
    <xf numFmtId="1" fontId="226" fillId="31" borderId="0" xfId="0" applyNumberFormat="1" applyFont="1" applyFill="1" applyBorder="1" applyAlignment="1">
      <alignment vertical="center"/>
    </xf>
    <xf numFmtId="0" fontId="344" fillId="31" borderId="0" xfId="0" applyFont="1" applyFill="1" applyBorder="1" applyAlignment="1">
      <alignment vertical="center"/>
    </xf>
    <xf numFmtId="165" fontId="226" fillId="31" borderId="0" xfId="0" applyNumberFormat="1" applyFont="1" applyFill="1" applyBorder="1" applyAlignment="1">
      <alignment vertical="center"/>
    </xf>
    <xf numFmtId="0" fontId="233" fillId="31" borderId="0" xfId="0" applyFont="1" applyFill="1" applyBorder="1" applyAlignment="1">
      <alignment vertical="center"/>
    </xf>
    <xf numFmtId="166" fontId="226" fillId="31" borderId="0" xfId="0" applyNumberFormat="1" applyFont="1" applyFill="1" applyBorder="1" applyAlignment="1">
      <alignment vertical="center"/>
    </xf>
    <xf numFmtId="0" fontId="233" fillId="31" borderId="0" xfId="0" applyFont="1" applyFill="1" applyBorder="1"/>
    <xf numFmtId="0" fontId="344" fillId="31" borderId="23" xfId="0" applyFont="1" applyFill="1" applyBorder="1"/>
    <xf numFmtId="0" fontId="212" fillId="31" borderId="1" xfId="6" applyFont="1" applyFill="1" applyBorder="1" applyAlignment="1">
      <alignment horizontal="center" vertical="center"/>
    </xf>
    <xf numFmtId="0" fontId="296" fillId="31" borderId="0" xfId="0" applyFont="1" applyFill="1" applyBorder="1" applyAlignment="1">
      <alignment horizontal="left" vertical="center" wrapText="1"/>
    </xf>
    <xf numFmtId="0" fontId="212" fillId="31" borderId="0" xfId="6" applyFont="1" applyFill="1" applyBorder="1" applyAlignment="1">
      <alignment horizontal="right" vertical="center"/>
    </xf>
    <xf numFmtId="0" fontId="296" fillId="31" borderId="23" xfId="0" applyFont="1" applyFill="1" applyBorder="1" applyAlignment="1">
      <alignment horizontal="left" vertical="center" wrapText="1"/>
    </xf>
    <xf numFmtId="0" fontId="300" fillId="31" borderId="1" xfId="6" applyFont="1" applyFill="1" applyBorder="1" applyAlignment="1">
      <alignment vertical="center"/>
    </xf>
    <xf numFmtId="0" fontId="300" fillId="31" borderId="0" xfId="6" applyFont="1" applyFill="1" applyBorder="1" applyAlignment="1">
      <alignment vertical="center"/>
    </xf>
    <xf numFmtId="0" fontId="300" fillId="31" borderId="23" xfId="6" applyFont="1" applyFill="1" applyBorder="1" applyAlignment="1">
      <alignment vertical="center"/>
    </xf>
    <xf numFmtId="0" fontId="212" fillId="31" borderId="0" xfId="6" applyFont="1" applyFill="1" applyBorder="1" applyAlignment="1">
      <alignment vertical="center"/>
    </xf>
    <xf numFmtId="0" fontId="296" fillId="31" borderId="0" xfId="0" applyFont="1" applyFill="1" applyBorder="1" applyAlignment="1">
      <alignment vertical="center" wrapText="1"/>
    </xf>
    <xf numFmtId="0" fontId="296" fillId="31" borderId="23" xfId="0" applyFont="1" applyFill="1" applyBorder="1" applyAlignment="1">
      <alignment vertical="center" wrapText="1"/>
    </xf>
    <xf numFmtId="0" fontId="213" fillId="31" borderId="1" xfId="6" applyFont="1" applyFill="1" applyBorder="1" applyAlignment="1">
      <alignment horizontal="center" vertical="center"/>
    </xf>
    <xf numFmtId="0" fontId="213" fillId="31" borderId="0" xfId="6" applyFont="1" applyFill="1" applyBorder="1" applyAlignment="1">
      <alignment horizontal="right" vertical="center"/>
    </xf>
    <xf numFmtId="0" fontId="681" fillId="31" borderId="23" xfId="0" applyFont="1" applyFill="1" applyBorder="1" applyAlignment="1">
      <alignment horizontal="left" vertical="center" wrapText="1"/>
    </xf>
    <xf numFmtId="0" fontId="211" fillId="31" borderId="25" xfId="0" applyFont="1" applyFill="1" applyBorder="1" applyAlignment="1">
      <alignment vertical="center"/>
    </xf>
    <xf numFmtId="0" fontId="204" fillId="55" borderId="0" xfId="0" applyFont="1" applyFill="1" applyBorder="1"/>
    <xf numFmtId="0" fontId="212" fillId="3" borderId="0" xfId="11" applyNumberFormat="1" applyFont="1" applyFill="1" applyBorder="1" applyAlignment="1">
      <alignment vertical="top" wrapText="1"/>
    </xf>
    <xf numFmtId="178" fontId="226" fillId="31" borderId="0" xfId="11" applyNumberFormat="1" applyFont="1" applyFill="1" applyBorder="1" applyAlignment="1">
      <alignment horizontal="center" vertical="center"/>
    </xf>
    <xf numFmtId="164" fontId="226" fillId="31" borderId="0" xfId="11" applyNumberFormat="1" applyFont="1" applyFill="1" applyBorder="1" applyAlignment="1">
      <alignment horizontal="center" vertical="center"/>
    </xf>
    <xf numFmtId="0" fontId="344" fillId="55" borderId="0" xfId="0" applyFont="1" applyFill="1" applyBorder="1" applyAlignment="1">
      <alignment horizontal="center"/>
    </xf>
    <xf numFmtId="0" fontId="4" fillId="31" borderId="0" xfId="0" applyFont="1" applyFill="1" applyBorder="1" applyAlignment="1">
      <alignment horizontal="right" vertical="center"/>
    </xf>
    <xf numFmtId="1" fontId="226" fillId="31" borderId="0" xfId="8" applyNumberFormat="1" applyFont="1" applyFill="1" applyBorder="1" applyAlignment="1" applyProtection="1">
      <alignment horizontal="center" vertical="center"/>
      <protection locked="0"/>
    </xf>
    <xf numFmtId="169" fontId="226" fillId="31" borderId="0" xfId="11" applyNumberFormat="1" applyFont="1" applyFill="1" applyBorder="1" applyAlignment="1">
      <alignment horizontal="center" vertical="center"/>
    </xf>
    <xf numFmtId="0" fontId="213" fillId="31" borderId="0" xfId="40" applyFont="1" applyFill="1" applyBorder="1" applyAlignment="1">
      <alignment horizontal="left" vertical="center"/>
    </xf>
    <xf numFmtId="0" fontId="204" fillId="0" borderId="0" xfId="0" applyFont="1" applyBorder="1" applyAlignment="1">
      <alignment horizontal="right"/>
    </xf>
    <xf numFmtId="1" fontId="323" fillId="48" borderId="0" xfId="8" applyNumberFormat="1" applyFont="1" applyFill="1" applyBorder="1" applyAlignment="1" applyProtection="1">
      <alignment horizontal="center" vertical="center"/>
      <protection locked="0"/>
    </xf>
    <xf numFmtId="0" fontId="818" fillId="3" borderId="0" xfId="6" applyFont="1" applyFill="1" applyBorder="1" applyAlignment="1">
      <alignment horizontal="left" vertical="center"/>
    </xf>
    <xf numFmtId="0" fontId="727" fillId="3" borderId="0" xfId="6" applyFont="1" applyFill="1" applyBorder="1" applyAlignment="1">
      <alignment horizontal="left" vertical="center"/>
    </xf>
    <xf numFmtId="0" fontId="834" fillId="165" borderId="0" xfId="14" applyFont="1" applyFill="1" applyBorder="1" applyAlignment="1">
      <alignment horizontal="right" vertical="center"/>
    </xf>
    <xf numFmtId="0" fontId="280" fillId="35" borderId="0" xfId="0" applyFont="1" applyFill="1" applyBorder="1" applyAlignment="1">
      <alignment horizontal="center" vertical="center"/>
    </xf>
    <xf numFmtId="0" fontId="842" fillId="3" borderId="0" xfId="6" applyFont="1" applyFill="1" applyBorder="1" applyAlignment="1">
      <alignment horizontal="left" vertical="center"/>
    </xf>
    <xf numFmtId="0" fontId="212" fillId="31" borderId="0" xfId="11" applyNumberFormat="1" applyFont="1" applyFill="1" applyBorder="1" applyAlignment="1">
      <alignment vertical="top" wrapText="1"/>
    </xf>
    <xf numFmtId="0" fontId="844" fillId="31" borderId="0" xfId="14" applyNumberFormat="1" applyFont="1" applyFill="1" applyBorder="1" applyAlignment="1">
      <alignment vertical="center"/>
    </xf>
    <xf numFmtId="0" fontId="376" fillId="31" borderId="0" xfId="14" applyNumberFormat="1" applyFont="1" applyFill="1" applyBorder="1" applyAlignment="1">
      <alignment vertical="center"/>
    </xf>
    <xf numFmtId="0" fontId="0" fillId="55" borderId="0" xfId="0" applyFill="1" applyBorder="1" applyAlignment="1">
      <alignment horizontal="left" vertical="center"/>
    </xf>
    <xf numFmtId="0" fontId="4" fillId="55" borderId="0" xfId="0" applyFont="1" applyFill="1" applyBorder="1" applyAlignment="1">
      <alignment horizontal="right" vertical="center"/>
    </xf>
    <xf numFmtId="164" fontId="376" fillId="55" borderId="0" xfId="11" applyNumberFormat="1" applyFont="1" applyFill="1" applyBorder="1" applyAlignment="1">
      <alignment horizontal="center" vertical="center"/>
    </xf>
    <xf numFmtId="0" fontId="0" fillId="55" borderId="0" xfId="0" applyFill="1" applyBorder="1" applyAlignment="1">
      <alignment vertical="center"/>
    </xf>
    <xf numFmtId="0" fontId="204" fillId="55" borderId="0" xfId="0" applyFont="1" applyFill="1" applyBorder="1" applyAlignment="1">
      <alignment horizontal="right"/>
    </xf>
    <xf numFmtId="164" fontId="226" fillId="55" borderId="0" xfId="11" applyNumberFormat="1" applyFont="1" applyFill="1" applyBorder="1" applyAlignment="1">
      <alignment horizontal="center" vertical="center"/>
    </xf>
    <xf numFmtId="1" fontId="226" fillId="55" borderId="0" xfId="8" applyNumberFormat="1" applyFont="1" applyFill="1" applyBorder="1" applyAlignment="1" applyProtection="1">
      <alignment horizontal="center" vertical="center"/>
      <protection locked="0"/>
    </xf>
    <xf numFmtId="169" fontId="226" fillId="55" borderId="0" xfId="11" applyNumberFormat="1" applyFont="1" applyFill="1" applyBorder="1" applyAlignment="1">
      <alignment horizontal="center" vertical="center"/>
    </xf>
    <xf numFmtId="178" fontId="226" fillId="55" borderId="0" xfId="11" applyNumberFormat="1" applyFont="1" applyFill="1" applyBorder="1" applyAlignment="1">
      <alignment horizontal="center" vertical="center"/>
    </xf>
    <xf numFmtId="0" fontId="834" fillId="55" borderId="0" xfId="14" applyFont="1" applyFill="1" applyBorder="1" applyAlignment="1">
      <alignment horizontal="right" vertical="center"/>
    </xf>
    <xf numFmtId="0" fontId="843" fillId="31" borderId="0" xfId="6" applyFont="1" applyFill="1" applyBorder="1" applyAlignment="1">
      <alignment horizontal="left" vertical="center"/>
    </xf>
    <xf numFmtId="0" fontId="842" fillId="31" borderId="0" xfId="6" applyFont="1" applyFill="1" applyBorder="1" applyAlignment="1">
      <alignment horizontal="left" vertical="center"/>
    </xf>
    <xf numFmtId="0" fontId="234" fillId="31" borderId="92" xfId="0" applyFont="1" applyFill="1" applyBorder="1" applyAlignment="1">
      <alignment horizontal="right"/>
    </xf>
    <xf numFmtId="0" fontId="768" fillId="19" borderId="87" xfId="6" applyFont="1" applyFill="1" applyBorder="1" applyAlignment="1">
      <alignment horizontal="center" vertical="center"/>
    </xf>
    <xf numFmtId="0" fontId="141" fillId="11" borderId="0" xfId="6" applyFont="1" applyFill="1" applyBorder="1" applyAlignment="1" applyProtection="1">
      <alignment horizontal="center" vertical="center" wrapText="1"/>
      <protection hidden="1"/>
    </xf>
    <xf numFmtId="0" fontId="274" fillId="169" borderId="209" xfId="0" applyFont="1" applyFill="1" applyBorder="1" applyAlignment="1">
      <alignment horizontal="center"/>
    </xf>
    <xf numFmtId="0" fontId="847" fillId="31" borderId="0" xfId="0" applyFont="1" applyFill="1" applyBorder="1" applyAlignment="1">
      <alignment horizontal="center" vertical="center"/>
    </xf>
    <xf numFmtId="0" fontId="274" fillId="169" borderId="0" xfId="0" applyFont="1" applyFill="1" applyBorder="1" applyAlignment="1">
      <alignment horizontal="center"/>
    </xf>
    <xf numFmtId="0" fontId="725" fillId="31" borderId="92" xfId="0" applyFont="1" applyFill="1" applyBorder="1" applyAlignment="1">
      <alignment wrapText="1"/>
    </xf>
    <xf numFmtId="0" fontId="851" fillId="3" borderId="209" xfId="6" applyFont="1" applyFill="1" applyBorder="1" applyAlignment="1">
      <alignment horizontal="center" vertical="center"/>
    </xf>
    <xf numFmtId="0" fontId="802" fillId="64" borderId="0" xfId="0" applyFont="1" applyFill="1" applyBorder="1" applyAlignment="1">
      <alignment vertical="center"/>
    </xf>
    <xf numFmtId="0" fontId="847" fillId="55" borderId="0" xfId="0" applyFont="1" applyFill="1" applyBorder="1" applyAlignment="1">
      <alignment horizontal="center" vertical="center"/>
    </xf>
    <xf numFmtId="0" fontId="204" fillId="0" borderId="93" xfId="0" applyFont="1" applyBorder="1"/>
    <xf numFmtId="0" fontId="204" fillId="31" borderId="93" xfId="0" applyFont="1" applyFill="1" applyBorder="1"/>
    <xf numFmtId="0" fontId="204" fillId="0" borderId="94" xfId="0" applyFont="1" applyBorder="1"/>
    <xf numFmtId="0" fontId="279" fillId="31" borderId="0" xfId="0" applyFont="1" applyFill="1" applyBorder="1" applyAlignment="1">
      <alignment vertical="center"/>
    </xf>
    <xf numFmtId="0" fontId="279" fillId="31" borderId="209" xfId="0" applyFont="1" applyFill="1" applyBorder="1" applyAlignment="1">
      <alignment horizontal="center" vertical="center"/>
    </xf>
    <xf numFmtId="0" fontId="214" fillId="15" borderId="92" xfId="6" applyFont="1" applyFill="1" applyBorder="1" applyAlignment="1">
      <alignment vertical="center"/>
    </xf>
    <xf numFmtId="0" fontId="141" fillId="11" borderId="271" xfId="6" applyFont="1" applyFill="1" applyBorder="1" applyAlignment="1" applyProtection="1">
      <alignment horizontal="center" vertical="center" wrapText="1"/>
      <protection hidden="1"/>
    </xf>
    <xf numFmtId="0" fontId="501" fillId="0" borderId="93" xfId="0" applyFont="1" applyBorder="1" applyAlignment="1">
      <alignment vertical="center"/>
    </xf>
    <xf numFmtId="0" fontId="716" fillId="31" borderId="39" xfId="0" applyFont="1" applyFill="1" applyBorder="1" applyAlignment="1">
      <alignment vertical="center"/>
    </xf>
    <xf numFmtId="0" fontId="716" fillId="31" borderId="50" xfId="0" applyFont="1" applyFill="1" applyBorder="1" applyAlignment="1">
      <alignment vertical="center"/>
    </xf>
    <xf numFmtId="0" fontId="233" fillId="17" borderId="87" xfId="6" applyFont="1" applyFill="1" applyBorder="1" applyAlignment="1">
      <alignment horizontal="center" vertical="center"/>
    </xf>
    <xf numFmtId="0" fontId="233" fillId="17" borderId="0" xfId="6" applyFont="1" applyFill="1" applyBorder="1" applyAlignment="1">
      <alignment horizontal="center" vertical="center"/>
    </xf>
    <xf numFmtId="0" fontId="730" fillId="31" borderId="0" xfId="6" applyFont="1" applyFill="1" applyBorder="1" applyAlignment="1">
      <alignment horizontal="center" vertical="center"/>
    </xf>
    <xf numFmtId="0" fontId="226" fillId="20" borderId="0" xfId="6" applyFont="1" applyFill="1" applyBorder="1" applyAlignment="1" applyProtection="1">
      <alignment horizontal="center" vertical="center" wrapText="1"/>
      <protection hidden="1"/>
    </xf>
    <xf numFmtId="0" fontId="700" fillId="24" borderId="0" xfId="6" applyFont="1" applyFill="1" applyBorder="1" applyAlignment="1">
      <alignment horizontal="right" vertical="center"/>
    </xf>
    <xf numFmtId="0" fontId="226" fillId="19" borderId="0" xfId="6" applyFont="1" applyFill="1" applyBorder="1" applyAlignment="1" applyProtection="1">
      <alignment horizontal="center" vertical="center" wrapText="1"/>
      <protection hidden="1"/>
    </xf>
    <xf numFmtId="164" fontId="742" fillId="31" borderId="0" xfId="8" applyNumberFormat="1" applyFont="1" applyFill="1" applyBorder="1" applyAlignment="1">
      <alignment horizontal="center" vertical="center"/>
    </xf>
    <xf numFmtId="0" fontId="733" fillId="31" borderId="0" xfId="6" applyFont="1" applyFill="1" applyBorder="1" applyAlignment="1" applyProtection="1">
      <alignment horizontal="center" vertical="center"/>
      <protection hidden="1"/>
    </xf>
    <xf numFmtId="0" fontId="218" fillId="31" borderId="0" xfId="0" applyFont="1" applyFill="1" applyBorder="1" applyAlignment="1">
      <alignment horizontal="left" vertical="center"/>
    </xf>
    <xf numFmtId="0" fontId="499" fillId="170" borderId="0" xfId="6" applyFont="1" applyFill="1" applyAlignment="1">
      <alignment horizontal="center" vertical="center"/>
    </xf>
    <xf numFmtId="0" fontId="831" fillId="31" borderId="0" xfId="0" applyFont="1" applyFill="1" applyBorder="1" applyAlignment="1">
      <alignment horizontal="left"/>
    </xf>
    <xf numFmtId="178" fontId="814" fillId="31" borderId="0" xfId="11" applyNumberFormat="1" applyFont="1" applyFill="1" applyBorder="1" applyAlignment="1">
      <alignment vertical="center"/>
    </xf>
    <xf numFmtId="0" fontId="300" fillId="55" borderId="0" xfId="14" applyNumberFormat="1" applyFont="1" applyFill="1" applyBorder="1" applyAlignment="1">
      <alignment vertical="center" wrapText="1"/>
    </xf>
    <xf numFmtId="0" fontId="719" fillId="39" borderId="0" xfId="6" applyFont="1" applyFill="1" applyAlignment="1" applyProtection="1">
      <alignment vertical="center"/>
      <protection hidden="1"/>
    </xf>
    <xf numFmtId="0" fontId="852" fillId="31" borderId="0" xfId="0" applyFont="1" applyFill="1" applyBorder="1" applyAlignment="1">
      <alignment horizontal="center" vertical="center"/>
    </xf>
    <xf numFmtId="0" fontId="853" fillId="31" borderId="0" xfId="0" applyFont="1" applyFill="1" applyBorder="1"/>
    <xf numFmtId="0" fontId="855" fillId="31" borderId="0" xfId="0" applyFont="1" applyFill="1" applyBorder="1" applyAlignment="1">
      <alignment horizontal="center" vertical="center"/>
    </xf>
    <xf numFmtId="0" fontId="96" fillId="167" borderId="209" xfId="6" applyFont="1" applyFill="1" applyBorder="1" applyAlignment="1" applyProtection="1">
      <alignment vertical="center"/>
      <protection hidden="1"/>
    </xf>
    <xf numFmtId="0" fontId="96" fillId="167" borderId="0" xfId="6" applyFont="1" applyFill="1" applyBorder="1" applyAlignment="1" applyProtection="1">
      <alignment vertical="center"/>
      <protection hidden="1"/>
    </xf>
    <xf numFmtId="0" fontId="692" fillId="31" borderId="0" xfId="8" applyFont="1" applyFill="1" applyBorder="1" applyAlignment="1">
      <alignment horizontal="left" vertical="center"/>
    </xf>
    <xf numFmtId="0" fontId="687" fillId="31" borderId="0" xfId="8" applyFont="1" applyFill="1" applyBorder="1" applyAlignment="1">
      <alignment vertical="center" wrapText="1"/>
    </xf>
    <xf numFmtId="0" fontId="218" fillId="31" borderId="0" xfId="8" applyFont="1" applyFill="1" applyBorder="1" applyAlignment="1">
      <alignment horizontal="left" vertical="center"/>
    </xf>
    <xf numFmtId="164" fontId="214" fillId="31" borderId="0" xfId="11" applyNumberFormat="1" applyFont="1" applyFill="1" applyBorder="1" applyAlignment="1">
      <alignment horizontal="center" vertical="center"/>
    </xf>
    <xf numFmtId="0" fontId="219" fillId="31" borderId="0" xfId="8" applyFont="1" applyFill="1" applyBorder="1" applyAlignment="1">
      <alignment horizontal="right" vertical="center"/>
    </xf>
    <xf numFmtId="164" fontId="300" fillId="31" borderId="92" xfId="11" applyNumberFormat="1" applyFont="1" applyFill="1" applyBorder="1" applyAlignment="1">
      <alignment horizontal="center" vertical="center"/>
    </xf>
    <xf numFmtId="0" fontId="681" fillId="172" borderId="0" xfId="6" applyFont="1" applyFill="1" applyBorder="1" applyAlignment="1" applyProtection="1">
      <alignment horizontal="center" vertical="center" wrapText="1"/>
      <protection hidden="1"/>
    </xf>
    <xf numFmtId="2" fontId="689" fillId="31" borderId="0" xfId="8" applyNumberFormat="1" applyFont="1" applyFill="1" applyBorder="1" applyAlignment="1">
      <alignment horizontal="center" vertical="center"/>
    </xf>
    <xf numFmtId="44" fontId="669" fillId="28" borderId="1" xfId="4" applyFont="1" applyFill="1" applyBorder="1" applyAlignment="1">
      <alignment vertical="center"/>
    </xf>
    <xf numFmtId="44" fontId="669" fillId="28" borderId="0" xfId="4" applyFont="1" applyFill="1" applyBorder="1" applyAlignment="1">
      <alignment vertical="center"/>
    </xf>
    <xf numFmtId="44" fontId="669" fillId="28" borderId="23" xfId="4" applyFont="1" applyFill="1" applyBorder="1" applyAlignment="1">
      <alignment vertical="center"/>
    </xf>
    <xf numFmtId="178" fontId="345" fillId="3" borderId="0" xfId="11" applyNumberFormat="1" applyFont="1" applyFill="1" applyBorder="1" applyAlignment="1">
      <alignment horizontal="center" vertical="center"/>
    </xf>
    <xf numFmtId="0" fontId="233" fillId="19" borderId="0" xfId="6" applyFont="1" applyFill="1" applyBorder="1" applyAlignment="1">
      <alignment horizontal="center" vertical="center"/>
    </xf>
    <xf numFmtId="0" fontId="233" fillId="19" borderId="23" xfId="6" applyFont="1" applyFill="1" applyBorder="1" applyAlignment="1">
      <alignment horizontal="center" vertical="center"/>
    </xf>
    <xf numFmtId="164" fontId="344" fillId="19" borderId="23" xfId="11" applyNumberFormat="1" applyFont="1" applyFill="1" applyBorder="1" applyAlignment="1">
      <alignment horizontal="center" vertical="center"/>
    </xf>
    <xf numFmtId="197" fontId="344" fillId="3" borderId="23" xfId="6" applyNumberFormat="1" applyFont="1" applyFill="1" applyBorder="1" applyAlignment="1">
      <alignment horizontal="center" vertical="center"/>
    </xf>
    <xf numFmtId="0" fontId="212" fillId="3" borderId="23" xfId="14" applyNumberFormat="1" applyFont="1" applyFill="1" applyBorder="1" applyAlignment="1">
      <alignment horizontal="left" vertical="center"/>
    </xf>
    <xf numFmtId="0" fontId="352" fillId="3" borderId="0" xfId="14" applyNumberFormat="1" applyFont="1" applyFill="1" applyBorder="1" applyAlignment="1">
      <alignment horizontal="center" vertical="center"/>
    </xf>
    <xf numFmtId="0" fontId="344" fillId="3" borderId="0" xfId="14" applyNumberFormat="1" applyFont="1" applyFill="1" applyBorder="1" applyAlignment="1">
      <alignment vertical="center" wrapText="1"/>
    </xf>
    <xf numFmtId="0" fontId="681" fillId="14" borderId="0" xfId="6" applyFont="1" applyFill="1" applyBorder="1" applyAlignment="1" applyProtection="1">
      <alignment horizontal="center" vertical="center" wrapText="1"/>
      <protection hidden="1"/>
    </xf>
    <xf numFmtId="0" fontId="233" fillId="31" borderId="0" xfId="14" applyFont="1" applyFill="1" applyBorder="1" applyAlignment="1">
      <alignment horizontal="right" vertical="center"/>
    </xf>
    <xf numFmtId="0" fontId="218" fillId="3" borderId="0" xfId="0" applyFont="1" applyFill="1" applyBorder="1" applyAlignment="1">
      <alignment horizontal="center" vertical="center"/>
    </xf>
    <xf numFmtId="166" fontId="740" fillId="65" borderId="40" xfId="0" applyNumberFormat="1" applyFont="1" applyFill="1" applyBorder="1" applyAlignment="1" applyProtection="1">
      <alignment horizontal="center" vertical="center"/>
      <protection locked="0"/>
    </xf>
    <xf numFmtId="0" fontId="740" fillId="65" borderId="47" xfId="0" applyFont="1" applyFill="1" applyBorder="1" applyAlignment="1" applyProtection="1">
      <alignment horizontal="center" vertical="center"/>
      <protection locked="0"/>
    </xf>
    <xf numFmtId="2" fontId="300" fillId="55" borderId="0" xfId="11" applyNumberFormat="1" applyFont="1" applyFill="1" applyBorder="1" applyAlignment="1">
      <alignment horizontal="right" vertical="center"/>
    </xf>
    <xf numFmtId="0" fontId="213" fillId="55" borderId="0" xfId="8" applyFont="1" applyFill="1" applyBorder="1" applyAlignment="1">
      <alignment horizontal="left" vertical="center" wrapText="1"/>
    </xf>
    <xf numFmtId="0" fontId="213" fillId="55" borderId="92" xfId="8" applyFont="1" applyFill="1" applyBorder="1" applyAlignment="1">
      <alignment horizontal="left" vertical="center" wrapText="1"/>
    </xf>
    <xf numFmtId="1" fontId="300" fillId="55" borderId="0" xfId="11" applyNumberFormat="1" applyFont="1" applyFill="1" applyBorder="1" applyAlignment="1">
      <alignment horizontal="right" vertical="center"/>
    </xf>
    <xf numFmtId="166" fontId="300" fillId="55" borderId="0" xfId="11" applyNumberFormat="1" applyFont="1" applyFill="1" applyBorder="1" applyAlignment="1">
      <alignment horizontal="right" vertical="center"/>
    </xf>
    <xf numFmtId="0" fontId="674" fillId="0" borderId="87" xfId="6" applyFont="1" applyFill="1" applyBorder="1" applyAlignment="1" applyProtection="1">
      <alignment horizontal="center" vertical="center" wrapText="1"/>
      <protection hidden="1"/>
    </xf>
    <xf numFmtId="0" fontId="721" fillId="0" borderId="87" xfId="6" applyFont="1" applyFill="1" applyBorder="1" applyAlignment="1" applyProtection="1">
      <alignment vertical="center"/>
      <protection hidden="1"/>
    </xf>
    <xf numFmtId="165" fontId="300" fillId="55" borderId="0" xfId="11" applyNumberFormat="1" applyFont="1" applyFill="1" applyBorder="1" applyAlignment="1">
      <alignment horizontal="right" vertical="center"/>
    </xf>
    <xf numFmtId="0" fontId="248" fillId="63" borderId="0" xfId="29" applyFont="1" applyFill="1" applyAlignment="1">
      <alignment horizontal="center" vertical="center"/>
    </xf>
    <xf numFmtId="0" fontId="762" fillId="3" borderId="0" xfId="6" applyFont="1" applyFill="1" applyBorder="1" applyAlignment="1">
      <alignment horizontal="left" vertical="center"/>
    </xf>
    <xf numFmtId="0" fontId="739" fillId="3" borderId="0" xfId="6" applyFont="1" applyFill="1" applyBorder="1" applyAlignment="1">
      <alignment horizontal="center" vertical="center"/>
    </xf>
    <xf numFmtId="0" fontId="300" fillId="173" borderId="87" xfId="6" applyFont="1" applyFill="1" applyBorder="1" applyAlignment="1" applyProtection="1">
      <alignment horizontal="center" vertical="center" wrapText="1"/>
      <protection hidden="1"/>
    </xf>
    <xf numFmtId="0" fontId="729" fillId="31" borderId="0" xfId="6" applyFont="1" applyFill="1" applyBorder="1" applyAlignment="1">
      <alignment horizontal="center" vertical="center"/>
    </xf>
    <xf numFmtId="0" fontId="767" fillId="31" borderId="0" xfId="6" applyFont="1" applyFill="1" applyBorder="1" applyAlignment="1">
      <alignment horizontal="center" vertical="center"/>
    </xf>
    <xf numFmtId="0" fontId="747" fillId="3" borderId="87" xfId="6" applyFont="1" applyFill="1" applyBorder="1" applyAlignment="1">
      <alignment horizontal="center" vertical="center"/>
    </xf>
    <xf numFmtId="0" fontId="749" fillId="3" borderId="0" xfId="6" applyFont="1" applyFill="1" applyBorder="1" applyAlignment="1">
      <alignment horizontal="center" vertical="center"/>
    </xf>
    <xf numFmtId="0" fontId="747" fillId="3" borderId="45" xfId="6" applyFont="1" applyFill="1" applyBorder="1" applyAlignment="1">
      <alignment horizontal="center" vertical="center"/>
    </xf>
    <xf numFmtId="0" fontId="747" fillId="3" borderId="0" xfId="6" applyFont="1" applyFill="1" applyBorder="1" applyAlignment="1">
      <alignment horizontal="center" vertical="center"/>
    </xf>
    <xf numFmtId="0" fontId="747" fillId="3" borderId="92" xfId="6" applyFont="1" applyFill="1" applyBorder="1" applyAlignment="1">
      <alignment horizontal="center" vertical="center"/>
    </xf>
    <xf numFmtId="0" fontId="3" fillId="31" borderId="87" xfId="0" applyFont="1" applyFill="1" applyBorder="1"/>
    <xf numFmtId="0" fontId="859" fillId="31" borderId="0" xfId="6" applyFont="1" applyFill="1" applyBorder="1" applyAlignment="1">
      <alignment horizontal="center" vertical="center"/>
    </xf>
    <xf numFmtId="0" fontId="860" fillId="31" borderId="0" xfId="0" applyFont="1" applyFill="1" applyBorder="1" applyAlignment="1">
      <alignment vertical="center"/>
    </xf>
    <xf numFmtId="0" fontId="862" fillId="31" borderId="0" xfId="0" applyFont="1" applyFill="1" applyBorder="1" applyAlignment="1">
      <alignment vertical="center"/>
    </xf>
    <xf numFmtId="0" fontId="730" fillId="37" borderId="40" xfId="6" applyFont="1" applyFill="1" applyBorder="1" applyAlignment="1" applyProtection="1">
      <alignment horizontal="left" vertical="center"/>
      <protection hidden="1"/>
    </xf>
    <xf numFmtId="0" fontId="344" fillId="37" borderId="40" xfId="6" applyFont="1" applyFill="1" applyBorder="1" applyAlignment="1" applyProtection="1">
      <alignment horizontal="left" vertical="center"/>
      <protection hidden="1"/>
    </xf>
    <xf numFmtId="0" fontId="670" fillId="37" borderId="40" xfId="6" applyFont="1" applyFill="1" applyBorder="1" applyAlignment="1" applyProtection="1">
      <alignment horizontal="left" vertical="center"/>
      <protection hidden="1"/>
    </xf>
    <xf numFmtId="0" fontId="323" fillId="174" borderId="209" xfId="6" applyFont="1" applyFill="1" applyBorder="1" applyAlignment="1">
      <alignment horizontal="center" vertical="center"/>
    </xf>
    <xf numFmtId="0" fontId="295" fillId="43" borderId="260" xfId="8" applyFont="1" applyFill="1" applyBorder="1" applyAlignment="1">
      <alignment vertical="center" wrapText="1"/>
    </xf>
    <xf numFmtId="0" fontId="360" fillId="31" borderId="209" xfId="8" applyFont="1" applyFill="1" applyBorder="1" applyAlignment="1">
      <alignment horizontal="center" vertical="center"/>
    </xf>
    <xf numFmtId="0" fontId="212" fillId="43" borderId="260" xfId="8" applyFont="1" applyFill="1" applyBorder="1" applyAlignment="1">
      <alignment vertical="center" wrapText="1"/>
    </xf>
    <xf numFmtId="0" fontId="219" fillId="0" borderId="209" xfId="8" applyFont="1" applyBorder="1" applyAlignment="1">
      <alignment horizontal="left" vertical="center"/>
    </xf>
    <xf numFmtId="0" fontId="866" fillId="175" borderId="258" xfId="8" applyFont="1" applyFill="1" applyBorder="1" applyAlignment="1">
      <alignment vertical="center"/>
    </xf>
    <xf numFmtId="0" fontId="866" fillId="175" borderId="273" xfId="8" applyFont="1" applyFill="1" applyBorder="1" applyAlignment="1">
      <alignment vertical="center"/>
    </xf>
    <xf numFmtId="0" fontId="213" fillId="43" borderId="92" xfId="22" applyFont="1" applyFill="1" applyBorder="1"/>
    <xf numFmtId="0" fontId="866" fillId="175" borderId="260" xfId="8" applyFont="1" applyFill="1" applyBorder="1" applyAlignment="1">
      <alignment vertical="center"/>
    </xf>
    <xf numFmtId="0" fontId="866" fillId="175" borderId="261" xfId="8" applyFont="1" applyFill="1" applyBorder="1" applyAlignment="1">
      <alignment vertical="center"/>
    </xf>
    <xf numFmtId="0" fontId="219" fillId="0" borderId="271" xfId="8" applyFont="1" applyBorder="1" applyAlignment="1">
      <alignment horizontal="left" vertical="center"/>
    </xf>
    <xf numFmtId="0" fontId="866" fillId="175" borderId="294" xfId="8" applyFont="1" applyFill="1" applyBorder="1" applyAlignment="1">
      <alignment vertical="center"/>
    </xf>
    <xf numFmtId="0" fontId="866" fillId="175" borderId="295" xfId="8" applyFont="1" applyFill="1" applyBorder="1" applyAlignment="1">
      <alignment vertical="center"/>
    </xf>
    <xf numFmtId="0" fontId="721" fillId="3" borderId="271" xfId="6" applyFont="1" applyFill="1" applyBorder="1" applyAlignment="1" applyProtection="1">
      <alignment vertical="center"/>
      <protection hidden="1"/>
    </xf>
    <xf numFmtId="0" fontId="344" fillId="31" borderId="209" xfId="0" applyFont="1" applyFill="1" applyBorder="1"/>
    <xf numFmtId="0" fontId="344" fillId="31" borderId="0" xfId="6" applyFont="1" applyFill="1" applyAlignment="1">
      <alignment vertical="center" wrapText="1"/>
    </xf>
    <xf numFmtId="0" fontId="233" fillId="31" borderId="0" xfId="8" applyFont="1" applyFill="1" applyAlignment="1">
      <alignment vertical="center" wrapText="1"/>
    </xf>
    <xf numFmtId="0" fontId="204" fillId="31" borderId="271" xfId="0" applyFont="1" applyFill="1" applyBorder="1"/>
    <xf numFmtId="0" fontId="233" fillId="31" borderId="93" xfId="8" applyFont="1" applyFill="1" applyBorder="1" applyAlignment="1">
      <alignment vertical="center" wrapText="1"/>
    </xf>
    <xf numFmtId="1" fontId="867" fillId="0" borderId="296" xfId="8" applyNumberFormat="1" applyFont="1" applyBorder="1" applyAlignment="1">
      <alignment horizontal="center"/>
    </xf>
    <xf numFmtId="49" fontId="789" fillId="37" borderId="89" xfId="22" applyNumberFormat="1" applyFont="1" applyFill="1" applyBorder="1" applyAlignment="1">
      <alignment horizontal="left" vertical="center"/>
    </xf>
    <xf numFmtId="0" fontId="344" fillId="37" borderId="90" xfId="0" applyFont="1" applyFill="1" applyBorder="1"/>
    <xf numFmtId="0" fontId="344" fillId="37" borderId="91" xfId="6" applyFont="1" applyFill="1" applyBorder="1" applyAlignment="1">
      <alignment vertical="center" wrapText="1"/>
    </xf>
    <xf numFmtId="49" fontId="789" fillId="37" borderId="87" xfId="22" applyNumberFormat="1" applyFont="1" applyFill="1" applyBorder="1" applyAlignment="1">
      <alignment horizontal="left" vertical="center"/>
    </xf>
    <xf numFmtId="0" fontId="344" fillId="37" borderId="0" xfId="0" applyFont="1" applyFill="1"/>
    <xf numFmtId="0" fontId="344" fillId="37" borderId="92" xfId="6" applyFont="1" applyFill="1" applyBorder="1" applyAlignment="1">
      <alignment vertical="center" wrapText="1"/>
    </xf>
    <xf numFmtId="0" fontId="344" fillId="37" borderId="92" xfId="6" applyFont="1" applyFill="1" applyBorder="1" applyAlignment="1">
      <alignment horizontal="left" vertical="center"/>
    </xf>
    <xf numFmtId="0" fontId="344" fillId="37" borderId="92" xfId="6" applyFont="1" applyFill="1" applyBorder="1" applyAlignment="1">
      <alignment vertical="center"/>
    </xf>
    <xf numFmtId="0" fontId="789" fillId="37" borderId="271" xfId="22" applyFont="1" applyFill="1" applyBorder="1" applyAlignment="1">
      <alignment horizontal="left"/>
    </xf>
    <xf numFmtId="0" fontId="344" fillId="37" borderId="93" xfId="0" applyFont="1" applyFill="1" applyBorder="1"/>
    <xf numFmtId="0" fontId="344" fillId="37" borderId="94" xfId="6" applyFont="1" applyFill="1" applyBorder="1" applyAlignment="1">
      <alignment vertical="center"/>
    </xf>
    <xf numFmtId="0" fontId="213" fillId="43" borderId="249" xfId="22" applyFont="1" applyFill="1" applyBorder="1"/>
    <xf numFmtId="0" fontId="213" fillId="43" borderId="94" xfId="22" applyFont="1" applyFill="1" applyBorder="1"/>
    <xf numFmtId="0" fontId="233" fillId="31" borderId="0" xfId="8" applyFont="1" applyFill="1" applyBorder="1" applyAlignment="1">
      <alignment vertical="center" wrapText="1"/>
    </xf>
    <xf numFmtId="0" fontId="204" fillId="31" borderId="94" xfId="0" applyFont="1" applyFill="1" applyBorder="1"/>
    <xf numFmtId="166" fontId="344" fillId="37" borderId="40" xfId="8" applyNumberFormat="1" applyFont="1" applyFill="1" applyBorder="1" applyAlignment="1">
      <alignment horizontal="left" vertical="center" wrapText="1"/>
    </xf>
    <xf numFmtId="0" fontId="711" fillId="11" borderId="0" xfId="6" applyFont="1" applyFill="1" applyBorder="1" applyAlignment="1" applyProtection="1">
      <alignment horizontal="left" vertical="center"/>
      <protection hidden="1"/>
    </xf>
    <xf numFmtId="0" fontId="212" fillId="40" borderId="0" xfId="6" applyFont="1" applyFill="1" applyBorder="1" applyAlignment="1">
      <alignment horizontal="left" vertical="center"/>
    </xf>
    <xf numFmtId="0" fontId="300" fillId="31" borderId="0" xfId="6" applyFont="1" applyFill="1" applyBorder="1" applyAlignment="1">
      <alignment horizontal="left"/>
    </xf>
    <xf numFmtId="0" fontId="300" fillId="31" borderId="0" xfId="6" applyFont="1" applyFill="1" applyBorder="1" applyAlignment="1">
      <alignment horizontal="right"/>
    </xf>
    <xf numFmtId="0" fontId="279" fillId="0" borderId="87" xfId="0" applyFont="1" applyBorder="1"/>
    <xf numFmtId="0" fontId="279" fillId="31" borderId="87" xfId="0" applyFont="1" applyFill="1" applyBorder="1"/>
    <xf numFmtId="0" fontId="830" fillId="31" borderId="87" xfId="6" applyFont="1" applyFill="1" applyBorder="1" applyAlignment="1">
      <alignment horizontal="center" vertical="center"/>
    </xf>
    <xf numFmtId="0" fontId="723" fillId="31" borderId="87" xfId="6" applyFont="1" applyFill="1" applyBorder="1" applyAlignment="1">
      <alignment horizontal="center" vertical="center"/>
    </xf>
    <xf numFmtId="0" fontId="204" fillId="0" borderId="87" xfId="0" applyFont="1" applyBorder="1"/>
    <xf numFmtId="0" fontId="748" fillId="31" borderId="40" xfId="0" applyFont="1" applyFill="1" applyBorder="1" applyAlignment="1">
      <alignment horizontal="left" vertical="center"/>
    </xf>
    <xf numFmtId="0" fontId="730" fillId="31" borderId="40" xfId="0" applyFont="1" applyFill="1" applyBorder="1" applyAlignment="1">
      <alignment horizontal="left" vertical="center"/>
    </xf>
    <xf numFmtId="0" fontId="692" fillId="31" borderId="40" xfId="8" applyFont="1" applyFill="1" applyBorder="1" applyAlignment="1">
      <alignment horizontal="left" vertical="center"/>
    </xf>
    <xf numFmtId="164" fontId="345" fillId="31" borderId="0" xfId="11" applyNumberFormat="1" applyFont="1" applyFill="1" applyBorder="1" applyAlignment="1">
      <alignment horizontal="center" vertical="center"/>
    </xf>
    <xf numFmtId="164" fontId="233" fillId="31" borderId="0" xfId="11" applyNumberFormat="1" applyFont="1" applyFill="1" applyBorder="1" applyAlignment="1">
      <alignment horizontal="right" vertical="center"/>
    </xf>
    <xf numFmtId="0" fontId="233" fillId="31" borderId="0" xfId="6" applyFont="1" applyFill="1" applyBorder="1" applyAlignment="1">
      <alignment horizontal="left" vertical="center"/>
    </xf>
    <xf numFmtId="0" fontId="869" fillId="3" borderId="0" xfId="14" applyNumberFormat="1" applyFont="1" applyFill="1" applyBorder="1" applyAlignment="1">
      <alignment horizontal="left" vertical="center"/>
    </xf>
    <xf numFmtId="0" fontId="682" fillId="31" borderId="0" xfId="14" applyNumberFormat="1" applyFont="1" applyFill="1" applyBorder="1" applyAlignment="1">
      <alignment vertical="center"/>
    </xf>
    <xf numFmtId="0" fontId="716" fillId="31" borderId="0" xfId="0" applyFont="1" applyFill="1" applyBorder="1" applyAlignment="1">
      <alignment vertical="center"/>
    </xf>
    <xf numFmtId="0" fontId="296" fillId="31" borderId="0" xfId="14" applyNumberFormat="1" applyFont="1" applyFill="1" applyBorder="1" applyAlignment="1">
      <alignment vertical="center"/>
    </xf>
    <xf numFmtId="0" fontId="721" fillId="31" borderId="0" xfId="6" applyFont="1" applyFill="1" applyBorder="1" applyAlignment="1">
      <alignment horizontal="center" vertical="center"/>
    </xf>
    <xf numFmtId="0" fontId="699" fillId="31" borderId="0" xfId="14" applyNumberFormat="1" applyFont="1" applyFill="1" applyBorder="1" applyAlignment="1">
      <alignment horizontal="right" vertical="center" wrapText="1"/>
    </xf>
    <xf numFmtId="164" fontId="344" fillId="31" borderId="261" xfId="11" applyNumberFormat="1" applyFont="1" applyFill="1" applyBorder="1" applyAlignment="1">
      <alignment horizontal="center" vertical="center"/>
    </xf>
    <xf numFmtId="0" fontId="868" fillId="50" borderId="297" xfId="0" applyFont="1" applyFill="1" applyBorder="1" applyAlignment="1">
      <alignment horizontal="center" vertical="center"/>
    </xf>
    <xf numFmtId="178" fontId="234" fillId="50" borderId="297" xfId="11" applyNumberFormat="1" applyFont="1" applyFill="1" applyBorder="1" applyAlignment="1">
      <alignment horizontal="center" vertical="center"/>
    </xf>
    <xf numFmtId="178" fontId="234" fillId="50" borderId="184" xfId="11" applyNumberFormat="1" applyFont="1" applyFill="1" applyBorder="1" applyAlignment="1">
      <alignment horizontal="center" vertical="center"/>
    </xf>
    <xf numFmtId="0" fontId="301" fillId="0" borderId="164" xfId="0" applyFont="1" applyBorder="1" applyAlignment="1">
      <alignment horizontal="center" vertical="center"/>
    </xf>
    <xf numFmtId="178" fontId="814" fillId="3" borderId="164" xfId="11" applyNumberFormat="1" applyFont="1" applyFill="1" applyBorder="1" applyAlignment="1">
      <alignment horizontal="center" vertical="center"/>
    </xf>
    <xf numFmtId="0" fontId="0" fillId="0" borderId="0" xfId="0" applyBorder="1" applyAlignment="1">
      <alignment horizontal="center" vertical="center"/>
    </xf>
    <xf numFmtId="0" fontId="0" fillId="0" borderId="298" xfId="0" applyBorder="1"/>
    <xf numFmtId="0" fontId="352" fillId="3" borderId="194" xfId="14" applyNumberFormat="1" applyFont="1" applyFill="1" applyBorder="1" applyAlignment="1">
      <alignment vertical="center"/>
    </xf>
    <xf numFmtId="0" fontId="141" fillId="11" borderId="87" xfId="6" applyFont="1" applyFill="1" applyBorder="1" applyAlignment="1" applyProtection="1">
      <alignment horizontal="center" vertical="center" wrapText="1"/>
      <protection hidden="1"/>
    </xf>
    <xf numFmtId="0" fontId="295" fillId="43" borderId="0" xfId="8" applyFont="1" applyFill="1" applyBorder="1" applyAlignment="1">
      <alignment vertical="center" wrapText="1"/>
    </xf>
    <xf numFmtId="0" fontId="212" fillId="43" borderId="0" xfId="8" applyFont="1" applyFill="1" applyBorder="1" applyAlignment="1">
      <alignment vertical="center" wrapText="1"/>
    </xf>
    <xf numFmtId="0" fontId="300" fillId="43" borderId="260" xfId="8" applyFont="1" applyFill="1" applyBorder="1" applyAlignment="1">
      <alignment vertical="center" wrapText="1"/>
    </xf>
    <xf numFmtId="0" fontId="300" fillId="43" borderId="0" xfId="8" applyFont="1" applyFill="1" applyBorder="1" applyAlignment="1">
      <alignment vertical="center" wrapText="1"/>
    </xf>
    <xf numFmtId="0" fontId="226" fillId="43" borderId="12" xfId="8" applyFont="1" applyFill="1" applyBorder="1" applyAlignment="1">
      <alignment horizontal="right" vertical="center"/>
    </xf>
    <xf numFmtId="0" fontId="706" fillId="17" borderId="0" xfId="6" applyFont="1" applyFill="1" applyBorder="1" applyAlignment="1">
      <alignment horizontal="center" vertical="center"/>
    </xf>
    <xf numFmtId="1" fontId="867" fillId="0" borderId="300" xfId="8" applyNumberFormat="1" applyFont="1" applyBorder="1" applyAlignment="1">
      <alignment horizontal="center"/>
    </xf>
    <xf numFmtId="0" fontId="364" fillId="31" borderId="0" xfId="14" applyFont="1" applyFill="1" applyAlignment="1">
      <alignment horizontal="left" vertical="center"/>
    </xf>
    <xf numFmtId="164" fontId="731" fillId="176" borderId="41" xfId="11" applyNumberFormat="1" applyFont="1" applyFill="1" applyBorder="1" applyAlignment="1">
      <alignment horizontal="center" vertical="center"/>
    </xf>
    <xf numFmtId="0" fontId="359" fillId="50" borderId="297" xfId="6" applyFont="1" applyFill="1" applyBorder="1" applyAlignment="1">
      <alignment horizontal="center"/>
    </xf>
    <xf numFmtId="0" fontId="344" fillId="31" borderId="92" xfId="0" applyFont="1" applyFill="1" applyBorder="1" applyAlignment="1">
      <alignment horizontal="left" vertical="center"/>
    </xf>
    <xf numFmtId="0" fontId="880" fillId="31" borderId="164" xfId="0" applyFont="1" applyFill="1" applyBorder="1"/>
    <xf numFmtId="164" fontId="647" fillId="37" borderId="40" xfId="11" applyNumberFormat="1" applyFont="1" applyFill="1" applyBorder="1" applyAlignment="1">
      <alignment horizontal="center" vertical="center"/>
    </xf>
    <xf numFmtId="0" fontId="870" fillId="3" borderId="299" xfId="14" applyNumberFormat="1" applyFont="1" applyFill="1" applyBorder="1" applyAlignment="1">
      <alignment horizontal="center" vertical="center"/>
    </xf>
    <xf numFmtId="0" fontId="870" fillId="3" borderId="195" xfId="14" applyNumberFormat="1" applyFont="1" applyFill="1" applyBorder="1" applyAlignment="1">
      <alignment vertical="center"/>
    </xf>
    <xf numFmtId="0" fontId="344" fillId="3" borderId="0" xfId="11" applyNumberFormat="1" applyFont="1" applyFill="1" applyBorder="1" applyAlignment="1">
      <alignment vertical="top"/>
    </xf>
    <xf numFmtId="164" fontId="877" fillId="3" borderId="40" xfId="11" applyNumberFormat="1" applyFont="1" applyFill="1" applyBorder="1" applyAlignment="1">
      <alignment horizontal="center" vertical="center"/>
    </xf>
    <xf numFmtId="178" fontId="814" fillId="65" borderId="305" xfId="11" applyNumberFormat="1" applyFont="1" applyFill="1" applyBorder="1" applyAlignment="1">
      <alignment horizontal="center" vertical="center"/>
    </xf>
    <xf numFmtId="178" fontId="814" fillId="65" borderId="306" xfId="11" applyNumberFormat="1" applyFont="1" applyFill="1" applyBorder="1" applyAlignment="1">
      <alignment horizontal="center" vertical="center"/>
    </xf>
    <xf numFmtId="164" fontId="235" fillId="37" borderId="307" xfId="11" applyNumberFormat="1" applyFont="1" applyFill="1" applyBorder="1" applyAlignment="1">
      <alignment horizontal="center" vertical="center"/>
    </xf>
    <xf numFmtId="164" fontId="235" fillId="37" borderId="308" xfId="11" applyNumberFormat="1" applyFont="1" applyFill="1" applyBorder="1" applyAlignment="1">
      <alignment horizontal="center" vertical="center"/>
    </xf>
    <xf numFmtId="0" fontId="358" fillId="22" borderId="0" xfId="6" applyFont="1" applyFill="1" applyBorder="1" applyAlignment="1">
      <alignment horizontal="right" vertical="center"/>
    </xf>
    <xf numFmtId="164" fontId="880" fillId="21" borderId="23" xfId="11" applyNumberFormat="1" applyFont="1" applyFill="1" applyBorder="1" applyAlignment="1">
      <alignment vertical="center"/>
    </xf>
    <xf numFmtId="0" fontId="756" fillId="65" borderId="249" xfId="6" applyFont="1" applyFill="1" applyBorder="1" applyAlignment="1" applyProtection="1">
      <alignment vertical="center" wrapText="1"/>
      <protection hidden="1"/>
    </xf>
    <xf numFmtId="164" fontId="235" fillId="37" borderId="306" xfId="11" applyNumberFormat="1" applyFont="1" applyFill="1" applyBorder="1" applyAlignment="1">
      <alignment horizontal="center" vertical="center"/>
    </xf>
    <xf numFmtId="164" fontId="647" fillId="37" borderId="302" xfId="11" applyNumberFormat="1" applyFont="1" applyFill="1" applyBorder="1" applyAlignment="1">
      <alignment horizontal="center" vertical="center"/>
    </xf>
    <xf numFmtId="164" fontId="647" fillId="65" borderId="310" xfId="11" applyNumberFormat="1" applyFont="1" applyFill="1" applyBorder="1" applyAlignment="1">
      <alignment horizontal="center" vertical="center"/>
    </xf>
    <xf numFmtId="0" fontId="882" fillId="31" borderId="297" xfId="0" applyFont="1" applyFill="1" applyBorder="1" applyAlignment="1">
      <alignment horizontal="left" vertical="center"/>
    </xf>
    <xf numFmtId="0" fontId="880" fillId="31" borderId="0" xfId="0" applyFont="1" applyFill="1" applyBorder="1"/>
    <xf numFmtId="164" fontId="233" fillId="37" borderId="0" xfId="11" applyNumberFormat="1" applyFont="1" applyFill="1" applyBorder="1" applyAlignment="1">
      <alignment horizontal="center" vertical="center"/>
    </xf>
    <xf numFmtId="164" fontId="344" fillId="37" borderId="0" xfId="11" applyNumberFormat="1" applyFont="1" applyFill="1" applyBorder="1" applyAlignment="1">
      <alignment horizontal="center" vertical="center"/>
    </xf>
    <xf numFmtId="164" fontId="880" fillId="65" borderId="23" xfId="11" applyNumberFormat="1" applyFont="1" applyFill="1" applyBorder="1" applyAlignment="1">
      <alignment vertical="center"/>
    </xf>
    <xf numFmtId="164" fontId="233" fillId="65" borderId="92" xfId="11" applyNumberFormat="1" applyFont="1" applyFill="1" applyBorder="1" applyAlignment="1">
      <alignment horizontal="center" vertical="center"/>
    </xf>
    <xf numFmtId="0" fontId="96" fillId="31" borderId="0" xfId="6" applyFont="1" applyFill="1" applyBorder="1" applyAlignment="1" applyProtection="1">
      <alignment horizontal="center" vertical="center"/>
      <protection hidden="1"/>
    </xf>
    <xf numFmtId="0" fontId="214" fillId="40" borderId="0" xfId="6" applyFont="1" applyFill="1" applyBorder="1" applyAlignment="1">
      <alignment horizontal="center"/>
    </xf>
    <xf numFmtId="0" fontId="212" fillId="40" borderId="0" xfId="6" applyFont="1" applyFill="1" applyBorder="1" applyAlignment="1">
      <alignment horizontal="center" vertical="center"/>
    </xf>
    <xf numFmtId="0" fontId="669" fillId="14" borderId="87" xfId="6" applyFont="1" applyFill="1" applyBorder="1" applyAlignment="1" applyProtection="1">
      <alignment horizontal="center" vertical="center" wrapText="1"/>
      <protection hidden="1"/>
    </xf>
    <xf numFmtId="0" fontId="669" fillId="14" borderId="0" xfId="6" applyFont="1" applyFill="1" applyBorder="1" applyAlignment="1" applyProtection="1">
      <alignment horizontal="center" vertical="center" wrapText="1"/>
      <protection hidden="1"/>
    </xf>
    <xf numFmtId="0" fontId="696" fillId="14" borderId="0" xfId="6" applyFont="1" applyFill="1" applyBorder="1" applyAlignment="1" applyProtection="1">
      <alignment vertical="center" wrapText="1"/>
      <protection hidden="1"/>
    </xf>
    <xf numFmtId="0" fontId="248" fillId="52" borderId="0" xfId="29" applyFont="1" applyFill="1" applyBorder="1" applyAlignment="1">
      <alignment horizontal="center" vertical="center"/>
    </xf>
    <xf numFmtId="0" fontId="872" fillId="31" borderId="0" xfId="8" applyFont="1" applyFill="1" applyBorder="1" applyAlignment="1">
      <alignment vertical="center"/>
    </xf>
    <xf numFmtId="0" fontId="874" fillId="176" borderId="0" xfId="29" applyFont="1" applyFill="1" applyBorder="1" applyAlignment="1">
      <alignment horizontal="center" vertical="center"/>
    </xf>
    <xf numFmtId="0" fontId="874" fillId="39" borderId="0" xfId="0" applyFont="1" applyFill="1" applyBorder="1" applyAlignment="1">
      <alignment horizontal="center" vertical="center"/>
    </xf>
    <xf numFmtId="0" fontId="281" fillId="37" borderId="0" xfId="0" applyFont="1" applyFill="1" applyBorder="1" applyAlignment="1">
      <alignment horizontal="center" vertical="center"/>
    </xf>
    <xf numFmtId="0" fontId="714" fillId="31" borderId="92" xfId="8" applyFont="1" applyFill="1" applyBorder="1" applyAlignment="1">
      <alignment vertical="center"/>
    </xf>
    <xf numFmtId="0" fontId="300" fillId="62" borderId="0" xfId="0" applyFont="1" applyFill="1" applyBorder="1" applyAlignment="1">
      <alignment horizontal="center" vertical="center"/>
    </xf>
    <xf numFmtId="0" fontId="219" fillId="31" borderId="0" xfId="8" applyFont="1" applyFill="1" applyBorder="1" applyAlignment="1">
      <alignment vertical="center"/>
    </xf>
    <xf numFmtId="0" fontId="219" fillId="31" borderId="92" xfId="8" applyFont="1" applyFill="1" applyBorder="1" applyAlignment="1">
      <alignment horizontal="center" vertical="center"/>
    </xf>
    <xf numFmtId="0" fontId="219" fillId="31" borderId="0" xfId="0" applyFont="1" applyFill="1" applyBorder="1" applyAlignment="1">
      <alignment vertical="center"/>
    </xf>
    <xf numFmtId="0" fontId="219" fillId="31" borderId="92" xfId="0" applyFont="1" applyFill="1" applyBorder="1" applyAlignment="1">
      <alignment horizontal="center" vertical="center"/>
    </xf>
    <xf numFmtId="0" fontId="219" fillId="31" borderId="0" xfId="8" applyFont="1" applyFill="1" applyBorder="1" applyAlignment="1">
      <alignment horizontal="center"/>
    </xf>
    <xf numFmtId="0" fontId="248" fillId="64" borderId="0" xfId="29" applyFont="1" applyFill="1" applyBorder="1" applyAlignment="1">
      <alignment horizontal="center" vertical="center"/>
    </xf>
    <xf numFmtId="0" fontId="873" fillId="31" borderId="0" xfId="8" applyFont="1" applyFill="1" applyBorder="1"/>
    <xf numFmtId="0" fontId="364" fillId="31" borderId="0" xfId="14" applyFont="1" applyFill="1" applyBorder="1" applyAlignment="1">
      <alignment horizontal="left" vertical="center"/>
    </xf>
    <xf numFmtId="0" fontId="875" fillId="31" borderId="0" xfId="0" applyFont="1" applyFill="1" applyBorder="1"/>
    <xf numFmtId="0" fontId="876" fillId="31" borderId="0" xfId="0" applyFont="1" applyFill="1" applyBorder="1"/>
    <xf numFmtId="0" fontId="248" fillId="155" borderId="0" xfId="0" applyFont="1" applyFill="1" applyBorder="1" applyAlignment="1">
      <alignment horizontal="center" vertical="center"/>
    </xf>
    <xf numFmtId="0" fontId="248" fillId="56" borderId="0" xfId="0" applyFont="1" applyFill="1" applyBorder="1" applyAlignment="1">
      <alignment horizontal="center" vertical="center"/>
    </xf>
    <xf numFmtId="0" fontId="881" fillId="31" borderId="164" xfId="0" applyFont="1" applyFill="1" applyBorder="1" applyAlignment="1">
      <alignment horizontal="left" vertical="center"/>
    </xf>
    <xf numFmtId="0" fontId="360" fillId="31" borderId="93" xfId="0" applyFont="1" applyFill="1" applyBorder="1" applyAlignment="1">
      <alignment vertical="center"/>
    </xf>
    <xf numFmtId="0" fontId="96" fillId="31" borderId="87" xfId="6" applyFont="1" applyFill="1" applyBorder="1" applyAlignment="1" applyProtection="1">
      <alignment horizontal="center" vertical="center"/>
      <protection hidden="1"/>
    </xf>
    <xf numFmtId="0" fontId="764" fillId="62" borderId="261" xfId="6" applyFont="1" applyFill="1" applyBorder="1" applyAlignment="1">
      <alignment horizontal="center"/>
    </xf>
    <xf numFmtId="0" fontId="214" fillId="62" borderId="261" xfId="0" applyFont="1" applyFill="1" applyBorder="1" applyAlignment="1">
      <alignment horizontal="center" vertical="center"/>
    </xf>
    <xf numFmtId="164" fontId="233" fillId="31" borderId="87" xfId="11" applyNumberFormat="1" applyFont="1" applyFill="1" applyBorder="1" applyAlignment="1">
      <alignment horizontal="left" vertical="center"/>
    </xf>
    <xf numFmtId="0" fontId="879" fillId="31" borderId="164" xfId="6" applyFont="1" applyFill="1" applyBorder="1" applyAlignment="1">
      <alignment horizontal="center"/>
    </xf>
    <xf numFmtId="0" fontId="885" fillId="3" borderId="0" xfId="8" applyFont="1" applyFill="1" applyBorder="1"/>
    <xf numFmtId="0" fontId="0" fillId="0" borderId="92" xfId="0" applyBorder="1" applyAlignment="1"/>
    <xf numFmtId="0" fontId="204" fillId="3" borderId="12" xfId="8" applyFont="1" applyFill="1" applyBorder="1"/>
    <xf numFmtId="0" fontId="204" fillId="3" borderId="12" xfId="0" applyFont="1" applyFill="1" applyBorder="1"/>
    <xf numFmtId="0" fontId="204" fillId="3" borderId="13" xfId="0" applyFont="1" applyFill="1" applyBorder="1"/>
    <xf numFmtId="0" fontId="883" fillId="65" borderId="0" xfId="6" applyFont="1" applyFill="1" applyBorder="1" applyAlignment="1">
      <alignment horizontal="center" vertical="center"/>
    </xf>
    <xf numFmtId="0" fontId="501" fillId="31" borderId="87" xfId="6" applyFont="1" applyFill="1" applyBorder="1" applyAlignment="1" applyProtection="1">
      <alignment horizontal="center" vertical="center" wrapText="1"/>
      <protection hidden="1"/>
    </xf>
    <xf numFmtId="0" fontId="846" fillId="31" borderId="87" xfId="29" applyFont="1" applyFill="1" applyBorder="1" applyAlignment="1">
      <alignment horizontal="center" vertical="center"/>
    </xf>
    <xf numFmtId="0" fontId="2" fillId="31" borderId="87" xfId="0" applyFont="1" applyFill="1" applyBorder="1"/>
    <xf numFmtId="0" fontId="878" fillId="31" borderId="87" xfId="0" applyFont="1" applyFill="1" applyBorder="1" applyAlignment="1">
      <alignment horizontal="center" vertical="center"/>
    </xf>
    <xf numFmtId="0" fontId="871" fillId="31" borderId="87" xfId="0" applyFont="1" applyFill="1" applyBorder="1" applyAlignment="1">
      <alignment horizontal="center" vertical="center"/>
    </xf>
    <xf numFmtId="0" fontId="842" fillId="31" borderId="87" xfId="6" applyFont="1" applyFill="1" applyBorder="1" applyAlignment="1">
      <alignment horizontal="center"/>
    </xf>
    <xf numFmtId="0" fontId="372" fillId="31" borderId="87" xfId="6" applyFont="1" applyFill="1" applyBorder="1" applyAlignment="1">
      <alignment horizontal="center"/>
    </xf>
    <xf numFmtId="0" fontId="886" fillId="31" borderId="87" xfId="6" applyFont="1" applyFill="1" applyBorder="1" applyAlignment="1">
      <alignment horizontal="center" vertical="center"/>
    </xf>
    <xf numFmtId="0" fontId="887" fillId="31" borderId="87" xfId="29" applyFont="1" applyFill="1" applyBorder="1" applyAlignment="1">
      <alignment horizontal="center" vertical="center"/>
    </xf>
    <xf numFmtId="0" fontId="673" fillId="0" borderId="0" xfId="6" applyFont="1" applyFill="1" applyBorder="1" applyAlignment="1" applyProtection="1">
      <alignment vertical="center"/>
      <protection hidden="1"/>
    </xf>
    <xf numFmtId="0" fontId="888" fillId="55" borderId="124" xfId="29" applyFont="1" applyFill="1" applyBorder="1" applyAlignment="1">
      <alignment horizontal="center" vertical="center"/>
    </xf>
    <xf numFmtId="0" fontId="214" fillId="31" borderId="87" xfId="6" applyFont="1" applyFill="1" applyBorder="1" applyAlignment="1">
      <alignment horizontal="center"/>
    </xf>
    <xf numFmtId="0" fontId="214" fillId="31" borderId="0" xfId="6" applyFont="1" applyFill="1" applyBorder="1" applyAlignment="1">
      <alignment horizontal="center"/>
    </xf>
    <xf numFmtId="0" fontId="315" fillId="31" borderId="272" xfId="6" applyFont="1" applyFill="1" applyBorder="1" applyAlignment="1" applyProtection="1">
      <alignment vertical="center"/>
      <protection hidden="1"/>
    </xf>
    <xf numFmtId="0" fontId="507" fillId="31" borderId="272" xfId="6" applyFont="1" applyFill="1" applyBorder="1" applyAlignment="1" applyProtection="1">
      <alignment horizontal="right" vertical="center"/>
      <protection hidden="1"/>
    </xf>
    <xf numFmtId="0" fontId="274" fillId="31" borderId="92" xfId="29" applyFont="1" applyFill="1" applyBorder="1" applyAlignment="1">
      <alignment horizontal="left" vertical="center"/>
    </xf>
    <xf numFmtId="0" fontId="204" fillId="31" borderId="0" xfId="8" applyFont="1" applyFill="1"/>
    <xf numFmtId="0" fontId="344" fillId="55" borderId="0" xfId="0" applyFont="1" applyFill="1" applyAlignment="1">
      <alignment horizontal="center" vertical="center"/>
    </xf>
    <xf numFmtId="0" fontId="698" fillId="5" borderId="0" xfId="0" applyFont="1" applyFill="1" applyBorder="1" applyAlignment="1">
      <alignment horizontal="center" vertical="center" wrapText="1"/>
    </xf>
    <xf numFmtId="0" fontId="741" fillId="31" borderId="0" xfId="6" applyFont="1" applyFill="1" applyBorder="1" applyAlignment="1">
      <alignment horizontal="center" vertical="center"/>
    </xf>
    <xf numFmtId="0" fontId="352" fillId="3" borderId="0" xfId="14" applyNumberFormat="1" applyFont="1" applyFill="1" applyBorder="1" applyAlignment="1">
      <alignment horizontal="center" vertical="center"/>
    </xf>
    <xf numFmtId="0" fontId="344" fillId="3" borderId="0" xfId="14" applyNumberFormat="1" applyFont="1" applyFill="1" applyBorder="1" applyAlignment="1">
      <alignment vertical="center" wrapText="1"/>
    </xf>
    <xf numFmtId="0" fontId="226" fillId="19" borderId="0" xfId="6" applyFont="1" applyFill="1" applyBorder="1" applyAlignment="1" applyProtection="1">
      <alignment horizontal="center" vertical="center" wrapText="1"/>
      <protection hidden="1"/>
    </xf>
    <xf numFmtId="0" fontId="226" fillId="20" borderId="0" xfId="6" applyFont="1" applyFill="1" applyBorder="1" applyAlignment="1" applyProtection="1">
      <alignment horizontal="center" vertical="center" wrapText="1"/>
      <protection hidden="1"/>
    </xf>
    <xf numFmtId="0" fontId="730" fillId="3" borderId="87" xfId="6" applyFont="1" applyFill="1" applyBorder="1" applyAlignment="1">
      <alignment horizontal="center" vertical="center"/>
    </xf>
    <xf numFmtId="0" fontId="700" fillId="24" borderId="0" xfId="6" applyFont="1" applyFill="1" applyBorder="1" applyAlignment="1">
      <alignment horizontal="right" vertical="center"/>
    </xf>
    <xf numFmtId="0" fontId="233" fillId="17" borderId="0" xfId="6" applyFont="1" applyFill="1" applyBorder="1" applyAlignment="1">
      <alignment horizontal="center" vertical="center"/>
    </xf>
    <xf numFmtId="0" fontId="730" fillId="11" borderId="0" xfId="6" applyFont="1" applyFill="1" applyBorder="1" applyAlignment="1">
      <alignment horizontal="center" vertical="center"/>
    </xf>
    <xf numFmtId="0" fontId="733" fillId="31" borderId="0" xfId="6" applyFont="1" applyFill="1" applyBorder="1" applyAlignment="1" applyProtection="1">
      <alignment horizontal="center" vertical="center"/>
      <protection hidden="1"/>
    </xf>
    <xf numFmtId="0" fontId="681" fillId="14" borderId="0" xfId="6" applyFont="1" applyFill="1" applyBorder="1" applyAlignment="1" applyProtection="1">
      <alignment horizontal="center" vertical="center" wrapText="1"/>
      <protection hidden="1"/>
    </xf>
    <xf numFmtId="0" fontId="233" fillId="17" borderId="87" xfId="6" applyFont="1" applyFill="1" applyBorder="1" applyAlignment="1">
      <alignment horizontal="center" vertical="center"/>
    </xf>
    <xf numFmtId="0" fontId="233" fillId="31" borderId="0" xfId="14" applyFont="1" applyFill="1" applyBorder="1" applyAlignment="1">
      <alignment horizontal="right" vertical="center"/>
    </xf>
    <xf numFmtId="0" fontId="681" fillId="64" borderId="0" xfId="6" applyFont="1" applyFill="1" applyBorder="1" applyAlignment="1" applyProtection="1">
      <alignment horizontal="center" vertical="center" wrapText="1"/>
      <protection hidden="1"/>
    </xf>
    <xf numFmtId="0" fontId="891" fillId="31" borderId="0" xfId="0" applyFont="1" applyFill="1" applyBorder="1" applyAlignment="1"/>
    <xf numFmtId="0" fontId="892" fillId="31" borderId="0" xfId="0" applyFont="1" applyFill="1" applyBorder="1" applyAlignment="1">
      <alignment vertical="center"/>
    </xf>
    <xf numFmtId="178" fontId="821" fillId="64" borderId="0" xfId="11" applyNumberFormat="1" applyFont="1" applyFill="1" applyBorder="1" applyAlignment="1">
      <alignment horizontal="center" vertical="center"/>
    </xf>
    <xf numFmtId="178" fontId="821" fillId="64" borderId="23" xfId="11" applyNumberFormat="1" applyFont="1" applyFill="1" applyBorder="1" applyAlignment="1">
      <alignment horizontal="center" vertical="center"/>
    </xf>
    <xf numFmtId="0" fontId="714" fillId="31" borderId="0" xfId="0" applyFont="1" applyFill="1" applyBorder="1" applyAlignment="1">
      <alignment vertical="center" wrapText="1"/>
    </xf>
    <xf numFmtId="0" fontId="746" fillId="31" borderId="0" xfId="14" applyNumberFormat="1" applyFont="1" applyFill="1" applyBorder="1" applyAlignment="1">
      <alignment vertical="center"/>
    </xf>
    <xf numFmtId="0" fontId="300" fillId="31" borderId="0" xfId="14" applyNumberFormat="1" applyFont="1" applyFill="1" applyBorder="1" applyAlignment="1">
      <alignment vertical="center" wrapText="1"/>
    </xf>
    <xf numFmtId="0" fontId="280" fillId="31" borderId="0" xfId="0" applyFont="1" applyFill="1" applyBorder="1" applyAlignment="1">
      <alignment horizontal="center" vertical="center"/>
    </xf>
    <xf numFmtId="178" fontId="280" fillId="31" borderId="0" xfId="0" applyNumberFormat="1" applyFont="1" applyFill="1" applyBorder="1" applyAlignment="1">
      <alignment horizontal="left" vertical="center"/>
    </xf>
    <xf numFmtId="0" fontId="854" fillId="31" borderId="87" xfId="0" applyFont="1" applyFill="1" applyBorder="1" applyAlignment="1">
      <alignment horizontal="center" vertical="center"/>
    </xf>
    <xf numFmtId="0" fontId="721" fillId="31" borderId="87" xfId="6" applyFont="1" applyFill="1" applyBorder="1" applyAlignment="1">
      <alignment horizontal="center" vertical="center"/>
    </xf>
    <xf numFmtId="0" fontId="827" fillId="166" borderId="87" xfId="6" applyFont="1" applyFill="1" applyBorder="1" applyAlignment="1">
      <alignment horizontal="center" vertical="center"/>
    </xf>
    <xf numFmtId="1" fontId="825" fillId="37" borderId="87" xfId="8" applyNumberFormat="1" applyFont="1" applyFill="1" applyBorder="1" applyAlignment="1" applyProtection="1">
      <alignment horizontal="center" vertical="center"/>
      <protection locked="0"/>
    </xf>
    <xf numFmtId="0" fontId="204" fillId="0" borderId="23" xfId="0" applyFont="1" applyBorder="1"/>
    <xf numFmtId="0" fontId="248" fillId="155" borderId="87" xfId="0" applyFont="1" applyFill="1" applyBorder="1" applyAlignment="1">
      <alignment horizontal="center" vertical="center"/>
    </xf>
    <xf numFmtId="0" fontId="890" fillId="3" borderId="87" xfId="6" applyFont="1" applyFill="1" applyBorder="1" applyAlignment="1">
      <alignment horizontal="center" vertical="center"/>
    </xf>
    <xf numFmtId="0" fontId="721" fillId="3" borderId="87" xfId="6" applyFont="1" applyFill="1" applyBorder="1" applyAlignment="1">
      <alignment horizontal="center" vertical="center"/>
    </xf>
    <xf numFmtId="0" fontId="204" fillId="64" borderId="87" xfId="0" applyFont="1" applyFill="1" applyBorder="1"/>
    <xf numFmtId="0" fontId="204" fillId="64" borderId="0" xfId="0" applyFont="1" applyFill="1" applyBorder="1"/>
    <xf numFmtId="0" fontId="204" fillId="64" borderId="23" xfId="0" applyFont="1" applyFill="1" applyBorder="1"/>
    <xf numFmtId="178" fontId="821" fillId="64" borderId="87" xfId="11" applyNumberFormat="1" applyFont="1" applyFill="1" applyBorder="1" applyAlignment="1">
      <alignment horizontal="center" vertical="center"/>
    </xf>
    <xf numFmtId="0" fontId="719" fillId="39" borderId="0" xfId="6" applyFont="1" applyFill="1" applyBorder="1" applyAlignment="1" applyProtection="1">
      <alignment vertical="center"/>
      <protection hidden="1"/>
    </xf>
    <xf numFmtId="0" fontId="246" fillId="177" borderId="87" xfId="14" applyFont="1" applyFill="1" applyBorder="1" applyAlignment="1">
      <alignment vertical="center" wrapText="1"/>
    </xf>
    <xf numFmtId="0" fontId="824" fillId="3" borderId="87" xfId="6" applyFont="1" applyFill="1" applyBorder="1" applyAlignment="1">
      <alignment horizontal="center" vertical="center"/>
    </xf>
    <xf numFmtId="0" fontId="831" fillId="31" borderId="87" xfId="0" applyFont="1" applyFill="1" applyBorder="1" applyAlignment="1">
      <alignment horizontal="center"/>
    </xf>
    <xf numFmtId="0" fontId="724" fillId="31" borderId="87" xfId="6" applyFont="1" applyFill="1" applyBorder="1" applyAlignment="1">
      <alignment vertical="center"/>
    </xf>
    <xf numFmtId="0" fontId="726" fillId="31" borderId="87" xfId="6" applyFont="1" applyFill="1" applyBorder="1" applyAlignment="1">
      <alignment vertical="center"/>
    </xf>
    <xf numFmtId="0" fontId="894" fillId="31" borderId="87" xfId="0" applyFont="1" applyFill="1" applyBorder="1" applyAlignment="1">
      <alignment horizontal="center"/>
    </xf>
    <xf numFmtId="0" fontId="717" fillId="31" borderId="87" xfId="6" applyFont="1" applyFill="1" applyBorder="1" applyAlignment="1">
      <alignment horizontal="center" vertical="center"/>
    </xf>
    <xf numFmtId="0" fontId="204" fillId="31" borderId="0" xfId="0" applyFont="1" applyFill="1" applyAlignment="1"/>
    <xf numFmtId="0" fontId="213" fillId="19" borderId="0" xfId="6" applyFont="1" applyFill="1" applyBorder="1" applyAlignment="1">
      <alignment horizontal="center" vertical="center"/>
    </xf>
    <xf numFmtId="0" fontId="226" fillId="19" borderId="0" xfId="6" applyFont="1" applyFill="1" applyBorder="1" applyAlignment="1">
      <alignment horizontal="left" vertical="center"/>
    </xf>
    <xf numFmtId="0" fontId="343" fillId="50" borderId="294" xfId="22" applyFont="1" applyFill="1" applyBorder="1" applyAlignment="1">
      <alignment horizontal="center" vertical="center"/>
    </xf>
    <xf numFmtId="0" fontId="343" fillId="50" borderId="260" xfId="22" applyFont="1" applyFill="1" applyBorder="1" applyAlignment="1">
      <alignment horizontal="center" vertical="center"/>
    </xf>
    <xf numFmtId="0" fontId="805" fillId="50" borderId="209" xfId="22" applyFont="1" applyFill="1" applyBorder="1" applyAlignment="1">
      <alignment horizontal="center" vertical="center"/>
    </xf>
    <xf numFmtId="0" fontId="805" fillId="50" borderId="271" xfId="22" applyFont="1" applyFill="1" applyBorder="1" applyAlignment="1">
      <alignment horizontal="center" vertical="center"/>
    </xf>
    <xf numFmtId="0" fontId="204" fillId="31" borderId="0" xfId="0" applyFont="1" applyFill="1" applyAlignment="1">
      <alignment wrapText="1"/>
    </xf>
    <xf numFmtId="0" fontId="696" fillId="14" borderId="89" xfId="6" applyFont="1" applyFill="1" applyBorder="1" applyAlignment="1" applyProtection="1">
      <alignment vertical="center"/>
      <protection hidden="1"/>
    </xf>
    <xf numFmtId="0" fontId="696" fillId="14" borderId="90" xfId="6" applyFont="1" applyFill="1" applyBorder="1" applyAlignment="1" applyProtection="1">
      <alignment vertical="center"/>
      <protection hidden="1"/>
    </xf>
    <xf numFmtId="0" fontId="696" fillId="14" borderId="91" xfId="6" applyFont="1" applyFill="1" applyBorder="1" applyAlignment="1" applyProtection="1">
      <alignment vertical="center"/>
      <protection hidden="1"/>
    </xf>
    <xf numFmtId="0" fontId="591" fillId="64" borderId="23" xfId="14" applyNumberFormat="1" applyFont="1" applyFill="1" applyBorder="1" applyAlignment="1">
      <alignment vertical="center"/>
    </xf>
    <xf numFmtId="0" fontId="680" fillId="25" borderId="0" xfId="14" applyFont="1" applyFill="1" applyBorder="1" applyAlignment="1">
      <alignment horizontal="center" vertical="center"/>
    </xf>
    <xf numFmtId="0" fontId="344" fillId="3" borderId="0" xfId="14" applyNumberFormat="1" applyFont="1" applyFill="1" applyBorder="1" applyAlignment="1">
      <alignment horizontal="center" vertical="center"/>
    </xf>
    <xf numFmtId="0" fontId="805" fillId="50" borderId="209" xfId="22" applyFont="1" applyFill="1" applyBorder="1" applyAlignment="1">
      <alignment horizontal="center" vertical="center"/>
    </xf>
    <xf numFmtId="0" fontId="343" fillId="50" borderId="260" xfId="22" applyFont="1" applyFill="1" applyBorder="1" applyAlignment="1">
      <alignment horizontal="center" vertical="center"/>
    </xf>
    <xf numFmtId="0" fontId="17" fillId="3" borderId="0" xfId="14" applyFont="1" applyFill="1" applyAlignment="1">
      <alignment horizontal="left" vertical="center"/>
    </xf>
    <xf numFmtId="0" fontId="17" fillId="3" borderId="92" xfId="14" applyFont="1" applyFill="1" applyBorder="1" applyAlignment="1">
      <alignment horizontal="left" vertical="center"/>
    </xf>
    <xf numFmtId="0" fontId="344" fillId="43" borderId="311" xfId="8" applyFont="1" applyFill="1" applyBorder="1" applyAlignment="1">
      <alignment vertical="center"/>
    </xf>
    <xf numFmtId="0" fontId="344" fillId="43" borderId="90" xfId="8" applyFont="1" applyFill="1" applyBorder="1" applyAlignment="1">
      <alignment vertical="center"/>
    </xf>
    <xf numFmtId="0" fontId="212" fillId="43" borderId="34" xfId="8" applyFont="1" applyFill="1" applyBorder="1" applyAlignment="1">
      <alignment vertical="center" wrapText="1"/>
    </xf>
    <xf numFmtId="0" fontId="212" fillId="43" borderId="12" xfId="8" applyFont="1" applyFill="1" applyBorder="1" applyAlignment="1">
      <alignment vertical="center" wrapText="1"/>
    </xf>
    <xf numFmtId="0" fontId="233" fillId="31" borderId="92" xfId="8" applyFont="1" applyFill="1" applyBorder="1" applyAlignment="1">
      <alignment vertical="center" wrapText="1"/>
    </xf>
    <xf numFmtId="0" fontId="233" fillId="31" borderId="94" xfId="8" applyFont="1" applyFill="1" applyBorder="1" applyAlignment="1">
      <alignment vertical="center" wrapText="1"/>
    </xf>
    <xf numFmtId="0" fontId="672" fillId="4" borderId="0" xfId="0" applyFont="1" applyFill="1" applyAlignment="1">
      <alignment vertical="center" wrapText="1"/>
    </xf>
    <xf numFmtId="0" fontId="839" fillId="43" borderId="313" xfId="0" applyFont="1" applyFill="1" applyBorder="1" applyAlignment="1">
      <alignment vertical="center"/>
    </xf>
    <xf numFmtId="0" fontId="300" fillId="43" borderId="12" xfId="8" applyFont="1" applyFill="1" applyBorder="1" applyAlignment="1">
      <alignment horizontal="right" vertical="center"/>
    </xf>
    <xf numFmtId="0" fontId="300" fillId="43" borderId="13" xfId="8" applyFont="1" applyFill="1" applyBorder="1" applyAlignment="1">
      <alignment horizontal="center" vertical="center" wrapText="1"/>
    </xf>
    <xf numFmtId="0" fontId="204" fillId="0" borderId="245" xfId="0" applyFont="1" applyBorder="1"/>
    <xf numFmtId="0" fontId="839" fillId="43" borderId="316" xfId="0" applyFont="1" applyFill="1" applyBorder="1" applyAlignment="1">
      <alignment vertical="center"/>
    </xf>
    <xf numFmtId="0" fontId="839" fillId="43" borderId="315" xfId="0" applyFont="1" applyFill="1" applyBorder="1" applyAlignment="1">
      <alignment vertical="center"/>
    </xf>
    <xf numFmtId="0" fontId="839" fillId="43" borderId="317" xfId="0" applyFont="1" applyFill="1" applyBorder="1" applyAlignment="1">
      <alignment vertical="center"/>
    </xf>
    <xf numFmtId="0" fontId="825" fillId="0" borderId="0" xfId="6" applyFont="1" applyFill="1" applyBorder="1" applyAlignment="1">
      <alignment horizontal="left" vertical="center"/>
    </xf>
    <xf numFmtId="0" fontId="591" fillId="64" borderId="92" xfId="14" applyNumberFormat="1" applyFont="1" applyFill="1" applyBorder="1" applyAlignment="1">
      <alignment vertical="center"/>
    </xf>
    <xf numFmtId="0" fontId="689" fillId="157" borderId="0" xfId="0" applyFont="1" applyFill="1" applyBorder="1" applyAlignment="1">
      <alignment horizontal="left" vertical="center"/>
    </xf>
    <xf numFmtId="0" fontId="591" fillId="5" borderId="0" xfId="0" applyFont="1" applyFill="1"/>
    <xf numFmtId="0" fontId="204" fillId="156" borderId="0" xfId="0" applyFont="1" applyFill="1"/>
    <xf numFmtId="0" fontId="591" fillId="156" borderId="0" xfId="0" applyFont="1" applyFill="1" applyAlignment="1">
      <alignment vertical="center"/>
    </xf>
    <xf numFmtId="0" fontId="591" fillId="156" borderId="0" xfId="0" applyFont="1" applyFill="1" applyAlignment="1">
      <alignment horizontal="center" vertical="center"/>
    </xf>
    <xf numFmtId="0" fontId="558" fillId="37" borderId="0" xfId="0" applyFont="1" applyFill="1" applyBorder="1" applyAlignment="1">
      <alignment horizontal="center" vertical="center"/>
    </xf>
    <xf numFmtId="0" fontId="296" fillId="43" borderId="13" xfId="8" applyFont="1" applyFill="1" applyBorder="1" applyAlignment="1">
      <alignment horizontal="center" vertical="center" wrapText="1"/>
    </xf>
    <xf numFmtId="0" fontId="344" fillId="31" borderId="87" xfId="0" applyFont="1" applyFill="1" applyBorder="1"/>
    <xf numFmtId="0" fontId="219" fillId="0" borderId="177" xfId="8" applyFont="1" applyBorder="1" applyAlignment="1">
      <alignment horizontal="left" vertical="center"/>
    </xf>
    <xf numFmtId="0" fontId="805" fillId="50" borderId="177" xfId="22" applyFont="1" applyFill="1" applyBorder="1" applyAlignment="1">
      <alignment horizontal="center" vertical="center"/>
    </xf>
    <xf numFmtId="0" fontId="343" fillId="50" borderId="318" xfId="22" applyFont="1" applyFill="1" applyBorder="1" applyAlignment="1">
      <alignment horizontal="center" vertical="center"/>
    </xf>
    <xf numFmtId="0" fontId="866" fillId="175" borderId="318" xfId="8" applyFont="1" applyFill="1" applyBorder="1" applyAlignment="1">
      <alignment vertical="center"/>
    </xf>
    <xf numFmtId="0" fontId="866" fillId="175" borderId="319" xfId="8" applyFont="1" applyFill="1" applyBorder="1" applyAlignment="1">
      <alignment vertical="center"/>
    </xf>
    <xf numFmtId="0" fontId="721" fillId="3" borderId="177" xfId="6" applyFont="1" applyFill="1" applyBorder="1" applyAlignment="1" applyProtection="1">
      <alignment vertical="center"/>
      <protection hidden="1"/>
    </xf>
    <xf numFmtId="0" fontId="213" fillId="43" borderId="179" xfId="22" applyFont="1" applyFill="1" applyBorder="1"/>
    <xf numFmtId="0" fontId="344" fillId="31" borderId="89" xfId="0" applyFont="1" applyFill="1" applyBorder="1"/>
    <xf numFmtId="0" fontId="344" fillId="31" borderId="90" xfId="6" applyFont="1" applyFill="1" applyBorder="1" applyAlignment="1">
      <alignment vertical="center" wrapText="1"/>
    </xf>
    <xf numFmtId="0" fontId="233" fillId="31" borderId="90" xfId="8" applyFont="1" applyFill="1" applyBorder="1" applyAlignment="1">
      <alignment vertical="center" wrapText="1"/>
    </xf>
    <xf numFmtId="0" fontId="233" fillId="31" borderId="91" xfId="8" applyFont="1" applyFill="1" applyBorder="1" applyAlignment="1">
      <alignment vertical="center" wrapText="1"/>
    </xf>
    <xf numFmtId="0" fontId="315" fillId="31" borderId="272" xfId="6" applyFont="1" applyFill="1" applyBorder="1" applyAlignment="1" applyProtection="1">
      <alignment vertical="center" wrapText="1"/>
      <protection hidden="1"/>
    </xf>
    <xf numFmtId="0" fontId="507" fillId="31" borderId="272" xfId="6" applyFont="1" applyFill="1" applyBorder="1" applyAlignment="1" applyProtection="1">
      <alignment horizontal="center" vertical="center"/>
      <protection hidden="1"/>
    </xf>
    <xf numFmtId="0" fontId="315" fillId="31" borderId="263" xfId="6" applyFont="1" applyFill="1" applyBorder="1" applyAlignment="1" applyProtection="1">
      <alignment vertical="center" wrapText="1"/>
      <protection hidden="1"/>
    </xf>
    <xf numFmtId="1" fontId="204" fillId="31" borderId="0" xfId="8" applyNumberFormat="1" applyFill="1" applyAlignment="1">
      <alignment horizontal="center"/>
    </xf>
    <xf numFmtId="0" fontId="63" fillId="31" borderId="52" xfId="0" applyFont="1" applyFill="1" applyBorder="1" applyAlignment="1">
      <alignment vertical="center"/>
    </xf>
    <xf numFmtId="0" fontId="162" fillId="31" borderId="52" xfId="0" applyFont="1" applyFill="1" applyBorder="1" applyAlignment="1">
      <alignment vertical="center"/>
    </xf>
    <xf numFmtId="0" fontId="171" fillId="31" borderId="52" xfId="20" applyFont="1" applyFill="1" applyBorder="1" applyAlignment="1">
      <alignment vertical="center"/>
    </xf>
    <xf numFmtId="0" fontId="63" fillId="31" borderId="0" xfId="0" applyFont="1" applyFill="1" applyAlignment="1">
      <alignment vertical="center"/>
    </xf>
    <xf numFmtId="0" fontId="907" fillId="31" borderId="62" xfId="0" applyFont="1" applyFill="1" applyBorder="1" applyAlignment="1">
      <alignment vertical="center"/>
    </xf>
    <xf numFmtId="0" fontId="908" fillId="31" borderId="0" xfId="0" applyFont="1" applyFill="1" applyAlignment="1">
      <alignment vertical="center"/>
    </xf>
    <xf numFmtId="0" fontId="908" fillId="31" borderId="0" xfId="0" applyFont="1" applyFill="1"/>
    <xf numFmtId="0" fontId="905" fillId="31" borderId="0" xfId="0" applyFont="1" applyFill="1" applyAlignment="1">
      <alignment vertical="center"/>
    </xf>
    <xf numFmtId="0" fontId="194" fillId="55" borderId="0" xfId="0" applyFont="1" applyFill="1" applyAlignment="1">
      <alignment vertical="center"/>
    </xf>
    <xf numFmtId="166" fontId="194" fillId="55" borderId="0" xfId="0" applyNumberFormat="1" applyFont="1" applyFill="1" applyAlignment="1">
      <alignment vertical="center"/>
    </xf>
    <xf numFmtId="1" fontId="194" fillId="55" borderId="0" xfId="0" applyNumberFormat="1" applyFont="1" applyFill="1" applyAlignment="1">
      <alignment vertical="center"/>
    </xf>
    <xf numFmtId="0" fontId="195" fillId="55" borderId="0" xfId="0" applyFont="1" applyFill="1" applyAlignment="1">
      <alignment vertical="center"/>
    </xf>
    <xf numFmtId="1" fontId="910" fillId="55" borderId="0" xfId="0" applyNumberFormat="1" applyFont="1" applyFill="1" applyAlignment="1">
      <alignment vertical="center"/>
    </xf>
    <xf numFmtId="0" fontId="910" fillId="55" borderId="0" xfId="0" applyFont="1" applyFill="1" applyAlignment="1">
      <alignment vertical="center"/>
    </xf>
    <xf numFmtId="166" fontId="910" fillId="55" borderId="0" xfId="0" applyNumberFormat="1" applyFont="1" applyFill="1" applyAlignment="1">
      <alignment vertical="center"/>
    </xf>
    <xf numFmtId="0" fontId="906" fillId="55" borderId="0" xfId="0" applyFont="1" applyFill="1" applyAlignment="1">
      <alignment vertical="center"/>
    </xf>
    <xf numFmtId="0" fontId="907" fillId="31" borderId="54" xfId="0" applyFont="1" applyFill="1" applyBorder="1" applyAlignment="1">
      <alignment horizontal="left" vertical="center"/>
    </xf>
    <xf numFmtId="0" fontId="907" fillId="31" borderId="63" xfId="0" applyFont="1" applyFill="1" applyBorder="1" applyAlignment="1">
      <alignment horizontal="left" vertical="center"/>
    </xf>
    <xf numFmtId="0" fontId="905" fillId="31" borderId="0" xfId="0" applyFont="1" applyFill="1"/>
    <xf numFmtId="0" fontId="905" fillId="31" borderId="45" xfId="0" applyFont="1" applyFill="1" applyBorder="1"/>
    <xf numFmtId="164" fontId="175" fillId="55" borderId="87" xfId="11" applyNumberFormat="1" applyFont="1" applyFill="1" applyBorder="1" applyAlignment="1">
      <alignment horizontal="center" vertical="center"/>
    </xf>
    <xf numFmtId="164" fontId="30" fillId="55" borderId="18" xfId="11" applyNumberFormat="1" applyFont="1" applyFill="1" applyBorder="1" applyAlignment="1">
      <alignment horizontal="center" vertical="center"/>
    </xf>
    <xf numFmtId="164" fontId="128" fillId="55" borderId="0" xfId="11" applyNumberFormat="1" applyFont="1" applyFill="1" applyAlignment="1">
      <alignment horizontal="center" vertical="center"/>
    </xf>
    <xf numFmtId="164" fontId="459" fillId="55" borderId="0" xfId="11" applyNumberFormat="1" applyFont="1" applyFill="1" applyAlignment="1">
      <alignment vertical="center"/>
    </xf>
    <xf numFmtId="164" fontId="128" fillId="55" borderId="18" xfId="11" applyNumberFormat="1" applyFont="1" applyFill="1" applyBorder="1" applyAlignment="1">
      <alignment vertical="center"/>
    </xf>
    <xf numFmtId="164" fontId="459" fillId="55" borderId="18" xfId="11" applyNumberFormat="1" applyFont="1" applyFill="1" applyBorder="1" applyAlignment="1">
      <alignment vertical="center"/>
    </xf>
    <xf numFmtId="0" fontId="436" fillId="55" borderId="54" xfId="7" applyFont="1" applyFill="1" applyBorder="1" applyAlignment="1" applyProtection="1">
      <alignment horizontal="center" vertical="center"/>
      <protection hidden="1"/>
    </xf>
    <xf numFmtId="164" fontId="443" fillId="55" borderId="0" xfId="11" applyNumberFormat="1" applyFont="1" applyFill="1" applyAlignment="1">
      <alignment horizontal="center" vertical="center"/>
    </xf>
    <xf numFmtId="0" fontId="459" fillId="55" borderId="0" xfId="5" applyFont="1" applyFill="1"/>
    <xf numFmtId="164" fontId="459" fillId="55" borderId="0" xfId="11" applyNumberFormat="1" applyFont="1" applyFill="1" applyAlignment="1">
      <alignment horizontal="center" vertical="center"/>
    </xf>
    <xf numFmtId="0" fontId="436" fillId="55" borderId="205" xfId="7" applyFont="1" applyFill="1" applyBorder="1" applyAlignment="1" applyProtection="1">
      <alignment horizontal="center" vertical="center"/>
      <protection hidden="1"/>
    </xf>
    <xf numFmtId="0" fontId="436" fillId="55" borderId="204" xfId="7" applyFont="1" applyFill="1" applyBorder="1" applyAlignment="1" applyProtection="1">
      <alignment horizontal="center" vertical="center"/>
      <protection hidden="1"/>
    </xf>
    <xf numFmtId="0" fontId="436" fillId="55" borderId="203" xfId="7" applyFont="1" applyFill="1" applyBorder="1" applyAlignment="1" applyProtection="1">
      <alignment horizontal="center" vertical="center"/>
      <protection hidden="1"/>
    </xf>
    <xf numFmtId="0" fontId="436" fillId="55" borderId="53" xfId="7" applyFont="1" applyFill="1" applyBorder="1" applyAlignment="1" applyProtection="1">
      <alignment horizontal="center" vertical="center"/>
      <protection hidden="1"/>
    </xf>
    <xf numFmtId="164" fontId="443" fillId="55" borderId="87" xfId="11" applyNumberFormat="1" applyFont="1" applyFill="1" applyBorder="1" applyAlignment="1">
      <alignment horizontal="center" vertical="center"/>
    </xf>
    <xf numFmtId="0" fontId="459" fillId="55" borderId="87" xfId="5" applyFont="1" applyFill="1" applyBorder="1"/>
    <xf numFmtId="164" fontId="459" fillId="55" borderId="87" xfId="11" applyNumberFormat="1" applyFont="1" applyFill="1" applyBorder="1" applyAlignment="1">
      <alignment horizontal="center" vertical="center"/>
    </xf>
    <xf numFmtId="0" fontId="436" fillId="55" borderId="0" xfId="7" applyFont="1" applyFill="1" applyAlignment="1" applyProtection="1">
      <alignment horizontal="center" vertical="center"/>
      <protection hidden="1"/>
    </xf>
    <xf numFmtId="164" fontId="202" fillId="55" borderId="0" xfId="11" applyNumberFormat="1" applyFont="1" applyFill="1" applyAlignment="1">
      <alignment horizontal="center" vertical="center"/>
    </xf>
    <xf numFmtId="0" fontId="441" fillId="55" borderId="0" xfId="5" applyFont="1" applyFill="1"/>
    <xf numFmtId="164" fontId="74" fillId="33" borderId="0" xfId="11" applyNumberFormat="1" applyFont="1" applyFill="1" applyAlignment="1">
      <alignment horizontal="center" vertical="center"/>
    </xf>
    <xf numFmtId="164" fontId="74" fillId="33" borderId="0" xfId="11" applyNumberFormat="1" applyFont="1" applyFill="1" applyAlignment="1">
      <alignment vertical="center"/>
    </xf>
    <xf numFmtId="164" fontId="74" fillId="33" borderId="92" xfId="11" applyNumberFormat="1" applyFont="1" applyFill="1" applyBorder="1" applyAlignment="1">
      <alignment vertical="center"/>
    </xf>
    <xf numFmtId="0" fontId="41" fillId="33" borderId="54" xfId="7" applyFont="1" applyFill="1" applyBorder="1" applyAlignment="1" applyProtection="1">
      <alignment horizontal="center" vertical="center"/>
      <protection hidden="1"/>
    </xf>
    <xf numFmtId="164" fontId="911" fillId="33" borderId="0" xfId="11" applyNumberFormat="1" applyFont="1" applyFill="1" applyAlignment="1">
      <alignment horizontal="center" vertical="center"/>
    </xf>
    <xf numFmtId="0" fontId="74" fillId="33" borderId="0" xfId="5" applyFont="1" applyFill="1"/>
    <xf numFmtId="0" fontId="41" fillId="33" borderId="0" xfId="7" applyFont="1" applyFill="1" applyAlignment="1" applyProtection="1">
      <alignment horizontal="center" vertical="center"/>
      <protection hidden="1"/>
    </xf>
    <xf numFmtId="164" fontId="103" fillId="33" borderId="0" xfId="11" applyNumberFormat="1" applyFont="1" applyFill="1" applyAlignment="1">
      <alignment horizontal="center" vertical="center"/>
    </xf>
    <xf numFmtId="0" fontId="344" fillId="33" borderId="0" xfId="5" applyFont="1" applyFill="1"/>
    <xf numFmtId="0" fontId="41" fillId="33" borderId="55" xfId="7" applyFont="1" applyFill="1" applyBorder="1" applyAlignment="1" applyProtection="1">
      <alignment horizontal="center" vertical="center"/>
      <protection hidden="1"/>
    </xf>
    <xf numFmtId="164" fontId="911" fillId="33" borderId="92" xfId="11" applyNumberFormat="1" applyFont="1" applyFill="1" applyBorder="1" applyAlignment="1">
      <alignment horizontal="center" vertical="center"/>
    </xf>
    <xf numFmtId="0" fontId="74" fillId="33" borderId="92" xfId="5" applyFont="1" applyFill="1" applyBorder="1"/>
    <xf numFmtId="164" fontId="74" fillId="33" borderId="92" xfId="11" applyNumberFormat="1" applyFont="1" applyFill="1" applyBorder="1" applyAlignment="1">
      <alignment horizontal="center" vertical="center"/>
    </xf>
    <xf numFmtId="0" fontId="41" fillId="33" borderId="204" xfId="7" applyFont="1" applyFill="1" applyBorder="1" applyAlignment="1" applyProtection="1">
      <alignment horizontal="center" vertical="center"/>
      <protection hidden="1"/>
    </xf>
    <xf numFmtId="0" fontId="41" fillId="33" borderId="205" xfId="7" applyFont="1" applyFill="1" applyBorder="1" applyAlignment="1" applyProtection="1">
      <alignment horizontal="center" vertical="center"/>
      <protection hidden="1"/>
    </xf>
    <xf numFmtId="0" fontId="41" fillId="33" borderId="206" xfId="7" applyFont="1" applyFill="1" applyBorder="1" applyAlignment="1" applyProtection="1">
      <alignment horizontal="center" vertical="center"/>
      <protection hidden="1"/>
    </xf>
    <xf numFmtId="0" fontId="257" fillId="79" borderId="0" xfId="14" applyFont="1" applyFill="1" applyAlignment="1">
      <alignment horizontal="centerContinuous" vertical="center"/>
    </xf>
    <xf numFmtId="0" fontId="469" fillId="79" borderId="0" xfId="14" applyFont="1" applyFill="1" applyAlignment="1">
      <alignment horizontal="centerContinuous" vertical="center"/>
    </xf>
    <xf numFmtId="1" fontId="0" fillId="79" borderId="0" xfId="0" applyNumberFormat="1" applyFill="1" applyAlignment="1">
      <alignment horizontal="centerContinuous" vertical="center"/>
    </xf>
    <xf numFmtId="0" fontId="644" fillId="149" borderId="0" xfId="33" applyFont="1" applyFill="1" applyAlignment="1" applyProtection="1">
      <alignment horizontal="left" vertical="center"/>
    </xf>
    <xf numFmtId="49" fontId="226" fillId="33" borderId="284" xfId="22" applyNumberFormat="1" applyFont="1" applyFill="1" applyBorder="1" applyAlignment="1">
      <alignment horizontal="center" vertical="center" wrapText="1"/>
    </xf>
    <xf numFmtId="49" fontId="226" fillId="33" borderId="0" xfId="22" applyNumberFormat="1" applyFont="1" applyFill="1" applyAlignment="1">
      <alignment horizontal="center" vertical="center" wrapText="1"/>
    </xf>
    <xf numFmtId="49" fontId="801" fillId="162" borderId="0" xfId="22" applyNumberFormat="1" applyFont="1" applyFill="1" applyAlignment="1">
      <alignment horizontal="center" vertical="center" wrapText="1"/>
    </xf>
    <xf numFmtId="0" fontId="204" fillId="0" borderId="0" xfId="41"/>
    <xf numFmtId="0" fontId="204" fillId="31" borderId="0" xfId="41" applyFill="1"/>
    <xf numFmtId="49" fontId="789" fillId="31" borderId="23" xfId="22" applyNumberFormat="1" applyFont="1" applyFill="1" applyBorder="1"/>
    <xf numFmtId="0" fontId="796" fillId="31" borderId="23" xfId="29" applyFont="1" applyFill="1" applyBorder="1" applyAlignment="1">
      <alignment horizontal="center" vertical="center"/>
    </xf>
    <xf numFmtId="49" fontId="248" fillId="159" borderId="23" xfId="22" applyNumberFormat="1" applyFont="1" applyFill="1" applyBorder="1" applyAlignment="1">
      <alignment horizontal="center" vertical="center" wrapText="1"/>
    </xf>
    <xf numFmtId="49" fontId="802" fillId="48" borderId="23" xfId="22" applyNumberFormat="1" applyFont="1" applyFill="1" applyBorder="1" applyAlignment="1">
      <alignment horizontal="left" vertical="center" wrapText="1"/>
    </xf>
    <xf numFmtId="49" fontId="226" fillId="33" borderId="209" xfId="22" applyNumberFormat="1" applyFont="1" applyFill="1" applyBorder="1" applyAlignment="1">
      <alignment horizontal="center" vertical="center" wrapText="1"/>
    </xf>
    <xf numFmtId="49" fontId="226" fillId="33" borderId="23" xfId="22" applyNumberFormat="1" applyFont="1" applyFill="1" applyBorder="1" applyAlignment="1">
      <alignment horizontal="centerContinuous" vertical="center" wrapText="1"/>
    </xf>
    <xf numFmtId="0" fontId="802" fillId="48" borderId="23" xfId="22" applyFont="1" applyFill="1" applyBorder="1" applyAlignment="1">
      <alignment horizontal="left" vertical="center" wrapText="1"/>
    </xf>
    <xf numFmtId="49" fontId="226" fillId="33" borderId="209" xfId="22" applyNumberFormat="1" applyFont="1" applyFill="1" applyBorder="1" applyAlignment="1">
      <alignment horizontal="center" vertical="top" wrapText="1"/>
    </xf>
    <xf numFmtId="49" fontId="226" fillId="33" borderId="23" xfId="22" applyNumberFormat="1" applyFont="1" applyFill="1" applyBorder="1" applyAlignment="1">
      <alignment horizontal="centerContinuous" vertical="top" wrapText="1"/>
    </xf>
    <xf numFmtId="49" fontId="591" fillId="163" borderId="23" xfId="22" applyNumberFormat="1" applyFont="1" applyFill="1" applyBorder="1" applyAlignment="1">
      <alignment horizontal="center" vertical="center" wrapText="1"/>
    </xf>
    <xf numFmtId="0" fontId="315" fillId="162" borderId="23" xfId="22" applyFont="1" applyFill="1" applyBorder="1" applyAlignment="1">
      <alignment wrapText="1"/>
    </xf>
    <xf numFmtId="49" fontId="289" fillId="162" borderId="209" xfId="22" applyNumberFormat="1" applyFont="1" applyFill="1" applyBorder="1" applyAlignment="1">
      <alignment vertical="center" wrapText="1"/>
    </xf>
    <xf numFmtId="49" fontId="782" fillId="162" borderId="209" xfId="22" applyNumberFormat="1" applyFont="1" applyFill="1" applyBorder="1" applyAlignment="1">
      <alignment horizontal="center" vertical="center" wrapText="1"/>
    </xf>
    <xf numFmtId="0" fontId="806" fillId="55" borderId="209" xfId="22" applyFont="1" applyFill="1" applyBorder="1" applyAlignment="1">
      <alignment horizontal="left" vertical="center"/>
    </xf>
    <xf numFmtId="0" fontId="806" fillId="55" borderId="23" xfId="22" applyFont="1" applyFill="1" applyBorder="1"/>
    <xf numFmtId="203" fontId="67" fillId="162" borderId="23" xfId="6" applyNumberFormat="1" applyFont="1" applyFill="1" applyBorder="1" applyAlignment="1">
      <alignment horizontal="center" vertical="center"/>
    </xf>
    <xf numFmtId="0" fontId="810" fillId="0" borderId="209" xfId="22" applyFont="1" applyBorder="1"/>
    <xf numFmtId="0" fontId="53" fillId="55" borderId="23" xfId="6" applyFont="1" applyFill="1" applyBorder="1" applyAlignment="1">
      <alignment horizontal="left" vertical="center"/>
    </xf>
    <xf numFmtId="0" fontId="789" fillId="162" borderId="209" xfId="22" applyFont="1" applyFill="1" applyBorder="1"/>
    <xf numFmtId="49" fontId="789" fillId="162" borderId="209" xfId="22" applyNumberFormat="1" applyFont="1" applyFill="1" applyBorder="1"/>
    <xf numFmtId="49" fontId="789" fillId="31" borderId="209" xfId="22" applyNumberFormat="1" applyFont="1" applyFill="1" applyBorder="1"/>
    <xf numFmtId="49" fontId="296" fillId="31" borderId="209" xfId="22" applyNumberFormat="1" applyFont="1" applyFill="1" applyBorder="1"/>
    <xf numFmtId="49" fontId="507" fillId="31" borderId="209" xfId="22" applyNumberFormat="1" applyFont="1" applyFill="1" applyBorder="1"/>
    <xf numFmtId="0" fontId="914" fillId="149" borderId="0" xfId="7" applyFont="1" applyFill="1" applyAlignment="1" applyProtection="1">
      <alignment vertical="center"/>
      <protection hidden="1"/>
    </xf>
    <xf numFmtId="0" fontId="776" fillId="0" borderId="0" xfId="35" applyFont="1" applyAlignment="1">
      <alignment vertical="center"/>
    </xf>
    <xf numFmtId="0" fontId="915" fillId="149" borderId="0" xfId="7" applyFont="1" applyFill="1" applyAlignment="1">
      <alignment vertical="center"/>
    </xf>
    <xf numFmtId="0" fontId="776" fillId="149" borderId="0" xfId="35" applyFont="1" applyFill="1" applyAlignment="1">
      <alignment vertical="center"/>
    </xf>
    <xf numFmtId="0" fontId="777" fillId="0" borderId="0" xfId="7" applyFont="1" applyAlignment="1">
      <alignment vertical="center"/>
    </xf>
    <xf numFmtId="0" fontId="596" fillId="0" borderId="0" xfId="6" applyFont="1" applyAlignment="1">
      <alignment vertical="center"/>
    </xf>
    <xf numFmtId="0" fontId="915" fillId="149" borderId="0" xfId="7" applyFont="1" applyFill="1" applyAlignment="1">
      <alignment horizontal="left" vertical="center"/>
    </xf>
    <xf numFmtId="0" fontId="784" fillId="31" borderId="0" xfId="38" applyFont="1" applyFill="1" applyAlignment="1">
      <alignment horizontal="left" vertical="center"/>
    </xf>
    <xf numFmtId="0" fontId="915" fillId="149" borderId="0" xfId="35" applyFont="1" applyFill="1" applyAlignment="1">
      <alignment vertical="center"/>
    </xf>
    <xf numFmtId="0" fontId="785" fillId="149" borderId="0" xfId="35" applyFont="1" applyFill="1" applyAlignment="1">
      <alignment vertical="center"/>
    </xf>
    <xf numFmtId="0" fontId="916" fillId="149" borderId="0" xfId="34" applyFont="1" applyFill="1" applyBorder="1" applyAlignment="1">
      <alignment vertical="center"/>
    </xf>
    <xf numFmtId="0" fontId="786" fillId="149" borderId="0" xfId="34" applyFont="1" applyFill="1" applyBorder="1" applyAlignment="1">
      <alignment vertical="center"/>
    </xf>
    <xf numFmtId="0" fontId="917" fillId="149" borderId="0" xfId="7" applyFont="1" applyFill="1" applyAlignment="1">
      <alignment vertical="center"/>
    </xf>
    <xf numFmtId="0" fontId="918" fillId="149" borderId="0" xfId="7" applyFont="1" applyFill="1" applyAlignment="1">
      <alignment vertical="center"/>
    </xf>
    <xf numFmtId="0" fontId="788" fillId="149" borderId="0" xfId="7" applyFont="1" applyFill="1" applyAlignment="1" applyProtection="1">
      <alignment vertical="center"/>
      <protection hidden="1"/>
    </xf>
    <xf numFmtId="0" fontId="787" fillId="149" borderId="0" xfId="34" applyFont="1" applyFill="1" applyAlignment="1" applyProtection="1">
      <alignment vertical="center"/>
    </xf>
    <xf numFmtId="0" fontId="787" fillId="149" borderId="0" xfId="34" applyFont="1" applyFill="1" applyAlignment="1" applyProtection="1">
      <alignment horizontal="center" vertical="center"/>
    </xf>
    <xf numFmtId="0" fontId="787" fillId="149" borderId="0" xfId="38" applyFont="1" applyFill="1" applyAlignment="1"/>
    <xf numFmtId="0" fontId="787" fillId="149" borderId="0" xfId="34" applyFont="1" applyFill="1" applyAlignment="1" applyProtection="1">
      <alignment horizontal="left" vertical="center"/>
    </xf>
    <xf numFmtId="0" fontId="778" fillId="0" borderId="0" xfId="6" applyFont="1" applyAlignment="1">
      <alignment horizontal="center" vertical="center"/>
    </xf>
    <xf numFmtId="0" fontId="11" fillId="31" borderId="0" xfId="29" applyFill="1"/>
    <xf numFmtId="0" fontId="783" fillId="31" borderId="0" xfId="29" applyFont="1" applyFill="1"/>
    <xf numFmtId="0" fontId="596" fillId="31" borderId="0" xfId="29" applyFont="1" applyFill="1"/>
    <xf numFmtId="0" fontId="329" fillId="31" borderId="0" xfId="31" applyFont="1" applyFill="1" applyAlignment="1">
      <alignment horizontal="right" vertical="center"/>
    </xf>
    <xf numFmtId="0" fontId="596" fillId="31" borderId="0" xfId="31" applyFont="1" applyFill="1" applyAlignment="1">
      <alignment horizontal="right" vertical="center"/>
    </xf>
    <xf numFmtId="0" fontId="596" fillId="31" borderId="0" xfId="29" applyFont="1" applyFill="1" applyAlignment="1">
      <alignment vertical="center"/>
    </xf>
    <xf numFmtId="0" fontId="204" fillId="149" borderId="0" xfId="35" applyFill="1"/>
    <xf numFmtId="0" fontId="596" fillId="149" borderId="0" xfId="29" applyFont="1" applyFill="1" applyAlignment="1">
      <alignment vertical="center"/>
    </xf>
    <xf numFmtId="0" fontId="205" fillId="149" borderId="0" xfId="35" applyFont="1" applyFill="1"/>
    <xf numFmtId="0" fontId="330" fillId="149" borderId="0" xfId="29" applyFont="1" applyFill="1" applyAlignment="1">
      <alignment vertical="center"/>
    </xf>
    <xf numFmtId="0" fontId="644" fillId="149" borderId="0" xfId="43" applyFont="1" applyFill="1" applyAlignment="1" applyProtection="1">
      <alignment vertical="center"/>
    </xf>
    <xf numFmtId="0" fontId="591" fillId="63" borderId="0" xfId="29" applyFont="1" applyFill="1" applyAlignment="1" applyProtection="1">
      <alignment horizontal="center" vertical="center"/>
      <protection hidden="1"/>
    </xf>
    <xf numFmtId="0" fontId="594" fillId="149" borderId="0" xfId="29" applyFont="1" applyFill="1" applyAlignment="1">
      <alignment vertical="center"/>
    </xf>
    <xf numFmtId="0" fontId="594" fillId="149" borderId="0" xfId="29" applyFont="1" applyFill="1" applyProtection="1">
      <protection hidden="1"/>
    </xf>
    <xf numFmtId="0" fontId="595" fillId="149" borderId="0" xfId="29" applyFont="1" applyFill="1" applyAlignment="1">
      <alignment vertical="center"/>
    </xf>
    <xf numFmtId="0" fontId="590" fillId="149" borderId="0" xfId="29" applyFont="1" applyFill="1" applyAlignment="1">
      <alignment vertical="center"/>
    </xf>
    <xf numFmtId="0" fontId="597" fillId="149" borderId="0" xfId="29" applyFont="1" applyFill="1" applyAlignment="1">
      <alignment horizontal="center" vertical="center"/>
    </xf>
    <xf numFmtId="0" fontId="323" fillId="149" borderId="0" xfId="0" applyFont="1" applyFill="1" applyAlignment="1">
      <alignment horizontal="left" vertical="top"/>
    </xf>
    <xf numFmtId="0" fontId="919" fillId="149" borderId="0" xfId="6" applyFont="1" applyFill="1" applyAlignment="1" applyProtection="1">
      <alignment horizontal="left" vertical="center"/>
      <protection hidden="1"/>
    </xf>
    <xf numFmtId="0" fontId="54" fillId="149" borderId="0" xfId="29" applyFont="1" applyFill="1" applyProtection="1">
      <protection hidden="1"/>
    </xf>
    <xf numFmtId="0" fontId="600" fillId="149" borderId="0" xfId="35" applyFont="1" applyFill="1" applyAlignment="1">
      <alignment vertical="center"/>
    </xf>
    <xf numFmtId="0" fontId="493" fillId="149" borderId="0" xfId="35" applyFont="1" applyFill="1" applyAlignment="1">
      <alignment vertical="center"/>
    </xf>
    <xf numFmtId="0" fontId="919" fillId="149" borderId="0" xfId="29" applyFont="1" applyFill="1" applyAlignment="1" applyProtection="1">
      <alignment vertical="center"/>
      <protection hidden="1"/>
    </xf>
    <xf numFmtId="0" fontId="1" fillId="149" borderId="0" xfId="35" applyFont="1" applyFill="1"/>
    <xf numFmtId="0" fontId="919" fillId="149" borderId="0" xfId="0" applyFont="1" applyFill="1" applyAlignment="1">
      <alignment horizontal="left" vertical="center"/>
    </xf>
    <xf numFmtId="0" fontId="642" fillId="45" borderId="23" xfId="29" applyFont="1" applyFill="1" applyBorder="1" applyAlignment="1">
      <alignment horizontal="center" vertical="center"/>
    </xf>
    <xf numFmtId="0" fontId="593" fillId="31" borderId="0" xfId="34" applyFont="1" applyFill="1" applyAlignment="1" applyProtection="1">
      <alignment vertical="center"/>
      <protection hidden="1"/>
    </xf>
    <xf numFmtId="0" fontId="920" fillId="149" borderId="0" xfId="29" applyFont="1" applyFill="1" applyAlignment="1">
      <alignment vertical="center"/>
    </xf>
    <xf numFmtId="0" fontId="295" fillId="31" borderId="23" xfId="11" applyFont="1" applyFill="1" applyBorder="1" applyAlignment="1" applyProtection="1">
      <alignment vertical="center"/>
      <protection locked="0"/>
    </xf>
    <xf numFmtId="0" fontId="295" fillId="31" borderId="23" xfId="37" applyFont="1" applyFill="1" applyBorder="1" applyAlignment="1" applyProtection="1">
      <alignment horizontal="left" vertical="center"/>
      <protection locked="0"/>
    </xf>
    <xf numFmtId="0" fontId="295" fillId="31" borderId="23" xfId="36" applyFont="1" applyFill="1" applyBorder="1" applyProtection="1">
      <protection locked="0"/>
    </xf>
    <xf numFmtId="0" fontId="296" fillId="154" borderId="89" xfId="36" applyFont="1" applyFill="1" applyBorder="1" applyAlignment="1" applyProtection="1">
      <alignment horizontal="center" vertical="center" textRotation="90"/>
      <protection locked="0"/>
    </xf>
    <xf numFmtId="0" fontId="809" fillId="31" borderId="0" xfId="7" applyFont="1" applyFill="1" applyBorder="1" applyAlignment="1" applyProtection="1">
      <alignment horizontal="center" vertical="center"/>
      <protection locked="0"/>
    </xf>
    <xf numFmtId="0" fontId="295" fillId="31" borderId="0" xfId="7" applyFont="1" applyFill="1" applyBorder="1" applyAlignment="1" applyProtection="1">
      <alignment horizontal="left" vertical="center"/>
      <protection locked="0"/>
    </xf>
    <xf numFmtId="0" fontId="295" fillId="31" borderId="0" xfId="37" applyFont="1" applyFill="1" applyBorder="1" applyAlignment="1" applyProtection="1">
      <alignment horizontal="left" vertical="center"/>
      <protection locked="0"/>
    </xf>
    <xf numFmtId="0" fontId="295" fillId="31" borderId="0" xfId="11" applyFont="1" applyFill="1" applyBorder="1" applyAlignment="1" applyProtection="1">
      <alignment vertical="center"/>
      <protection locked="0"/>
    </xf>
    <xf numFmtId="0" fontId="921" fillId="31" borderId="0" xfId="7" applyFont="1" applyFill="1" applyBorder="1" applyAlignment="1" applyProtection="1">
      <alignment horizontal="center" vertical="center"/>
      <protection locked="0"/>
    </xf>
    <xf numFmtId="0" fontId="295" fillId="31" borderId="0" xfId="36" applyFont="1" applyFill="1" applyBorder="1" applyProtection="1">
      <protection locked="0"/>
    </xf>
    <xf numFmtId="0" fontId="296" fillId="31" borderId="0" xfId="7" applyFont="1" applyFill="1" applyBorder="1" applyAlignment="1" applyProtection="1">
      <alignment horizontal="left" vertical="center"/>
      <protection locked="0"/>
    </xf>
    <xf numFmtId="0" fontId="295" fillId="31" borderId="0" xfId="36" applyFont="1" applyFill="1" applyBorder="1" applyAlignment="1" applyProtection="1">
      <alignment horizontal="center" vertical="center"/>
      <protection hidden="1"/>
    </xf>
    <xf numFmtId="0" fontId="11" fillId="31" borderId="23" xfId="6" applyFill="1" applyBorder="1"/>
    <xf numFmtId="0" fontId="922" fillId="31" borderId="0" xfId="7" applyFont="1" applyFill="1" applyBorder="1" applyAlignment="1" applyProtection="1">
      <alignment horizontal="center"/>
      <protection locked="0"/>
    </xf>
    <xf numFmtId="1" fontId="809" fillId="31" borderId="0" xfId="36" applyNumberFormat="1" applyFont="1" applyFill="1" applyBorder="1" applyAlignment="1" applyProtection="1">
      <alignment horizontal="center" vertical="center"/>
      <protection hidden="1"/>
    </xf>
    <xf numFmtId="0" fontId="11" fillId="31" borderId="0" xfId="6" applyFill="1" applyBorder="1" applyAlignment="1">
      <alignment vertical="center"/>
    </xf>
    <xf numFmtId="0" fontId="923" fillId="31" borderId="0" xfId="36" applyFont="1" applyFill="1" applyBorder="1" applyAlignment="1" applyProtection="1">
      <alignment vertical="top"/>
      <protection hidden="1"/>
    </xf>
    <xf numFmtId="0" fontId="924" fillId="31" borderId="0" xfId="7" applyFont="1" applyFill="1" applyBorder="1" applyAlignment="1">
      <alignment horizontal="left"/>
    </xf>
    <xf numFmtId="0" fontId="925" fillId="31" borderId="0" xfId="6" applyFont="1" applyFill="1" applyAlignment="1">
      <alignment horizontal="center" vertical="center"/>
    </xf>
    <xf numFmtId="0" fontId="0" fillId="45" borderId="258" xfId="0" applyFill="1" applyBorder="1"/>
    <xf numFmtId="0" fontId="0" fillId="45" borderId="272" xfId="0" applyFill="1" applyBorder="1"/>
    <xf numFmtId="0" fontId="0" fillId="45" borderId="273" xfId="0" applyFill="1" applyBorder="1"/>
    <xf numFmtId="0" fontId="118" fillId="3" borderId="260" xfId="0" applyFont="1" applyFill="1" applyBorder="1" applyAlignment="1">
      <alignment vertical="center"/>
    </xf>
    <xf numFmtId="0" fontId="118" fillId="3" borderId="0" xfId="0" applyFont="1" applyFill="1" applyAlignment="1">
      <alignment vertical="center"/>
    </xf>
    <xf numFmtId="0" fontId="118" fillId="3" borderId="261" xfId="0" applyFont="1" applyFill="1" applyBorder="1" applyAlignment="1">
      <alignment vertical="center"/>
    </xf>
    <xf numFmtId="0" fontId="63" fillId="3" borderId="260" xfId="0" applyFont="1" applyFill="1" applyBorder="1" applyAlignment="1">
      <alignment vertical="center"/>
    </xf>
    <xf numFmtId="0" fontId="63" fillId="3" borderId="0" xfId="0" applyFont="1" applyFill="1" applyAlignment="1">
      <alignment vertical="center"/>
    </xf>
    <xf numFmtId="0" fontId="63" fillId="3" borderId="261" xfId="0" applyFont="1" applyFill="1" applyBorder="1" applyAlignment="1">
      <alignment vertical="center"/>
    </xf>
    <xf numFmtId="0" fontId="865" fillId="178" borderId="0" xfId="0" applyFont="1" applyFill="1" applyAlignment="1">
      <alignment horizontal="right" vertical="center"/>
    </xf>
    <xf numFmtId="0" fontId="326" fillId="3" borderId="0" xfId="1" applyFont="1" applyFill="1" applyBorder="1" applyAlignment="1">
      <alignment vertical="center"/>
    </xf>
    <xf numFmtId="0" fontId="40" fillId="3" borderId="260" xfId="0" applyFont="1" applyFill="1" applyBorder="1" applyAlignment="1">
      <alignment vertical="center"/>
    </xf>
    <xf numFmtId="0" fontId="43" fillId="3" borderId="260" xfId="0" applyFont="1" applyFill="1" applyBorder="1" applyAlignment="1">
      <alignment vertical="center"/>
    </xf>
    <xf numFmtId="0" fontId="63" fillId="3" borderId="0" xfId="0" applyFont="1" applyFill="1" applyAlignment="1">
      <alignment vertical="center" wrapText="1"/>
    </xf>
    <xf numFmtId="0" fontId="63" fillId="3" borderId="261" xfId="0" applyFont="1" applyFill="1" applyBorder="1" applyAlignment="1">
      <alignment vertical="center" wrapText="1"/>
    </xf>
    <xf numFmtId="0" fontId="926" fillId="3" borderId="260" xfId="0" applyFont="1" applyFill="1" applyBorder="1" applyAlignment="1">
      <alignment vertical="center"/>
    </xf>
    <xf numFmtId="0" fontId="926" fillId="3" borderId="0" xfId="0" applyFont="1" applyFill="1" applyAlignment="1">
      <alignment vertical="center"/>
    </xf>
    <xf numFmtId="0" fontId="927" fillId="3" borderId="0" xfId="0" applyFont="1" applyFill="1" applyAlignment="1">
      <alignment vertical="center"/>
    </xf>
    <xf numFmtId="0" fontId="927" fillId="3" borderId="261" xfId="0" applyFont="1" applyFill="1" applyBorder="1" applyAlignment="1">
      <alignment vertical="center"/>
    </xf>
    <xf numFmtId="0" fontId="927" fillId="3" borderId="0" xfId="0" applyFont="1" applyFill="1" applyAlignment="1">
      <alignment vertical="center" wrapText="1"/>
    </xf>
    <xf numFmtId="0" fontId="927" fillId="3" borderId="261" xfId="0" applyFont="1" applyFill="1" applyBorder="1" applyAlignment="1">
      <alignment vertical="center" wrapText="1"/>
    </xf>
    <xf numFmtId="0" fontId="62" fillId="3" borderId="260" xfId="0" applyFont="1" applyFill="1" applyBorder="1" applyAlignment="1">
      <alignment vertical="center"/>
    </xf>
    <xf numFmtId="0" fontId="62" fillId="3" borderId="0" xfId="0" applyFont="1" applyFill="1" applyAlignment="1">
      <alignment vertical="center"/>
    </xf>
    <xf numFmtId="0" fontId="173" fillId="3" borderId="0" xfId="0" applyFont="1" applyFill="1" applyAlignment="1">
      <alignment vertical="center"/>
    </xf>
    <xf numFmtId="0" fontId="173" fillId="3" borderId="261" xfId="0" applyFont="1" applyFill="1" applyBorder="1" applyAlignment="1">
      <alignment vertical="center"/>
    </xf>
    <xf numFmtId="0" fontId="173" fillId="3" borderId="0" xfId="0" applyFont="1" applyFill="1" applyAlignment="1">
      <alignment vertical="center" wrapText="1"/>
    </xf>
    <xf numFmtId="0" fontId="173" fillId="3" borderId="261" xfId="0" applyFont="1" applyFill="1" applyBorder="1" applyAlignment="1">
      <alignment vertical="center" wrapText="1"/>
    </xf>
    <xf numFmtId="0" fontId="87" fillId="5" borderId="0" xfId="0" applyFont="1" applyFill="1" applyAlignment="1">
      <alignment horizontal="left" vertical="center"/>
    </xf>
    <xf numFmtId="0" fontId="87" fillId="5" borderId="0" xfId="0" applyFont="1" applyFill="1" applyAlignment="1">
      <alignment vertical="center"/>
    </xf>
    <xf numFmtId="0" fontId="87" fillId="5" borderId="0" xfId="0" applyFont="1" applyFill="1" applyAlignment="1">
      <alignment vertical="center" wrapText="1"/>
    </xf>
    <xf numFmtId="0" fontId="87" fillId="5" borderId="261" xfId="0" applyFont="1" applyFill="1" applyBorder="1" applyAlignment="1">
      <alignment vertical="center" wrapText="1"/>
    </xf>
    <xf numFmtId="0" fontId="226" fillId="0" borderId="0" xfId="6" applyFont="1" applyAlignment="1">
      <alignment horizontal="right" vertical="center"/>
    </xf>
    <xf numFmtId="0" fontId="330" fillId="69" borderId="0" xfId="6" applyFont="1" applyFill="1" applyAlignment="1">
      <alignment horizontal="center" vertical="center"/>
    </xf>
    <xf numFmtId="0" fontId="647" fillId="154" borderId="0" xfId="7" applyFont="1" applyFill="1" applyAlignment="1" applyProtection="1">
      <alignment horizontal="center" vertical="center" textRotation="90"/>
      <protection locked="0"/>
    </xf>
    <xf numFmtId="0" fontId="279" fillId="3" borderId="0" xfId="0" applyFont="1" applyFill="1"/>
    <xf numFmtId="0" fontId="173" fillId="3" borderId="0" xfId="14" applyFont="1" applyFill="1" applyAlignment="1">
      <alignment horizontal="right" vertical="center"/>
    </xf>
    <xf numFmtId="0" fontId="17" fillId="3" borderId="261" xfId="14" applyFont="1" applyFill="1" applyBorder="1" applyAlignment="1">
      <alignment horizontal="left" vertical="center" wrapText="1"/>
    </xf>
    <xf numFmtId="0" fontId="927" fillId="3" borderId="260" xfId="0" applyFont="1" applyFill="1" applyBorder="1"/>
    <xf numFmtId="0" fontId="927" fillId="3" borderId="0" xfId="0" applyFont="1" applyFill="1"/>
    <xf numFmtId="0" fontId="928" fillId="45" borderId="262" xfId="0" applyFont="1" applyFill="1" applyBorder="1" applyAlignment="1">
      <alignment vertical="center"/>
    </xf>
    <xf numFmtId="0" fontId="928" fillId="45" borderId="263" xfId="0" applyFont="1" applyFill="1" applyBorder="1" applyAlignment="1">
      <alignment vertical="center"/>
    </xf>
    <xf numFmtId="0" fontId="928" fillId="45" borderId="264" xfId="0" applyFont="1" applyFill="1" applyBorder="1" applyAlignment="1">
      <alignment vertical="center"/>
    </xf>
    <xf numFmtId="0" fontId="247" fillId="0" borderId="0" xfId="8" applyFont="1" applyAlignment="1">
      <alignment horizontal="left" vertical="center"/>
    </xf>
    <xf numFmtId="0" fontId="775" fillId="33" borderId="0" xfId="6" applyFont="1" applyFill="1" applyAlignment="1">
      <alignment horizontal="center" vertical="center"/>
    </xf>
    <xf numFmtId="0" fontId="644" fillId="149" borderId="0" xfId="43" applyFont="1" applyFill="1" applyAlignment="1" applyProtection="1">
      <alignment horizontal="left" vertical="center"/>
    </xf>
    <xf numFmtId="1" fontId="809" fillId="31" borderId="0" xfId="36" applyNumberFormat="1" applyFont="1" applyFill="1" applyBorder="1" applyAlignment="1" applyProtection="1">
      <alignment horizontal="center" vertical="center"/>
      <protection hidden="1"/>
    </xf>
    <xf numFmtId="1" fontId="809" fillId="31" borderId="320" xfId="36" applyNumberFormat="1" applyFont="1" applyFill="1" applyBorder="1" applyAlignment="1" applyProtection="1">
      <alignment horizontal="center" vertical="center"/>
      <protection hidden="1"/>
    </xf>
    <xf numFmtId="0" fontId="323" fillId="49" borderId="209" xfId="7" applyFont="1" applyFill="1" applyBorder="1" applyAlignment="1" applyProtection="1">
      <alignment horizontal="center" vertical="center" textRotation="90"/>
      <protection locked="0"/>
    </xf>
    <xf numFmtId="0" fontId="323" fillId="49" borderId="271" xfId="7" applyFont="1" applyFill="1" applyBorder="1" applyAlignment="1" applyProtection="1">
      <alignment horizontal="center" vertical="center" textRotation="90"/>
      <protection locked="0"/>
    </xf>
    <xf numFmtId="0" fontId="295" fillId="31" borderId="0" xfId="37" applyFont="1" applyFill="1" applyBorder="1" applyAlignment="1" applyProtection="1">
      <alignment horizontal="left" vertical="center" wrapText="1"/>
      <protection locked="0"/>
    </xf>
    <xf numFmtId="0" fontId="295" fillId="31" borderId="23" xfId="37" applyFont="1" applyFill="1" applyBorder="1" applyAlignment="1" applyProtection="1">
      <alignment horizontal="left" vertical="center" wrapText="1"/>
      <protection locked="0"/>
    </xf>
    <xf numFmtId="0" fontId="809" fillId="31" borderId="0" xfId="37" applyFont="1" applyFill="1" applyBorder="1" applyAlignment="1" applyProtection="1">
      <alignment horizontal="left" vertical="center" wrapText="1"/>
      <protection locked="0"/>
    </xf>
    <xf numFmtId="0" fontId="809" fillId="31" borderId="23" xfId="37" applyFont="1" applyFill="1" applyBorder="1" applyAlignment="1" applyProtection="1">
      <alignment horizontal="left" vertical="center" wrapText="1"/>
      <protection locked="0"/>
    </xf>
    <xf numFmtId="0" fontId="809" fillId="31" borderId="320" xfId="37" applyFont="1" applyFill="1" applyBorder="1" applyAlignment="1" applyProtection="1">
      <alignment horizontal="left" vertical="center" wrapText="1"/>
      <protection locked="0"/>
    </xf>
    <xf numFmtId="0" fontId="809" fillId="31" borderId="321" xfId="37" applyFont="1" applyFill="1" applyBorder="1" applyAlignment="1" applyProtection="1">
      <alignment horizontal="left" vertical="center" wrapText="1"/>
      <protection locked="0"/>
    </xf>
    <xf numFmtId="0" fontId="296" fillId="31" borderId="90" xfId="37" applyFont="1" applyFill="1" applyBorder="1" applyAlignment="1" applyProtection="1">
      <alignment horizontal="center" vertical="center"/>
      <protection locked="0"/>
    </xf>
    <xf numFmtId="0" fontId="296" fillId="31" borderId="91" xfId="37" applyFont="1" applyFill="1" applyBorder="1" applyAlignment="1" applyProtection="1">
      <alignment horizontal="center" vertical="center"/>
      <protection locked="0"/>
    </xf>
    <xf numFmtId="182" fontId="296" fillId="35" borderId="0" xfId="7" applyNumberFormat="1" applyFont="1" applyFill="1" applyBorder="1" applyAlignment="1" applyProtection="1">
      <alignment horizontal="left" vertical="center" wrapText="1"/>
      <protection locked="0"/>
    </xf>
    <xf numFmtId="182" fontId="296" fillId="35" borderId="23" xfId="7" applyNumberFormat="1" applyFont="1" applyFill="1" applyBorder="1" applyAlignment="1" applyProtection="1">
      <alignment horizontal="left" vertical="center" wrapText="1"/>
      <protection locked="0"/>
    </xf>
    <xf numFmtId="0" fontId="323" fillId="32" borderId="0" xfId="7" applyFont="1" applyFill="1" applyBorder="1" applyAlignment="1" applyProtection="1">
      <alignment horizontal="center" vertical="center"/>
      <protection locked="0"/>
    </xf>
    <xf numFmtId="0" fontId="643" fillId="0" borderId="89" xfId="22" applyFont="1" applyBorder="1" applyAlignment="1">
      <alignment horizontal="left" vertical="center"/>
    </xf>
    <xf numFmtId="0" fontId="643" fillId="0" borderId="90" xfId="22" applyFont="1" applyBorder="1" applyAlignment="1">
      <alignment horizontal="left" vertical="center"/>
    </xf>
    <xf numFmtId="0" fontId="643" fillId="0" borderId="91" xfId="22" applyFont="1" applyBorder="1" applyAlignment="1">
      <alignment horizontal="left" vertical="center"/>
    </xf>
    <xf numFmtId="0" fontId="643" fillId="0" borderId="274" xfId="22" applyFont="1" applyBorder="1" applyAlignment="1">
      <alignment horizontal="left" vertical="center"/>
    </xf>
    <xf numFmtId="0" fontId="643" fillId="0" borderId="263" xfId="22" applyFont="1" applyBorder="1" applyAlignment="1">
      <alignment horizontal="left" vertical="center"/>
    </xf>
    <xf numFmtId="0" fontId="643" fillId="0" borderId="267" xfId="22" applyFont="1" applyBorder="1" applyAlignment="1">
      <alignment horizontal="left" vertical="center"/>
    </xf>
    <xf numFmtId="0" fontId="791" fillId="31" borderId="275" xfId="22" applyFont="1" applyFill="1" applyBorder="1" applyAlignment="1">
      <alignment horizontal="center" vertical="center"/>
    </xf>
    <xf numFmtId="0" fontId="791" fillId="31" borderId="276" xfId="22" applyFont="1" applyFill="1" applyBorder="1" applyAlignment="1">
      <alignment horizontal="center" vertical="center"/>
    </xf>
    <xf numFmtId="0" fontId="640" fillId="75" borderId="171" xfId="22" applyFont="1" applyFill="1" applyBorder="1" applyAlignment="1">
      <alignment horizontal="center" vertical="center" wrapText="1"/>
    </xf>
    <xf numFmtId="0" fontId="640" fillId="75" borderId="0" xfId="22" applyFont="1" applyFill="1" applyAlignment="1">
      <alignment horizontal="center" vertical="center" wrapText="1"/>
    </xf>
    <xf numFmtId="0" fontId="300" fillId="31" borderId="0" xfId="22" applyFont="1" applyFill="1" applyAlignment="1">
      <alignment horizontal="center" vertical="center" wrapText="1"/>
    </xf>
    <xf numFmtId="0" fontId="793" fillId="37" borderId="277" xfId="22" applyFont="1" applyFill="1" applyBorder="1" applyAlignment="1">
      <alignment horizontal="center" vertical="center"/>
    </xf>
    <xf numFmtId="0" fontId="793" fillId="37" borderId="278" xfId="22" applyFont="1" applyFill="1" applyBorder="1" applyAlignment="1">
      <alignment horizontal="center" vertical="center"/>
    </xf>
    <xf numFmtId="0" fontId="794" fillId="31" borderId="0" xfId="22" applyFont="1" applyFill="1" applyAlignment="1">
      <alignment horizontal="center" vertical="center" wrapText="1"/>
    </xf>
    <xf numFmtId="49" fontId="793" fillId="162" borderId="209" xfId="22" applyNumberFormat="1" applyFont="1" applyFill="1" applyBorder="1" applyAlignment="1">
      <alignment horizontal="center" wrapText="1"/>
    </xf>
    <xf numFmtId="49" fontId="793" fillId="162" borderId="0" xfId="22" applyNumberFormat="1" applyFont="1" applyFill="1" applyAlignment="1">
      <alignment horizontal="center" wrapText="1"/>
    </xf>
    <xf numFmtId="49" fontId="793" fillId="162" borderId="23" xfId="22" applyNumberFormat="1" applyFont="1" applyFill="1" applyBorder="1" applyAlignment="1">
      <alignment horizontal="center" wrapText="1"/>
    </xf>
    <xf numFmtId="49" fontId="760" fillId="162" borderId="209" xfId="22" applyNumberFormat="1" applyFont="1" applyFill="1" applyBorder="1" applyAlignment="1">
      <alignment horizontal="center" vertical="center" wrapText="1"/>
    </xf>
    <xf numFmtId="49" fontId="289" fillId="162" borderId="0" xfId="22" applyNumberFormat="1" applyFont="1" applyFill="1" applyAlignment="1">
      <alignment horizontal="center" vertical="center" wrapText="1"/>
    </xf>
    <xf numFmtId="49" fontId="289" fillId="162" borderId="23" xfId="22" applyNumberFormat="1" applyFont="1" applyFill="1" applyBorder="1" applyAlignment="1">
      <alignment horizontal="center" vertical="center" wrapText="1"/>
    </xf>
    <xf numFmtId="49" fontId="289" fillId="162" borderId="209" xfId="22" applyNumberFormat="1" applyFont="1" applyFill="1" applyBorder="1" applyAlignment="1">
      <alignment horizontal="center" vertical="center" wrapText="1"/>
    </xf>
    <xf numFmtId="49" fontId="725" fillId="162" borderId="209" xfId="22" applyNumberFormat="1" applyFont="1" applyFill="1" applyBorder="1" applyAlignment="1">
      <alignment horizontal="center" vertical="center" wrapText="1"/>
    </xf>
    <xf numFmtId="49" fontId="725" fillId="162" borderId="0" xfId="22" applyNumberFormat="1" applyFont="1" applyFill="1" applyAlignment="1">
      <alignment horizontal="center" vertical="center" wrapText="1"/>
    </xf>
    <xf numFmtId="49" fontId="725" fillId="162" borderId="23" xfId="22" applyNumberFormat="1" applyFont="1" applyFill="1" applyBorder="1" applyAlignment="1">
      <alignment horizontal="center" vertical="center" wrapText="1"/>
    </xf>
    <xf numFmtId="49" fontId="801" fillId="162" borderId="209" xfId="22" applyNumberFormat="1" applyFont="1" applyFill="1" applyBorder="1" applyAlignment="1">
      <alignment horizontal="center" vertical="center" wrapText="1"/>
    </xf>
    <xf numFmtId="49" fontId="801" fillId="162" borderId="0" xfId="22" applyNumberFormat="1" applyFont="1" applyFill="1" applyAlignment="1">
      <alignment horizontal="center" vertical="center" wrapText="1"/>
    </xf>
    <xf numFmtId="0" fontId="803" fillId="50" borderId="286" xfId="22" applyFont="1" applyFill="1" applyBorder="1" applyAlignment="1">
      <alignment horizontal="center" vertical="center" wrapText="1"/>
    </xf>
    <xf numFmtId="0" fontId="803" fillId="50" borderId="288" xfId="22" applyFont="1" applyFill="1" applyBorder="1" applyAlignment="1">
      <alignment horizontal="center" vertical="center" wrapText="1"/>
    </xf>
    <xf numFmtId="0" fontId="667" fillId="50" borderId="287" xfId="22" applyFont="1" applyFill="1" applyBorder="1" applyAlignment="1">
      <alignment horizontal="center" vertical="center" wrapText="1"/>
    </xf>
    <xf numFmtId="0" fontId="667" fillId="50" borderId="289" xfId="22" applyFont="1" applyFill="1" applyBorder="1" applyAlignment="1">
      <alignment horizontal="center" vertical="center" wrapText="1"/>
    </xf>
    <xf numFmtId="49" fontId="296" fillId="33" borderId="209" xfId="22" applyNumberFormat="1" applyFont="1" applyFill="1" applyBorder="1" applyAlignment="1">
      <alignment horizontal="center" vertical="center" wrapText="1"/>
    </xf>
    <xf numFmtId="49" fontId="296" fillId="33" borderId="0" xfId="22" applyNumberFormat="1" applyFont="1" applyFill="1" applyAlignment="1">
      <alignment horizontal="center" vertical="center" wrapText="1"/>
    </xf>
    <xf numFmtId="49" fontId="296" fillId="33" borderId="23" xfId="22" applyNumberFormat="1" applyFont="1" applyFill="1" applyBorder="1" applyAlignment="1">
      <alignment horizontal="center" vertical="center" wrapText="1"/>
    </xf>
    <xf numFmtId="49" fontId="296" fillId="37" borderId="0" xfId="22" applyNumberFormat="1" applyFont="1" applyFill="1" applyAlignment="1">
      <alignment horizontal="center" vertical="center" wrapText="1"/>
    </xf>
    <xf numFmtId="0" fontId="71" fillId="37" borderId="0" xfId="22" applyFont="1" applyFill="1" applyAlignment="1">
      <alignment horizontal="center" vertical="center" wrapText="1"/>
    </xf>
    <xf numFmtId="49" fontId="315" fillId="162" borderId="39" xfId="22" applyNumberFormat="1" applyFont="1" applyFill="1" applyBorder="1" applyAlignment="1">
      <alignment horizontal="center" wrapText="1"/>
    </xf>
    <xf numFmtId="0" fontId="296" fillId="50" borderId="89" xfId="22" applyFont="1" applyFill="1" applyBorder="1" applyAlignment="1">
      <alignment horizontal="center" vertical="center" wrapText="1"/>
    </xf>
    <xf numFmtId="0" fontId="296" fillId="50" borderId="91" xfId="22" applyFont="1" applyFill="1" applyBorder="1" applyAlignment="1">
      <alignment horizontal="center" vertical="center" wrapText="1"/>
    </xf>
    <xf numFmtId="49" fontId="226" fillId="33" borderId="284" xfId="22" applyNumberFormat="1" applyFont="1" applyFill="1" applyBorder="1" applyAlignment="1">
      <alignment horizontal="center" vertical="center" wrapText="1"/>
    </xf>
    <xf numFmtId="49" fontId="226" fillId="33" borderId="0" xfId="22" applyNumberFormat="1" applyFont="1" applyFill="1" applyAlignment="1">
      <alignment horizontal="center" vertical="center" wrapText="1"/>
    </xf>
    <xf numFmtId="49" fontId="799" fillId="37" borderId="282" xfId="22" applyNumberFormat="1" applyFont="1" applyFill="1" applyBorder="1" applyAlignment="1">
      <alignment horizontal="center" vertical="center" wrapText="1"/>
    </xf>
    <xf numFmtId="49" fontId="295" fillId="160" borderId="0" xfId="22" applyNumberFormat="1" applyFont="1" applyFill="1" applyAlignment="1">
      <alignment horizontal="center" vertical="center" wrapText="1"/>
    </xf>
    <xf numFmtId="0" fontId="212" fillId="161" borderId="0" xfId="22" applyFont="1" applyFill="1" applyAlignment="1">
      <alignment horizontal="center" vertical="center" wrapText="1"/>
    </xf>
    <xf numFmtId="0" fontId="17" fillId="161" borderId="0" xfId="22" applyFont="1" applyFill="1" applyAlignment="1">
      <alignment horizontal="center" vertical="center" wrapText="1"/>
    </xf>
    <xf numFmtId="49" fontId="569" fillId="162" borderId="0" xfId="22" applyNumberFormat="1" applyFont="1" applyFill="1" applyAlignment="1">
      <alignment horizontal="center" wrapText="1"/>
    </xf>
    <xf numFmtId="49" fontId="569" fillId="162" borderId="23" xfId="22" applyNumberFormat="1" applyFont="1" applyFill="1" applyBorder="1" applyAlignment="1">
      <alignment horizontal="center" wrapText="1"/>
    </xf>
    <xf numFmtId="0" fontId="778" fillId="0" borderId="0" xfId="6" applyFont="1" applyAlignment="1">
      <alignment horizontal="center" vertical="center"/>
    </xf>
    <xf numFmtId="49" fontId="315" fillId="162" borderId="0" xfId="22" applyNumberFormat="1" applyFont="1" applyFill="1" applyAlignment="1">
      <alignment horizontal="center" wrapText="1"/>
    </xf>
    <xf numFmtId="49" fontId="811" fillId="31" borderId="209" xfId="38" applyNumberFormat="1" applyFont="1" applyFill="1" applyBorder="1" applyAlignment="1">
      <alignment horizontal="left"/>
    </xf>
    <xf numFmtId="49" fontId="811" fillId="31" borderId="0" xfId="38" applyNumberFormat="1" applyFont="1" applyFill="1" applyBorder="1" applyAlignment="1">
      <alignment horizontal="left"/>
    </xf>
    <xf numFmtId="0" fontId="214" fillId="31" borderId="0" xfId="36" applyFont="1" applyFill="1" applyAlignment="1" applyProtection="1">
      <alignment horizontal="center" vertical="center"/>
      <protection locked="0"/>
    </xf>
    <xf numFmtId="0" fontId="214" fillId="31" borderId="90" xfId="7" applyFont="1" applyFill="1" applyBorder="1" applyAlignment="1" applyProtection="1">
      <alignment horizontal="center" vertical="center"/>
      <protection locked="0"/>
    </xf>
    <xf numFmtId="0" fontId="300" fillId="45" borderId="174" xfId="7" applyFont="1" applyFill="1" applyBorder="1" applyAlignment="1" applyProtection="1">
      <alignment horizontal="center" vertical="center"/>
      <protection hidden="1"/>
    </xf>
    <xf numFmtId="0" fontId="300" fillId="45" borderId="90" xfId="7" applyFont="1" applyFill="1" applyBorder="1" applyAlignment="1" applyProtection="1">
      <alignment horizontal="center" vertical="center"/>
      <protection hidden="1"/>
    </xf>
    <xf numFmtId="0" fontId="649" fillId="49" borderId="209" xfId="7" applyFont="1" applyFill="1" applyBorder="1" applyAlignment="1" applyProtection="1">
      <alignment horizontal="center" vertical="center" textRotation="90"/>
      <protection locked="0"/>
    </xf>
    <xf numFmtId="0" fontId="649" fillId="49" borderId="177" xfId="7" applyFont="1" applyFill="1" applyBorder="1" applyAlignment="1" applyProtection="1">
      <alignment horizontal="center" vertical="center" textRotation="90"/>
      <protection locked="0"/>
    </xf>
    <xf numFmtId="0" fontId="248" fillId="49" borderId="0" xfId="7" applyFont="1" applyFill="1" applyAlignment="1" applyProtection="1">
      <alignment horizontal="center" vertical="center"/>
      <protection hidden="1"/>
    </xf>
    <xf numFmtId="0" fontId="647" fillId="154" borderId="89" xfId="7" applyFont="1" applyFill="1" applyBorder="1" applyAlignment="1" applyProtection="1">
      <alignment horizontal="center" vertical="center" textRotation="90"/>
      <protection locked="0"/>
    </xf>
    <xf numFmtId="0" fontId="647" fillId="154" borderId="209" xfId="7" applyFont="1" applyFill="1" applyBorder="1" applyAlignment="1" applyProtection="1">
      <alignment horizontal="center" vertical="center" textRotation="90"/>
      <protection locked="0"/>
    </xf>
    <xf numFmtId="0" fontId="648" fillId="31" borderId="90" xfId="7" applyFont="1" applyFill="1" applyBorder="1" applyAlignment="1" applyProtection="1">
      <alignment horizontal="center" vertical="center"/>
      <protection hidden="1"/>
    </xf>
    <xf numFmtId="0" fontId="648" fillId="31" borderId="91" xfId="7" applyFont="1" applyFill="1" applyBorder="1" applyAlignment="1" applyProtection="1">
      <alignment horizontal="center" vertical="center"/>
      <protection hidden="1"/>
    </xf>
    <xf numFmtId="0" fontId="648" fillId="31" borderId="121" xfId="7" applyFont="1" applyFill="1" applyBorder="1" applyAlignment="1" applyProtection="1">
      <alignment horizontal="center" vertical="center"/>
      <protection hidden="1"/>
    </xf>
    <xf numFmtId="0" fontId="648" fillId="31" borderId="122" xfId="7" applyFont="1" applyFill="1" applyBorder="1" applyAlignment="1" applyProtection="1">
      <alignment horizontal="center" vertical="center"/>
      <protection hidden="1"/>
    </xf>
    <xf numFmtId="0" fontId="647" fillId="45" borderId="209" xfId="7" applyFont="1" applyFill="1" applyBorder="1" applyAlignment="1" applyProtection="1">
      <alignment horizontal="center" vertical="center" textRotation="90"/>
      <protection locked="0"/>
    </xf>
    <xf numFmtId="0" fontId="647" fillId="45" borderId="177" xfId="7" applyFont="1" applyFill="1" applyBorder="1" applyAlignment="1" applyProtection="1">
      <alignment horizontal="center" vertical="center" textRotation="90"/>
      <protection locked="0"/>
    </xf>
    <xf numFmtId="0" fontId="300" fillId="45" borderId="0" xfId="7" applyFont="1" applyFill="1" applyAlignment="1" applyProtection="1">
      <alignment horizontal="center" vertical="center"/>
      <protection hidden="1"/>
    </xf>
    <xf numFmtId="166" fontId="360" fillId="37" borderId="0" xfId="7" applyNumberFormat="1" applyFont="1" applyFill="1" applyAlignment="1" applyProtection="1">
      <alignment horizontal="center" vertical="center"/>
      <protection hidden="1"/>
    </xf>
    <xf numFmtId="0" fontId="372" fillId="37" borderId="23" xfId="7" applyFont="1" applyFill="1" applyBorder="1" applyAlignment="1" applyProtection="1">
      <alignment horizontal="center" vertical="center"/>
      <protection hidden="1"/>
    </xf>
    <xf numFmtId="0" fontId="233" fillId="31" borderId="263" xfId="7" applyFont="1" applyFill="1" applyBorder="1" applyAlignment="1" applyProtection="1">
      <alignment horizontal="center"/>
      <protection hidden="1"/>
    </xf>
    <xf numFmtId="1" fontId="573" fillId="31" borderId="0" xfId="7" applyNumberFormat="1" applyFont="1" applyFill="1" applyAlignment="1" applyProtection="1">
      <alignment horizontal="center" vertical="center"/>
      <protection hidden="1"/>
    </xf>
    <xf numFmtId="0" fontId="656" fillId="31" borderId="23" xfId="7" applyFont="1" applyFill="1" applyBorder="1" applyAlignment="1" applyProtection="1">
      <alignment horizontal="center" vertical="center"/>
      <protection hidden="1"/>
    </xf>
    <xf numFmtId="0" fontId="315" fillId="31" borderId="90" xfId="37" applyFont="1" applyFill="1" applyBorder="1" applyAlignment="1" applyProtection="1">
      <alignment horizontal="center" vertical="center"/>
      <protection locked="0"/>
    </xf>
    <xf numFmtId="0" fontId="315" fillId="31" borderId="91" xfId="37" applyFont="1" applyFill="1" applyBorder="1" applyAlignment="1" applyProtection="1">
      <alignment horizontal="center" vertical="center"/>
      <protection locked="0"/>
    </xf>
    <xf numFmtId="0" fontId="315" fillId="31" borderId="0" xfId="37" applyFont="1" applyFill="1" applyAlignment="1" applyProtection="1">
      <alignment horizontal="center" vertical="center"/>
      <protection locked="0"/>
    </xf>
    <xf numFmtId="0" fontId="315" fillId="31" borderId="23" xfId="37" applyFont="1" applyFill="1" applyBorder="1" applyAlignment="1" applyProtection="1">
      <alignment horizontal="center" vertical="center"/>
      <protection locked="0"/>
    </xf>
    <xf numFmtId="0" fontId="646" fillId="0" borderId="258" xfId="22" applyFont="1" applyBorder="1" applyAlignment="1">
      <alignment horizontal="center" vertical="center" wrapText="1"/>
    </xf>
    <xf numFmtId="0" fontId="646" fillId="0" borderId="168" xfId="22" applyFont="1" applyBorder="1" applyAlignment="1">
      <alignment horizontal="center" vertical="center" wrapText="1"/>
    </xf>
    <xf numFmtId="0" fontId="646" fillId="0" borderId="259" xfId="22" applyFont="1" applyBorder="1" applyAlignment="1">
      <alignment horizontal="center" vertical="center" wrapText="1"/>
    </xf>
    <xf numFmtId="0" fontId="646" fillId="0" borderId="260" xfId="22" applyFont="1" applyBorder="1" applyAlignment="1">
      <alignment horizontal="center" vertical="center" wrapText="1"/>
    </xf>
    <xf numFmtId="0" fontId="646" fillId="0" borderId="0" xfId="22" applyFont="1" applyAlignment="1">
      <alignment horizontal="center" vertical="center" wrapText="1"/>
    </xf>
    <xf numFmtId="0" fontId="646" fillId="0" borderId="261" xfId="22" applyFont="1" applyBorder="1" applyAlignment="1">
      <alignment horizontal="center" vertical="center" wrapText="1"/>
    </xf>
    <xf numFmtId="0" fontId="646" fillId="0" borderId="262" xfId="22" applyFont="1" applyBorder="1" applyAlignment="1">
      <alignment horizontal="center" vertical="center" wrapText="1"/>
    </xf>
    <xf numFmtId="0" fontId="646" fillId="0" borderId="263" xfId="22" applyFont="1" applyBorder="1" applyAlignment="1">
      <alignment horizontal="center" vertical="center" wrapText="1"/>
    </xf>
    <xf numFmtId="0" fontId="646" fillId="0" borderId="264" xfId="22" applyFont="1" applyBorder="1" applyAlignment="1">
      <alignment horizontal="center" vertical="center" wrapText="1"/>
    </xf>
    <xf numFmtId="0" fontId="647" fillId="154" borderId="89" xfId="36" applyFont="1" applyFill="1" applyBorder="1" applyAlignment="1" applyProtection="1">
      <alignment horizontal="center" vertical="center" textRotation="90"/>
      <protection locked="0"/>
    </xf>
    <xf numFmtId="0" fontId="647" fillId="154" borderId="209" xfId="36" applyFont="1" applyFill="1" applyBorder="1" applyAlignment="1" applyProtection="1">
      <alignment horizontal="center" vertical="center" textRotation="90"/>
      <protection locked="0"/>
    </xf>
    <xf numFmtId="0" fontId="570" fillId="46" borderId="258" xfId="22" applyFont="1" applyFill="1" applyBorder="1" applyAlignment="1">
      <alignment horizontal="center" vertical="center" wrapText="1"/>
    </xf>
    <xf numFmtId="0" fontId="570" fillId="46" borderId="272" xfId="22" applyFont="1" applyFill="1" applyBorder="1" applyAlignment="1">
      <alignment horizontal="center" vertical="center" wrapText="1"/>
    </xf>
    <xf numFmtId="0" fontId="570" fillId="46" borderId="273" xfId="22" applyFont="1" applyFill="1" applyBorder="1" applyAlignment="1">
      <alignment horizontal="center" vertical="center" wrapText="1"/>
    </xf>
    <xf numFmtId="0" fontId="570" fillId="46" borderId="260" xfId="22" applyFont="1" applyFill="1" applyBorder="1" applyAlignment="1">
      <alignment horizontal="center" vertical="center" wrapText="1"/>
    </xf>
    <xf numFmtId="0" fontId="570" fillId="46" borderId="0" xfId="22" applyFont="1" applyFill="1" applyAlignment="1">
      <alignment horizontal="center" vertical="center" wrapText="1"/>
    </xf>
    <xf numFmtId="0" fontId="570" fillId="46" borderId="261" xfId="22" applyFont="1" applyFill="1" applyBorder="1" applyAlignment="1">
      <alignment horizontal="center" vertical="center" wrapText="1"/>
    </xf>
    <xf numFmtId="0" fontId="570" fillId="46" borderId="262" xfId="22" applyFont="1" applyFill="1" applyBorder="1" applyAlignment="1">
      <alignment horizontal="center" vertical="center" wrapText="1"/>
    </xf>
    <xf numFmtId="0" fontId="570" fillId="46" borderId="263" xfId="22" applyFont="1" applyFill="1" applyBorder="1" applyAlignment="1">
      <alignment horizontal="center" vertical="center" wrapText="1"/>
    </xf>
    <xf numFmtId="0" fontId="570" fillId="46" borderId="264" xfId="22" applyFont="1" applyFill="1" applyBorder="1" applyAlignment="1">
      <alignment horizontal="center" vertical="center" wrapText="1"/>
    </xf>
    <xf numFmtId="0" fontId="248" fillId="49" borderId="174" xfId="7" applyFont="1" applyFill="1" applyBorder="1" applyAlignment="1" applyProtection="1">
      <alignment horizontal="center" vertical="center"/>
      <protection hidden="1"/>
    </xf>
    <xf numFmtId="0" fontId="248" fillId="49" borderId="90" xfId="7" applyFont="1" applyFill="1" applyBorder="1" applyAlignment="1" applyProtection="1">
      <alignment horizontal="center" vertical="center"/>
      <protection hidden="1"/>
    </xf>
    <xf numFmtId="1" fontId="813" fillId="33" borderId="0" xfId="8" applyNumberFormat="1" applyFont="1" applyFill="1" applyAlignment="1">
      <alignment horizontal="center" vertical="center"/>
    </xf>
    <xf numFmtId="0" fontId="329" fillId="32" borderId="0" xfId="0" applyFont="1" applyFill="1" applyAlignment="1">
      <alignment horizontal="center" vertical="center"/>
    </xf>
    <xf numFmtId="0" fontId="209" fillId="32" borderId="0" xfId="0" applyFont="1" applyFill="1" applyAlignment="1">
      <alignment horizontal="center" vertical="center"/>
    </xf>
    <xf numFmtId="0" fontId="274" fillId="55" borderId="54" xfId="0" applyFont="1" applyFill="1" applyBorder="1" applyAlignment="1">
      <alignment horizontal="center" vertical="center" wrapText="1"/>
    </xf>
    <xf numFmtId="0" fontId="274" fillId="55" borderId="63" xfId="0" applyFont="1" applyFill="1" applyBorder="1" applyAlignment="1">
      <alignment horizontal="center" vertical="center" wrapText="1"/>
    </xf>
    <xf numFmtId="0" fontId="274" fillId="55" borderId="0" xfId="0" applyFont="1" applyFill="1" applyAlignment="1">
      <alignment horizontal="center" vertical="center" wrapText="1"/>
    </xf>
    <xf numFmtId="0" fontId="274" fillId="55" borderId="45" xfId="0" applyFont="1" applyFill="1" applyBorder="1" applyAlignment="1">
      <alignment horizontal="center" vertical="center" wrapText="1"/>
    </xf>
    <xf numFmtId="0" fontId="274" fillId="31" borderId="54" xfId="0" applyFont="1" applyFill="1" applyBorder="1" applyAlignment="1">
      <alignment horizontal="center" vertical="center" wrapText="1"/>
    </xf>
    <xf numFmtId="0" fontId="274" fillId="31" borderId="63" xfId="0" applyFont="1" applyFill="1" applyBorder="1" applyAlignment="1">
      <alignment horizontal="center" vertical="center" wrapText="1"/>
    </xf>
    <xf numFmtId="0" fontId="274" fillId="31" borderId="0" xfId="0" applyFont="1" applyFill="1" applyAlignment="1">
      <alignment horizontal="center" vertical="center" wrapText="1"/>
    </xf>
    <xf numFmtId="0" fontId="274" fillId="31" borderId="45" xfId="0" applyFont="1" applyFill="1" applyBorder="1" applyAlignment="1">
      <alignment horizontal="center" vertical="center" wrapText="1"/>
    </xf>
    <xf numFmtId="0" fontId="344" fillId="31" borderId="0" xfId="0" applyFont="1" applyFill="1" applyAlignment="1">
      <alignment horizontal="center" vertical="center"/>
    </xf>
    <xf numFmtId="0" fontId="294" fillId="37" borderId="0" xfId="0" applyFont="1" applyFill="1" applyAlignment="1">
      <alignment horizontal="center" vertical="center"/>
    </xf>
    <xf numFmtId="0" fontId="205" fillId="32" borderId="0" xfId="0" applyFont="1" applyFill="1" applyAlignment="1">
      <alignment horizontal="center" vertical="center"/>
    </xf>
    <xf numFmtId="0" fontId="344" fillId="55" borderId="0" xfId="0" applyFont="1" applyFill="1" applyAlignment="1">
      <alignment horizontal="center" vertical="center"/>
    </xf>
    <xf numFmtId="0" fontId="207" fillId="32" borderId="0" xfId="6" applyFont="1" applyFill="1" applyAlignment="1">
      <alignment horizontal="right" vertical="center"/>
    </xf>
    <xf numFmtId="0" fontId="207" fillId="32" borderId="45" xfId="6" applyFont="1" applyFill="1" applyBorder="1" applyAlignment="1">
      <alignment horizontal="right" vertical="center"/>
    </xf>
    <xf numFmtId="0" fontId="108" fillId="55" borderId="0" xfId="3" applyFont="1" applyFill="1" applyBorder="1" applyAlignment="1">
      <alignment horizontal="left" vertical="center"/>
    </xf>
    <xf numFmtId="0" fontId="280" fillId="55" borderId="0" xfId="0" applyFont="1" applyFill="1" applyAlignment="1">
      <alignment horizontal="left" vertical="center"/>
    </xf>
    <xf numFmtId="0" fontId="280" fillId="55" borderId="45" xfId="0" applyFont="1" applyFill="1" applyBorder="1" applyAlignment="1">
      <alignment horizontal="left" vertical="center"/>
    </xf>
    <xf numFmtId="0" fontId="353" fillId="55" borderId="0" xfId="0" applyFont="1" applyFill="1" applyAlignment="1">
      <alignment horizontal="center" vertical="center"/>
    </xf>
    <xf numFmtId="0" fontId="499" fillId="32" borderId="0" xfId="0" applyFont="1" applyFill="1" applyAlignment="1">
      <alignment horizontal="center" vertical="center"/>
    </xf>
    <xf numFmtId="0" fontId="235" fillId="37" borderId="0" xfId="0" applyFont="1" applyFill="1" applyAlignment="1">
      <alignment horizontal="center" vertical="center"/>
    </xf>
    <xf numFmtId="0" fontId="501" fillId="87" borderId="0" xfId="0" applyFont="1" applyFill="1" applyAlignment="1">
      <alignment horizontal="center" vertical="center"/>
    </xf>
    <xf numFmtId="0" fontId="233" fillId="31" borderId="0" xfId="0" applyFont="1" applyFill="1" applyAlignment="1">
      <alignment horizontal="center" vertical="center"/>
    </xf>
    <xf numFmtId="0" fontId="205" fillId="32" borderId="0" xfId="6" applyFont="1" applyFill="1" applyAlignment="1">
      <alignment horizontal="center" vertical="center"/>
    </xf>
    <xf numFmtId="0" fontId="498" fillId="31" borderId="0" xfId="6" applyFont="1" applyFill="1" applyAlignment="1">
      <alignment horizontal="center" vertical="center"/>
    </xf>
    <xf numFmtId="0" fontId="205" fillId="32" borderId="0" xfId="0" applyFont="1" applyFill="1" applyAlignment="1">
      <alignment horizontal="center"/>
    </xf>
    <xf numFmtId="0" fontId="498" fillId="31" borderId="0" xfId="0" applyFont="1" applyFill="1" applyAlignment="1">
      <alignment horizontal="center"/>
    </xf>
    <xf numFmtId="0" fontId="500" fillId="31" borderId="0" xfId="0" applyFont="1" applyFill="1" applyAlignment="1">
      <alignment horizontal="center" vertical="center"/>
    </xf>
    <xf numFmtId="0" fontId="505" fillId="31" borderId="0" xfId="6" applyFont="1" applyFill="1" applyAlignment="1">
      <alignment horizontal="right" vertical="center"/>
    </xf>
    <xf numFmtId="0" fontId="369" fillId="31" borderId="0" xfId="0" applyFont="1" applyFill="1" applyAlignment="1">
      <alignment horizontal="left" vertical="center" wrapText="1"/>
    </xf>
    <xf numFmtId="0" fontId="369" fillId="31" borderId="45" xfId="0" applyFont="1" applyFill="1" applyBorder="1" applyAlignment="1">
      <alignment horizontal="left" vertical="center" wrapText="1"/>
    </xf>
    <xf numFmtId="0" fontId="493" fillId="32" borderId="0" xfId="6" applyFont="1" applyFill="1" applyAlignment="1">
      <alignment horizontal="center" vertical="center"/>
    </xf>
    <xf numFmtId="0" fontId="284" fillId="32" borderId="0" xfId="0" applyFont="1" applyFill="1" applyAlignment="1">
      <alignment horizontal="left" vertical="center" wrapText="1"/>
    </xf>
    <xf numFmtId="0" fontId="493" fillId="32" borderId="0" xfId="6" applyFont="1" applyFill="1" applyAlignment="1">
      <alignment horizontal="right" vertical="center"/>
    </xf>
    <xf numFmtId="0" fontId="505" fillId="31" borderId="0" xfId="6" applyFont="1" applyFill="1" applyAlignment="1">
      <alignment horizontal="center" vertical="center"/>
    </xf>
    <xf numFmtId="0" fontId="207" fillId="32" borderId="0" xfId="6" applyFont="1" applyFill="1" applyAlignment="1">
      <alignment horizontal="center" vertical="center"/>
    </xf>
    <xf numFmtId="0" fontId="207" fillId="32" borderId="45" xfId="6" applyFont="1" applyFill="1" applyBorder="1" applyAlignment="1">
      <alignment horizontal="center" vertical="center"/>
    </xf>
    <xf numFmtId="0" fontId="376" fillId="31" borderId="209" xfId="6" applyFont="1" applyFill="1" applyBorder="1" applyAlignment="1">
      <alignment horizontal="center" vertical="center"/>
    </xf>
    <xf numFmtId="0" fontId="376" fillId="31" borderId="0" xfId="6" applyFont="1" applyFill="1" applyAlignment="1">
      <alignment horizontal="center" vertical="center"/>
    </xf>
    <xf numFmtId="0" fontId="376" fillId="31" borderId="45" xfId="6" applyFont="1" applyFill="1" applyBorder="1" applyAlignment="1">
      <alignment horizontal="center" vertical="center"/>
    </xf>
    <xf numFmtId="0" fontId="506" fillId="31" borderId="0" xfId="6" applyFont="1" applyFill="1" applyAlignment="1">
      <alignment horizontal="center" vertical="center"/>
    </xf>
    <xf numFmtId="0" fontId="506" fillId="31" borderId="45" xfId="6" applyFont="1" applyFill="1" applyBorder="1" applyAlignment="1">
      <alignment horizontal="center" vertical="center"/>
    </xf>
    <xf numFmtId="0" fontId="205" fillId="89" borderId="0" xfId="6" applyFont="1" applyFill="1" applyAlignment="1">
      <alignment horizontal="center" vertical="center"/>
    </xf>
    <xf numFmtId="0" fontId="209" fillId="89" borderId="0" xfId="0" applyFont="1" applyFill="1" applyAlignment="1">
      <alignment horizontal="center" vertical="center"/>
    </xf>
    <xf numFmtId="0" fontId="239" fillId="89" borderId="0" xfId="6" applyFont="1" applyFill="1" applyAlignment="1">
      <alignment horizontal="center" vertical="center"/>
    </xf>
    <xf numFmtId="0" fontId="248" fillId="89" borderId="0" xfId="0" applyFont="1" applyFill="1" applyAlignment="1">
      <alignment horizontal="center" vertical="center" wrapText="1"/>
    </xf>
    <xf numFmtId="0" fontId="226" fillId="31" borderId="0" xfId="0" applyFont="1" applyFill="1" applyAlignment="1">
      <alignment horizontal="center" vertical="center" wrapText="1"/>
    </xf>
    <xf numFmtId="0" fontId="329" fillId="89" borderId="0" xfId="0" applyFont="1" applyFill="1" applyAlignment="1">
      <alignment horizontal="center" vertical="center"/>
    </xf>
    <xf numFmtId="0" fontId="344" fillId="3" borderId="52" xfId="14" applyFont="1" applyFill="1" applyBorder="1" applyAlignment="1">
      <alignment horizontal="center" vertical="center"/>
    </xf>
    <xf numFmtId="0" fontId="344" fillId="3" borderId="65" xfId="14" applyFont="1" applyFill="1" applyBorder="1" applyAlignment="1">
      <alignment horizontal="center" vertical="center"/>
    </xf>
    <xf numFmtId="2" fontId="91" fillId="89" borderId="0" xfId="0" applyNumberFormat="1" applyFont="1" applyFill="1" applyAlignment="1" applyProtection="1">
      <alignment horizontal="center" vertical="center"/>
      <protection locked="0"/>
    </xf>
    <xf numFmtId="0" fontId="207" fillId="89" borderId="0" xfId="6" applyFont="1" applyFill="1" applyAlignment="1">
      <alignment horizontal="center" vertical="center"/>
    </xf>
    <xf numFmtId="0" fontId="207" fillId="89" borderId="45" xfId="6" applyFont="1" applyFill="1" applyBorder="1" applyAlignment="1">
      <alignment horizontal="center" vertical="center"/>
    </xf>
    <xf numFmtId="0" fontId="239" fillId="32" borderId="0" xfId="6" applyFont="1" applyFill="1" applyAlignment="1">
      <alignment horizontal="center" vertical="center"/>
    </xf>
    <xf numFmtId="0" fontId="248" fillId="32" borderId="0" xfId="0" applyFont="1" applyFill="1" applyAlignment="1">
      <alignment horizontal="center" vertical="center" wrapText="1"/>
    </xf>
    <xf numFmtId="0" fontId="207" fillId="89" borderId="0" xfId="6" applyFont="1" applyFill="1" applyAlignment="1">
      <alignment horizontal="right" vertical="center"/>
    </xf>
    <xf numFmtId="0" fontId="207" fillId="89" borderId="45" xfId="6" applyFont="1" applyFill="1" applyBorder="1" applyAlignment="1">
      <alignment horizontal="right" vertical="center"/>
    </xf>
    <xf numFmtId="0" fontId="205" fillId="89" borderId="0" xfId="0" applyFont="1" applyFill="1" applyAlignment="1">
      <alignment horizontal="center" vertical="center"/>
    </xf>
    <xf numFmtId="0" fontId="501" fillId="93" borderId="0" xfId="0" applyFont="1" applyFill="1" applyAlignment="1">
      <alignment horizontal="center" vertical="center"/>
    </xf>
    <xf numFmtId="0" fontId="499" fillId="89" borderId="0" xfId="0" applyFont="1" applyFill="1" applyAlignment="1">
      <alignment horizontal="center" vertical="center"/>
    </xf>
    <xf numFmtId="0" fontId="205" fillId="89" borderId="0" xfId="0" applyFont="1" applyFill="1" applyAlignment="1">
      <alignment horizontal="center"/>
    </xf>
    <xf numFmtId="2" fontId="67" fillId="90" borderId="0" xfId="0" applyNumberFormat="1" applyFont="1" applyFill="1" applyAlignment="1" applyProtection="1">
      <alignment horizontal="center" vertical="center"/>
      <protection locked="0"/>
    </xf>
    <xf numFmtId="0" fontId="493" fillId="89" borderId="0" xfId="6" applyFont="1" applyFill="1" applyAlignment="1">
      <alignment horizontal="center" vertical="center"/>
    </xf>
    <xf numFmtId="0" fontId="284" fillId="89" borderId="0" xfId="0" applyFont="1" applyFill="1" applyAlignment="1">
      <alignment horizontal="left" vertical="center" wrapText="1"/>
    </xf>
    <xf numFmtId="0" fontId="493" fillId="89" borderId="0" xfId="6" applyFont="1" applyFill="1" applyAlignment="1">
      <alignment horizontal="right" vertical="center"/>
    </xf>
    <xf numFmtId="0" fontId="344" fillId="90" borderId="0" xfId="0" applyFont="1" applyFill="1" applyAlignment="1">
      <alignment horizontal="center" vertical="center"/>
    </xf>
    <xf numFmtId="0" fontId="67" fillId="90" borderId="0" xfId="6" applyFont="1" applyFill="1" applyAlignment="1">
      <alignment horizontal="right" vertical="center"/>
    </xf>
    <xf numFmtId="0" fontId="67" fillId="90" borderId="45" xfId="6" applyFont="1" applyFill="1" applyBorder="1" applyAlignment="1">
      <alignment horizontal="right" vertical="center"/>
    </xf>
    <xf numFmtId="0" fontId="207" fillId="90" borderId="0" xfId="6" applyFont="1" applyFill="1" applyAlignment="1">
      <alignment horizontal="right" vertical="center"/>
    </xf>
    <xf numFmtId="0" fontId="207" fillId="90" borderId="45" xfId="6" applyFont="1" applyFill="1" applyBorder="1" applyAlignment="1">
      <alignment horizontal="right" vertical="center"/>
    </xf>
    <xf numFmtId="0" fontId="233" fillId="90" borderId="0" xfId="0" applyFont="1" applyFill="1" applyAlignment="1">
      <alignment horizontal="center" vertical="center"/>
    </xf>
    <xf numFmtId="0" fontId="501" fillId="103" borderId="0" xfId="0" applyFont="1" applyFill="1" applyAlignment="1">
      <alignment horizontal="center" vertical="center"/>
    </xf>
    <xf numFmtId="0" fontId="239" fillId="90" borderId="0" xfId="6" applyFont="1" applyFill="1" applyAlignment="1">
      <alignment horizontal="center" vertical="center"/>
    </xf>
    <xf numFmtId="0" fontId="300" fillId="90" borderId="0" xfId="0" applyFont="1" applyFill="1" applyAlignment="1">
      <alignment horizontal="center" vertical="center" wrapText="1"/>
    </xf>
    <xf numFmtId="0" fontId="344" fillId="90" borderId="0" xfId="6" applyFont="1" applyFill="1" applyAlignment="1">
      <alignment horizontal="center" vertical="center"/>
    </xf>
    <xf numFmtId="0" fontId="344" fillId="90" borderId="0" xfId="0" applyFont="1" applyFill="1" applyAlignment="1">
      <alignment horizontal="center"/>
    </xf>
    <xf numFmtId="0" fontId="507" fillId="90" borderId="0" xfId="0" applyFont="1" applyFill="1" applyAlignment="1">
      <alignment horizontal="center" vertical="center"/>
    </xf>
    <xf numFmtId="0" fontId="60" fillId="90" borderId="0" xfId="0" applyFont="1" applyFill="1" applyAlignment="1">
      <alignment horizontal="center" vertical="center"/>
    </xf>
    <xf numFmtId="0" fontId="213" fillId="90" borderId="0" xfId="6" applyFont="1" applyFill="1" applyAlignment="1">
      <alignment horizontal="center" vertical="center"/>
    </xf>
    <xf numFmtId="0" fontId="226" fillId="90" borderId="0" xfId="0" applyFont="1" applyFill="1" applyAlignment="1">
      <alignment horizontal="left" vertical="center" wrapText="1"/>
    </xf>
    <xf numFmtId="0" fontId="213" fillId="90" borderId="0" xfId="6" applyFont="1" applyFill="1" applyAlignment="1">
      <alignment horizontal="right" vertical="center"/>
    </xf>
    <xf numFmtId="0" fontId="67" fillId="90" borderId="0" xfId="6" applyFont="1" applyFill="1" applyAlignment="1">
      <alignment horizontal="center" vertical="center"/>
    </xf>
    <xf numFmtId="0" fontId="67" fillId="90" borderId="45" xfId="6" applyFont="1" applyFill="1" applyBorder="1" applyAlignment="1">
      <alignment horizontal="center" vertical="center"/>
    </xf>
    <xf numFmtId="0" fontId="508" fillId="90" borderId="0" xfId="6" applyFont="1" applyFill="1" applyAlignment="1">
      <alignment horizontal="center" vertical="center"/>
    </xf>
    <xf numFmtId="0" fontId="508" fillId="90" borderId="45" xfId="6" applyFont="1" applyFill="1" applyBorder="1" applyAlignment="1">
      <alignment horizontal="center" vertical="center"/>
    </xf>
    <xf numFmtId="0" fontId="239" fillId="91" borderId="0" xfId="6" applyFont="1" applyFill="1" applyAlignment="1">
      <alignment horizontal="center" vertical="center"/>
    </xf>
    <xf numFmtId="0" fontId="300" fillId="91" borderId="0" xfId="0" applyFont="1" applyFill="1" applyAlignment="1">
      <alignment horizontal="center" vertical="center" wrapText="1"/>
    </xf>
    <xf numFmtId="0" fontId="344" fillId="91" borderId="0" xfId="6" applyFont="1" applyFill="1" applyAlignment="1">
      <alignment horizontal="center" vertical="center"/>
    </xf>
    <xf numFmtId="0" fontId="344" fillId="91" borderId="0" xfId="0" applyFont="1" applyFill="1" applyAlignment="1">
      <alignment horizontal="center"/>
    </xf>
    <xf numFmtId="0" fontId="233" fillId="91" borderId="0" xfId="0" applyFont="1" applyFill="1" applyAlignment="1">
      <alignment horizontal="center" vertical="center"/>
    </xf>
    <xf numFmtId="0" fontId="507" fillId="91" borderId="0" xfId="0" applyFont="1" applyFill="1" applyAlignment="1">
      <alignment horizontal="center" vertical="center"/>
    </xf>
    <xf numFmtId="0" fontId="60" fillId="91" borderId="0" xfId="0" applyFont="1" applyFill="1" applyAlignment="1">
      <alignment horizontal="center" vertical="center"/>
    </xf>
    <xf numFmtId="2" fontId="67" fillId="91" borderId="0" xfId="0" applyNumberFormat="1" applyFont="1" applyFill="1" applyAlignment="1" applyProtection="1">
      <alignment horizontal="center" vertical="center"/>
      <protection locked="0"/>
    </xf>
    <xf numFmtId="0" fontId="67" fillId="91" borderId="0" xfId="6" applyFont="1" applyFill="1" applyAlignment="1">
      <alignment horizontal="center" vertical="center"/>
    </xf>
    <xf numFmtId="0" fontId="67" fillId="91" borderId="45" xfId="6" applyFont="1" applyFill="1" applyBorder="1" applyAlignment="1">
      <alignment horizontal="center" vertical="center"/>
    </xf>
    <xf numFmtId="0" fontId="508" fillId="91" borderId="0" xfId="6" applyFont="1" applyFill="1" applyAlignment="1">
      <alignment horizontal="center" vertical="center"/>
    </xf>
    <xf numFmtId="0" fontId="508" fillId="91" borderId="45" xfId="6" applyFont="1" applyFill="1" applyBorder="1" applyAlignment="1">
      <alignment horizontal="center" vertical="center"/>
    </xf>
    <xf numFmtId="0" fontId="344" fillId="91" borderId="0" xfId="0" applyFont="1" applyFill="1" applyAlignment="1">
      <alignment horizontal="center" vertical="center"/>
    </xf>
    <xf numFmtId="0" fontId="67" fillId="91" borderId="0" xfId="6" applyFont="1" applyFill="1" applyAlignment="1">
      <alignment horizontal="right" vertical="center"/>
    </xf>
    <xf numFmtId="0" fontId="67" fillId="91" borderId="45" xfId="6" applyFont="1" applyFill="1" applyBorder="1" applyAlignment="1">
      <alignment horizontal="right" vertical="center"/>
    </xf>
    <xf numFmtId="0" fontId="207" fillId="91" borderId="0" xfId="6" applyFont="1" applyFill="1" applyAlignment="1">
      <alignment horizontal="right" vertical="center"/>
    </xf>
    <xf numFmtId="0" fontId="207" fillId="91" borderId="45" xfId="6" applyFont="1" applyFill="1" applyBorder="1" applyAlignment="1">
      <alignment horizontal="right" vertical="center"/>
    </xf>
    <xf numFmtId="0" fontId="501" fillId="104" borderId="0" xfId="0" applyFont="1" applyFill="1" applyAlignment="1">
      <alignment horizontal="center" vertical="center"/>
    </xf>
    <xf numFmtId="2" fontId="91" fillId="83" borderId="0" xfId="0" applyNumberFormat="1" applyFont="1" applyFill="1" applyAlignment="1" applyProtection="1">
      <alignment horizontal="center" vertical="center"/>
      <protection locked="0"/>
    </xf>
    <xf numFmtId="0" fontId="213" fillId="91" borderId="0" xfId="6" applyFont="1" applyFill="1" applyAlignment="1">
      <alignment horizontal="center" vertical="center"/>
    </xf>
    <xf numFmtId="0" fontId="226" fillId="91" borderId="0" xfId="0" applyFont="1" applyFill="1" applyAlignment="1">
      <alignment horizontal="left" vertical="center" wrapText="1"/>
    </xf>
    <xf numFmtId="0" fontId="213" fillId="91" borderId="0" xfId="6" applyFont="1" applyFill="1" applyAlignment="1">
      <alignment horizontal="right" vertical="center"/>
    </xf>
    <xf numFmtId="0" fontId="205" fillId="79" borderId="0" xfId="0" applyFont="1" applyFill="1" applyAlignment="1">
      <alignment horizontal="center" vertical="center"/>
    </xf>
    <xf numFmtId="0" fontId="207" fillId="79" borderId="0" xfId="6" applyFont="1" applyFill="1" applyAlignment="1">
      <alignment horizontal="right" vertical="center"/>
    </xf>
    <xf numFmtId="0" fontId="207" fillId="79" borderId="45" xfId="6" applyFont="1" applyFill="1" applyBorder="1" applyAlignment="1">
      <alignment horizontal="right" vertical="center"/>
    </xf>
    <xf numFmtId="0" fontId="499" fillId="79" borderId="0" xfId="0" applyFont="1" applyFill="1" applyAlignment="1">
      <alignment horizontal="center" vertical="center"/>
    </xf>
    <xf numFmtId="0" fontId="501" fillId="105" borderId="0" xfId="0" applyFont="1" applyFill="1" applyAlignment="1">
      <alignment horizontal="center" vertical="center"/>
    </xf>
    <xf numFmtId="0" fontId="239" fillId="79" borderId="0" xfId="6" applyFont="1" applyFill="1" applyAlignment="1">
      <alignment horizontal="center" vertical="center"/>
    </xf>
    <xf numFmtId="0" fontId="248" fillId="79" borderId="0" xfId="0" applyFont="1" applyFill="1" applyAlignment="1">
      <alignment horizontal="center" vertical="center" wrapText="1"/>
    </xf>
    <xf numFmtId="0" fontId="205" fillId="79" borderId="0" xfId="6" applyFont="1" applyFill="1" applyAlignment="1">
      <alignment horizontal="center" vertical="center"/>
    </xf>
    <xf numFmtId="0" fontId="205" fillId="79" borderId="0" xfId="0" applyFont="1" applyFill="1" applyAlignment="1">
      <alignment horizontal="center"/>
    </xf>
    <xf numFmtId="0" fontId="329" fillId="79" borderId="0" xfId="0" applyFont="1" applyFill="1" applyAlignment="1">
      <alignment horizontal="center" vertical="center"/>
    </xf>
    <xf numFmtId="0" fontId="209" fillId="79" borderId="0" xfId="0" applyFont="1" applyFill="1" applyAlignment="1">
      <alignment horizontal="center" vertical="center"/>
    </xf>
    <xf numFmtId="0" fontId="493" fillId="79" borderId="0" xfId="6" applyFont="1" applyFill="1" applyAlignment="1">
      <alignment horizontal="center" vertical="center"/>
    </xf>
    <xf numFmtId="0" fontId="284" fillId="79" borderId="0" xfId="0" applyFont="1" applyFill="1" applyAlignment="1">
      <alignment horizontal="left" vertical="center" wrapText="1"/>
    </xf>
    <xf numFmtId="0" fontId="493" fillId="79" borderId="0" xfId="6" applyFont="1" applyFill="1" applyAlignment="1">
      <alignment horizontal="right" vertical="center"/>
    </xf>
    <xf numFmtId="0" fontId="207" fillId="79" borderId="0" xfId="6" applyFont="1" applyFill="1" applyAlignment="1">
      <alignment horizontal="center" vertical="center"/>
    </xf>
    <xf numFmtId="0" fontId="207" fillId="79" borderId="45" xfId="6" applyFont="1" applyFill="1" applyBorder="1" applyAlignment="1">
      <alignment horizontal="center" vertical="center"/>
    </xf>
    <xf numFmtId="0" fontId="239" fillId="64" borderId="0" xfId="6" applyFont="1" applyFill="1" applyAlignment="1">
      <alignment horizontal="center" vertical="center"/>
    </xf>
    <xf numFmtId="0" fontId="248" fillId="64" borderId="0" xfId="0" applyFont="1" applyFill="1" applyAlignment="1">
      <alignment horizontal="center" vertical="center" wrapText="1"/>
    </xf>
    <xf numFmtId="0" fontId="205" fillId="64" borderId="0" xfId="6" applyFont="1" applyFill="1" applyAlignment="1">
      <alignment horizontal="center" vertical="center"/>
    </xf>
    <xf numFmtId="0" fontId="205" fillId="64" borderId="0" xfId="0" applyFont="1" applyFill="1" applyAlignment="1">
      <alignment horizontal="center"/>
    </xf>
    <xf numFmtId="0" fontId="499" fillId="64" borderId="0" xfId="0" applyFont="1" applyFill="1" applyAlignment="1">
      <alignment horizontal="center" vertical="center"/>
    </xf>
    <xf numFmtId="0" fontId="329" fillId="64" borderId="0" xfId="0" applyFont="1" applyFill="1" applyAlignment="1">
      <alignment horizontal="center" vertical="center"/>
    </xf>
    <xf numFmtId="0" fontId="209" fillId="64" borderId="0" xfId="0" applyFont="1" applyFill="1" applyAlignment="1">
      <alignment horizontal="center" vertical="center"/>
    </xf>
    <xf numFmtId="0" fontId="207" fillId="64" borderId="0" xfId="0" applyFont="1" applyFill="1" applyAlignment="1">
      <alignment horizontal="center" vertical="center"/>
    </xf>
    <xf numFmtId="0" fontId="207" fillId="64" borderId="0" xfId="6" applyFont="1" applyFill="1" applyAlignment="1">
      <alignment horizontal="center" vertical="center"/>
    </xf>
    <xf numFmtId="0" fontId="207" fillId="64" borderId="45" xfId="6" applyFont="1" applyFill="1" applyBorder="1" applyAlignment="1">
      <alignment horizontal="center" vertical="center"/>
    </xf>
    <xf numFmtId="0" fontId="205" fillId="64" borderId="0" xfId="0" applyFont="1" applyFill="1" applyAlignment="1">
      <alignment horizontal="center" vertical="center"/>
    </xf>
    <xf numFmtId="0" fontId="207" fillId="64" borderId="0" xfId="6" applyFont="1" applyFill="1" applyAlignment="1">
      <alignment horizontal="right" vertical="center"/>
    </xf>
    <xf numFmtId="0" fontId="207" fillId="64" borderId="45" xfId="6" applyFont="1" applyFill="1" applyBorder="1" applyAlignment="1">
      <alignment horizontal="right" vertical="center"/>
    </xf>
    <xf numFmtId="0" fontId="501" fillId="106" borderId="0" xfId="0" applyFont="1" applyFill="1" applyAlignment="1">
      <alignment horizontal="center" vertical="center"/>
    </xf>
    <xf numFmtId="2" fontId="67" fillId="92" borderId="0" xfId="0" applyNumberFormat="1" applyFont="1" applyFill="1" applyAlignment="1" applyProtection="1">
      <alignment horizontal="center" vertical="center"/>
      <protection locked="0"/>
    </xf>
    <xf numFmtId="0" fontId="493" fillId="64" borderId="0" xfId="6" applyFont="1" applyFill="1" applyAlignment="1">
      <alignment horizontal="center" vertical="center"/>
    </xf>
    <xf numFmtId="0" fontId="284" fillId="64" borderId="0" xfId="0" applyFont="1" applyFill="1" applyAlignment="1">
      <alignment horizontal="left" vertical="center" wrapText="1"/>
    </xf>
    <xf numFmtId="0" fontId="493" fillId="64" borderId="0" xfId="6" applyFont="1" applyFill="1" applyAlignment="1">
      <alignment horizontal="right" vertical="center"/>
    </xf>
    <xf numFmtId="0" fontId="344" fillId="92" borderId="0" xfId="0" applyFont="1" applyFill="1" applyAlignment="1">
      <alignment horizontal="center" vertical="center"/>
    </xf>
    <xf numFmtId="0" fontId="67" fillId="92" borderId="0" xfId="6" applyFont="1" applyFill="1" applyAlignment="1">
      <alignment horizontal="right" vertical="center"/>
    </xf>
    <xf numFmtId="0" fontId="67" fillId="92" borderId="45" xfId="6" applyFont="1" applyFill="1" applyBorder="1" applyAlignment="1">
      <alignment horizontal="right" vertical="center"/>
    </xf>
    <xf numFmtId="0" fontId="233" fillId="92" borderId="0" xfId="0" applyFont="1" applyFill="1" applyAlignment="1">
      <alignment horizontal="center" vertical="center"/>
    </xf>
    <xf numFmtId="0" fontId="501" fillId="107" borderId="0" xfId="0" applyFont="1" applyFill="1" applyAlignment="1">
      <alignment horizontal="center" vertical="center"/>
    </xf>
    <xf numFmtId="0" fontId="76" fillId="92" borderId="0" xfId="6" applyFont="1" applyFill="1" applyAlignment="1">
      <alignment horizontal="center" vertical="center"/>
    </xf>
    <xf numFmtId="0" fontId="300" fillId="92" borderId="0" xfId="0" applyFont="1" applyFill="1" applyAlignment="1">
      <alignment horizontal="center" vertical="center" wrapText="1"/>
    </xf>
    <xf numFmtId="0" fontId="344" fillId="92" borderId="0" xfId="6" applyFont="1" applyFill="1" applyAlignment="1">
      <alignment horizontal="center" vertical="center"/>
    </xf>
    <xf numFmtId="0" fontId="344" fillId="92" borderId="0" xfId="0" applyFont="1" applyFill="1" applyAlignment="1">
      <alignment horizontal="center"/>
    </xf>
    <xf numFmtId="0" fontId="507" fillId="92" borderId="0" xfId="0" applyFont="1" applyFill="1" applyAlignment="1">
      <alignment horizontal="center" vertical="center"/>
    </xf>
    <xf numFmtId="0" fontId="60" fillId="92" borderId="0" xfId="0" applyFont="1" applyFill="1" applyAlignment="1">
      <alignment horizontal="center" vertical="center"/>
    </xf>
    <xf numFmtId="0" fontId="213" fillId="92" borderId="0" xfId="6" applyFont="1" applyFill="1" applyAlignment="1">
      <alignment horizontal="center" vertical="center"/>
    </xf>
    <xf numFmtId="0" fontId="226" fillId="92" borderId="0" xfId="0" applyFont="1" applyFill="1" applyAlignment="1">
      <alignment horizontal="left" vertical="center" wrapText="1"/>
    </xf>
    <xf numFmtId="0" fontId="213" fillId="92" borderId="0" xfId="6" applyFont="1" applyFill="1" applyAlignment="1">
      <alignment horizontal="right" vertical="center"/>
    </xf>
    <xf numFmtId="0" fontId="67" fillId="92" borderId="0" xfId="6" applyFont="1" applyFill="1" applyAlignment="1">
      <alignment horizontal="center" vertical="center"/>
    </xf>
    <xf numFmtId="0" fontId="67" fillId="92" borderId="45" xfId="6" applyFont="1" applyFill="1" applyBorder="1" applyAlignment="1">
      <alignment horizontal="center" vertical="center"/>
    </xf>
    <xf numFmtId="0" fontId="76" fillId="62" borderId="0" xfId="6" applyFont="1" applyFill="1" applyAlignment="1">
      <alignment horizontal="center" vertical="center"/>
    </xf>
    <xf numFmtId="0" fontId="300" fillId="62" borderId="0" xfId="0" applyFont="1" applyFill="1" applyAlignment="1">
      <alignment horizontal="center" vertical="center" wrapText="1"/>
    </xf>
    <xf numFmtId="0" fontId="344" fillId="62" borderId="0" xfId="6" applyFont="1" applyFill="1" applyAlignment="1">
      <alignment horizontal="center" vertical="center"/>
    </xf>
    <xf numFmtId="0" fontId="344" fillId="62" borderId="0" xfId="0" applyFont="1" applyFill="1" applyAlignment="1">
      <alignment horizontal="center"/>
    </xf>
    <xf numFmtId="0" fontId="233" fillId="62" borderId="0" xfId="0" applyFont="1" applyFill="1" applyAlignment="1">
      <alignment horizontal="center" vertical="center"/>
    </xf>
    <xf numFmtId="0" fontId="507" fillId="62" borderId="0" xfId="0" applyFont="1" applyFill="1" applyAlignment="1">
      <alignment horizontal="center" vertical="center"/>
    </xf>
    <xf numFmtId="0" fontId="60" fillId="62" borderId="0" xfId="0" applyFont="1" applyFill="1" applyAlignment="1">
      <alignment horizontal="center" vertical="center"/>
    </xf>
    <xf numFmtId="2" fontId="67" fillId="62" borderId="0" xfId="0" applyNumberFormat="1" applyFont="1" applyFill="1" applyAlignment="1" applyProtection="1">
      <alignment horizontal="center" vertical="center"/>
      <protection locked="0"/>
    </xf>
    <xf numFmtId="0" fontId="67" fillId="62" borderId="0" xfId="6" applyFont="1" applyFill="1" applyAlignment="1">
      <alignment horizontal="center" vertical="center"/>
    </xf>
    <xf numFmtId="0" fontId="67" fillId="62" borderId="45" xfId="6" applyFont="1" applyFill="1" applyBorder="1" applyAlignment="1">
      <alignment horizontal="center" vertical="center"/>
    </xf>
    <xf numFmtId="0" fontId="344" fillId="62" borderId="0" xfId="0" applyFont="1" applyFill="1" applyAlignment="1">
      <alignment horizontal="center" vertical="center"/>
    </xf>
    <xf numFmtId="0" fontId="67" fillId="62" borderId="0" xfId="6" applyFont="1" applyFill="1" applyAlignment="1">
      <alignment horizontal="right" vertical="center"/>
    </xf>
    <xf numFmtId="0" fontId="67" fillId="62" borderId="45" xfId="6" applyFont="1" applyFill="1" applyBorder="1" applyAlignment="1">
      <alignment horizontal="right" vertical="center"/>
    </xf>
    <xf numFmtId="0" fontId="501" fillId="108" borderId="0" xfId="0" applyFont="1" applyFill="1" applyAlignment="1">
      <alignment horizontal="center" vertical="center"/>
    </xf>
    <xf numFmtId="2" fontId="67" fillId="94" borderId="0" xfId="0" applyNumberFormat="1" applyFont="1" applyFill="1" applyAlignment="1" applyProtection="1">
      <alignment horizontal="center" vertical="center"/>
      <protection locked="0"/>
    </xf>
    <xf numFmtId="0" fontId="213" fillId="62" borderId="0" xfId="6" applyFont="1" applyFill="1" applyAlignment="1">
      <alignment horizontal="center" vertical="center"/>
    </xf>
    <xf numFmtId="0" fontId="226" fillId="62" borderId="0" xfId="0" applyFont="1" applyFill="1" applyAlignment="1">
      <alignment horizontal="left" vertical="center" wrapText="1"/>
    </xf>
    <xf numFmtId="0" fontId="213" fillId="62" borderId="0" xfId="6" applyFont="1" applyFill="1" applyAlignment="1">
      <alignment horizontal="right" vertical="center"/>
    </xf>
    <xf numFmtId="0" fontId="344" fillId="94" borderId="0" xfId="0" applyFont="1" applyFill="1" applyAlignment="1">
      <alignment horizontal="center" vertical="center"/>
    </xf>
    <xf numFmtId="0" fontId="67" fillId="94" borderId="0" xfId="6" applyFont="1" applyFill="1" applyAlignment="1">
      <alignment horizontal="right" vertical="center"/>
    </xf>
    <xf numFmtId="0" fontId="67" fillId="94" borderId="45" xfId="6" applyFont="1" applyFill="1" applyBorder="1" applyAlignment="1">
      <alignment horizontal="right" vertical="center"/>
    </xf>
    <xf numFmtId="0" fontId="233" fillId="94" borderId="0" xfId="0" applyFont="1" applyFill="1" applyAlignment="1">
      <alignment horizontal="center" vertical="center"/>
    </xf>
    <xf numFmtId="0" fontId="501" fillId="109" borderId="0" xfId="0" applyFont="1" applyFill="1" applyAlignment="1">
      <alignment horizontal="center" vertical="center"/>
    </xf>
    <xf numFmtId="0" fontId="76" fillId="94" borderId="0" xfId="6" applyFont="1" applyFill="1" applyAlignment="1">
      <alignment horizontal="center" vertical="center"/>
    </xf>
    <xf numFmtId="0" fontId="300" fillId="94" borderId="0" xfId="0" applyFont="1" applyFill="1" applyAlignment="1">
      <alignment horizontal="center" vertical="center" wrapText="1"/>
    </xf>
    <xf numFmtId="0" fontId="344" fillId="94" borderId="0" xfId="6" applyFont="1" applyFill="1" applyAlignment="1">
      <alignment horizontal="center" vertical="center"/>
    </xf>
    <xf numFmtId="0" fontId="344" fillId="94" borderId="0" xfId="0" applyFont="1" applyFill="1" applyAlignment="1">
      <alignment horizontal="center"/>
    </xf>
    <xf numFmtId="0" fontId="507" fillId="94" borderId="0" xfId="0" applyFont="1" applyFill="1" applyAlignment="1">
      <alignment horizontal="center" vertical="center"/>
    </xf>
    <xf numFmtId="0" fontId="60" fillId="94" borderId="0" xfId="0" applyFont="1" applyFill="1" applyAlignment="1">
      <alignment horizontal="center" vertical="center"/>
    </xf>
    <xf numFmtId="0" fontId="213" fillId="94" borderId="0" xfId="6" applyFont="1" applyFill="1" applyAlignment="1">
      <alignment horizontal="center" vertical="center"/>
    </xf>
    <xf numFmtId="0" fontId="226" fillId="94" borderId="0" xfId="0" applyFont="1" applyFill="1" applyAlignment="1">
      <alignment horizontal="left" vertical="center" wrapText="1"/>
    </xf>
    <xf numFmtId="0" fontId="213" fillId="94" borderId="0" xfId="6" applyFont="1" applyFill="1" applyAlignment="1">
      <alignment horizontal="right" vertical="center"/>
    </xf>
    <xf numFmtId="0" fontId="67" fillId="94" borderId="0" xfId="6" applyFont="1" applyFill="1" applyAlignment="1">
      <alignment horizontal="center" vertical="center"/>
    </xf>
    <xf numFmtId="0" fontId="67" fillId="94" borderId="45" xfId="6" applyFont="1" applyFill="1" applyBorder="1" applyAlignment="1">
      <alignment horizontal="center" vertical="center"/>
    </xf>
    <xf numFmtId="0" fontId="239" fillId="96" borderId="0" xfId="6" applyFont="1" applyFill="1" applyAlignment="1">
      <alignment horizontal="center" vertical="center"/>
    </xf>
    <xf numFmtId="0" fontId="248" fillId="96" borderId="0" xfId="0" applyFont="1" applyFill="1" applyAlignment="1">
      <alignment horizontal="center" vertical="center" wrapText="1"/>
    </xf>
    <xf numFmtId="0" fontId="205" fillId="96" borderId="0" xfId="6" applyFont="1" applyFill="1" applyAlignment="1">
      <alignment horizontal="center" vertical="center"/>
    </xf>
    <xf numFmtId="0" fontId="205" fillId="96" borderId="0" xfId="0" applyFont="1" applyFill="1" applyAlignment="1">
      <alignment horizontal="center"/>
    </xf>
    <xf numFmtId="0" fontId="499" fillId="96" borderId="0" xfId="0" applyFont="1" applyFill="1" applyAlignment="1">
      <alignment horizontal="center" vertical="center"/>
    </xf>
    <xf numFmtId="0" fontId="329" fillId="96" borderId="0" xfId="0" applyFont="1" applyFill="1" applyAlignment="1">
      <alignment horizontal="center" vertical="center"/>
    </xf>
    <xf numFmtId="0" fontId="209" fillId="96" borderId="0" xfId="0" applyFont="1" applyFill="1" applyAlignment="1">
      <alignment horizontal="center" vertical="center"/>
    </xf>
    <xf numFmtId="2" fontId="91" fillId="96" borderId="0" xfId="0" applyNumberFormat="1" applyFont="1" applyFill="1" applyAlignment="1" applyProtection="1">
      <alignment horizontal="center" vertical="center"/>
      <protection locked="0"/>
    </xf>
    <xf numFmtId="0" fontId="207" fillId="96" borderId="0" xfId="6" applyFont="1" applyFill="1" applyAlignment="1">
      <alignment horizontal="center" vertical="center"/>
    </xf>
    <xf numFmtId="0" fontId="207" fillId="96" borderId="45" xfId="6" applyFont="1" applyFill="1" applyBorder="1" applyAlignment="1">
      <alignment horizontal="center" vertical="center"/>
    </xf>
    <xf numFmtId="0" fontId="205" fillId="96" borderId="0" xfId="0" applyFont="1" applyFill="1" applyAlignment="1">
      <alignment horizontal="center" vertical="center"/>
    </xf>
    <xf numFmtId="0" fontId="207" fillId="96" borderId="0" xfId="6" applyFont="1" applyFill="1" applyAlignment="1">
      <alignment horizontal="right" vertical="center"/>
    </xf>
    <xf numFmtId="0" fontId="207" fillId="96" borderId="45" xfId="6" applyFont="1" applyFill="1" applyBorder="1" applyAlignment="1">
      <alignment horizontal="right" vertical="center"/>
    </xf>
    <xf numFmtId="0" fontId="501" fillId="110" borderId="0" xfId="0" applyFont="1" applyFill="1" applyAlignment="1">
      <alignment horizontal="center" vertical="center"/>
    </xf>
    <xf numFmtId="2" fontId="91" fillId="97" borderId="0" xfId="0" applyNumberFormat="1" applyFont="1" applyFill="1" applyAlignment="1" applyProtection="1">
      <alignment horizontal="center" vertical="center"/>
      <protection locked="0"/>
    </xf>
    <xf numFmtId="0" fontId="493" fillId="96" borderId="0" xfId="6" applyFont="1" applyFill="1" applyAlignment="1">
      <alignment horizontal="center" vertical="center"/>
    </xf>
    <xf numFmtId="0" fontId="284" fillId="96" borderId="0" xfId="0" applyFont="1" applyFill="1" applyAlignment="1">
      <alignment horizontal="left" vertical="center" wrapText="1"/>
    </xf>
    <xf numFmtId="0" fontId="493" fillId="96" borderId="0" xfId="6" applyFont="1" applyFill="1" applyAlignment="1">
      <alignment horizontal="right" vertical="center"/>
    </xf>
    <xf numFmtId="0" fontId="205" fillId="97" borderId="0" xfId="0" applyFont="1" applyFill="1" applyAlignment="1">
      <alignment horizontal="center" vertical="center"/>
    </xf>
    <xf numFmtId="0" fontId="207" fillId="97" borderId="0" xfId="6" applyFont="1" applyFill="1" applyAlignment="1">
      <alignment horizontal="right" vertical="center"/>
    </xf>
    <xf numFmtId="0" fontId="207" fillId="97" borderId="45" xfId="6" applyFont="1" applyFill="1" applyBorder="1" applyAlignment="1">
      <alignment horizontal="right" vertical="center"/>
    </xf>
    <xf numFmtId="0" fontId="499" fillId="97" borderId="0" xfId="0" applyFont="1" applyFill="1" applyAlignment="1">
      <alignment horizontal="center" vertical="center"/>
    </xf>
    <xf numFmtId="0" fontId="501" fillId="111" borderId="0" xfId="0" applyFont="1" applyFill="1" applyAlignment="1">
      <alignment horizontal="center" vertical="center"/>
    </xf>
    <xf numFmtId="0" fontId="239" fillId="97" borderId="0" xfId="6" applyFont="1" applyFill="1" applyAlignment="1">
      <alignment horizontal="center" vertical="center"/>
    </xf>
    <xf numFmtId="0" fontId="248" fillId="97" borderId="0" xfId="0" applyFont="1" applyFill="1" applyAlignment="1">
      <alignment horizontal="center" vertical="center" wrapText="1"/>
    </xf>
    <xf numFmtId="0" fontId="205" fillId="97" borderId="0" xfId="6" applyFont="1" applyFill="1" applyAlignment="1">
      <alignment horizontal="center" vertical="center"/>
    </xf>
    <xf numFmtId="0" fontId="205" fillId="97" borderId="0" xfId="0" applyFont="1" applyFill="1" applyAlignment="1">
      <alignment horizontal="center"/>
    </xf>
    <xf numFmtId="0" fontId="329" fillId="97" borderId="0" xfId="0" applyFont="1" applyFill="1" applyAlignment="1">
      <alignment horizontal="center" vertical="center"/>
    </xf>
    <xf numFmtId="0" fontId="209" fillId="97" borderId="0" xfId="0" applyFont="1" applyFill="1" applyAlignment="1">
      <alignment horizontal="center" vertical="center"/>
    </xf>
    <xf numFmtId="0" fontId="493" fillId="97" borderId="0" xfId="6" applyFont="1" applyFill="1" applyAlignment="1">
      <alignment horizontal="center" vertical="center"/>
    </xf>
    <xf numFmtId="0" fontId="284" fillId="97" borderId="0" xfId="0" applyFont="1" applyFill="1" applyAlignment="1">
      <alignment horizontal="left" vertical="center" wrapText="1"/>
    </xf>
    <xf numFmtId="0" fontId="493" fillId="97" borderId="0" xfId="6" applyFont="1" applyFill="1" applyAlignment="1">
      <alignment horizontal="right" vertical="center"/>
    </xf>
    <xf numFmtId="0" fontId="207" fillId="97" borderId="0" xfId="6" applyFont="1" applyFill="1" applyAlignment="1">
      <alignment horizontal="center" vertical="center"/>
    </xf>
    <xf numFmtId="0" fontId="207" fillId="97" borderId="45" xfId="6" applyFont="1" applyFill="1" applyBorder="1" applyAlignment="1">
      <alignment horizontal="center" vertical="center"/>
    </xf>
    <xf numFmtId="0" fontId="76" fillId="98" borderId="0" xfId="6" applyFont="1" applyFill="1" applyAlignment="1">
      <alignment horizontal="center" vertical="center"/>
    </xf>
    <xf numFmtId="0" fontId="300" fillId="98" borderId="0" xfId="0" applyFont="1" applyFill="1" applyAlignment="1">
      <alignment horizontal="center" vertical="center" wrapText="1"/>
    </xf>
    <xf numFmtId="0" fontId="344" fillId="98" borderId="0" xfId="6" applyFont="1" applyFill="1" applyAlignment="1">
      <alignment horizontal="center" vertical="center"/>
    </xf>
    <xf numFmtId="0" fontId="344" fillId="98" borderId="0" xfId="0" applyFont="1" applyFill="1" applyAlignment="1">
      <alignment horizontal="center"/>
    </xf>
    <xf numFmtId="0" fontId="233" fillId="98" borderId="0" xfId="0" applyFont="1" applyFill="1" applyAlignment="1">
      <alignment horizontal="center" vertical="center"/>
    </xf>
    <xf numFmtId="0" fontId="507" fillId="98" borderId="0" xfId="0" applyFont="1" applyFill="1" applyAlignment="1">
      <alignment horizontal="center" vertical="center"/>
    </xf>
    <xf numFmtId="0" fontId="60" fillId="98" borderId="0" xfId="0" applyFont="1" applyFill="1" applyAlignment="1">
      <alignment horizontal="center" vertical="center"/>
    </xf>
    <xf numFmtId="2" fontId="67" fillId="98" borderId="0" xfId="0" applyNumberFormat="1" applyFont="1" applyFill="1" applyAlignment="1" applyProtection="1">
      <alignment horizontal="center" vertical="center"/>
      <protection locked="0"/>
    </xf>
    <xf numFmtId="0" fontId="67" fillId="98" borderId="0" xfId="6" applyFont="1" applyFill="1" applyAlignment="1">
      <alignment horizontal="center" vertical="center"/>
    </xf>
    <xf numFmtId="0" fontId="67" fillId="98" borderId="45" xfId="6" applyFont="1" applyFill="1" applyBorder="1" applyAlignment="1">
      <alignment horizontal="center" vertical="center"/>
    </xf>
    <xf numFmtId="0" fontId="344" fillId="98" borderId="0" xfId="0" applyFont="1" applyFill="1" applyAlignment="1">
      <alignment horizontal="center" vertical="center"/>
    </xf>
    <xf numFmtId="0" fontId="67" fillId="98" borderId="0" xfId="6" applyFont="1" applyFill="1" applyAlignment="1">
      <alignment horizontal="right" vertical="center"/>
    </xf>
    <xf numFmtId="0" fontId="67" fillId="98" borderId="45" xfId="6" applyFont="1" applyFill="1" applyBorder="1" applyAlignment="1">
      <alignment horizontal="right" vertical="center"/>
    </xf>
    <xf numFmtId="0" fontId="501" fillId="112" borderId="0" xfId="0" applyFont="1" applyFill="1" applyAlignment="1">
      <alignment horizontal="center" vertical="center"/>
    </xf>
    <xf numFmtId="2" fontId="91" fillId="99" borderId="0" xfId="0" applyNumberFormat="1" applyFont="1" applyFill="1" applyAlignment="1" applyProtection="1">
      <alignment horizontal="center" vertical="center"/>
      <protection locked="0"/>
    </xf>
    <xf numFmtId="0" fontId="213" fillId="98" borderId="0" xfId="6" applyFont="1" applyFill="1" applyAlignment="1">
      <alignment horizontal="center" vertical="center"/>
    </xf>
    <xf numFmtId="0" fontId="226" fillId="98" borderId="0" xfId="0" applyFont="1" applyFill="1" applyAlignment="1">
      <alignment horizontal="left" vertical="center" wrapText="1"/>
    </xf>
    <xf numFmtId="0" fontId="213" fillId="98" borderId="0" xfId="6" applyFont="1" applyFill="1" applyAlignment="1">
      <alignment horizontal="right" vertical="center"/>
    </xf>
    <xf numFmtId="0" fontId="205" fillId="99" borderId="0" xfId="0" applyFont="1" applyFill="1" applyAlignment="1">
      <alignment horizontal="center" vertical="center"/>
    </xf>
    <xf numFmtId="0" fontId="207" fillId="99" borderId="0" xfId="6" applyFont="1" applyFill="1" applyAlignment="1">
      <alignment horizontal="right" vertical="center"/>
    </xf>
    <xf numFmtId="0" fontId="207" fillId="99" borderId="45" xfId="6" applyFont="1" applyFill="1" applyBorder="1" applyAlignment="1">
      <alignment horizontal="right" vertical="center"/>
    </xf>
    <xf numFmtId="0" fontId="499" fillId="99" borderId="0" xfId="0" applyFont="1" applyFill="1" applyAlignment="1">
      <alignment horizontal="center" vertical="center"/>
    </xf>
    <xf numFmtId="0" fontId="501" fillId="113" borderId="0" xfId="0" applyFont="1" applyFill="1" applyAlignment="1">
      <alignment horizontal="center" vertical="center"/>
    </xf>
    <xf numFmtId="0" fontId="239" fillId="99" borderId="0" xfId="6" applyFont="1" applyFill="1" applyAlignment="1">
      <alignment horizontal="center" vertical="center"/>
    </xf>
    <xf numFmtId="0" fontId="248" fillId="99" borderId="0" xfId="0" applyFont="1" applyFill="1" applyAlignment="1">
      <alignment horizontal="center" vertical="center" wrapText="1"/>
    </xf>
    <xf numFmtId="0" fontId="205" fillId="99" borderId="0" xfId="6" applyFont="1" applyFill="1" applyAlignment="1">
      <alignment horizontal="center" vertical="center"/>
    </xf>
    <xf numFmtId="0" fontId="205" fillId="99" borderId="0" xfId="0" applyFont="1" applyFill="1" applyAlignment="1">
      <alignment horizontal="center"/>
    </xf>
    <xf numFmtId="0" fontId="329" fillId="99" borderId="0" xfId="0" applyFont="1" applyFill="1" applyAlignment="1">
      <alignment horizontal="center" vertical="center"/>
    </xf>
    <xf numFmtId="0" fontId="209" fillId="99" borderId="0" xfId="0" applyFont="1" applyFill="1" applyAlignment="1">
      <alignment horizontal="center" vertical="center"/>
    </xf>
    <xf numFmtId="0" fontId="493" fillId="99" borderId="0" xfId="6" applyFont="1" applyFill="1" applyAlignment="1">
      <alignment horizontal="center" vertical="center"/>
    </xf>
    <xf numFmtId="0" fontId="284" fillId="99" borderId="0" xfId="0" applyFont="1" applyFill="1" applyAlignment="1">
      <alignment horizontal="left" vertical="center" wrapText="1"/>
    </xf>
    <xf numFmtId="0" fontId="493" fillId="99" borderId="0" xfId="6" applyFont="1" applyFill="1" applyAlignment="1">
      <alignment horizontal="right" vertical="center"/>
    </xf>
    <xf numFmtId="0" fontId="207" fillId="99" borderId="0" xfId="6" applyFont="1" applyFill="1" applyAlignment="1">
      <alignment horizontal="center" vertical="center"/>
    </xf>
    <xf numFmtId="0" fontId="207" fillId="99" borderId="45" xfId="6" applyFont="1" applyFill="1" applyBorder="1" applyAlignment="1">
      <alignment horizontal="center" vertical="center"/>
    </xf>
    <xf numFmtId="0" fontId="501" fillId="114" borderId="0" xfId="0" applyFont="1" applyFill="1" applyAlignment="1">
      <alignment horizontal="center" vertical="center"/>
    </xf>
    <xf numFmtId="2" fontId="207" fillId="100" borderId="0" xfId="0" applyNumberFormat="1" applyFont="1" applyFill="1" applyAlignment="1" applyProtection="1">
      <alignment horizontal="center" vertical="center"/>
      <protection locked="0"/>
    </xf>
    <xf numFmtId="0" fontId="205" fillId="100" borderId="0" xfId="0" applyFont="1" applyFill="1" applyAlignment="1">
      <alignment horizontal="center" vertical="center"/>
    </xf>
    <xf numFmtId="0" fontId="207" fillId="100" borderId="0" xfId="6" applyFont="1" applyFill="1" applyAlignment="1">
      <alignment horizontal="right" vertical="center"/>
    </xf>
    <xf numFmtId="0" fontId="207" fillId="100" borderId="45" xfId="6" applyFont="1" applyFill="1" applyBorder="1" applyAlignment="1">
      <alignment horizontal="right" vertical="center"/>
    </xf>
    <xf numFmtId="0" fontId="499" fillId="100" borderId="0" xfId="0" applyFont="1" applyFill="1" applyAlignment="1">
      <alignment horizontal="center" vertical="center"/>
    </xf>
    <xf numFmtId="0" fontId="501" fillId="115" borderId="0" xfId="0" applyFont="1" applyFill="1" applyAlignment="1">
      <alignment horizontal="center" vertical="center"/>
    </xf>
    <xf numFmtId="0" fontId="239" fillId="100" borderId="0" xfId="6" applyFont="1" applyFill="1" applyAlignment="1">
      <alignment horizontal="center" vertical="center"/>
    </xf>
    <xf numFmtId="0" fontId="248" fillId="100" borderId="0" xfId="0" applyFont="1" applyFill="1" applyAlignment="1">
      <alignment horizontal="center" vertical="center" wrapText="1"/>
    </xf>
    <xf numFmtId="0" fontId="205" fillId="100" borderId="0" xfId="6" applyFont="1" applyFill="1" applyAlignment="1">
      <alignment horizontal="center" vertical="center"/>
    </xf>
    <xf numFmtId="0" fontId="205" fillId="100" borderId="0" xfId="0" applyFont="1" applyFill="1" applyAlignment="1">
      <alignment horizontal="center"/>
    </xf>
    <xf numFmtId="0" fontId="329" fillId="100" borderId="0" xfId="0" applyFont="1" applyFill="1" applyAlignment="1">
      <alignment horizontal="center" vertical="center"/>
    </xf>
    <xf numFmtId="0" fontId="209" fillId="100" borderId="0" xfId="0" applyFont="1" applyFill="1" applyAlignment="1">
      <alignment horizontal="center" vertical="center"/>
    </xf>
    <xf numFmtId="0" fontId="493" fillId="100" borderId="0" xfId="6" applyFont="1" applyFill="1" applyAlignment="1">
      <alignment horizontal="center" vertical="center"/>
    </xf>
    <xf numFmtId="0" fontId="284" fillId="100" borderId="0" xfId="0" applyFont="1" applyFill="1" applyAlignment="1">
      <alignment horizontal="left" vertical="center" wrapText="1"/>
    </xf>
    <xf numFmtId="0" fontId="493" fillId="100" borderId="0" xfId="6" applyFont="1" applyFill="1" applyAlignment="1">
      <alignment horizontal="right" vertical="center"/>
    </xf>
    <xf numFmtId="0" fontId="207" fillId="100" borderId="0" xfId="6" applyFont="1" applyFill="1" applyAlignment="1">
      <alignment horizontal="center" vertical="center"/>
    </xf>
    <xf numFmtId="0" fontId="207" fillId="100" borderId="45" xfId="6" applyFont="1" applyFill="1" applyBorder="1" applyAlignment="1">
      <alignment horizontal="center" vertical="center"/>
    </xf>
    <xf numFmtId="0" fontId="76" fillId="101" borderId="0" xfId="6" applyFont="1" applyFill="1" applyAlignment="1">
      <alignment horizontal="center" vertical="center"/>
    </xf>
    <xf numFmtId="0" fontId="300" fillId="101" borderId="0" xfId="0" applyFont="1" applyFill="1" applyAlignment="1">
      <alignment horizontal="center" vertical="center" wrapText="1"/>
    </xf>
    <xf numFmtId="0" fontId="344" fillId="101" borderId="0" xfId="6" applyFont="1" applyFill="1" applyAlignment="1">
      <alignment horizontal="center" vertical="center"/>
    </xf>
    <xf numFmtId="0" fontId="344" fillId="101" borderId="0" xfId="0" applyFont="1" applyFill="1" applyAlignment="1">
      <alignment horizontal="center"/>
    </xf>
    <xf numFmtId="0" fontId="233" fillId="101" borderId="0" xfId="0" applyFont="1" applyFill="1" applyAlignment="1">
      <alignment horizontal="center" vertical="center"/>
    </xf>
    <xf numFmtId="0" fontId="507" fillId="101" borderId="0" xfId="0" applyFont="1" applyFill="1" applyAlignment="1">
      <alignment horizontal="center" vertical="center"/>
    </xf>
    <xf numFmtId="0" fontId="60" fillId="101" borderId="0" xfId="0" applyFont="1" applyFill="1" applyAlignment="1">
      <alignment horizontal="center" vertical="center"/>
    </xf>
    <xf numFmtId="0" fontId="67" fillId="101" borderId="0" xfId="0" applyFont="1" applyFill="1" applyAlignment="1">
      <alignment horizontal="center" vertical="center"/>
    </xf>
    <xf numFmtId="0" fontId="67" fillId="101" borderId="0" xfId="6" applyFont="1" applyFill="1" applyAlignment="1">
      <alignment horizontal="center" vertical="center"/>
    </xf>
    <xf numFmtId="0" fontId="67" fillId="101" borderId="45" xfId="6" applyFont="1" applyFill="1" applyBorder="1" applyAlignment="1">
      <alignment horizontal="center" vertical="center"/>
    </xf>
    <xf numFmtId="0" fontId="344" fillId="101" borderId="0" xfId="0" applyFont="1" applyFill="1" applyAlignment="1">
      <alignment horizontal="center" vertical="center"/>
    </xf>
    <xf numFmtId="0" fontId="67" fillId="101" borderId="0" xfId="6" applyFont="1" applyFill="1" applyAlignment="1">
      <alignment horizontal="right" vertical="center"/>
    </xf>
    <xf numFmtId="0" fontId="67" fillId="101" borderId="45" xfId="6" applyFont="1" applyFill="1" applyBorder="1" applyAlignment="1">
      <alignment horizontal="right" vertical="center"/>
    </xf>
    <xf numFmtId="0" fontId="501" fillId="116" borderId="0" xfId="0" applyFont="1" applyFill="1" applyAlignment="1">
      <alignment horizontal="center" vertical="center"/>
    </xf>
    <xf numFmtId="2" fontId="207" fillId="102" borderId="0" xfId="0" applyNumberFormat="1" applyFont="1" applyFill="1" applyAlignment="1" applyProtection="1">
      <alignment horizontal="center" vertical="center"/>
      <protection locked="0"/>
    </xf>
    <xf numFmtId="0" fontId="213" fillId="101" borderId="0" xfId="6" applyFont="1" applyFill="1" applyAlignment="1">
      <alignment horizontal="center" vertical="center"/>
    </xf>
    <xf numFmtId="0" fontId="226" fillId="101" borderId="0" xfId="0" applyFont="1" applyFill="1" applyAlignment="1">
      <alignment horizontal="left" vertical="center" wrapText="1"/>
    </xf>
    <xf numFmtId="0" fontId="213" fillId="101" borderId="0" xfId="6" applyFont="1" applyFill="1" applyAlignment="1">
      <alignment horizontal="right" vertical="center"/>
    </xf>
    <xf numFmtId="0" fontId="205" fillId="102" borderId="0" xfId="0" applyFont="1" applyFill="1" applyAlignment="1">
      <alignment horizontal="center" vertical="center"/>
    </xf>
    <xf numFmtId="0" fontId="207" fillId="102" borderId="0" xfId="6" applyFont="1" applyFill="1" applyAlignment="1">
      <alignment horizontal="right" vertical="center"/>
    </xf>
    <xf numFmtId="0" fontId="207" fillId="102" borderId="45" xfId="6" applyFont="1" applyFill="1" applyBorder="1" applyAlignment="1">
      <alignment horizontal="right" vertical="center"/>
    </xf>
    <xf numFmtId="0" fontId="499" fillId="102" borderId="0" xfId="0" applyFont="1" applyFill="1" applyAlignment="1">
      <alignment horizontal="center" vertical="center"/>
    </xf>
    <xf numFmtId="0" fontId="239" fillId="102" borderId="0" xfId="6" applyFont="1" applyFill="1" applyAlignment="1">
      <alignment horizontal="center" vertical="center"/>
    </xf>
    <xf numFmtId="0" fontId="248" fillId="102" borderId="0" xfId="0" applyFont="1" applyFill="1" applyAlignment="1">
      <alignment horizontal="center" vertical="center" wrapText="1"/>
    </xf>
    <xf numFmtId="0" fontId="205" fillId="102" borderId="0" xfId="6" applyFont="1" applyFill="1" applyAlignment="1">
      <alignment horizontal="center" vertical="center"/>
    </xf>
    <xf numFmtId="0" fontId="205" fillId="102" borderId="0" xfId="0" applyFont="1" applyFill="1" applyAlignment="1">
      <alignment horizontal="center"/>
    </xf>
    <xf numFmtId="0" fontId="329" fillId="102" borderId="0" xfId="0" applyFont="1" applyFill="1" applyAlignment="1">
      <alignment horizontal="center" vertical="center"/>
    </xf>
    <xf numFmtId="0" fontId="209" fillId="102" borderId="0" xfId="0" applyFont="1" applyFill="1" applyAlignment="1">
      <alignment horizontal="center" vertical="center"/>
    </xf>
    <xf numFmtId="0" fontId="493" fillId="102" borderId="0" xfId="6" applyFont="1" applyFill="1" applyAlignment="1">
      <alignment horizontal="center" vertical="center"/>
    </xf>
    <xf numFmtId="0" fontId="284" fillId="102" borderId="0" xfId="0" applyFont="1" applyFill="1" applyAlignment="1">
      <alignment horizontal="left" vertical="center" wrapText="1"/>
    </xf>
    <xf numFmtId="0" fontId="493" fillId="102" borderId="0" xfId="6" applyFont="1" applyFill="1" applyAlignment="1">
      <alignment horizontal="right" vertical="center"/>
    </xf>
    <xf numFmtId="0" fontId="207" fillId="102" borderId="0" xfId="6" applyFont="1" applyFill="1" applyAlignment="1">
      <alignment horizontal="center" vertical="center"/>
    </xf>
    <xf numFmtId="0" fontId="207" fillId="102" borderId="45" xfId="6" applyFont="1" applyFill="1" applyBorder="1" applyAlignment="1">
      <alignment horizontal="center" vertical="center"/>
    </xf>
    <xf numFmtId="0" fontId="76" fillId="58" borderId="0" xfId="6" applyFont="1" applyFill="1" applyAlignment="1">
      <alignment horizontal="center" vertical="center"/>
    </xf>
    <xf numFmtId="0" fontId="300" fillId="58" borderId="0" xfId="0" applyFont="1" applyFill="1" applyAlignment="1">
      <alignment horizontal="center" vertical="center" wrapText="1"/>
    </xf>
    <xf numFmtId="0" fontId="344" fillId="58" borderId="0" xfId="6" applyFont="1" applyFill="1" applyAlignment="1">
      <alignment horizontal="center" vertical="center"/>
    </xf>
    <xf numFmtId="0" fontId="344" fillId="58" borderId="0" xfId="0" applyFont="1" applyFill="1" applyAlignment="1">
      <alignment horizontal="center"/>
    </xf>
    <xf numFmtId="0" fontId="233" fillId="58" borderId="0" xfId="0" applyFont="1" applyFill="1" applyAlignment="1">
      <alignment horizontal="center" vertical="center"/>
    </xf>
    <xf numFmtId="0" fontId="507" fillId="58" borderId="0" xfId="0" applyFont="1" applyFill="1" applyAlignment="1">
      <alignment horizontal="center" vertical="center"/>
    </xf>
    <xf numFmtId="0" fontId="60" fillId="58" borderId="0" xfId="0" applyFont="1" applyFill="1" applyAlignment="1">
      <alignment horizontal="center" vertical="center"/>
    </xf>
    <xf numFmtId="2" fontId="67" fillId="58" borderId="0" xfId="0" applyNumberFormat="1" applyFont="1" applyFill="1" applyAlignment="1" applyProtection="1">
      <alignment horizontal="center" vertical="center"/>
      <protection locked="0"/>
    </xf>
    <xf numFmtId="0" fontId="213" fillId="58" borderId="0" xfId="6" applyFont="1" applyFill="1" applyAlignment="1">
      <alignment horizontal="center" vertical="center"/>
    </xf>
    <xf numFmtId="0" fontId="226" fillId="58" borderId="0" xfId="0" applyFont="1" applyFill="1" applyAlignment="1">
      <alignment horizontal="left" vertical="center" wrapText="1"/>
    </xf>
    <xf numFmtId="0" fontId="213" fillId="58" borderId="0" xfId="6" applyFont="1" applyFill="1" applyAlignment="1">
      <alignment horizontal="right" vertical="center"/>
    </xf>
    <xf numFmtId="0" fontId="67" fillId="58" borderId="0" xfId="6" applyFont="1" applyFill="1" applyAlignment="1">
      <alignment horizontal="center" vertical="center"/>
    </xf>
    <xf numFmtId="0" fontId="67" fillId="58" borderId="45" xfId="6" applyFont="1" applyFill="1" applyBorder="1" applyAlignment="1">
      <alignment horizontal="center" vertical="center"/>
    </xf>
    <xf numFmtId="0" fontId="344" fillId="58" borderId="0" xfId="0" applyFont="1" applyFill="1" applyAlignment="1">
      <alignment horizontal="center" vertical="center"/>
    </xf>
    <xf numFmtId="0" fontId="67" fillId="58" borderId="0" xfId="6" applyFont="1" applyFill="1" applyAlignment="1">
      <alignment horizontal="right" vertical="center"/>
    </xf>
    <xf numFmtId="0" fontId="67" fillId="58" borderId="45" xfId="6" applyFont="1" applyFill="1" applyBorder="1" applyAlignment="1">
      <alignment horizontal="right" vertical="center"/>
    </xf>
    <xf numFmtId="0" fontId="501" fillId="117" borderId="0" xfId="0" applyFont="1" applyFill="1" applyAlignment="1">
      <alignment horizontal="center" vertical="center"/>
    </xf>
    <xf numFmtId="0" fontId="67" fillId="14" borderId="0" xfId="0" applyFont="1" applyFill="1" applyAlignment="1">
      <alignment horizontal="center" vertical="center"/>
    </xf>
    <xf numFmtId="0" fontId="76" fillId="14" borderId="0" xfId="0" applyFont="1" applyFill="1" applyAlignment="1">
      <alignment horizontal="center" vertical="center"/>
    </xf>
    <xf numFmtId="0" fontId="76" fillId="92" borderId="0" xfId="0" applyFont="1" applyFill="1" applyAlignment="1" applyProtection="1">
      <alignment horizontal="center" vertical="center"/>
      <protection locked="0"/>
    </xf>
    <xf numFmtId="0" fontId="76" fillId="62" borderId="0" xfId="0" applyFont="1" applyFill="1" applyAlignment="1" applyProtection="1">
      <alignment horizontal="center" vertical="center"/>
      <protection locked="0"/>
    </xf>
    <xf numFmtId="0" fontId="76" fillId="90" borderId="0" xfId="0" applyFont="1" applyFill="1" applyAlignment="1" applyProtection="1">
      <alignment horizontal="center" vertical="center"/>
      <protection locked="0"/>
    </xf>
    <xf numFmtId="0" fontId="76" fillId="91" borderId="0" xfId="0" applyFont="1" applyFill="1" applyAlignment="1" applyProtection="1">
      <alignment horizontal="center" vertical="center"/>
      <protection locked="0"/>
    </xf>
    <xf numFmtId="2" fontId="91" fillId="79" borderId="0" xfId="0" applyNumberFormat="1" applyFont="1" applyFill="1" applyAlignment="1" applyProtection="1">
      <alignment horizontal="center" vertical="center"/>
      <protection locked="0"/>
    </xf>
    <xf numFmtId="0" fontId="95" fillId="79" borderId="0" xfId="0" applyFont="1" applyFill="1" applyAlignment="1" applyProtection="1">
      <alignment horizontal="center" vertical="center"/>
      <protection locked="0"/>
    </xf>
    <xf numFmtId="0" fontId="207" fillId="56" borderId="0" xfId="6" applyFont="1" applyFill="1" applyAlignment="1">
      <alignment horizontal="center" vertical="center" wrapText="1"/>
    </xf>
    <xf numFmtId="0" fontId="294" fillId="31" borderId="0" xfId="8" applyFont="1" applyFill="1" applyAlignment="1">
      <alignment horizontal="center" vertical="center" wrapText="1"/>
    </xf>
    <xf numFmtId="0" fontId="504" fillId="56" borderId="0" xfId="6" applyFont="1" applyFill="1" applyAlignment="1">
      <alignment horizontal="center" vertical="center" wrapText="1"/>
    </xf>
    <xf numFmtId="0" fontId="235" fillId="31" borderId="0" xfId="8" applyFont="1" applyFill="1" applyAlignment="1">
      <alignment horizontal="center" vertical="center" wrapText="1"/>
    </xf>
    <xf numFmtId="0" fontId="95" fillId="89" borderId="0" xfId="0" applyFont="1" applyFill="1" applyAlignment="1" applyProtection="1">
      <alignment horizontal="center" vertical="center"/>
      <protection locked="0"/>
    </xf>
    <xf numFmtId="2" fontId="91" fillId="100" borderId="0" xfId="0" applyNumberFormat="1" applyFont="1" applyFill="1" applyAlignment="1" applyProtection="1">
      <alignment horizontal="center" vertical="center"/>
      <protection locked="0"/>
    </xf>
    <xf numFmtId="0" fontId="95" fillId="100" borderId="0" xfId="0" applyFont="1" applyFill="1" applyAlignment="1" applyProtection="1">
      <alignment horizontal="center" vertical="center"/>
      <protection locked="0"/>
    </xf>
    <xf numFmtId="0" fontId="76" fillId="101" borderId="0" xfId="0" applyFont="1" applyFill="1" applyAlignment="1">
      <alignment horizontal="center" vertical="center"/>
    </xf>
    <xf numFmtId="2" fontId="91" fillId="102" borderId="0" xfId="0" applyNumberFormat="1" applyFont="1" applyFill="1" applyAlignment="1" applyProtection="1">
      <alignment horizontal="center" vertical="center"/>
      <protection locked="0"/>
    </xf>
    <xf numFmtId="0" fontId="95" fillId="102" borderId="0" xfId="0" applyFont="1" applyFill="1" applyAlignment="1" applyProtection="1">
      <alignment horizontal="center" vertical="center"/>
      <protection locked="0"/>
    </xf>
    <xf numFmtId="0" fontId="76" fillId="98" borderId="0" xfId="0" applyFont="1" applyFill="1" applyAlignment="1" applyProtection="1">
      <alignment horizontal="center" vertical="center"/>
      <protection locked="0"/>
    </xf>
    <xf numFmtId="0" fontId="95" fillId="99" borderId="0" xfId="0" applyFont="1" applyFill="1" applyAlignment="1" applyProtection="1">
      <alignment horizontal="center" vertical="center"/>
      <protection locked="0"/>
    </xf>
    <xf numFmtId="0" fontId="76" fillId="95" borderId="0" xfId="0" applyFont="1" applyFill="1" applyAlignment="1" applyProtection="1">
      <alignment horizontal="center" vertical="center"/>
      <protection locked="0"/>
    </xf>
    <xf numFmtId="0" fontId="95" fillId="96" borderId="0" xfId="0" applyFont="1" applyFill="1" applyAlignment="1" applyProtection="1">
      <alignment horizontal="center" vertical="center"/>
      <protection locked="0"/>
    </xf>
    <xf numFmtId="0" fontId="95" fillId="97" borderId="0" xfId="0" applyFont="1" applyFill="1" applyAlignment="1" applyProtection="1">
      <alignment horizontal="center" vertical="center"/>
      <protection locked="0"/>
    </xf>
    <xf numFmtId="0" fontId="76" fillId="58" borderId="0" xfId="0" applyFont="1" applyFill="1" applyAlignment="1" applyProtection="1">
      <alignment horizontal="center" vertical="center"/>
      <protection locked="0"/>
    </xf>
    <xf numFmtId="1" fontId="666" fillId="31" borderId="258" xfId="8" applyNumberFormat="1" applyFont="1" applyFill="1" applyBorder="1" applyAlignment="1">
      <alignment horizontal="center" vertical="center"/>
    </xf>
    <xf numFmtId="1" fontId="666" fillId="31" borderId="168" xfId="8" applyNumberFormat="1" applyFont="1" applyFill="1" applyBorder="1" applyAlignment="1">
      <alignment horizontal="center" vertical="center"/>
    </xf>
    <xf numFmtId="1" fontId="666" fillId="31" borderId="259" xfId="8" applyNumberFormat="1" applyFont="1" applyFill="1" applyBorder="1" applyAlignment="1">
      <alignment horizontal="center" vertical="center"/>
    </xf>
    <xf numFmtId="1" fontId="666" fillId="31" borderId="260" xfId="8" applyNumberFormat="1" applyFont="1" applyFill="1" applyBorder="1" applyAlignment="1">
      <alignment horizontal="center" vertical="center"/>
    </xf>
    <xf numFmtId="1" fontId="666" fillId="31" borderId="0" xfId="8" applyNumberFormat="1" applyFont="1" applyFill="1" applyBorder="1" applyAlignment="1">
      <alignment horizontal="center" vertical="center"/>
    </xf>
    <xf numFmtId="1" fontId="666" fillId="31" borderId="261" xfId="8" applyNumberFormat="1" applyFont="1" applyFill="1" applyBorder="1" applyAlignment="1">
      <alignment horizontal="center" vertical="center"/>
    </xf>
    <xf numFmtId="1" fontId="666" fillId="31" borderId="262" xfId="8" applyNumberFormat="1" applyFont="1" applyFill="1" applyBorder="1" applyAlignment="1">
      <alignment horizontal="center" vertical="center"/>
    </xf>
    <xf numFmtId="1" fontId="666" fillId="31" borderId="263" xfId="8" applyNumberFormat="1" applyFont="1" applyFill="1" applyBorder="1" applyAlignment="1">
      <alignment horizontal="center" vertical="center"/>
    </xf>
    <xf numFmtId="1" fontId="666" fillId="31" borderId="264" xfId="8" applyNumberFormat="1" applyFont="1" applyFill="1" applyBorder="1" applyAlignment="1">
      <alignment horizontal="center" vertical="center"/>
    </xf>
    <xf numFmtId="0" fontId="204" fillId="15" borderId="92" xfId="0" applyFont="1" applyFill="1" applyBorder="1" applyAlignment="1">
      <alignment horizontal="center"/>
    </xf>
    <xf numFmtId="0" fontId="646" fillId="157" borderId="0" xfId="0" applyFont="1" applyFill="1" applyBorder="1" applyAlignment="1">
      <alignment horizontal="center" vertical="center"/>
    </xf>
    <xf numFmtId="0" fontId="212" fillId="31" borderId="1" xfId="6" applyFont="1" applyFill="1" applyBorder="1" applyAlignment="1">
      <alignment horizontal="center" vertical="center"/>
    </xf>
    <xf numFmtId="0" fontId="296" fillId="31" borderId="0" xfId="0" applyFont="1" applyFill="1" applyBorder="1" applyAlignment="1">
      <alignment horizontal="center" vertical="center" wrapText="1"/>
    </xf>
    <xf numFmtId="0" fontId="680" fillId="5" borderId="17" xfId="6" applyFont="1" applyFill="1" applyBorder="1" applyAlignment="1">
      <alignment horizontal="center" vertical="center"/>
    </xf>
    <xf numFmtId="0" fontId="680" fillId="5" borderId="0" xfId="6" applyFont="1" applyFill="1" applyBorder="1" applyAlignment="1">
      <alignment horizontal="center" vertical="center"/>
    </xf>
    <xf numFmtId="164" fontId="364" fillId="3" borderId="60" xfId="11" applyNumberFormat="1" applyFont="1" applyFill="1" applyBorder="1" applyAlignment="1">
      <alignment horizontal="left" vertical="center"/>
    </xf>
    <xf numFmtId="164" fontId="364" fillId="3" borderId="61" xfId="11" applyNumberFormat="1" applyFont="1" applyFill="1" applyBorder="1" applyAlignment="1">
      <alignment horizontal="left" vertical="center"/>
    </xf>
    <xf numFmtId="164" fontId="364" fillId="3" borderId="0" xfId="11" applyNumberFormat="1" applyFont="1" applyFill="1" applyBorder="1" applyAlignment="1">
      <alignment horizontal="left" vertical="center"/>
    </xf>
    <xf numFmtId="164" fontId="364" fillId="3" borderId="23" xfId="11" applyNumberFormat="1" applyFont="1" applyFill="1" applyBorder="1" applyAlignment="1">
      <alignment horizontal="left" vertical="center"/>
    </xf>
    <xf numFmtId="0" fontId="214" fillId="15" borderId="23" xfId="6" applyFont="1" applyFill="1" applyBorder="1" applyAlignment="1">
      <alignment horizontal="center" vertical="center"/>
    </xf>
    <xf numFmtId="0" fontId="212" fillId="3" borderId="87" xfId="11" applyNumberFormat="1" applyFont="1" applyFill="1" applyBorder="1" applyAlignment="1">
      <alignment horizontal="left" vertical="top" wrapText="1"/>
    </xf>
    <xf numFmtId="0" fontId="212" fillId="3" borderId="0" xfId="11" applyNumberFormat="1" applyFont="1" applyFill="1" applyBorder="1" applyAlignment="1">
      <alignment horizontal="left" vertical="top" wrapText="1"/>
    </xf>
    <xf numFmtId="0" fontId="212" fillId="3" borderId="92" xfId="11" applyNumberFormat="1" applyFont="1" applyFill="1" applyBorder="1" applyAlignment="1">
      <alignment horizontal="left" vertical="top" wrapText="1"/>
    </xf>
    <xf numFmtId="0" fontId="248" fillId="155" borderId="0" xfId="0" applyFont="1" applyFill="1" applyBorder="1" applyAlignment="1">
      <alignment horizontal="center" vertical="center"/>
    </xf>
    <xf numFmtId="0" fontId="248" fillId="155" borderId="23" xfId="0" applyFont="1" applyFill="1" applyBorder="1" applyAlignment="1">
      <alignment horizontal="center" vertical="center"/>
    </xf>
    <xf numFmtId="0" fontId="280" fillId="33" borderId="0" xfId="0" applyFont="1" applyFill="1" applyBorder="1" applyAlignment="1">
      <alignment horizontal="center" vertical="center"/>
    </xf>
    <xf numFmtId="0" fontId="226" fillId="33" borderId="0" xfId="0" applyFont="1" applyFill="1" applyBorder="1" applyAlignment="1">
      <alignment horizontal="center" vertical="center" wrapText="1"/>
    </xf>
    <xf numFmtId="0" fontId="226" fillId="33" borderId="23" xfId="0" applyFont="1" applyFill="1" applyBorder="1" applyAlignment="1">
      <alignment horizontal="center" vertical="center" wrapText="1"/>
    </xf>
    <xf numFmtId="0" fontId="280" fillId="33" borderId="0" xfId="0" applyFont="1" applyFill="1" applyBorder="1" applyAlignment="1">
      <alignment horizontal="center"/>
    </xf>
    <xf numFmtId="0" fontId="280" fillId="33" borderId="23" xfId="0" applyFont="1" applyFill="1" applyBorder="1" applyAlignment="1">
      <alignment horizontal="center"/>
    </xf>
    <xf numFmtId="0" fontId="280" fillId="33" borderId="0" xfId="0" applyFont="1" applyFill="1" applyAlignment="1">
      <alignment horizontal="center" vertical="center"/>
    </xf>
    <xf numFmtId="0" fontId="246" fillId="164" borderId="209" xfId="14" applyFont="1" applyFill="1" applyBorder="1" applyAlignment="1">
      <alignment horizontal="center" textRotation="90"/>
    </xf>
    <xf numFmtId="0" fontId="857" fillId="164" borderId="209" xfId="14" applyFont="1" applyFill="1" applyBorder="1" applyAlignment="1">
      <alignment horizontal="center" textRotation="90"/>
    </xf>
    <xf numFmtId="0" fontId="850" fillId="9" borderId="0" xfId="8" applyFont="1" applyFill="1" applyBorder="1" applyAlignment="1" applyProtection="1">
      <alignment horizontal="center" vertical="center"/>
      <protection locked="0"/>
    </xf>
    <xf numFmtId="0" fontId="850" fillId="9" borderId="92" xfId="8" applyFont="1" applyFill="1" applyBorder="1" applyAlignment="1" applyProtection="1">
      <alignment horizontal="center" vertical="center"/>
      <protection locked="0"/>
    </xf>
    <xf numFmtId="0" fontId="281" fillId="31" borderId="0" xfId="6" applyFont="1" applyFill="1" applyBorder="1" applyAlignment="1" applyProtection="1">
      <alignment horizontal="right" vertical="center" wrapText="1"/>
      <protection hidden="1"/>
    </xf>
    <xf numFmtId="0" fontId="733" fillId="31" borderId="0" xfId="6" applyFont="1" applyFill="1" applyBorder="1" applyAlignment="1" applyProtection="1">
      <alignment horizontal="right" vertical="center" wrapText="1"/>
      <protection hidden="1"/>
    </xf>
    <xf numFmtId="0" fontId="212" fillId="55" borderId="0" xfId="14" applyFont="1" applyFill="1" applyBorder="1" applyAlignment="1">
      <alignment horizontal="center" vertical="center" wrapText="1"/>
    </xf>
    <xf numFmtId="0" fontId="204" fillId="2" borderId="0" xfId="0" applyFont="1" applyFill="1" applyAlignment="1">
      <alignment horizontal="center" vertical="center" textRotation="90"/>
    </xf>
    <xf numFmtId="0" fontId="300" fillId="2" borderId="0" xfId="0" applyFont="1" applyFill="1" applyBorder="1" applyAlignment="1">
      <alignment horizontal="center" vertical="center"/>
    </xf>
    <xf numFmtId="0" fontId="315" fillId="31" borderId="180" xfId="6" applyFont="1" applyFill="1" applyBorder="1" applyAlignment="1" applyProtection="1">
      <alignment horizontal="center" vertical="center"/>
      <protection hidden="1"/>
    </xf>
    <xf numFmtId="0" fontId="315" fillId="31" borderId="11" xfId="6" applyFont="1" applyFill="1" applyBorder="1" applyAlignment="1" applyProtection="1">
      <alignment horizontal="center" vertical="center"/>
      <protection hidden="1"/>
    </xf>
    <xf numFmtId="0" fontId="315" fillId="31" borderId="272" xfId="6" applyFont="1" applyFill="1" applyBorder="1" applyAlignment="1" applyProtection="1">
      <alignment horizontal="left" vertical="center" wrapText="1"/>
      <protection hidden="1"/>
    </xf>
    <xf numFmtId="0" fontId="315" fillId="31" borderId="263" xfId="6" applyFont="1" applyFill="1" applyBorder="1" applyAlignment="1" applyProtection="1">
      <alignment horizontal="left" vertical="center" wrapText="1"/>
      <protection hidden="1"/>
    </xf>
    <xf numFmtId="0" fontId="315" fillId="31" borderId="87" xfId="6" applyFont="1" applyFill="1" applyBorder="1" applyAlignment="1" applyProtection="1">
      <alignment horizontal="center" vertical="center"/>
      <protection hidden="1"/>
    </xf>
    <xf numFmtId="0" fontId="315" fillId="31" borderId="209" xfId="6" applyFont="1" applyFill="1" applyBorder="1" applyAlignment="1" applyProtection="1">
      <alignment horizontal="center" vertical="center"/>
      <protection hidden="1"/>
    </xf>
    <xf numFmtId="0" fontId="315" fillId="31" borderId="0" xfId="6" applyFont="1" applyFill="1" applyBorder="1" applyAlignment="1" applyProtection="1">
      <alignment horizontal="left" vertical="center" wrapText="1"/>
      <protection hidden="1"/>
    </xf>
    <xf numFmtId="0" fontId="296" fillId="31" borderId="0" xfId="0" applyFont="1" applyFill="1" applyBorder="1" applyAlignment="1">
      <alignment horizontal="left" vertical="center" wrapText="1"/>
    </xf>
    <xf numFmtId="0" fontId="212" fillId="31" borderId="0" xfId="6" applyFont="1" applyFill="1" applyBorder="1" applyAlignment="1">
      <alignment horizontal="center" vertical="center"/>
    </xf>
    <xf numFmtId="0" fontId="296" fillId="31" borderId="23" xfId="0" applyFont="1" applyFill="1" applyBorder="1" applyAlignment="1">
      <alignment horizontal="left" vertical="center" wrapText="1"/>
    </xf>
    <xf numFmtId="0" fontId="672" fillId="155" borderId="0" xfId="0" applyFont="1" applyFill="1" applyAlignment="1">
      <alignment horizontal="center"/>
    </xf>
    <xf numFmtId="0" fontId="672" fillId="155" borderId="0" xfId="0" applyFont="1" applyFill="1" applyAlignment="1">
      <alignment horizontal="center" vertical="center"/>
    </xf>
    <xf numFmtId="0" fontId="212" fillId="2" borderId="0" xfId="6" applyFont="1" applyFill="1" applyBorder="1" applyAlignment="1">
      <alignment horizontal="right" vertical="center"/>
    </xf>
    <xf numFmtId="0" fontId="213" fillId="2" borderId="0" xfId="0" applyFont="1" applyFill="1" applyBorder="1" applyAlignment="1">
      <alignment horizontal="left" vertical="center" wrapText="1"/>
    </xf>
    <xf numFmtId="0" fontId="315" fillId="2" borderId="22" xfId="0" applyFont="1" applyFill="1" applyBorder="1" applyAlignment="1">
      <alignment horizontal="center" vertical="center"/>
    </xf>
    <xf numFmtId="0" fontId="315" fillId="2" borderId="0" xfId="0" applyFont="1" applyFill="1" applyBorder="1" applyAlignment="1">
      <alignment horizontal="center" vertical="center"/>
    </xf>
    <xf numFmtId="0" fontId="646" fillId="2" borderId="22" xfId="0" applyFont="1" applyFill="1" applyBorder="1" applyAlignment="1">
      <alignment horizontal="center" vertical="center"/>
    </xf>
    <xf numFmtId="0" fontId="646" fillId="2" borderId="0" xfId="0" applyFont="1" applyFill="1" applyBorder="1" applyAlignment="1">
      <alignment horizontal="center" vertical="center"/>
    </xf>
    <xf numFmtId="0" fontId="226" fillId="2" borderId="0" xfId="0" applyFont="1" applyFill="1" applyBorder="1" applyAlignment="1">
      <alignment horizontal="right" vertical="center" wrapText="1"/>
    </xf>
    <xf numFmtId="0" fontId="226" fillId="2" borderId="0" xfId="0" applyFont="1" applyFill="1" applyBorder="1" applyAlignment="1">
      <alignment horizontal="center" vertical="center"/>
    </xf>
    <xf numFmtId="0" fontId="678" fillId="6" borderId="0" xfId="0" applyFont="1" applyFill="1" applyBorder="1" applyAlignment="1">
      <alignment horizontal="center" vertical="center"/>
    </xf>
    <xf numFmtId="0" fontId="233" fillId="2" borderId="0" xfId="0" applyFont="1" applyFill="1" applyBorder="1" applyAlignment="1">
      <alignment horizontal="center" vertical="center" wrapText="1"/>
    </xf>
    <xf numFmtId="0" fontId="507" fillId="2" borderId="0" xfId="0" applyFont="1" applyFill="1" applyBorder="1" applyAlignment="1">
      <alignment horizontal="center" vertical="center"/>
    </xf>
    <xf numFmtId="0" fontId="315" fillId="2" borderId="0" xfId="6" applyFont="1" applyFill="1" applyBorder="1" applyAlignment="1">
      <alignment horizontal="center" vertical="center"/>
    </xf>
    <xf numFmtId="0" fontId="300" fillId="2" borderId="0" xfId="0" applyFont="1" applyFill="1" applyBorder="1" applyAlignment="1">
      <alignment horizontal="right" vertical="center" wrapText="1"/>
    </xf>
    <xf numFmtId="0" fontId="668" fillId="37" borderId="0" xfId="6" applyFont="1" applyFill="1" applyBorder="1" applyAlignment="1">
      <alignment horizontal="center" vertical="center"/>
    </xf>
    <xf numFmtId="0" fontId="668" fillId="37" borderId="178" xfId="6" applyFont="1" applyFill="1" applyBorder="1" applyAlignment="1">
      <alignment horizontal="center" vertical="center"/>
    </xf>
    <xf numFmtId="0" fontId="315" fillId="31" borderId="174" xfId="6" applyFont="1" applyFill="1" applyBorder="1" applyAlignment="1" applyProtection="1">
      <alignment horizontal="center" vertical="center" wrapText="1"/>
      <protection hidden="1"/>
    </xf>
    <xf numFmtId="0" fontId="315" fillId="31" borderId="209" xfId="6" applyFont="1" applyFill="1" applyBorder="1" applyAlignment="1" applyProtection="1">
      <alignment horizontal="center" vertical="center" wrapText="1"/>
      <protection hidden="1"/>
    </xf>
    <xf numFmtId="0" fontId="315" fillId="31" borderId="175" xfId="6" applyFont="1" applyFill="1" applyBorder="1" applyAlignment="1" applyProtection="1">
      <alignment horizontal="center" vertical="center" wrapText="1"/>
      <protection hidden="1"/>
    </xf>
    <xf numFmtId="0" fontId="315" fillId="31" borderId="176" xfId="6" applyFont="1" applyFill="1" applyBorder="1" applyAlignment="1" applyProtection="1">
      <alignment horizontal="center" vertical="center" wrapText="1"/>
      <protection hidden="1"/>
    </xf>
    <xf numFmtId="0" fontId="315" fillId="31" borderId="0" xfId="6" applyFont="1" applyFill="1" applyBorder="1" applyAlignment="1" applyProtection="1">
      <alignment horizontal="center" vertical="center" wrapText="1"/>
      <protection hidden="1"/>
    </xf>
    <xf numFmtId="0" fontId="315" fillId="31" borderId="23" xfId="6" applyFont="1" applyFill="1" applyBorder="1" applyAlignment="1" applyProtection="1">
      <alignment horizontal="center" vertical="center" wrapText="1"/>
      <protection hidden="1"/>
    </xf>
    <xf numFmtId="0" fontId="315" fillId="31" borderId="272" xfId="6" applyFont="1" applyFill="1" applyBorder="1" applyAlignment="1" applyProtection="1">
      <alignment horizontal="left" vertical="center"/>
      <protection hidden="1"/>
    </xf>
    <xf numFmtId="0" fontId="315" fillId="31" borderId="263" xfId="6" applyFont="1" applyFill="1" applyBorder="1" applyAlignment="1" applyProtection="1">
      <alignment horizontal="left" vertical="center"/>
      <protection hidden="1"/>
    </xf>
    <xf numFmtId="0" fontId="315" fillId="31" borderId="168" xfId="6" applyFont="1" applyFill="1" applyBorder="1" applyAlignment="1" applyProtection="1">
      <alignment horizontal="left" vertical="center"/>
      <protection hidden="1"/>
    </xf>
    <xf numFmtId="0" fontId="315" fillId="31" borderId="0" xfId="6" applyFont="1" applyFill="1" applyBorder="1" applyAlignment="1" applyProtection="1">
      <alignment horizontal="left" vertical="center"/>
      <protection hidden="1"/>
    </xf>
    <xf numFmtId="0" fontId="226" fillId="2" borderId="0" xfId="6" applyFont="1" applyFill="1" applyBorder="1" applyAlignment="1">
      <alignment horizontal="right" vertical="center"/>
    </xf>
    <xf numFmtId="0" fontId="695" fillId="31" borderId="0" xfId="3" applyFont="1" applyFill="1" applyBorder="1" applyAlignment="1">
      <alignment horizontal="left" vertical="center"/>
    </xf>
    <xf numFmtId="0" fontId="687" fillId="31" borderId="0" xfId="0" applyFont="1" applyFill="1" applyBorder="1" applyAlignment="1">
      <alignment horizontal="left" vertical="center"/>
    </xf>
    <xf numFmtId="0" fontId="687" fillId="31" borderId="83" xfId="0" applyFont="1" applyFill="1" applyBorder="1" applyAlignment="1">
      <alignment horizontal="left" vertical="center"/>
    </xf>
    <xf numFmtId="0" fontId="226" fillId="2" borderId="0" xfId="6" applyFont="1" applyFill="1" applyBorder="1" applyAlignment="1">
      <alignment horizontal="center" vertical="center"/>
    </xf>
    <xf numFmtId="0" fontId="698" fillId="7" borderId="54" xfId="0" applyFont="1" applyFill="1" applyBorder="1" applyAlignment="1">
      <alignment horizontal="center" vertical="center"/>
    </xf>
    <xf numFmtId="0" fontId="698" fillId="7" borderId="0" xfId="0" applyFont="1" applyFill="1" applyBorder="1" applyAlignment="1">
      <alignment horizontal="center" vertical="center"/>
    </xf>
    <xf numFmtId="0" fontId="696" fillId="7" borderId="54" xfId="0" applyFont="1" applyFill="1" applyBorder="1" applyAlignment="1">
      <alignment horizontal="center" vertical="center"/>
    </xf>
    <xf numFmtId="0" fontId="696" fillId="7" borderId="0" xfId="0" applyFont="1" applyFill="1" applyBorder="1" applyAlignment="1">
      <alignment horizontal="center" vertical="center"/>
    </xf>
    <xf numFmtId="0" fontId="204" fillId="15" borderId="0" xfId="0" applyFont="1" applyFill="1" applyAlignment="1">
      <alignment horizontal="center" vertical="center" textRotation="90"/>
    </xf>
    <xf numFmtId="0" fontId="676" fillId="7" borderId="0" xfId="0" applyFont="1" applyFill="1" applyBorder="1" applyAlignment="1">
      <alignment horizontal="center" vertical="center"/>
    </xf>
    <xf numFmtId="0" fontId="681" fillId="7" borderId="0" xfId="0" applyFont="1" applyFill="1" applyBorder="1" applyAlignment="1">
      <alignment horizontal="right" vertical="center" wrapText="1"/>
    </xf>
    <xf numFmtId="0" fontId="697" fillId="2" borderId="0" xfId="0" applyFont="1" applyFill="1" applyBorder="1" applyAlignment="1">
      <alignment horizontal="center" vertical="center"/>
    </xf>
    <xf numFmtId="0" fontId="681" fillId="7" borderId="0" xfId="0" applyFont="1" applyFill="1" applyBorder="1" applyAlignment="1">
      <alignment horizontal="center" vertical="center"/>
    </xf>
    <xf numFmtId="0" fontId="682" fillId="6" borderId="0" xfId="0" applyFont="1" applyFill="1" applyBorder="1" applyAlignment="1">
      <alignment horizontal="center" vertical="center"/>
    </xf>
    <xf numFmtId="0" fontId="669" fillId="7" borderId="0" xfId="0" applyFont="1" applyFill="1" applyBorder="1" applyAlignment="1">
      <alignment horizontal="center" vertical="center" wrapText="1"/>
    </xf>
    <xf numFmtId="0" fontId="725" fillId="37" borderId="0" xfId="0" applyFont="1" applyFill="1" applyBorder="1" applyAlignment="1">
      <alignment horizontal="center" vertical="center"/>
    </xf>
    <xf numFmtId="0" fontId="681" fillId="7" borderId="0" xfId="0" applyFont="1" applyFill="1" applyBorder="1" applyAlignment="1">
      <alignment horizontal="left" vertical="center"/>
    </xf>
    <xf numFmtId="0" fontId="700" fillId="7" borderId="0" xfId="0" applyFont="1" applyFill="1" applyBorder="1" applyAlignment="1">
      <alignment horizontal="center" vertical="center"/>
    </xf>
    <xf numFmtId="0" fontId="226" fillId="7" borderId="0" xfId="6" applyFont="1" applyFill="1" applyBorder="1" applyAlignment="1">
      <alignment horizontal="right" vertical="center"/>
    </xf>
    <xf numFmtId="0" fontId="695" fillId="31" borderId="0" xfId="3" applyFont="1" applyFill="1" applyBorder="1" applyAlignment="1">
      <alignment horizontal="center" vertical="center"/>
    </xf>
    <xf numFmtId="0" fontId="226" fillId="7" borderId="0" xfId="6" applyFont="1" applyFill="1" applyBorder="1" applyAlignment="1">
      <alignment horizontal="center" vertical="center"/>
    </xf>
    <xf numFmtId="0" fontId="705" fillId="3" borderId="0" xfId="6" applyFont="1" applyFill="1" applyBorder="1" applyAlignment="1">
      <alignment horizontal="left" vertical="center" wrapText="1"/>
    </xf>
    <xf numFmtId="0" fontId="687" fillId="2" borderId="0" xfId="0" applyFont="1" applyFill="1" applyBorder="1" applyAlignment="1">
      <alignment horizontal="center" vertical="center" wrapText="1"/>
    </xf>
    <xf numFmtId="0" fontId="315" fillId="157" borderId="0" xfId="0" applyFont="1" applyFill="1" applyBorder="1" applyAlignment="1">
      <alignment horizontal="center" vertical="center" wrapText="1"/>
    </xf>
    <xf numFmtId="164" fontId="364" fillId="3" borderId="28" xfId="11" applyNumberFormat="1" applyFont="1" applyFill="1" applyBorder="1" applyAlignment="1">
      <alignment horizontal="left" vertical="center"/>
    </xf>
    <xf numFmtId="0" fontId="344" fillId="3" borderId="12" xfId="14" applyNumberFormat="1" applyFont="1" applyFill="1" applyBorder="1" applyAlignment="1">
      <alignment horizontal="center" vertical="center"/>
    </xf>
    <xf numFmtId="0" fontId="344" fillId="3" borderId="35" xfId="14" applyNumberFormat="1" applyFont="1" applyFill="1" applyBorder="1" applyAlignment="1">
      <alignment horizontal="center" vertical="center"/>
    </xf>
    <xf numFmtId="0" fontId="696" fillId="7" borderId="0" xfId="0" applyFont="1" applyFill="1" applyAlignment="1">
      <alignment horizontal="center"/>
    </xf>
    <xf numFmtId="0" fontId="696" fillId="7" borderId="0" xfId="0" applyFont="1" applyFill="1" applyAlignment="1">
      <alignment horizontal="center" vertical="center"/>
    </xf>
    <xf numFmtId="0" fontId="646" fillId="7" borderId="0" xfId="0" applyFont="1" applyFill="1" applyBorder="1" applyAlignment="1">
      <alignment horizontal="center" vertical="center"/>
    </xf>
    <xf numFmtId="0" fontId="344" fillId="3" borderId="36" xfId="14" applyNumberFormat="1" applyFont="1" applyFill="1" applyBorder="1" applyAlignment="1">
      <alignment horizontal="center" vertical="center"/>
    </xf>
    <xf numFmtId="0" fontId="344" fillId="3" borderId="24" xfId="14" applyNumberFormat="1" applyFont="1" applyFill="1" applyBorder="1" applyAlignment="1">
      <alignment horizontal="center" vertical="center"/>
    </xf>
    <xf numFmtId="0" fontId="344" fillId="3" borderId="25" xfId="14" applyNumberFormat="1" applyFont="1" applyFill="1" applyBorder="1" applyAlignment="1">
      <alignment horizontal="center" vertical="center"/>
    </xf>
    <xf numFmtId="0" fontId="646" fillId="157" borderId="89" xfId="6" applyFont="1" applyFill="1" applyBorder="1" applyAlignment="1" applyProtection="1">
      <alignment horizontal="right" vertical="center"/>
      <protection hidden="1"/>
    </xf>
    <xf numFmtId="0" fontId="646" fillId="157" borderId="90" xfId="6" applyFont="1" applyFill="1" applyBorder="1" applyAlignment="1" applyProtection="1">
      <alignment horizontal="right" vertical="center"/>
      <protection hidden="1"/>
    </xf>
    <xf numFmtId="0" fontId="646" fillId="157" borderId="87" xfId="6" applyFont="1" applyFill="1" applyBorder="1" applyAlignment="1" applyProtection="1">
      <alignment horizontal="right" vertical="center"/>
      <protection hidden="1"/>
    </xf>
    <xf numFmtId="0" fontId="646" fillId="157" borderId="0" xfId="6" applyFont="1" applyFill="1" applyBorder="1" applyAlignment="1" applyProtection="1">
      <alignment horizontal="right" vertical="center"/>
      <protection hidden="1"/>
    </xf>
    <xf numFmtId="0" fontId="685" fillId="7" borderId="0" xfId="6" applyFont="1" applyFill="1" applyBorder="1" applyAlignment="1">
      <alignment horizontal="right" vertical="center"/>
    </xf>
    <xf numFmtId="0" fontId="215" fillId="7" borderId="0" xfId="0" applyFont="1" applyFill="1" applyBorder="1" applyAlignment="1">
      <alignment horizontal="left" vertical="center" wrapText="1"/>
    </xf>
    <xf numFmtId="164" fontId="364" fillId="3" borderId="84" xfId="11" applyNumberFormat="1" applyFont="1" applyFill="1" applyBorder="1" applyAlignment="1">
      <alignment horizontal="left" vertical="center"/>
    </xf>
    <xf numFmtId="0" fontId="646" fillId="157" borderId="91" xfId="14" applyNumberFormat="1" applyFont="1" applyFill="1" applyBorder="1" applyAlignment="1">
      <alignment horizontal="center" vertical="center"/>
    </xf>
    <xf numFmtId="0" fontId="646" fillId="157" borderId="92" xfId="14" applyNumberFormat="1" applyFont="1" applyFill="1" applyBorder="1" applyAlignment="1">
      <alignment horizontal="center" vertical="center"/>
    </xf>
    <xf numFmtId="0" fontId="696" fillId="75" borderId="0" xfId="0" applyFont="1" applyFill="1" applyAlignment="1">
      <alignment horizontal="center"/>
    </xf>
    <xf numFmtId="0" fontId="696" fillId="5" borderId="0" xfId="0" applyFont="1" applyFill="1" applyAlignment="1">
      <alignment horizontal="center" vertical="center"/>
    </xf>
    <xf numFmtId="0" fontId="696" fillId="5" borderId="0" xfId="0" applyFont="1" applyFill="1" applyBorder="1" applyAlignment="1">
      <alignment horizontal="center" vertical="center"/>
    </xf>
    <xf numFmtId="0" fontId="841" fillId="31" borderId="1" xfId="6" applyFont="1" applyFill="1" applyBorder="1" applyAlignment="1">
      <alignment horizontal="center" vertical="center"/>
    </xf>
    <xf numFmtId="0" fontId="841" fillId="31" borderId="0" xfId="6" applyFont="1" applyFill="1" applyBorder="1" applyAlignment="1">
      <alignment horizontal="right" vertical="center"/>
    </xf>
    <xf numFmtId="0" fontId="211" fillId="5" borderId="0" xfId="0" applyFont="1" applyFill="1" applyAlignment="1">
      <alignment horizontal="center"/>
    </xf>
    <xf numFmtId="0" fontId="412" fillId="6" borderId="0" xfId="0" applyFont="1" applyFill="1" applyBorder="1" applyAlignment="1">
      <alignment horizontal="center" vertical="center"/>
    </xf>
    <xf numFmtId="0" fontId="840" fillId="31" borderId="1" xfId="6" applyFont="1" applyFill="1" applyBorder="1" applyAlignment="1">
      <alignment horizontal="center" vertical="center"/>
    </xf>
    <xf numFmtId="0" fontId="840" fillId="31" borderId="0" xfId="6" applyFont="1" applyFill="1" applyBorder="1" applyAlignment="1">
      <alignment horizontal="center" vertical="center"/>
    </xf>
    <xf numFmtId="0" fontId="676" fillId="5" borderId="0" xfId="0" applyFont="1" applyFill="1" applyBorder="1" applyAlignment="1">
      <alignment horizontal="center" vertical="center"/>
    </xf>
    <xf numFmtId="0" fontId="685" fillId="5" borderId="0" xfId="6" applyFont="1" applyFill="1" applyBorder="1" applyAlignment="1">
      <alignment horizontal="right" vertical="center"/>
    </xf>
    <xf numFmtId="0" fontId="215" fillId="5" borderId="0" xfId="0" applyFont="1" applyFill="1" applyBorder="1" applyAlignment="1">
      <alignment horizontal="left" vertical="center" wrapText="1"/>
    </xf>
    <xf numFmtId="0" fontId="681" fillId="5" borderId="0" xfId="6" applyFont="1" applyFill="1" applyBorder="1" applyAlignment="1">
      <alignment horizontal="center" vertical="center"/>
    </xf>
    <xf numFmtId="0" fontId="681" fillId="5" borderId="45" xfId="6" applyFont="1" applyFill="1" applyBorder="1" applyAlignment="1">
      <alignment horizontal="center" vertical="center"/>
    </xf>
    <xf numFmtId="0" fontId="711" fillId="3" borderId="1" xfId="6" applyFont="1" applyFill="1" applyBorder="1" applyAlignment="1">
      <alignment horizontal="center" vertical="center"/>
    </xf>
    <xf numFmtId="0" fontId="711" fillId="3" borderId="0" xfId="6" applyFont="1" applyFill="1" applyBorder="1" applyAlignment="1">
      <alignment horizontal="center" vertical="center"/>
    </xf>
    <xf numFmtId="0" fontId="711" fillId="3" borderId="45" xfId="6" applyFont="1" applyFill="1" applyBorder="1" applyAlignment="1">
      <alignment horizontal="center" vertical="center"/>
    </xf>
    <xf numFmtId="0" fontId="669" fillId="5" borderId="0" xfId="0" applyFont="1" applyFill="1" applyBorder="1" applyAlignment="1">
      <alignment horizontal="center" vertical="center"/>
    </xf>
    <xf numFmtId="0" fontId="688" fillId="2" borderId="54" xfId="0" applyFont="1" applyFill="1" applyBorder="1" applyAlignment="1">
      <alignment horizontal="center" vertical="center" wrapText="1"/>
    </xf>
    <xf numFmtId="0" fontId="688" fillId="2" borderId="63" xfId="0" applyFont="1" applyFill="1" applyBorder="1" applyAlignment="1">
      <alignment horizontal="center" vertical="center" wrapText="1"/>
    </xf>
    <xf numFmtId="0" fontId="688" fillId="2" borderId="0" xfId="0" applyFont="1" applyFill="1" applyBorder="1" applyAlignment="1">
      <alignment horizontal="center" vertical="center" wrapText="1"/>
    </xf>
    <xf numFmtId="0" fontId="688" fillId="2" borderId="45" xfId="0" applyFont="1" applyFill="1" applyBorder="1" applyAlignment="1">
      <alignment horizontal="center" vertical="center" wrapText="1"/>
    </xf>
    <xf numFmtId="0" fontId="211" fillId="5" borderId="0" xfId="6" applyFont="1" applyFill="1" applyBorder="1" applyAlignment="1">
      <alignment horizontal="center" vertical="center"/>
    </xf>
    <xf numFmtId="0" fontId="681" fillId="5" borderId="0" xfId="6" applyFont="1" applyFill="1" applyBorder="1" applyAlignment="1">
      <alignment horizontal="right" vertical="center"/>
    </xf>
    <xf numFmtId="0" fontId="681" fillId="5" borderId="45" xfId="6" applyFont="1" applyFill="1" applyBorder="1" applyAlignment="1">
      <alignment horizontal="right" vertical="center"/>
    </xf>
    <xf numFmtId="0" fontId="687" fillId="31" borderId="45" xfId="0" applyFont="1" applyFill="1" applyBorder="1" applyAlignment="1">
      <alignment horizontal="left" vertical="center"/>
    </xf>
    <xf numFmtId="0" fontId="672" fillId="8" borderId="0" xfId="0" applyFont="1" applyFill="1" applyAlignment="1">
      <alignment horizontal="center" vertical="center"/>
    </xf>
    <xf numFmtId="0" fontId="696" fillId="75" borderId="89" xfId="6" applyFont="1" applyFill="1" applyBorder="1" applyAlignment="1" applyProtection="1">
      <alignment horizontal="right" vertical="center"/>
      <protection hidden="1"/>
    </xf>
    <xf numFmtId="0" fontId="696" fillId="75" borderId="90" xfId="6" applyFont="1" applyFill="1" applyBorder="1" applyAlignment="1" applyProtection="1">
      <alignment horizontal="right" vertical="center"/>
      <protection hidden="1"/>
    </xf>
    <xf numFmtId="0" fontId="696" fillId="75" borderId="87" xfId="6" applyFont="1" applyFill="1" applyBorder="1" applyAlignment="1" applyProtection="1">
      <alignment horizontal="right" vertical="center"/>
      <protection hidden="1"/>
    </xf>
    <xf numFmtId="0" fontId="696" fillId="75" borderId="0" xfId="6" applyFont="1" applyFill="1" applyBorder="1" applyAlignment="1" applyProtection="1">
      <alignment horizontal="right" vertical="center"/>
      <protection hidden="1"/>
    </xf>
    <xf numFmtId="0" fontId="591" fillId="75" borderId="91" xfId="14" applyNumberFormat="1" applyFont="1" applyFill="1" applyBorder="1" applyAlignment="1">
      <alignment horizontal="center" vertical="center"/>
    </xf>
    <xf numFmtId="0" fontId="591" fillId="75" borderId="92" xfId="14" applyNumberFormat="1" applyFont="1" applyFill="1" applyBorder="1" applyAlignment="1">
      <alignment horizontal="center" vertical="center"/>
    </xf>
    <xf numFmtId="0" fontId="700" fillId="75" borderId="0" xfId="0" applyFont="1" applyFill="1" applyBorder="1" applyAlignment="1">
      <alignment horizontal="center" vertical="center" wrapText="1"/>
    </xf>
    <xf numFmtId="0" fontId="682" fillId="11" borderId="0" xfId="0" applyFont="1" applyFill="1" applyBorder="1" applyAlignment="1">
      <alignment horizontal="center" vertical="center"/>
    </xf>
    <xf numFmtId="0" fontId="211" fillId="5" borderId="0" xfId="0" applyFont="1" applyFill="1" applyBorder="1" applyAlignment="1">
      <alignment horizontal="center" vertical="center"/>
    </xf>
    <xf numFmtId="0" fontId="344" fillId="3" borderId="52" xfId="14" applyNumberFormat="1" applyFont="1" applyFill="1" applyBorder="1" applyAlignment="1">
      <alignment horizontal="center" vertical="center"/>
    </xf>
    <xf numFmtId="0" fontId="344" fillId="3" borderId="65" xfId="14" applyNumberFormat="1" applyFont="1" applyFill="1" applyBorder="1" applyAlignment="1">
      <alignment horizontal="center" vertical="center"/>
    </xf>
    <xf numFmtId="0" fontId="344" fillId="3" borderId="80" xfId="14" applyNumberFormat="1" applyFont="1" applyFill="1" applyBorder="1" applyAlignment="1">
      <alignment horizontal="center" vertical="center"/>
    </xf>
    <xf numFmtId="0" fontId="344" fillId="3" borderId="81" xfId="14" applyNumberFormat="1" applyFont="1" applyFill="1" applyBorder="1" applyAlignment="1">
      <alignment horizontal="center" vertical="center"/>
    </xf>
    <xf numFmtId="0" fontId="680" fillId="16" borderId="90" xfId="14" applyFont="1" applyFill="1" applyBorder="1" applyAlignment="1">
      <alignment horizontal="center" vertical="center"/>
    </xf>
    <xf numFmtId="0" fontId="680" fillId="16" borderId="0" xfId="14" applyFont="1" applyFill="1" applyBorder="1" applyAlignment="1">
      <alignment horizontal="center" vertical="center"/>
    </xf>
    <xf numFmtId="0" fontId="696" fillId="14" borderId="89" xfId="6" applyFont="1" applyFill="1" applyBorder="1" applyAlignment="1" applyProtection="1">
      <alignment horizontal="center" vertical="center" wrapText="1"/>
      <protection hidden="1"/>
    </xf>
    <xf numFmtId="0" fontId="696" fillId="14" borderId="90" xfId="6" applyFont="1" applyFill="1" applyBorder="1" applyAlignment="1" applyProtection="1">
      <alignment horizontal="center" vertical="center" wrapText="1"/>
      <protection hidden="1"/>
    </xf>
    <xf numFmtId="0" fontId="696" fillId="14" borderId="209" xfId="6" applyFont="1" applyFill="1" applyBorder="1" applyAlignment="1" applyProtection="1">
      <alignment horizontal="center" vertical="center" wrapText="1"/>
      <protection hidden="1"/>
    </xf>
    <xf numFmtId="0" fontId="696" fillId="14" borderId="0" xfId="6" applyFont="1" applyFill="1" applyBorder="1" applyAlignment="1" applyProtection="1">
      <alignment horizontal="center" vertical="center" wrapText="1"/>
      <protection hidden="1"/>
    </xf>
    <xf numFmtId="0" fontId="696" fillId="14" borderId="91" xfId="14" applyNumberFormat="1" applyFont="1" applyFill="1" applyBorder="1" applyAlignment="1">
      <alignment horizontal="center" vertical="center" wrapText="1"/>
    </xf>
    <xf numFmtId="0" fontId="696" fillId="14" borderId="92" xfId="14" applyNumberFormat="1" applyFont="1" applyFill="1" applyBorder="1" applyAlignment="1">
      <alignment horizontal="center" vertical="center" wrapText="1"/>
    </xf>
    <xf numFmtId="0" fontId="647" fillId="31" borderId="0" xfId="14" applyNumberFormat="1" applyFont="1" applyFill="1" applyBorder="1" applyAlignment="1">
      <alignment horizontal="left" vertical="center" wrapText="1"/>
    </xf>
    <xf numFmtId="164" fontId="364" fillId="2" borderId="60" xfId="11" applyNumberFormat="1" applyFont="1" applyFill="1" applyBorder="1" applyAlignment="1">
      <alignment horizontal="left" vertical="center"/>
    </xf>
    <xf numFmtId="164" fontId="364" fillId="2" borderId="61" xfId="11" applyNumberFormat="1" applyFont="1" applyFill="1" applyBorder="1" applyAlignment="1">
      <alignment horizontal="left" vertical="center"/>
    </xf>
    <xf numFmtId="0" fontId="698" fillId="5" borderId="0" xfId="0" applyFont="1" applyFill="1" applyBorder="1" applyAlignment="1">
      <alignment horizontal="center" vertical="center" wrapText="1"/>
    </xf>
    <xf numFmtId="164" fontId="364" fillId="2" borderId="0" xfId="11" applyNumberFormat="1" applyFont="1" applyFill="1" applyBorder="1" applyAlignment="1">
      <alignment horizontal="left" vertical="center"/>
    </xf>
    <xf numFmtId="164" fontId="364" fillId="2" borderId="23" xfId="11" applyNumberFormat="1" applyFont="1" applyFill="1" applyBorder="1" applyAlignment="1">
      <alignment horizontal="left" vertical="center"/>
    </xf>
    <xf numFmtId="0" fontId="300" fillId="11" borderId="0" xfId="6" applyFont="1" applyFill="1" applyBorder="1" applyAlignment="1" applyProtection="1">
      <alignment horizontal="center" vertical="center"/>
      <protection hidden="1"/>
    </xf>
    <xf numFmtId="0" fontId="300" fillId="11" borderId="23" xfId="6" applyFont="1" applyFill="1" applyBorder="1" applyAlignment="1" applyProtection="1">
      <alignment horizontal="center" vertical="center"/>
      <protection hidden="1"/>
    </xf>
    <xf numFmtId="0" fontId="218" fillId="19" borderId="59" xfId="0" applyFont="1" applyFill="1" applyBorder="1" applyAlignment="1">
      <alignment horizontal="center"/>
    </xf>
    <xf numFmtId="0" fontId="218" fillId="19" borderId="17" xfId="0" applyFont="1" applyFill="1" applyBorder="1" applyAlignment="1">
      <alignment horizontal="center"/>
    </xf>
    <xf numFmtId="0" fontId="218" fillId="19" borderId="66" xfId="0" applyFont="1" applyFill="1" applyBorder="1" applyAlignment="1">
      <alignment horizontal="center"/>
    </xf>
    <xf numFmtId="0" fontId="687" fillId="31" borderId="23" xfId="0" applyFont="1" applyFill="1" applyBorder="1" applyAlignment="1">
      <alignment horizontal="left" vertical="center"/>
    </xf>
    <xf numFmtId="0" fontId="739" fillId="19" borderId="1" xfId="6" applyFont="1" applyFill="1" applyBorder="1" applyAlignment="1">
      <alignment horizontal="center" vertical="center"/>
    </xf>
    <xf numFmtId="0" fontId="739" fillId="19" borderId="0" xfId="6" applyFont="1" applyFill="1" applyBorder="1" applyAlignment="1">
      <alignment horizontal="center" vertical="center"/>
    </xf>
    <xf numFmtId="0" fontId="739" fillId="19" borderId="23" xfId="6" applyFont="1" applyFill="1" applyBorder="1" applyAlignment="1">
      <alignment horizontal="center" vertical="center"/>
    </xf>
    <xf numFmtId="0" fontId="96" fillId="167" borderId="209" xfId="6" applyFont="1" applyFill="1" applyBorder="1" applyAlignment="1" applyProtection="1">
      <alignment horizontal="center" vertical="center"/>
      <protection hidden="1"/>
    </xf>
    <xf numFmtId="0" fontId="96" fillId="167" borderId="0" xfId="6" applyFont="1" applyFill="1" applyBorder="1" applyAlignment="1" applyProtection="1">
      <alignment horizontal="center" vertical="center"/>
      <protection hidden="1"/>
    </xf>
    <xf numFmtId="0" fontId="300" fillId="55" borderId="0" xfId="14" applyNumberFormat="1" applyFont="1" applyFill="1" applyBorder="1" applyAlignment="1">
      <alignment horizontal="center" vertical="center" wrapText="1"/>
    </xf>
    <xf numFmtId="0" fontId="696" fillId="64" borderId="89" xfId="6" applyFont="1" applyFill="1" applyBorder="1" applyAlignment="1" applyProtection="1">
      <alignment horizontal="center" vertical="center" wrapText="1"/>
      <protection hidden="1"/>
    </xf>
    <xf numFmtId="0" fontId="696" fillId="64" borderId="90" xfId="6" applyFont="1" applyFill="1" applyBorder="1" applyAlignment="1" applyProtection="1">
      <alignment horizontal="center" vertical="center" wrapText="1"/>
      <protection hidden="1"/>
    </xf>
    <xf numFmtId="0" fontId="696" fillId="64" borderId="209" xfId="6" applyFont="1" applyFill="1" applyBorder="1" applyAlignment="1" applyProtection="1">
      <alignment horizontal="center" vertical="center" wrapText="1"/>
      <protection hidden="1"/>
    </xf>
    <xf numFmtId="0" fontId="696" fillId="64" borderId="0" xfId="6" applyFont="1" applyFill="1" applyAlignment="1" applyProtection="1">
      <alignment horizontal="center" vertical="center" wrapText="1"/>
      <protection hidden="1"/>
    </xf>
    <xf numFmtId="0" fontId="680" fillId="25" borderId="23" xfId="14" applyFont="1" applyFill="1" applyBorder="1" applyAlignment="1">
      <alignment horizontal="center" vertical="center"/>
    </xf>
    <xf numFmtId="0" fontId="414" fillId="31" borderId="0" xfId="0" applyFont="1" applyFill="1" applyBorder="1" applyAlignment="1">
      <alignment horizontal="left" wrapText="1"/>
    </xf>
    <xf numFmtId="0" fontId="680" fillId="16" borderId="22" xfId="14" applyFont="1" applyFill="1" applyBorder="1" applyAlignment="1">
      <alignment horizontal="center" vertical="center"/>
    </xf>
    <xf numFmtId="0" fontId="713" fillId="3" borderId="87" xfId="6" applyFont="1" applyFill="1" applyBorder="1" applyAlignment="1">
      <alignment horizontal="center" vertical="center"/>
    </xf>
    <xf numFmtId="0" fontId="680" fillId="5" borderId="272" xfId="6" applyFont="1" applyFill="1" applyBorder="1" applyAlignment="1">
      <alignment horizontal="center" vertical="center"/>
    </xf>
    <xf numFmtId="0" fontId="699" fillId="31" borderId="0" xfId="14" applyNumberFormat="1" applyFont="1" applyFill="1" applyBorder="1" applyAlignment="1">
      <alignment horizontal="right" vertical="center" wrapText="1"/>
    </xf>
    <xf numFmtId="0" fontId="414" fillId="164" borderId="209" xfId="14" applyFont="1" applyFill="1" applyBorder="1" applyAlignment="1">
      <alignment horizontal="center" vertical="center" textRotation="90"/>
    </xf>
    <xf numFmtId="0" fontId="233" fillId="31" borderId="0" xfId="14" applyFont="1" applyFill="1" applyBorder="1" applyAlignment="1">
      <alignment horizontal="right" vertical="center"/>
    </xf>
    <xf numFmtId="0" fontId="825" fillId="37" borderId="0" xfId="0" applyFont="1" applyFill="1" applyBorder="1" applyAlignment="1">
      <alignment horizontal="left" vertical="center" wrapText="1"/>
    </xf>
    <xf numFmtId="164" fontId="41" fillId="166" borderId="0" xfId="6" applyNumberFormat="1" applyFont="1" applyFill="1" applyBorder="1" applyAlignment="1">
      <alignment horizontal="center" vertical="center"/>
    </xf>
    <xf numFmtId="179" fontId="344" fillId="3" borderId="0" xfId="8" applyNumberFormat="1" applyFont="1" applyFill="1" applyBorder="1" applyAlignment="1">
      <alignment horizontal="center" vertical="center"/>
    </xf>
    <xf numFmtId="179" fontId="344" fillId="3" borderId="23" xfId="8" applyNumberFormat="1" applyFont="1" applyFill="1" applyBorder="1" applyAlignment="1">
      <alignment horizontal="center" vertical="center"/>
    </xf>
    <xf numFmtId="2" fontId="682" fillId="37" borderId="0" xfId="11" applyNumberFormat="1" applyFont="1" applyFill="1" applyBorder="1" applyAlignment="1">
      <alignment horizontal="center" vertical="center"/>
    </xf>
    <xf numFmtId="2" fontId="682" fillId="37" borderId="23" xfId="11" applyNumberFormat="1" applyFont="1" applyFill="1" applyBorder="1" applyAlignment="1">
      <alignment horizontal="center" vertical="center"/>
    </xf>
    <xf numFmtId="0" fontId="696" fillId="14" borderId="91" xfId="14" applyFont="1" applyFill="1" applyBorder="1" applyAlignment="1">
      <alignment horizontal="center" vertical="center"/>
    </xf>
    <xf numFmtId="0" fontId="696" fillId="14" borderId="23" xfId="14" applyFont="1" applyFill="1" applyBorder="1" applyAlignment="1">
      <alignment horizontal="center" vertical="center"/>
    </xf>
    <xf numFmtId="0" fontId="669" fillId="14" borderId="209" xfId="6" applyFont="1" applyFill="1" applyBorder="1" applyAlignment="1" applyProtection="1">
      <alignment horizontal="right" vertical="center" wrapText="1"/>
      <protection hidden="1"/>
    </xf>
    <xf numFmtId="0" fontId="669" fillId="14" borderId="0" xfId="6" applyFont="1" applyFill="1" applyAlignment="1" applyProtection="1">
      <alignment horizontal="right" vertical="center" wrapText="1"/>
      <protection hidden="1"/>
    </xf>
    <xf numFmtId="0" fontId="677" fillId="14" borderId="0" xfId="6" applyFont="1" applyFill="1" applyAlignment="1" applyProtection="1">
      <alignment horizontal="left" vertical="center" wrapText="1"/>
      <protection hidden="1"/>
    </xf>
    <xf numFmtId="0" fontId="677" fillId="14" borderId="23" xfId="6" applyFont="1" applyFill="1" applyBorder="1" applyAlignment="1" applyProtection="1">
      <alignment horizontal="left" vertical="center" wrapText="1"/>
      <protection hidden="1"/>
    </xf>
    <xf numFmtId="0" fontId="213" fillId="3" borderId="209" xfId="14" applyFont="1" applyFill="1" applyBorder="1" applyAlignment="1">
      <alignment horizontal="left" vertical="top" wrapText="1"/>
    </xf>
    <xf numFmtId="0" fontId="213" fillId="3" borderId="0" xfId="14" applyFont="1" applyFill="1" applyAlignment="1">
      <alignment horizontal="left" vertical="top" wrapText="1"/>
    </xf>
    <xf numFmtId="0" fontId="213" fillId="3" borderId="23" xfId="14" applyFont="1" applyFill="1" applyBorder="1" applyAlignment="1">
      <alignment horizontal="left" vertical="top" wrapText="1"/>
    </xf>
    <xf numFmtId="164" fontId="41" fillId="171" borderId="0" xfId="6" applyNumberFormat="1" applyFont="1" applyFill="1" applyBorder="1" applyAlignment="1">
      <alignment horizontal="center" vertical="center"/>
    </xf>
    <xf numFmtId="49" fontId="673" fillId="0" borderId="55" xfId="0" applyNumberFormat="1" applyFont="1" applyBorder="1" applyAlignment="1">
      <alignment horizontal="center" vertical="center" wrapText="1"/>
    </xf>
    <xf numFmtId="49" fontId="673" fillId="0" borderId="92" xfId="0" applyNumberFormat="1" applyFont="1" applyBorder="1" applyAlignment="1">
      <alignment horizontal="center" vertical="center" wrapText="1"/>
    </xf>
    <xf numFmtId="49" fontId="568" fillId="2" borderId="3" xfId="9" applyNumberFormat="1" applyFont="1" applyFill="1" applyBorder="1" applyAlignment="1">
      <alignment horizontal="center" vertical="center"/>
    </xf>
    <xf numFmtId="49" fontId="568" fillId="2" borderId="9" xfId="9" applyNumberFormat="1" applyFont="1" applyFill="1" applyBorder="1" applyAlignment="1">
      <alignment horizontal="center" vertical="center"/>
    </xf>
    <xf numFmtId="49" fontId="568" fillId="2" borderId="15" xfId="9" applyNumberFormat="1" applyFont="1" applyFill="1" applyBorder="1" applyAlignment="1">
      <alignment horizontal="center" vertical="center"/>
    </xf>
    <xf numFmtId="49" fontId="679" fillId="0" borderId="87" xfId="3" applyNumberFormat="1" applyFont="1" applyBorder="1" applyAlignment="1">
      <alignment horizontal="center" vertical="center" wrapText="1"/>
    </xf>
    <xf numFmtId="49" fontId="679" fillId="0" borderId="0" xfId="3" applyNumberFormat="1" applyFont="1" applyBorder="1" applyAlignment="1">
      <alignment horizontal="center" vertical="center" wrapText="1"/>
    </xf>
    <xf numFmtId="49" fontId="679" fillId="0" borderId="92" xfId="3" applyNumberFormat="1" applyFont="1" applyBorder="1" applyAlignment="1">
      <alignment horizontal="center" vertical="center" wrapText="1"/>
    </xf>
    <xf numFmtId="49" fontId="679" fillId="0" borderId="36" xfId="3" applyNumberFormat="1" applyFont="1" applyBorder="1" applyAlignment="1">
      <alignment horizontal="center" vertical="center" wrapText="1"/>
    </xf>
    <xf numFmtId="49" fontId="679" fillId="0" borderId="93" xfId="3" applyNumberFormat="1" applyFont="1" applyBorder="1" applyAlignment="1">
      <alignment horizontal="center" vertical="center" wrapText="1"/>
    </xf>
    <xf numFmtId="49" fontId="679" fillId="0" borderId="25" xfId="3" applyNumberFormat="1" applyFont="1" applyBorder="1" applyAlignment="1">
      <alignment horizontal="center" vertical="center" wrapText="1"/>
    </xf>
    <xf numFmtId="0" fontId="849" fillId="9" borderId="0" xfId="8" applyFont="1" applyFill="1" applyBorder="1" applyAlignment="1" applyProtection="1">
      <alignment horizontal="center" vertical="center"/>
      <protection locked="0"/>
    </xf>
    <xf numFmtId="0" fontId="849" fillId="9" borderId="92" xfId="8" applyFont="1" applyFill="1" applyBorder="1" applyAlignment="1" applyProtection="1">
      <alignment horizontal="center" vertical="center"/>
      <protection locked="0"/>
    </xf>
    <xf numFmtId="1" fontId="848" fillId="11" borderId="0" xfId="11" applyNumberFormat="1" applyFont="1" applyFill="1" applyBorder="1" applyAlignment="1">
      <alignment horizontal="center" vertical="center"/>
    </xf>
    <xf numFmtId="1" fontId="848" fillId="11" borderId="92" xfId="11" applyNumberFormat="1" applyFont="1" applyFill="1" applyBorder="1" applyAlignment="1">
      <alignment horizontal="center" vertical="center"/>
    </xf>
    <xf numFmtId="0" fontId="233" fillId="17" borderId="209" xfId="6" applyFont="1" applyFill="1" applyBorder="1" applyAlignment="1">
      <alignment horizontal="center" vertical="center"/>
    </xf>
    <xf numFmtId="0" fontId="233" fillId="17" borderId="0" xfId="6" applyFont="1" applyFill="1" applyBorder="1" applyAlignment="1">
      <alignment horizontal="center" vertical="center"/>
    </xf>
    <xf numFmtId="0" fontId="233" fillId="17" borderId="92" xfId="6" applyFont="1" applyFill="1" applyBorder="1" applyAlignment="1">
      <alignment horizontal="center" vertical="center"/>
    </xf>
    <xf numFmtId="0" fontId="96" fillId="62" borderId="0" xfId="6" applyFont="1" applyFill="1" applyBorder="1" applyAlignment="1" applyProtection="1">
      <alignment horizontal="center" vertical="center"/>
      <protection hidden="1"/>
    </xf>
    <xf numFmtId="0" fontId="728" fillId="31" borderId="0" xfId="0" applyFont="1" applyFill="1" applyBorder="1" applyAlignment="1">
      <alignment horizontal="center" vertical="center" wrapText="1"/>
    </xf>
    <xf numFmtId="0" fontId="728" fillId="31" borderId="92" xfId="0" applyFont="1" applyFill="1" applyBorder="1" applyAlignment="1">
      <alignment horizontal="center" vertical="center" wrapText="1"/>
    </xf>
    <xf numFmtId="0" fontId="727" fillId="3" borderId="209" xfId="6" applyFont="1" applyFill="1" applyBorder="1" applyAlignment="1">
      <alignment horizontal="center" vertical="center"/>
    </xf>
    <xf numFmtId="1" fontId="799" fillId="11" borderId="0" xfId="11" applyNumberFormat="1" applyFont="1" applyFill="1" applyBorder="1" applyAlignment="1">
      <alignment horizontal="center" vertical="center"/>
    </xf>
    <xf numFmtId="1" fontId="799" fillId="11" borderId="92" xfId="11" applyNumberFormat="1" applyFont="1" applyFill="1" applyBorder="1" applyAlignment="1">
      <alignment horizontal="center" vertical="center"/>
    </xf>
    <xf numFmtId="0" fontId="846" fillId="31" borderId="0" xfId="6" applyFont="1" applyFill="1" applyBorder="1" applyAlignment="1" applyProtection="1">
      <alignment horizontal="right" vertical="center" wrapText="1"/>
      <protection hidden="1"/>
    </xf>
    <xf numFmtId="0" fontId="233" fillId="17" borderId="87" xfId="6" applyFont="1" applyFill="1" applyBorder="1" applyAlignment="1">
      <alignment horizontal="right" vertical="center"/>
    </xf>
    <xf numFmtId="0" fontId="233" fillId="17" borderId="0" xfId="6" applyFont="1" applyFill="1" applyBorder="1" applyAlignment="1">
      <alignment horizontal="right" vertical="center"/>
    </xf>
    <xf numFmtId="0" fontId="233" fillId="17" borderId="92" xfId="6" applyFont="1" applyFill="1" applyBorder="1" applyAlignment="1">
      <alignment horizontal="right" vertical="center"/>
    </xf>
    <xf numFmtId="0" fontId="300" fillId="11" borderId="92" xfId="6" applyFont="1" applyFill="1" applyBorder="1" applyAlignment="1" applyProtection="1">
      <alignment horizontal="center" vertical="center"/>
      <protection hidden="1"/>
    </xf>
    <xf numFmtId="0" fontId="226" fillId="19" borderId="87" xfId="6" applyFont="1" applyFill="1" applyBorder="1" applyAlignment="1">
      <alignment horizontal="right" vertical="center"/>
    </xf>
    <xf numFmtId="0" fontId="226" fillId="19" borderId="0" xfId="6" applyFont="1" applyFill="1" applyBorder="1" applyAlignment="1">
      <alignment horizontal="right" vertical="center"/>
    </xf>
    <xf numFmtId="0" fontId="226" fillId="19" borderId="92" xfId="6" applyFont="1" applyFill="1" applyBorder="1" applyAlignment="1">
      <alignment horizontal="right" vertical="center"/>
    </xf>
    <xf numFmtId="49" fontId="204" fillId="3" borderId="75" xfId="0" applyNumberFormat="1" applyFont="1" applyFill="1" applyBorder="1" applyAlignment="1">
      <alignment horizontal="center" vertical="center"/>
    </xf>
    <xf numFmtId="49" fontId="204" fillId="3" borderId="76" xfId="0" applyNumberFormat="1" applyFont="1" applyFill="1" applyBorder="1" applyAlignment="1">
      <alignment horizontal="center" vertical="center"/>
    </xf>
    <xf numFmtId="49" fontId="204" fillId="3" borderId="77" xfId="0" applyNumberFormat="1" applyFont="1" applyFill="1" applyBorder="1" applyAlignment="1">
      <alignment horizontal="center" vertical="center"/>
    </xf>
    <xf numFmtId="49" fontId="214" fillId="0" borderId="11" xfId="6" applyNumberFormat="1" applyFont="1" applyBorder="1" applyAlignment="1">
      <alignment horizontal="center"/>
    </xf>
    <xf numFmtId="49" fontId="214" fillId="0" borderId="12" xfId="6" applyNumberFormat="1" applyFont="1" applyBorder="1" applyAlignment="1">
      <alignment horizontal="center"/>
    </xf>
    <xf numFmtId="49" fontId="214" fillId="0" borderId="13" xfId="6" applyNumberFormat="1" applyFont="1" applyBorder="1" applyAlignment="1">
      <alignment horizontal="center"/>
    </xf>
    <xf numFmtId="0" fontId="716" fillId="31" borderId="143" xfId="0" applyFont="1" applyFill="1" applyBorder="1" applyAlignment="1">
      <alignment horizontal="left" vertical="center" wrapText="1"/>
    </xf>
    <xf numFmtId="0" fontId="716" fillId="31" borderId="67" xfId="0" applyFont="1" applyFill="1" applyBorder="1" applyAlignment="1">
      <alignment horizontal="left" vertical="center" wrapText="1"/>
    </xf>
    <xf numFmtId="0" fontId="716" fillId="31" borderId="0" xfId="0" applyFont="1" applyFill="1" applyBorder="1" applyAlignment="1">
      <alignment horizontal="left" vertical="center" wrapText="1"/>
    </xf>
    <xf numFmtId="0" fontId="716" fillId="31" borderId="92" xfId="0" applyFont="1" applyFill="1" applyBorder="1" applyAlignment="1">
      <alignment horizontal="left" vertical="center" wrapText="1"/>
    </xf>
    <xf numFmtId="0" fontId="680" fillId="25" borderId="92" xfId="14" applyFont="1" applyFill="1" applyBorder="1" applyAlignment="1">
      <alignment horizontal="center" vertical="center"/>
    </xf>
    <xf numFmtId="0" fontId="683" fillId="4" borderId="0" xfId="0" applyFont="1" applyFill="1" applyAlignment="1">
      <alignment horizontal="center" vertical="center" wrapText="1"/>
    </xf>
    <xf numFmtId="0" fontId="714" fillId="31" borderId="0" xfId="0" applyFont="1" applyFill="1" applyBorder="1" applyAlignment="1">
      <alignment horizontal="center" vertical="center" wrapText="1"/>
    </xf>
    <xf numFmtId="0" fontId="714" fillId="31" borderId="92" xfId="0" applyFont="1" applyFill="1" applyBorder="1" applyAlignment="1">
      <alignment horizontal="center" vertical="center" wrapText="1"/>
    </xf>
    <xf numFmtId="0" fontId="759" fillId="19" borderId="131" xfId="0" applyFont="1" applyFill="1" applyBorder="1" applyAlignment="1">
      <alignment horizontal="center" vertical="center"/>
    </xf>
    <xf numFmtId="0" fontId="759" fillId="19" borderId="0" xfId="0" applyFont="1" applyFill="1" applyBorder="1" applyAlignment="1">
      <alignment horizontal="center" vertical="center"/>
    </xf>
    <xf numFmtId="0" fontId="759" fillId="19" borderId="23" xfId="0" applyFont="1" applyFill="1" applyBorder="1" applyAlignment="1">
      <alignment horizontal="center" vertical="center"/>
    </xf>
    <xf numFmtId="0" fontId="858" fillId="21" borderId="209" xfId="0" applyFont="1" applyFill="1" applyBorder="1" applyAlignment="1">
      <alignment horizontal="center" vertical="center"/>
    </xf>
    <xf numFmtId="0" fontId="858" fillId="21" borderId="0" xfId="0" applyFont="1" applyFill="1" applyBorder="1" applyAlignment="1">
      <alignment horizontal="center" vertical="center"/>
    </xf>
    <xf numFmtId="0" fontId="858" fillId="21" borderId="45" xfId="0" applyFont="1" applyFill="1" applyBorder="1" applyAlignment="1">
      <alignment horizontal="center" vertical="center"/>
    </xf>
    <xf numFmtId="0" fontId="858" fillId="19" borderId="131" xfId="0" applyFont="1" applyFill="1" applyBorder="1" applyAlignment="1">
      <alignment horizontal="center" vertical="center"/>
    </xf>
    <xf numFmtId="0" fontId="858" fillId="19" borderId="0" xfId="0" applyFont="1" applyFill="1" applyBorder="1" applyAlignment="1">
      <alignment horizontal="center" vertical="center"/>
    </xf>
    <xf numFmtId="0" fontId="858" fillId="19" borderId="23" xfId="0" applyFont="1" applyFill="1" applyBorder="1" applyAlignment="1">
      <alignment horizontal="center" vertical="center"/>
    </xf>
    <xf numFmtId="0" fontId="751" fillId="21" borderId="87" xfId="0" applyFont="1" applyFill="1" applyBorder="1" applyAlignment="1">
      <alignment horizontal="center" vertical="center"/>
    </xf>
    <xf numFmtId="0" fontId="751" fillId="21" borderId="0" xfId="0" applyFont="1" applyFill="1" applyBorder="1" applyAlignment="1">
      <alignment horizontal="center" vertical="center"/>
    </xf>
    <xf numFmtId="0" fontId="751" fillId="21" borderId="45" xfId="0" applyFont="1" applyFill="1" applyBorder="1" applyAlignment="1">
      <alignment horizontal="center" vertical="center"/>
    </xf>
    <xf numFmtId="0" fontId="751" fillId="19" borderId="131" xfId="0" applyFont="1" applyFill="1" applyBorder="1" applyAlignment="1">
      <alignment horizontal="center" vertical="center"/>
    </xf>
    <xf numFmtId="0" fontId="751" fillId="19" borderId="0" xfId="0" applyFont="1" applyFill="1" applyBorder="1" applyAlignment="1">
      <alignment horizontal="center" vertical="center"/>
    </xf>
    <xf numFmtId="0" fontId="751" fillId="19" borderId="92" xfId="0" applyFont="1" applyFill="1" applyBorder="1" applyAlignment="1">
      <alignment horizontal="center" vertical="center"/>
    </xf>
    <xf numFmtId="0" fontId="300" fillId="31" borderId="87" xfId="0" applyFont="1" applyFill="1" applyBorder="1" applyAlignment="1">
      <alignment horizontal="center" vertical="center"/>
    </xf>
    <xf numFmtId="0" fontId="300" fillId="31" borderId="0" xfId="0" applyFont="1" applyFill="1" applyBorder="1" applyAlignment="1">
      <alignment horizontal="center" vertical="center"/>
    </xf>
    <xf numFmtId="0" fontId="300" fillId="31" borderId="92" xfId="0" applyFont="1" applyFill="1" applyBorder="1" applyAlignment="1">
      <alignment horizontal="center" vertical="center"/>
    </xf>
    <xf numFmtId="0" fontId="226" fillId="20" borderId="87" xfId="6" applyFont="1" applyFill="1" applyBorder="1" applyAlignment="1" applyProtection="1">
      <alignment horizontal="center" vertical="center"/>
      <protection hidden="1"/>
    </xf>
    <xf numFmtId="0" fontId="296" fillId="3" borderId="87" xfId="11" applyNumberFormat="1" applyFont="1" applyFill="1" applyBorder="1" applyAlignment="1">
      <alignment horizontal="center" vertical="center" wrapText="1"/>
    </xf>
    <xf numFmtId="0" fontId="296" fillId="3" borderId="0" xfId="11" applyNumberFormat="1" applyFont="1" applyFill="1" applyBorder="1" applyAlignment="1">
      <alignment horizontal="center" vertical="center" wrapText="1"/>
    </xf>
    <xf numFmtId="0" fontId="296" fillId="3" borderId="92" xfId="11" applyNumberFormat="1" applyFont="1" applyFill="1" applyBorder="1" applyAlignment="1">
      <alignment horizontal="center" vertical="center" wrapText="1"/>
    </xf>
    <xf numFmtId="0" fontId="212" fillId="3" borderId="87" xfId="11" applyNumberFormat="1" applyFont="1" applyFill="1" applyBorder="1" applyAlignment="1">
      <alignment horizontal="center" vertical="center" wrapText="1"/>
    </xf>
    <xf numFmtId="0" fontId="212" fillId="3" borderId="0" xfId="11" applyNumberFormat="1" applyFont="1" applyFill="1" applyBorder="1" applyAlignment="1">
      <alignment horizontal="center" vertical="center" wrapText="1"/>
    </xf>
    <xf numFmtId="0" fontId="212" fillId="3" borderId="92" xfId="11" applyNumberFormat="1" applyFont="1" applyFill="1" applyBorder="1" applyAlignment="1">
      <alignment horizontal="center" vertical="center" wrapText="1"/>
    </xf>
    <xf numFmtId="0" fontId="233" fillId="17" borderId="87" xfId="6" applyFont="1" applyFill="1" applyBorder="1" applyAlignment="1">
      <alignment horizontal="center" vertical="center"/>
    </xf>
    <xf numFmtId="0" fontId="844" fillId="31" borderId="87" xfId="6" applyFont="1" applyFill="1" applyBorder="1" applyAlignment="1" applyProtection="1">
      <alignment horizontal="center" vertical="center"/>
      <protection hidden="1"/>
    </xf>
    <xf numFmtId="0" fontId="844" fillId="31" borderId="0" xfId="6" applyFont="1" applyFill="1" applyBorder="1" applyAlignment="1" applyProtection="1">
      <alignment horizontal="center" vertical="center"/>
      <protection hidden="1"/>
    </xf>
    <xf numFmtId="0" fontId="844" fillId="31" borderId="92" xfId="6" applyFont="1" applyFill="1" applyBorder="1" applyAlignment="1" applyProtection="1">
      <alignment horizontal="center" vertical="center"/>
      <protection hidden="1"/>
    </xf>
    <xf numFmtId="0" fontId="704" fillId="31" borderId="0" xfId="1" applyFont="1" applyFill="1" applyBorder="1" applyAlignment="1">
      <alignment horizontal="left" vertical="center"/>
    </xf>
    <xf numFmtId="0" fontId="704" fillId="31" borderId="92" xfId="1" applyFont="1" applyFill="1" applyBorder="1" applyAlignment="1">
      <alignment horizontal="left" vertical="center"/>
    </xf>
    <xf numFmtId="0" fontId="687" fillId="31" borderId="92" xfId="0" applyFont="1" applyFill="1" applyBorder="1" applyAlignment="1">
      <alignment horizontal="left" vertical="center"/>
    </xf>
    <xf numFmtId="0" fontId="226" fillId="19" borderId="87" xfId="6" applyFont="1" applyFill="1" applyBorder="1" applyAlignment="1">
      <alignment horizontal="left" vertical="center"/>
    </xf>
    <xf numFmtId="0" fontId="226" fillId="19" borderId="0" xfId="6" applyFont="1" applyFill="1" applyBorder="1" applyAlignment="1">
      <alignment horizontal="left" vertical="center"/>
    </xf>
    <xf numFmtId="0" fontId="226" fillId="19" borderId="92" xfId="6" applyFont="1" applyFill="1" applyBorder="1" applyAlignment="1">
      <alignment horizontal="left" vertical="center"/>
    </xf>
    <xf numFmtId="0" fontId="696" fillId="14" borderId="89" xfId="6" applyFont="1" applyFill="1" applyBorder="1" applyAlignment="1" applyProtection="1">
      <alignment horizontal="right" vertical="center"/>
      <protection hidden="1"/>
    </xf>
    <xf numFmtId="0" fontId="696" fillId="14" borderId="90" xfId="6" applyFont="1" applyFill="1" applyBorder="1" applyAlignment="1" applyProtection="1">
      <alignment horizontal="right" vertical="center"/>
      <protection hidden="1"/>
    </xf>
    <xf numFmtId="0" fontId="696" fillId="14" borderId="87" xfId="6" applyFont="1" applyFill="1" applyBorder="1" applyAlignment="1" applyProtection="1">
      <alignment horizontal="right" vertical="center"/>
      <protection hidden="1"/>
    </xf>
    <xf numFmtId="0" fontId="696" fillId="14" borderId="0" xfId="6" applyFont="1" applyFill="1" applyBorder="1" applyAlignment="1" applyProtection="1">
      <alignment horizontal="right" vertical="center"/>
      <protection hidden="1"/>
    </xf>
    <xf numFmtId="0" fontId="591" fillId="64" borderId="91" xfId="14" applyNumberFormat="1" applyFont="1" applyFill="1" applyBorder="1" applyAlignment="1">
      <alignment horizontal="center" vertical="center"/>
    </xf>
    <xf numFmtId="0" fontId="591" fillId="64" borderId="92" xfId="14" applyNumberFormat="1" applyFont="1" applyFill="1" applyBorder="1" applyAlignment="1">
      <alignment horizontal="center" vertical="center"/>
    </xf>
    <xf numFmtId="0" fontId="345" fillId="11" borderId="23" xfId="6" applyFont="1" applyFill="1" applyBorder="1" applyAlignment="1">
      <alignment horizontal="center" vertical="center" textRotation="90"/>
    </xf>
    <xf numFmtId="0" fontId="345" fillId="11" borderId="92" xfId="6" applyFont="1" applyFill="1" applyBorder="1" applyAlignment="1">
      <alignment horizontal="center" vertical="center" textRotation="90"/>
    </xf>
    <xf numFmtId="0" fontId="352" fillId="3" borderId="194" xfId="14" applyNumberFormat="1" applyFont="1" applyFill="1" applyBorder="1" applyAlignment="1">
      <alignment horizontal="center" vertical="center"/>
    </xf>
    <xf numFmtId="165" fontId="682" fillId="37" borderId="0" xfId="11" applyNumberFormat="1" applyFont="1" applyFill="1" applyBorder="1" applyAlignment="1">
      <alignment horizontal="center" vertical="center"/>
    </xf>
    <xf numFmtId="165" fontId="682" fillId="37" borderId="92" xfId="11" applyNumberFormat="1" applyFont="1" applyFill="1" applyBorder="1" applyAlignment="1">
      <alignment horizontal="center" vertical="center"/>
    </xf>
    <xf numFmtId="0" fontId="233" fillId="21" borderId="92" xfId="6" applyFont="1" applyFill="1" applyBorder="1" applyAlignment="1" applyProtection="1">
      <alignment horizontal="center" vertical="center" wrapText="1"/>
      <protection hidden="1"/>
    </xf>
    <xf numFmtId="0" fontId="212" fillId="31" borderId="0" xfId="14" applyNumberFormat="1" applyFont="1" applyFill="1" applyBorder="1" applyAlignment="1">
      <alignment horizontal="left" vertical="center"/>
    </xf>
    <xf numFmtId="0" fontId="212" fillId="3" borderId="23" xfId="14" applyNumberFormat="1" applyFont="1" applyFill="1" applyBorder="1" applyAlignment="1">
      <alignment horizontal="left" vertical="center"/>
    </xf>
    <xf numFmtId="0" fontId="646" fillId="40" borderId="37" xfId="6" applyFont="1" applyFill="1" applyBorder="1" applyAlignment="1">
      <alignment horizontal="center" vertical="center"/>
    </xf>
    <xf numFmtId="0" fontId="646" fillId="40" borderId="22" xfId="6" applyFont="1" applyFill="1" applyBorder="1" applyAlignment="1">
      <alignment horizontal="center" vertical="center"/>
    </xf>
    <xf numFmtId="0" fontId="646" fillId="40" borderId="38" xfId="6" applyFont="1" applyFill="1" applyBorder="1" applyAlignment="1">
      <alignment horizontal="center" vertical="center"/>
    </xf>
    <xf numFmtId="0" fontId="646" fillId="40" borderId="1" xfId="6" applyFont="1" applyFill="1" applyBorder="1" applyAlignment="1">
      <alignment horizontal="center" vertical="center"/>
    </xf>
    <xf numFmtId="0" fontId="646" fillId="40" borderId="0" xfId="6" applyFont="1" applyFill="1" applyBorder="1" applyAlignment="1">
      <alignment horizontal="center" vertical="center"/>
    </xf>
    <xf numFmtId="0" fontId="646" fillId="40" borderId="23" xfId="6" applyFont="1" applyFill="1" applyBorder="1" applyAlignment="1">
      <alignment horizontal="center" vertical="center"/>
    </xf>
    <xf numFmtId="0" fontId="695" fillId="31" borderId="23" xfId="3" applyFont="1" applyFill="1" applyBorder="1" applyAlignment="1">
      <alignment horizontal="left" vertical="center"/>
    </xf>
    <xf numFmtId="0" fontId="680" fillId="5" borderId="22" xfId="6" applyFont="1" applyFill="1" applyBorder="1" applyAlignment="1">
      <alignment horizontal="center" vertical="center"/>
    </xf>
    <xf numFmtId="0" fontId="96" fillId="167" borderId="180" xfId="6" applyFont="1" applyFill="1" applyBorder="1" applyAlignment="1" applyProtection="1">
      <alignment horizontal="center" vertical="center"/>
      <protection hidden="1"/>
    </xf>
    <xf numFmtId="0" fontId="96" fillId="167" borderId="272" xfId="6" applyFont="1" applyFill="1" applyBorder="1" applyAlignment="1" applyProtection="1">
      <alignment horizontal="center" vertical="center"/>
      <protection hidden="1"/>
    </xf>
    <xf numFmtId="0" fontId="96" fillId="167" borderId="273" xfId="6" applyFont="1" applyFill="1" applyBorder="1" applyAlignment="1" applyProtection="1">
      <alignment horizontal="center" vertical="center"/>
      <protection hidden="1"/>
    </xf>
    <xf numFmtId="0" fontId="874" fillId="39" borderId="0" xfId="8" applyFont="1" applyFill="1" applyBorder="1" applyAlignment="1" applyProtection="1">
      <alignment horizontal="center" vertical="center"/>
      <protection locked="0"/>
    </xf>
    <xf numFmtId="0" fontId="874" fillId="39" borderId="92" xfId="8" applyFont="1" applyFill="1" applyBorder="1" applyAlignment="1" applyProtection="1">
      <alignment horizontal="center" vertical="center"/>
      <protection locked="0"/>
    </xf>
    <xf numFmtId="0" fontId="301" fillId="3" borderId="260" xfId="8" applyFont="1" applyFill="1" applyBorder="1" applyAlignment="1">
      <alignment horizontal="left" vertical="center" wrapText="1"/>
    </xf>
    <xf numFmtId="0" fontId="0" fillId="31" borderId="0" xfId="0" applyFill="1" applyBorder="1" applyAlignment="1">
      <alignment horizontal="right" vertical="center" wrapText="1"/>
    </xf>
    <xf numFmtId="0" fontId="0" fillId="31" borderId="92" xfId="0" applyFill="1" applyBorder="1" applyAlignment="1">
      <alignment horizontal="right" vertical="center" wrapText="1"/>
    </xf>
    <xf numFmtId="0" fontId="296" fillId="3" borderId="1" xfId="11" applyNumberFormat="1" applyFont="1" applyFill="1" applyBorder="1" applyAlignment="1">
      <alignment horizontal="center" vertical="center" wrapText="1"/>
    </xf>
    <xf numFmtId="0" fontId="296" fillId="3" borderId="23" xfId="11" applyNumberFormat="1" applyFont="1" applyFill="1" applyBorder="1" applyAlignment="1">
      <alignment horizontal="center" vertical="center" wrapText="1"/>
    </xf>
    <xf numFmtId="0" fontId="233" fillId="22" borderId="1" xfId="6" applyFont="1" applyFill="1" applyBorder="1" applyAlignment="1">
      <alignment horizontal="left" vertical="center"/>
    </xf>
    <xf numFmtId="0" fontId="233" fillId="22" borderId="0" xfId="6" applyFont="1" applyFill="1" applyBorder="1" applyAlignment="1">
      <alignment horizontal="left" vertical="center"/>
    </xf>
    <xf numFmtId="0" fontId="233" fillId="22" borderId="23" xfId="6" applyFont="1" applyFill="1" applyBorder="1" applyAlignment="1">
      <alignment horizontal="left" vertical="center"/>
    </xf>
    <xf numFmtId="0" fontId="591" fillId="5" borderId="0" xfId="0" applyFont="1" applyFill="1" applyAlignment="1">
      <alignment horizontal="center" vertical="center" wrapText="1"/>
    </xf>
    <xf numFmtId="0" fontId="743" fillId="8" borderId="0" xfId="0" applyFont="1" applyFill="1" applyBorder="1" applyAlignment="1">
      <alignment horizontal="center" vertical="center"/>
    </xf>
    <xf numFmtId="164" fontId="364" fillId="2" borderId="92" xfId="11" applyNumberFormat="1" applyFont="1" applyFill="1" applyBorder="1" applyAlignment="1">
      <alignment horizontal="left" vertical="center"/>
    </xf>
    <xf numFmtId="0" fontId="344" fillId="3" borderId="93" xfId="14" applyNumberFormat="1" applyFont="1" applyFill="1" applyBorder="1" applyAlignment="1">
      <alignment horizontal="center" vertical="center"/>
    </xf>
    <xf numFmtId="0" fontId="672" fillId="4" borderId="0" xfId="0" applyFont="1" applyFill="1" applyAlignment="1">
      <alignment horizontal="center"/>
    </xf>
    <xf numFmtId="0" fontId="672" fillId="4" borderId="0" xfId="0" applyFont="1" applyFill="1" applyAlignment="1">
      <alignment horizontal="center" vertical="center"/>
    </xf>
    <xf numFmtId="0" fontId="678" fillId="11" borderId="87" xfId="0" applyFont="1" applyFill="1" applyBorder="1" applyAlignment="1">
      <alignment horizontal="center" vertical="center"/>
    </xf>
    <xf numFmtId="0" fontId="678" fillId="11" borderId="0" xfId="0" applyFont="1" applyFill="1" applyBorder="1" applyAlignment="1">
      <alignment horizontal="center" vertical="center"/>
    </xf>
    <xf numFmtId="0" fontId="678" fillId="11" borderId="92" xfId="0" applyFont="1" applyFill="1" applyBorder="1" applyAlignment="1">
      <alignment horizontal="center" vertical="center"/>
    </xf>
    <xf numFmtId="0" fontId="226" fillId="19" borderId="0" xfId="6" applyFont="1" applyFill="1" applyBorder="1" applyAlignment="1" applyProtection="1">
      <alignment horizontal="center" vertical="center" wrapText="1"/>
      <protection hidden="1"/>
    </xf>
    <xf numFmtId="0" fontId="719" fillId="3" borderId="0" xfId="6" applyFont="1" applyFill="1" applyBorder="1" applyAlignment="1" applyProtection="1">
      <alignment horizontal="center" vertical="center" wrapText="1"/>
      <protection hidden="1"/>
    </xf>
    <xf numFmtId="0" fontId="719" fillId="3" borderId="92" xfId="6" applyFont="1" applyFill="1" applyBorder="1" applyAlignment="1" applyProtection="1">
      <alignment horizontal="center" vertical="center" wrapText="1"/>
      <protection hidden="1"/>
    </xf>
    <xf numFmtId="0" fontId="863" fillId="50" borderId="209" xfId="6" applyFont="1" applyFill="1" applyBorder="1" applyAlignment="1">
      <alignment horizontal="center" vertical="center"/>
    </xf>
    <xf numFmtId="0" fontId="863" fillId="50" borderId="0" xfId="6" applyFont="1" applyFill="1" applyBorder="1" applyAlignment="1">
      <alignment horizontal="center" vertical="center"/>
    </xf>
    <xf numFmtId="0" fontId="904" fillId="31" borderId="186" xfId="6" applyFont="1" applyFill="1" applyBorder="1" applyAlignment="1">
      <alignment horizontal="center" vertical="center" wrapText="1"/>
    </xf>
    <xf numFmtId="0" fontId="904" fillId="31" borderId="312" xfId="6" applyFont="1" applyFill="1" applyBorder="1" applyAlignment="1">
      <alignment horizontal="center" vertical="center" wrapText="1"/>
    </xf>
    <xf numFmtId="0" fontId="700" fillId="24" borderId="0" xfId="6" applyFont="1" applyFill="1" applyBorder="1" applyAlignment="1">
      <alignment horizontal="right" vertical="center"/>
    </xf>
    <xf numFmtId="0" fontId="700" fillId="24" borderId="92" xfId="6" applyFont="1" applyFill="1" applyBorder="1" applyAlignment="1">
      <alignment horizontal="right" vertical="center"/>
    </xf>
    <xf numFmtId="0" fontId="861" fillId="3" borderId="87" xfId="6" applyFont="1" applyFill="1" applyBorder="1" applyAlignment="1">
      <alignment horizontal="center" vertical="center"/>
    </xf>
    <xf numFmtId="0" fontId="754" fillId="31" borderId="0" xfId="0" applyFont="1" applyFill="1" applyBorder="1" applyAlignment="1">
      <alignment horizontal="left" vertical="center" wrapText="1"/>
    </xf>
    <xf numFmtId="0" fontId="754" fillId="31" borderId="92" xfId="0" applyFont="1" applyFill="1" applyBorder="1" applyAlignment="1">
      <alignment horizontal="left" vertical="center" wrapText="1"/>
    </xf>
    <xf numFmtId="0" fontId="715" fillId="3" borderId="87" xfId="6" applyFont="1" applyFill="1" applyBorder="1" applyAlignment="1">
      <alignment horizontal="center" vertical="center"/>
    </xf>
    <xf numFmtId="0" fontId="212" fillId="3" borderId="180" xfId="11" applyNumberFormat="1" applyFont="1" applyFill="1" applyBorder="1" applyAlignment="1">
      <alignment horizontal="center" vertical="center" wrapText="1"/>
    </xf>
    <xf numFmtId="0" fontId="212" fillId="3" borderId="272" xfId="11" applyNumberFormat="1" applyFont="1" applyFill="1" applyBorder="1" applyAlignment="1">
      <alignment horizontal="center" vertical="center" wrapText="1"/>
    </xf>
    <xf numFmtId="0" fontId="212" fillId="3" borderId="249" xfId="11" applyNumberFormat="1" applyFont="1" applyFill="1" applyBorder="1" applyAlignment="1">
      <alignment horizontal="center" vertical="center" wrapText="1"/>
    </xf>
    <xf numFmtId="0" fontId="212" fillId="3" borderId="271" xfId="11" applyNumberFormat="1" applyFont="1" applyFill="1" applyBorder="1" applyAlignment="1">
      <alignment horizontal="center" vertical="center" wrapText="1"/>
    </xf>
    <xf numFmtId="0" fontId="212" fillId="3" borderId="93" xfId="11" applyNumberFormat="1" applyFont="1" applyFill="1" applyBorder="1" applyAlignment="1">
      <alignment horizontal="center" vertical="center" wrapText="1"/>
    </xf>
    <xf numFmtId="0" fontId="212" fillId="3" borderId="94" xfId="11" applyNumberFormat="1" applyFont="1" applyFill="1" applyBorder="1" applyAlignment="1">
      <alignment horizontal="center" vertical="center" wrapText="1"/>
    </xf>
    <xf numFmtId="0" fontId="246" fillId="164" borderId="87" xfId="14" applyFont="1" applyFill="1" applyBorder="1" applyAlignment="1">
      <alignment horizontal="center" vertical="center" wrapText="1"/>
    </xf>
    <xf numFmtId="0" fontId="233" fillId="55" borderId="0" xfId="14" applyFont="1" applyFill="1" applyBorder="1" applyAlignment="1">
      <alignment horizontal="center" vertical="center"/>
    </xf>
    <xf numFmtId="0" fontId="698" fillId="64" borderId="87" xfId="6" applyFont="1" applyFill="1" applyBorder="1" applyAlignment="1" applyProtection="1">
      <alignment horizontal="center" vertical="center" wrapText="1"/>
      <protection hidden="1"/>
    </xf>
    <xf numFmtId="0" fontId="698" fillId="64" borderId="0" xfId="6" applyFont="1" applyFill="1" applyBorder="1" applyAlignment="1" applyProtection="1">
      <alignment horizontal="center" vertical="center" wrapText="1"/>
      <protection hidden="1"/>
    </xf>
    <xf numFmtId="0" fontId="669" fillId="14" borderId="87" xfId="6" applyFont="1" applyFill="1" applyBorder="1" applyAlignment="1" applyProtection="1">
      <alignment horizontal="right" vertical="center" wrapText="1"/>
      <protection hidden="1"/>
    </xf>
    <xf numFmtId="0" fontId="669" fillId="14" borderId="0" xfId="6" applyFont="1" applyFill="1" applyBorder="1" applyAlignment="1" applyProtection="1">
      <alignment horizontal="right" vertical="center" wrapText="1"/>
      <protection hidden="1"/>
    </xf>
    <xf numFmtId="0" fontId="700" fillId="14" borderId="0" xfId="6" applyFont="1" applyFill="1" applyBorder="1" applyAlignment="1" applyProtection="1">
      <alignment horizontal="left" vertical="center" wrapText="1"/>
      <protection hidden="1"/>
    </xf>
    <xf numFmtId="0" fontId="700" fillId="14" borderId="23" xfId="6" applyFont="1" applyFill="1" applyBorder="1" applyAlignment="1" applyProtection="1">
      <alignment horizontal="left" vertical="center" wrapText="1"/>
      <protection hidden="1"/>
    </xf>
    <xf numFmtId="0" fontId="96" fillId="167" borderId="87" xfId="6" applyFont="1" applyFill="1" applyBorder="1" applyAlignment="1" applyProtection="1">
      <alignment horizontal="center" vertical="center"/>
      <protection hidden="1"/>
    </xf>
    <xf numFmtId="0" fontId="300" fillId="55" borderId="0" xfId="0" applyFont="1" applyFill="1" applyBorder="1" applyAlignment="1">
      <alignment horizontal="center" vertical="center"/>
    </xf>
    <xf numFmtId="0" fontId="856" fillId="31" borderId="0" xfId="0" applyFont="1" applyFill="1" applyBorder="1" applyAlignment="1">
      <alignment horizontal="center" vertical="center"/>
    </xf>
    <xf numFmtId="0" fontId="714" fillId="31" borderId="0" xfId="0" applyFont="1" applyFill="1" applyBorder="1" applyAlignment="1">
      <alignment horizontal="center" wrapText="1"/>
    </xf>
    <xf numFmtId="0" fontId="714" fillId="31" borderId="23" xfId="0" applyFont="1" applyFill="1" applyBorder="1" applyAlignment="1">
      <alignment horizontal="center" wrapText="1"/>
    </xf>
    <xf numFmtId="0" fontId="832" fillId="55" borderId="0" xfId="14" applyFont="1" applyFill="1" applyBorder="1" applyAlignment="1">
      <alignment horizontal="center" vertical="center" wrapText="1"/>
    </xf>
    <xf numFmtId="0" fontId="721" fillId="31" borderId="0" xfId="6" applyFont="1" applyFill="1" applyBorder="1" applyAlignment="1">
      <alignment horizontal="center" vertical="center"/>
    </xf>
    <xf numFmtId="0" fontId="721" fillId="31" borderId="92" xfId="6" applyFont="1" applyFill="1" applyBorder="1" applyAlignment="1">
      <alignment horizontal="center" vertical="center"/>
    </xf>
    <xf numFmtId="0" fontId="715" fillId="3" borderId="64" xfId="6" applyFont="1" applyFill="1" applyBorder="1" applyAlignment="1">
      <alignment horizontal="center" vertical="center"/>
    </xf>
    <xf numFmtId="0" fontId="715" fillId="3" borderId="209" xfId="6" applyFont="1" applyFill="1" applyBorder="1" applyAlignment="1">
      <alignment horizontal="center" vertical="center"/>
    </xf>
    <xf numFmtId="0" fontId="715" fillId="3" borderId="49" xfId="6" applyFont="1" applyFill="1" applyBorder="1" applyAlignment="1">
      <alignment horizontal="center" vertical="center"/>
    </xf>
    <xf numFmtId="0" fontId="591" fillId="75" borderId="0" xfId="0" applyFont="1" applyFill="1" applyAlignment="1">
      <alignment horizontal="center"/>
    </xf>
    <xf numFmtId="0" fontId="591" fillId="5" borderId="0" xfId="0" applyFont="1" applyFill="1" applyAlignment="1">
      <alignment horizontal="center" vertical="center"/>
    </xf>
    <xf numFmtId="0" fontId="672" fillId="75" borderId="0" xfId="0" applyFont="1" applyFill="1" applyBorder="1" applyAlignment="1">
      <alignment horizontal="center" vertical="center"/>
    </xf>
    <xf numFmtId="0" fontId="730" fillId="31" borderId="1" xfId="6" applyFont="1" applyFill="1" applyBorder="1" applyAlignment="1">
      <alignment horizontal="center" vertical="center"/>
    </xf>
    <xf numFmtId="0" fontId="730" fillId="31" borderId="0" xfId="6" applyFont="1" applyFill="1" applyBorder="1" applyAlignment="1">
      <alignment horizontal="center" vertical="center"/>
    </xf>
    <xf numFmtId="0" fontId="284" fillId="64" borderId="209" xfId="6" applyFont="1" applyFill="1" applyBorder="1" applyAlignment="1" applyProtection="1">
      <alignment horizontal="center" vertical="center"/>
      <protection hidden="1"/>
    </xf>
    <xf numFmtId="0" fontId="284" fillId="64" borderId="0" xfId="6" applyFont="1" applyFill="1" applyBorder="1" applyAlignment="1" applyProtection="1">
      <alignment horizontal="center" vertical="center" wrapText="1"/>
      <protection hidden="1"/>
    </xf>
    <xf numFmtId="0" fontId="233" fillId="168" borderId="209" xfId="14" applyFont="1" applyFill="1" applyBorder="1" applyAlignment="1">
      <alignment horizontal="center" vertical="center" textRotation="90"/>
    </xf>
    <xf numFmtId="0" fontId="845" fillId="31" borderId="0" xfId="0" applyFont="1" applyFill="1" applyBorder="1" applyAlignment="1">
      <alignment horizontal="center" vertical="center"/>
    </xf>
    <xf numFmtId="0" fontId="845" fillId="31" borderId="92" xfId="0" applyFont="1" applyFill="1" applyBorder="1" applyAlignment="1">
      <alignment horizontal="center" vertical="center"/>
    </xf>
    <xf numFmtId="0" fontId="212" fillId="3" borderId="209" xfId="11" applyNumberFormat="1" applyFont="1" applyFill="1" applyBorder="1" applyAlignment="1">
      <alignment horizontal="left" vertical="top" wrapText="1"/>
    </xf>
    <xf numFmtId="0" fontId="677" fillId="14" borderId="0" xfId="6" applyFont="1" applyFill="1" applyBorder="1" applyAlignment="1" applyProtection="1">
      <alignment horizontal="center" vertical="center" wrapText="1"/>
      <protection hidden="1"/>
    </xf>
    <xf numFmtId="0" fontId="714" fillId="31" borderId="0" xfId="0" applyFont="1" applyFill="1" applyBorder="1" applyAlignment="1">
      <alignment horizontal="left" wrapText="1"/>
    </xf>
    <xf numFmtId="0" fontId="714" fillId="31" borderId="92" xfId="0" applyFont="1" applyFill="1" applyBorder="1" applyAlignment="1">
      <alignment horizontal="left" wrapText="1"/>
    </xf>
    <xf numFmtId="0" fontId="344" fillId="3" borderId="271" xfId="14" applyNumberFormat="1" applyFont="1" applyFill="1" applyBorder="1" applyAlignment="1">
      <alignment horizontal="center" vertical="center"/>
    </xf>
    <xf numFmtId="0" fontId="344" fillId="3" borderId="94" xfId="14" applyNumberFormat="1" applyFont="1" applyFill="1" applyBorder="1" applyAlignment="1">
      <alignment horizontal="center" vertical="center"/>
    </xf>
    <xf numFmtId="0" fontId="751" fillId="31" borderId="87" xfId="6" applyFont="1" applyFill="1" applyBorder="1" applyAlignment="1" applyProtection="1">
      <alignment horizontal="center" vertical="center"/>
      <protection hidden="1"/>
    </xf>
    <xf numFmtId="0" fontId="751" fillId="31" borderId="0" xfId="6" applyFont="1" applyFill="1" applyBorder="1" applyAlignment="1" applyProtection="1">
      <alignment horizontal="center" vertical="center"/>
      <protection hidden="1"/>
    </xf>
    <xf numFmtId="0" fontId="733" fillId="31" borderId="0" xfId="6" applyFont="1" applyFill="1" applyBorder="1" applyAlignment="1" applyProtection="1">
      <alignment horizontal="center" vertical="center"/>
      <protection hidden="1"/>
    </xf>
    <xf numFmtId="0" fontId="412" fillId="31" borderId="87" xfId="6" applyFont="1" applyFill="1" applyBorder="1" applyAlignment="1" applyProtection="1">
      <alignment horizontal="center" vertical="center"/>
      <protection hidden="1"/>
    </xf>
    <xf numFmtId="0" fontId="412" fillId="31" borderId="0" xfId="6" applyFont="1" applyFill="1" applyBorder="1" applyAlignment="1" applyProtection="1">
      <alignment horizontal="center" vertical="center"/>
      <protection hidden="1"/>
    </xf>
    <xf numFmtId="0" fontId="412" fillId="31" borderId="92" xfId="6" applyFont="1" applyFill="1" applyBorder="1" applyAlignment="1" applyProtection="1">
      <alignment horizontal="center" vertical="center"/>
      <protection hidden="1"/>
    </xf>
    <xf numFmtId="0" fontId="759" fillId="21" borderId="209" xfId="0" applyFont="1" applyFill="1" applyBorder="1" applyAlignment="1">
      <alignment horizontal="center" vertical="center"/>
    </xf>
    <xf numFmtId="0" fontId="759" fillId="21" borderId="0" xfId="0" applyFont="1" applyFill="1" applyBorder="1" applyAlignment="1">
      <alignment horizontal="center" vertical="center"/>
    </xf>
    <xf numFmtId="0" fontId="759" fillId="21" borderId="45" xfId="0" applyFont="1" applyFill="1" applyBorder="1" applyAlignment="1">
      <alignment horizontal="center" vertical="center"/>
    </xf>
    <xf numFmtId="0" fontId="300" fillId="2" borderId="0" xfId="6" applyFont="1" applyFill="1" applyBorder="1" applyAlignment="1">
      <alignment horizontal="center" vertical="center" wrapText="1"/>
    </xf>
    <xf numFmtId="0" fontId="300" fillId="2" borderId="92" xfId="6" applyFont="1" applyFill="1" applyBorder="1" applyAlignment="1">
      <alignment horizontal="center" vertical="center" wrapText="1"/>
    </xf>
    <xf numFmtId="0" fontId="705" fillId="21" borderId="87" xfId="0" applyFont="1" applyFill="1" applyBorder="1" applyAlignment="1">
      <alignment horizontal="center" vertical="center"/>
    </xf>
    <xf numFmtId="0" fontId="705" fillId="21" borderId="0" xfId="0" applyFont="1" applyFill="1" applyBorder="1" applyAlignment="1">
      <alignment horizontal="center" vertical="center"/>
    </xf>
    <xf numFmtId="0" fontId="705" fillId="21" borderId="45" xfId="0" applyFont="1" applyFill="1" applyBorder="1" applyAlignment="1">
      <alignment horizontal="center" vertical="center"/>
    </xf>
    <xf numFmtId="0" fontId="705" fillId="19" borderId="131" xfId="0" applyFont="1" applyFill="1" applyBorder="1" applyAlignment="1">
      <alignment horizontal="center" vertical="center"/>
    </xf>
    <xf numFmtId="0" fontId="705" fillId="19" borderId="0" xfId="0" applyFont="1" applyFill="1" applyBorder="1" applyAlignment="1">
      <alignment horizontal="center" vertical="center"/>
    </xf>
    <xf numFmtId="0" fontId="705" fillId="19" borderId="92" xfId="0" applyFont="1" applyFill="1" applyBorder="1" applyAlignment="1">
      <alignment horizontal="center" vertical="center"/>
    </xf>
    <xf numFmtId="0" fontId="226" fillId="20" borderId="45" xfId="6" applyFont="1" applyFill="1" applyBorder="1" applyAlignment="1" applyProtection="1">
      <alignment horizontal="center" vertical="center" wrapText="1"/>
      <protection hidden="1"/>
    </xf>
    <xf numFmtId="0" fontId="226" fillId="19" borderId="0" xfId="6" applyFont="1" applyFill="1" applyBorder="1" applyAlignment="1" applyProtection="1">
      <alignment horizontal="center" vertical="center"/>
      <protection hidden="1"/>
    </xf>
    <xf numFmtId="0" fontId="226" fillId="20" borderId="0" xfId="6" applyFont="1" applyFill="1" applyBorder="1" applyAlignment="1" applyProtection="1">
      <alignment horizontal="center" vertical="center" wrapText="1"/>
      <protection hidden="1"/>
    </xf>
    <xf numFmtId="0" fontId="233" fillId="17" borderId="59" xfId="6" applyFont="1" applyFill="1" applyBorder="1" applyAlignment="1">
      <alignment horizontal="center" vertical="center"/>
    </xf>
    <xf numFmtId="0" fontId="233" fillId="17" borderId="17" xfId="6" applyFont="1" applyFill="1" applyBorder="1" applyAlignment="1">
      <alignment horizontal="center" vertical="center"/>
    </xf>
    <xf numFmtId="0" fontId="233" fillId="17" borderId="66" xfId="6" applyFont="1" applyFill="1" applyBorder="1" applyAlignment="1">
      <alignment horizontal="center" vertical="center"/>
    </xf>
    <xf numFmtId="0" fontId="677" fillId="14" borderId="89" xfId="6" applyFont="1" applyFill="1" applyBorder="1" applyAlignment="1" applyProtection="1">
      <alignment horizontal="center" vertical="center" wrapText="1"/>
      <protection hidden="1"/>
    </xf>
    <xf numFmtId="0" fontId="677" fillId="14" borderId="90" xfId="6" applyFont="1" applyFill="1" applyBorder="1" applyAlignment="1" applyProtection="1">
      <alignment horizontal="center" vertical="center" wrapText="1"/>
      <protection hidden="1"/>
    </xf>
    <xf numFmtId="0" fontId="677" fillId="14" borderId="87" xfId="6" applyFont="1" applyFill="1" applyBorder="1" applyAlignment="1" applyProtection="1">
      <alignment horizontal="center" vertical="center" wrapText="1"/>
      <protection hidden="1"/>
    </xf>
    <xf numFmtId="0" fontId="296" fillId="3" borderId="87" xfId="11" applyNumberFormat="1" applyFont="1" applyFill="1" applyBorder="1" applyAlignment="1">
      <alignment horizontal="left" vertical="center" wrapText="1"/>
    </xf>
    <xf numFmtId="0" fontId="296" fillId="3" borderId="0" xfId="11" applyNumberFormat="1" applyFont="1" applyFill="1" applyBorder="1" applyAlignment="1">
      <alignment horizontal="left" vertical="center" wrapText="1"/>
    </xf>
    <xf numFmtId="0" fontId="296" fillId="3" borderId="92" xfId="11" applyNumberFormat="1" applyFont="1" applyFill="1" applyBorder="1" applyAlignment="1">
      <alignment horizontal="left" vertical="center" wrapText="1"/>
    </xf>
    <xf numFmtId="0" fontId="300" fillId="17" borderId="0" xfId="6" applyFont="1" applyFill="1" applyBorder="1" applyAlignment="1">
      <alignment horizontal="left" vertical="center"/>
    </xf>
    <xf numFmtId="0" fontId="646" fillId="40" borderId="64" xfId="6" applyFont="1" applyFill="1" applyBorder="1" applyAlignment="1">
      <alignment horizontal="center" vertical="center"/>
    </xf>
    <xf numFmtId="0" fontId="646" fillId="40" borderId="51" xfId="6" applyFont="1" applyFill="1" applyBorder="1" applyAlignment="1">
      <alignment horizontal="center" vertical="center"/>
    </xf>
    <xf numFmtId="0" fontId="646" fillId="40" borderId="67" xfId="6" applyFont="1" applyFill="1" applyBorder="1" applyAlignment="1">
      <alignment horizontal="center" vertical="center"/>
    </xf>
    <xf numFmtId="0" fontId="702" fillId="31" borderId="87" xfId="6" applyFont="1" applyFill="1" applyBorder="1" applyAlignment="1">
      <alignment horizontal="center" vertical="center"/>
    </xf>
    <xf numFmtId="0" fontId="300" fillId="62" borderId="0" xfId="0" applyFont="1" applyFill="1" applyBorder="1" applyAlignment="1">
      <alignment horizontal="center" vertical="center"/>
    </xf>
    <xf numFmtId="0" fontId="884" fillId="30" borderId="1" xfId="6" applyFont="1" applyFill="1" applyBorder="1" applyAlignment="1">
      <alignment horizontal="center" vertical="center"/>
    </xf>
    <xf numFmtId="0" fontId="884" fillId="30" borderId="0" xfId="6" applyFont="1" applyFill="1" applyBorder="1" applyAlignment="1">
      <alignment horizontal="center" vertical="center"/>
    </xf>
    <xf numFmtId="0" fontId="884" fillId="30" borderId="82" xfId="6" applyFont="1" applyFill="1" applyBorder="1" applyAlignment="1">
      <alignment horizontal="center" vertical="center"/>
    </xf>
    <xf numFmtId="0" fontId="712" fillId="21" borderId="86" xfId="8" applyFont="1" applyFill="1" applyBorder="1" applyAlignment="1">
      <alignment horizontal="center" vertical="center" wrapText="1"/>
    </xf>
    <xf numFmtId="0" fontId="712" fillId="21" borderId="261" xfId="8" applyFont="1" applyFill="1" applyBorder="1" applyAlignment="1">
      <alignment horizontal="center" vertical="center" wrapText="1"/>
    </xf>
    <xf numFmtId="0" fontId="344" fillId="65" borderId="301" xfId="8" applyFont="1" applyFill="1" applyBorder="1" applyAlignment="1">
      <alignment horizontal="center"/>
    </xf>
    <xf numFmtId="0" fontId="344" fillId="65" borderId="302" xfId="8" applyFont="1" applyFill="1" applyBorder="1" applyAlignment="1">
      <alignment horizontal="center"/>
    </xf>
    <xf numFmtId="0" fontId="344" fillId="65" borderId="309" xfId="8" applyFont="1" applyFill="1" applyBorder="1" applyAlignment="1">
      <alignment horizontal="center"/>
    </xf>
    <xf numFmtId="0" fontId="675" fillId="11" borderId="88" xfId="6" applyFont="1" applyFill="1" applyBorder="1" applyAlignment="1" applyProtection="1">
      <alignment horizontal="center" vertical="center" wrapText="1"/>
      <protection hidden="1"/>
    </xf>
    <xf numFmtId="0" fontId="675" fillId="11" borderId="57" xfId="6" applyFont="1" applyFill="1" applyBorder="1" applyAlignment="1" applyProtection="1">
      <alignment horizontal="center" vertical="center" wrapText="1"/>
      <protection hidden="1"/>
    </xf>
    <xf numFmtId="0" fontId="233" fillId="65" borderId="303" xfId="6" applyFont="1" applyFill="1" applyBorder="1" applyAlignment="1" applyProtection="1">
      <alignment horizontal="center" vertical="center" wrapText="1"/>
      <protection hidden="1"/>
    </xf>
    <xf numFmtId="0" fontId="233" fillId="65" borderId="305" xfId="6" applyFont="1" applyFill="1" applyBorder="1" applyAlignment="1" applyProtection="1">
      <alignment horizontal="center" vertical="center" wrapText="1"/>
      <protection hidden="1"/>
    </xf>
    <xf numFmtId="0" fontId="233" fillId="21" borderId="304" xfId="6" applyFont="1" applyFill="1" applyBorder="1" applyAlignment="1" applyProtection="1">
      <alignment horizontal="center" vertical="center" wrapText="1"/>
      <protection hidden="1"/>
    </xf>
    <xf numFmtId="0" fontId="233" fillId="21" borderId="306" xfId="6" applyFont="1" applyFill="1" applyBorder="1" applyAlignment="1" applyProtection="1">
      <alignment horizontal="center" vertical="center" wrapText="1"/>
      <protection hidden="1"/>
    </xf>
    <xf numFmtId="0" fontId="878" fillId="31" borderId="87" xfId="0" applyFont="1" applyFill="1" applyBorder="1" applyAlignment="1">
      <alignment horizontal="center" vertical="center"/>
    </xf>
    <xf numFmtId="0" fontId="875" fillId="31" borderId="0" xfId="8" applyFont="1" applyFill="1" applyBorder="1" applyAlignment="1">
      <alignment horizontal="left" vertical="center"/>
    </xf>
    <xf numFmtId="0" fontId="300" fillId="31" borderId="0" xfId="6" applyFont="1" applyFill="1" applyBorder="1" applyAlignment="1" applyProtection="1">
      <alignment horizontal="center" vertical="center"/>
      <protection hidden="1"/>
    </xf>
    <xf numFmtId="0" fontId="300" fillId="31" borderId="23" xfId="6" applyFont="1" applyFill="1" applyBorder="1" applyAlignment="1" applyProtection="1">
      <alignment horizontal="center" vertical="center"/>
      <protection hidden="1"/>
    </xf>
    <xf numFmtId="0" fontId="226" fillId="22" borderId="1" xfId="6" applyFont="1" applyFill="1" applyBorder="1" applyAlignment="1">
      <alignment horizontal="right" vertical="center"/>
    </xf>
    <xf numFmtId="0" fontId="226" fillId="22" borderId="0" xfId="6" applyFont="1" applyFill="1" applyBorder="1" applyAlignment="1">
      <alignment horizontal="right" vertical="center"/>
    </xf>
    <xf numFmtId="0" fontId="226" fillId="22" borderId="23" xfId="6" applyFont="1" applyFill="1" applyBorder="1" applyAlignment="1">
      <alignment horizontal="right" vertical="center"/>
    </xf>
    <xf numFmtId="0" fontId="300" fillId="31" borderId="92" xfId="6" applyFont="1" applyFill="1" applyBorder="1" applyAlignment="1" applyProtection="1">
      <alignment horizontal="center" vertical="center"/>
      <protection hidden="1"/>
    </xf>
    <xf numFmtId="0" fontId="226" fillId="22" borderId="1" xfId="6" applyFont="1" applyFill="1" applyBorder="1" applyAlignment="1">
      <alignment horizontal="center" vertical="center"/>
    </xf>
    <xf numFmtId="0" fontId="226" fillId="22" borderId="0" xfId="6" applyFont="1" applyFill="1" applyBorder="1" applyAlignment="1">
      <alignment horizontal="center" vertical="center"/>
    </xf>
    <xf numFmtId="0" fontId="226" fillId="22" borderId="23" xfId="6" applyFont="1" applyFill="1" applyBorder="1" applyAlignment="1">
      <alignment horizontal="center" vertical="center"/>
    </xf>
    <xf numFmtId="0" fontId="315" fillId="90" borderId="272" xfId="0" applyFont="1" applyFill="1" applyBorder="1" applyAlignment="1">
      <alignment horizontal="center" vertical="center" wrapText="1"/>
    </xf>
    <xf numFmtId="0" fontId="315" fillId="90" borderId="0" xfId="0" applyFont="1" applyFill="1" applyBorder="1" applyAlignment="1">
      <alignment horizontal="center" vertical="center" wrapText="1"/>
    </xf>
    <xf numFmtId="0" fontId="813" fillId="31" borderId="89" xfId="8" applyFont="1" applyFill="1" applyBorder="1" applyAlignment="1">
      <alignment horizontal="center" vertical="center"/>
    </xf>
    <xf numFmtId="0" fontId="813" fillId="31" borderId="90" xfId="8" applyFont="1" applyFill="1" applyBorder="1" applyAlignment="1">
      <alignment horizontal="center" vertical="center"/>
    </xf>
    <xf numFmtId="0" fontId="813" fillId="31" borderId="91" xfId="8" applyFont="1" applyFill="1" applyBorder="1" applyAlignment="1">
      <alignment horizontal="center" vertical="center"/>
    </xf>
    <xf numFmtId="0" fontId="813" fillId="31" borderId="87" xfId="8" applyFont="1" applyFill="1" applyBorder="1" applyAlignment="1">
      <alignment horizontal="center" vertical="center"/>
    </xf>
    <xf numFmtId="0" fontId="813" fillId="31" borderId="0" xfId="8" applyFont="1" applyFill="1" applyBorder="1" applyAlignment="1">
      <alignment horizontal="center" vertical="center"/>
    </xf>
    <xf numFmtId="0" fontId="813" fillId="31" borderId="92" xfId="8" applyFont="1" applyFill="1" applyBorder="1" applyAlignment="1">
      <alignment horizontal="center" vertical="center"/>
    </xf>
    <xf numFmtId="0" fontId="343" fillId="31" borderId="64" xfId="35" applyFont="1" applyFill="1" applyBorder="1" applyAlignment="1">
      <alignment horizontal="center" vertical="center"/>
    </xf>
    <xf numFmtId="0" fontId="343" fillId="31" borderId="143" xfId="35" applyFont="1" applyFill="1" applyBorder="1" applyAlignment="1">
      <alignment horizontal="center" vertical="center"/>
    </xf>
    <xf numFmtId="0" fontId="343" fillId="31" borderId="67" xfId="35" applyFont="1" applyFill="1" applyBorder="1" applyAlignment="1">
      <alignment horizontal="center" vertical="center"/>
    </xf>
    <xf numFmtId="0" fontId="343" fillId="31" borderId="271" xfId="35" applyFont="1" applyFill="1" applyBorder="1" applyAlignment="1">
      <alignment horizontal="center" vertical="center"/>
    </xf>
    <xf numFmtId="0" fontId="343" fillId="31" borderId="93" xfId="35" applyFont="1" applyFill="1" applyBorder="1" applyAlignment="1">
      <alignment horizontal="center" vertical="center"/>
    </xf>
    <xf numFmtId="0" fontId="343" fillId="31" borderId="94" xfId="35" applyFont="1" applyFill="1" applyBorder="1" applyAlignment="1">
      <alignment horizontal="center" vertical="center"/>
    </xf>
    <xf numFmtId="0" fontId="864" fillId="50" borderId="89" xfId="6" applyFont="1" applyFill="1" applyBorder="1" applyAlignment="1">
      <alignment horizontal="center" vertical="center"/>
    </xf>
    <xf numFmtId="0" fontId="864" fillId="50" borderId="90" xfId="6" applyFont="1" applyFill="1" applyBorder="1" applyAlignment="1">
      <alignment horizontal="center" vertical="center"/>
    </xf>
    <xf numFmtId="0" fontId="212" fillId="43" borderId="90" xfId="8" applyFont="1" applyFill="1" applyBorder="1" applyAlignment="1">
      <alignment horizontal="center" vertical="center" wrapText="1"/>
    </xf>
    <xf numFmtId="0" fontId="212" fillId="43" borderId="91" xfId="8" applyFont="1" applyFill="1" applyBorder="1" applyAlignment="1">
      <alignment horizontal="center" vertical="center" wrapText="1"/>
    </xf>
    <xf numFmtId="0" fontId="212" fillId="43" borderId="0" xfId="8" applyFont="1" applyFill="1" applyBorder="1" applyAlignment="1">
      <alignment horizontal="center" vertical="center" wrapText="1"/>
    </xf>
    <xf numFmtId="0" fontId="212" fillId="43" borderId="92" xfId="8" applyFont="1" applyFill="1" applyBorder="1" applyAlignment="1">
      <alignment horizontal="center" vertical="center" wrapText="1"/>
    </xf>
    <xf numFmtId="0" fontId="865" fillId="32" borderId="221" xfId="6" applyFont="1" applyFill="1" applyBorder="1" applyAlignment="1" applyProtection="1">
      <alignment horizontal="center" vertical="center" wrapText="1"/>
      <protection hidden="1"/>
    </xf>
    <xf numFmtId="0" fontId="864" fillId="50" borderId="209" xfId="6" applyFont="1" applyFill="1" applyBorder="1" applyAlignment="1">
      <alignment horizontal="center" vertical="center"/>
    </xf>
    <xf numFmtId="0" fontId="864" fillId="50" borderId="0" xfId="6" applyFont="1" applyFill="1" applyBorder="1" applyAlignment="1">
      <alignment horizontal="center" vertical="center"/>
    </xf>
    <xf numFmtId="0" fontId="376" fillId="50" borderId="209" xfId="6" applyFont="1" applyFill="1" applyBorder="1" applyAlignment="1">
      <alignment horizontal="center" vertical="center"/>
    </xf>
    <xf numFmtId="0" fontId="376" fillId="50" borderId="0" xfId="6" applyFont="1" applyFill="1" applyBorder="1" applyAlignment="1">
      <alignment horizontal="center" vertical="center"/>
    </xf>
    <xf numFmtId="0" fontId="667" fillId="50" borderId="89" xfId="6" applyFont="1" applyFill="1" applyBorder="1" applyAlignment="1">
      <alignment horizontal="center" vertical="center"/>
    </xf>
    <xf numFmtId="0" fontId="667" fillId="50" borderId="90" xfId="6" applyFont="1" applyFill="1" applyBorder="1" applyAlignment="1">
      <alignment horizontal="center" vertical="center"/>
    </xf>
    <xf numFmtId="0" fontId="805" fillId="50" borderId="87" xfId="22" applyFont="1" applyFill="1" applyBorder="1" applyAlignment="1">
      <alignment horizontal="center" vertical="center"/>
    </xf>
    <xf numFmtId="0" fontId="805" fillId="50" borderId="0" xfId="22" applyFont="1" applyFill="1" applyBorder="1" applyAlignment="1">
      <alignment horizontal="center" vertical="center"/>
    </xf>
    <xf numFmtId="0" fontId="805" fillId="50" borderId="271" xfId="22" applyFont="1" applyFill="1" applyBorder="1" applyAlignment="1">
      <alignment horizontal="center" vertical="center"/>
    </xf>
    <xf numFmtId="0" fontId="805" fillId="50" borderId="93" xfId="22" applyFont="1" applyFill="1" applyBorder="1" applyAlignment="1">
      <alignment horizontal="center" vertical="center"/>
    </xf>
    <xf numFmtId="0" fontId="213" fillId="43" borderId="0" xfId="8" applyFont="1" applyFill="1" applyBorder="1" applyAlignment="1">
      <alignment horizontal="center" vertical="center" wrapText="1"/>
    </xf>
    <xf numFmtId="0" fontId="213" fillId="43" borderId="92" xfId="8" applyFont="1" applyFill="1" applyBorder="1" applyAlignment="1">
      <alignment horizontal="center" vertical="center" wrapText="1"/>
    </xf>
    <xf numFmtId="0" fontId="889" fillId="31" borderId="87" xfId="6" applyFont="1" applyFill="1" applyBorder="1" applyAlignment="1">
      <alignment horizontal="left" vertical="center"/>
    </xf>
    <xf numFmtId="0" fontId="352" fillId="31" borderId="245" xfId="6" applyFont="1" applyFill="1" applyBorder="1" applyAlignment="1">
      <alignment horizontal="left" vertical="center" wrapText="1"/>
    </xf>
    <xf numFmtId="0" fontId="839" fillId="31" borderId="92" xfId="0" applyFont="1" applyFill="1" applyBorder="1" applyAlignment="1">
      <alignment horizontal="left" vertical="center" wrapText="1"/>
    </xf>
    <xf numFmtId="0" fontId="903" fillId="31" borderId="87" xfId="6" applyFont="1" applyFill="1" applyBorder="1" applyAlignment="1">
      <alignment horizontal="left" vertical="center" wrapText="1"/>
    </xf>
    <xf numFmtId="0" fontId="289" fillId="50" borderId="209" xfId="6" applyFont="1" applyFill="1" applyBorder="1" applyAlignment="1">
      <alignment horizontal="center" vertical="center" wrapText="1"/>
    </xf>
    <xf numFmtId="0" fontId="289" fillId="50" borderId="274" xfId="6" applyFont="1" applyFill="1" applyBorder="1" applyAlignment="1">
      <alignment horizontal="center" vertical="center" wrapText="1"/>
    </xf>
    <xf numFmtId="0" fontId="360" fillId="50" borderId="260" xfId="6" applyFont="1" applyFill="1" applyBorder="1" applyAlignment="1">
      <alignment horizontal="center" vertical="center"/>
    </xf>
    <xf numFmtId="0" fontId="360" fillId="50" borderId="262" xfId="6" applyFont="1" applyFill="1" applyBorder="1" applyAlignment="1">
      <alignment horizontal="center" vertical="center"/>
    </xf>
    <xf numFmtId="0" fontId="71" fillId="167" borderId="312" xfId="6" applyFont="1" applyFill="1" applyBorder="1" applyAlignment="1">
      <alignment horizontal="center" vertical="center"/>
    </xf>
    <xf numFmtId="0" fontId="898" fillId="31" borderId="312" xfId="6" applyFont="1" applyFill="1" applyBorder="1" applyAlignment="1">
      <alignment horizontal="left" vertical="center" wrapText="1"/>
    </xf>
    <xf numFmtId="0" fontId="836" fillId="31" borderId="312" xfId="0" applyFont="1" applyFill="1" applyBorder="1" applyAlignment="1">
      <alignment horizontal="left" vertical="center" wrapText="1"/>
    </xf>
    <xf numFmtId="0" fontId="837" fillId="31" borderId="312" xfId="0" applyFont="1" applyFill="1" applyBorder="1" applyAlignment="1">
      <alignment horizontal="left" vertical="center" wrapText="1"/>
    </xf>
    <xf numFmtId="0" fontId="232" fillId="50" borderId="209" xfId="6" applyFont="1" applyFill="1" applyBorder="1" applyAlignment="1">
      <alignment horizontal="center" vertical="center" wrapText="1"/>
    </xf>
    <xf numFmtId="0" fontId="232" fillId="50" borderId="274" xfId="6" applyFont="1" applyFill="1" applyBorder="1" applyAlignment="1">
      <alignment horizontal="center" vertical="center" wrapText="1"/>
    </xf>
    <xf numFmtId="0" fontId="696" fillId="64" borderId="89" xfId="6" applyFont="1" applyFill="1" applyBorder="1" applyAlignment="1" applyProtection="1">
      <alignment horizontal="right" vertical="center"/>
      <protection hidden="1"/>
    </xf>
    <xf numFmtId="0" fontId="696" fillId="64" borderId="90" xfId="6" applyFont="1" applyFill="1" applyBorder="1" applyAlignment="1" applyProtection="1">
      <alignment horizontal="right" vertical="center"/>
      <protection hidden="1"/>
    </xf>
    <xf numFmtId="0" fontId="696" fillId="64" borderId="87" xfId="6" applyFont="1" applyFill="1" applyBorder="1" applyAlignment="1" applyProtection="1">
      <alignment horizontal="right" vertical="center"/>
      <protection hidden="1"/>
    </xf>
    <xf numFmtId="0" fontId="696" fillId="64" borderId="0" xfId="6" applyFont="1" applyFill="1" applyBorder="1" applyAlignment="1" applyProtection="1">
      <alignment horizontal="right" vertical="center"/>
      <protection hidden="1"/>
    </xf>
    <xf numFmtId="49" fontId="673" fillId="0" borderId="53" xfId="0" applyNumberFormat="1" applyFont="1" applyBorder="1" applyAlignment="1">
      <alignment horizontal="center" vertical="center" wrapText="1"/>
    </xf>
    <xf numFmtId="49" fontId="673" fillId="0" borderId="87" xfId="0" applyNumberFormat="1" applyFont="1" applyBorder="1" applyAlignment="1">
      <alignment horizontal="center" vertical="center" wrapText="1"/>
    </xf>
    <xf numFmtId="49" fontId="673" fillId="0" borderId="54" xfId="0" applyNumberFormat="1" applyFont="1" applyBorder="1" applyAlignment="1">
      <alignment horizontal="center" vertical="center" wrapText="1"/>
    </xf>
    <xf numFmtId="49" fontId="673" fillId="0" borderId="0" xfId="0" applyNumberFormat="1" applyFont="1" applyBorder="1" applyAlignment="1">
      <alignment horizontal="center" vertical="center" wrapText="1"/>
    </xf>
    <xf numFmtId="0" fontId="323" fillId="64" borderId="37" xfId="6" applyFont="1" applyFill="1" applyBorder="1" applyAlignment="1" applyProtection="1">
      <alignment horizontal="center" vertical="center" wrapText="1"/>
      <protection hidden="1"/>
    </xf>
    <xf numFmtId="0" fontId="323" fillId="64" borderId="22" xfId="6" applyFont="1" applyFill="1" applyBorder="1" applyAlignment="1" applyProtection="1">
      <alignment horizontal="center" vertical="center" wrapText="1"/>
      <protection hidden="1"/>
    </xf>
    <xf numFmtId="0" fontId="323" fillId="64" borderId="1" xfId="6" applyFont="1" applyFill="1" applyBorder="1" applyAlignment="1" applyProtection="1">
      <alignment horizontal="center" vertical="center" wrapText="1"/>
      <protection hidden="1"/>
    </xf>
    <xf numFmtId="0" fontId="323" fillId="64" borderId="0" xfId="6" applyFont="1" applyFill="1" applyBorder="1" applyAlignment="1" applyProtection="1">
      <alignment horizontal="center" vertical="center" wrapText="1"/>
      <protection hidden="1"/>
    </xf>
    <xf numFmtId="0" fontId="591" fillId="64" borderId="38" xfId="14" applyNumberFormat="1" applyFont="1" applyFill="1" applyBorder="1" applyAlignment="1">
      <alignment horizontal="center" vertical="center"/>
    </xf>
    <xf numFmtId="0" fontId="591" fillId="64" borderId="23" xfId="14" applyNumberFormat="1" applyFont="1" applyFill="1" applyBorder="1" applyAlignment="1">
      <alignment horizontal="center" vertical="center"/>
    </xf>
    <xf numFmtId="0" fontId="699" fillId="3" borderId="0" xfId="14" applyNumberFormat="1" applyFont="1" applyFill="1" applyBorder="1" applyAlignment="1">
      <alignment horizontal="center" vertical="center"/>
    </xf>
    <xf numFmtId="49" fontId="677" fillId="5" borderId="89" xfId="6" applyNumberFormat="1" applyFont="1" applyFill="1" applyBorder="1" applyAlignment="1">
      <alignment horizontal="center"/>
    </xf>
    <xf numFmtId="49" fontId="677" fillId="5" borderId="90" xfId="6" applyNumberFormat="1" applyFont="1" applyFill="1" applyBorder="1" applyAlignment="1">
      <alignment horizontal="center"/>
    </xf>
    <xf numFmtId="49" fontId="677" fillId="5" borderId="91" xfId="6" applyNumberFormat="1" applyFont="1" applyFill="1" applyBorder="1" applyAlignment="1">
      <alignment horizontal="center"/>
    </xf>
    <xf numFmtId="0" fontId="713" fillId="3" borderId="209" xfId="6" applyFont="1" applyFill="1" applyBorder="1" applyAlignment="1">
      <alignment horizontal="center" vertical="center"/>
    </xf>
    <xf numFmtId="0" fontId="714" fillId="31" borderId="0" xfId="0" applyFont="1" applyFill="1" applyBorder="1" applyAlignment="1">
      <alignment horizontal="right" vertical="center" wrapText="1"/>
    </xf>
    <xf numFmtId="0" fontId="750" fillId="156" borderId="0" xfId="0" applyFont="1" applyFill="1" applyAlignment="1">
      <alignment horizontal="center" vertical="center" wrapText="1"/>
    </xf>
    <xf numFmtId="0" fontId="833" fillId="31" borderId="87" xfId="6" applyFont="1" applyFill="1" applyBorder="1" applyAlignment="1">
      <alignment horizontal="center" vertical="center"/>
    </xf>
    <xf numFmtId="0" fontId="902" fillId="31" borderId="245" xfId="6" applyFont="1" applyFill="1" applyBorder="1" applyAlignment="1">
      <alignment horizontal="left" vertical="center" wrapText="1"/>
    </xf>
    <xf numFmtId="0" fontId="838" fillId="31" borderId="312" xfId="6" applyFont="1" applyFill="1" applyBorder="1" applyAlignment="1">
      <alignment horizontal="left" vertical="center"/>
    </xf>
    <xf numFmtId="0" fontId="838" fillId="31" borderId="312" xfId="6" applyFont="1" applyFill="1" applyBorder="1" applyAlignment="1">
      <alignment horizontal="left" vertical="center" wrapText="1"/>
    </xf>
    <xf numFmtId="0" fontId="889" fillId="31" borderId="312" xfId="6" applyFont="1" applyFill="1" applyBorder="1" applyAlignment="1">
      <alignment horizontal="left" vertical="center" wrapText="1"/>
    </xf>
    <xf numFmtId="0" fontId="899" fillId="64" borderId="89" xfId="6" applyFont="1" applyFill="1" applyBorder="1" applyAlignment="1">
      <alignment horizontal="center" vertical="center" wrapText="1"/>
    </xf>
    <xf numFmtId="0" fontId="899" fillId="64" borderId="87" xfId="6" applyFont="1" applyFill="1" applyBorder="1" applyAlignment="1">
      <alignment horizontal="center" vertical="center" wrapText="1"/>
    </xf>
    <xf numFmtId="0" fontId="596" fillId="64" borderId="314" xfId="6" applyFont="1" applyFill="1" applyBorder="1" applyAlignment="1">
      <alignment horizontal="center" vertical="center"/>
    </xf>
    <xf numFmtId="0" fontId="596" fillId="64" borderId="245" xfId="6" applyFont="1" applyFill="1" applyBorder="1" applyAlignment="1">
      <alignment horizontal="center" vertical="center"/>
    </xf>
    <xf numFmtId="0" fontId="835" fillId="31" borderId="87" xfId="6" applyFont="1" applyFill="1" applyBorder="1" applyAlignment="1">
      <alignment horizontal="left" vertical="center"/>
    </xf>
    <xf numFmtId="0" fontId="893" fillId="31" borderId="87" xfId="6" applyFont="1" applyFill="1" applyBorder="1" applyAlignment="1">
      <alignment horizontal="left" vertical="center" wrapText="1"/>
    </xf>
    <xf numFmtId="0" fontId="889" fillId="31" borderId="245" xfId="6" applyFont="1" applyFill="1" applyBorder="1" applyAlignment="1">
      <alignment horizontal="left" vertical="center" wrapText="1"/>
    </xf>
    <xf numFmtId="0" fontId="898" fillId="31" borderId="245" xfId="6" applyFont="1" applyFill="1" applyBorder="1" applyAlignment="1">
      <alignment horizontal="left" vertical="center" wrapText="1"/>
    </xf>
    <xf numFmtId="0" fontId="596" fillId="64" borderId="312" xfId="6" applyFont="1" applyFill="1" applyBorder="1" applyAlignment="1">
      <alignment horizontal="center" vertical="center"/>
    </xf>
    <xf numFmtId="0" fontId="71" fillId="45" borderId="312" xfId="6" applyFont="1" applyFill="1" applyBorder="1" applyAlignment="1">
      <alignment horizontal="center" vertical="center"/>
    </xf>
    <xf numFmtId="0" fontId="833" fillId="31" borderId="312" xfId="6" applyFont="1" applyFill="1" applyBorder="1" applyAlignment="1">
      <alignment horizontal="center" vertical="center"/>
    </xf>
    <xf numFmtId="0" fontId="667" fillId="50" borderId="91" xfId="6" applyFont="1" applyFill="1" applyBorder="1" applyAlignment="1">
      <alignment horizontal="center" vertical="center"/>
    </xf>
    <xf numFmtId="0" fontId="805" fillId="50" borderId="92" xfId="22" applyFont="1" applyFill="1" applyBorder="1" applyAlignment="1">
      <alignment horizontal="center" vertical="center"/>
    </xf>
    <xf numFmtId="0" fontId="805" fillId="50" borderId="177" xfId="22" applyFont="1" applyFill="1" applyBorder="1" applyAlignment="1">
      <alignment horizontal="center" vertical="center"/>
    </xf>
    <xf numFmtId="0" fontId="805" fillId="50" borderId="179" xfId="22" applyFont="1" applyFill="1" applyBorder="1" applyAlignment="1">
      <alignment horizontal="center" vertical="center"/>
    </xf>
    <xf numFmtId="0" fontId="901" fillId="31" borderId="92" xfId="0" applyFont="1" applyFill="1" applyBorder="1" applyAlignment="1">
      <alignment horizontal="left" vertical="center" wrapText="1"/>
    </xf>
    <xf numFmtId="0" fontId="315" fillId="37" borderId="0" xfId="6" applyFont="1" applyFill="1" applyAlignment="1">
      <alignment horizontal="center" vertical="center" wrapText="1"/>
    </xf>
    <xf numFmtId="0" fontId="668" fillId="37" borderId="209" xfId="6" applyFont="1" applyFill="1" applyBorder="1" applyAlignment="1">
      <alignment horizontal="center" vertical="center" wrapText="1"/>
    </xf>
    <xf numFmtId="0" fontId="668" fillId="37" borderId="0" xfId="6" applyFont="1" applyFill="1" applyBorder="1" applyAlignment="1">
      <alignment horizontal="center" vertical="center" wrapText="1"/>
    </xf>
    <xf numFmtId="0" fontId="668" fillId="37" borderId="0" xfId="6" applyFont="1" applyFill="1" applyAlignment="1">
      <alignment horizontal="center" vertical="center" wrapText="1"/>
    </xf>
    <xf numFmtId="0" fontId="315" fillId="37" borderId="209" xfId="6" applyFont="1" applyFill="1" applyBorder="1" applyAlignment="1">
      <alignment horizontal="center" vertical="center" wrapText="1"/>
    </xf>
    <xf numFmtId="0" fontId="315" fillId="37" borderId="0" xfId="6" applyFont="1" applyFill="1" applyBorder="1" applyAlignment="1">
      <alignment horizontal="center" vertical="center" wrapText="1"/>
    </xf>
    <xf numFmtId="0" fontId="315" fillId="37" borderId="87" xfId="6" applyFont="1" applyFill="1" applyBorder="1" applyAlignment="1">
      <alignment horizontal="center" vertical="center" wrapText="1"/>
    </xf>
    <xf numFmtId="0" fontId="646" fillId="90" borderId="89" xfId="6" applyFont="1" applyFill="1" applyBorder="1" applyAlignment="1" applyProtection="1">
      <alignment horizontal="right" vertical="center"/>
      <protection hidden="1"/>
    </xf>
    <xf numFmtId="0" fontId="646" fillId="90" borderId="90" xfId="6" applyFont="1" applyFill="1" applyBorder="1" applyAlignment="1" applyProtection="1">
      <alignment horizontal="right" vertical="center"/>
      <protection hidden="1"/>
    </xf>
    <xf numFmtId="0" fontId="646" fillId="90" borderId="87" xfId="6" applyFont="1" applyFill="1" applyBorder="1" applyAlignment="1" applyProtection="1">
      <alignment horizontal="right" vertical="center"/>
      <protection hidden="1"/>
    </xf>
    <xf numFmtId="0" fontId="646" fillId="90" borderId="0" xfId="6" applyFont="1" applyFill="1" applyBorder="1" applyAlignment="1" applyProtection="1">
      <alignment horizontal="right" vertical="center"/>
      <protection hidden="1"/>
    </xf>
    <xf numFmtId="0" fontId="646" fillId="90" borderId="91" xfId="14" applyNumberFormat="1" applyFont="1" applyFill="1" applyBorder="1" applyAlignment="1">
      <alignment horizontal="center" vertical="center"/>
    </xf>
    <xf numFmtId="0" fontId="646" fillId="90" borderId="92" xfId="14" applyNumberFormat="1" applyFont="1" applyFill="1" applyBorder="1" applyAlignment="1">
      <alignment horizontal="center" vertical="center"/>
    </xf>
    <xf numFmtId="0" fontId="900" fillId="31" borderId="91" xfId="6" applyFont="1" applyFill="1" applyBorder="1" applyAlignment="1">
      <alignment horizontal="center" vertical="center" wrapText="1"/>
    </xf>
    <xf numFmtId="0" fontId="900" fillId="31" borderId="92" xfId="6" applyFont="1" applyFill="1" applyBorder="1" applyAlignment="1">
      <alignment horizontal="center" vertical="center" wrapText="1"/>
    </xf>
    <xf numFmtId="0" fontId="837" fillId="31" borderId="92" xfId="0" applyFont="1" applyFill="1" applyBorder="1" applyAlignment="1">
      <alignment horizontal="left" vertical="center" wrapText="1"/>
    </xf>
    <xf numFmtId="0" fontId="54" fillId="167" borderId="91" xfId="6" applyFont="1" applyFill="1" applyBorder="1" applyAlignment="1">
      <alignment horizontal="center" vertical="center"/>
    </xf>
    <xf numFmtId="0" fontId="54" fillId="167" borderId="92" xfId="6" applyFont="1" applyFill="1" applyBorder="1" applyAlignment="1">
      <alignment horizontal="center" vertical="center"/>
    </xf>
    <xf numFmtId="0" fontId="836" fillId="31" borderId="92" xfId="0" applyFont="1" applyFill="1" applyBorder="1" applyAlignment="1">
      <alignment horizontal="left" vertical="center" wrapText="1"/>
    </xf>
    <xf numFmtId="0" fontId="896" fillId="31" borderId="186" xfId="6" applyFont="1" applyFill="1" applyBorder="1" applyAlignment="1">
      <alignment horizontal="center" vertical="center" wrapText="1"/>
    </xf>
    <xf numFmtId="0" fontId="896" fillId="31" borderId="312" xfId="6" applyFont="1" applyFill="1" applyBorder="1" applyAlignment="1">
      <alignment horizontal="center" vertical="center" wrapText="1"/>
    </xf>
    <xf numFmtId="0" fontId="672" fillId="156" borderId="0" xfId="0" applyFont="1" applyFill="1" applyAlignment="1">
      <alignment horizontal="center" vertical="center" wrapText="1"/>
    </xf>
    <xf numFmtId="0" fontId="672" fillId="4" borderId="0" xfId="0" applyFont="1" applyFill="1" applyAlignment="1">
      <alignment horizontal="right" wrapText="1"/>
    </xf>
    <xf numFmtId="0" fontId="897" fillId="156" borderId="0" xfId="29" applyFont="1" applyFill="1" applyAlignment="1">
      <alignment horizontal="center" vertical="center"/>
    </xf>
    <xf numFmtId="0" fontId="893" fillId="31" borderId="312" xfId="6" applyFont="1" applyFill="1" applyBorder="1" applyAlignment="1">
      <alignment horizontal="left" vertical="center" wrapText="1"/>
    </xf>
    <xf numFmtId="0" fontId="835" fillId="31" borderId="312" xfId="6" applyFont="1" applyFill="1" applyBorder="1" applyAlignment="1">
      <alignment horizontal="left" vertical="center"/>
    </xf>
    <xf numFmtId="0" fontId="673" fillId="3" borderId="0" xfId="6" applyFont="1" applyFill="1" applyBorder="1" applyAlignment="1" applyProtection="1">
      <alignment horizontal="right" vertical="center"/>
      <protection hidden="1"/>
    </xf>
    <xf numFmtId="0" fontId="226" fillId="3" borderId="0" xfId="6" applyFont="1" applyFill="1" applyBorder="1" applyAlignment="1" applyProtection="1">
      <alignment horizontal="center" vertical="center"/>
      <protection hidden="1"/>
    </xf>
    <xf numFmtId="0" fontId="683" fillId="4" borderId="0" xfId="0" applyFont="1" applyFill="1" applyAlignment="1">
      <alignment horizontal="center" vertical="center"/>
    </xf>
    <xf numFmtId="0" fontId="17" fillId="3" borderId="0" xfId="14" applyFont="1" applyFill="1" applyAlignment="1">
      <alignment horizontal="left" vertical="center"/>
    </xf>
    <xf numFmtId="0" fontId="17" fillId="3" borderId="92" xfId="14" applyFont="1" applyFill="1" applyBorder="1" applyAlignment="1">
      <alignment horizontal="left" vertical="center"/>
    </xf>
    <xf numFmtId="0" fontId="753" fillId="2" borderId="133" xfId="0" applyFont="1" applyFill="1" applyBorder="1" applyAlignment="1">
      <alignment horizontal="center" vertical="center" wrapText="1"/>
    </xf>
    <xf numFmtId="0" fontId="753" fillId="2" borderId="54" xfId="0" applyFont="1" applyFill="1" applyBorder="1" applyAlignment="1">
      <alignment horizontal="center" vertical="center" wrapText="1"/>
    </xf>
    <xf numFmtId="0" fontId="753" fillId="2" borderId="63" xfId="0" applyFont="1" applyFill="1" applyBorder="1" applyAlignment="1">
      <alignment horizontal="center" vertical="center" wrapText="1"/>
    </xf>
    <xf numFmtId="0" fontId="753" fillId="2" borderId="134" xfId="0" applyFont="1" applyFill="1" applyBorder="1" applyAlignment="1">
      <alignment horizontal="center" vertical="center" wrapText="1"/>
    </xf>
    <xf numFmtId="0" fontId="753" fillId="2" borderId="52" xfId="0" applyFont="1" applyFill="1" applyBorder="1" applyAlignment="1">
      <alignment horizontal="center" vertical="center" wrapText="1"/>
    </xf>
    <xf numFmtId="0" fontId="753" fillId="2" borderId="65" xfId="0" applyFont="1" applyFill="1" applyBorder="1" applyAlignment="1">
      <alignment horizontal="center" vertical="center" wrapText="1"/>
    </xf>
    <xf numFmtId="0" fontId="673" fillId="3" borderId="0" xfId="6" applyFont="1" applyFill="1" applyBorder="1" applyAlignment="1" applyProtection="1">
      <alignment horizontal="center" vertical="center"/>
      <protection hidden="1"/>
    </xf>
    <xf numFmtId="0" fontId="344" fillId="3" borderId="209" xfId="11" applyNumberFormat="1" applyFont="1" applyFill="1" applyBorder="1" applyAlignment="1">
      <alignment horizontal="center" vertical="top" wrapText="1"/>
    </xf>
    <xf numFmtId="0" fontId="344" fillId="3" borderId="0" xfId="11" applyNumberFormat="1" applyFont="1" applyFill="1" applyBorder="1" applyAlignment="1">
      <alignment horizontal="center" vertical="top" wrapText="1"/>
    </xf>
    <xf numFmtId="0" fontId="344" fillId="3" borderId="92" xfId="11" applyNumberFormat="1" applyFont="1" applyFill="1" applyBorder="1" applyAlignment="1">
      <alignment horizontal="center" vertical="top" wrapText="1"/>
    </xf>
    <xf numFmtId="0" fontId="895" fillId="31" borderId="1" xfId="6" applyFont="1" applyFill="1" applyBorder="1" applyAlignment="1">
      <alignment horizontal="center" vertical="center"/>
    </xf>
    <xf numFmtId="0" fontId="895" fillId="31" borderId="0" xfId="6" applyFont="1" applyFill="1" applyBorder="1" applyAlignment="1">
      <alignment horizontal="center" vertical="center"/>
    </xf>
    <xf numFmtId="0" fontId="284" fillId="172" borderId="209" xfId="6" applyFont="1" applyFill="1" applyBorder="1" applyAlignment="1" applyProtection="1">
      <alignment horizontal="center" vertical="center"/>
      <protection hidden="1"/>
    </xf>
    <xf numFmtId="0" fontId="284" fillId="172" borderId="0" xfId="6" applyFont="1" applyFill="1" applyBorder="1" applyAlignment="1" applyProtection="1">
      <alignment horizontal="center" vertical="center" wrapText="1"/>
      <protection hidden="1"/>
    </xf>
    <xf numFmtId="0" fontId="669" fillId="5" borderId="37" xfId="6" applyFont="1" applyFill="1" applyBorder="1" applyAlignment="1">
      <alignment horizontal="center"/>
    </xf>
    <xf numFmtId="0" fontId="669" fillId="5" borderId="22" xfId="6" applyFont="1" applyFill="1" applyBorder="1" applyAlignment="1">
      <alignment horizontal="center"/>
    </xf>
    <xf numFmtId="0" fontId="669" fillId="5" borderId="38" xfId="6" applyFont="1" applyFill="1" applyBorder="1" applyAlignment="1">
      <alignment horizontal="center"/>
    </xf>
    <xf numFmtId="0" fontId="214" fillId="0" borderId="11" xfId="6" applyFont="1" applyBorder="1" applyAlignment="1">
      <alignment horizontal="center"/>
    </xf>
    <xf numFmtId="0" fontId="214" fillId="0" borderId="12" xfId="6" applyFont="1" applyBorder="1" applyAlignment="1">
      <alignment horizontal="center"/>
    </xf>
    <xf numFmtId="0" fontId="214" fillId="0" borderId="13" xfId="6" applyFont="1" applyBorder="1" applyAlignment="1">
      <alignment horizontal="center"/>
    </xf>
    <xf numFmtId="0" fontId="0" fillId="5" borderId="0" xfId="0" applyFill="1" applyAlignment="1">
      <alignment horizontal="center"/>
    </xf>
    <xf numFmtId="0" fontId="102" fillId="5" borderId="0" xfId="0" applyFont="1" applyFill="1" applyAlignment="1">
      <alignment horizontal="center" vertical="center"/>
    </xf>
    <xf numFmtId="0" fontId="26" fillId="6" borderId="0" xfId="0" applyFont="1" applyFill="1" applyAlignment="1">
      <alignment horizontal="center" vertical="center"/>
    </xf>
    <xf numFmtId="0" fontId="905" fillId="31" borderId="0" xfId="0" applyFont="1" applyFill="1" applyAlignment="1">
      <alignment horizontal="left" vertical="center" wrapText="1"/>
    </xf>
    <xf numFmtId="0" fontId="905" fillId="31" borderId="45" xfId="0" applyFont="1" applyFill="1" applyBorder="1" applyAlignment="1">
      <alignment horizontal="left" vertical="center" wrapText="1"/>
    </xf>
    <xf numFmtId="164" fontId="103" fillId="11" borderId="0" xfId="11" applyNumberFormat="1" applyFont="1" applyFill="1" applyAlignment="1">
      <alignment horizontal="center" vertical="center"/>
    </xf>
    <xf numFmtId="164" fontId="103" fillId="11" borderId="45" xfId="11" applyNumberFormat="1" applyFont="1" applyFill="1" applyBorder="1" applyAlignment="1">
      <alignment horizontal="center" vertical="center"/>
    </xf>
    <xf numFmtId="0" fontId="34" fillId="3" borderId="24" xfId="14" applyFont="1" applyFill="1" applyBorder="1" applyAlignment="1">
      <alignment horizontal="center" vertical="center"/>
    </xf>
    <xf numFmtId="0" fontId="192" fillId="7" borderId="54" xfId="0" applyFont="1" applyFill="1" applyBorder="1" applyAlignment="1">
      <alignment horizontal="center" vertical="center"/>
    </xf>
    <xf numFmtId="0" fontId="0" fillId="15" borderId="0" xfId="0" applyFill="1" applyAlignment="1">
      <alignment horizontal="center" vertical="center" textRotation="90"/>
    </xf>
    <xf numFmtId="0" fontId="102" fillId="7" borderId="0" xfId="0" applyFont="1" applyFill="1" applyAlignment="1">
      <alignment horizontal="center" vertical="center"/>
    </xf>
    <xf numFmtId="0" fontId="38" fillId="7" borderId="0" xfId="0" applyFont="1" applyFill="1" applyAlignment="1">
      <alignment horizontal="right" vertical="center" wrapText="1"/>
    </xf>
    <xf numFmtId="0" fontId="909" fillId="55" borderId="0" xfId="0" applyFont="1" applyFill="1" applyAlignment="1">
      <alignment horizontal="center" vertical="center"/>
    </xf>
    <xf numFmtId="0" fontId="38" fillId="7" borderId="0" xfId="0" applyFont="1" applyFill="1" applyAlignment="1">
      <alignment horizontal="center" vertical="center"/>
    </xf>
    <xf numFmtId="0" fontId="39" fillId="6" borderId="0" xfId="0" applyFont="1" applyFill="1" applyAlignment="1">
      <alignment horizontal="center" vertical="center"/>
    </xf>
    <xf numFmtId="0" fontId="101" fillId="7" borderId="0" xfId="0" applyFont="1" applyFill="1" applyAlignment="1">
      <alignment horizontal="center" vertical="center"/>
    </xf>
    <xf numFmtId="0" fontId="106" fillId="7" borderId="0" xfId="6" applyFont="1" applyFill="1" applyAlignment="1">
      <alignment horizontal="center" vertical="center"/>
    </xf>
    <xf numFmtId="0" fontId="38" fillId="7" borderId="0" xfId="0" applyFont="1" applyFill="1" applyAlignment="1">
      <alignment horizontal="left" vertical="center" wrapText="1"/>
    </xf>
    <xf numFmtId="0" fontId="106" fillId="7" borderId="0" xfId="6" applyFont="1" applyFill="1" applyAlignment="1">
      <alignment horizontal="left" vertical="center"/>
    </xf>
    <xf numFmtId="0" fontId="106" fillId="7" borderId="0" xfId="0" applyFont="1" applyFill="1" applyAlignment="1">
      <alignment horizontal="left" vertical="center" wrapText="1"/>
    </xf>
    <xf numFmtId="164" fontId="103" fillId="11" borderId="0" xfId="11" applyNumberFormat="1" applyFont="1" applyFill="1" applyAlignment="1">
      <alignment horizontal="left" vertical="center"/>
    </xf>
    <xf numFmtId="0" fontId="58" fillId="3" borderId="24" xfId="14" applyFont="1" applyFill="1" applyBorder="1" applyAlignment="1">
      <alignment horizontal="center" vertical="center"/>
    </xf>
    <xf numFmtId="0" fontId="907" fillId="31" borderId="54" xfId="0" applyFont="1" applyFill="1" applyBorder="1" applyAlignment="1">
      <alignment horizontal="center" vertical="center"/>
    </xf>
    <xf numFmtId="0" fontId="178" fillId="2" borderId="54" xfId="0" applyFont="1" applyFill="1" applyBorder="1" applyAlignment="1">
      <alignment horizontal="center" vertical="center"/>
    </xf>
    <xf numFmtId="0" fontId="0" fillId="2" borderId="0" xfId="0" applyFill="1" applyAlignment="1">
      <alignment horizontal="center" vertical="center" textRotation="90"/>
    </xf>
    <xf numFmtId="0" fontId="179" fillId="2" borderId="0" xfId="0" applyFont="1" applyFill="1" applyAlignment="1">
      <alignment horizontal="center" vertical="center"/>
    </xf>
    <xf numFmtId="0" fontId="33" fillId="2" borderId="0" xfId="0" applyFont="1" applyFill="1" applyAlignment="1">
      <alignment horizontal="right" vertical="center" wrapText="1"/>
    </xf>
    <xf numFmtId="0" fontId="33" fillId="2" borderId="0" xfId="0" applyFont="1" applyFill="1" applyAlignment="1">
      <alignment horizontal="center" vertical="center"/>
    </xf>
    <xf numFmtId="0" fontId="32" fillId="2" borderId="0" xfId="0" applyFont="1" applyFill="1" applyAlignment="1">
      <alignment horizontal="center" vertical="center"/>
    </xf>
    <xf numFmtId="0" fontId="35" fillId="6" borderId="0" xfId="0" applyFont="1" applyFill="1" applyAlignment="1">
      <alignment horizontal="center" vertical="center"/>
    </xf>
    <xf numFmtId="0" fontId="36" fillId="2" borderId="0" xfId="0" applyFont="1" applyFill="1" applyAlignment="1">
      <alignment horizontal="center" vertical="center" wrapText="1"/>
    </xf>
    <xf numFmtId="0" fontId="184" fillId="2" borderId="0" xfId="0" applyFont="1" applyFill="1" applyAlignment="1">
      <alignment horizontal="center" vertical="center"/>
    </xf>
    <xf numFmtId="0" fontId="25" fillId="2" borderId="0" xfId="6" applyFont="1" applyFill="1" applyAlignment="1">
      <alignment horizontal="center" vertical="center"/>
    </xf>
    <xf numFmtId="0" fontId="32" fillId="2" borderId="0" xfId="0" applyFont="1" applyFill="1" applyAlignment="1">
      <alignment horizontal="left" vertical="center" wrapText="1"/>
    </xf>
    <xf numFmtId="0" fontId="25" fillId="2" borderId="0" xfId="6" applyFont="1" applyFill="1" applyAlignment="1">
      <alignment horizontal="left" vertical="center"/>
    </xf>
    <xf numFmtId="0" fontId="25" fillId="2" borderId="0" xfId="0" applyFont="1" applyFill="1" applyAlignment="1">
      <alignment horizontal="left" vertical="center" wrapText="1"/>
    </xf>
    <xf numFmtId="0" fontId="190" fillId="2" borderId="0" xfId="0" applyFont="1" applyFill="1" applyAlignment="1">
      <alignment horizontal="left" vertical="center" wrapText="1"/>
    </xf>
    <xf numFmtId="164" fontId="191" fillId="2" borderId="0" xfId="11" applyNumberFormat="1" applyFont="1" applyFill="1" applyAlignment="1">
      <alignment horizontal="left" vertical="center"/>
    </xf>
    <xf numFmtId="0" fontId="37" fillId="3" borderId="0" xfId="5" applyFont="1" applyFill="1" applyAlignment="1">
      <alignment horizontal="center" vertical="center"/>
    </xf>
    <xf numFmtId="0" fontId="204" fillId="3" borderId="0" xfId="5" applyFill="1" applyAlignment="1">
      <alignment horizontal="center" vertical="center"/>
    </xf>
    <xf numFmtId="0" fontId="128" fillId="6" borderId="134" xfId="5" applyFont="1" applyFill="1" applyBorder="1" applyAlignment="1">
      <alignment horizontal="center"/>
    </xf>
    <xf numFmtId="0" fontId="128" fillId="6" borderId="52" xfId="5" applyFont="1" applyFill="1" applyBorder="1" applyAlignment="1">
      <alignment horizontal="center"/>
    </xf>
    <xf numFmtId="0" fontId="128" fillId="6" borderId="65" xfId="5" applyFont="1" applyFill="1" applyBorder="1" applyAlignment="1">
      <alignment horizontal="center"/>
    </xf>
    <xf numFmtId="0" fontId="109" fillId="3" borderId="87" xfId="5" applyFont="1" applyFill="1" applyBorder="1" applyAlignment="1">
      <alignment horizontal="center" vertical="center" wrapText="1"/>
    </xf>
    <xf numFmtId="0" fontId="109" fillId="3" borderId="0" xfId="5" applyFont="1" applyFill="1" applyAlignment="1">
      <alignment horizontal="center" vertical="center" wrapText="1"/>
    </xf>
    <xf numFmtId="0" fontId="109" fillId="3" borderId="92" xfId="5" applyFont="1" applyFill="1" applyBorder="1" applyAlignment="1">
      <alignment horizontal="center" vertical="center" wrapText="1"/>
    </xf>
    <xf numFmtId="0" fontId="109" fillId="3" borderId="177" xfId="5" applyFont="1" applyFill="1" applyBorder="1" applyAlignment="1">
      <alignment horizontal="center" vertical="center" wrapText="1"/>
    </xf>
    <xf numFmtId="0" fontId="109" fillId="3" borderId="178" xfId="5" applyFont="1" applyFill="1" applyBorder="1" applyAlignment="1">
      <alignment horizontal="center" vertical="center" wrapText="1"/>
    </xf>
    <xf numFmtId="0" fontId="109" fillId="3" borderId="179" xfId="5" applyFont="1" applyFill="1" applyBorder="1" applyAlignment="1">
      <alignment horizontal="center" vertical="center" wrapText="1"/>
    </xf>
    <xf numFmtId="1" fontId="96" fillId="33" borderId="143" xfId="11" applyNumberFormat="1" applyFont="1" applyFill="1" applyBorder="1" applyAlignment="1">
      <alignment horizontal="center" vertical="center"/>
    </xf>
    <xf numFmtId="1" fontId="96" fillId="33" borderId="39" xfId="11" applyNumberFormat="1" applyFont="1" applyFill="1" applyBorder="1" applyAlignment="1">
      <alignment horizontal="center" vertical="center"/>
    </xf>
    <xf numFmtId="0" fontId="463" fillId="3" borderId="53" xfId="7" applyFont="1" applyFill="1" applyBorder="1" applyAlignment="1" applyProtection="1">
      <alignment horizontal="center" vertical="center"/>
      <protection hidden="1"/>
    </xf>
    <xf numFmtId="0" fontId="463" fillId="3" borderId="54" xfId="7" applyFont="1" applyFill="1" applyBorder="1" applyAlignment="1" applyProtection="1">
      <alignment horizontal="center" vertical="center"/>
      <protection hidden="1"/>
    </xf>
    <xf numFmtId="0" fontId="463" fillId="3" borderId="55" xfId="7" applyFont="1" applyFill="1" applyBorder="1" applyAlignment="1" applyProtection="1">
      <alignment horizontal="center" vertical="center"/>
      <protection hidden="1"/>
    </xf>
    <xf numFmtId="0" fontId="204" fillId="3" borderId="87" xfId="5" applyFill="1" applyBorder="1" applyAlignment="1">
      <alignment horizontal="center"/>
    </xf>
    <xf numFmtId="0" fontId="204" fillId="3" borderId="0" xfId="5" applyFill="1" applyAlignment="1">
      <alignment horizontal="center"/>
    </xf>
    <xf numFmtId="0" fontId="204" fillId="3" borderId="92" xfId="5" applyFill="1" applyBorder="1" applyAlignment="1">
      <alignment horizontal="center"/>
    </xf>
    <xf numFmtId="0" fontId="37" fillId="2" borderId="133" xfId="5" applyFont="1" applyFill="1" applyBorder="1" applyAlignment="1">
      <alignment horizontal="center"/>
    </xf>
    <xf numFmtId="0" fontId="37" fillId="2" borderId="54" xfId="5" applyFont="1" applyFill="1" applyBorder="1" applyAlignment="1">
      <alignment horizontal="center"/>
    </xf>
    <xf numFmtId="0" fontId="37" fillId="2" borderId="63" xfId="5" applyFont="1" applyFill="1" applyBorder="1" applyAlignment="1">
      <alignment horizontal="center"/>
    </xf>
    <xf numFmtId="165" fontId="267" fillId="55" borderId="64" xfId="11" applyNumberFormat="1" applyFont="1" applyFill="1" applyBorder="1" applyAlignment="1">
      <alignment horizontal="center" vertical="center"/>
    </xf>
    <xf numFmtId="165" fontId="267" fillId="55" borderId="49" xfId="11" applyNumberFormat="1" applyFont="1" applyFill="1" applyBorder="1" applyAlignment="1">
      <alignment horizontal="center" vertical="center"/>
    </xf>
    <xf numFmtId="165" fontId="96" fillId="33" borderId="143" xfId="11" applyNumberFormat="1" applyFont="1" applyFill="1" applyBorder="1" applyAlignment="1">
      <alignment horizontal="center" vertical="center"/>
    </xf>
    <xf numFmtId="165" fontId="96" fillId="33" borderId="39" xfId="11" applyNumberFormat="1" applyFont="1" applyFill="1" applyBorder="1" applyAlignment="1">
      <alignment horizontal="center" vertical="center"/>
    </xf>
    <xf numFmtId="165" fontId="267" fillId="55" borderId="143" xfId="11" applyNumberFormat="1" applyFont="1" applyFill="1" applyBorder="1" applyAlignment="1">
      <alignment horizontal="center" vertical="center"/>
    </xf>
    <xf numFmtId="165" fontId="267" fillId="55" borderId="39" xfId="11" applyNumberFormat="1" applyFont="1" applyFill="1" applyBorder="1" applyAlignment="1">
      <alignment horizontal="center" vertical="center"/>
    </xf>
    <xf numFmtId="164" fontId="444" fillId="3" borderId="143" xfId="11" applyNumberFormat="1" applyFont="1" applyFill="1" applyBorder="1" applyAlignment="1">
      <alignment horizontal="center" vertical="center"/>
    </xf>
    <xf numFmtId="164" fontId="444" fillId="3" borderId="39" xfId="11" applyNumberFormat="1" applyFont="1" applyFill="1" applyBorder="1" applyAlignment="1">
      <alignment horizontal="center" vertical="center"/>
    </xf>
    <xf numFmtId="1" fontId="267" fillId="55" borderId="143" xfId="11" applyNumberFormat="1" applyFont="1" applyFill="1" applyBorder="1" applyAlignment="1">
      <alignment horizontal="center" vertical="center"/>
    </xf>
    <xf numFmtId="1" fontId="267" fillId="55" borderId="39" xfId="11" applyNumberFormat="1" applyFont="1" applyFill="1" applyBorder="1" applyAlignment="1">
      <alignment horizontal="center" vertical="center"/>
    </xf>
    <xf numFmtId="164" fontId="74" fillId="3" borderId="186" xfId="11" applyNumberFormat="1" applyFont="1" applyFill="1" applyBorder="1" applyAlignment="1">
      <alignment horizontal="center" vertical="center"/>
    </xf>
    <xf numFmtId="164" fontId="74" fillId="3" borderId="187" xfId="11" applyNumberFormat="1" applyFont="1" applyFill="1" applyBorder="1" applyAlignment="1">
      <alignment horizontal="center" vertical="center"/>
    </xf>
    <xf numFmtId="165" fontId="267" fillId="55" borderId="9" xfId="11" applyNumberFormat="1" applyFont="1" applyFill="1" applyBorder="1" applyAlignment="1">
      <alignment horizontal="center" vertical="center"/>
    </xf>
    <xf numFmtId="165" fontId="96" fillId="33" borderId="9" xfId="11" applyNumberFormat="1" applyFont="1" applyFill="1" applyBorder="1" applyAlignment="1">
      <alignment horizontal="center" vertical="center"/>
    </xf>
    <xf numFmtId="165" fontId="96" fillId="33" borderId="10" xfId="11" applyNumberFormat="1" applyFont="1" applyFill="1" applyBorder="1" applyAlignment="1">
      <alignment horizontal="center" vertical="center"/>
    </xf>
    <xf numFmtId="0" fontId="44" fillId="3" borderId="0" xfId="7" applyFont="1" applyFill="1" applyAlignment="1" applyProtection="1">
      <alignment horizontal="center" vertical="center"/>
      <protection hidden="1"/>
    </xf>
    <xf numFmtId="165" fontId="267" fillId="55" borderId="180" xfId="11" applyNumberFormat="1" applyFont="1" applyFill="1" applyBorder="1" applyAlignment="1">
      <alignment horizontal="center" vertical="center"/>
    </xf>
    <xf numFmtId="165" fontId="96" fillId="33" borderId="181" xfId="11" applyNumberFormat="1" applyFont="1" applyFill="1" applyBorder="1" applyAlignment="1">
      <alignment horizontal="center" vertical="center"/>
    </xf>
    <xf numFmtId="165" fontId="267" fillId="55" borderId="181" xfId="11" applyNumberFormat="1" applyFont="1" applyFill="1" applyBorder="1" applyAlignment="1">
      <alignment horizontal="center" vertical="center"/>
    </xf>
    <xf numFmtId="164" fontId="444" fillId="3" borderId="181" xfId="11" applyNumberFormat="1" applyFont="1" applyFill="1" applyBorder="1" applyAlignment="1">
      <alignment horizontal="center" vertical="center"/>
    </xf>
    <xf numFmtId="1" fontId="267" fillId="55" borderId="181" xfId="11" applyNumberFormat="1" applyFont="1" applyFill="1" applyBorder="1" applyAlignment="1">
      <alignment horizontal="center" vertical="center"/>
    </xf>
    <xf numFmtId="1" fontId="96" fillId="33" borderId="181" xfId="11" applyNumberFormat="1" applyFont="1" applyFill="1" applyBorder="1" applyAlignment="1">
      <alignment horizontal="center" vertical="center"/>
    </xf>
    <xf numFmtId="0" fontId="96" fillId="3" borderId="155" xfId="7" applyFont="1" applyFill="1" applyBorder="1" applyAlignment="1" applyProtection="1">
      <alignment horizontal="center" vertical="center"/>
      <protection hidden="1"/>
    </xf>
    <xf numFmtId="0" fontId="96" fillId="3" borderId="0" xfId="7" applyFont="1" applyFill="1" applyAlignment="1" applyProtection="1">
      <alignment horizontal="center" vertical="center"/>
      <protection hidden="1"/>
    </xf>
    <xf numFmtId="164" fontId="175" fillId="3" borderId="45" xfId="11" applyNumberFormat="1" applyFont="1" applyFill="1" applyBorder="1" applyAlignment="1">
      <alignment horizontal="center" vertical="center"/>
    </xf>
    <xf numFmtId="164" fontId="459" fillId="55" borderId="87" xfId="11" applyNumberFormat="1" applyFont="1" applyFill="1" applyBorder="1" applyAlignment="1">
      <alignment horizontal="center" vertical="center"/>
    </xf>
    <xf numFmtId="164" fontId="74" fillId="33" borderId="0" xfId="11" applyNumberFormat="1" applyFont="1" applyFill="1" applyAlignment="1">
      <alignment horizontal="center" vertical="center"/>
    </xf>
    <xf numFmtId="164" fontId="459" fillId="55" borderId="18" xfId="11" applyNumberFormat="1" applyFont="1" applyFill="1" applyBorder="1" applyAlignment="1">
      <alignment horizontal="center" vertical="center"/>
    </xf>
    <xf numFmtId="164" fontId="459" fillId="3" borderId="131" xfId="11" applyNumberFormat="1" applyFont="1" applyFill="1" applyBorder="1" applyAlignment="1">
      <alignment horizontal="center" vertical="center"/>
    </xf>
    <xf numFmtId="164" fontId="459" fillId="55" borderId="0" xfId="11" applyNumberFormat="1" applyFont="1" applyFill="1" applyAlignment="1">
      <alignment horizontal="center" vertical="center"/>
    </xf>
    <xf numFmtId="164" fontId="74" fillId="33" borderId="92" xfId="11" applyNumberFormat="1" applyFont="1" applyFill="1" applyBorder="1" applyAlignment="1">
      <alignment horizontal="center" vertical="center"/>
    </xf>
    <xf numFmtId="0" fontId="174" fillId="3" borderId="199" xfId="7" applyFont="1" applyFill="1" applyBorder="1" applyAlignment="1" applyProtection="1">
      <alignment horizontal="center" vertical="center"/>
      <protection hidden="1"/>
    </xf>
    <xf numFmtId="0" fontId="174" fillId="3" borderId="155" xfId="7" applyFont="1" applyFill="1" applyBorder="1" applyAlignment="1" applyProtection="1">
      <alignment horizontal="center" vertical="center"/>
      <protection hidden="1"/>
    </xf>
    <xf numFmtId="0" fontId="174" fillId="3" borderId="200" xfId="7" applyFont="1" applyFill="1" applyBorder="1" applyAlignment="1" applyProtection="1">
      <alignment horizontal="center" vertical="center"/>
      <protection hidden="1"/>
    </xf>
    <xf numFmtId="0" fontId="174" fillId="3" borderId="201" xfId="7" applyFont="1" applyFill="1" applyBorder="1" applyAlignment="1" applyProtection="1">
      <alignment horizontal="center" vertical="center"/>
      <protection hidden="1"/>
    </xf>
    <xf numFmtId="0" fontId="174" fillId="3" borderId="78" xfId="7" applyFont="1" applyFill="1" applyBorder="1" applyAlignment="1" applyProtection="1">
      <alignment horizontal="center" vertical="center"/>
      <protection hidden="1"/>
    </xf>
    <xf numFmtId="0" fontId="174" fillId="3" borderId="202" xfId="7" applyFont="1" applyFill="1" applyBorder="1" applyAlignment="1" applyProtection="1">
      <alignment horizontal="center" vertical="center"/>
      <protection hidden="1"/>
    </xf>
    <xf numFmtId="0" fontId="172" fillId="20" borderId="28" xfId="6" applyFont="1" applyFill="1" applyBorder="1" applyAlignment="1">
      <alignment horizontal="center" vertical="center" textRotation="90"/>
    </xf>
    <xf numFmtId="0" fontId="18" fillId="3" borderId="189" xfId="6" applyFont="1" applyFill="1" applyBorder="1" applyAlignment="1" applyProtection="1">
      <alignment horizontal="center" vertical="center"/>
      <protection hidden="1"/>
    </xf>
    <xf numFmtId="0" fontId="18" fillId="3" borderId="181" xfId="6" applyFont="1" applyFill="1" applyBorder="1" applyAlignment="1" applyProtection="1">
      <alignment horizontal="center" vertical="center"/>
      <protection hidden="1"/>
    </xf>
    <xf numFmtId="0" fontId="18" fillId="3" borderId="190" xfId="6" applyFont="1" applyFill="1" applyBorder="1" applyAlignment="1" applyProtection="1">
      <alignment horizontal="center" vertical="center"/>
      <protection hidden="1"/>
    </xf>
    <xf numFmtId="0" fontId="18" fillId="3" borderId="140" xfId="6" applyFont="1" applyFill="1" applyBorder="1" applyAlignment="1" applyProtection="1">
      <alignment horizontal="center" vertical="center"/>
      <protection hidden="1"/>
    </xf>
    <xf numFmtId="0" fontId="18" fillId="3" borderId="39" xfId="6" applyFont="1" applyFill="1" applyBorder="1" applyAlignment="1" applyProtection="1">
      <alignment horizontal="center" vertical="center"/>
      <protection hidden="1"/>
    </xf>
    <xf numFmtId="0" fontId="18" fillId="3" borderId="196" xfId="6" applyFont="1" applyFill="1" applyBorder="1" applyAlignment="1" applyProtection="1">
      <alignment horizontal="center" vertical="center"/>
      <protection hidden="1"/>
    </xf>
    <xf numFmtId="0" fontId="156" fillId="11" borderId="0" xfId="6" applyFont="1" applyFill="1" applyAlignment="1" applyProtection="1">
      <alignment horizontal="center" vertical="center" wrapText="1"/>
      <protection hidden="1"/>
    </xf>
    <xf numFmtId="0" fontId="174" fillId="11" borderId="0" xfId="6" applyFont="1" applyFill="1" applyAlignment="1" applyProtection="1">
      <alignment horizontal="center" vertical="center"/>
      <protection hidden="1"/>
    </xf>
    <xf numFmtId="164" fontId="44" fillId="11" borderId="0" xfId="0" applyNumberFormat="1" applyFont="1" applyFill="1" applyAlignment="1">
      <alignment horizontal="right" vertical="center"/>
    </xf>
    <xf numFmtId="0" fontId="44" fillId="11" borderId="0" xfId="6" applyFont="1" applyFill="1" applyAlignment="1" applyProtection="1">
      <alignment horizontal="center" vertical="center"/>
      <protection hidden="1"/>
    </xf>
    <xf numFmtId="0" fontId="126" fillId="3" borderId="0" xfId="6" applyFont="1" applyFill="1" applyAlignment="1">
      <alignment horizontal="center" vertical="center"/>
    </xf>
    <xf numFmtId="0" fontId="457" fillId="0" borderId="0" xfId="0" applyFont="1" applyAlignment="1">
      <alignment horizontal="center" vertical="center" wrapText="1"/>
    </xf>
    <xf numFmtId="0" fontId="457" fillId="0" borderId="28" xfId="0" applyFont="1" applyBorder="1" applyAlignment="1">
      <alignment horizontal="center" vertical="center" wrapText="1"/>
    </xf>
    <xf numFmtId="0" fontId="76" fillId="20" borderId="0" xfId="0" applyFont="1" applyFill="1" applyAlignment="1">
      <alignment horizontal="center" vertical="center"/>
    </xf>
    <xf numFmtId="0" fontId="172" fillId="11" borderId="0" xfId="7" applyFont="1" applyFill="1" applyAlignment="1">
      <alignment horizontal="center" vertical="center" textRotation="90" wrapText="1"/>
    </xf>
    <xf numFmtId="0" fontId="449" fillId="3" borderId="174" xfId="7" applyFont="1" applyFill="1" applyBorder="1" applyAlignment="1" applyProtection="1">
      <alignment horizontal="center" vertical="center"/>
      <protection hidden="1"/>
    </xf>
    <xf numFmtId="0" fontId="449" fillId="3" borderId="175" xfId="7" applyFont="1" applyFill="1" applyBorder="1" applyAlignment="1" applyProtection="1">
      <alignment horizontal="center" vertical="center"/>
      <protection hidden="1"/>
    </xf>
    <xf numFmtId="0" fontId="449" fillId="3" borderId="176" xfId="7" applyFont="1" applyFill="1" applyBorder="1" applyAlignment="1" applyProtection="1">
      <alignment horizontal="center" vertical="center"/>
      <protection hidden="1"/>
    </xf>
    <xf numFmtId="0" fontId="449" fillId="3" borderId="87" xfId="7" applyFont="1" applyFill="1" applyBorder="1" applyAlignment="1" applyProtection="1">
      <alignment horizontal="center" vertical="center"/>
      <protection hidden="1"/>
    </xf>
    <xf numFmtId="0" fontId="449" fillId="3" borderId="0" xfId="7" applyFont="1" applyFill="1" applyAlignment="1" applyProtection="1">
      <alignment horizontal="center" vertical="center"/>
      <protection hidden="1"/>
    </xf>
    <xf numFmtId="0" fontId="449" fillId="3" borderId="92" xfId="7" applyFont="1" applyFill="1" applyBorder="1" applyAlignment="1" applyProtection="1">
      <alignment horizontal="center" vertical="center"/>
      <protection hidden="1"/>
    </xf>
    <xf numFmtId="0" fontId="96" fillId="3" borderId="87" xfId="11" applyFont="1" applyFill="1" applyBorder="1" applyAlignment="1">
      <alignment horizontal="center" vertical="center" wrapText="1"/>
    </xf>
    <xf numFmtId="0" fontId="96" fillId="3" borderId="0" xfId="11" applyFont="1" applyFill="1" applyAlignment="1">
      <alignment horizontal="center" vertical="center" wrapText="1"/>
    </xf>
    <xf numFmtId="0" fontId="96" fillId="3" borderId="92" xfId="11" applyFont="1" applyFill="1" applyBorder="1" applyAlignment="1">
      <alignment horizontal="center" vertical="center" wrapText="1"/>
    </xf>
    <xf numFmtId="0" fontId="174" fillId="3" borderId="87" xfId="11" applyFont="1" applyFill="1" applyBorder="1" applyAlignment="1">
      <alignment horizontal="center" vertical="center"/>
    </xf>
    <xf numFmtId="0" fontId="174" fillId="3" borderId="0" xfId="11" applyFont="1" applyFill="1" applyAlignment="1">
      <alignment horizontal="center" vertical="center"/>
    </xf>
    <xf numFmtId="0" fontId="174" fillId="3" borderId="92" xfId="11" applyFont="1" applyFill="1" applyBorder="1" applyAlignment="1">
      <alignment horizontal="center" vertical="center"/>
    </xf>
    <xf numFmtId="0" fontId="461" fillId="3" borderId="87" xfId="7" applyFont="1" applyFill="1" applyBorder="1" applyAlignment="1">
      <alignment horizontal="center" vertical="center"/>
    </xf>
    <xf numFmtId="0" fontId="461" fillId="3" borderId="0" xfId="7" applyFont="1" applyFill="1" applyAlignment="1">
      <alignment horizontal="center" vertical="center"/>
    </xf>
    <xf numFmtId="0" fontId="462" fillId="3" borderId="18" xfId="7" applyFont="1" applyFill="1" applyBorder="1" applyAlignment="1">
      <alignment horizontal="center" vertical="center"/>
    </xf>
    <xf numFmtId="0" fontId="462" fillId="3" borderId="0" xfId="7" applyFont="1" applyFill="1" applyAlignment="1">
      <alignment horizontal="center" vertical="center"/>
    </xf>
    <xf numFmtId="0" fontId="47" fillId="3" borderId="0" xfId="7" applyFont="1" applyFill="1" applyAlignment="1" applyProtection="1">
      <alignment horizontal="center" vertical="center" wrapText="1"/>
      <protection hidden="1"/>
    </xf>
    <xf numFmtId="0" fontId="47" fillId="3" borderId="18" xfId="7" applyFont="1" applyFill="1" applyBorder="1" applyAlignment="1" applyProtection="1">
      <alignment horizontal="center" vertical="center" wrapText="1"/>
      <protection hidden="1"/>
    </xf>
    <xf numFmtId="0" fontId="47" fillId="3" borderId="92" xfId="7" applyFont="1" applyFill="1" applyBorder="1" applyAlignment="1" applyProtection="1">
      <alignment horizontal="center" vertical="center" wrapText="1"/>
      <protection hidden="1"/>
    </xf>
    <xf numFmtId="0" fontId="174" fillId="3" borderId="197" xfId="7" applyFont="1" applyFill="1" applyBorder="1" applyAlignment="1" applyProtection="1">
      <alignment horizontal="center" vertical="center"/>
      <protection hidden="1"/>
    </xf>
    <xf numFmtId="0" fontId="174" fillId="3" borderId="6" xfId="7" applyFont="1" applyFill="1" applyBorder="1" applyAlignment="1" applyProtection="1">
      <alignment horizontal="center" vertical="center"/>
      <protection hidden="1"/>
    </xf>
    <xf numFmtId="0" fontId="174" fillId="3" borderId="198" xfId="7" applyFont="1" applyFill="1" applyBorder="1" applyAlignment="1" applyProtection="1">
      <alignment horizontal="center" vertical="center"/>
      <protection hidden="1"/>
    </xf>
    <xf numFmtId="1" fontId="111" fillId="11" borderId="92" xfId="7" applyNumberFormat="1" applyFont="1" applyFill="1" applyBorder="1" applyAlignment="1" applyProtection="1">
      <alignment horizontal="center" vertical="center"/>
      <protection hidden="1"/>
    </xf>
    <xf numFmtId="1" fontId="267" fillId="3" borderId="52" xfId="7" applyNumberFormat="1" applyFont="1" applyFill="1" applyBorder="1" applyAlignment="1" applyProtection="1">
      <alignment horizontal="center" vertical="center"/>
      <protection hidden="1"/>
    </xf>
    <xf numFmtId="0" fontId="459" fillId="3" borderId="131" xfId="7" applyFont="1" applyFill="1" applyBorder="1" applyAlignment="1" applyProtection="1">
      <alignment horizontal="center" vertical="center" wrapText="1"/>
      <protection hidden="1"/>
    </xf>
    <xf numFmtId="0" fontId="909" fillId="3" borderId="54" xfId="5" applyFont="1" applyFill="1" applyBorder="1" applyAlignment="1">
      <alignment horizontal="center" vertical="center"/>
    </xf>
    <xf numFmtId="0" fontId="909" fillId="3" borderId="78" xfId="5" applyFont="1" applyFill="1" applyBorder="1" applyAlignment="1">
      <alignment horizontal="center" vertical="center"/>
    </xf>
    <xf numFmtId="0" fontId="175" fillId="3" borderId="45" xfId="7" applyFont="1" applyFill="1" applyBorder="1" applyAlignment="1" applyProtection="1">
      <alignment horizontal="center" vertical="center" wrapText="1"/>
      <protection hidden="1"/>
    </xf>
    <xf numFmtId="1" fontId="74" fillId="3" borderId="0" xfId="7" applyNumberFormat="1" applyFont="1" applyFill="1" applyAlignment="1" applyProtection="1">
      <alignment horizontal="center" vertical="center"/>
      <protection hidden="1"/>
    </xf>
    <xf numFmtId="1" fontId="74" fillId="3" borderId="9" xfId="7" applyNumberFormat="1" applyFont="1" applyFill="1" applyBorder="1" applyAlignment="1" applyProtection="1">
      <alignment horizontal="center" vertical="center"/>
      <protection hidden="1"/>
    </xf>
    <xf numFmtId="1" fontId="74" fillId="3" borderId="10" xfId="7" applyNumberFormat="1" applyFont="1" applyFill="1" applyBorder="1" applyAlignment="1" applyProtection="1">
      <alignment horizontal="center" vertical="center"/>
      <protection hidden="1"/>
    </xf>
    <xf numFmtId="164" fontId="137" fillId="11" borderId="0" xfId="11" applyNumberFormat="1" applyFont="1" applyFill="1" applyAlignment="1">
      <alignment horizontal="center" vertical="center"/>
    </xf>
    <xf numFmtId="1" fontId="111" fillId="11" borderId="0" xfId="7" applyNumberFormat="1" applyFont="1" applyFill="1" applyAlignment="1" applyProtection="1">
      <alignment horizontal="center" vertical="center"/>
      <protection hidden="1"/>
    </xf>
    <xf numFmtId="1" fontId="111" fillId="11" borderId="18" xfId="7" applyNumberFormat="1" applyFont="1" applyFill="1" applyBorder="1" applyAlignment="1" applyProtection="1">
      <alignment horizontal="center" vertical="center"/>
      <protection hidden="1"/>
    </xf>
    <xf numFmtId="164" fontId="47" fillId="11" borderId="87" xfId="11" applyNumberFormat="1" applyFont="1" applyFill="1" applyBorder="1" applyAlignment="1">
      <alignment horizontal="center" vertical="center"/>
    </xf>
    <xf numFmtId="0" fontId="172" fillId="11" borderId="92" xfId="6" applyFont="1" applyFill="1" applyBorder="1" applyAlignment="1">
      <alignment horizontal="center" vertical="center" textRotation="90" wrapText="1"/>
    </xf>
    <xf numFmtId="0" fontId="96" fillId="3" borderId="18" xfId="11" applyFont="1" applyFill="1" applyBorder="1" applyAlignment="1">
      <alignment horizontal="center" vertical="center" wrapText="1"/>
    </xf>
    <xf numFmtId="0" fontId="96" fillId="3" borderId="28" xfId="11" applyFont="1" applyFill="1" applyBorder="1" applyAlignment="1">
      <alignment horizontal="center" vertical="center" wrapText="1"/>
    </xf>
    <xf numFmtId="0" fontId="447" fillId="3" borderId="174" xfId="6" applyFont="1" applyFill="1" applyBorder="1" applyAlignment="1" applyProtection="1">
      <alignment horizontal="center" vertical="center"/>
      <protection hidden="1"/>
    </xf>
    <xf numFmtId="0" fontId="447" fillId="3" borderId="175" xfId="6" applyFont="1" applyFill="1" applyBorder="1" applyAlignment="1" applyProtection="1">
      <alignment horizontal="center" vertical="center"/>
      <protection hidden="1"/>
    </xf>
    <xf numFmtId="0" fontId="447" fillId="3" borderId="87" xfId="6" applyFont="1" applyFill="1" applyBorder="1" applyAlignment="1" applyProtection="1">
      <alignment horizontal="center" vertical="center"/>
      <protection hidden="1"/>
    </xf>
    <xf numFmtId="0" fontId="447" fillId="3" borderId="0" xfId="6" applyFont="1" applyFill="1" applyAlignment="1" applyProtection="1">
      <alignment horizontal="center" vertical="center"/>
      <protection hidden="1"/>
    </xf>
    <xf numFmtId="0" fontId="447" fillId="3" borderId="49" xfId="6" applyFont="1" applyFill="1" applyBorder="1" applyAlignment="1" applyProtection="1">
      <alignment horizontal="center" vertical="center"/>
      <protection hidden="1"/>
    </xf>
    <xf numFmtId="0" fontId="447" fillId="3" borderId="39" xfId="6" applyFont="1" applyFill="1" applyBorder="1" applyAlignment="1" applyProtection="1">
      <alignment horizontal="center" vertical="center"/>
      <protection hidden="1"/>
    </xf>
    <xf numFmtId="0" fontId="111" fillId="3" borderId="192" xfId="6" applyFont="1" applyFill="1" applyBorder="1" applyAlignment="1" applyProtection="1">
      <alignment horizontal="right" vertical="center" wrapText="1"/>
      <protection hidden="1"/>
    </xf>
    <xf numFmtId="0" fontId="111" fillId="3" borderId="175" xfId="6" applyFont="1" applyFill="1" applyBorder="1" applyAlignment="1" applyProtection="1">
      <alignment horizontal="right" vertical="center" wrapText="1"/>
      <protection hidden="1"/>
    </xf>
    <xf numFmtId="0" fontId="111" fillId="3" borderId="131" xfId="6" applyFont="1" applyFill="1" applyBorder="1" applyAlignment="1" applyProtection="1">
      <alignment horizontal="right" vertical="center" wrapText="1"/>
      <protection hidden="1"/>
    </xf>
    <xf numFmtId="0" fontId="111" fillId="3" borderId="0" xfId="6" applyFont="1" applyFill="1" applyAlignment="1" applyProtection="1">
      <alignment horizontal="right" vertical="center" wrapText="1"/>
      <protection hidden="1"/>
    </xf>
    <xf numFmtId="0" fontId="111" fillId="3" borderId="134" xfId="6" applyFont="1" applyFill="1" applyBorder="1" applyAlignment="1" applyProtection="1">
      <alignment horizontal="right" vertical="center" wrapText="1"/>
      <protection hidden="1"/>
    </xf>
    <xf numFmtId="0" fontId="111" fillId="3" borderId="52" xfId="6" applyFont="1" applyFill="1" applyBorder="1" applyAlignment="1" applyProtection="1">
      <alignment horizontal="right" vertical="center" wrapText="1"/>
      <protection hidden="1"/>
    </xf>
    <xf numFmtId="1" fontId="448" fillId="11" borderId="175" xfId="6" applyNumberFormat="1" applyFont="1" applyFill="1" applyBorder="1" applyAlignment="1" applyProtection="1">
      <alignment horizontal="center" vertical="center"/>
      <protection hidden="1"/>
    </xf>
    <xf numFmtId="1" fontId="448" fillId="11" borderId="0" xfId="6" applyNumberFormat="1" applyFont="1" applyFill="1" applyAlignment="1" applyProtection="1">
      <alignment horizontal="center" vertical="center"/>
      <protection hidden="1"/>
    </xf>
    <xf numFmtId="1" fontId="448" fillId="11" borderId="52" xfId="6" applyNumberFormat="1" applyFont="1" applyFill="1" applyBorder="1" applyAlignment="1" applyProtection="1">
      <alignment horizontal="center" vertical="center"/>
      <protection hidden="1"/>
    </xf>
    <xf numFmtId="0" fontId="449" fillId="3" borderId="176" xfId="6" applyFont="1" applyFill="1" applyBorder="1" applyAlignment="1" applyProtection="1">
      <alignment horizontal="center" vertical="center"/>
      <protection hidden="1"/>
    </xf>
    <xf numFmtId="0" fontId="449" fillId="3" borderId="92" xfId="6" applyFont="1" applyFill="1" applyBorder="1" applyAlignment="1" applyProtection="1">
      <alignment horizontal="center" vertical="center"/>
      <protection hidden="1"/>
    </xf>
    <xf numFmtId="0" fontId="449" fillId="3" borderId="81" xfId="6" applyFont="1" applyFill="1" applyBorder="1" applyAlignment="1" applyProtection="1">
      <alignment horizontal="center" vertical="center"/>
      <protection hidden="1"/>
    </xf>
    <xf numFmtId="0" fontId="137" fillId="3" borderId="143" xfId="6" applyFont="1" applyFill="1" applyBorder="1" applyAlignment="1" applyProtection="1">
      <alignment horizontal="center" wrapText="1"/>
      <protection hidden="1"/>
    </xf>
    <xf numFmtId="0" fontId="137" fillId="3" borderId="0" xfId="6" applyFont="1" applyFill="1" applyAlignment="1" applyProtection="1">
      <alignment horizontal="center" wrapText="1"/>
      <protection hidden="1"/>
    </xf>
    <xf numFmtId="0" fontId="104" fillId="0" borderId="53" xfId="0" applyFont="1" applyBorder="1" applyAlignment="1">
      <alignment horizontal="left" vertical="center" wrapText="1"/>
    </xf>
    <xf numFmtId="0" fontId="104" fillId="0" borderId="54" xfId="0" applyFont="1" applyBorder="1" applyAlignment="1">
      <alignment horizontal="left" vertical="center" wrapText="1"/>
    </xf>
    <xf numFmtId="0" fontId="104" fillId="0" borderId="55" xfId="0" applyFont="1" applyBorder="1" applyAlignment="1">
      <alignment horizontal="left" vertical="center" wrapText="1"/>
    </xf>
    <xf numFmtId="0" fontId="104" fillId="0" borderId="177" xfId="0" applyFont="1" applyBorder="1" applyAlignment="1">
      <alignment horizontal="left" vertical="center" wrapText="1"/>
    </xf>
    <xf numFmtId="0" fontId="104" fillId="0" borderId="178" xfId="0" applyFont="1" applyBorder="1" applyAlignment="1">
      <alignment horizontal="left" vertical="center" wrapText="1"/>
    </xf>
    <xf numFmtId="0" fontId="104" fillId="0" borderId="179" xfId="0" applyFont="1" applyBorder="1" applyAlignment="1">
      <alignment horizontal="left" vertical="center" wrapText="1"/>
    </xf>
    <xf numFmtId="0" fontId="436" fillId="55" borderId="18" xfId="7" applyFont="1" applyFill="1" applyBorder="1" applyAlignment="1" applyProtection="1">
      <alignment horizontal="center" vertical="center" wrapText="1"/>
      <protection hidden="1"/>
    </xf>
    <xf numFmtId="0" fontId="41" fillId="33" borderId="92" xfId="7" applyFont="1" applyFill="1" applyBorder="1" applyAlignment="1" applyProtection="1">
      <alignment horizontal="center" vertical="center" wrapText="1"/>
      <protection hidden="1"/>
    </xf>
    <xf numFmtId="1" fontId="267" fillId="3" borderId="0" xfId="7" applyNumberFormat="1" applyFont="1" applyFill="1" applyAlignment="1" applyProtection="1">
      <alignment horizontal="center" vertical="center"/>
      <protection hidden="1"/>
    </xf>
    <xf numFmtId="0" fontId="174" fillId="3" borderId="180" xfId="7" applyFont="1" applyFill="1" applyBorder="1" applyAlignment="1">
      <alignment horizontal="center" vertical="center"/>
    </xf>
    <xf numFmtId="0" fontId="174" fillId="3" borderId="181" xfId="7" applyFont="1" applyFill="1" applyBorder="1" applyAlignment="1">
      <alignment horizontal="center" vertical="center"/>
    </xf>
    <xf numFmtId="0" fontId="458" fillId="3" borderId="181" xfId="5" applyFont="1" applyFill="1" applyBorder="1" applyAlignment="1">
      <alignment horizontal="center" vertical="center"/>
    </xf>
    <xf numFmtId="0" fontId="174" fillId="3" borderId="182" xfId="7" applyFont="1" applyFill="1" applyBorder="1" applyAlignment="1">
      <alignment horizontal="center" vertical="center"/>
    </xf>
    <xf numFmtId="0" fontId="175" fillId="3" borderId="87" xfId="7" applyFont="1" applyFill="1" applyBorder="1" applyAlignment="1">
      <alignment horizontal="center" vertical="center"/>
    </xf>
    <xf numFmtId="0" fontId="175" fillId="3" borderId="0" xfId="7" applyFont="1" applyFill="1" applyAlignment="1">
      <alignment horizontal="center" vertical="center"/>
    </xf>
    <xf numFmtId="0" fontId="30" fillId="3" borderId="18" xfId="7" applyFont="1" applyFill="1" applyBorder="1" applyAlignment="1">
      <alignment horizontal="center" vertical="center"/>
    </xf>
    <xf numFmtId="0" fontId="30" fillId="3" borderId="0" xfId="7" applyFont="1" applyFill="1" applyAlignment="1">
      <alignment horizontal="center" vertical="center"/>
    </xf>
    <xf numFmtId="0" fontId="455" fillId="3" borderId="0" xfId="5" applyFont="1" applyFill="1" applyAlignment="1">
      <alignment horizontal="center" vertical="center" wrapText="1"/>
    </xf>
    <xf numFmtId="0" fontId="455" fillId="3" borderId="52" xfId="5" applyFont="1" applyFill="1" applyBorder="1" applyAlignment="1">
      <alignment horizontal="center" vertical="center" wrapText="1"/>
    </xf>
    <xf numFmtId="0" fontId="128" fillId="3" borderId="0" xfId="7" applyFont="1" applyFill="1" applyAlignment="1">
      <alignment horizontal="center" vertical="center"/>
    </xf>
    <xf numFmtId="0" fontId="128" fillId="3" borderId="18" xfId="7" applyFont="1" applyFill="1" applyBorder="1" applyAlignment="1">
      <alignment horizontal="center" vertical="center"/>
    </xf>
    <xf numFmtId="0" fontId="128" fillId="3" borderId="92" xfId="7" applyFont="1" applyFill="1" applyBorder="1" applyAlignment="1">
      <alignment horizontal="center" vertical="center"/>
    </xf>
    <xf numFmtId="0" fontId="909" fillId="3" borderId="133" xfId="7" applyFont="1" applyFill="1" applyBorder="1" applyAlignment="1">
      <alignment horizontal="center" vertical="center"/>
    </xf>
    <xf numFmtId="0" fontId="909" fillId="3" borderId="54" xfId="7" applyFont="1" applyFill="1" applyBorder="1" applyAlignment="1">
      <alignment horizontal="center" vertical="center"/>
    </xf>
    <xf numFmtId="0" fontId="909" fillId="3" borderId="63" xfId="7" applyFont="1" applyFill="1" applyBorder="1" applyAlignment="1">
      <alignment horizontal="center" vertical="center"/>
    </xf>
    <xf numFmtId="0" fontId="14" fillId="4" borderId="0" xfId="0" applyFont="1" applyFill="1" applyAlignment="1">
      <alignment horizontal="center"/>
    </xf>
    <xf numFmtId="0" fontId="444" fillId="3" borderId="0" xfId="0" applyFont="1" applyFill="1" applyAlignment="1">
      <alignment horizontal="center" vertical="center" wrapText="1"/>
    </xf>
    <xf numFmtId="0" fontId="0" fillId="11" borderId="189" xfId="0" applyFill="1" applyBorder="1" applyAlignment="1">
      <alignment horizontal="center" vertical="center" textRotation="90" wrapText="1"/>
    </xf>
    <xf numFmtId="0" fontId="0" fillId="11" borderId="18" xfId="0" applyFill="1" applyBorder="1" applyAlignment="1">
      <alignment horizontal="center" vertical="center" textRotation="90" wrapText="1"/>
    </xf>
    <xf numFmtId="0" fontId="0" fillId="11" borderId="34" xfId="0" applyFill="1" applyBorder="1" applyAlignment="1">
      <alignment horizontal="center" vertical="center" textRotation="90" wrapText="1"/>
    </xf>
    <xf numFmtId="0" fontId="37" fillId="0" borderId="18" xfId="0" applyFont="1" applyBorder="1" applyAlignment="1">
      <alignment horizontal="center" vertical="center" textRotation="90"/>
    </xf>
    <xf numFmtId="0" fontId="44" fillId="3" borderId="0" xfId="6" applyFont="1" applyFill="1" applyAlignment="1" applyProtection="1">
      <alignment horizontal="center" vertical="center"/>
      <protection hidden="1"/>
    </xf>
    <xf numFmtId="0" fontId="37" fillId="11" borderId="0" xfId="0" applyFont="1" applyFill="1" applyAlignment="1">
      <alignment horizontal="center"/>
    </xf>
    <xf numFmtId="0" fontId="436" fillId="55" borderId="87" xfId="7" applyFont="1" applyFill="1" applyBorder="1" applyAlignment="1" applyProtection="1">
      <alignment horizontal="center" vertical="center" wrapText="1"/>
      <protection hidden="1"/>
    </xf>
    <xf numFmtId="0" fontId="41" fillId="33" borderId="0" xfId="7" applyFont="1" applyFill="1" applyAlignment="1" applyProtection="1">
      <alignment horizontal="center" vertical="center" wrapText="1"/>
      <protection hidden="1"/>
    </xf>
    <xf numFmtId="0" fontId="436" fillId="55" borderId="0" xfId="7" applyFont="1" applyFill="1" applyAlignment="1" applyProtection="1">
      <alignment horizontal="center" vertical="center" wrapText="1"/>
      <protection hidden="1"/>
    </xf>
    <xf numFmtId="0" fontId="37" fillId="11" borderId="0" xfId="5" applyFont="1" applyFill="1" applyAlignment="1">
      <alignment horizontal="center"/>
    </xf>
    <xf numFmtId="0" fontId="37" fillId="20" borderId="0" xfId="0" applyFont="1" applyFill="1" applyAlignment="1">
      <alignment horizontal="center"/>
    </xf>
    <xf numFmtId="164" fontId="47" fillId="11" borderId="0" xfId="11" applyNumberFormat="1" applyFont="1" applyFill="1" applyAlignment="1">
      <alignment horizontal="center" vertical="center"/>
    </xf>
    <xf numFmtId="164" fontId="137" fillId="11" borderId="18" xfId="11" applyNumberFormat="1" applyFont="1" applyFill="1" applyBorder="1" applyAlignment="1">
      <alignment horizontal="center" vertical="center"/>
    </xf>
    <xf numFmtId="0" fontId="76" fillId="90" borderId="0" xfId="6" applyFont="1" applyFill="1" applyAlignment="1">
      <alignment horizontal="center" vertical="center"/>
    </xf>
    <xf numFmtId="0" fontId="385" fillId="55" borderId="0" xfId="1" applyFont="1" applyFill="1" applyBorder="1" applyAlignment="1">
      <alignment horizontal="left" vertical="center"/>
    </xf>
    <xf numFmtId="0" fontId="280" fillId="55" borderId="92" xfId="0" applyFont="1" applyFill="1" applyBorder="1" applyAlignment="1">
      <alignment horizontal="left" vertical="center"/>
    </xf>
    <xf numFmtId="49" fontId="673" fillId="0" borderId="23" xfId="0" applyNumberFormat="1" applyFont="1" applyBorder="1" applyAlignment="1">
      <alignment horizontal="center" vertical="center" wrapText="1"/>
    </xf>
    <xf numFmtId="49" fontId="679" fillId="0" borderId="1" xfId="3" applyNumberFormat="1" applyFont="1" applyBorder="1" applyAlignment="1">
      <alignment horizontal="center" vertical="center" wrapText="1"/>
    </xf>
    <xf numFmtId="49" fontId="679" fillId="0" borderId="23" xfId="3" applyNumberFormat="1" applyFont="1" applyBorder="1" applyAlignment="1">
      <alignment horizontal="center" vertical="center" wrapText="1"/>
    </xf>
    <xf numFmtId="49" fontId="679" fillId="0" borderId="24" xfId="3" applyNumberFormat="1" applyFont="1" applyBorder="1" applyAlignment="1">
      <alignment horizontal="center" vertical="center" wrapText="1"/>
    </xf>
    <xf numFmtId="0" fontId="58" fillId="3" borderId="52" xfId="14" applyFont="1" applyFill="1" applyBorder="1" applyAlignment="1">
      <alignment horizontal="center" vertical="center"/>
    </xf>
    <xf numFmtId="0" fontId="58" fillId="3" borderId="65" xfId="14" applyFont="1" applyFill="1" applyBorder="1" applyAlignment="1">
      <alignment horizontal="center" vertical="center"/>
    </xf>
    <xf numFmtId="0" fontId="87" fillId="5" borderId="0" xfId="0" applyFont="1" applyFill="1" applyAlignment="1">
      <alignment horizontal="center" vertical="center"/>
    </xf>
    <xf numFmtId="49" fontId="669" fillId="5" borderId="37" xfId="6" applyNumberFormat="1" applyFont="1" applyFill="1" applyBorder="1" applyAlignment="1">
      <alignment horizontal="center"/>
    </xf>
    <xf numFmtId="49" fontId="669" fillId="5" borderId="22" xfId="6" applyNumberFormat="1" applyFont="1" applyFill="1" applyBorder="1" applyAlignment="1">
      <alignment horizontal="center"/>
    </xf>
    <xf numFmtId="49" fontId="669" fillId="5" borderId="38" xfId="6" applyNumberFormat="1" applyFont="1" applyFill="1" applyBorder="1" applyAlignment="1">
      <alignment horizontal="center"/>
    </xf>
    <xf numFmtId="49" fontId="673" fillId="0" borderId="1" xfId="0" applyNumberFormat="1" applyFont="1" applyBorder="1" applyAlignment="1">
      <alignment horizontal="center" vertical="center" wrapText="1"/>
    </xf>
    <xf numFmtId="0" fontId="885" fillId="3" borderId="260" xfId="8" applyFont="1" applyFill="1" applyBorder="1" applyAlignment="1">
      <alignment horizontal="left" vertical="center" wrapText="1"/>
    </xf>
    <xf numFmtId="1" fontId="682" fillId="37" borderId="0" xfId="11" applyNumberFormat="1" applyFont="1" applyFill="1" applyBorder="1" applyAlignment="1">
      <alignment horizontal="center" vertical="center"/>
    </xf>
    <xf numFmtId="1" fontId="682" fillId="37" borderId="92" xfId="11" applyNumberFormat="1" applyFont="1" applyFill="1" applyBorder="1" applyAlignment="1">
      <alignment horizontal="center" vertical="center"/>
    </xf>
    <xf numFmtId="0" fontId="675" fillId="11" borderId="56" xfId="6" applyFont="1" applyFill="1" applyBorder="1" applyAlignment="1" applyProtection="1">
      <alignment horizontal="center" vertical="center" wrapText="1"/>
      <protection hidden="1"/>
    </xf>
    <xf numFmtId="0" fontId="677" fillId="64" borderId="89" xfId="6" applyFont="1" applyFill="1" applyBorder="1" applyAlignment="1" applyProtection="1">
      <alignment horizontal="center" vertical="center" wrapText="1"/>
      <protection hidden="1"/>
    </xf>
    <xf numFmtId="0" fontId="677" fillId="64" borderId="90" xfId="6" applyFont="1" applyFill="1" applyBorder="1" applyAlignment="1" applyProtection="1">
      <alignment horizontal="center" vertical="center" wrapText="1"/>
      <protection hidden="1"/>
    </xf>
    <xf numFmtId="0" fontId="677" fillId="64" borderId="87" xfId="6" applyFont="1" applyFill="1" applyBorder="1" applyAlignment="1" applyProtection="1">
      <alignment horizontal="center" vertical="center" wrapText="1"/>
      <protection hidden="1"/>
    </xf>
    <xf numFmtId="0" fontId="677" fillId="64" borderId="0" xfId="6" applyFont="1" applyFill="1" applyBorder="1" applyAlignment="1" applyProtection="1">
      <alignment horizontal="center" vertical="center" wrapText="1"/>
      <protection hidden="1"/>
    </xf>
    <xf numFmtId="0" fontId="643" fillId="3" borderId="87" xfId="11" applyNumberFormat="1" applyFont="1" applyFill="1" applyBorder="1" applyAlignment="1">
      <alignment horizontal="center" vertical="center" wrapText="1"/>
    </xf>
    <xf numFmtId="0" fontId="643" fillId="3" borderId="0" xfId="11" applyNumberFormat="1" applyFont="1" applyFill="1" applyBorder="1" applyAlignment="1">
      <alignment horizontal="center" vertical="center" wrapText="1"/>
    </xf>
    <xf numFmtId="0" fontId="643" fillId="3" borderId="92" xfId="11" applyNumberFormat="1" applyFont="1" applyFill="1" applyBorder="1" applyAlignment="1">
      <alignment horizontal="center" vertical="center" wrapText="1"/>
    </xf>
    <xf numFmtId="164" fontId="742" fillId="31" borderId="87" xfId="8" applyNumberFormat="1" applyFont="1" applyFill="1" applyBorder="1" applyAlignment="1">
      <alignment horizontal="center" vertical="center"/>
    </xf>
    <xf numFmtId="164" fontId="742" fillId="31" borderId="0" xfId="8" applyNumberFormat="1" applyFont="1" applyFill="1" applyBorder="1" applyAlignment="1">
      <alignment horizontal="center" vertical="center"/>
    </xf>
    <xf numFmtId="0" fontId="746" fillId="31" borderId="87" xfId="6" applyFont="1" applyFill="1" applyBorder="1" applyAlignment="1" applyProtection="1">
      <alignment horizontal="center" vertical="center"/>
      <protection hidden="1"/>
    </xf>
    <xf numFmtId="0" fontId="746" fillId="31" borderId="0" xfId="6" applyFont="1" applyFill="1" applyBorder="1" applyAlignment="1" applyProtection="1">
      <alignment horizontal="center" vertical="center"/>
      <protection hidden="1"/>
    </xf>
    <xf numFmtId="0" fontId="746" fillId="31" borderId="92" xfId="6" applyFont="1" applyFill="1" applyBorder="1" applyAlignment="1" applyProtection="1">
      <alignment horizontal="center" vertical="center"/>
      <protection hidden="1"/>
    </xf>
    <xf numFmtId="0" fontId="733" fillId="31" borderId="87" xfId="6" applyFont="1" applyFill="1" applyBorder="1" applyAlignment="1" applyProtection="1">
      <alignment horizontal="center" vertical="center"/>
      <protection hidden="1"/>
    </xf>
    <xf numFmtId="0" fontId="760" fillId="21" borderId="87" xfId="0" applyFont="1" applyFill="1" applyBorder="1" applyAlignment="1">
      <alignment horizontal="center" vertical="center"/>
    </xf>
    <xf numFmtId="0" fontId="760" fillId="21" borderId="0" xfId="0" applyFont="1" applyFill="1" applyBorder="1" applyAlignment="1">
      <alignment horizontal="center" vertical="center"/>
    </xf>
    <xf numFmtId="0" fontId="760" fillId="21" borderId="45" xfId="0" applyFont="1" applyFill="1" applyBorder="1" applyAlignment="1">
      <alignment horizontal="center" vertical="center"/>
    </xf>
    <xf numFmtId="0" fontId="760" fillId="19" borderId="0" xfId="0" applyFont="1" applyFill="1" applyBorder="1" applyAlignment="1">
      <alignment horizontal="center" vertical="center"/>
    </xf>
    <xf numFmtId="0" fontId="760" fillId="19" borderId="92" xfId="0" applyFont="1" applyFill="1" applyBorder="1" applyAlignment="1">
      <alignment horizontal="center" vertical="center"/>
    </xf>
    <xf numFmtId="0" fontId="232" fillId="21" borderId="87" xfId="0" applyFont="1" applyFill="1" applyBorder="1" applyAlignment="1">
      <alignment horizontal="center" vertical="center"/>
    </xf>
    <xf numFmtId="0" fontId="232" fillId="21" borderId="0" xfId="0" applyFont="1" applyFill="1" applyBorder="1" applyAlignment="1">
      <alignment horizontal="center" vertical="center"/>
    </xf>
    <xf numFmtId="0" fontId="232" fillId="21" borderId="45" xfId="0" applyFont="1" applyFill="1" applyBorder="1" applyAlignment="1">
      <alignment horizontal="center" vertical="center"/>
    </xf>
    <xf numFmtId="0" fontId="232" fillId="19" borderId="131" xfId="0" applyFont="1" applyFill="1" applyBorder="1" applyAlignment="1">
      <alignment horizontal="center" vertical="center"/>
    </xf>
    <xf numFmtId="0" fontId="232" fillId="19" borderId="0" xfId="0" applyFont="1" applyFill="1" applyBorder="1" applyAlignment="1">
      <alignment horizontal="center" vertical="center"/>
    </xf>
    <xf numFmtId="0" fontId="232" fillId="19" borderId="92" xfId="0" applyFont="1" applyFill="1" applyBorder="1" applyAlignment="1">
      <alignment horizontal="center" vertical="center"/>
    </xf>
    <xf numFmtId="0" fontId="125" fillId="0" borderId="0" xfId="14" applyFont="1" applyAlignment="1">
      <alignment horizontal="left" vertical="center"/>
    </xf>
    <xf numFmtId="0" fontId="125" fillId="0" borderId="28" xfId="14" applyFont="1" applyBorder="1" applyAlignment="1">
      <alignment horizontal="left" vertical="center"/>
    </xf>
    <xf numFmtId="0" fontId="485" fillId="0" borderId="0" xfId="14" applyFont="1" applyAlignment="1">
      <alignment horizontal="left" vertical="center"/>
    </xf>
    <xf numFmtId="0" fontId="485" fillId="0" borderId="28" xfId="14" applyFont="1" applyBorder="1" applyAlignment="1">
      <alignment horizontal="left" vertical="center"/>
    </xf>
    <xf numFmtId="0" fontId="45" fillId="14" borderId="209" xfId="0" applyFont="1" applyFill="1" applyBorder="1" applyAlignment="1">
      <alignment horizontal="center"/>
    </xf>
    <xf numFmtId="0" fontId="45" fillId="14" borderId="0" xfId="0" applyFont="1" applyFill="1" applyAlignment="1">
      <alignment horizontal="center"/>
    </xf>
    <xf numFmtId="0" fontId="45" fillId="14" borderId="28" xfId="0" applyFont="1" applyFill="1" applyBorder="1" applyAlignment="1">
      <alignment horizontal="center"/>
    </xf>
    <xf numFmtId="0" fontId="481" fillId="14" borderId="223" xfId="6" applyFont="1" applyFill="1" applyBorder="1" applyAlignment="1">
      <alignment horizontal="center" vertical="center" textRotation="90"/>
    </xf>
    <xf numFmtId="0" fontId="481" fillId="14" borderId="10" xfId="6" applyFont="1" applyFill="1" applyBorder="1" applyAlignment="1">
      <alignment horizontal="center" vertical="center" textRotation="90"/>
    </xf>
    <xf numFmtId="0" fontId="481" fillId="14" borderId="21" xfId="6" applyFont="1" applyFill="1" applyBorder="1" applyAlignment="1">
      <alignment horizontal="center" vertical="center" textRotation="90"/>
    </xf>
    <xf numFmtId="0" fontId="486" fillId="31" borderId="0" xfId="1" applyFont="1" applyFill="1" applyBorder="1" applyAlignment="1">
      <alignment horizontal="left" vertical="center"/>
    </xf>
    <xf numFmtId="0" fontId="486" fillId="31" borderId="28" xfId="1" applyFont="1" applyFill="1" applyBorder="1" applyAlignment="1">
      <alignment horizontal="left" vertical="center"/>
    </xf>
    <xf numFmtId="0" fontId="149" fillId="14" borderId="209" xfId="6" applyFont="1" applyFill="1" applyBorder="1" applyAlignment="1">
      <alignment horizontal="center" vertical="center"/>
    </xf>
    <xf numFmtId="0" fontId="149" fillId="14" borderId="0" xfId="6" applyFont="1" applyFill="1" applyAlignment="1">
      <alignment horizontal="center" vertical="center"/>
    </xf>
    <xf numFmtId="0" fontId="149" fillId="14" borderId="28" xfId="6" applyFont="1" applyFill="1" applyBorder="1" applyAlignment="1">
      <alignment horizontal="center" vertical="center"/>
    </xf>
    <xf numFmtId="164" fontId="103" fillId="2" borderId="0" xfId="11" applyNumberFormat="1" applyFont="1" applyFill="1" applyAlignment="1">
      <alignment horizontal="left" vertical="center"/>
    </xf>
    <xf numFmtId="0" fontId="58" fillId="3" borderId="36" xfId="14" applyFont="1" applyFill="1" applyBorder="1" applyAlignment="1">
      <alignment horizontal="center" vertical="center"/>
    </xf>
    <xf numFmtId="0" fontId="58" fillId="3" borderId="25" xfId="14" applyFont="1" applyFill="1" applyBorder="1" applyAlignment="1">
      <alignment horizontal="center" vertical="center"/>
    </xf>
    <xf numFmtId="0" fontId="95" fillId="25" borderId="221" xfId="14" applyFont="1" applyFill="1" applyBorder="1" applyAlignment="1">
      <alignment horizontal="center" vertical="center" textRotation="90"/>
    </xf>
    <xf numFmtId="0" fontId="81" fillId="0" borderId="209" xfId="6" applyFont="1" applyBorder="1" applyAlignment="1">
      <alignment horizontal="center" vertical="center"/>
    </xf>
    <xf numFmtId="0" fontId="81" fillId="0" borderId="0" xfId="6" applyFont="1" applyAlignment="1">
      <alignment horizontal="center" vertical="center"/>
    </xf>
    <xf numFmtId="0" fontId="64" fillId="0" borderId="209" xfId="14" applyFont="1" applyBorder="1" applyAlignment="1">
      <alignment horizontal="center" vertical="center"/>
    </xf>
    <xf numFmtId="0" fontId="64" fillId="0" borderId="0" xfId="14" applyFont="1" applyAlignment="1">
      <alignment horizontal="center" vertical="center"/>
    </xf>
    <xf numFmtId="0" fontId="64" fillId="0" borderId="28" xfId="14" applyFont="1" applyBorder="1" applyAlignment="1">
      <alignment horizontal="center" vertical="center"/>
    </xf>
    <xf numFmtId="0" fontId="480" fillId="0" borderId="18" xfId="14" applyFont="1" applyBorder="1" applyAlignment="1">
      <alignment horizontal="center" vertical="center"/>
    </xf>
    <xf numFmtId="0" fontId="480" fillId="0" borderId="0" xfId="14" applyFont="1" applyAlignment="1">
      <alignment horizontal="center" vertical="center"/>
    </xf>
    <xf numFmtId="0" fontId="480" fillId="0" borderId="28" xfId="14" applyFont="1" applyBorder="1" applyAlignment="1">
      <alignment horizontal="center" vertical="center"/>
    </xf>
    <xf numFmtId="0" fontId="69" fillId="3" borderId="109" xfId="14" applyFont="1" applyFill="1" applyBorder="1" applyAlignment="1">
      <alignment horizontal="center" vertical="center"/>
    </xf>
    <xf numFmtId="0" fontId="69" fillId="3" borderId="110" xfId="14" applyFont="1" applyFill="1" applyBorder="1" applyAlignment="1">
      <alignment horizontal="center" vertical="center"/>
    </xf>
    <xf numFmtId="0" fontId="69" fillId="3" borderId="224" xfId="14" applyFont="1" applyFill="1" applyBorder="1" applyAlignment="1">
      <alignment horizontal="center" vertical="center"/>
    </xf>
    <xf numFmtId="0" fontId="132" fillId="3" borderId="220" xfId="6" applyFont="1" applyFill="1" applyBorder="1" applyAlignment="1">
      <alignment horizontal="center" vertical="center"/>
    </xf>
    <xf numFmtId="0" fontId="123" fillId="3" borderId="209" xfId="6" applyFont="1" applyFill="1" applyBorder="1" applyAlignment="1">
      <alignment horizontal="center" vertical="center"/>
    </xf>
    <xf numFmtId="0" fontId="770" fillId="31" borderId="0" xfId="0" applyFont="1" applyFill="1" applyAlignment="1">
      <alignment horizontal="left" wrapText="1"/>
    </xf>
    <xf numFmtId="0" fontId="770" fillId="31" borderId="23" xfId="0" applyFont="1" applyFill="1" applyBorder="1" applyAlignment="1">
      <alignment horizontal="left" wrapText="1"/>
    </xf>
    <xf numFmtId="0" fontId="151" fillId="31" borderId="0" xfId="0" applyFont="1" applyFill="1" applyAlignment="1">
      <alignment horizontal="left" vertical="center" wrapText="1"/>
    </xf>
    <xf numFmtId="0" fontId="151" fillId="31" borderId="23" xfId="0" applyFont="1" applyFill="1" applyBorder="1" applyAlignment="1">
      <alignment horizontal="left" vertical="center" wrapText="1"/>
    </xf>
    <xf numFmtId="164" fontId="103" fillId="2" borderId="60" xfId="11" applyNumberFormat="1" applyFont="1" applyFill="1" applyBorder="1" applyAlignment="1">
      <alignment horizontal="left" vertical="center"/>
    </xf>
    <xf numFmtId="164" fontId="103" fillId="2" borderId="61" xfId="11" applyNumberFormat="1" applyFont="1" applyFill="1" applyBorder="1" applyAlignment="1">
      <alignment horizontal="left" vertical="center"/>
    </xf>
    <xf numFmtId="164" fontId="103" fillId="2" borderId="23" xfId="11" applyNumberFormat="1" applyFont="1" applyFill="1" applyBorder="1" applyAlignment="1">
      <alignment horizontal="left" vertical="center"/>
    </xf>
    <xf numFmtId="0" fontId="96" fillId="11" borderId="0" xfId="6" applyFont="1" applyFill="1" applyAlignment="1" applyProtection="1">
      <alignment horizontal="center" vertical="center"/>
      <protection hidden="1"/>
    </xf>
    <xf numFmtId="0" fontId="96" fillId="11" borderId="23" xfId="6" applyFont="1" applyFill="1" applyBorder="1" applyAlignment="1" applyProtection="1">
      <alignment horizontal="center" vertical="center"/>
      <protection hidden="1"/>
    </xf>
    <xf numFmtId="0" fontId="45" fillId="19" borderId="180" xfId="0" applyFont="1" applyFill="1" applyBorder="1" applyAlignment="1">
      <alignment horizontal="center"/>
    </xf>
    <xf numFmtId="0" fontId="45" fillId="19" borderId="181" xfId="0" applyFont="1" applyFill="1" applyBorder="1" applyAlignment="1">
      <alignment horizontal="center"/>
    </xf>
    <xf numFmtId="0" fontId="45" fillId="19" borderId="182" xfId="0" applyFont="1" applyFill="1" applyBorder="1" applyAlignment="1">
      <alignment horizontal="center"/>
    </xf>
    <xf numFmtId="0" fontId="206" fillId="2" borderId="0" xfId="1" applyFill="1" applyBorder="1" applyAlignment="1">
      <alignment horizontal="left" vertical="center"/>
    </xf>
    <xf numFmtId="0" fontId="63" fillId="2" borderId="0" xfId="0" applyFont="1" applyFill="1" applyAlignment="1">
      <alignment horizontal="left" vertical="center"/>
    </xf>
    <xf numFmtId="0" fontId="63" fillId="2" borderId="23" xfId="0" applyFont="1" applyFill="1" applyBorder="1" applyAlignment="1">
      <alignment horizontal="left" vertical="center"/>
    </xf>
    <xf numFmtId="0" fontId="149" fillId="19" borderId="209" xfId="6" applyFont="1" applyFill="1" applyBorder="1" applyAlignment="1">
      <alignment horizontal="center" vertical="center"/>
    </xf>
    <xf numFmtId="0" fontId="149" fillId="19" borderId="0" xfId="6" applyFont="1" applyFill="1" applyAlignment="1">
      <alignment horizontal="center" vertical="center"/>
    </xf>
    <xf numFmtId="0" fontId="149" fillId="19" borderId="23" xfId="6" applyFont="1" applyFill="1" applyBorder="1" applyAlignment="1">
      <alignment horizontal="center" vertical="center"/>
    </xf>
    <xf numFmtId="0" fontId="91" fillId="28" borderId="209" xfId="6" applyFont="1" applyFill="1" applyBorder="1" applyAlignment="1">
      <alignment horizontal="center" vertical="center"/>
    </xf>
    <xf numFmtId="0" fontId="91" fillId="28" borderId="0" xfId="6" applyFont="1" applyFill="1" applyAlignment="1">
      <alignment horizontal="center" vertical="center"/>
    </xf>
    <xf numFmtId="0" fontId="99" fillId="28" borderId="0" xfId="6" applyFont="1" applyFill="1" applyAlignment="1">
      <alignment horizontal="center" vertical="center"/>
    </xf>
    <xf numFmtId="0" fontId="99" fillId="28" borderId="23" xfId="6" applyFont="1" applyFill="1" applyBorder="1" applyAlignment="1">
      <alignment horizontal="center" vertical="center"/>
    </xf>
    <xf numFmtId="0" fontId="74" fillId="3" borderId="0" xfId="6" applyFont="1" applyFill="1" applyAlignment="1" applyProtection="1">
      <alignment horizontal="left" vertical="top" wrapText="1"/>
      <protection hidden="1"/>
    </xf>
    <xf numFmtId="44" fontId="73" fillId="28" borderId="209" xfId="21" applyFont="1" applyFill="1" applyBorder="1" applyAlignment="1">
      <alignment horizontal="right" vertical="center"/>
    </xf>
    <xf numFmtId="44" fontId="73" fillId="28" borderId="0" xfId="21" applyFont="1" applyFill="1" applyBorder="1" applyAlignment="1">
      <alignment horizontal="right" vertical="center"/>
    </xf>
    <xf numFmtId="44" fontId="73" fillId="28" borderId="23" xfId="21" applyFont="1" applyFill="1" applyBorder="1" applyAlignment="1">
      <alignment horizontal="right" vertical="center"/>
    </xf>
    <xf numFmtId="0" fontId="130" fillId="17" borderId="0" xfId="6" applyFont="1" applyFill="1" applyAlignment="1">
      <alignment horizontal="center" vertical="center"/>
    </xf>
    <xf numFmtId="0" fontId="132" fillId="3" borderId="209" xfId="6" applyFont="1" applyFill="1" applyBorder="1" applyAlignment="1">
      <alignment horizontal="center" vertical="center"/>
    </xf>
    <xf numFmtId="0" fontId="132" fillId="3" borderId="0" xfId="6" applyFont="1" applyFill="1" applyAlignment="1">
      <alignment horizontal="center" vertical="center"/>
    </xf>
    <xf numFmtId="181" fontId="127" fillId="3" borderId="0" xfId="0" applyNumberFormat="1" applyFont="1" applyFill="1" applyAlignment="1">
      <alignment horizontal="center" vertical="center"/>
    </xf>
    <xf numFmtId="181" fontId="127" fillId="3" borderId="23" xfId="0" applyNumberFormat="1" applyFont="1" applyFill="1" applyBorder="1" applyAlignment="1">
      <alignment horizontal="center" vertical="center"/>
    </xf>
    <xf numFmtId="0" fontId="44" fillId="9" borderId="209" xfId="6" applyFont="1" applyFill="1" applyBorder="1" applyAlignment="1" applyProtection="1">
      <alignment horizontal="center" vertical="center"/>
      <protection hidden="1"/>
    </xf>
    <xf numFmtId="0" fontId="44" fillId="9" borderId="120" xfId="6" applyFont="1" applyFill="1" applyBorder="1" applyAlignment="1" applyProtection="1">
      <alignment horizontal="center" vertical="center"/>
      <protection hidden="1"/>
    </xf>
    <xf numFmtId="0" fontId="44" fillId="10" borderId="0" xfId="6" applyFont="1" applyFill="1" applyAlignment="1" applyProtection="1">
      <alignment horizontal="center" vertical="center" wrapText="1"/>
      <protection hidden="1"/>
    </xf>
    <xf numFmtId="0" fontId="44" fillId="10" borderId="121" xfId="6" applyFont="1" applyFill="1" applyBorder="1" applyAlignment="1" applyProtection="1">
      <alignment horizontal="center" vertical="center" wrapText="1"/>
      <protection hidden="1"/>
    </xf>
    <xf numFmtId="181" fontId="127" fillId="3" borderId="0" xfId="0" applyNumberFormat="1" applyFont="1" applyFill="1" applyAlignment="1">
      <alignment horizontal="left" vertical="center"/>
    </xf>
    <xf numFmtId="179" fontId="58" fillId="3" borderId="0" xfId="8" applyNumberFormat="1" applyFont="1" applyFill="1" applyAlignment="1">
      <alignment horizontal="center" vertical="center"/>
    </xf>
    <xf numFmtId="179" fontId="58" fillId="3" borderId="23" xfId="8" applyNumberFormat="1" applyFont="1" applyFill="1" applyBorder="1" applyAlignment="1">
      <alignment horizontal="center" vertical="center"/>
    </xf>
    <xf numFmtId="0" fontId="159" fillId="82" borderId="209" xfId="6" applyFont="1" applyFill="1" applyBorder="1" applyAlignment="1" applyProtection="1">
      <alignment horizontal="center" vertical="center" wrapText="1"/>
      <protection hidden="1"/>
    </xf>
    <xf numFmtId="0" fontId="159" fillId="82" borderId="0" xfId="6" applyFont="1" applyFill="1" applyAlignment="1" applyProtection="1">
      <alignment horizontal="center" vertical="center" wrapText="1"/>
      <protection hidden="1"/>
    </xf>
    <xf numFmtId="0" fontId="159" fillId="82" borderId="28" xfId="6" applyFont="1" applyFill="1" applyBorder="1" applyAlignment="1" applyProtection="1">
      <alignment horizontal="center" vertical="center" wrapText="1"/>
      <protection hidden="1"/>
    </xf>
    <xf numFmtId="0" fontId="95" fillId="25" borderId="23" xfId="14" applyFont="1" applyFill="1" applyBorder="1" applyAlignment="1">
      <alignment horizontal="center" vertical="center"/>
    </xf>
    <xf numFmtId="0" fontId="73" fillId="14" borderId="209" xfId="6" applyFont="1" applyFill="1" applyBorder="1" applyAlignment="1" applyProtection="1">
      <alignment horizontal="right" vertical="center" wrapText="1"/>
      <protection hidden="1"/>
    </xf>
    <xf numFmtId="0" fontId="73" fillId="14" borderId="0" xfId="6" applyFont="1" applyFill="1" applyAlignment="1" applyProtection="1">
      <alignment horizontal="right" vertical="center" wrapText="1"/>
      <protection hidden="1"/>
    </xf>
    <xf numFmtId="0" fontId="99" fillId="14" borderId="0" xfId="6" applyFont="1" applyFill="1" applyAlignment="1" applyProtection="1">
      <alignment horizontal="left" vertical="center" wrapText="1"/>
      <protection hidden="1"/>
    </xf>
    <xf numFmtId="0" fontId="99" fillId="14" borderId="23" xfId="6" applyFont="1" applyFill="1" applyBorder="1" applyAlignment="1" applyProtection="1">
      <alignment horizontal="left" vertical="center" wrapText="1"/>
      <protection hidden="1"/>
    </xf>
    <xf numFmtId="0" fontId="81" fillId="82" borderId="209" xfId="6" applyFont="1" applyFill="1" applyBorder="1" applyAlignment="1" applyProtection="1">
      <alignment horizontal="right" vertical="center" wrapText="1"/>
      <protection hidden="1"/>
    </xf>
    <xf numFmtId="0" fontId="81" fillId="82" borderId="0" xfId="6" applyFont="1" applyFill="1" applyAlignment="1" applyProtection="1">
      <alignment horizontal="right" vertical="center" wrapText="1"/>
      <protection hidden="1"/>
    </xf>
    <xf numFmtId="0" fontId="81" fillId="82" borderId="0" xfId="6" applyFont="1" applyFill="1" applyAlignment="1" applyProtection="1">
      <alignment horizontal="left" vertical="center" wrapText="1"/>
      <protection hidden="1"/>
    </xf>
    <xf numFmtId="0" fontId="81" fillId="82" borderId="28" xfId="6" applyFont="1" applyFill="1" applyBorder="1" applyAlignment="1" applyProtection="1">
      <alignment horizontal="left" vertical="center" wrapText="1"/>
      <protection hidden="1"/>
    </xf>
    <xf numFmtId="0" fontId="72" fillId="3" borderId="209" xfId="11" applyFont="1" applyFill="1" applyBorder="1" applyAlignment="1">
      <alignment horizontal="center" vertical="center" wrapText="1"/>
    </xf>
    <xf numFmtId="0" fontId="72" fillId="3" borderId="0" xfId="11" applyFont="1" applyFill="1" applyAlignment="1">
      <alignment horizontal="center" vertical="center" wrapText="1"/>
    </xf>
    <xf numFmtId="0" fontId="72" fillId="3" borderId="23" xfId="11" applyFont="1" applyFill="1" applyBorder="1" applyAlignment="1">
      <alignment horizontal="center" vertical="center" wrapText="1"/>
    </xf>
    <xf numFmtId="0" fontId="81" fillId="82" borderId="209" xfId="6" applyFont="1" applyFill="1" applyBorder="1" applyAlignment="1" applyProtection="1">
      <alignment horizontal="center" vertical="center" wrapText="1"/>
      <protection hidden="1"/>
    </xf>
    <xf numFmtId="0" fontId="81" fillId="82" borderId="0" xfId="6" applyFont="1" applyFill="1" applyAlignment="1" applyProtection="1">
      <alignment horizontal="center" vertical="center" wrapText="1"/>
      <protection hidden="1"/>
    </xf>
    <xf numFmtId="0" fontId="81" fillId="82" borderId="28" xfId="6" applyFont="1" applyFill="1" applyBorder="1" applyAlignment="1" applyProtection="1">
      <alignment horizontal="center" vertical="center" wrapText="1"/>
      <protection hidden="1"/>
    </xf>
    <xf numFmtId="0" fontId="24" fillId="3" borderId="209" xfId="11" applyFont="1" applyFill="1" applyBorder="1" applyAlignment="1">
      <alignment horizontal="center" vertical="center" wrapText="1"/>
    </xf>
    <xf numFmtId="0" fontId="24" fillId="3" borderId="0" xfId="11" applyFont="1" applyFill="1" applyAlignment="1">
      <alignment horizontal="center" vertical="center" wrapText="1"/>
    </xf>
    <xf numFmtId="0" fontId="24" fillId="3" borderId="23" xfId="11" applyFont="1" applyFill="1" applyBorder="1" applyAlignment="1">
      <alignment horizontal="center" vertical="center" wrapText="1"/>
    </xf>
    <xf numFmtId="0" fontId="53" fillId="17" borderId="209" xfId="6" applyFont="1" applyFill="1" applyBorder="1" applyAlignment="1">
      <alignment horizontal="center" vertical="center"/>
    </xf>
    <xf numFmtId="0" fontId="53" fillId="17" borderId="0" xfId="6" applyFont="1" applyFill="1" applyAlignment="1">
      <alignment horizontal="center" vertical="center"/>
    </xf>
    <xf numFmtId="0" fontId="53" fillId="17" borderId="23" xfId="6" applyFont="1" applyFill="1" applyBorder="1" applyAlignment="1">
      <alignment horizontal="center" vertical="center"/>
    </xf>
    <xf numFmtId="1" fontId="60" fillId="82" borderId="0" xfId="11" applyNumberFormat="1" applyFont="1" applyFill="1" applyAlignment="1">
      <alignment horizontal="center" vertical="center"/>
    </xf>
    <xf numFmtId="1" fontId="60" fillId="82" borderId="28" xfId="11" applyNumberFormat="1" applyFont="1" applyFill="1" applyBorder="1" applyAlignment="1">
      <alignment horizontal="center" vertical="center"/>
    </xf>
    <xf numFmtId="164" fontId="38" fillId="14" borderId="209" xfId="11" applyNumberFormat="1" applyFont="1" applyFill="1" applyBorder="1" applyAlignment="1">
      <alignment horizontal="center" vertical="center" wrapText="1"/>
    </xf>
    <xf numFmtId="164" fontId="38" fillId="14" borderId="0" xfId="11" applyNumberFormat="1" applyFont="1" applyFill="1" applyAlignment="1">
      <alignment horizontal="center" vertical="center" wrapText="1"/>
    </xf>
    <xf numFmtId="0" fontId="74" fillId="3" borderId="0" xfId="14" applyFont="1" applyFill="1" applyAlignment="1">
      <alignment horizontal="right" vertical="center" wrapText="1"/>
    </xf>
    <xf numFmtId="0" fontId="67" fillId="2" borderId="0" xfId="0" applyFont="1" applyFill="1" applyAlignment="1">
      <alignment horizontal="center" vertical="center" wrapText="1"/>
    </xf>
    <xf numFmtId="0" fontId="67" fillId="2" borderId="23" xfId="0" applyFont="1" applyFill="1" applyBorder="1" applyAlignment="1">
      <alignment horizontal="center" vertical="center" wrapText="1"/>
    </xf>
    <xf numFmtId="0" fontId="131" fillId="82" borderId="209" xfId="6" applyFont="1" applyFill="1" applyBorder="1" applyAlignment="1" applyProtection="1">
      <alignment horizontal="right" vertical="center" wrapText="1"/>
      <protection hidden="1"/>
    </xf>
    <xf numFmtId="0" fontId="131" fillId="82" borderId="0" xfId="6" applyFont="1" applyFill="1" applyAlignment="1" applyProtection="1">
      <alignment horizontal="right" vertical="center" wrapText="1"/>
      <protection hidden="1"/>
    </xf>
    <xf numFmtId="0" fontId="72" fillId="82" borderId="0" xfId="0" applyFont="1" applyFill="1" applyAlignment="1">
      <alignment horizontal="center" vertical="center" wrapText="1"/>
    </xf>
    <xf numFmtId="0" fontId="72" fillId="82" borderId="28" xfId="0" applyFont="1" applyFill="1" applyBorder="1" applyAlignment="1">
      <alignment horizontal="center" vertical="center" wrapText="1"/>
    </xf>
    <xf numFmtId="0" fontId="26" fillId="3" borderId="0" xfId="14" applyFont="1" applyFill="1" applyAlignment="1">
      <alignment horizontal="right" wrapText="1"/>
    </xf>
    <xf numFmtId="1" fontId="176" fillId="9" borderId="209" xfId="8" applyNumberFormat="1" applyFont="1" applyFill="1" applyBorder="1" applyAlignment="1" applyProtection="1">
      <alignment horizontal="center" vertical="center"/>
      <protection locked="0"/>
    </xf>
    <xf numFmtId="0" fontId="170" fillId="9" borderId="0" xfId="0" applyFont="1" applyFill="1" applyAlignment="1">
      <alignment horizontal="center" vertical="center"/>
    </xf>
    <xf numFmtId="0" fontId="122" fillId="3" borderId="0" xfId="14" applyFont="1" applyFill="1" applyAlignment="1">
      <alignment horizontal="center" vertical="center"/>
    </xf>
    <xf numFmtId="1" fontId="124" fillId="11" borderId="0" xfId="11" applyNumberFormat="1" applyFont="1" applyFill="1" applyAlignment="1">
      <alignment horizontal="center" vertical="center"/>
    </xf>
    <xf numFmtId="1" fontId="124" fillId="11" borderId="23" xfId="11" applyNumberFormat="1" applyFont="1" applyFill="1" applyBorder="1" applyAlignment="1">
      <alignment horizontal="center" vertical="center"/>
    </xf>
    <xf numFmtId="0" fontId="59" fillId="82" borderId="209" xfId="6" applyFont="1" applyFill="1" applyBorder="1" applyAlignment="1">
      <alignment horizontal="right" vertical="center" wrapText="1"/>
    </xf>
    <xf numFmtId="0" fontId="59" fillId="82" borderId="0" xfId="6" applyFont="1" applyFill="1" applyAlignment="1">
      <alignment horizontal="right" vertical="center" wrapText="1"/>
    </xf>
    <xf numFmtId="0" fontId="53" fillId="3" borderId="0" xfId="14" applyFont="1" applyFill="1" applyAlignment="1">
      <alignment horizontal="right" vertical="center"/>
    </xf>
    <xf numFmtId="0" fontId="53" fillId="3" borderId="23" xfId="14" applyFont="1" applyFill="1" applyBorder="1" applyAlignment="1">
      <alignment horizontal="right" vertical="center"/>
    </xf>
    <xf numFmtId="0" fontId="95" fillId="16" borderId="175" xfId="14" applyFont="1" applyFill="1" applyBorder="1" applyAlignment="1">
      <alignment horizontal="center" vertical="center"/>
    </xf>
    <xf numFmtId="0" fontId="95" fillId="16" borderId="0" xfId="14" applyFont="1" applyFill="1" applyAlignment="1">
      <alignment horizontal="center" vertical="center"/>
    </xf>
    <xf numFmtId="0" fontId="21" fillId="14" borderId="174" xfId="6" applyFont="1" applyFill="1" applyBorder="1" applyAlignment="1" applyProtection="1">
      <alignment horizontal="center" vertical="center" wrapText="1"/>
      <protection hidden="1"/>
    </xf>
    <xf numFmtId="0" fontId="21" fillId="14" borderId="175" xfId="6" applyFont="1" applyFill="1" applyBorder="1" applyAlignment="1" applyProtection="1">
      <alignment horizontal="center" vertical="center" wrapText="1"/>
      <protection hidden="1"/>
    </xf>
    <xf numFmtId="0" fontId="21" fillId="14" borderId="209" xfId="6" applyFont="1" applyFill="1" applyBorder="1" applyAlignment="1" applyProtection="1">
      <alignment horizontal="center" vertical="center" wrapText="1"/>
      <protection hidden="1"/>
    </xf>
    <xf numFmtId="0" fontId="21" fillId="14" borderId="0" xfId="6" applyFont="1" applyFill="1" applyAlignment="1" applyProtection="1">
      <alignment horizontal="center" vertical="center" wrapText="1"/>
      <protection hidden="1"/>
    </xf>
    <xf numFmtId="0" fontId="21" fillId="14" borderId="176" xfId="14" applyFont="1" applyFill="1" applyBorder="1" applyAlignment="1">
      <alignment horizontal="center" vertical="center"/>
    </xf>
    <xf numFmtId="0" fontId="21" fillId="14" borderId="23" xfId="14" applyFont="1" applyFill="1" applyBorder="1" applyAlignment="1">
      <alignment horizontal="center" vertical="center"/>
    </xf>
    <xf numFmtId="0" fontId="206" fillId="31" borderId="0" xfId="1" applyFill="1" applyBorder="1" applyAlignment="1">
      <alignment horizontal="left" vertical="center"/>
    </xf>
    <xf numFmtId="0" fontId="63" fillId="31" borderId="0" xfId="0" applyFont="1" applyFill="1" applyAlignment="1">
      <alignment horizontal="left" vertical="center"/>
    </xf>
    <xf numFmtId="0" fontId="63" fillId="31" borderId="23" xfId="0" applyFont="1" applyFill="1" applyBorder="1" applyAlignment="1">
      <alignment horizontal="left" vertical="center"/>
    </xf>
    <xf numFmtId="1" fontId="0" fillId="15" borderId="24" xfId="0" applyNumberFormat="1" applyFill="1" applyBorder="1" applyAlignment="1">
      <alignment horizontal="center"/>
    </xf>
    <xf numFmtId="0" fontId="471" fillId="14" borderId="174" xfId="6" applyFont="1" applyFill="1" applyBorder="1" applyAlignment="1">
      <alignment horizontal="center" vertical="center" wrapText="1"/>
    </xf>
    <xf numFmtId="0" fontId="471" fillId="14" borderId="175" xfId="6" applyFont="1" applyFill="1" applyBorder="1" applyAlignment="1">
      <alignment horizontal="center" vertical="center" wrapText="1"/>
    </xf>
    <xf numFmtId="0" fontId="471" fillId="14" borderId="209" xfId="6" applyFont="1" applyFill="1" applyBorder="1" applyAlignment="1">
      <alignment horizontal="center" vertical="center" wrapText="1"/>
    </xf>
    <xf numFmtId="0" fontId="471" fillId="14" borderId="0" xfId="6" applyFont="1" applyFill="1" applyAlignment="1">
      <alignment horizontal="center" vertical="center" wrapText="1"/>
    </xf>
    <xf numFmtId="0" fontId="99" fillId="14" borderId="175" xfId="6" applyFont="1" applyFill="1" applyBorder="1" applyAlignment="1">
      <alignment horizontal="center" vertical="center" wrapText="1"/>
    </xf>
    <xf numFmtId="0" fontId="99" fillId="14" borderId="218" xfId="6" applyFont="1" applyFill="1" applyBorder="1" applyAlignment="1">
      <alignment horizontal="center" vertical="center" wrapText="1"/>
    </xf>
    <xf numFmtId="0" fontId="99" fillId="14" borderId="0" xfId="6" applyFont="1" applyFill="1" applyAlignment="1">
      <alignment horizontal="center" vertical="center" wrapText="1"/>
    </xf>
    <xf numFmtId="0" fontId="99" fillId="14" borderId="28" xfId="6" applyFont="1" applyFill="1" applyBorder="1" applyAlignment="1">
      <alignment horizontal="center" vertical="center" wrapText="1"/>
    </xf>
    <xf numFmtId="0" fontId="481" fillId="14" borderId="219" xfId="6" applyFont="1" applyFill="1" applyBorder="1" applyAlignment="1">
      <alignment horizontal="center" vertical="center" textRotation="90"/>
    </xf>
    <xf numFmtId="0" fontId="481" fillId="14" borderId="16" xfId="6" applyFont="1" applyFill="1" applyBorder="1" applyAlignment="1">
      <alignment horizontal="center" vertical="center" textRotation="90"/>
    </xf>
    <xf numFmtId="0" fontId="159" fillId="12" borderId="0" xfId="6" applyFont="1" applyFill="1" applyAlignment="1">
      <alignment horizontal="center" vertical="center"/>
    </xf>
    <xf numFmtId="0" fontId="159" fillId="12" borderId="28" xfId="6" applyFont="1" applyFill="1" applyBorder="1" applyAlignment="1">
      <alignment horizontal="center" vertical="center"/>
    </xf>
    <xf numFmtId="0" fontId="98" fillId="14" borderId="209" xfId="6" applyFont="1" applyFill="1" applyBorder="1" applyAlignment="1">
      <alignment horizontal="center" vertical="center" wrapText="1"/>
    </xf>
    <xf numFmtId="0" fontId="98" fillId="14" borderId="0" xfId="6" applyFont="1" applyFill="1" applyAlignment="1">
      <alignment horizontal="center" vertical="center" wrapText="1"/>
    </xf>
    <xf numFmtId="0" fontId="98" fillId="14" borderId="11" xfId="6" applyFont="1" applyFill="1" applyBorder="1" applyAlignment="1">
      <alignment horizontal="center" vertical="center" wrapText="1"/>
    </xf>
    <xf numFmtId="0" fontId="98" fillId="14" borderId="12" xfId="6" applyFont="1" applyFill="1" applyBorder="1" applyAlignment="1">
      <alignment horizontal="center" vertical="center" wrapText="1"/>
    </xf>
    <xf numFmtId="0" fontId="203" fillId="12" borderId="0" xfId="14" applyFont="1" applyFill="1" applyAlignment="1">
      <alignment horizontal="center" vertical="center"/>
    </xf>
    <xf numFmtId="0" fontId="203" fillId="12" borderId="28" xfId="14" applyFont="1" applyFill="1" applyBorder="1" applyAlignment="1">
      <alignment horizontal="center" vertical="center"/>
    </xf>
    <xf numFmtId="0" fontId="203" fillId="12" borderId="12" xfId="14" applyFont="1" applyFill="1" applyBorder="1" applyAlignment="1">
      <alignment horizontal="center" vertical="center"/>
    </xf>
    <xf numFmtId="0" fontId="203" fillId="12" borderId="35" xfId="14" applyFont="1" applyFill="1" applyBorder="1" applyAlignment="1">
      <alignment horizontal="center" vertical="center"/>
    </xf>
    <xf numFmtId="0" fontId="159" fillId="3" borderId="180" xfId="6" applyFont="1" applyFill="1" applyBorder="1" applyAlignment="1">
      <alignment horizontal="center" vertical="center" wrapText="1"/>
    </xf>
    <xf numFmtId="0" fontId="159" fillId="3" borderId="181" xfId="6" applyFont="1" applyFill="1" applyBorder="1" applyAlignment="1">
      <alignment horizontal="center" vertical="center" wrapText="1"/>
    </xf>
    <xf numFmtId="0" fontId="159" fillId="3" borderId="190" xfId="6" applyFont="1" applyFill="1" applyBorder="1" applyAlignment="1">
      <alignment horizontal="center" vertical="center" wrapText="1"/>
    </xf>
    <xf numFmtId="0" fontId="159" fillId="3" borderId="209" xfId="6" applyFont="1" applyFill="1" applyBorder="1" applyAlignment="1">
      <alignment horizontal="center" vertical="center" wrapText="1"/>
    </xf>
    <xf numFmtId="0" fontId="159" fillId="3" borderId="0" xfId="6" applyFont="1" applyFill="1" applyAlignment="1">
      <alignment horizontal="center" vertical="center" wrapText="1"/>
    </xf>
    <xf numFmtId="0" fontId="159" fillId="3" borderId="28" xfId="6" applyFont="1" applyFill="1" applyBorder="1" applyAlignment="1">
      <alignment horizontal="center" vertical="center" wrapText="1"/>
    </xf>
    <xf numFmtId="0" fontId="12" fillId="0" borderId="186" xfId="6" applyFont="1" applyBorder="1" applyAlignment="1" applyProtection="1">
      <alignment horizontal="center" vertical="center" textRotation="90"/>
      <protection hidden="1"/>
    </xf>
    <xf numFmtId="0" fontId="12" fillId="0" borderId="9" xfId="6" applyFont="1" applyBorder="1" applyAlignment="1" applyProtection="1">
      <alignment horizontal="center" vertical="center" textRotation="90"/>
      <protection hidden="1"/>
    </xf>
    <xf numFmtId="0" fontId="12" fillId="0" borderId="225" xfId="6" applyFont="1" applyBorder="1" applyAlignment="1" applyProtection="1">
      <alignment horizontal="center" vertical="center" textRotation="90"/>
      <protection hidden="1"/>
    </xf>
    <xf numFmtId="0" fontId="473" fillId="3" borderId="181" xfId="6" applyFont="1" applyFill="1" applyBorder="1" applyAlignment="1">
      <alignment horizontal="center" vertical="center" wrapText="1"/>
    </xf>
    <xf numFmtId="0" fontId="473" fillId="3" borderId="0" xfId="6" applyFont="1" applyFill="1" applyAlignment="1">
      <alignment horizontal="center" vertical="center" wrapText="1"/>
    </xf>
    <xf numFmtId="0" fontId="19" fillId="3" borderId="181" xfId="0" applyFont="1" applyFill="1" applyBorder="1" applyAlignment="1">
      <alignment horizontal="center" vertical="center"/>
    </xf>
    <xf numFmtId="0" fontId="19" fillId="3" borderId="0" xfId="0" applyFont="1" applyFill="1" applyAlignment="1">
      <alignment horizontal="center" vertical="center"/>
    </xf>
    <xf numFmtId="0" fontId="437" fillId="3" borderId="0" xfId="6" applyFont="1" applyFill="1" applyAlignment="1">
      <alignment horizontal="right" vertical="center" wrapText="1"/>
    </xf>
    <xf numFmtId="0" fontId="475" fillId="6" borderId="0" xfId="6" applyFont="1" applyFill="1" applyAlignment="1" applyProtection="1">
      <alignment horizontal="center" vertical="center"/>
      <protection hidden="1"/>
    </xf>
    <xf numFmtId="0" fontId="474" fillId="3" borderId="0" xfId="14" applyFont="1" applyFill="1" applyAlignment="1">
      <alignment horizontal="right" vertical="center" wrapText="1"/>
    </xf>
    <xf numFmtId="0" fontId="19" fillId="21" borderId="0" xfId="0" applyFont="1" applyFill="1" applyAlignment="1">
      <alignment horizontal="center" vertical="center"/>
    </xf>
    <xf numFmtId="0" fontId="31" fillId="14" borderId="209" xfId="6" applyFont="1" applyFill="1" applyBorder="1" applyAlignment="1" applyProtection="1">
      <alignment horizontal="right" vertical="center" wrapText="1"/>
      <protection hidden="1"/>
    </xf>
    <xf numFmtId="0" fontId="31" fillId="14" borderId="0" xfId="6" applyFont="1" applyFill="1" applyAlignment="1" applyProtection="1">
      <alignment horizontal="right" vertical="center" wrapText="1"/>
      <protection hidden="1"/>
    </xf>
    <xf numFmtId="0" fontId="99" fillId="83" borderId="0" xfId="6" applyFont="1" applyFill="1" applyAlignment="1">
      <alignment horizontal="center" vertical="center" wrapText="1"/>
    </xf>
    <xf numFmtId="0" fontId="486" fillId="2" borderId="0" xfId="1" applyFont="1" applyFill="1" applyBorder="1" applyAlignment="1">
      <alignment horizontal="left" vertical="center"/>
    </xf>
    <xf numFmtId="0" fontId="486" fillId="2" borderId="28" xfId="1" applyFont="1" applyFill="1" applyBorder="1" applyAlignment="1">
      <alignment horizontal="left" vertical="center"/>
    </xf>
    <xf numFmtId="0" fontId="17" fillId="3" borderId="0" xfId="14" applyFont="1" applyFill="1" applyAlignment="1">
      <alignment horizontal="left" vertical="center" wrapText="1"/>
    </xf>
    <xf numFmtId="0" fontId="17" fillId="3" borderId="28" xfId="14" applyFont="1" applyFill="1" applyBorder="1" applyAlignment="1">
      <alignment horizontal="left" vertical="center" wrapText="1"/>
    </xf>
    <xf numFmtId="164" fontId="72" fillId="11" borderId="175" xfId="11" applyNumberFormat="1" applyFont="1" applyFill="1" applyBorder="1" applyAlignment="1">
      <alignment horizontal="center" vertical="center" wrapText="1"/>
    </xf>
    <xf numFmtId="164" fontId="72" fillId="11" borderId="0" xfId="11" applyNumberFormat="1" applyFont="1" applyFill="1" applyAlignment="1">
      <alignment horizontal="center" vertical="center" wrapText="1"/>
    </xf>
    <xf numFmtId="164" fontId="95" fillId="25" borderId="221" xfId="14" applyNumberFormat="1" applyFont="1" applyFill="1" applyBorder="1" applyAlignment="1">
      <alignment horizontal="center" vertical="center" textRotation="90"/>
    </xf>
    <xf numFmtId="0" fontId="60" fillId="11" borderId="209" xfId="14" applyFont="1" applyFill="1" applyBorder="1" applyAlignment="1">
      <alignment horizontal="center" vertical="center"/>
    </xf>
    <xf numFmtId="0" fontId="484" fillId="11" borderId="0" xfId="14" applyFont="1" applyFill="1" applyAlignment="1">
      <alignment horizontal="center" vertical="center" wrapText="1"/>
    </xf>
    <xf numFmtId="0" fontId="131" fillId="11" borderId="174" xfId="14" applyFont="1" applyFill="1" applyBorder="1" applyAlignment="1">
      <alignment horizontal="center" vertical="center" wrapText="1"/>
    </xf>
    <xf numFmtId="0" fontId="131" fillId="11" borderId="209" xfId="14" applyFont="1" applyFill="1" applyBorder="1" applyAlignment="1">
      <alignment horizontal="center" vertical="center" wrapText="1"/>
    </xf>
    <xf numFmtId="0" fontId="159" fillId="11" borderId="175" xfId="14" applyFont="1" applyFill="1" applyBorder="1" applyAlignment="1">
      <alignment horizontal="center" vertical="center"/>
    </xf>
    <xf numFmtId="0" fontId="159" fillId="11" borderId="0" xfId="14" applyFont="1" applyFill="1" applyAlignment="1">
      <alignment horizontal="center" vertical="center"/>
    </xf>
    <xf numFmtId="0" fontId="484" fillId="11" borderId="0" xfId="14" applyFont="1" applyFill="1" applyAlignment="1">
      <alignment horizontal="center" vertical="center"/>
    </xf>
    <xf numFmtId="0" fontId="58" fillId="3" borderId="93" xfId="14" applyFont="1" applyFill="1" applyBorder="1" applyAlignment="1">
      <alignment horizontal="center" vertical="center"/>
    </xf>
    <xf numFmtId="0" fontId="100" fillId="3" borderId="209" xfId="6" applyFont="1" applyFill="1" applyBorder="1" applyAlignment="1">
      <alignment horizontal="center" vertical="center"/>
    </xf>
    <xf numFmtId="0" fontId="100" fillId="3" borderId="0" xfId="6" applyFont="1" applyFill="1" applyAlignment="1">
      <alignment horizontal="center" vertical="center"/>
    </xf>
    <xf numFmtId="0" fontId="100" fillId="3" borderId="23" xfId="6" applyFont="1" applyFill="1" applyBorder="1" applyAlignment="1">
      <alignment horizontal="center" vertical="center"/>
    </xf>
    <xf numFmtId="0" fontId="108" fillId="2" borderId="0" xfId="3" applyFont="1" applyFill="1" applyBorder="1" applyAlignment="1">
      <alignment horizontal="left" vertical="center"/>
    </xf>
    <xf numFmtId="0" fontId="99" fillId="14" borderId="209" xfId="11" applyFont="1" applyFill="1" applyBorder="1" applyAlignment="1">
      <alignment horizontal="center" vertical="center" wrapText="1"/>
    </xf>
    <xf numFmtId="0" fontId="99" fillId="14" borderId="0" xfId="11" applyFont="1" applyFill="1" applyAlignment="1">
      <alignment horizontal="center" vertical="center" wrapText="1"/>
    </xf>
    <xf numFmtId="0" fontId="99" fillId="14" borderId="23" xfId="11" applyFont="1" applyFill="1" applyBorder="1" applyAlignment="1">
      <alignment horizontal="center" vertical="center" wrapText="1"/>
    </xf>
    <xf numFmtId="0" fontId="92" fillId="21" borderId="0" xfId="0" applyFont="1" applyFill="1" applyAlignment="1">
      <alignment horizontal="center" vertical="center" wrapText="1"/>
    </xf>
    <xf numFmtId="0" fontId="92" fillId="21" borderId="23" xfId="0" applyFont="1" applyFill="1" applyBorder="1" applyAlignment="1">
      <alignment horizontal="center" vertical="center" wrapText="1"/>
    </xf>
    <xf numFmtId="0" fontId="482" fillId="3" borderId="0" xfId="14" applyFont="1" applyFill="1" applyAlignment="1">
      <alignment horizontal="left" vertical="center" wrapText="1"/>
    </xf>
    <xf numFmtId="0" fontId="98" fillId="83" borderId="0" xfId="6" applyFont="1" applyFill="1" applyAlignment="1">
      <alignment horizontal="center" vertical="center" wrapText="1"/>
    </xf>
    <xf numFmtId="0" fontId="12" fillId="0" borderId="187" xfId="6" applyFont="1" applyBorder="1" applyAlignment="1" applyProtection="1">
      <alignment horizontal="center" vertical="center" textRotation="90"/>
      <protection hidden="1"/>
    </xf>
    <xf numFmtId="0" fontId="12" fillId="0" borderId="10" xfId="6" applyFont="1" applyBorder="1" applyAlignment="1" applyProtection="1">
      <alignment horizontal="center" vertical="center" textRotation="90"/>
      <protection hidden="1"/>
    </xf>
    <xf numFmtId="0" fontId="12" fillId="0" borderId="222" xfId="6" applyFont="1" applyBorder="1" applyAlignment="1" applyProtection="1">
      <alignment horizontal="center" vertical="center" textRotation="90"/>
      <protection hidden="1"/>
    </xf>
    <xf numFmtId="0" fontId="44" fillId="0" borderId="0" xfId="6" applyFont="1" applyAlignment="1">
      <alignment horizontal="center" vertical="center" wrapText="1"/>
    </xf>
    <xf numFmtId="0" fontId="22" fillId="4" borderId="0" xfId="0" applyFont="1" applyFill="1" applyAlignment="1">
      <alignment horizontal="center" vertical="center" wrapText="1"/>
    </xf>
    <xf numFmtId="0" fontId="22" fillId="4" borderId="23" xfId="0" applyFont="1" applyFill="1" applyBorder="1" applyAlignment="1">
      <alignment horizontal="center" vertical="center" wrapText="1"/>
    </xf>
    <xf numFmtId="0" fontId="912" fillId="55" borderId="172" xfId="0" applyFont="1" applyFill="1" applyBorder="1" applyAlignment="1">
      <alignment horizontal="center" vertical="center"/>
    </xf>
    <xf numFmtId="0" fontId="912" fillId="55" borderId="173" xfId="0" applyFont="1" applyFill="1" applyBorder="1" applyAlignment="1">
      <alignment horizontal="center" vertical="center"/>
    </xf>
    <xf numFmtId="0" fontId="912" fillId="55" borderId="207" xfId="0" applyFont="1" applyFill="1" applyBorder="1" applyAlignment="1">
      <alignment horizontal="center" vertical="center"/>
    </xf>
    <xf numFmtId="0" fontId="912" fillId="55" borderId="208" xfId="0" applyFont="1" applyFill="1" applyBorder="1" applyAlignment="1">
      <alignment horizontal="center" vertical="center"/>
    </xf>
    <xf numFmtId="0" fontId="912" fillId="55" borderId="0" xfId="0" applyFont="1" applyFill="1" applyAlignment="1">
      <alignment horizontal="center" vertical="center"/>
    </xf>
    <xf numFmtId="0" fontId="912" fillId="55" borderId="68" xfId="0" applyFont="1" applyFill="1" applyBorder="1" applyAlignment="1">
      <alignment horizontal="center" vertical="center"/>
    </xf>
    <xf numFmtId="0" fontId="912" fillId="55" borderId="69" xfId="0" applyFont="1" applyFill="1" applyBorder="1" applyAlignment="1">
      <alignment horizontal="center" vertical="center"/>
    </xf>
    <xf numFmtId="0" fontId="912" fillId="55" borderId="70" xfId="0" applyFont="1" applyFill="1" applyBorder="1" applyAlignment="1">
      <alignment horizontal="center" vertical="center"/>
    </xf>
    <xf numFmtId="0" fontId="912" fillId="55" borderId="71" xfId="0" applyFont="1" applyFill="1" applyBorder="1" applyAlignment="1">
      <alignment horizontal="center" vertical="center"/>
    </xf>
    <xf numFmtId="0" fontId="472" fillId="3" borderId="0" xfId="14" applyFont="1" applyFill="1" applyAlignment="1">
      <alignment horizontal="center" vertical="center"/>
    </xf>
    <xf numFmtId="0" fontId="72" fillId="3" borderId="0" xfId="14" applyFont="1" applyFill="1" applyAlignment="1">
      <alignment horizontal="center" vertical="center"/>
    </xf>
    <xf numFmtId="0" fontId="81" fillId="3" borderId="189" xfId="6" applyFont="1" applyFill="1" applyBorder="1" applyAlignment="1">
      <alignment horizontal="center" vertical="center"/>
    </xf>
    <xf numFmtId="0" fontId="81" fillId="3" borderId="181" xfId="6" applyFont="1" applyFill="1" applyBorder="1" applyAlignment="1">
      <alignment horizontal="center" vertical="center"/>
    </xf>
    <xf numFmtId="0" fontId="81" fillId="3" borderId="190" xfId="6" applyFont="1" applyFill="1" applyBorder="1" applyAlignment="1">
      <alignment horizontal="center" vertical="center"/>
    </xf>
    <xf numFmtId="0" fontId="81" fillId="3" borderId="18" xfId="6" applyFont="1" applyFill="1" applyBorder="1" applyAlignment="1">
      <alignment horizontal="center" vertical="center"/>
    </xf>
    <xf numFmtId="0" fontId="81" fillId="3" borderId="0" xfId="6" applyFont="1" applyFill="1" applyAlignment="1">
      <alignment horizontal="center" vertical="center"/>
    </xf>
    <xf numFmtId="0" fontId="81" fillId="3" borderId="28" xfId="6" applyFont="1" applyFill="1" applyBorder="1" applyAlignment="1">
      <alignment horizontal="center" vertical="center"/>
    </xf>
    <xf numFmtId="0" fontId="72" fillId="3" borderId="0" xfId="14" applyFont="1" applyFill="1" applyAlignment="1">
      <alignment horizontal="center" vertical="center" wrapText="1"/>
    </xf>
    <xf numFmtId="0" fontId="72" fillId="3" borderId="12" xfId="14" applyFont="1" applyFill="1" applyBorder="1" applyAlignment="1">
      <alignment horizontal="center" vertical="center" wrapText="1"/>
    </xf>
    <xf numFmtId="0" fontId="64" fillId="3" borderId="18" xfId="14" applyFont="1" applyFill="1" applyBorder="1" applyAlignment="1">
      <alignment horizontal="center" vertical="center"/>
    </xf>
    <xf numFmtId="0" fontId="64" fillId="3" borderId="0" xfId="14" applyFont="1" applyFill="1" applyAlignment="1">
      <alignment horizontal="center" vertical="center"/>
    </xf>
    <xf numFmtId="0" fontId="480" fillId="3" borderId="0" xfId="14" applyFont="1" applyFill="1" applyAlignment="1">
      <alignment horizontal="center" vertical="center"/>
    </xf>
    <xf numFmtId="0" fontId="480" fillId="3" borderId="28" xfId="14" applyFont="1" applyFill="1" applyBorder="1" applyAlignment="1">
      <alignment horizontal="center" vertical="center"/>
    </xf>
    <xf numFmtId="1" fontId="0" fillId="15" borderId="93" xfId="0" applyNumberFormat="1" applyFill="1" applyBorder="1" applyAlignment="1">
      <alignment horizontal="center"/>
    </xf>
    <xf numFmtId="0" fontId="94" fillId="83" borderId="209" xfId="6" applyFont="1" applyFill="1" applyBorder="1" applyAlignment="1">
      <alignment horizontal="center" vertical="center" wrapText="1"/>
    </xf>
    <xf numFmtId="0" fontId="94" fillId="83" borderId="0" xfId="6" applyFont="1" applyFill="1" applyAlignment="1">
      <alignment horizontal="center" vertical="center" wrapText="1"/>
    </xf>
    <xf numFmtId="0" fontId="99" fillId="14" borderId="209" xfId="11" applyFont="1" applyFill="1" applyBorder="1" applyAlignment="1">
      <alignment horizontal="left" vertical="center" wrapText="1"/>
    </xf>
    <xf numFmtId="0" fontId="99" fillId="14" borderId="0" xfId="11" applyFont="1" applyFill="1" applyAlignment="1">
      <alignment horizontal="left" vertical="center" wrapText="1"/>
    </xf>
    <xf numFmtId="0" fontId="99" fillId="14" borderId="23" xfId="11" applyFont="1" applyFill="1" applyBorder="1" applyAlignment="1">
      <alignment horizontal="left" vertical="center" wrapText="1"/>
    </xf>
    <xf numFmtId="0" fontId="108" fillId="31" borderId="0" xfId="3" applyFont="1" applyFill="1" applyBorder="1" applyAlignment="1">
      <alignment horizontal="left" vertical="center"/>
    </xf>
    <xf numFmtId="0" fontId="151" fillId="2" borderId="0" xfId="0" applyFont="1" applyFill="1" applyAlignment="1">
      <alignment horizontal="left" vertical="center" wrapText="1"/>
    </xf>
    <xf numFmtId="0" fontId="151" fillId="2" borderId="23" xfId="0" applyFont="1" applyFill="1" applyBorder="1" applyAlignment="1">
      <alignment horizontal="left" vertical="center" wrapText="1"/>
    </xf>
    <xf numFmtId="0" fontId="73" fillId="28" borderId="209" xfId="6" applyFont="1" applyFill="1" applyBorder="1" applyAlignment="1">
      <alignment horizontal="center" vertical="center"/>
    </xf>
    <xf numFmtId="0" fontId="73" fillId="28" borderId="0" xfId="6" applyFont="1" applyFill="1" applyAlignment="1">
      <alignment horizontal="center" vertical="center"/>
    </xf>
    <xf numFmtId="0" fontId="98" fillId="83" borderId="0" xfId="6" applyFont="1" applyFill="1" applyAlignment="1">
      <alignment horizontal="center" vertical="center"/>
    </xf>
    <xf numFmtId="0" fontId="139" fillId="3" borderId="209" xfId="6" applyFont="1" applyFill="1" applyBorder="1" applyAlignment="1">
      <alignment horizontal="center" vertical="center"/>
    </xf>
    <xf numFmtId="0" fontId="140" fillId="31" borderId="0" xfId="0" applyFont="1" applyFill="1" applyAlignment="1">
      <alignment horizontal="left" vertical="center" wrapText="1"/>
    </xf>
    <xf numFmtId="0" fontId="140" fillId="31" borderId="23" xfId="0" applyFont="1" applyFill="1" applyBorder="1" applyAlignment="1">
      <alignment horizontal="left" vertical="center" wrapText="1"/>
    </xf>
    <xf numFmtId="0" fontId="39" fillId="31" borderId="0" xfId="14" applyFont="1" applyFill="1" applyAlignment="1">
      <alignment vertical="center"/>
    </xf>
    <xf numFmtId="0" fontId="39" fillId="31" borderId="23" xfId="14" applyFont="1" applyFill="1" applyBorder="1" applyAlignment="1">
      <alignment vertical="center"/>
    </xf>
    <xf numFmtId="0" fontId="111" fillId="31" borderId="0" xfId="14" applyFont="1" applyFill="1" applyAlignment="1">
      <alignment horizontal="left" vertical="center" wrapText="1"/>
    </xf>
    <xf numFmtId="0" fontId="111" fillId="31" borderId="23" xfId="14" applyFont="1" applyFill="1" applyBorder="1" applyAlignment="1">
      <alignment horizontal="left" vertical="center" wrapText="1"/>
    </xf>
    <xf numFmtId="0" fontId="771" fillId="31" borderId="85" xfId="0" applyFont="1" applyFill="1" applyBorder="1" applyAlignment="1">
      <alignment horizontal="left" wrapText="1"/>
    </xf>
    <xf numFmtId="0" fontId="771" fillId="31" borderId="0" xfId="0" applyFont="1" applyFill="1" applyAlignment="1">
      <alignment horizontal="left" wrapText="1"/>
    </xf>
    <xf numFmtId="0" fontId="771" fillId="31" borderId="23" xfId="0" applyFont="1" applyFill="1" applyBorder="1" applyAlignment="1">
      <alignment horizontal="left" wrapText="1"/>
    </xf>
    <xf numFmtId="0" fontId="131" fillId="31" borderId="0" xfId="0" applyFont="1" applyFill="1" applyAlignment="1">
      <alignment horizontal="left" vertical="center"/>
    </xf>
    <xf numFmtId="0" fontId="198" fillId="3" borderId="209" xfId="6" applyFont="1" applyFill="1" applyBorder="1" applyAlignment="1">
      <alignment horizontal="center" vertical="center"/>
    </xf>
    <xf numFmtId="0" fontId="771" fillId="31" borderId="85" xfId="0" applyFont="1" applyFill="1" applyBorder="1" applyAlignment="1">
      <alignment horizontal="left" vertical="center"/>
    </xf>
    <xf numFmtId="0" fontId="771" fillId="31" borderId="0" xfId="0" applyFont="1" applyFill="1" applyAlignment="1">
      <alignment horizontal="left" vertical="center"/>
    </xf>
    <xf numFmtId="0" fontId="771" fillId="31" borderId="23" xfId="0" applyFont="1" applyFill="1" applyBorder="1" applyAlignment="1">
      <alignment horizontal="left" vertical="center"/>
    </xf>
    <xf numFmtId="0" fontId="116" fillId="3" borderId="209" xfId="6" applyFont="1" applyFill="1" applyBorder="1" applyAlignment="1">
      <alignment horizontal="center" vertical="center"/>
    </xf>
    <xf numFmtId="0" fontId="117" fillId="31" borderId="0" xfId="0" applyFont="1" applyFill="1" applyAlignment="1">
      <alignment vertical="center"/>
    </xf>
    <xf numFmtId="0" fontId="117" fillId="31" borderId="23" xfId="0" applyFont="1" applyFill="1" applyBorder="1" applyAlignment="1">
      <alignment vertical="center"/>
    </xf>
    <xf numFmtId="0" fontId="111" fillId="31" borderId="0" xfId="0" applyFont="1" applyFill="1" applyAlignment="1">
      <alignment horizontal="right" vertical="center" wrapText="1"/>
    </xf>
    <xf numFmtId="0" fontId="91" fillId="14" borderId="0" xfId="6" applyFont="1" applyFill="1" applyAlignment="1" applyProtection="1">
      <alignment horizontal="center" vertical="center" wrapText="1"/>
      <protection hidden="1"/>
    </xf>
    <xf numFmtId="0" fontId="111" fillId="31" borderId="0" xfId="0" applyFont="1" applyFill="1" applyAlignment="1">
      <alignment horizontal="left" wrapText="1"/>
    </xf>
    <xf numFmtId="0" fontId="111" fillId="31" borderId="23" xfId="0" applyFont="1" applyFill="1" applyBorder="1" applyAlignment="1">
      <alignment horizontal="left" wrapText="1"/>
    </xf>
    <xf numFmtId="0" fontId="113" fillId="3" borderId="209" xfId="6" applyFont="1" applyFill="1" applyBorder="1" applyAlignment="1">
      <alignment horizontal="center" vertical="center"/>
    </xf>
    <xf numFmtId="0" fontId="99" fillId="28" borderId="209" xfId="6" applyFont="1" applyFill="1" applyBorder="1" applyAlignment="1">
      <alignment horizontal="center" vertical="center"/>
    </xf>
    <xf numFmtId="0" fontId="114" fillId="31" borderId="85" xfId="0" applyFont="1" applyFill="1" applyBorder="1" applyAlignment="1">
      <alignment vertical="center"/>
    </xf>
    <xf numFmtId="0" fontId="114" fillId="31" borderId="0" xfId="0" applyFont="1" applyFill="1" applyAlignment="1">
      <alignment vertical="center"/>
    </xf>
    <xf numFmtId="0" fontId="114" fillId="31" borderId="23" xfId="0" applyFont="1" applyFill="1" applyBorder="1" applyAlignment="1">
      <alignment vertical="center"/>
    </xf>
    <xf numFmtId="0" fontId="138" fillId="3" borderId="209" xfId="6" applyFont="1" applyFill="1" applyBorder="1" applyAlignment="1">
      <alignment horizontal="center" vertical="center"/>
    </xf>
    <xf numFmtId="0" fontId="160" fillId="3" borderId="209" xfId="6" applyFont="1" applyFill="1" applyBorder="1" applyAlignment="1">
      <alignment horizontal="center" vertical="center"/>
    </xf>
    <xf numFmtId="0" fontId="161" fillId="31" borderId="0" xfId="0" applyFont="1" applyFill="1"/>
    <xf numFmtId="0" fontId="161" fillId="31" borderId="23" xfId="0" applyFont="1" applyFill="1" applyBorder="1"/>
    <xf numFmtId="0" fontId="131" fillId="31" borderId="0" xfId="14" applyFont="1" applyFill="1" applyAlignment="1">
      <alignment vertical="center"/>
    </xf>
    <xf numFmtId="0" fontId="131" fillId="31" borderId="23" xfId="14" applyFont="1" applyFill="1" applyBorder="1" applyAlignment="1">
      <alignment vertical="center"/>
    </xf>
    <xf numFmtId="0" fontId="125" fillId="3" borderId="209" xfId="6" applyFont="1" applyFill="1" applyBorder="1" applyAlignment="1">
      <alignment horizontal="center" vertical="center"/>
    </xf>
    <xf numFmtId="0" fontId="769" fillId="55" borderId="172" xfId="0" applyFont="1" applyFill="1" applyBorder="1" applyAlignment="1">
      <alignment horizontal="center" vertical="center"/>
    </xf>
    <xf numFmtId="0" fontId="769" fillId="55" borderId="173" xfId="0" applyFont="1" applyFill="1" applyBorder="1" applyAlignment="1">
      <alignment horizontal="center" vertical="center"/>
    </xf>
    <xf numFmtId="0" fontId="769" fillId="55" borderId="207" xfId="0" applyFont="1" applyFill="1" applyBorder="1" applyAlignment="1">
      <alignment horizontal="center" vertical="center"/>
    </xf>
    <xf numFmtId="0" fontId="769" fillId="55" borderId="208" xfId="0" applyFont="1" applyFill="1" applyBorder="1" applyAlignment="1">
      <alignment horizontal="center" vertical="center"/>
    </xf>
    <xf numFmtId="0" fontId="769" fillId="55" borderId="0" xfId="0" applyFont="1" applyFill="1" applyAlignment="1">
      <alignment horizontal="center" vertical="center"/>
    </xf>
    <xf numFmtId="0" fontId="769" fillId="55" borderId="68" xfId="0" applyFont="1" applyFill="1" applyBorder="1" applyAlignment="1">
      <alignment horizontal="center" vertical="center"/>
    </xf>
    <xf numFmtId="0" fontId="769" fillId="55" borderId="69" xfId="0" applyFont="1" applyFill="1" applyBorder="1" applyAlignment="1">
      <alignment horizontal="center" vertical="center"/>
    </xf>
    <xf numFmtId="0" fontId="769" fillId="55" borderId="70" xfId="0" applyFont="1" applyFill="1" applyBorder="1" applyAlignment="1">
      <alignment horizontal="center" vertical="center"/>
    </xf>
    <xf numFmtId="0" fontId="769" fillId="55" borderId="71" xfId="0" applyFont="1" applyFill="1" applyBorder="1" applyAlignment="1">
      <alignment horizontal="center" vertical="center"/>
    </xf>
    <xf numFmtId="0" fontId="110" fillId="3" borderId="209" xfId="6" applyFont="1" applyFill="1" applyBorder="1" applyAlignment="1">
      <alignment horizontal="center" vertical="center"/>
    </xf>
    <xf numFmtId="0" fontId="67" fillId="19" borderId="209" xfId="6" applyFont="1" applyFill="1" applyBorder="1" applyAlignment="1">
      <alignment horizontal="left" vertical="center"/>
    </xf>
    <xf numFmtId="0" fontId="67" fillId="19" borderId="0" xfId="6" applyFont="1" applyFill="1" applyAlignment="1">
      <alignment horizontal="left" vertical="center"/>
    </xf>
    <xf numFmtId="0" fontId="67" fillId="19" borderId="23" xfId="6" applyFont="1" applyFill="1" applyBorder="1" applyAlignment="1">
      <alignment horizontal="left" vertical="center"/>
    </xf>
    <xf numFmtId="0" fontId="53" fillId="158" borderId="209" xfId="6" applyFont="1" applyFill="1" applyBorder="1" applyAlignment="1">
      <alignment horizontal="center" vertical="center"/>
    </xf>
    <xf numFmtId="0" fontId="53" fillId="158" borderId="0" xfId="6" applyFont="1" applyFill="1" applyAlignment="1">
      <alignment horizontal="center" vertical="center"/>
    </xf>
    <xf numFmtId="0" fontId="53" fillId="158" borderId="23" xfId="6" applyFont="1" applyFill="1" applyBorder="1" applyAlignment="1">
      <alignment horizontal="center" vertical="center"/>
    </xf>
    <xf numFmtId="0" fontId="67" fillId="17" borderId="209" xfId="6" applyFont="1" applyFill="1" applyBorder="1" applyAlignment="1">
      <alignment horizontal="right" vertical="center"/>
    </xf>
    <xf numFmtId="0" fontId="67" fillId="17" borderId="0" xfId="6" applyFont="1" applyFill="1" applyAlignment="1">
      <alignment horizontal="right" vertical="center"/>
    </xf>
    <xf numFmtId="0" fontId="67" fillId="17" borderId="23" xfId="6" applyFont="1" applyFill="1" applyBorder="1" applyAlignment="1">
      <alignment horizontal="right" vertical="center"/>
    </xf>
    <xf numFmtId="0" fontId="53" fillId="17" borderId="209" xfId="6" applyFont="1" applyFill="1" applyBorder="1" applyAlignment="1">
      <alignment horizontal="right" vertical="center"/>
    </xf>
    <xf numFmtId="0" fontId="53" fillId="17" borderId="0" xfId="6" applyFont="1" applyFill="1" applyAlignment="1">
      <alignment horizontal="right" vertical="center"/>
    </xf>
    <xf numFmtId="0" fontId="53" fillId="17" borderId="23" xfId="6" applyFont="1" applyFill="1" applyBorder="1" applyAlignment="1">
      <alignment horizontal="right" vertical="center"/>
    </xf>
    <xf numFmtId="0" fontId="67" fillId="19" borderId="209" xfId="6" applyFont="1" applyFill="1" applyBorder="1" applyAlignment="1">
      <alignment horizontal="right" vertical="center"/>
    </xf>
    <xf numFmtId="0" fontId="67" fillId="19" borderId="0" xfId="6" applyFont="1" applyFill="1" applyAlignment="1">
      <alignment horizontal="right" vertical="center"/>
    </xf>
    <xf numFmtId="0" fontId="67" fillId="19" borderId="23" xfId="6" applyFont="1" applyFill="1" applyBorder="1" applyAlignment="1">
      <alignment horizontal="right" vertical="center"/>
    </xf>
    <xf numFmtId="164" fontId="201" fillId="2" borderId="0" xfId="11" applyNumberFormat="1" applyFont="1" applyFill="1" applyAlignment="1">
      <alignment horizontal="center" vertical="center"/>
    </xf>
    <xf numFmtId="0" fontId="132" fillId="11" borderId="209" xfId="6" applyFont="1" applyFill="1" applyBorder="1" applyAlignment="1">
      <alignment horizontal="center" vertical="center"/>
    </xf>
    <xf numFmtId="0" fontId="132" fillId="11" borderId="0" xfId="6" applyFont="1" applyFill="1" applyAlignment="1">
      <alignment horizontal="center" vertical="center"/>
    </xf>
    <xf numFmtId="0" fontId="47" fillId="11" borderId="0" xfId="6" applyFont="1" applyFill="1" applyAlignment="1">
      <alignment horizontal="left" vertical="center" wrapText="1"/>
    </xf>
    <xf numFmtId="0" fontId="44" fillId="20" borderId="209" xfId="6" applyFont="1" applyFill="1" applyBorder="1" applyAlignment="1" applyProtection="1">
      <alignment horizontal="center" vertical="center"/>
      <protection hidden="1"/>
    </xf>
    <xf numFmtId="0" fontId="44" fillId="20" borderId="0" xfId="6" applyFont="1" applyFill="1" applyAlignment="1" applyProtection="1">
      <alignment horizontal="center" vertical="center" wrapText="1"/>
      <protection hidden="1"/>
    </xf>
    <xf numFmtId="0" fontId="44" fillId="20" borderId="39" xfId="6" applyFont="1" applyFill="1" applyBorder="1" applyAlignment="1" applyProtection="1">
      <alignment horizontal="center" vertical="center" wrapText="1"/>
      <protection hidden="1"/>
    </xf>
    <xf numFmtId="0" fontId="137" fillId="2" borderId="0" xfId="6" applyFont="1" applyFill="1" applyAlignment="1" applyProtection="1">
      <alignment horizontal="center" vertical="center"/>
      <protection hidden="1"/>
    </xf>
    <xf numFmtId="0" fontId="137" fillId="2" borderId="23" xfId="6" applyFont="1" applyFill="1" applyBorder="1" applyAlignment="1" applyProtection="1">
      <alignment horizontal="center" vertical="center"/>
      <protection hidden="1"/>
    </xf>
    <xf numFmtId="0" fontId="51" fillId="9" borderId="209" xfId="8" applyFont="1" applyFill="1" applyBorder="1" applyAlignment="1" applyProtection="1">
      <alignment horizontal="center" vertical="center"/>
      <protection locked="0"/>
    </xf>
    <xf numFmtId="0" fontId="170" fillId="2" borderId="0" xfId="14" applyFont="1" applyFill="1" applyAlignment="1">
      <alignment vertical="center" wrapText="1"/>
    </xf>
    <xf numFmtId="0" fontId="52" fillId="2" borderId="0" xfId="14" applyFont="1" applyFill="1" applyAlignment="1">
      <alignment horizontal="right" vertical="center" wrapText="1"/>
    </xf>
    <xf numFmtId="164" fontId="54" fillId="2" borderId="0" xfId="11" applyNumberFormat="1" applyFont="1" applyFill="1" applyAlignment="1">
      <alignment horizontal="center" vertical="center"/>
    </xf>
    <xf numFmtId="2" fontId="64" fillId="11" borderId="0" xfId="11" applyNumberFormat="1" applyFont="1" applyFill="1" applyAlignment="1">
      <alignment horizontal="center" vertical="center"/>
    </xf>
    <xf numFmtId="2" fontId="64" fillId="11" borderId="23" xfId="11" applyNumberFormat="1" applyFont="1" applyFill="1" applyBorder="1" applyAlignment="1">
      <alignment horizontal="center" vertical="center"/>
    </xf>
    <xf numFmtId="0" fontId="150" fillId="2" borderId="0" xfId="6" applyFont="1" applyFill="1" applyAlignment="1">
      <alignment horizontal="center" vertical="center"/>
    </xf>
    <xf numFmtId="0" fontId="150" fillId="2" borderId="23" xfId="6" applyFont="1" applyFill="1" applyBorder="1" applyAlignment="1">
      <alignment horizontal="center" vertical="center"/>
    </xf>
    <xf numFmtId="0" fontId="95" fillId="16" borderId="176" xfId="14" applyFont="1" applyFill="1" applyBorder="1" applyAlignment="1">
      <alignment horizontal="center" vertical="center"/>
    </xf>
    <xf numFmtId="0" fontId="95" fillId="16" borderId="23" xfId="14" applyFont="1" applyFill="1" applyBorder="1" applyAlignment="1">
      <alignment horizontal="center" vertical="center"/>
    </xf>
    <xf numFmtId="0" fontId="99" fillId="14" borderId="174" xfId="6" applyFont="1" applyFill="1" applyBorder="1" applyAlignment="1" applyProtection="1">
      <alignment horizontal="center" vertical="center" wrapText="1"/>
      <protection hidden="1"/>
    </xf>
    <xf numFmtId="0" fontId="99" fillId="14" borderId="175" xfId="6" applyFont="1" applyFill="1" applyBorder="1" applyAlignment="1" applyProtection="1">
      <alignment horizontal="center" vertical="center" wrapText="1"/>
      <protection hidden="1"/>
    </xf>
    <xf numFmtId="0" fontId="99" fillId="14" borderId="209" xfId="6" applyFont="1" applyFill="1" applyBorder="1" applyAlignment="1" applyProtection="1">
      <alignment horizontal="center" vertical="center" wrapText="1"/>
      <protection hidden="1"/>
    </xf>
    <xf numFmtId="0" fontId="99" fillId="14" borderId="0" xfId="6" applyFont="1" applyFill="1" applyAlignment="1" applyProtection="1">
      <alignment horizontal="center" vertical="center" wrapText="1"/>
      <protection hidden="1"/>
    </xf>
    <xf numFmtId="0" fontId="94" fillId="83" borderId="0" xfId="6" applyFont="1" applyFill="1" applyAlignment="1">
      <alignment horizontal="center" vertical="center"/>
    </xf>
    <xf numFmtId="0" fontId="132" fillId="2" borderId="209" xfId="6" applyFont="1" applyFill="1" applyBorder="1" applyAlignment="1">
      <alignment horizontal="center" vertical="center"/>
    </xf>
    <xf numFmtId="0" fontId="132" fillId="2" borderId="0" xfId="6" applyFont="1" applyFill="1" applyAlignment="1">
      <alignment horizontal="center" vertical="center"/>
    </xf>
    <xf numFmtId="0" fontId="47" fillId="2" borderId="0" xfId="6" applyFont="1" applyFill="1" applyAlignment="1">
      <alignment horizontal="left" vertical="center" wrapText="1"/>
    </xf>
    <xf numFmtId="0" fontId="67" fillId="19" borderId="180" xfId="6" applyFont="1" applyFill="1" applyBorder="1" applyAlignment="1">
      <alignment horizontal="right" vertical="center"/>
    </xf>
    <xf numFmtId="0" fontId="67" fillId="19" borderId="181" xfId="6" applyFont="1" applyFill="1" applyBorder="1" applyAlignment="1">
      <alignment horizontal="right" vertical="center"/>
    </xf>
    <xf numFmtId="0" fontId="67" fillId="19" borderId="182" xfId="6" applyFont="1" applyFill="1" applyBorder="1" applyAlignment="1">
      <alignment horizontal="right" vertical="center"/>
    </xf>
    <xf numFmtId="0" fontId="159" fillId="29" borderId="174" xfId="6" applyFont="1" applyFill="1" applyBorder="1" applyAlignment="1">
      <alignment horizontal="center" vertical="center"/>
    </xf>
    <xf numFmtId="0" fontId="159" fillId="29" borderId="175" xfId="6" applyFont="1" applyFill="1" applyBorder="1" applyAlignment="1">
      <alignment horizontal="center" vertical="center"/>
    </xf>
    <xf numFmtId="0" fontId="159" fillId="29" borderId="176" xfId="6" applyFont="1" applyFill="1" applyBorder="1" applyAlignment="1">
      <alignment horizontal="center" vertical="center"/>
    </xf>
    <xf numFmtId="0" fontId="159" fillId="29" borderId="209" xfId="6" applyFont="1" applyFill="1" applyBorder="1" applyAlignment="1">
      <alignment horizontal="center" vertical="center"/>
    </xf>
    <xf numFmtId="0" fontId="159" fillId="29" borderId="0" xfId="6" applyFont="1" applyFill="1" applyAlignment="1">
      <alignment horizontal="center" vertical="center"/>
    </xf>
    <xf numFmtId="0" fontId="159" fillId="29" borderId="23" xfId="6" applyFont="1" applyFill="1" applyBorder="1" applyAlignment="1">
      <alignment horizontal="center" vertical="center"/>
    </xf>
    <xf numFmtId="0" fontId="111" fillId="2" borderId="0" xfId="0" applyFont="1" applyFill="1" applyAlignment="1">
      <alignment horizontal="left" wrapText="1"/>
    </xf>
    <xf numFmtId="0" fontId="111" fillId="2" borderId="23" xfId="0" applyFont="1" applyFill="1" applyBorder="1" applyAlignment="1">
      <alignment horizontal="left" wrapText="1"/>
    </xf>
    <xf numFmtId="0" fontId="113" fillId="3" borderId="220" xfId="6" applyFont="1" applyFill="1" applyBorder="1" applyAlignment="1">
      <alignment horizontal="center" vertical="center"/>
    </xf>
    <xf numFmtId="0" fontId="131" fillId="82" borderId="209" xfId="6" applyFont="1" applyFill="1" applyBorder="1" applyAlignment="1" applyProtection="1">
      <alignment horizontal="center" vertical="center" wrapText="1"/>
      <protection hidden="1"/>
    </xf>
    <xf numFmtId="0" fontId="131" fillId="82" borderId="0" xfId="6" applyFont="1" applyFill="1" applyAlignment="1" applyProtection="1">
      <alignment horizontal="center" vertical="center" wrapText="1"/>
      <protection hidden="1"/>
    </xf>
    <xf numFmtId="0" fontId="99" fillId="83" borderId="209" xfId="6" applyFont="1" applyFill="1" applyBorder="1" applyAlignment="1">
      <alignment horizontal="center" vertical="center" wrapText="1"/>
    </xf>
    <xf numFmtId="0" fontId="67" fillId="3" borderId="215" xfId="6" applyFont="1" applyFill="1" applyBorder="1" applyAlignment="1">
      <alignment horizontal="center" vertical="center" textRotation="90" wrapText="1"/>
    </xf>
    <xf numFmtId="0" fontId="67" fillId="3" borderId="212" xfId="6" applyFont="1" applyFill="1" applyBorder="1" applyAlignment="1">
      <alignment horizontal="center" vertical="center" textRotation="90" wrapText="1"/>
    </xf>
    <xf numFmtId="0" fontId="67" fillId="3" borderId="217" xfId="6" applyFont="1" applyFill="1" applyBorder="1" applyAlignment="1">
      <alignment horizontal="center" vertical="center" textRotation="90" wrapText="1"/>
    </xf>
    <xf numFmtId="0" fontId="39" fillId="3" borderId="181" xfId="6" applyFont="1" applyFill="1" applyBorder="1" applyAlignment="1">
      <alignment horizontal="center" vertical="center" wrapText="1"/>
    </xf>
    <xf numFmtId="0" fontId="478" fillId="3" borderId="181" xfId="6" applyFont="1" applyFill="1" applyBorder="1" applyAlignment="1">
      <alignment horizontal="center" vertical="center" wrapText="1"/>
    </xf>
    <xf numFmtId="0" fontId="118" fillId="3" borderId="137" xfId="6" applyFont="1" applyFill="1" applyBorder="1" applyAlignment="1">
      <alignment horizontal="right" vertical="center" wrapText="1"/>
    </xf>
    <xf numFmtId="0" fontId="118" fillId="3" borderId="0" xfId="6" applyFont="1" applyFill="1" applyAlignment="1">
      <alignment horizontal="right" vertical="center" wrapText="1"/>
    </xf>
    <xf numFmtId="0" fontId="114" fillId="3" borderId="0" xfId="6" applyFont="1" applyFill="1" applyAlignment="1" applyProtection="1">
      <alignment horizontal="right" vertical="center" wrapText="1"/>
      <protection hidden="1"/>
    </xf>
    <xf numFmtId="0" fontId="479" fillId="21" borderId="0" xfId="0" applyFont="1" applyFill="1" applyAlignment="1">
      <alignment horizontal="center" vertical="center"/>
    </xf>
    <xf numFmtId="0" fontId="98" fillId="14" borderId="137" xfId="6" applyFont="1" applyFill="1" applyBorder="1" applyAlignment="1">
      <alignment horizontal="center" vertical="center" wrapText="1"/>
    </xf>
    <xf numFmtId="0" fontId="203" fillId="11" borderId="28" xfId="14" applyFont="1" applyFill="1" applyBorder="1" applyAlignment="1">
      <alignment horizontal="center" vertical="center"/>
    </xf>
    <xf numFmtId="0" fontId="159" fillId="3" borderId="214" xfId="6" applyFont="1" applyFill="1" applyBorder="1" applyAlignment="1">
      <alignment horizontal="center" vertical="center" wrapText="1"/>
    </xf>
    <xf numFmtId="0" fontId="159" fillId="3" borderId="137" xfId="6" applyFont="1" applyFill="1" applyBorder="1" applyAlignment="1">
      <alignment horizontal="center" vertical="center" wrapText="1"/>
    </xf>
    <xf numFmtId="0" fontId="159" fillId="3" borderId="216" xfId="6" applyFont="1" applyFill="1" applyBorder="1" applyAlignment="1">
      <alignment horizontal="center" vertical="center" wrapText="1"/>
    </xf>
    <xf numFmtId="0" fontId="159" fillId="3" borderId="12" xfId="6" applyFont="1" applyFill="1" applyBorder="1" applyAlignment="1">
      <alignment horizontal="center" vertical="center" wrapText="1"/>
    </xf>
    <xf numFmtId="0" fontId="772" fillId="2" borderId="174" xfId="6" applyFont="1" applyFill="1" applyBorder="1" applyAlignment="1" applyProtection="1">
      <alignment horizontal="center" vertical="center" wrapText="1"/>
      <protection hidden="1"/>
    </xf>
    <xf numFmtId="0" fontId="772" fillId="2" borderId="175" xfId="6" applyFont="1" applyFill="1" applyBorder="1" applyAlignment="1" applyProtection="1">
      <alignment horizontal="center" vertical="center" wrapText="1"/>
      <protection hidden="1"/>
    </xf>
    <xf numFmtId="0" fontId="772" fillId="2" borderId="176" xfId="6" applyFont="1" applyFill="1" applyBorder="1" applyAlignment="1" applyProtection="1">
      <alignment horizontal="center" vertical="center" wrapText="1"/>
      <protection hidden="1"/>
    </xf>
    <xf numFmtId="0" fontId="772" fillId="2" borderId="209" xfId="6" applyFont="1" applyFill="1" applyBorder="1" applyAlignment="1" applyProtection="1">
      <alignment horizontal="center" vertical="center" wrapText="1"/>
      <protection hidden="1"/>
    </xf>
    <xf numFmtId="0" fontId="772" fillId="2" borderId="0" xfId="6" applyFont="1" applyFill="1" applyAlignment="1" applyProtection="1">
      <alignment horizontal="center" vertical="center" wrapText="1"/>
      <protection hidden="1"/>
    </xf>
    <xf numFmtId="0" fontId="772" fillId="2" borderId="23" xfId="6" applyFont="1" applyFill="1" applyBorder="1" applyAlignment="1" applyProtection="1">
      <alignment horizontal="center" vertical="center" wrapText="1"/>
      <protection hidden="1"/>
    </xf>
    <xf numFmtId="0" fontId="772" fillId="2" borderId="36" xfId="6" applyFont="1" applyFill="1" applyBorder="1" applyAlignment="1" applyProtection="1">
      <alignment horizontal="center" vertical="center" wrapText="1"/>
      <protection hidden="1"/>
    </xf>
    <xf numFmtId="0" fontId="772" fillId="2" borderId="24" xfId="6" applyFont="1" applyFill="1" applyBorder="1" applyAlignment="1" applyProtection="1">
      <alignment horizontal="center" vertical="center" wrapText="1"/>
      <protection hidden="1"/>
    </xf>
    <xf numFmtId="0" fontId="772" fillId="2" borderId="25" xfId="6" applyFont="1" applyFill="1" applyBorder="1" applyAlignment="1" applyProtection="1">
      <alignment horizontal="center" vertical="center" wrapText="1"/>
      <protection hidden="1"/>
    </xf>
    <xf numFmtId="0" fontId="471" fillId="14" borderId="135" xfId="6" applyFont="1" applyFill="1" applyBorder="1" applyAlignment="1">
      <alignment horizontal="center" vertical="center" wrapText="1"/>
    </xf>
    <xf numFmtId="0" fontId="471" fillId="14" borderId="136" xfId="6" applyFont="1" applyFill="1" applyBorder="1" applyAlignment="1">
      <alignment horizontal="center" vertical="center" wrapText="1"/>
    </xf>
    <xf numFmtId="0" fontId="471" fillId="14" borderId="137" xfId="6" applyFont="1" applyFill="1" applyBorder="1" applyAlignment="1">
      <alignment horizontal="center" vertical="center" wrapText="1"/>
    </xf>
    <xf numFmtId="0" fontId="94" fillId="14" borderId="210" xfId="6" applyFont="1" applyFill="1" applyBorder="1" applyAlignment="1">
      <alignment horizontal="center" vertical="center" wrapText="1"/>
    </xf>
    <xf numFmtId="0" fontId="94" fillId="14" borderId="28" xfId="6" applyFont="1" applyFill="1" applyBorder="1" applyAlignment="1">
      <alignment horizontal="center" vertical="center" wrapText="1"/>
    </xf>
    <xf numFmtId="0" fontId="91" fillId="14" borderId="211" xfId="6" applyFont="1" applyFill="1" applyBorder="1" applyAlignment="1">
      <alignment horizontal="center" vertical="center" textRotation="90" wrapText="1"/>
    </xf>
    <xf numFmtId="0" fontId="91" fillId="14" borderId="212" xfId="6" applyFont="1" applyFill="1" applyBorder="1" applyAlignment="1">
      <alignment horizontal="center" vertical="center" textRotation="90" wrapText="1"/>
    </xf>
    <xf numFmtId="0" fontId="91" fillId="14" borderId="213" xfId="6" applyFont="1" applyFill="1" applyBorder="1" applyAlignment="1">
      <alignment horizontal="center" vertical="center" textRotation="90" wrapText="1"/>
    </xf>
    <xf numFmtId="0" fontId="67" fillId="11" borderId="28" xfId="6" applyFont="1" applyFill="1" applyBorder="1" applyAlignment="1">
      <alignment horizontal="center" vertical="center" wrapText="1"/>
    </xf>
    <xf numFmtId="0" fontId="53" fillId="29" borderId="209" xfId="6" applyFont="1" applyFill="1" applyBorder="1" applyAlignment="1">
      <alignment horizontal="left" vertical="center"/>
    </xf>
    <xf numFmtId="0" fontId="53" fillId="29" borderId="0" xfId="6" applyFont="1" applyFill="1" applyAlignment="1">
      <alignment horizontal="left" vertical="center"/>
    </xf>
    <xf numFmtId="0" fontId="53" fillId="29" borderId="23" xfId="6" applyFont="1" applyFill="1" applyBorder="1" applyAlignment="1">
      <alignment horizontal="left" vertical="center"/>
    </xf>
    <xf numFmtId="0" fontId="44" fillId="2" borderId="0" xfId="6" applyFont="1" applyFill="1" applyAlignment="1" applyProtection="1">
      <alignment horizontal="center" vertical="center"/>
      <protection hidden="1"/>
    </xf>
    <xf numFmtId="0" fontId="44" fillId="2" borderId="23" xfId="6" applyFont="1" applyFill="1" applyBorder="1" applyAlignment="1" applyProtection="1">
      <alignment horizontal="center" vertical="center"/>
      <protection hidden="1"/>
    </xf>
    <xf numFmtId="0" fontId="913" fillId="55" borderId="172" xfId="0" applyFont="1" applyFill="1" applyBorder="1" applyAlignment="1">
      <alignment horizontal="center" vertical="center"/>
    </xf>
    <xf numFmtId="0" fontId="913" fillId="55" borderId="173" xfId="0" applyFont="1" applyFill="1" applyBorder="1" applyAlignment="1">
      <alignment horizontal="center" vertical="center"/>
    </xf>
    <xf numFmtId="0" fontId="913" fillId="55" borderId="207" xfId="0" applyFont="1" applyFill="1" applyBorder="1" applyAlignment="1">
      <alignment horizontal="center" vertical="center"/>
    </xf>
    <xf numFmtId="0" fontId="913" fillId="55" borderId="208" xfId="0" applyFont="1" applyFill="1" applyBorder="1" applyAlignment="1">
      <alignment horizontal="center" vertical="center"/>
    </xf>
    <xf numFmtId="0" fontId="913" fillId="55" borderId="0" xfId="0" applyFont="1" applyFill="1" applyAlignment="1">
      <alignment horizontal="center" vertical="center"/>
    </xf>
    <xf numFmtId="0" fontId="913" fillId="55" borderId="68" xfId="0" applyFont="1" applyFill="1" applyBorder="1" applyAlignment="1">
      <alignment horizontal="center" vertical="center"/>
    </xf>
    <xf numFmtId="0" fontId="913" fillId="55" borderId="69" xfId="0" applyFont="1" applyFill="1" applyBorder="1" applyAlignment="1">
      <alignment horizontal="center" vertical="center"/>
    </xf>
    <xf numFmtId="0" fontId="913" fillId="55" borderId="70" xfId="0" applyFont="1" applyFill="1" applyBorder="1" applyAlignment="1">
      <alignment horizontal="center" vertical="center"/>
    </xf>
    <xf numFmtId="0" fontId="913" fillId="55" borderId="71" xfId="0" applyFont="1" applyFill="1" applyBorder="1" applyAlignment="1">
      <alignment horizontal="center" vertical="center"/>
    </xf>
    <xf numFmtId="0" fontId="468" fillId="2" borderId="174" xfId="6" applyFont="1" applyFill="1" applyBorder="1" applyAlignment="1" applyProtection="1">
      <alignment horizontal="center" vertical="center" wrapText="1"/>
      <protection hidden="1"/>
    </xf>
    <xf numFmtId="0" fontId="468" fillId="2" borderId="175" xfId="6" applyFont="1" applyFill="1" applyBorder="1" applyAlignment="1" applyProtection="1">
      <alignment horizontal="center" vertical="center" wrapText="1"/>
      <protection hidden="1"/>
    </xf>
    <xf numFmtId="0" fontId="468" fillId="2" borderId="176" xfId="6" applyFont="1" applyFill="1" applyBorder="1" applyAlignment="1" applyProtection="1">
      <alignment horizontal="center" vertical="center" wrapText="1"/>
      <protection hidden="1"/>
    </xf>
    <xf numFmtId="0" fontId="468" fillId="2" borderId="209" xfId="6" applyFont="1" applyFill="1" applyBorder="1" applyAlignment="1" applyProtection="1">
      <alignment horizontal="center" vertical="center" wrapText="1"/>
      <protection hidden="1"/>
    </xf>
    <xf numFmtId="0" fontId="468" fillId="2" borderId="0" xfId="6" applyFont="1" applyFill="1" applyAlignment="1" applyProtection="1">
      <alignment horizontal="center" vertical="center" wrapText="1"/>
      <protection hidden="1"/>
    </xf>
    <xf numFmtId="0" fontId="468" fillId="2" borderId="23" xfId="6" applyFont="1" applyFill="1" applyBorder="1" applyAlignment="1" applyProtection="1">
      <alignment horizontal="center" vertical="center" wrapText="1"/>
      <protection hidden="1"/>
    </xf>
    <xf numFmtId="0" fontId="468" fillId="2" borderId="36" xfId="6" applyFont="1" applyFill="1" applyBorder="1" applyAlignment="1" applyProtection="1">
      <alignment horizontal="center" vertical="center" wrapText="1"/>
      <protection hidden="1"/>
    </xf>
    <xf numFmtId="0" fontId="468" fillId="2" borderId="24" xfId="6" applyFont="1" applyFill="1" applyBorder="1" applyAlignment="1" applyProtection="1">
      <alignment horizontal="center" vertical="center" wrapText="1"/>
      <protection hidden="1"/>
    </xf>
    <xf numFmtId="0" fontId="468" fillId="2" borderId="25" xfId="6" applyFont="1" applyFill="1" applyBorder="1" applyAlignment="1" applyProtection="1">
      <alignment horizontal="center" vertical="center" wrapText="1"/>
      <protection hidden="1"/>
    </xf>
    <xf numFmtId="0" fontId="12" fillId="0" borderId="23" xfId="6" applyFont="1" applyBorder="1" applyAlignment="1" applyProtection="1">
      <alignment horizontal="center" vertical="center" textRotation="90"/>
      <protection hidden="1"/>
    </xf>
    <xf numFmtId="0" fontId="144" fillId="3" borderId="209" xfId="6" applyFont="1" applyFill="1" applyBorder="1" applyAlignment="1" applyProtection="1">
      <alignment horizontal="center" vertical="center"/>
      <protection hidden="1"/>
    </xf>
    <xf numFmtId="0" fontId="144" fillId="3" borderId="0" xfId="6" applyFont="1" applyFill="1" applyAlignment="1" applyProtection="1">
      <alignment horizontal="center" vertical="center"/>
      <protection hidden="1"/>
    </xf>
    <xf numFmtId="0" fontId="144" fillId="3" borderId="23" xfId="6" applyFont="1" applyFill="1" applyBorder="1" applyAlignment="1" applyProtection="1">
      <alignment horizontal="center" vertical="center"/>
      <protection hidden="1"/>
    </xf>
    <xf numFmtId="0" fontId="44" fillId="3" borderId="0" xfId="6" applyFont="1" applyFill="1" applyAlignment="1" applyProtection="1">
      <alignment horizontal="left" vertical="top" wrapText="1"/>
      <protection hidden="1"/>
    </xf>
    <xf numFmtId="44" fontId="73" fillId="28" borderId="209" xfId="21" applyFont="1" applyFill="1" applyBorder="1" applyAlignment="1">
      <alignment horizontal="center" vertical="center"/>
    </xf>
    <xf numFmtId="44" fontId="73" fillId="28" borderId="0" xfId="21" applyFont="1" applyFill="1" applyBorder="1" applyAlignment="1">
      <alignment horizontal="center" vertical="center"/>
    </xf>
    <xf numFmtId="44" fontId="73" fillId="28" borderId="23" xfId="21" applyFont="1" applyFill="1" applyBorder="1" applyAlignment="1">
      <alignment horizontal="center" vertical="center"/>
    </xf>
    <xf numFmtId="0" fontId="98" fillId="14" borderId="0" xfId="6" applyFont="1" applyFill="1" applyAlignment="1" applyProtection="1">
      <alignment horizontal="left" vertical="center" wrapText="1"/>
      <protection hidden="1"/>
    </xf>
    <xf numFmtId="0" fontId="98" fillId="14" borderId="23" xfId="6" applyFont="1" applyFill="1" applyBorder="1" applyAlignment="1" applyProtection="1">
      <alignment horizontal="left" vertical="center" wrapText="1"/>
      <protection hidden="1"/>
    </xf>
    <xf numFmtId="0" fontId="92" fillId="21" borderId="0" xfId="0" applyFont="1" applyFill="1" applyAlignment="1">
      <alignment horizontal="center" vertical="center"/>
    </xf>
    <xf numFmtId="0" fontId="92" fillId="21" borderId="23" xfId="0" applyFont="1" applyFill="1" applyBorder="1" applyAlignment="1">
      <alignment horizontal="center" vertical="center"/>
    </xf>
    <xf numFmtId="179" fontId="58" fillId="3" borderId="0" xfId="8" applyNumberFormat="1" applyFont="1" applyFill="1" applyAlignment="1">
      <alignment horizontal="left" vertical="center"/>
    </xf>
    <xf numFmtId="179" fontId="58" fillId="3" borderId="23" xfId="8" applyNumberFormat="1" applyFont="1" applyFill="1" applyBorder="1" applyAlignment="1">
      <alignment horizontal="left" vertical="center"/>
    </xf>
    <xf numFmtId="0" fontId="170" fillId="3" borderId="0" xfId="14" applyFont="1" applyFill="1" applyAlignment="1">
      <alignment horizontal="left" vertical="center" wrapText="1"/>
    </xf>
    <xf numFmtId="0" fontId="93" fillId="3" borderId="0" xfId="14" applyFont="1" applyFill="1" applyAlignment="1">
      <alignment horizontal="right" vertical="center" wrapText="1"/>
    </xf>
    <xf numFmtId="0" fontId="439" fillId="3" borderId="209" xfId="6" applyFont="1" applyFill="1" applyBorder="1" applyAlignment="1" applyProtection="1">
      <alignment horizontal="center" vertical="center"/>
      <protection hidden="1"/>
    </xf>
    <xf numFmtId="0" fontId="439" fillId="3" borderId="0" xfId="6" applyFont="1" applyFill="1" applyAlignment="1" applyProtection="1">
      <alignment horizontal="center" vertical="center"/>
      <protection hidden="1"/>
    </xf>
    <xf numFmtId="0" fontId="439" fillId="3" borderId="23" xfId="6" applyFont="1" applyFill="1" applyBorder="1" applyAlignment="1" applyProtection="1">
      <alignment horizontal="center" vertical="center"/>
      <protection hidden="1"/>
    </xf>
    <xf numFmtId="0" fontId="773" fillId="55" borderId="172" xfId="0" applyFont="1" applyFill="1" applyBorder="1" applyAlignment="1">
      <alignment horizontal="center" vertical="center"/>
    </xf>
    <xf numFmtId="0" fontId="773" fillId="55" borderId="173" xfId="0" applyFont="1" applyFill="1" applyBorder="1" applyAlignment="1">
      <alignment horizontal="center" vertical="center"/>
    </xf>
    <xf numFmtId="0" fontId="773" fillId="55" borderId="207" xfId="0" applyFont="1" applyFill="1" applyBorder="1" applyAlignment="1">
      <alignment horizontal="center" vertical="center"/>
    </xf>
    <xf numFmtId="0" fontId="773" fillId="55" borderId="69" xfId="0" applyFont="1" applyFill="1" applyBorder="1" applyAlignment="1">
      <alignment horizontal="center" vertical="center"/>
    </xf>
    <xf numFmtId="0" fontId="773" fillId="55" borderId="70" xfId="0" applyFont="1" applyFill="1" applyBorder="1" applyAlignment="1">
      <alignment horizontal="center" vertical="center"/>
    </xf>
    <xf numFmtId="0" fontId="773" fillId="55" borderId="71" xfId="0" applyFont="1" applyFill="1" applyBorder="1" applyAlignment="1">
      <alignment horizontal="center" vertical="center"/>
    </xf>
    <xf numFmtId="0" fontId="774" fillId="55" borderId="172" xfId="8" applyFont="1" applyFill="1" applyBorder="1" applyAlignment="1">
      <alignment horizontal="center" vertical="center"/>
    </xf>
    <xf numFmtId="0" fontId="774" fillId="55" borderId="173" xfId="8" applyFont="1" applyFill="1" applyBorder="1" applyAlignment="1">
      <alignment horizontal="center" vertical="center"/>
    </xf>
    <xf numFmtId="0" fontId="774" fillId="55" borderId="69" xfId="8" applyFont="1" applyFill="1" applyBorder="1" applyAlignment="1">
      <alignment horizontal="center" vertical="center"/>
    </xf>
    <xf numFmtId="0" fontId="774" fillId="55" borderId="70" xfId="8" applyFont="1" applyFill="1" applyBorder="1" applyAlignment="1">
      <alignment horizontal="center" vertical="center"/>
    </xf>
    <xf numFmtId="49" fontId="0" fillId="31" borderId="75" xfId="0" applyNumberFormat="1" applyFill="1" applyBorder="1" applyAlignment="1">
      <alignment horizontal="center" vertical="center"/>
    </xf>
    <xf numFmtId="49" fontId="0" fillId="31" borderId="76" xfId="0" applyNumberFormat="1" applyFill="1" applyBorder="1" applyAlignment="1">
      <alignment horizontal="center" vertical="center"/>
    </xf>
    <xf numFmtId="49" fontId="0" fillId="31" borderId="77" xfId="0" applyNumberFormat="1" applyFill="1" applyBorder="1" applyAlignment="1">
      <alignment horizontal="center" vertical="center"/>
    </xf>
    <xf numFmtId="49" fontId="11" fillId="0" borderId="11" xfId="6" applyNumberFormat="1" applyBorder="1" applyAlignment="1">
      <alignment horizontal="center"/>
    </xf>
    <xf numFmtId="49" fontId="11" fillId="0" borderId="12" xfId="6" applyNumberFormat="1" applyBorder="1" applyAlignment="1">
      <alignment horizontal="center"/>
    </xf>
    <xf numFmtId="49" fontId="11" fillId="0" borderId="13" xfId="6" applyNumberFormat="1" applyBorder="1" applyAlignment="1">
      <alignment horizontal="center"/>
    </xf>
    <xf numFmtId="49" fontId="232" fillId="0" borderId="53" xfId="0" applyNumberFormat="1" applyFont="1" applyBorder="1" applyAlignment="1">
      <alignment horizontal="center" vertical="center" wrapText="1"/>
    </xf>
    <xf numFmtId="49" fontId="232" fillId="0" borderId="209" xfId="0" applyNumberFormat="1" applyFont="1" applyBorder="1" applyAlignment="1">
      <alignment horizontal="center" vertical="center" wrapText="1"/>
    </xf>
    <xf numFmtId="49" fontId="232" fillId="0" borderId="54" xfId="0" applyNumberFormat="1" applyFont="1" applyBorder="1" applyAlignment="1">
      <alignment horizontal="center" vertical="center" wrapText="1"/>
    </xf>
    <xf numFmtId="49" fontId="232" fillId="0" borderId="0" xfId="0" applyNumberFormat="1" applyFont="1" applyAlignment="1">
      <alignment horizontal="center" vertical="center" wrapText="1"/>
    </xf>
    <xf numFmtId="49" fontId="232" fillId="0" borderId="55" xfId="0" applyNumberFormat="1" applyFont="1" applyBorder="1" applyAlignment="1">
      <alignment horizontal="center" vertical="center" wrapText="1"/>
    </xf>
    <xf numFmtId="49" fontId="232" fillId="0" borderId="92" xfId="0" applyNumberFormat="1" applyFont="1" applyBorder="1" applyAlignment="1">
      <alignment horizontal="center" vertical="center" wrapText="1"/>
    </xf>
    <xf numFmtId="0" fontId="60" fillId="42" borderId="89" xfId="6" applyFont="1" applyFill="1" applyBorder="1" applyAlignment="1" applyProtection="1">
      <alignment horizontal="center" vertical="center"/>
      <protection hidden="1"/>
    </xf>
    <xf numFmtId="0" fontId="60" fillId="42" borderId="90" xfId="6" applyFont="1" applyFill="1" applyBorder="1" applyAlignment="1" applyProtection="1">
      <alignment horizontal="center" vertical="center"/>
      <protection hidden="1"/>
    </xf>
    <xf numFmtId="0" fontId="60" fillId="42" borderId="91" xfId="6" applyFont="1" applyFill="1" applyBorder="1" applyAlignment="1" applyProtection="1">
      <alignment horizontal="center" vertical="center"/>
      <protection hidden="1"/>
    </xf>
    <xf numFmtId="0" fontId="67" fillId="31" borderId="209" xfId="6" applyFont="1" applyFill="1" applyBorder="1" applyAlignment="1" applyProtection="1">
      <alignment horizontal="center" vertical="center"/>
      <protection hidden="1"/>
    </xf>
    <xf numFmtId="0" fontId="67" fillId="31" borderId="0" xfId="6" applyFont="1" applyFill="1" applyBorder="1" applyAlignment="1" applyProtection="1">
      <alignment horizontal="center" vertical="center"/>
      <protection hidden="1"/>
    </xf>
    <xf numFmtId="0" fontId="67" fillId="31" borderId="92" xfId="6" applyFont="1" applyFill="1" applyBorder="1" applyAlignment="1" applyProtection="1">
      <alignment horizontal="center" vertical="center"/>
      <protection hidden="1"/>
    </xf>
    <xf numFmtId="0" fontId="222" fillId="31" borderId="238" xfId="6" applyFont="1" applyFill="1" applyBorder="1" applyAlignment="1" applyProtection="1">
      <alignment horizontal="center" vertical="center"/>
      <protection hidden="1"/>
    </xf>
    <xf numFmtId="0" fontId="222" fillId="31" borderId="239" xfId="6" applyFont="1" applyFill="1" applyBorder="1" applyAlignment="1" applyProtection="1">
      <alignment horizontal="center" vertical="center"/>
      <protection hidden="1"/>
    </xf>
    <xf numFmtId="0" fontId="222" fillId="31" borderId="240" xfId="6" applyFont="1" applyFill="1" applyBorder="1" applyAlignment="1" applyProtection="1">
      <alignment horizontal="center" vertical="center"/>
      <protection hidden="1"/>
    </xf>
    <xf numFmtId="49" fontId="231" fillId="32" borderId="174" xfId="6" applyNumberFormat="1" applyFont="1" applyFill="1" applyBorder="1" applyAlignment="1">
      <alignment horizontal="center"/>
    </xf>
    <xf numFmtId="49" fontId="231" fillId="32" borderId="90" xfId="6" applyNumberFormat="1" applyFont="1" applyFill="1" applyBorder="1" applyAlignment="1">
      <alignment horizontal="center"/>
    </xf>
    <xf numFmtId="49" fontId="231" fillId="32" borderId="176" xfId="6" applyNumberFormat="1" applyFont="1" applyFill="1" applyBorder="1" applyAlignment="1">
      <alignment horizontal="center"/>
    </xf>
    <xf numFmtId="0" fontId="285" fillId="31" borderId="93" xfId="1" applyFont="1" applyFill="1" applyBorder="1" applyAlignment="1" applyProtection="1">
      <alignment horizontal="center" vertical="center"/>
      <protection hidden="1"/>
    </xf>
    <xf numFmtId="0" fontId="285" fillId="31" borderId="94" xfId="1" applyFont="1" applyFill="1" applyBorder="1" applyAlignment="1" applyProtection="1">
      <alignment horizontal="center" vertical="center"/>
      <protection hidden="1"/>
    </xf>
    <xf numFmtId="0" fontId="11" fillId="31" borderId="0" xfId="6" applyFill="1" applyAlignment="1">
      <alignment horizontal="left" vertical="center"/>
    </xf>
    <xf numFmtId="0" fontId="11" fillId="31" borderId="28" xfId="6" applyFill="1" applyBorder="1" applyAlignment="1">
      <alignment horizontal="left" vertical="center"/>
    </xf>
    <xf numFmtId="0" fontId="76" fillId="45" borderId="174" xfId="6" applyFont="1" applyFill="1" applyBorder="1" applyAlignment="1">
      <alignment horizontal="center" vertical="center" wrapText="1"/>
    </xf>
    <xf numFmtId="0" fontId="76" fillId="45" borderId="90" xfId="6" applyFont="1" applyFill="1" applyBorder="1" applyAlignment="1">
      <alignment horizontal="center" vertical="center" wrapText="1"/>
    </xf>
    <xf numFmtId="0" fontId="76" fillId="45" borderId="209" xfId="6" applyFont="1" applyFill="1" applyBorder="1" applyAlignment="1">
      <alignment horizontal="center" vertical="center" wrapText="1"/>
    </xf>
    <xf numFmtId="0" fontId="76" fillId="45" borderId="0" xfId="6" applyFont="1" applyFill="1" applyAlignment="1">
      <alignment horizontal="center" vertical="center" wrapText="1"/>
    </xf>
    <xf numFmtId="0" fontId="77" fillId="45" borderId="90" xfId="6" applyFont="1" applyFill="1" applyBorder="1" applyAlignment="1">
      <alignment horizontal="center" vertical="center" wrapText="1"/>
    </xf>
    <xf numFmtId="0" fontId="77" fillId="45" borderId="0" xfId="6" applyFont="1" applyFill="1" applyAlignment="1">
      <alignment horizontal="center" vertical="center" wrapText="1"/>
    </xf>
    <xf numFmtId="49" fontId="70" fillId="0" borderId="209" xfId="3" applyNumberFormat="1" applyBorder="1" applyAlignment="1">
      <alignment horizontal="center" vertical="center" wrapText="1"/>
    </xf>
    <xf numFmtId="49" fontId="70" fillId="0" borderId="0" xfId="3" applyNumberFormat="1" applyBorder="1" applyAlignment="1">
      <alignment horizontal="center" vertical="center" wrapText="1"/>
    </xf>
    <xf numFmtId="49" fontId="70" fillId="0" borderId="92" xfId="3" applyNumberFormat="1" applyBorder="1" applyAlignment="1">
      <alignment horizontal="center" vertical="center" wrapText="1"/>
    </xf>
    <xf numFmtId="49" fontId="70" fillId="0" borderId="177" xfId="3" applyNumberFormat="1" applyBorder="1" applyAlignment="1">
      <alignment horizontal="center" vertical="center" wrapText="1"/>
    </xf>
    <xf numFmtId="49" fontId="70" fillId="0" borderId="24" xfId="3" applyNumberFormat="1" applyBorder="1" applyAlignment="1">
      <alignment horizontal="center" vertical="center" wrapText="1"/>
    </xf>
    <xf numFmtId="49" fontId="70" fillId="0" borderId="25" xfId="3" applyNumberFormat="1" applyBorder="1" applyAlignment="1">
      <alignment horizontal="center" vertical="center" wrapText="1"/>
    </xf>
    <xf numFmtId="0" fontId="76" fillId="45" borderId="189" xfId="6" applyFont="1" applyFill="1" applyBorder="1" applyAlignment="1">
      <alignment horizontal="center" vertical="center"/>
    </xf>
    <xf numFmtId="0" fontId="76" fillId="45" borderId="241" xfId="6" applyFont="1" applyFill="1" applyBorder="1" applyAlignment="1">
      <alignment horizontal="center" vertical="center"/>
    </xf>
    <xf numFmtId="0" fontId="76" fillId="45" borderId="190" xfId="6" applyFont="1" applyFill="1" applyBorder="1" applyAlignment="1">
      <alignment horizontal="center" vertical="center"/>
    </xf>
    <xf numFmtId="0" fontId="76" fillId="45" borderId="18" xfId="6" applyFont="1" applyFill="1" applyBorder="1" applyAlignment="1">
      <alignment horizontal="center" vertical="center"/>
    </xf>
    <xf numFmtId="0" fontId="76" fillId="45" borderId="0" xfId="6" applyFont="1" applyFill="1" applyAlignment="1">
      <alignment horizontal="center" vertical="center"/>
    </xf>
    <xf numFmtId="0" fontId="76" fillId="45" borderId="28" xfId="6" applyFont="1" applyFill="1" applyBorder="1" applyAlignment="1">
      <alignment horizontal="center" vertical="center"/>
    </xf>
    <xf numFmtId="0" fontId="11" fillId="31" borderId="18" xfId="6" applyFill="1" applyBorder="1" applyAlignment="1">
      <alignment horizontal="center" vertical="center" wrapText="1"/>
    </xf>
    <xf numFmtId="0" fontId="11" fillId="31" borderId="0" xfId="6" applyFill="1" applyAlignment="1">
      <alignment horizontal="center" vertical="center" wrapText="1"/>
    </xf>
    <xf numFmtId="0" fontId="11" fillId="31" borderId="28" xfId="6" applyFill="1" applyBorder="1" applyAlignment="1">
      <alignment horizontal="center" vertical="center" wrapText="1"/>
    </xf>
    <xf numFmtId="49" fontId="559" fillId="33" borderId="186" xfId="9" applyNumberFormat="1" applyFont="1" applyFill="1" applyBorder="1" applyAlignment="1">
      <alignment horizontal="center" vertical="center"/>
    </xf>
    <xf numFmtId="49" fontId="559" fillId="33" borderId="9" xfId="9" applyNumberFormat="1" applyFont="1" applyFill="1" applyBorder="1" applyAlignment="1">
      <alignment horizontal="center" vertical="center"/>
    </xf>
    <xf numFmtId="49" fontId="559" fillId="33" borderId="20" xfId="9" applyNumberFormat="1" applyFont="1" applyFill="1" applyBorder="1" applyAlignment="1">
      <alignment horizontal="center" vertical="center"/>
    </xf>
    <xf numFmtId="0" fontId="78" fillId="45" borderId="90" xfId="6" applyFont="1" applyFill="1" applyBorder="1" applyAlignment="1">
      <alignment horizontal="center" vertical="center" wrapText="1"/>
    </xf>
    <xf numFmtId="0" fontId="78" fillId="45" borderId="0" xfId="6" applyFont="1" applyFill="1" applyAlignment="1">
      <alignment horizontal="center" vertical="center" wrapText="1"/>
    </xf>
    <xf numFmtId="0" fontId="77" fillId="45" borderId="176" xfId="6" applyFont="1" applyFill="1" applyBorder="1" applyAlignment="1">
      <alignment horizontal="center" vertical="center"/>
    </xf>
    <xf numFmtId="0" fontId="77" fillId="45" borderId="92" xfId="6" applyFont="1" applyFill="1" applyBorder="1" applyAlignment="1">
      <alignment horizontal="center" vertical="center"/>
    </xf>
    <xf numFmtId="170" fontId="80" fillId="12" borderId="0" xfId="0" applyNumberFormat="1" applyFont="1" applyFill="1" applyAlignment="1" applyProtection="1">
      <alignment horizontal="center" vertical="center"/>
      <protection locked="0"/>
    </xf>
    <xf numFmtId="0" fontId="76" fillId="31" borderId="209" xfId="6" applyFont="1" applyFill="1" applyBorder="1" applyAlignment="1">
      <alignment horizontal="center" vertical="center"/>
    </xf>
    <xf numFmtId="0" fontId="76" fillId="31" borderId="0" xfId="6" applyFont="1" applyFill="1" applyAlignment="1">
      <alignment horizontal="center" vertical="center"/>
    </xf>
    <xf numFmtId="0" fontId="11" fillId="31" borderId="209" xfId="6" applyFill="1" applyBorder="1" applyAlignment="1">
      <alignment horizontal="center" vertical="center"/>
    </xf>
    <xf numFmtId="0" fontId="11" fillId="31" borderId="0" xfId="6" applyFill="1" applyAlignment="1">
      <alignment horizontal="center" vertical="center"/>
    </xf>
    <xf numFmtId="0" fontId="11" fillId="31" borderId="34" xfId="6" applyFill="1" applyBorder="1" applyAlignment="1">
      <alignment horizontal="center" vertical="center" wrapText="1"/>
    </xf>
    <xf numFmtId="0" fontId="11" fillId="31" borderId="12" xfId="6" applyFill="1" applyBorder="1" applyAlignment="1">
      <alignment horizontal="center" vertical="center" wrapText="1"/>
    </xf>
    <xf numFmtId="0" fontId="11" fillId="31" borderId="35" xfId="6" applyFill="1" applyBorder="1" applyAlignment="1">
      <alignment horizontal="center" vertical="center" wrapText="1"/>
    </xf>
    <xf numFmtId="0" fontId="11" fillId="31" borderId="36" xfId="6" applyFill="1" applyBorder="1" applyAlignment="1">
      <alignment horizontal="center" vertical="center"/>
    </xf>
    <xf numFmtId="0" fontId="11" fillId="31" borderId="24" xfId="6" applyFill="1" applyBorder="1" applyAlignment="1">
      <alignment horizontal="center" vertical="center"/>
    </xf>
    <xf numFmtId="0" fontId="239" fillId="32" borderId="109" xfId="0" applyFont="1" applyFill="1" applyBorder="1" applyAlignment="1">
      <alignment horizontal="center" vertical="center" wrapText="1"/>
    </xf>
    <xf numFmtId="0" fontId="239" fillId="32" borderId="110" xfId="0" applyFont="1" applyFill="1" applyBorder="1" applyAlignment="1">
      <alignment horizontal="center" vertical="center" wrapText="1"/>
    </xf>
    <xf numFmtId="0" fontId="239" fillId="32" borderId="111" xfId="0" applyFont="1" applyFill="1" applyBorder="1" applyAlignment="1">
      <alignment horizontal="center" vertical="center" wrapText="1"/>
    </xf>
    <xf numFmtId="0" fontId="240" fillId="48" borderId="12" xfId="6" applyFont="1" applyFill="1" applyBorder="1" applyAlignment="1" applyProtection="1">
      <alignment horizontal="center" vertical="center"/>
      <protection hidden="1"/>
    </xf>
    <xf numFmtId="0" fontId="17" fillId="0" borderId="18" xfId="14" applyFont="1" applyBorder="1" applyAlignment="1" applyProtection="1">
      <alignment horizontal="center" vertical="center"/>
      <protection locked="0"/>
    </xf>
    <xf numFmtId="0" fontId="17" fillId="0" borderId="0" xfId="14" applyFont="1" applyAlignment="1" applyProtection="1">
      <alignment horizontal="center" vertical="center"/>
      <protection locked="0"/>
    </xf>
    <xf numFmtId="0" fontId="17" fillId="0" borderId="28" xfId="14" applyFont="1" applyBorder="1" applyAlignment="1" applyProtection="1">
      <alignment horizontal="center" vertical="center"/>
      <protection locked="0"/>
    </xf>
    <xf numFmtId="0" fontId="53" fillId="31" borderId="0" xfId="14" applyFont="1" applyFill="1" applyAlignment="1">
      <alignment horizontal="center" vertical="center"/>
    </xf>
    <xf numFmtId="170" fontId="0" fillId="0" borderId="92" xfId="0" applyNumberFormat="1" applyBorder="1" applyAlignment="1">
      <alignment horizontal="center" vertical="center"/>
    </xf>
    <xf numFmtId="170" fontId="518" fillId="12" borderId="98" xfId="14" applyNumberFormat="1" applyFont="1" applyFill="1" applyBorder="1" applyAlignment="1">
      <alignment horizontal="center" vertical="center"/>
    </xf>
    <xf numFmtId="170" fontId="518" fillId="12" borderId="209" xfId="14" applyNumberFormat="1" applyFont="1" applyFill="1" applyBorder="1" applyAlignment="1">
      <alignment horizontal="center" vertical="center"/>
    </xf>
    <xf numFmtId="170" fontId="518" fillId="12" borderId="31" xfId="14" applyNumberFormat="1" applyFont="1" applyFill="1" applyBorder="1" applyAlignment="1">
      <alignment horizontal="center" vertical="center"/>
    </xf>
    <xf numFmtId="170" fontId="518" fillId="12" borderId="0" xfId="14" applyNumberFormat="1" applyFont="1" applyFill="1" applyAlignment="1">
      <alignment horizontal="center" vertical="center"/>
    </xf>
    <xf numFmtId="170" fontId="518" fillId="12" borderId="99" xfId="14" applyNumberFormat="1" applyFont="1" applyFill="1" applyBorder="1" applyAlignment="1">
      <alignment horizontal="center" vertical="center"/>
    </xf>
    <xf numFmtId="170" fontId="518" fillId="12" borderId="92" xfId="14" applyNumberFormat="1" applyFont="1" applyFill="1" applyBorder="1" applyAlignment="1">
      <alignment horizontal="center" vertical="center"/>
    </xf>
    <xf numFmtId="170" fontId="11" fillId="0" borderId="209" xfId="0" applyNumberFormat="1" applyFont="1" applyBorder="1" applyAlignment="1">
      <alignment horizontal="center" vertical="center"/>
    </xf>
    <xf numFmtId="170" fontId="11" fillId="0" borderId="0" xfId="0" applyNumberFormat="1" applyFont="1" applyAlignment="1">
      <alignment horizontal="center" vertical="center"/>
    </xf>
    <xf numFmtId="168" fontId="83" fillId="11" borderId="92" xfId="0" applyNumberFormat="1" applyFont="1" applyFill="1" applyBorder="1" applyAlignment="1" applyProtection="1">
      <alignment horizontal="center" vertical="center"/>
      <protection locked="0"/>
    </xf>
    <xf numFmtId="174" fontId="236" fillId="0" borderId="209" xfId="14" applyNumberFormat="1" applyFont="1" applyBorder="1" applyAlignment="1">
      <alignment horizontal="center" vertical="center"/>
    </xf>
    <xf numFmtId="174" fontId="236" fillId="0" borderId="0" xfId="14" applyNumberFormat="1" applyFont="1" applyAlignment="1">
      <alignment horizontal="center" vertical="center"/>
    </xf>
    <xf numFmtId="174" fontId="236" fillId="0" borderId="96" xfId="14" applyNumberFormat="1" applyFont="1" applyBorder="1" applyAlignment="1">
      <alignment horizontal="center" vertical="center"/>
    </xf>
    <xf numFmtId="174" fontId="236" fillId="0" borderId="30" xfId="14" applyNumberFormat="1" applyFont="1" applyBorder="1" applyAlignment="1">
      <alignment horizontal="center" vertical="center"/>
    </xf>
    <xf numFmtId="167" fontId="237" fillId="47" borderId="0" xfId="0" applyNumberFormat="1" applyFont="1" applyFill="1" applyAlignment="1" applyProtection="1">
      <alignment horizontal="right" vertical="center" wrapText="1"/>
      <protection locked="0"/>
    </xf>
    <xf numFmtId="167" fontId="237" fillId="47" borderId="30" xfId="0" applyNumberFormat="1" applyFont="1" applyFill="1" applyBorder="1" applyAlignment="1" applyProtection="1">
      <alignment horizontal="right" vertical="center" wrapText="1"/>
      <protection locked="0"/>
    </xf>
    <xf numFmtId="2" fontId="95" fillId="47" borderId="92" xfId="14" applyNumberFormat="1" applyFont="1" applyFill="1" applyBorder="1" applyAlignment="1">
      <alignment horizontal="center" vertical="center"/>
    </xf>
    <xf numFmtId="2" fontId="95" fillId="47" borderId="97" xfId="14" applyNumberFormat="1" applyFont="1" applyFill="1" applyBorder="1" applyAlignment="1">
      <alignment horizontal="center" vertical="center"/>
    </xf>
    <xf numFmtId="170" fontId="83" fillId="11" borderId="209" xfId="0" applyNumberFormat="1" applyFont="1" applyFill="1" applyBorder="1" applyAlignment="1" applyProtection="1">
      <alignment horizontal="center" vertical="center"/>
      <protection locked="0"/>
    </xf>
    <xf numFmtId="170" fontId="0" fillId="31" borderId="105" xfId="0" applyNumberFormat="1" applyFill="1" applyBorder="1" applyAlignment="1">
      <alignment horizontal="center" vertical="center"/>
    </xf>
    <xf numFmtId="174" fontId="560" fillId="47" borderId="106" xfId="14" applyNumberFormat="1" applyFont="1" applyFill="1" applyBorder="1" applyAlignment="1">
      <alignment horizontal="right" vertical="center"/>
    </xf>
    <xf numFmtId="174" fontId="560" fillId="47" borderId="11" xfId="14" applyNumberFormat="1" applyFont="1" applyFill="1" applyBorder="1" applyAlignment="1">
      <alignment horizontal="right" vertical="center"/>
    </xf>
    <xf numFmtId="0" fontId="73" fillId="47" borderId="107" xfId="0" applyFont="1" applyFill="1" applyBorder="1" applyAlignment="1">
      <alignment horizontal="center" vertical="center"/>
    </xf>
    <xf numFmtId="0" fontId="73" fillId="47" borderId="12" xfId="0" applyFont="1" applyFill="1" applyBorder="1" applyAlignment="1">
      <alignment horizontal="center" vertical="center"/>
    </xf>
    <xf numFmtId="0" fontId="561" fillId="47" borderId="107" xfId="0" applyFont="1" applyFill="1" applyBorder="1" applyAlignment="1">
      <alignment horizontal="right" vertical="center"/>
    </xf>
    <xf numFmtId="0" fontId="561" fillId="47" borderId="12" xfId="0" applyFont="1" applyFill="1" applyBorder="1" applyAlignment="1">
      <alignment horizontal="right" vertical="center"/>
    </xf>
    <xf numFmtId="165" fontId="95" fillId="47" borderId="108" xfId="0" applyNumberFormat="1" applyFont="1" applyFill="1" applyBorder="1" applyAlignment="1">
      <alignment horizontal="center" vertical="center"/>
    </xf>
    <xf numFmtId="165" fontId="95" fillId="47" borderId="13" xfId="0" applyNumberFormat="1" applyFont="1" applyFill="1" applyBorder="1" applyAlignment="1">
      <alignment horizontal="center" vertical="center"/>
    </xf>
    <xf numFmtId="0" fontId="239" fillId="32" borderId="36" xfId="0" applyFont="1" applyFill="1" applyBorder="1" applyAlignment="1">
      <alignment horizontal="center" vertical="center"/>
    </xf>
    <xf numFmtId="0" fontId="239" fillId="32" borderId="24" xfId="0" applyFont="1" applyFill="1" applyBorder="1" applyAlignment="1">
      <alignment horizontal="center" vertical="center"/>
    </xf>
    <xf numFmtId="0" fontId="239" fillId="32" borderId="25" xfId="0" applyFont="1" applyFill="1" applyBorder="1" applyAlignment="1">
      <alignment horizontal="center" vertical="center"/>
    </xf>
    <xf numFmtId="170" fontId="0" fillId="31" borderId="103" xfId="0" applyNumberFormat="1" applyFill="1" applyBorder="1" applyAlignment="1">
      <alignment horizontal="center" vertical="center"/>
    </xf>
    <xf numFmtId="170" fontId="0" fillId="31" borderId="170" xfId="0" applyNumberFormat="1" applyFill="1" applyBorder="1" applyAlignment="1">
      <alignment horizontal="center" vertical="center"/>
    </xf>
    <xf numFmtId="0" fontId="238" fillId="12" borderId="209" xfId="14" applyFont="1" applyFill="1" applyBorder="1" applyAlignment="1">
      <alignment horizontal="center" vertical="center"/>
    </xf>
    <xf numFmtId="0" fontId="238" fillId="12" borderId="100" xfId="14" applyFont="1" applyFill="1" applyBorder="1" applyAlignment="1">
      <alignment horizontal="center" vertical="center"/>
    </xf>
    <xf numFmtId="0" fontId="238" fillId="12" borderId="0" xfId="14" applyFont="1" applyFill="1" applyAlignment="1">
      <alignment horizontal="center" vertical="center"/>
    </xf>
    <xf numFmtId="0" fontId="238" fillId="12" borderId="101" xfId="14" applyFont="1" applyFill="1" applyBorder="1" applyAlignment="1">
      <alignment horizontal="center" vertical="center"/>
    </xf>
    <xf numFmtId="0" fontId="238" fillId="12" borderId="92" xfId="14" applyFont="1" applyFill="1" applyBorder="1" applyAlignment="1">
      <alignment horizontal="center" vertical="center"/>
    </xf>
    <xf numFmtId="0" fontId="238" fillId="12" borderId="102" xfId="14" applyFont="1" applyFill="1" applyBorder="1" applyAlignment="1">
      <alignment horizontal="center" vertical="center"/>
    </xf>
    <xf numFmtId="170" fontId="11" fillId="31" borderId="46" xfId="0" applyNumberFormat="1" applyFont="1" applyFill="1" applyBorder="1" applyAlignment="1">
      <alignment horizontal="center" vertical="center"/>
    </xf>
    <xf numFmtId="170" fontId="11" fillId="31" borderId="60" xfId="0" applyNumberFormat="1" applyFont="1" applyFill="1" applyBorder="1" applyAlignment="1">
      <alignment horizontal="center" vertical="center"/>
    </xf>
    <xf numFmtId="170" fontId="11" fillId="31" borderId="61" xfId="0" applyNumberFormat="1" applyFont="1" applyFill="1" applyBorder="1" applyAlignment="1">
      <alignment horizontal="center" vertical="center"/>
    </xf>
    <xf numFmtId="0" fontId="221" fillId="31" borderId="18" xfId="0" applyFont="1" applyFill="1" applyBorder="1" applyAlignment="1">
      <alignment horizontal="right" vertical="center"/>
    </xf>
    <xf numFmtId="0" fontId="221" fillId="31" borderId="0" xfId="0" applyFont="1" applyFill="1" applyAlignment="1">
      <alignment horizontal="right" vertical="center"/>
    </xf>
    <xf numFmtId="170" fontId="11" fillId="31" borderId="0" xfId="0" applyNumberFormat="1" applyFont="1" applyFill="1" applyAlignment="1" applyProtection="1">
      <alignment horizontal="center" vertical="center"/>
      <protection locked="0"/>
    </xf>
    <xf numFmtId="170" fontId="76" fillId="31" borderId="0" xfId="0" applyNumberFormat="1" applyFont="1" applyFill="1" applyAlignment="1" applyProtection="1">
      <alignment horizontal="center" vertical="center"/>
      <protection locked="0"/>
    </xf>
    <xf numFmtId="170" fontId="76" fillId="31" borderId="28" xfId="0" applyNumberFormat="1" applyFont="1" applyFill="1" applyBorder="1" applyAlignment="1" applyProtection="1">
      <alignment horizontal="center" vertical="center"/>
      <protection locked="0"/>
    </xf>
    <xf numFmtId="0" fontId="67" fillId="45" borderId="189" xfId="0" applyFont="1" applyFill="1" applyBorder="1" applyAlignment="1">
      <alignment horizontal="center" vertical="center"/>
    </xf>
    <xf numFmtId="0" fontId="67" fillId="45" borderId="241" xfId="0" applyFont="1" applyFill="1" applyBorder="1" applyAlignment="1">
      <alignment horizontal="center" vertical="center"/>
    </xf>
    <xf numFmtId="0" fontId="67" fillId="45" borderId="190" xfId="0" applyFont="1" applyFill="1" applyBorder="1" applyAlignment="1">
      <alignment horizontal="center" vertical="center"/>
    </xf>
    <xf numFmtId="0" fontId="76" fillId="31" borderId="18" xfId="0" applyFont="1" applyFill="1" applyBorder="1" applyAlignment="1">
      <alignment horizontal="center" vertical="center" wrapText="1"/>
    </xf>
    <xf numFmtId="0" fontId="76" fillId="31" borderId="0" xfId="0" applyFont="1" applyFill="1" applyAlignment="1">
      <alignment horizontal="center" vertical="center" wrapText="1"/>
    </xf>
    <xf numFmtId="0" fontId="76" fillId="31" borderId="0" xfId="0" applyFont="1" applyFill="1" applyAlignment="1">
      <alignment horizontal="center" vertical="center"/>
    </xf>
    <xf numFmtId="170" fontId="77" fillId="31" borderId="0" xfId="0" applyNumberFormat="1" applyFont="1" applyFill="1" applyAlignment="1" applyProtection="1">
      <alignment horizontal="center" vertical="center" wrapText="1"/>
      <protection locked="0"/>
    </xf>
    <xf numFmtId="170" fontId="77" fillId="31" borderId="28" xfId="0" applyNumberFormat="1" applyFont="1" applyFill="1" applyBorder="1" applyAlignment="1" applyProtection="1">
      <alignment horizontal="center" vertical="center" wrapText="1"/>
      <protection locked="0"/>
    </xf>
    <xf numFmtId="0" fontId="81" fillId="33" borderId="209" xfId="12" applyFont="1" applyFill="1" applyBorder="1" applyAlignment="1">
      <alignment horizontal="center" vertical="center"/>
    </xf>
    <xf numFmtId="0" fontId="81" fillId="33" borderId="0" xfId="12" applyFont="1" applyFill="1" applyAlignment="1">
      <alignment horizontal="center" vertical="center"/>
    </xf>
    <xf numFmtId="0" fontId="81" fillId="33" borderId="92" xfId="12" applyFont="1" applyFill="1" applyBorder="1" applyAlignment="1">
      <alignment horizontal="center" vertical="center"/>
    </xf>
    <xf numFmtId="0" fontId="88" fillId="31" borderId="209" xfId="10" applyFont="1" applyFill="1" applyBorder="1" applyAlignment="1">
      <alignment horizontal="center" vertical="center" wrapText="1"/>
    </xf>
    <xf numFmtId="0" fontId="88" fillId="31" borderId="0" xfId="10" applyFont="1" applyFill="1" applyAlignment="1">
      <alignment horizontal="center" vertical="center" wrapText="1"/>
    </xf>
    <xf numFmtId="0" fontId="88" fillId="31" borderId="92" xfId="10" applyFont="1" applyFill="1" applyBorder="1" applyAlignment="1">
      <alignment horizontal="center" vertical="center" wrapText="1"/>
    </xf>
    <xf numFmtId="0" fontId="89" fillId="12" borderId="209" xfId="12" applyFont="1" applyFill="1" applyBorder="1" applyAlignment="1">
      <alignment horizontal="center" vertical="center"/>
    </xf>
    <xf numFmtId="0" fontId="89" fillId="12" borderId="0" xfId="12" applyFont="1" applyFill="1" applyAlignment="1">
      <alignment horizontal="center" vertical="center"/>
    </xf>
    <xf numFmtId="0" fontId="89" fillId="12" borderId="92" xfId="12" applyFont="1" applyFill="1" applyBorder="1" applyAlignment="1">
      <alignment horizontal="center" vertical="center"/>
    </xf>
    <xf numFmtId="0" fontId="207" fillId="49" borderId="209" xfId="0" applyFont="1" applyFill="1" applyBorder="1" applyAlignment="1">
      <alignment horizontal="center" vertical="center"/>
    </xf>
    <xf numFmtId="174" fontId="76" fillId="31" borderId="0" xfId="14" applyNumberFormat="1" applyFont="1" applyFill="1" applyAlignment="1">
      <alignment horizontal="right" vertical="center" wrapText="1"/>
    </xf>
    <xf numFmtId="0" fontId="0" fillId="31" borderId="18" xfId="0" applyFill="1" applyBorder="1" applyAlignment="1">
      <alignment horizontal="right" vertical="center"/>
    </xf>
    <xf numFmtId="0" fontId="0" fillId="31" borderId="0" xfId="0" applyFill="1" applyAlignment="1">
      <alignment horizontal="right" vertical="center"/>
    </xf>
    <xf numFmtId="0" fontId="248" fillId="49" borderId="174" xfId="12" applyFont="1" applyFill="1" applyBorder="1" applyAlignment="1">
      <alignment horizontal="center" vertical="center" wrapText="1"/>
    </xf>
    <xf numFmtId="0" fontId="248" fillId="49" borderId="90" xfId="12" applyFont="1" applyFill="1" applyBorder="1" applyAlignment="1">
      <alignment horizontal="center" vertical="center" wrapText="1"/>
    </xf>
    <xf numFmtId="0" fontId="248" fillId="49" borderId="176" xfId="12" applyFont="1" applyFill="1" applyBorder="1" applyAlignment="1">
      <alignment horizontal="center" vertical="center" wrapText="1"/>
    </xf>
    <xf numFmtId="0" fontId="249" fillId="31" borderId="209" xfId="12" applyFont="1" applyFill="1" applyBorder="1" applyAlignment="1">
      <alignment horizontal="center" vertical="center" wrapText="1"/>
    </xf>
    <xf numFmtId="0" fontId="249" fillId="31" borderId="0" xfId="12" applyFont="1" applyFill="1" applyAlignment="1">
      <alignment horizontal="center" vertical="center" wrapText="1"/>
    </xf>
    <xf numFmtId="0" fontId="249" fillId="31" borderId="92" xfId="12" applyFont="1" applyFill="1" applyBorder="1" applyAlignment="1">
      <alignment horizontal="center" vertical="center" wrapText="1"/>
    </xf>
    <xf numFmtId="174" fontId="251" fillId="31" borderId="0" xfId="14" applyNumberFormat="1" applyFont="1" applyFill="1" applyAlignment="1">
      <alignment horizontal="right" vertical="center" wrapText="1"/>
    </xf>
    <xf numFmtId="0" fontId="81" fillId="45" borderId="174" xfId="0" applyFont="1" applyFill="1" applyBorder="1" applyAlignment="1">
      <alignment horizontal="center" vertical="center"/>
    </xf>
    <xf numFmtId="0" fontId="81" fillId="45" borderId="90" xfId="0" applyFont="1" applyFill="1" applyBorder="1" applyAlignment="1">
      <alignment horizontal="center" vertical="center"/>
    </xf>
    <xf numFmtId="0" fontId="81" fillId="45" borderId="176" xfId="0" applyFont="1" applyFill="1" applyBorder="1" applyAlignment="1">
      <alignment horizontal="center" vertical="center"/>
    </xf>
    <xf numFmtId="0" fontId="213" fillId="31" borderId="209" xfId="0" applyFont="1" applyFill="1" applyBorder="1" applyAlignment="1">
      <alignment horizontal="left" vertical="center" wrapText="1"/>
    </xf>
    <xf numFmtId="0" fontId="213" fillId="31" borderId="0" xfId="0" applyFont="1" applyFill="1" applyAlignment="1">
      <alignment horizontal="left" vertical="center" wrapText="1"/>
    </xf>
    <xf numFmtId="0" fontId="213" fillId="31" borderId="92" xfId="0" applyFont="1" applyFill="1" applyBorder="1" applyAlignment="1">
      <alignment horizontal="left" vertical="center" wrapText="1"/>
    </xf>
    <xf numFmtId="0" fontId="213" fillId="31" borderId="48" xfId="0" applyFont="1" applyFill="1" applyBorder="1" applyAlignment="1">
      <alignment horizontal="left" vertical="center" wrapText="1"/>
    </xf>
    <xf numFmtId="0" fontId="213" fillId="31" borderId="78" xfId="0" applyFont="1" applyFill="1" applyBorder="1" applyAlignment="1">
      <alignment horizontal="left" vertical="center" wrapText="1"/>
    </xf>
    <xf numFmtId="0" fontId="213" fillId="31" borderId="79" xfId="0" applyFont="1" applyFill="1" applyBorder="1" applyAlignment="1">
      <alignment horizontal="left" vertical="center" wrapText="1"/>
    </xf>
    <xf numFmtId="0" fontId="67" fillId="51" borderId="0" xfId="0" applyFont="1" applyFill="1" applyAlignment="1">
      <alignment horizontal="center" vertical="center"/>
    </xf>
    <xf numFmtId="174" fontId="64" fillId="50" borderId="209" xfId="14" applyNumberFormat="1" applyFont="1" applyFill="1" applyBorder="1" applyAlignment="1">
      <alignment horizontal="center" vertical="center" wrapText="1"/>
    </xf>
    <xf numFmtId="174" fontId="64" fillId="50" borderId="0" xfId="14" applyNumberFormat="1" applyFont="1" applyFill="1" applyAlignment="1">
      <alignment horizontal="center" vertical="center" wrapText="1"/>
    </xf>
    <xf numFmtId="174" fontId="255" fillId="31" borderId="0" xfId="14" applyNumberFormat="1" applyFont="1" applyFill="1" applyAlignment="1">
      <alignment horizontal="right" vertical="center" wrapText="1"/>
    </xf>
    <xf numFmtId="170" fontId="79" fillId="12" borderId="0" xfId="14" applyNumberFormat="1" applyFont="1" applyFill="1" applyAlignment="1">
      <alignment horizontal="center" vertical="center"/>
    </xf>
    <xf numFmtId="174" fontId="93" fillId="31" borderId="0" xfId="14" applyNumberFormat="1" applyFont="1" applyFill="1" applyAlignment="1">
      <alignment horizontal="right" vertical="center" wrapText="1"/>
    </xf>
    <xf numFmtId="170" fontId="55" fillId="12" borderId="92" xfId="14" applyNumberFormat="1" applyFont="1" applyFill="1" applyBorder="1" applyAlignment="1">
      <alignment horizontal="center" vertical="center"/>
    </xf>
    <xf numFmtId="0" fontId="53" fillId="51" borderId="209" xfId="0" applyFont="1" applyFill="1" applyBorder="1" applyAlignment="1">
      <alignment horizontal="right" vertical="center" wrapText="1"/>
    </xf>
    <xf numFmtId="0" fontId="53" fillId="51" borderId="0" xfId="0" applyFont="1" applyFill="1" applyAlignment="1">
      <alignment horizontal="right" vertical="center" wrapText="1"/>
    </xf>
    <xf numFmtId="2" fontId="67" fillId="51" borderId="0" xfId="0" applyNumberFormat="1" applyFont="1" applyFill="1" applyAlignment="1">
      <alignment horizontal="center" vertical="center"/>
    </xf>
    <xf numFmtId="0" fontId="257" fillId="49" borderId="189" xfId="12" applyFont="1" applyFill="1" applyBorder="1" applyAlignment="1">
      <alignment horizontal="center" vertical="center"/>
    </xf>
    <xf numFmtId="0" fontId="257" fillId="49" borderId="241" xfId="12" applyFont="1" applyFill="1" applyBorder="1" applyAlignment="1">
      <alignment horizontal="center" vertical="center"/>
    </xf>
    <xf numFmtId="0" fontId="257" fillId="49" borderId="190" xfId="12" applyFont="1" applyFill="1" applyBorder="1" applyAlignment="1">
      <alignment horizontal="center" vertical="center"/>
    </xf>
    <xf numFmtId="0" fontId="207" fillId="49" borderId="18" xfId="12" applyFont="1" applyFill="1" applyBorder="1" applyAlignment="1">
      <alignment horizontal="center" vertical="center"/>
    </xf>
    <xf numFmtId="0" fontId="207" fillId="49" borderId="0" xfId="12" applyFont="1" applyFill="1" applyAlignment="1">
      <alignment horizontal="center" vertical="center"/>
    </xf>
    <xf numFmtId="0" fontId="207" fillId="49" borderId="28" xfId="12" applyFont="1" applyFill="1" applyBorder="1" applyAlignment="1">
      <alignment horizontal="center" vertical="center"/>
    </xf>
    <xf numFmtId="0" fontId="207" fillId="49" borderId="0" xfId="12" applyFont="1" applyFill="1" applyAlignment="1">
      <alignment horizontal="left" vertical="center"/>
    </xf>
    <xf numFmtId="0" fontId="207" fillId="49" borderId="28" xfId="12" applyFont="1" applyFill="1" applyBorder="1" applyAlignment="1">
      <alignment horizontal="left" vertical="center"/>
    </xf>
    <xf numFmtId="0" fontId="53" fillId="46" borderId="18" xfId="12" applyFont="1" applyFill="1" applyBorder="1" applyAlignment="1">
      <alignment horizontal="center" vertical="center"/>
    </xf>
    <xf numFmtId="0" fontId="53" fillId="46" borderId="0" xfId="12" applyFont="1" applyFill="1" applyAlignment="1">
      <alignment horizontal="center" vertical="center"/>
    </xf>
    <xf numFmtId="0" fontId="53" fillId="46" borderId="28" xfId="12" applyFont="1" applyFill="1" applyBorder="1" applyAlignment="1">
      <alignment horizontal="center" vertical="center"/>
    </xf>
    <xf numFmtId="0" fontId="258" fillId="31" borderId="18" xfId="12" applyFont="1" applyFill="1" applyBorder="1" applyAlignment="1">
      <alignment horizontal="center" vertical="center" wrapText="1"/>
    </xf>
    <xf numFmtId="0" fontId="258" fillId="31" borderId="0" xfId="12" applyFont="1" applyFill="1" applyAlignment="1">
      <alignment horizontal="center" vertical="center" wrapText="1"/>
    </xf>
    <xf numFmtId="0" fontId="258" fillId="31" borderId="0" xfId="10" applyFont="1" applyFill="1" applyAlignment="1">
      <alignment horizontal="center" vertical="center" wrapText="1"/>
    </xf>
    <xf numFmtId="170" fontId="54" fillId="33" borderId="0" xfId="14" applyNumberFormat="1" applyFont="1" applyFill="1" applyAlignment="1">
      <alignment horizontal="center" vertical="center"/>
    </xf>
    <xf numFmtId="170" fontId="54" fillId="33" borderId="92" xfId="14" applyNumberFormat="1" applyFont="1" applyFill="1" applyBorder="1" applyAlignment="1">
      <alignment horizontal="center" vertical="center"/>
    </xf>
    <xf numFmtId="0" fontId="67" fillId="33" borderId="209" xfId="0" applyFont="1" applyFill="1" applyBorder="1" applyAlignment="1">
      <alignment horizontal="right" vertical="center"/>
    </xf>
    <xf numFmtId="1" fontId="67" fillId="33" borderId="0" xfId="0" applyNumberFormat="1" applyFont="1" applyFill="1" applyAlignment="1">
      <alignment horizontal="center" vertical="center"/>
    </xf>
    <xf numFmtId="0" fontId="54" fillId="33" borderId="0" xfId="0" applyFont="1" applyFill="1" applyAlignment="1">
      <alignment horizontal="center" vertical="center"/>
    </xf>
    <xf numFmtId="0" fontId="52" fillId="33" borderId="0" xfId="0" applyFont="1" applyFill="1" applyAlignment="1">
      <alignment horizontal="center" vertical="center"/>
    </xf>
    <xf numFmtId="1" fontId="67" fillId="33" borderId="0" xfId="14" applyNumberFormat="1" applyFont="1" applyFill="1" applyAlignment="1">
      <alignment horizontal="center" vertical="center"/>
    </xf>
    <xf numFmtId="0" fontId="53" fillId="31" borderId="0" xfId="10" applyFont="1" applyFill="1" applyAlignment="1">
      <alignment horizontal="center" vertical="center"/>
    </xf>
    <xf numFmtId="0" fontId="53" fillId="31" borderId="28" xfId="10" applyFont="1" applyFill="1" applyBorder="1" applyAlignment="1">
      <alignment horizontal="center" wrapText="1"/>
    </xf>
    <xf numFmtId="164" fontId="255" fillId="31" borderId="18" xfId="10" applyNumberFormat="1" applyFont="1" applyFill="1" applyBorder="1" applyAlignment="1">
      <alignment horizontal="center" vertical="center"/>
    </xf>
    <xf numFmtId="164" fontId="255" fillId="31" borderId="0" xfId="10" applyNumberFormat="1" applyFont="1" applyFill="1" applyAlignment="1">
      <alignment horizontal="center" vertical="center"/>
    </xf>
    <xf numFmtId="0" fontId="255" fillId="31" borderId="0" xfId="10" applyFont="1" applyFill="1" applyAlignment="1">
      <alignment horizontal="center" vertical="center"/>
    </xf>
    <xf numFmtId="0" fontId="53" fillId="31" borderId="0" xfId="10" applyFont="1" applyFill="1" applyAlignment="1">
      <alignment horizontal="right" vertical="center"/>
    </xf>
    <xf numFmtId="0" fontId="207" fillId="52" borderId="18" xfId="12" applyFont="1" applyFill="1" applyBorder="1" applyAlignment="1">
      <alignment horizontal="center" vertical="center"/>
    </xf>
    <xf numFmtId="0" fontId="207" fillId="52" borderId="0" xfId="12" applyFont="1" applyFill="1" applyAlignment="1">
      <alignment horizontal="center" vertical="center"/>
    </xf>
    <xf numFmtId="0" fontId="207" fillId="52" borderId="28" xfId="12" applyFont="1" applyFill="1" applyBorder="1" applyAlignment="1">
      <alignment horizontal="center" vertical="center"/>
    </xf>
    <xf numFmtId="0" fontId="207" fillId="52" borderId="0" xfId="12" applyFont="1" applyFill="1" applyAlignment="1">
      <alignment horizontal="left" vertical="center"/>
    </xf>
    <xf numFmtId="0" fontId="207" fillId="52" borderId="28" xfId="12" applyFont="1" applyFill="1" applyBorder="1" applyAlignment="1">
      <alignment horizontal="left" vertical="center"/>
    </xf>
    <xf numFmtId="176" fontId="55" fillId="37" borderId="209" xfId="10" applyNumberFormat="1" applyFont="1" applyFill="1" applyBorder="1" applyAlignment="1">
      <alignment horizontal="center" vertical="center"/>
    </xf>
    <xf numFmtId="176" fontId="55" fillId="37" borderId="0" xfId="10" applyNumberFormat="1" applyFont="1" applyFill="1" applyAlignment="1">
      <alignment horizontal="center" vertical="center"/>
    </xf>
    <xf numFmtId="177" fontId="242" fillId="50" borderId="0" xfId="10" applyNumberFormat="1" applyFont="1" applyFill="1" applyAlignment="1">
      <alignment horizontal="center" vertical="center"/>
    </xf>
    <xf numFmtId="2" fontId="67" fillId="31" borderId="0" xfId="10" applyNumberFormat="1" applyFont="1" applyFill="1" applyAlignment="1">
      <alignment horizontal="center" vertical="center"/>
    </xf>
    <xf numFmtId="0" fontId="261" fillId="31" borderId="0" xfId="10" applyFont="1" applyFill="1" applyAlignment="1">
      <alignment horizontal="left" vertical="center"/>
    </xf>
    <xf numFmtId="0" fontId="261" fillId="31" borderId="92" xfId="10" applyFont="1" applyFill="1" applyBorder="1" applyAlignment="1">
      <alignment horizontal="left" vertical="center"/>
    </xf>
    <xf numFmtId="176" fontId="67" fillId="35" borderId="209" xfId="10" applyNumberFormat="1" applyFont="1" applyFill="1" applyBorder="1" applyAlignment="1">
      <alignment horizontal="center" vertical="center"/>
    </xf>
    <xf numFmtId="176" fontId="67" fillId="35" borderId="0" xfId="10" applyNumberFormat="1" applyFont="1" applyFill="1" applyAlignment="1">
      <alignment horizontal="center" vertical="center"/>
    </xf>
    <xf numFmtId="176" fontId="67" fillId="35" borderId="92" xfId="10" applyNumberFormat="1" applyFont="1" applyFill="1" applyBorder="1" applyAlignment="1">
      <alignment horizontal="center" vertical="center"/>
    </xf>
    <xf numFmtId="176" fontId="262" fillId="31" borderId="209" xfId="10" applyNumberFormat="1" applyFont="1" applyFill="1" applyBorder="1" applyAlignment="1">
      <alignment horizontal="center" vertical="center"/>
    </xf>
    <xf numFmtId="176" fontId="262" fillId="31" borderId="0" xfId="10" applyNumberFormat="1" applyFont="1" applyFill="1" applyAlignment="1">
      <alignment horizontal="center" vertical="center"/>
    </xf>
    <xf numFmtId="177" fontId="262" fillId="31" borderId="0" xfId="10" applyNumberFormat="1" applyFont="1" applyFill="1" applyAlignment="1">
      <alignment horizontal="center" vertical="center"/>
    </xf>
    <xf numFmtId="0" fontId="260" fillId="37" borderId="174" xfId="12" applyFont="1" applyFill="1" applyBorder="1" applyAlignment="1">
      <alignment horizontal="center" vertical="center" wrapText="1"/>
    </xf>
    <xf numFmtId="0" fontId="260" fillId="37" borderId="90" xfId="12" applyFont="1" applyFill="1" applyBorder="1" applyAlignment="1">
      <alignment horizontal="center" vertical="center" wrapText="1"/>
    </xf>
    <xf numFmtId="0" fontId="260" fillId="37" borderId="209" xfId="12" applyFont="1" applyFill="1" applyBorder="1" applyAlignment="1">
      <alignment horizontal="center" vertical="center" wrapText="1"/>
    </xf>
    <xf numFmtId="0" fontId="260" fillId="37" borderId="0" xfId="12" applyFont="1" applyFill="1" applyAlignment="1">
      <alignment horizontal="center" vertical="center" wrapText="1"/>
    </xf>
    <xf numFmtId="0" fontId="243" fillId="50" borderId="90" xfId="10" applyFont="1" applyFill="1" applyBorder="1" applyAlignment="1">
      <alignment horizontal="center" vertical="center" wrapText="1"/>
    </xf>
    <xf numFmtId="0" fontId="243" fillId="50" borderId="0" xfId="10" applyFont="1" applyFill="1" applyAlignment="1">
      <alignment horizontal="center" vertical="center" wrapText="1"/>
    </xf>
    <xf numFmtId="0" fontId="76" fillId="31" borderId="90" xfId="10" applyFont="1" applyFill="1" applyBorder="1" applyAlignment="1">
      <alignment horizontal="center" vertical="center" wrapText="1"/>
    </xf>
    <xf numFmtId="0" fontId="76" fillId="31" borderId="0" xfId="10" applyFont="1" applyFill="1" applyAlignment="1">
      <alignment horizontal="center" vertical="center" wrapText="1"/>
    </xf>
    <xf numFmtId="0" fontId="239" fillId="49" borderId="90" xfId="12" applyFont="1" applyFill="1" applyBorder="1" applyAlignment="1">
      <alignment horizontal="center" vertical="center"/>
    </xf>
    <xf numFmtId="0" fontId="239" fillId="49" borderId="176" xfId="12" applyFont="1" applyFill="1" applyBorder="1" applyAlignment="1">
      <alignment horizontal="center" vertical="center"/>
    </xf>
    <xf numFmtId="176" fontId="262" fillId="31" borderId="209" xfId="10" applyNumberFormat="1" applyFont="1" applyFill="1" applyBorder="1" applyAlignment="1">
      <alignment horizontal="left" vertical="center" wrapText="1"/>
    </xf>
    <xf numFmtId="176" fontId="262" fillId="31" borderId="0" xfId="10" applyNumberFormat="1" applyFont="1" applyFill="1" applyAlignment="1">
      <alignment horizontal="left" vertical="center" wrapText="1"/>
    </xf>
    <xf numFmtId="176" fontId="262" fillId="31" borderId="92" xfId="10" applyNumberFormat="1" applyFont="1" applyFill="1" applyBorder="1" applyAlignment="1">
      <alignment horizontal="left" vertical="center" wrapText="1"/>
    </xf>
    <xf numFmtId="176" fontId="262" fillId="31" borderId="36" xfId="10" applyNumberFormat="1" applyFont="1" applyFill="1" applyBorder="1" applyAlignment="1">
      <alignment horizontal="left" vertical="center" wrapText="1"/>
    </xf>
    <xf numFmtId="176" fontId="262" fillId="31" borderId="24" xfId="10" applyNumberFormat="1" applyFont="1" applyFill="1" applyBorder="1" applyAlignment="1">
      <alignment horizontal="left" vertical="center" wrapText="1"/>
    </xf>
    <xf numFmtId="176" fontId="262" fillId="31" borderId="25" xfId="10" applyNumberFormat="1" applyFont="1" applyFill="1" applyBorder="1" applyAlignment="1">
      <alignment horizontal="left" vertical="center" wrapText="1"/>
    </xf>
    <xf numFmtId="0" fontId="159" fillId="2" borderId="172" xfId="8" applyFont="1" applyFill="1" applyBorder="1" applyAlignment="1">
      <alignment horizontal="center" vertical="center"/>
    </xf>
    <xf numFmtId="0" fontId="159" fillId="2" borderId="173" xfId="8" applyFont="1" applyFill="1" applyBorder="1" applyAlignment="1">
      <alignment horizontal="center" vertical="center"/>
    </xf>
    <xf numFmtId="0" fontId="159" fillId="2" borderId="69" xfId="8" applyFont="1" applyFill="1" applyBorder="1" applyAlignment="1">
      <alignment horizontal="center" vertical="center"/>
    </xf>
    <xf numFmtId="0" fontId="159" fillId="2" borderId="70" xfId="8" applyFont="1" applyFill="1" applyBorder="1" applyAlignment="1">
      <alignment horizontal="center" vertical="center"/>
    </xf>
    <xf numFmtId="0" fontId="55" fillId="12" borderId="117" xfId="0" applyFont="1" applyFill="1" applyBorder="1" applyAlignment="1">
      <alignment horizontal="center" vertical="center"/>
    </xf>
    <xf numFmtId="0" fontId="55" fillId="12" borderId="242" xfId="0" applyFont="1" applyFill="1" applyBorder="1" applyAlignment="1">
      <alignment horizontal="center" vertical="center"/>
    </xf>
    <xf numFmtId="0" fontId="9" fillId="3" borderId="64" xfId="0" applyFont="1" applyFill="1" applyBorder="1" applyAlignment="1">
      <alignment horizontal="center" vertical="center" wrapText="1"/>
    </xf>
    <xf numFmtId="0" fontId="9" fillId="3" borderId="51" xfId="0" applyFont="1" applyFill="1" applyBorder="1" applyAlignment="1">
      <alignment horizontal="center" vertical="center" wrapText="1"/>
    </xf>
    <xf numFmtId="0" fontId="9" fillId="3" borderId="67" xfId="0" applyFont="1" applyFill="1" applyBorder="1" applyAlignment="1">
      <alignment horizontal="center" vertical="center" wrapText="1"/>
    </xf>
    <xf numFmtId="0" fontId="9" fillId="3" borderId="120" xfId="0" applyFont="1" applyFill="1" applyBorder="1" applyAlignment="1">
      <alignment horizontal="center" vertical="center" wrapText="1"/>
    </xf>
    <xf numFmtId="0" fontId="9" fillId="3" borderId="121" xfId="0" applyFont="1" applyFill="1" applyBorder="1" applyAlignment="1">
      <alignment horizontal="center" vertical="center" wrapText="1"/>
    </xf>
    <xf numFmtId="0" fontId="9" fillId="3" borderId="122" xfId="0" applyFont="1" applyFill="1" applyBorder="1" applyAlignment="1">
      <alignment horizontal="center" vertical="center" wrapText="1"/>
    </xf>
    <xf numFmtId="0" fontId="97" fillId="46" borderId="116" xfId="6" applyFont="1" applyFill="1" applyBorder="1" applyAlignment="1">
      <alignment horizontal="center" vertical="center"/>
    </xf>
    <xf numFmtId="0" fontId="97" fillId="46" borderId="0" xfId="6" applyFont="1" applyFill="1" applyAlignment="1">
      <alignment horizontal="center" vertical="center"/>
    </xf>
    <xf numFmtId="0" fontId="72" fillId="45" borderId="174" xfId="6" applyFont="1" applyFill="1" applyBorder="1" applyAlignment="1" applyProtection="1">
      <alignment horizontal="center" vertical="center" wrapText="1"/>
      <protection hidden="1"/>
    </xf>
    <xf numFmtId="0" fontId="72" fillId="45" borderId="175" xfId="6" applyFont="1" applyFill="1" applyBorder="1" applyAlignment="1" applyProtection="1">
      <alignment horizontal="center" vertical="center" wrapText="1"/>
      <protection hidden="1"/>
    </xf>
    <xf numFmtId="0" fontId="72" fillId="45" borderId="209" xfId="6" applyFont="1" applyFill="1" applyBorder="1" applyAlignment="1" applyProtection="1">
      <alignment horizontal="center" vertical="center" wrapText="1"/>
      <protection hidden="1"/>
    </xf>
    <xf numFmtId="0" fontId="72" fillId="45" borderId="0" xfId="6" applyFont="1" applyFill="1" applyAlignment="1" applyProtection="1">
      <alignment horizontal="center" vertical="center" wrapText="1"/>
      <protection hidden="1"/>
    </xf>
    <xf numFmtId="0" fontId="60" fillId="45" borderId="176" xfId="14" applyFont="1" applyFill="1" applyBorder="1" applyAlignment="1">
      <alignment horizontal="center" vertical="center"/>
    </xf>
    <xf numFmtId="0" fontId="60" fillId="45" borderId="92" xfId="14" applyFont="1" applyFill="1" applyBorder="1" applyAlignment="1">
      <alignment horizontal="center" vertical="center"/>
    </xf>
    <xf numFmtId="0" fontId="0" fillId="20" borderId="92" xfId="0" applyFill="1" applyBorder="1" applyAlignment="1">
      <alignment horizontal="center"/>
    </xf>
    <xf numFmtId="0" fontId="72" fillId="31" borderId="209" xfId="11" applyFont="1" applyFill="1" applyBorder="1" applyAlignment="1">
      <alignment horizontal="center" vertical="center" wrapText="1"/>
    </xf>
    <xf numFmtId="0" fontId="72" fillId="31" borderId="0" xfId="11" applyFont="1" applyFill="1" applyAlignment="1">
      <alignment horizontal="center" vertical="center" wrapText="1"/>
    </xf>
    <xf numFmtId="0" fontId="72" fillId="31" borderId="92" xfId="11" applyFont="1" applyFill="1" applyBorder="1" applyAlignment="1">
      <alignment horizontal="center" vertical="center" wrapText="1"/>
    </xf>
    <xf numFmtId="0" fontId="24" fillId="31" borderId="209" xfId="11" applyFont="1" applyFill="1" applyBorder="1" applyAlignment="1">
      <alignment horizontal="center" vertical="center" wrapText="1"/>
    </xf>
    <xf numFmtId="0" fontId="24" fillId="31" borderId="0" xfId="11" applyFont="1" applyFill="1" applyAlignment="1">
      <alignment horizontal="center" vertical="center" wrapText="1"/>
    </xf>
    <xf numFmtId="0" fontId="24" fillId="31" borderId="92" xfId="11" applyFont="1" applyFill="1" applyBorder="1" applyAlignment="1">
      <alignment horizontal="center" vertical="center" wrapText="1"/>
    </xf>
    <xf numFmtId="0" fontId="53" fillId="53" borderId="209" xfId="6" applyFont="1" applyFill="1" applyBorder="1" applyAlignment="1">
      <alignment horizontal="left" vertical="center"/>
    </xf>
    <xf numFmtId="0" fontId="53" fillId="53" borderId="0" xfId="6" applyFont="1" applyFill="1" applyAlignment="1">
      <alignment horizontal="left" vertical="center"/>
    </xf>
    <xf numFmtId="0" fontId="53" fillId="53" borderId="92" xfId="6" applyFont="1" applyFill="1" applyBorder="1" applyAlignment="1">
      <alignment horizontal="left" vertical="center"/>
    </xf>
    <xf numFmtId="0" fontId="150" fillId="3" borderId="12" xfId="6" applyFont="1" applyFill="1" applyBorder="1" applyAlignment="1">
      <alignment horizontal="center" vertical="center"/>
    </xf>
    <xf numFmtId="164" fontId="103" fillId="2" borderId="92" xfId="11" applyNumberFormat="1" applyFont="1" applyFill="1" applyBorder="1" applyAlignment="1">
      <alignment horizontal="left" vertical="center"/>
    </xf>
    <xf numFmtId="0" fontId="150" fillId="3" borderId="0" xfId="6" applyFont="1" applyFill="1" applyAlignment="1">
      <alignment horizontal="center" vertical="center"/>
    </xf>
    <xf numFmtId="0" fontId="272" fillId="33" borderId="128" xfId="8" applyFont="1" applyFill="1" applyBorder="1" applyAlignment="1">
      <alignment horizontal="center" vertical="center"/>
    </xf>
    <xf numFmtId="0" fontId="272" fillId="33" borderId="116" xfId="8" applyFont="1" applyFill="1" applyBorder="1" applyAlignment="1">
      <alignment horizontal="center" vertical="center"/>
    </xf>
    <xf numFmtId="0" fontId="272" fillId="33" borderId="129" xfId="8" applyFont="1" applyFill="1" applyBorder="1" applyAlignment="1">
      <alignment horizontal="center" vertical="center"/>
    </xf>
    <xf numFmtId="0" fontId="272" fillId="33" borderId="130" xfId="8" applyFont="1" applyFill="1" applyBorder="1" applyAlignment="1">
      <alignment horizontal="center" vertical="center"/>
    </xf>
    <xf numFmtId="0" fontId="53" fillId="59" borderId="0" xfId="16" applyFont="1" applyFill="1" applyAlignment="1">
      <alignment horizontal="center" vertical="center" wrapText="1"/>
    </xf>
    <xf numFmtId="0" fontId="239" fillId="32" borderId="209" xfId="0" applyFont="1" applyFill="1" applyBorder="1" applyAlignment="1">
      <alignment horizontal="center" vertical="center"/>
    </xf>
    <xf numFmtId="0" fontId="239" fillId="32" borderId="0" xfId="0" applyFont="1" applyFill="1" applyAlignment="1">
      <alignment horizontal="center" vertical="center"/>
    </xf>
    <xf numFmtId="0" fontId="239" fillId="32" borderId="180" xfId="0" applyFont="1" applyFill="1" applyBorder="1" applyAlignment="1">
      <alignment horizontal="center" vertical="center"/>
    </xf>
    <xf numFmtId="0" fontId="239" fillId="32" borderId="241" xfId="0" applyFont="1" applyFill="1" applyBorder="1" applyAlignment="1">
      <alignment horizontal="center" vertical="center"/>
    </xf>
    <xf numFmtId="164" fontId="55" fillId="12" borderId="0" xfId="11" applyNumberFormat="1" applyFont="1" applyFill="1" applyAlignment="1">
      <alignment horizontal="center" vertical="center"/>
    </xf>
    <xf numFmtId="0" fontId="53" fillId="54" borderId="209" xfId="6" applyFont="1" applyFill="1" applyBorder="1" applyAlignment="1">
      <alignment horizontal="center" vertical="center"/>
    </xf>
    <xf numFmtId="0" fontId="53" fillId="54" borderId="0" xfId="6" applyFont="1" applyFill="1" applyAlignment="1">
      <alignment horizontal="center" vertical="center"/>
    </xf>
    <xf numFmtId="0" fontId="53" fillId="54" borderId="92" xfId="6" applyFont="1" applyFill="1" applyBorder="1" applyAlignment="1">
      <alignment horizontal="center" vertical="center"/>
    </xf>
    <xf numFmtId="0" fontId="268" fillId="3" borderId="0" xfId="6" applyFont="1" applyFill="1" applyAlignment="1">
      <alignment horizontal="center" vertical="center"/>
    </xf>
    <xf numFmtId="0" fontId="92" fillId="12" borderId="117" xfId="0" applyFont="1" applyFill="1" applyBorder="1" applyAlignment="1">
      <alignment horizontal="center" vertical="center"/>
    </xf>
    <xf numFmtId="0" fontId="92" fillId="12" borderId="242" xfId="0" applyFont="1" applyFill="1" applyBorder="1" applyAlignment="1">
      <alignment horizontal="center" vertical="center"/>
    </xf>
    <xf numFmtId="0" fontId="60" fillId="46" borderId="0" xfId="7" applyFont="1" applyFill="1" applyAlignment="1" applyProtection="1">
      <alignment horizontal="center" vertical="center" wrapText="1"/>
      <protection hidden="1"/>
    </xf>
    <xf numFmtId="0" fontId="297" fillId="31" borderId="0" xfId="1" applyFont="1" applyFill="1" applyAlignment="1">
      <alignment horizontal="left"/>
    </xf>
    <xf numFmtId="0" fontId="297" fillId="0" borderId="0" xfId="1" applyFont="1" applyAlignment="1">
      <alignment horizontal="left" vertical="center"/>
    </xf>
    <xf numFmtId="0" fontId="284" fillId="63" borderId="18" xfId="8" applyFont="1" applyFill="1" applyBorder="1" applyAlignment="1">
      <alignment horizontal="center" vertical="center"/>
    </xf>
    <xf numFmtId="0" fontId="284" fillId="63" borderId="0" xfId="8" applyFont="1" applyFill="1" applyBorder="1" applyAlignment="1">
      <alignment horizontal="center" vertical="center"/>
    </xf>
    <xf numFmtId="0" fontId="284" fillId="63" borderId="28" xfId="8" applyFont="1" applyFill="1" applyBorder="1" applyAlignment="1">
      <alignment horizontal="center" vertical="center"/>
    </xf>
    <xf numFmtId="0" fontId="226" fillId="31" borderId="18" xfId="8" applyFont="1" applyFill="1" applyBorder="1" applyAlignment="1">
      <alignment horizontal="center" vertical="center" wrapText="1"/>
    </xf>
    <xf numFmtId="0" fontId="226" fillId="31" borderId="0" xfId="8" applyFont="1" applyFill="1" applyBorder="1" applyAlignment="1">
      <alignment horizontal="center" vertical="center" wrapText="1"/>
    </xf>
    <xf numFmtId="0" fontId="226" fillId="31" borderId="28" xfId="8" applyFont="1" applyFill="1" applyBorder="1" applyAlignment="1">
      <alignment horizontal="center" vertical="center" wrapText="1"/>
    </xf>
    <xf numFmtId="0" fontId="222" fillId="31" borderId="72" xfId="6" applyFont="1" applyFill="1" applyBorder="1" applyAlignment="1" applyProtection="1">
      <alignment horizontal="center" vertical="center"/>
      <protection hidden="1"/>
    </xf>
    <xf numFmtId="0" fontId="222" fillId="31" borderId="73" xfId="6" applyFont="1" applyFill="1" applyBorder="1" applyAlignment="1" applyProtection="1">
      <alignment horizontal="center" vertical="center"/>
      <protection hidden="1"/>
    </xf>
    <xf numFmtId="0" fontId="222" fillId="31" borderId="74" xfId="6" applyFont="1" applyFill="1" applyBorder="1" applyAlignment="1" applyProtection="1">
      <alignment horizontal="center" vertical="center"/>
      <protection hidden="1"/>
    </xf>
    <xf numFmtId="0" fontId="294" fillId="31" borderId="26" xfId="8" applyFont="1" applyFill="1" applyBorder="1" applyAlignment="1">
      <alignment horizontal="center" vertical="center" wrapText="1"/>
    </xf>
    <xf numFmtId="0" fontId="294" fillId="31" borderId="17" xfId="8" applyFont="1" applyFill="1" applyBorder="1" applyAlignment="1">
      <alignment horizontal="center" vertical="center" wrapText="1"/>
    </xf>
    <xf numFmtId="0" fontId="294" fillId="31" borderId="27" xfId="8" applyFont="1" applyFill="1" applyBorder="1" applyAlignment="1">
      <alignment horizontal="center" vertical="center" wrapText="1"/>
    </xf>
    <xf numFmtId="0" fontId="294" fillId="31" borderId="18" xfId="8" applyFont="1" applyFill="1" applyBorder="1" applyAlignment="1">
      <alignment horizontal="center" vertical="center" wrapText="1"/>
    </xf>
    <xf numFmtId="0" fontId="294" fillId="31" borderId="0" xfId="8" applyFont="1" applyFill="1" applyBorder="1" applyAlignment="1">
      <alignment horizontal="center" vertical="center" wrapText="1"/>
    </xf>
    <xf numFmtId="0" fontId="294" fillId="31" borderId="28" xfId="8" applyFont="1" applyFill="1" applyBorder="1" applyAlignment="1">
      <alignment horizontal="center" vertical="center" wrapText="1"/>
    </xf>
    <xf numFmtId="0" fontId="294" fillId="31" borderId="34" xfId="8" applyFont="1" applyFill="1" applyBorder="1" applyAlignment="1">
      <alignment horizontal="center" vertical="center" wrapText="1"/>
    </xf>
    <xf numFmtId="0" fontId="294" fillId="31" borderId="12" xfId="8" applyFont="1" applyFill="1" applyBorder="1" applyAlignment="1">
      <alignment horizontal="center" vertical="center" wrapText="1"/>
    </xf>
    <xf numFmtId="0" fontId="294" fillId="31" borderId="35" xfId="8" applyFont="1" applyFill="1" applyBorder="1" applyAlignment="1">
      <alignment horizontal="center" vertical="center" wrapText="1"/>
    </xf>
    <xf numFmtId="0" fontId="273" fillId="46" borderId="26" xfId="0" applyFont="1" applyFill="1" applyBorder="1" applyAlignment="1">
      <alignment horizontal="center" vertical="center" wrapText="1"/>
    </xf>
    <xf numFmtId="0" fontId="273" fillId="46" borderId="17" xfId="0" applyFont="1" applyFill="1" applyBorder="1" applyAlignment="1">
      <alignment horizontal="center" vertical="center" wrapText="1"/>
    </xf>
    <xf numFmtId="0" fontId="273" fillId="46" borderId="27" xfId="0" applyFont="1" applyFill="1" applyBorder="1" applyAlignment="1">
      <alignment horizontal="center" vertical="center" wrapText="1"/>
    </xf>
    <xf numFmtId="0" fontId="273" fillId="46" borderId="18" xfId="0" applyFont="1" applyFill="1" applyBorder="1" applyAlignment="1">
      <alignment horizontal="center" vertical="center" wrapText="1"/>
    </xf>
    <xf numFmtId="0" fontId="273" fillId="46" borderId="0" xfId="0" applyFont="1" applyFill="1" applyBorder="1" applyAlignment="1">
      <alignment horizontal="center" vertical="center" wrapText="1"/>
    </xf>
    <xf numFmtId="0" fontId="273" fillId="46" borderId="28" xfId="0" applyFont="1" applyFill="1" applyBorder="1" applyAlignment="1">
      <alignment horizontal="center" vertical="center" wrapText="1"/>
    </xf>
    <xf numFmtId="0" fontId="273" fillId="46" borderId="34" xfId="0" applyFont="1" applyFill="1" applyBorder="1" applyAlignment="1">
      <alignment horizontal="center" vertical="center" wrapText="1"/>
    </xf>
    <xf numFmtId="0" fontId="273" fillId="46" borderId="12" xfId="0" applyFont="1" applyFill="1" applyBorder="1" applyAlignment="1">
      <alignment horizontal="center" vertical="center" wrapText="1"/>
    </xf>
    <xf numFmtId="0" fontId="273" fillId="46" borderId="35" xfId="0" applyFont="1" applyFill="1" applyBorder="1" applyAlignment="1">
      <alignment horizontal="center" vertical="center" wrapText="1"/>
    </xf>
    <xf numFmtId="0" fontId="281" fillId="31" borderId="26" xfId="8" applyFont="1" applyFill="1" applyBorder="1" applyAlignment="1">
      <alignment horizontal="center" vertical="center" wrapText="1"/>
    </xf>
    <xf numFmtId="0" fontId="281" fillId="31" borderId="17" xfId="8" applyFont="1" applyFill="1" applyBorder="1" applyAlignment="1">
      <alignment horizontal="center" vertical="center" wrapText="1"/>
    </xf>
    <xf numFmtId="0" fontId="281" fillId="31" borderId="27" xfId="8" applyFont="1" applyFill="1" applyBorder="1" applyAlignment="1">
      <alignment horizontal="center" vertical="center" wrapText="1"/>
    </xf>
    <xf numFmtId="0" fontId="281" fillId="31" borderId="18" xfId="8" applyFont="1" applyFill="1" applyBorder="1" applyAlignment="1">
      <alignment horizontal="center" vertical="center" wrapText="1"/>
    </xf>
    <xf numFmtId="0" fontId="281" fillId="31" borderId="0" xfId="8" applyFont="1" applyFill="1" applyBorder="1" applyAlignment="1">
      <alignment horizontal="center" vertical="center" wrapText="1"/>
    </xf>
    <xf numFmtId="0" fontId="281" fillId="31" borderId="28" xfId="8" applyFont="1" applyFill="1" applyBorder="1" applyAlignment="1">
      <alignment horizontal="center" vertical="center" wrapText="1"/>
    </xf>
    <xf numFmtId="0" fontId="299" fillId="31" borderId="0" xfId="2" applyFont="1" applyFill="1" applyAlignment="1" applyProtection="1">
      <alignment horizontal="left" vertical="center"/>
    </xf>
    <xf numFmtId="0" fontId="300" fillId="31" borderId="18" xfId="8" applyFont="1" applyFill="1" applyBorder="1" applyAlignment="1">
      <alignment horizontal="center" vertical="center" wrapText="1"/>
    </xf>
    <xf numFmtId="0" fontId="300" fillId="31" borderId="0" xfId="8" applyFont="1" applyFill="1" applyBorder="1" applyAlignment="1">
      <alignment horizontal="center" vertical="center" wrapText="1"/>
    </xf>
    <xf numFmtId="0" fontId="300" fillId="31" borderId="28" xfId="8" applyFont="1" applyFill="1" applyBorder="1" applyAlignment="1">
      <alignment horizontal="center" vertical="center" wrapText="1"/>
    </xf>
    <xf numFmtId="0" fontId="300" fillId="31" borderId="34" xfId="8" applyFont="1" applyFill="1" applyBorder="1" applyAlignment="1">
      <alignment horizontal="center" vertical="center" wrapText="1"/>
    </xf>
    <xf numFmtId="0" fontId="300" fillId="31" borderId="12" xfId="8" applyFont="1" applyFill="1" applyBorder="1" applyAlignment="1">
      <alignment horizontal="center" vertical="center" wrapText="1"/>
    </xf>
    <xf numFmtId="0" fontId="300" fillId="31" borderId="35" xfId="8" applyFont="1" applyFill="1" applyBorder="1" applyAlignment="1">
      <alignment horizontal="center" vertical="center" wrapText="1"/>
    </xf>
    <xf numFmtId="0" fontId="297" fillId="31" borderId="0" xfId="15" applyFont="1" applyFill="1" applyAlignment="1" applyProtection="1">
      <alignment horizontal="left" vertical="center"/>
    </xf>
    <xf numFmtId="0" fontId="313" fillId="45" borderId="90" xfId="6" applyFont="1" applyFill="1" applyBorder="1" applyAlignment="1">
      <alignment horizontal="center" vertical="center"/>
    </xf>
    <xf numFmtId="0" fontId="313" fillId="45" borderId="91" xfId="6" applyFont="1" applyFill="1" applyBorder="1" applyAlignment="1">
      <alignment horizontal="center" vertical="center"/>
    </xf>
    <xf numFmtId="0" fontId="315" fillId="31" borderId="0" xfId="6" applyFont="1" applyFill="1" applyBorder="1" applyAlignment="1">
      <alignment horizontal="center" vertical="center"/>
    </xf>
    <xf numFmtId="0" fontId="315" fillId="31" borderId="92" xfId="6" applyFont="1" applyFill="1" applyBorder="1" applyAlignment="1">
      <alignment horizontal="center" vertical="center"/>
    </xf>
    <xf numFmtId="0" fontId="124" fillId="6" borderId="0" xfId="6" applyFont="1" applyFill="1" applyBorder="1" applyAlignment="1">
      <alignment horizontal="left" vertical="center"/>
    </xf>
    <xf numFmtId="0" fontId="124" fillId="6" borderId="92" xfId="6" applyFont="1" applyFill="1" applyBorder="1" applyAlignment="1">
      <alignment horizontal="left" vertical="center"/>
    </xf>
    <xf numFmtId="0" fontId="296" fillId="0" borderId="0" xfId="6" applyFont="1" applyBorder="1" applyAlignment="1">
      <alignment horizontal="center" vertical="center"/>
    </xf>
    <xf numFmtId="0" fontId="296" fillId="0" borderId="92" xfId="6" applyFont="1" applyBorder="1" applyAlignment="1">
      <alignment horizontal="center" vertical="center"/>
    </xf>
    <xf numFmtId="0" fontId="302" fillId="41" borderId="87" xfId="6" applyFont="1" applyFill="1" applyBorder="1" applyAlignment="1">
      <alignment horizontal="center" vertical="center"/>
    </xf>
    <xf numFmtId="0" fontId="317" fillId="71" borderId="0" xfId="6" applyNumberFormat="1" applyFont="1" applyFill="1" applyBorder="1" applyAlignment="1">
      <alignment horizontal="left" vertical="top" wrapText="1"/>
    </xf>
    <xf numFmtId="0" fontId="317" fillId="71" borderId="92" xfId="6" applyNumberFormat="1" applyFont="1" applyFill="1" applyBorder="1" applyAlignment="1">
      <alignment horizontal="left" vertical="top" wrapText="1"/>
    </xf>
    <xf numFmtId="0" fontId="235" fillId="66" borderId="18" xfId="8" applyFont="1" applyFill="1" applyBorder="1" applyAlignment="1">
      <alignment horizontal="center" vertical="center" wrapText="1"/>
    </xf>
    <xf numFmtId="0" fontId="235" fillId="66" borderId="0" xfId="8" applyFont="1" applyFill="1" applyBorder="1" applyAlignment="1">
      <alignment horizontal="center" vertical="center" wrapText="1"/>
    </xf>
    <xf numFmtId="0" fontId="235" fillId="66" borderId="28" xfId="8" applyFont="1" applyFill="1" applyBorder="1" applyAlignment="1">
      <alignment horizontal="center" vertical="center" wrapText="1"/>
    </xf>
    <xf numFmtId="0" fontId="297" fillId="67" borderId="0" xfId="1" applyFont="1" applyFill="1" applyAlignment="1">
      <alignment horizontal="left" vertical="center"/>
    </xf>
    <xf numFmtId="0" fontId="297" fillId="46" borderId="0" xfId="1" applyFont="1" applyFill="1" applyAlignment="1" applyProtection="1">
      <alignment horizontal="left" vertical="center"/>
      <protection hidden="1"/>
    </xf>
    <xf numFmtId="0" fontId="232" fillId="50" borderId="18" xfId="8" applyFont="1" applyFill="1" applyBorder="1" applyAlignment="1">
      <alignment horizontal="center" vertical="center" wrapText="1"/>
    </xf>
    <xf numFmtId="0" fontId="232" fillId="50" borderId="0" xfId="8" applyFont="1" applyFill="1" applyBorder="1" applyAlignment="1">
      <alignment horizontal="center" vertical="center" wrapText="1"/>
    </xf>
    <xf numFmtId="0" fontId="232" fillId="50" borderId="28" xfId="8" applyFont="1" applyFill="1" applyBorder="1" applyAlignment="1">
      <alignment horizontal="center" vertical="center" wrapText="1"/>
    </xf>
    <xf numFmtId="0" fontId="232" fillId="50" borderId="34" xfId="8" applyFont="1" applyFill="1" applyBorder="1" applyAlignment="1">
      <alignment horizontal="center" vertical="center" wrapText="1"/>
    </xf>
    <xf numFmtId="0" fontId="232" fillId="50" borderId="12" xfId="8" applyFont="1" applyFill="1" applyBorder="1" applyAlignment="1">
      <alignment horizontal="center" vertical="center" wrapText="1"/>
    </xf>
    <xf numFmtId="0" fontId="232" fillId="50" borderId="35" xfId="8" applyFont="1" applyFill="1" applyBorder="1" applyAlignment="1">
      <alignment horizontal="center" vertical="center" wrapText="1"/>
    </xf>
    <xf numFmtId="0" fontId="302" fillId="32" borderId="89" xfId="6" applyFont="1" applyFill="1" applyBorder="1" applyAlignment="1">
      <alignment horizontal="center" vertical="center"/>
    </xf>
    <xf numFmtId="0" fontId="302" fillId="32" borderId="90" xfId="6" applyFont="1" applyFill="1" applyBorder="1" applyAlignment="1">
      <alignment horizontal="center" vertical="center"/>
    </xf>
    <xf numFmtId="0" fontId="302" fillId="32" borderId="91" xfId="6" applyFont="1" applyFill="1" applyBorder="1" applyAlignment="1">
      <alignment horizontal="center" vertical="center"/>
    </xf>
    <xf numFmtId="0" fontId="305" fillId="31" borderId="0" xfId="6" applyFont="1" applyFill="1" applyBorder="1" applyAlignment="1">
      <alignment horizontal="center" vertical="center" wrapText="1"/>
    </xf>
    <xf numFmtId="0" fontId="305" fillId="31" borderId="92" xfId="6" applyFont="1" applyFill="1" applyBorder="1" applyAlignment="1">
      <alignment horizontal="center" vertical="center" wrapText="1"/>
    </xf>
    <xf numFmtId="0" fontId="321" fillId="31" borderId="0" xfId="1" applyFont="1" applyFill="1" applyAlignment="1">
      <alignment horizontal="left" vertical="center"/>
    </xf>
    <xf numFmtId="0" fontId="322" fillId="31" borderId="0" xfId="3" applyFont="1" applyFill="1" applyAlignment="1">
      <alignment horizontal="left" vertical="center"/>
    </xf>
    <xf numFmtId="0" fontId="314" fillId="55" borderId="59" xfId="6" applyFont="1" applyFill="1" applyBorder="1" applyAlignment="1">
      <alignment horizontal="center" vertical="center"/>
    </xf>
    <xf numFmtId="0" fontId="314" fillId="55" borderId="87" xfId="6" applyFont="1" applyFill="1" applyBorder="1" applyAlignment="1">
      <alignment horizontal="center" vertical="center"/>
    </xf>
    <xf numFmtId="0" fontId="314" fillId="55" borderId="11" xfId="6" applyFont="1" applyFill="1" applyBorder="1" applyAlignment="1">
      <alignment horizontal="center" vertical="center"/>
    </xf>
    <xf numFmtId="0" fontId="318" fillId="55" borderId="17" xfId="6" applyNumberFormat="1" applyFont="1" applyFill="1" applyBorder="1" applyAlignment="1">
      <alignment horizontal="left" vertical="top" wrapText="1"/>
    </xf>
    <xf numFmtId="0" fontId="318" fillId="55" borderId="66" xfId="6" applyNumberFormat="1" applyFont="1" applyFill="1" applyBorder="1" applyAlignment="1">
      <alignment horizontal="left" vertical="top" wrapText="1"/>
    </xf>
    <xf numFmtId="0" fontId="318" fillId="55" borderId="0" xfId="6" applyNumberFormat="1" applyFont="1" applyFill="1" applyBorder="1" applyAlignment="1">
      <alignment horizontal="left" vertical="top" wrapText="1"/>
    </xf>
    <xf numFmtId="0" fontId="318" fillId="55" borderId="92" xfId="6" applyNumberFormat="1" applyFont="1" applyFill="1" applyBorder="1" applyAlignment="1">
      <alignment horizontal="left" vertical="top" wrapText="1"/>
    </xf>
    <xf numFmtId="0" fontId="318" fillId="55" borderId="12" xfId="6" applyNumberFormat="1" applyFont="1" applyFill="1" applyBorder="1" applyAlignment="1">
      <alignment horizontal="left" vertical="top" wrapText="1"/>
    </xf>
    <xf numFmtId="0" fontId="318" fillId="55" borderId="13" xfId="6" applyNumberFormat="1" applyFont="1" applyFill="1" applyBorder="1" applyAlignment="1">
      <alignment horizontal="left" vertical="top" wrapText="1"/>
    </xf>
    <xf numFmtId="0" fontId="314" fillId="55" borderId="36" xfId="6" applyFont="1" applyFill="1" applyBorder="1" applyAlignment="1">
      <alignment horizontal="center" vertical="center"/>
    </xf>
    <xf numFmtId="0" fontId="319" fillId="55" borderId="0" xfId="6" applyNumberFormat="1" applyFont="1" applyFill="1" applyBorder="1" applyAlignment="1">
      <alignment horizontal="left" vertical="top" wrapText="1"/>
    </xf>
    <xf numFmtId="0" fontId="319" fillId="55" borderId="92" xfId="6" applyNumberFormat="1" applyFont="1" applyFill="1" applyBorder="1" applyAlignment="1">
      <alignment horizontal="left" vertical="top" wrapText="1"/>
    </xf>
    <xf numFmtId="0" fontId="319" fillId="55" borderId="93" xfId="6" applyNumberFormat="1" applyFont="1" applyFill="1" applyBorder="1" applyAlignment="1">
      <alignment horizontal="left" vertical="top" wrapText="1"/>
    </xf>
    <xf numFmtId="0" fontId="319" fillId="55" borderId="94" xfId="6" applyNumberFormat="1" applyFont="1" applyFill="1" applyBorder="1" applyAlignment="1">
      <alignment horizontal="left" vertical="top" wrapText="1"/>
    </xf>
    <xf numFmtId="0" fontId="297" fillId="31" borderId="0" xfId="1" applyFont="1" applyFill="1" applyAlignment="1">
      <alignment horizontal="left" vertical="center"/>
    </xf>
    <xf numFmtId="0" fontId="320" fillId="31" borderId="0" xfId="3" applyFont="1" applyFill="1" applyAlignment="1">
      <alignment horizontal="left" vertical="center"/>
    </xf>
    <xf numFmtId="2" fontId="315" fillId="73" borderId="0" xfId="6" applyNumberFormat="1" applyFont="1" applyFill="1" applyBorder="1" applyAlignment="1" applyProtection="1">
      <alignment horizontal="center" vertical="center"/>
      <protection locked="0"/>
    </xf>
    <xf numFmtId="0" fontId="323" fillId="47" borderId="0" xfId="0" applyFont="1" applyFill="1" applyBorder="1" applyAlignment="1">
      <alignment horizontal="center" vertical="center"/>
    </xf>
    <xf numFmtId="0" fontId="300" fillId="35" borderId="0" xfId="11" applyNumberFormat="1" applyFont="1" applyFill="1" applyBorder="1" applyAlignment="1">
      <alignment horizontal="center" vertical="center" wrapText="1"/>
    </xf>
    <xf numFmtId="0" fontId="331" fillId="31" borderId="0" xfId="15" applyFont="1" applyFill="1" applyAlignment="1">
      <alignment horizontal="center" vertical="center"/>
    </xf>
    <xf numFmtId="0" fontId="326" fillId="0" borderId="0" xfId="1" applyFont="1" applyAlignment="1">
      <alignment horizontal="left" vertical="center"/>
    </xf>
    <xf numFmtId="0" fontId="326" fillId="31" borderId="0" xfId="1" applyFont="1" applyFill="1" applyBorder="1" applyAlignment="1">
      <alignment horizontal="left" vertical="center"/>
    </xf>
    <xf numFmtId="0" fontId="333" fillId="31" borderId="0" xfId="15" applyFont="1" applyFill="1" applyAlignment="1">
      <alignment horizontal="center" vertical="center" wrapText="1"/>
    </xf>
    <xf numFmtId="0" fontId="326" fillId="31" borderId="0" xfId="1" applyFont="1" applyFill="1" applyAlignment="1">
      <alignment horizontal="center" vertical="center"/>
    </xf>
    <xf numFmtId="0" fontId="326" fillId="31" borderId="0" xfId="1" applyFont="1" applyFill="1" applyAlignment="1">
      <alignment horizontal="center" vertical="center" wrapText="1"/>
    </xf>
    <xf numFmtId="0" fontId="326" fillId="31" borderId="0" xfId="1" applyFont="1" applyFill="1" applyBorder="1" applyAlignment="1">
      <alignment horizontal="center" vertical="center" wrapText="1"/>
    </xf>
    <xf numFmtId="0" fontId="229" fillId="31" borderId="0" xfId="1" applyFont="1" applyFill="1" applyBorder="1" applyAlignment="1">
      <alignment horizontal="center" vertical="center" wrapText="1"/>
    </xf>
    <xf numFmtId="0" fontId="296" fillId="35" borderId="0" xfId="0" applyFont="1" applyFill="1" applyBorder="1" applyAlignment="1">
      <alignment horizontal="center" vertical="center"/>
    </xf>
    <xf numFmtId="0" fontId="248" fillId="32" borderId="89" xfId="11" applyNumberFormat="1" applyFont="1" applyFill="1" applyBorder="1" applyAlignment="1">
      <alignment horizontal="center" vertical="center" wrapText="1"/>
    </xf>
    <xf numFmtId="0" fontId="248" fillId="32" borderId="90" xfId="11" applyNumberFormat="1" applyFont="1" applyFill="1" applyBorder="1" applyAlignment="1">
      <alignment horizontal="center" vertical="center" wrapText="1"/>
    </xf>
    <xf numFmtId="0" fontId="248" fillId="32" borderId="91" xfId="11" applyNumberFormat="1" applyFont="1" applyFill="1" applyBorder="1" applyAlignment="1">
      <alignment horizontal="center" vertical="center" wrapText="1"/>
    </xf>
    <xf numFmtId="0" fontId="248" fillId="32" borderId="87" xfId="11" applyNumberFormat="1" applyFont="1" applyFill="1" applyBorder="1" applyAlignment="1">
      <alignment horizontal="center" vertical="center" wrapText="1"/>
    </xf>
    <xf numFmtId="0" fontId="248" fillId="32" borderId="0" xfId="11" applyNumberFormat="1" applyFont="1" applyFill="1" applyBorder="1" applyAlignment="1">
      <alignment horizontal="center" vertical="center" wrapText="1"/>
    </xf>
    <xf numFmtId="0" fontId="248" fillId="32" borderId="92" xfId="11" applyNumberFormat="1" applyFont="1" applyFill="1" applyBorder="1" applyAlignment="1">
      <alignment horizontal="center" vertical="center" wrapText="1"/>
    </xf>
    <xf numFmtId="0" fontId="231" fillId="32" borderId="89" xfId="6" applyFont="1" applyFill="1" applyBorder="1" applyAlignment="1">
      <alignment horizontal="center"/>
    </xf>
    <xf numFmtId="0" fontId="231" fillId="32" borderId="90" xfId="6" applyFont="1" applyFill="1" applyBorder="1" applyAlignment="1">
      <alignment horizontal="center"/>
    </xf>
    <xf numFmtId="0" fontId="231" fillId="32" borderId="91" xfId="6" applyFont="1" applyFill="1" applyBorder="1" applyAlignment="1">
      <alignment horizontal="center"/>
    </xf>
    <xf numFmtId="0" fontId="331" fillId="31" borderId="0" xfId="15" applyFont="1" applyFill="1" applyAlignment="1">
      <alignment horizontal="center" vertical="center" wrapText="1"/>
    </xf>
    <xf numFmtId="0" fontId="335" fillId="31" borderId="0" xfId="0" applyFont="1" applyFill="1" applyAlignment="1">
      <alignment horizontal="center" vertical="center" wrapText="1"/>
    </xf>
    <xf numFmtId="0" fontId="90" fillId="67" borderId="92" xfId="6" applyFont="1" applyFill="1" applyBorder="1" applyAlignment="1">
      <alignment horizontal="center" vertical="center" textRotation="90"/>
    </xf>
    <xf numFmtId="0" fontId="300" fillId="31" borderId="87" xfId="6" applyFont="1" applyFill="1" applyBorder="1" applyAlignment="1">
      <alignment horizontal="center" vertical="center" wrapText="1"/>
    </xf>
    <xf numFmtId="0" fontId="300" fillId="31" borderId="0" xfId="6" applyFont="1" applyFill="1" applyBorder="1" applyAlignment="1">
      <alignment horizontal="center" vertical="center" wrapText="1"/>
    </xf>
    <xf numFmtId="0" fontId="300" fillId="31" borderId="92" xfId="6" applyFont="1" applyFill="1" applyBorder="1" applyAlignment="1">
      <alignment horizontal="center" vertical="center" wrapText="1"/>
    </xf>
    <xf numFmtId="0" fontId="323" fillId="32" borderId="89" xfId="6" applyFont="1" applyFill="1" applyBorder="1" applyAlignment="1" applyProtection="1">
      <alignment horizontal="center" vertical="center"/>
      <protection hidden="1"/>
    </xf>
    <xf numFmtId="0" fontId="323" fillId="32" borderId="90" xfId="6" applyFont="1" applyFill="1" applyBorder="1" applyAlignment="1" applyProtection="1">
      <alignment horizontal="center" vertical="center"/>
      <protection hidden="1"/>
    </xf>
    <xf numFmtId="0" fontId="323" fillId="32" borderId="91" xfId="6" applyFont="1" applyFill="1" applyBorder="1" applyAlignment="1" applyProtection="1">
      <alignment horizontal="center" vertical="center"/>
      <protection hidden="1"/>
    </xf>
    <xf numFmtId="0" fontId="300" fillId="33" borderId="87" xfId="11" applyFont="1" applyFill="1" applyBorder="1" applyAlignment="1">
      <alignment horizontal="center" vertical="center" wrapText="1"/>
    </xf>
    <xf numFmtId="164" fontId="343" fillId="37" borderId="0" xfId="11" applyNumberFormat="1" applyFont="1" applyFill="1" applyBorder="1" applyAlignment="1">
      <alignment horizontal="center" vertical="center"/>
    </xf>
    <xf numFmtId="182" fontId="300" fillId="33" borderId="0" xfId="11" applyNumberFormat="1" applyFont="1" applyFill="1" applyBorder="1" applyAlignment="1">
      <alignment horizontal="right" vertical="center"/>
    </xf>
    <xf numFmtId="3" fontId="296" fillId="33" borderId="0" xfId="11" applyNumberFormat="1" applyFont="1" applyFill="1" applyBorder="1" applyAlignment="1">
      <alignment horizontal="center" vertical="center"/>
    </xf>
    <xf numFmtId="0" fontId="300" fillId="33" borderId="92" xfId="11" applyFont="1" applyFill="1" applyBorder="1" applyAlignment="1">
      <alignment horizontal="center" vertical="center"/>
    </xf>
    <xf numFmtId="0" fontId="345" fillId="31" borderId="17" xfId="6" applyFont="1" applyFill="1" applyBorder="1" applyAlignment="1">
      <alignment horizontal="center" vertical="center"/>
    </xf>
    <xf numFmtId="0" fontId="345" fillId="31" borderId="66" xfId="6" applyFont="1" applyFill="1" applyBorder="1" applyAlignment="1">
      <alignment horizontal="center" vertical="center"/>
    </xf>
    <xf numFmtId="0" fontId="224" fillId="31" borderId="87" xfId="0" applyFont="1" applyFill="1" applyBorder="1" applyAlignment="1">
      <alignment horizontal="center" vertical="center" wrapText="1"/>
    </xf>
    <xf numFmtId="0" fontId="224" fillId="31" borderId="0" xfId="0" applyFont="1" applyFill="1" applyBorder="1" applyAlignment="1">
      <alignment horizontal="center" vertical="center" wrapText="1"/>
    </xf>
    <xf numFmtId="0" fontId="224" fillId="31" borderId="92" xfId="0" applyFont="1" applyFill="1" applyBorder="1" applyAlignment="1">
      <alignment horizontal="center" vertical="center" wrapText="1"/>
    </xf>
    <xf numFmtId="0" fontId="224" fillId="31" borderId="36" xfId="0" applyFont="1" applyFill="1" applyBorder="1" applyAlignment="1">
      <alignment horizontal="center" vertical="center" wrapText="1"/>
    </xf>
    <xf numFmtId="0" fontId="224" fillId="31" borderId="93" xfId="0" applyFont="1" applyFill="1" applyBorder="1" applyAlignment="1">
      <alignment horizontal="center" vertical="center" wrapText="1"/>
    </xf>
    <xf numFmtId="0" fontId="224" fillId="31" borderId="94" xfId="0" applyFont="1" applyFill="1" applyBorder="1" applyAlignment="1">
      <alignment horizontal="center" vertical="center" wrapText="1"/>
    </xf>
    <xf numFmtId="0" fontId="235" fillId="37" borderId="87" xfId="6" applyFont="1" applyFill="1" applyBorder="1" applyAlignment="1">
      <alignment horizontal="center" vertical="center"/>
    </xf>
    <xf numFmtId="0" fontId="235" fillId="37" borderId="80" xfId="6" applyFont="1" applyFill="1" applyBorder="1" applyAlignment="1">
      <alignment horizontal="center" vertical="center"/>
    </xf>
    <xf numFmtId="189" fontId="235" fillId="37" borderId="0" xfId="6" applyNumberFormat="1" applyFont="1" applyFill="1" applyBorder="1" applyAlignment="1">
      <alignment horizontal="center" vertical="center"/>
    </xf>
    <xf numFmtId="189" fontId="235" fillId="37" borderId="52" xfId="6" applyNumberFormat="1" applyFont="1" applyFill="1" applyBorder="1" applyAlignment="1">
      <alignment horizontal="center" vertical="center"/>
    </xf>
    <xf numFmtId="0" fontId="213" fillId="33" borderId="0" xfId="6" applyFont="1" applyFill="1" applyBorder="1" applyAlignment="1">
      <alignment horizontal="center" vertical="center"/>
    </xf>
    <xf numFmtId="0" fontId="213" fillId="33" borderId="52" xfId="6" applyFont="1" applyFill="1" applyBorder="1" applyAlignment="1">
      <alignment horizontal="center" vertical="center"/>
    </xf>
    <xf numFmtId="2" fontId="226" fillId="33" borderId="0" xfId="6" applyNumberFormat="1" applyFont="1" applyFill="1" applyBorder="1" applyAlignment="1">
      <alignment horizontal="center" vertical="center"/>
    </xf>
    <xf numFmtId="2" fontId="226" fillId="33" borderId="52" xfId="6" applyNumberFormat="1" applyFont="1" applyFill="1" applyBorder="1" applyAlignment="1">
      <alignment horizontal="center" vertical="center"/>
    </xf>
    <xf numFmtId="0" fontId="348" fillId="31" borderId="53" xfId="6" applyFont="1" applyFill="1" applyBorder="1" applyAlignment="1">
      <alignment horizontal="center" vertical="center" wrapText="1"/>
    </xf>
    <xf numFmtId="0" fontId="348" fillId="31" borderId="54" xfId="6" applyFont="1" applyFill="1" applyBorder="1" applyAlignment="1">
      <alignment horizontal="center" vertical="center" wrapText="1"/>
    </xf>
    <xf numFmtId="0" fontId="348" fillId="31" borderId="55" xfId="6" applyFont="1" applyFill="1" applyBorder="1" applyAlignment="1">
      <alignment horizontal="center" vertical="center" wrapText="1"/>
    </xf>
    <xf numFmtId="0" fontId="323" fillId="32" borderId="89" xfId="11" applyNumberFormat="1" applyFont="1" applyFill="1" applyBorder="1" applyAlignment="1">
      <alignment horizontal="center" vertical="center"/>
    </xf>
    <xf numFmtId="0" fontId="323" fillId="32" borderId="90" xfId="11" applyNumberFormat="1" applyFont="1" applyFill="1" applyBorder="1" applyAlignment="1">
      <alignment horizontal="center" vertical="center"/>
    </xf>
    <xf numFmtId="0" fontId="323" fillId="32" borderId="91" xfId="11" applyNumberFormat="1" applyFont="1" applyFill="1" applyBorder="1" applyAlignment="1">
      <alignment horizontal="center" vertical="center"/>
    </xf>
    <xf numFmtId="0" fontId="323" fillId="32" borderId="87" xfId="11" applyNumberFormat="1" applyFont="1" applyFill="1" applyBorder="1" applyAlignment="1">
      <alignment horizontal="center" vertical="center"/>
    </xf>
    <xf numFmtId="0" fontId="323" fillId="32" borderId="0" xfId="11" applyNumberFormat="1" applyFont="1" applyFill="1" applyBorder="1" applyAlignment="1">
      <alignment horizontal="center" vertical="center"/>
    </xf>
    <xf numFmtId="0" fontId="323" fillId="32" borderId="92" xfId="11" applyNumberFormat="1" applyFont="1" applyFill="1" applyBorder="1" applyAlignment="1">
      <alignment horizontal="center" vertical="center"/>
    </xf>
    <xf numFmtId="2" fontId="345" fillId="31" borderId="12" xfId="6" applyNumberFormat="1" applyFont="1" applyFill="1" applyBorder="1" applyAlignment="1">
      <alignment horizontal="center" vertical="center"/>
    </xf>
    <xf numFmtId="2" fontId="345" fillId="31" borderId="13" xfId="6" applyNumberFormat="1" applyFont="1" applyFill="1" applyBorder="1" applyAlignment="1">
      <alignment horizontal="center" vertical="center"/>
    </xf>
    <xf numFmtId="0" fontId="300" fillId="33" borderId="0" xfId="11" applyFont="1" applyFill="1" applyBorder="1" applyAlignment="1">
      <alignment horizontal="right" vertical="center"/>
    </xf>
    <xf numFmtId="3" fontId="343" fillId="37" borderId="0" xfId="11" applyNumberFormat="1" applyFont="1" applyFill="1" applyBorder="1" applyAlignment="1">
      <alignment horizontal="center" vertical="center"/>
    </xf>
    <xf numFmtId="164" fontId="296" fillId="33" borderId="0" xfId="11" applyNumberFormat="1" applyFont="1" applyFill="1" applyBorder="1" applyAlignment="1">
      <alignment horizontal="center" vertical="center"/>
    </xf>
    <xf numFmtId="3" fontId="347" fillId="37" borderId="80" xfId="11" applyNumberFormat="1" applyFont="1" applyFill="1" applyBorder="1" applyAlignment="1">
      <alignment horizontal="center" vertical="center"/>
    </xf>
    <xf numFmtId="3" fontId="347" fillId="37" borderId="52" xfId="11" applyNumberFormat="1" applyFont="1" applyFill="1" applyBorder="1" applyAlignment="1">
      <alignment horizontal="center" vertical="center"/>
    </xf>
    <xf numFmtId="3" fontId="347" fillId="37" borderId="81" xfId="11" applyNumberFormat="1" applyFont="1" applyFill="1" applyBorder="1" applyAlignment="1">
      <alignment horizontal="center" vertical="center"/>
    </xf>
    <xf numFmtId="0" fontId="301" fillId="31" borderId="87" xfId="0" applyFont="1" applyFill="1" applyBorder="1" applyAlignment="1">
      <alignment horizontal="center" vertical="center" wrapText="1"/>
    </xf>
    <xf numFmtId="0" fontId="301" fillId="31" borderId="0" xfId="0" applyFont="1" applyFill="1" applyBorder="1" applyAlignment="1">
      <alignment horizontal="center" vertical="center" wrapText="1"/>
    </xf>
    <xf numFmtId="0" fontId="301" fillId="31" borderId="92" xfId="0" applyFont="1" applyFill="1" applyBorder="1" applyAlignment="1">
      <alignment horizontal="center" vertical="center" wrapText="1"/>
    </xf>
    <xf numFmtId="0" fontId="301" fillId="31" borderId="36" xfId="0" applyFont="1" applyFill="1" applyBorder="1" applyAlignment="1">
      <alignment horizontal="center" vertical="center" wrapText="1"/>
    </xf>
    <xf numFmtId="0" fontId="301" fillId="31" borderId="93" xfId="0" applyFont="1" applyFill="1" applyBorder="1" applyAlignment="1">
      <alignment horizontal="center" vertical="center" wrapText="1"/>
    </xf>
    <xf numFmtId="0" fontId="301" fillId="31" borderId="94" xfId="0" applyFont="1" applyFill="1" applyBorder="1" applyAlignment="1">
      <alignment horizontal="center" vertical="center" wrapText="1"/>
    </xf>
    <xf numFmtId="0" fontId="300" fillId="31" borderId="87" xfId="11" applyNumberFormat="1" applyFont="1" applyFill="1" applyBorder="1" applyAlignment="1">
      <alignment horizontal="center" vertical="center"/>
    </xf>
    <xf numFmtId="0" fontId="300" fillId="31" borderId="0" xfId="11" applyNumberFormat="1" applyFont="1" applyFill="1" applyBorder="1" applyAlignment="1">
      <alignment horizontal="center" vertical="center"/>
    </xf>
    <xf numFmtId="0" fontId="300" fillId="31" borderId="92" xfId="11" applyNumberFormat="1" applyFont="1" applyFill="1" applyBorder="1" applyAlignment="1">
      <alignment horizontal="center" vertical="center"/>
    </xf>
    <xf numFmtId="0" fontId="213" fillId="31" borderId="87" xfId="11" applyNumberFormat="1" applyFont="1" applyFill="1" applyBorder="1" applyAlignment="1">
      <alignment horizontal="center" vertical="center" wrapText="1"/>
    </xf>
    <xf numFmtId="0" fontId="213" fillId="31" borderId="0" xfId="11" applyNumberFormat="1" applyFont="1" applyFill="1" applyBorder="1" applyAlignment="1">
      <alignment horizontal="center" vertical="center" wrapText="1"/>
    </xf>
    <xf numFmtId="0" fontId="249" fillId="31" borderId="0" xfId="6" applyFont="1" applyFill="1" applyBorder="1" applyAlignment="1">
      <alignment horizontal="center" vertical="center" wrapText="1"/>
    </xf>
    <xf numFmtId="0" fontId="226" fillId="31" borderId="0" xfId="6" applyFont="1" applyFill="1" applyBorder="1" applyAlignment="1">
      <alignment horizontal="center" vertical="center" wrapText="1"/>
    </xf>
    <xf numFmtId="0" fontId="213" fillId="31" borderId="92" xfId="11" applyNumberFormat="1" applyFont="1" applyFill="1" applyBorder="1" applyAlignment="1">
      <alignment horizontal="center" vertical="center" wrapText="1"/>
    </xf>
    <xf numFmtId="0" fontId="351" fillId="31" borderId="89" xfId="6" applyFont="1" applyFill="1" applyBorder="1" applyAlignment="1">
      <alignment horizontal="center" vertical="center"/>
    </xf>
    <xf numFmtId="0" fontId="351" fillId="31" borderId="90" xfId="6" applyFont="1" applyFill="1" applyBorder="1" applyAlignment="1">
      <alignment horizontal="center" vertical="center"/>
    </xf>
    <xf numFmtId="0" fontId="351" fillId="31" borderId="91" xfId="6" applyFont="1" applyFill="1" applyBorder="1" applyAlignment="1">
      <alignment horizontal="center" vertical="center"/>
    </xf>
    <xf numFmtId="0" fontId="345" fillId="67" borderId="92" xfId="6" applyFont="1" applyFill="1" applyBorder="1" applyAlignment="1">
      <alignment horizontal="center" vertical="center" textRotation="90"/>
    </xf>
    <xf numFmtId="0" fontId="227" fillId="31" borderId="87" xfId="15" applyFont="1" applyFill="1" applyBorder="1" applyAlignment="1">
      <alignment horizontal="center" vertical="center" wrapText="1"/>
    </xf>
    <xf numFmtId="0" fontId="227" fillId="31" borderId="0" xfId="15" applyFont="1" applyFill="1" applyBorder="1" applyAlignment="1">
      <alignment horizontal="center" vertical="center" wrapText="1"/>
    </xf>
    <xf numFmtId="0" fontId="227" fillId="31" borderId="92" xfId="15" applyFont="1" applyFill="1" applyBorder="1" applyAlignment="1">
      <alignment horizontal="center" vertical="center" wrapText="1"/>
    </xf>
    <xf numFmtId="0" fontId="281" fillId="37" borderId="87" xfId="6" applyFont="1" applyFill="1" applyBorder="1" applyAlignment="1">
      <alignment horizontal="center" vertical="center"/>
    </xf>
    <xf numFmtId="189" fontId="281" fillId="37" borderId="0" xfId="6" applyNumberFormat="1" applyFont="1" applyFill="1" applyBorder="1" applyAlignment="1">
      <alignment horizontal="center" vertical="center"/>
    </xf>
    <xf numFmtId="164" fontId="281" fillId="37" borderId="0" xfId="11" applyNumberFormat="1" applyFont="1" applyFill="1" applyBorder="1" applyAlignment="1">
      <alignment horizontal="center" vertical="center"/>
    </xf>
    <xf numFmtId="0" fontId="213" fillId="31" borderId="87" xfId="11" applyNumberFormat="1" applyFont="1" applyFill="1" applyBorder="1" applyAlignment="1">
      <alignment horizontal="center" vertical="top" wrapText="1"/>
    </xf>
    <xf numFmtId="0" fontId="213" fillId="31" borderId="0" xfId="11" applyNumberFormat="1" applyFont="1" applyFill="1" applyBorder="1" applyAlignment="1">
      <alignment horizontal="center" vertical="top" wrapText="1"/>
    </xf>
    <xf numFmtId="0" fontId="233" fillId="31" borderId="0" xfId="6" applyFont="1" applyFill="1" applyBorder="1" applyAlignment="1">
      <alignment horizontal="center" vertical="top" wrapText="1"/>
    </xf>
    <xf numFmtId="186" fontId="213" fillId="33" borderId="0" xfId="6" applyNumberFormat="1" applyFont="1" applyFill="1" applyBorder="1" applyAlignment="1">
      <alignment horizontal="center" vertical="center"/>
    </xf>
    <xf numFmtId="2" fontId="352" fillId="33" borderId="92" xfId="6" applyNumberFormat="1" applyFont="1" applyFill="1" applyBorder="1" applyAlignment="1">
      <alignment horizontal="center" vertical="center"/>
    </xf>
    <xf numFmtId="164" fontId="226" fillId="33" borderId="0" xfId="11" applyNumberFormat="1" applyFont="1" applyFill="1" applyBorder="1" applyAlignment="1">
      <alignment horizontal="center" vertical="center"/>
    </xf>
    <xf numFmtId="0" fontId="226" fillId="31" borderId="0" xfId="11" applyNumberFormat="1" applyFont="1" applyFill="1" applyBorder="1" applyAlignment="1">
      <alignment horizontal="center" vertical="top" wrapText="1"/>
    </xf>
    <xf numFmtId="0" fontId="213" fillId="31" borderId="92" xfId="11" applyNumberFormat="1" applyFont="1" applyFill="1" applyBorder="1" applyAlignment="1">
      <alignment horizontal="center" vertical="top" wrapText="1"/>
    </xf>
    <xf numFmtId="0" fontId="301" fillId="31" borderId="87" xfId="0" applyFont="1" applyFill="1" applyBorder="1" applyAlignment="1">
      <alignment horizontal="center" vertical="center"/>
    </xf>
    <xf numFmtId="0" fontId="301" fillId="31" borderId="0" xfId="0" applyFont="1" applyFill="1" applyBorder="1" applyAlignment="1">
      <alignment horizontal="center" vertical="center"/>
    </xf>
    <xf numFmtId="0" fontId="301" fillId="31" borderId="92" xfId="0" applyFont="1" applyFill="1" applyBorder="1" applyAlignment="1">
      <alignment horizontal="center" vertical="center"/>
    </xf>
    <xf numFmtId="0" fontId="301" fillId="31" borderId="36" xfId="0" applyFont="1" applyFill="1" applyBorder="1" applyAlignment="1">
      <alignment horizontal="center" vertical="center"/>
    </xf>
    <xf numFmtId="0" fontId="301" fillId="31" borderId="93" xfId="0" applyFont="1" applyFill="1" applyBorder="1" applyAlignment="1">
      <alignment horizontal="center" vertical="center"/>
    </xf>
    <xf numFmtId="0" fontId="301" fillId="31" borderId="94" xfId="0" applyFont="1" applyFill="1" applyBorder="1" applyAlignment="1">
      <alignment horizontal="center" vertical="center"/>
    </xf>
    <xf numFmtId="0" fontId="355" fillId="31" borderId="87" xfId="6" applyFont="1" applyFill="1" applyBorder="1" applyAlignment="1">
      <alignment horizontal="center" vertical="center" wrapText="1"/>
    </xf>
    <xf numFmtId="0" fontId="355" fillId="31" borderId="0" xfId="6" applyFont="1" applyFill="1" applyBorder="1" applyAlignment="1">
      <alignment horizontal="center" vertical="center" wrapText="1"/>
    </xf>
    <xf numFmtId="0" fontId="355" fillId="31" borderId="36" xfId="6" applyFont="1" applyFill="1" applyBorder="1" applyAlignment="1">
      <alignment horizontal="center" vertical="center" wrapText="1"/>
    </xf>
    <xf numFmtId="0" fontId="355" fillId="31" borderId="93" xfId="6" applyFont="1" applyFill="1" applyBorder="1" applyAlignment="1">
      <alignment horizontal="center" vertical="center" wrapText="1"/>
    </xf>
    <xf numFmtId="190" fontId="281" fillId="37" borderId="0" xfId="6" applyNumberFormat="1" applyFont="1" applyFill="1" applyBorder="1" applyAlignment="1">
      <alignment horizontal="center" vertical="center"/>
    </xf>
    <xf numFmtId="189" fontId="214" fillId="33" borderId="0" xfId="6" applyNumberFormat="1" applyFont="1" applyFill="1" applyBorder="1" applyAlignment="1">
      <alignment horizontal="center" vertical="center"/>
    </xf>
    <xf numFmtId="186" fontId="342" fillId="35" borderId="92" xfId="6" applyNumberFormat="1" applyFont="1" applyFill="1" applyBorder="1" applyAlignment="1">
      <alignment horizontal="center" vertical="center"/>
    </xf>
    <xf numFmtId="0" fontId="248" fillId="32" borderId="87" xfId="11" applyNumberFormat="1" applyFont="1" applyFill="1" applyBorder="1" applyAlignment="1">
      <alignment horizontal="center" vertical="center"/>
    </xf>
    <xf numFmtId="0" fontId="248" fillId="32" borderId="0" xfId="11" applyNumberFormat="1" applyFont="1" applyFill="1" applyBorder="1" applyAlignment="1">
      <alignment horizontal="center" vertical="center"/>
    </xf>
    <xf numFmtId="0" fontId="248" fillId="32" borderId="92" xfId="11" applyNumberFormat="1" applyFont="1" applyFill="1" applyBorder="1" applyAlignment="1">
      <alignment horizontal="center" vertical="center"/>
    </xf>
    <xf numFmtId="0" fontId="213" fillId="31" borderId="87" xfId="11" applyNumberFormat="1" applyFont="1" applyFill="1" applyBorder="1" applyAlignment="1">
      <alignment horizontal="center" vertical="center"/>
    </xf>
    <xf numFmtId="0" fontId="213" fillId="31" borderId="0" xfId="11" applyNumberFormat="1" applyFont="1" applyFill="1" applyBorder="1" applyAlignment="1">
      <alignment horizontal="center" vertical="center"/>
    </xf>
    <xf numFmtId="0" fontId="213" fillId="31" borderId="92" xfId="11" applyNumberFormat="1" applyFont="1" applyFill="1" applyBorder="1" applyAlignment="1">
      <alignment horizontal="center" vertical="center"/>
    </xf>
    <xf numFmtId="0" fontId="0" fillId="33" borderId="0" xfId="0" applyFill="1" applyBorder="1" applyAlignment="1">
      <alignment horizontal="center"/>
    </xf>
    <xf numFmtId="0" fontId="356" fillId="31" borderId="87" xfId="11" applyNumberFormat="1" applyFont="1" applyFill="1" applyBorder="1" applyAlignment="1">
      <alignment horizontal="center" vertical="center"/>
    </xf>
    <xf numFmtId="0" fontId="356" fillId="31" borderId="0" xfId="11" applyNumberFormat="1" applyFont="1" applyFill="1" applyBorder="1" applyAlignment="1">
      <alignment horizontal="center" vertical="center"/>
    </xf>
    <xf numFmtId="0" fontId="356" fillId="31" borderId="92" xfId="11" applyNumberFormat="1" applyFont="1" applyFill="1" applyBorder="1" applyAlignment="1">
      <alignment horizontal="center" vertical="center"/>
    </xf>
    <xf numFmtId="0" fontId="357" fillId="43" borderId="0" xfId="6" applyFont="1" applyFill="1" applyBorder="1" applyAlignment="1">
      <alignment horizontal="center" vertical="center"/>
    </xf>
    <xf numFmtId="186" fontId="226" fillId="35" borderId="0" xfId="6" applyNumberFormat="1" applyFont="1" applyFill="1" applyBorder="1" applyAlignment="1">
      <alignment horizontal="center" vertical="center"/>
    </xf>
    <xf numFmtId="186" fontId="226" fillId="35" borderId="92" xfId="6" applyNumberFormat="1" applyFont="1" applyFill="1" applyBorder="1" applyAlignment="1">
      <alignment horizontal="center" vertical="center"/>
    </xf>
    <xf numFmtId="0" fontId="359" fillId="37" borderId="87" xfId="6" applyFont="1" applyFill="1" applyBorder="1" applyAlignment="1">
      <alignment horizontal="center" vertical="center"/>
    </xf>
    <xf numFmtId="0" fontId="360" fillId="37" borderId="0" xfId="6" applyFont="1" applyFill="1" applyBorder="1" applyAlignment="1">
      <alignment horizontal="center" vertical="center"/>
    </xf>
    <xf numFmtId="164" fontId="300" fillId="45" borderId="0" xfId="11" applyNumberFormat="1" applyFont="1" applyFill="1" applyBorder="1" applyAlignment="1">
      <alignment horizontal="center" vertical="center"/>
    </xf>
    <xf numFmtId="0" fontId="354" fillId="31" borderId="87" xfId="6" applyFont="1" applyFill="1" applyBorder="1" applyAlignment="1">
      <alignment horizontal="center" vertical="center" wrapText="1"/>
    </xf>
    <xf numFmtId="0" fontId="354" fillId="31" borderId="0" xfId="6" applyFont="1" applyFill="1" applyBorder="1" applyAlignment="1">
      <alignment horizontal="center" vertical="center" wrapText="1"/>
    </xf>
    <xf numFmtId="0" fontId="354" fillId="31" borderId="92" xfId="6" applyFont="1" applyFill="1" applyBorder="1" applyAlignment="1">
      <alignment horizontal="center" vertical="center" wrapText="1"/>
    </xf>
    <xf numFmtId="0" fontId="354" fillId="31" borderId="36" xfId="6" applyFont="1" applyFill="1" applyBorder="1" applyAlignment="1">
      <alignment horizontal="center" vertical="center" wrapText="1"/>
    </xf>
    <xf numFmtId="0" fontId="354" fillId="31" borderId="93" xfId="6" applyFont="1" applyFill="1" applyBorder="1" applyAlignment="1">
      <alignment horizontal="center" vertical="center" wrapText="1"/>
    </xf>
    <xf numFmtId="0" fontId="354" fillId="31" borderId="94" xfId="6" applyFont="1" applyFill="1" applyBorder="1" applyAlignment="1">
      <alignment horizontal="center" vertical="center" wrapText="1"/>
    </xf>
    <xf numFmtId="0" fontId="323" fillId="32" borderId="87" xfId="11" applyNumberFormat="1" applyFont="1" applyFill="1" applyBorder="1" applyAlignment="1">
      <alignment horizontal="center" vertical="center" wrapText="1"/>
    </xf>
    <xf numFmtId="0" fontId="323" fillId="32" borderId="0" xfId="11" applyNumberFormat="1" applyFont="1" applyFill="1" applyBorder="1" applyAlignment="1">
      <alignment horizontal="center" vertical="center" wrapText="1"/>
    </xf>
    <xf numFmtId="0" fontId="234" fillId="31" borderId="87" xfId="6" applyFont="1" applyFill="1" applyBorder="1" applyAlignment="1">
      <alignment horizontal="center" vertical="center"/>
    </xf>
    <xf numFmtId="0" fontId="234" fillId="31" borderId="0" xfId="6" applyFont="1" applyFill="1" applyBorder="1" applyAlignment="1">
      <alignment horizontal="center" vertical="center"/>
    </xf>
    <xf numFmtId="0" fontId="234" fillId="31" borderId="92" xfId="6" applyFont="1" applyFill="1" applyBorder="1" applyAlignment="1">
      <alignment horizontal="center" vertical="center"/>
    </xf>
    <xf numFmtId="0" fontId="233" fillId="31" borderId="0" xfId="11" applyNumberFormat="1" applyFont="1" applyFill="1" applyBorder="1" applyAlignment="1">
      <alignment horizontal="center" vertical="center" wrapText="1"/>
    </xf>
    <xf numFmtId="0" fontId="358" fillId="45" borderId="0" xfId="6" applyFont="1" applyFill="1" applyBorder="1" applyAlignment="1">
      <alignment horizontal="center" vertical="center" wrapText="1"/>
    </xf>
    <xf numFmtId="0" fontId="364" fillId="0" borderId="87" xfId="6" applyFont="1" applyBorder="1" applyAlignment="1">
      <alignment horizontal="center" vertical="center"/>
    </xf>
    <xf numFmtId="0" fontId="364" fillId="0" borderId="0" xfId="6" applyFont="1" applyBorder="1" applyAlignment="1">
      <alignment horizontal="center" vertical="center"/>
    </xf>
    <xf numFmtId="0" fontId="364" fillId="0" borderId="92" xfId="6" applyFont="1" applyBorder="1" applyAlignment="1">
      <alignment horizontal="center" vertical="center"/>
    </xf>
    <xf numFmtId="0" fontId="214" fillId="31" borderId="0" xfId="6" applyFont="1" applyFill="1" applyBorder="1" applyAlignment="1">
      <alignment horizontal="left" vertical="center" wrapText="1"/>
    </xf>
    <xf numFmtId="0" fontId="214" fillId="31" borderId="92" xfId="6" applyFont="1" applyFill="1" applyBorder="1" applyAlignment="1">
      <alignment horizontal="left" vertical="center" wrapText="1"/>
    </xf>
    <xf numFmtId="0" fontId="362" fillId="31" borderId="87" xfId="6" applyFont="1" applyFill="1" applyBorder="1" applyAlignment="1">
      <alignment horizontal="center" vertical="center"/>
    </xf>
    <xf numFmtId="0" fontId="226" fillId="31" borderId="0" xfId="6" applyFont="1" applyFill="1" applyBorder="1" applyAlignment="1">
      <alignment horizontal="left" vertical="center" wrapText="1"/>
    </xf>
    <xf numFmtId="0" fontId="226" fillId="31" borderId="92" xfId="6" applyFont="1" applyFill="1" applyBorder="1" applyAlignment="1">
      <alignment horizontal="left" vertical="center" wrapText="1"/>
    </xf>
    <xf numFmtId="0" fontId="301" fillId="0" borderId="87" xfId="0" applyFont="1" applyBorder="1" applyAlignment="1">
      <alignment horizontal="center" wrapText="1"/>
    </xf>
    <xf numFmtId="0" fontId="301" fillId="0" borderId="0" xfId="0" applyFont="1" applyBorder="1" applyAlignment="1">
      <alignment horizontal="center" wrapText="1"/>
    </xf>
    <xf numFmtId="0" fontId="301" fillId="0" borderId="92" xfId="0" applyFont="1" applyBorder="1" applyAlignment="1">
      <alignment horizontal="center" wrapText="1"/>
    </xf>
    <xf numFmtId="0" fontId="273" fillId="31" borderId="46" xfId="0" applyFont="1" applyFill="1" applyBorder="1" applyAlignment="1">
      <alignment horizontal="center" vertical="center"/>
    </xf>
    <xf numFmtId="0" fontId="273" fillId="31" borderId="60" xfId="0" applyFont="1" applyFill="1" applyBorder="1" applyAlignment="1">
      <alignment horizontal="center" vertical="center"/>
    </xf>
    <xf numFmtId="0" fontId="234" fillId="31" borderId="53" xfId="6" applyFont="1" applyFill="1" applyBorder="1" applyAlignment="1">
      <alignment horizontal="center" vertical="center"/>
    </xf>
    <xf numFmtId="0" fontId="234" fillId="31" borderId="54" xfId="6" applyFont="1" applyFill="1" applyBorder="1" applyAlignment="1">
      <alignment horizontal="center" vertical="center"/>
    </xf>
    <xf numFmtId="0" fontId="234" fillId="31" borderId="55" xfId="6" applyFont="1" applyFill="1" applyBorder="1" applyAlignment="1">
      <alignment horizontal="center" vertical="center"/>
    </xf>
    <xf numFmtId="0" fontId="362" fillId="43" borderId="87" xfId="6" applyFont="1" applyFill="1" applyBorder="1" applyAlignment="1">
      <alignment horizontal="center" vertical="center"/>
    </xf>
    <xf numFmtId="0" fontId="300" fillId="43" borderId="0" xfId="6" applyFont="1" applyFill="1" applyBorder="1" applyAlignment="1">
      <alignment horizontal="center" vertical="center"/>
    </xf>
    <xf numFmtId="189" fontId="300" fillId="43" borderId="0" xfId="6" applyNumberFormat="1" applyFont="1" applyFill="1" applyBorder="1" applyAlignment="1">
      <alignment horizontal="center" vertical="center"/>
    </xf>
    <xf numFmtId="164" fontId="363" fillId="37" borderId="0" xfId="11" applyNumberFormat="1" applyFont="1" applyFill="1" applyBorder="1" applyAlignment="1">
      <alignment horizontal="center" vertical="center"/>
    </xf>
    <xf numFmtId="186" fontId="212" fillId="35" borderId="92" xfId="6" applyNumberFormat="1" applyFont="1" applyFill="1" applyBorder="1" applyAlignment="1">
      <alignment horizontal="center" vertical="center"/>
    </xf>
    <xf numFmtId="0" fontId="248" fillId="32" borderId="90" xfId="0" applyFont="1" applyFill="1" applyBorder="1" applyAlignment="1">
      <alignment horizontal="center" vertical="center" wrapText="1"/>
    </xf>
    <xf numFmtId="0" fontId="248" fillId="32" borderId="91" xfId="0" applyFont="1" applyFill="1" applyBorder="1" applyAlignment="1">
      <alignment horizontal="center" vertical="center" wrapText="1"/>
    </xf>
    <xf numFmtId="0" fontId="248" fillId="32" borderId="0" xfId="0" applyFont="1" applyFill="1" applyBorder="1" applyAlignment="1">
      <alignment horizontal="center" vertical="center" wrapText="1"/>
    </xf>
    <xf numFmtId="0" fontId="248" fillId="32" borderId="92" xfId="0" applyFont="1" applyFill="1" applyBorder="1" applyAlignment="1">
      <alignment horizontal="center" vertical="center" wrapText="1"/>
    </xf>
    <xf numFmtId="0" fontId="366" fillId="31" borderId="0" xfId="0" applyFont="1" applyFill="1" applyBorder="1" applyAlignment="1">
      <alignment horizontal="center" vertical="center" wrapText="1"/>
    </xf>
    <xf numFmtId="0" fontId="360" fillId="37" borderId="0" xfId="0" applyFont="1" applyFill="1" applyBorder="1" applyAlignment="1">
      <alignment horizontal="center" vertical="center" wrapText="1"/>
    </xf>
    <xf numFmtId="0" fontId="363" fillId="31" borderId="0" xfId="0" applyFont="1" applyFill="1" applyBorder="1" applyAlignment="1">
      <alignment horizontal="center" vertical="center" wrapText="1"/>
    </xf>
    <xf numFmtId="0" fontId="363" fillId="31" borderId="52" xfId="0" applyFont="1" applyFill="1" applyBorder="1" applyAlignment="1">
      <alignment horizontal="center" vertical="center" wrapText="1"/>
    </xf>
    <xf numFmtId="0" fontId="224" fillId="31" borderId="87" xfId="0" applyFont="1" applyFill="1" applyBorder="1" applyAlignment="1">
      <alignment horizontal="right" vertical="center"/>
    </xf>
    <xf numFmtId="0" fontId="224" fillId="31" borderId="0" xfId="0" applyFont="1" applyFill="1" applyBorder="1" applyAlignment="1">
      <alignment horizontal="right" vertical="center"/>
    </xf>
    <xf numFmtId="0" fontId="224" fillId="31" borderId="120" xfId="0" applyFont="1" applyFill="1" applyBorder="1" applyAlignment="1">
      <alignment horizontal="right" vertical="center"/>
    </xf>
    <xf numFmtId="0" fontId="224" fillId="31" borderId="121" xfId="0" applyFont="1" applyFill="1" applyBorder="1" applyAlignment="1">
      <alignment horizontal="right" vertical="center"/>
    </xf>
    <xf numFmtId="2" fontId="369" fillId="74" borderId="0" xfId="6" applyNumberFormat="1" applyFont="1" applyFill="1" applyBorder="1" applyAlignment="1" applyProtection="1">
      <alignment horizontal="center" vertical="center" wrapText="1"/>
      <protection locked="0"/>
    </xf>
    <xf numFmtId="0" fontId="213" fillId="31" borderId="0" xfId="11" applyFont="1" applyFill="1" applyBorder="1" applyAlignment="1">
      <alignment horizontal="center" vertical="center" wrapText="1"/>
    </xf>
    <xf numFmtId="0" fontId="368" fillId="31" borderId="0" xfId="11" applyFont="1" applyFill="1" applyBorder="1" applyAlignment="1">
      <alignment horizontal="center" vertical="center" wrapText="1"/>
    </xf>
    <xf numFmtId="190" fontId="281" fillId="37" borderId="0" xfId="11" applyNumberFormat="1" applyFont="1" applyFill="1" applyBorder="1" applyAlignment="1">
      <alignment horizontal="center" vertical="center"/>
    </xf>
    <xf numFmtId="191" fontId="281" fillId="37" borderId="0" xfId="6" applyNumberFormat="1" applyFont="1" applyFill="1" applyBorder="1" applyAlignment="1">
      <alignment horizontal="center" vertical="center"/>
    </xf>
    <xf numFmtId="0" fontId="367" fillId="31" borderId="0" xfId="11" applyFont="1" applyFill="1" applyBorder="1" applyAlignment="1">
      <alignment horizontal="center" vertical="center" wrapText="1"/>
    </xf>
    <xf numFmtId="0" fontId="365" fillId="31" borderId="0" xfId="11" applyFont="1" applyFill="1" applyBorder="1" applyAlignment="1">
      <alignment horizontal="center" vertical="center" wrapText="1"/>
    </xf>
    <xf numFmtId="164" fontId="212" fillId="33" borderId="0" xfId="6" applyNumberFormat="1" applyFont="1" applyFill="1" applyBorder="1" applyAlignment="1">
      <alignment horizontal="center" vertical="center"/>
    </xf>
    <xf numFmtId="164" fontId="300" fillId="33" borderId="0" xfId="6" applyNumberFormat="1" applyFont="1" applyFill="1" applyBorder="1" applyAlignment="1">
      <alignment horizontal="center" vertical="center"/>
    </xf>
    <xf numFmtId="0" fontId="373" fillId="31" borderId="54" xfId="6" applyFont="1" applyFill="1" applyBorder="1" applyAlignment="1">
      <alignment horizontal="center" vertical="center"/>
    </xf>
    <xf numFmtId="0" fontId="232" fillId="31" borderId="0" xfId="6" applyFont="1" applyFill="1" applyBorder="1" applyAlignment="1">
      <alignment horizontal="right" vertical="center"/>
    </xf>
    <xf numFmtId="0" fontId="375" fillId="55" borderId="0" xfId="6" applyFont="1" applyFill="1" applyBorder="1" applyAlignment="1">
      <alignment horizontal="center" vertical="center"/>
    </xf>
    <xf numFmtId="190" fontId="375" fillId="55" borderId="0" xfId="11" applyNumberFormat="1" applyFont="1" applyFill="1" applyBorder="1" applyAlignment="1">
      <alignment horizontal="center" vertical="center"/>
    </xf>
    <xf numFmtId="190" fontId="375" fillId="55" borderId="0" xfId="6" applyNumberFormat="1" applyFont="1" applyFill="1" applyBorder="1" applyAlignment="1">
      <alignment horizontal="center" vertical="center"/>
    </xf>
    <xf numFmtId="191" fontId="375" fillId="55" borderId="0" xfId="6" applyNumberFormat="1" applyFont="1" applyFill="1" applyBorder="1" applyAlignment="1">
      <alignment horizontal="center" vertical="center"/>
    </xf>
    <xf numFmtId="0" fontId="375" fillId="31" borderId="54" xfId="6" applyFont="1" applyFill="1" applyBorder="1" applyAlignment="1">
      <alignment horizontal="center" vertical="center"/>
    </xf>
    <xf numFmtId="0" fontId="280" fillId="31" borderId="0" xfId="6" applyFont="1" applyFill="1" applyBorder="1" applyAlignment="1">
      <alignment horizontal="center" vertical="center" wrapText="1"/>
    </xf>
    <xf numFmtId="0" fontId="280" fillId="31" borderId="39" xfId="6" applyFont="1" applyFill="1" applyBorder="1" applyAlignment="1">
      <alignment horizontal="center" vertical="center" wrapText="1"/>
    </xf>
    <xf numFmtId="0" fontId="383" fillId="31" borderId="0" xfId="0" applyFont="1" applyFill="1" applyBorder="1" applyAlignment="1">
      <alignment horizontal="left" vertical="center" wrapText="1"/>
    </xf>
    <xf numFmtId="0" fontId="301" fillId="31" borderId="143" xfId="0" applyFont="1" applyFill="1" applyBorder="1" applyAlignment="1">
      <alignment horizontal="center" vertical="center" wrapText="1"/>
    </xf>
    <xf numFmtId="0" fontId="207" fillId="32" borderId="89" xfId="6" applyFont="1" applyFill="1" applyBorder="1" applyAlignment="1">
      <alignment horizontal="center"/>
    </xf>
    <xf numFmtId="0" fontId="207" fillId="32" borderId="90" xfId="6" applyFont="1" applyFill="1" applyBorder="1" applyAlignment="1">
      <alignment horizontal="center"/>
    </xf>
    <xf numFmtId="0" fontId="207" fillId="32" borderId="91" xfId="6" applyFont="1" applyFill="1" applyBorder="1" applyAlignment="1">
      <alignment horizontal="center"/>
    </xf>
    <xf numFmtId="0" fontId="207" fillId="32" borderId="87" xfId="6" applyFont="1" applyFill="1" applyBorder="1" applyAlignment="1">
      <alignment horizontal="center"/>
    </xf>
    <xf numFmtId="0" fontId="207" fillId="32" borderId="0" xfId="6" applyFont="1" applyFill="1" applyBorder="1" applyAlignment="1">
      <alignment horizontal="center"/>
    </xf>
    <xf numFmtId="0" fontId="207" fillId="32" borderId="92" xfId="6" applyFont="1" applyFill="1" applyBorder="1" applyAlignment="1">
      <alignment horizontal="center"/>
    </xf>
    <xf numFmtId="164" fontId="376" fillId="37" borderId="0" xfId="6" applyNumberFormat="1" applyFont="1" applyFill="1" applyBorder="1" applyAlignment="1">
      <alignment horizontal="center" vertical="center"/>
    </xf>
    <xf numFmtId="164" fontId="281" fillId="37" borderId="0" xfId="6" applyNumberFormat="1" applyFont="1" applyFill="1" applyBorder="1" applyAlignment="1">
      <alignment horizontal="center" vertical="center"/>
    </xf>
    <xf numFmtId="0" fontId="378" fillId="33" borderId="0" xfId="6" applyFont="1" applyFill="1" applyBorder="1" applyAlignment="1">
      <alignment horizontal="center" vertical="center"/>
    </xf>
    <xf numFmtId="2" fontId="213" fillId="74" borderId="0" xfId="6" applyNumberFormat="1" applyFont="1" applyFill="1" applyBorder="1" applyAlignment="1" applyProtection="1">
      <alignment horizontal="left" vertical="center" wrapText="1"/>
      <protection locked="0"/>
    </xf>
    <xf numFmtId="0" fontId="386" fillId="31" borderId="87" xfId="0" applyFont="1" applyFill="1" applyBorder="1" applyAlignment="1">
      <alignment horizontal="center" vertical="center" wrapText="1"/>
    </xf>
    <xf numFmtId="0" fontId="386" fillId="31" borderId="0" xfId="0" applyFont="1" applyFill="1" applyBorder="1" applyAlignment="1">
      <alignment horizontal="center" vertical="center" wrapText="1"/>
    </xf>
    <xf numFmtId="0" fontId="386" fillId="31" borderId="92" xfId="0" applyFont="1" applyFill="1" applyBorder="1" applyAlignment="1">
      <alignment horizontal="center" vertical="center" wrapText="1"/>
    </xf>
    <xf numFmtId="0" fontId="386" fillId="31" borderId="87" xfId="0" applyFont="1" applyFill="1" applyBorder="1" applyAlignment="1">
      <alignment horizontal="center" wrapText="1"/>
    </xf>
    <xf numFmtId="0" fontId="386" fillId="31" borderId="0" xfId="0" applyFont="1" applyFill="1" applyBorder="1" applyAlignment="1">
      <alignment horizontal="center" wrapText="1"/>
    </xf>
    <xf numFmtId="0" fontId="386" fillId="31" borderId="92" xfId="0" applyFont="1" applyFill="1" applyBorder="1" applyAlignment="1">
      <alignment horizontal="center" wrapText="1"/>
    </xf>
    <xf numFmtId="0" fontId="386" fillId="31" borderId="87" xfId="0" applyFont="1" applyFill="1" applyBorder="1" applyAlignment="1">
      <alignment horizontal="left" wrapText="1"/>
    </xf>
    <xf numFmtId="0" fontId="386" fillId="31" borderId="0" xfId="0" applyFont="1" applyFill="1" applyBorder="1" applyAlignment="1">
      <alignment horizontal="left" wrapText="1"/>
    </xf>
    <xf numFmtId="0" fontId="386" fillId="31" borderId="92" xfId="0" applyFont="1" applyFill="1" applyBorder="1" applyAlignment="1">
      <alignment horizontal="left" wrapText="1"/>
    </xf>
    <xf numFmtId="0" fontId="52" fillId="46" borderId="87" xfId="6" applyFont="1" applyFill="1" applyBorder="1" applyAlignment="1">
      <alignment horizontal="right" vertical="center"/>
    </xf>
    <xf numFmtId="0" fontId="52" fillId="46" borderId="0" xfId="6" applyFont="1" applyFill="1" applyBorder="1" applyAlignment="1">
      <alignment horizontal="right" vertical="center"/>
    </xf>
    <xf numFmtId="0" fontId="388" fillId="46" borderId="0" xfId="6" applyFont="1" applyFill="1" applyBorder="1" applyAlignment="1">
      <alignment horizontal="center" vertical="center"/>
    </xf>
    <xf numFmtId="0" fontId="52" fillId="46" borderId="0" xfId="6" applyFont="1" applyFill="1" applyBorder="1" applyAlignment="1">
      <alignment horizontal="center" vertical="center"/>
    </xf>
    <xf numFmtId="0" fontId="52" fillId="46" borderId="0" xfId="6" quotePrefix="1" applyFont="1" applyFill="1" applyBorder="1" applyAlignment="1">
      <alignment horizontal="center" vertical="center" wrapText="1"/>
    </xf>
    <xf numFmtId="0" fontId="52" fillId="33" borderId="0" xfId="6" applyFont="1" applyFill="1" applyBorder="1" applyAlignment="1">
      <alignment horizontal="center" vertical="center"/>
    </xf>
    <xf numFmtId="0" fontId="52" fillId="31" borderId="49" xfId="6" applyFont="1" applyFill="1" applyBorder="1" applyAlignment="1" applyProtection="1">
      <alignment horizontal="center" vertical="center"/>
      <protection hidden="1"/>
    </xf>
    <xf numFmtId="0" fontId="52" fillId="31" borderId="39" xfId="6" applyFont="1" applyFill="1" applyBorder="1" applyAlignment="1" applyProtection="1">
      <alignment horizontal="center" vertical="center"/>
      <protection hidden="1"/>
    </xf>
    <xf numFmtId="0" fontId="53" fillId="31" borderId="39" xfId="6" applyFont="1" applyFill="1" applyBorder="1" applyAlignment="1" applyProtection="1">
      <alignment horizontal="center" vertical="center"/>
      <protection hidden="1"/>
    </xf>
    <xf numFmtId="0" fontId="53" fillId="31" borderId="50" xfId="6" applyFont="1" applyFill="1" applyBorder="1" applyAlignment="1" applyProtection="1">
      <alignment horizontal="center" vertical="center"/>
      <protection hidden="1"/>
    </xf>
    <xf numFmtId="193" fontId="391" fillId="50" borderId="87" xfId="6" applyNumberFormat="1" applyFont="1" applyFill="1" applyBorder="1" applyAlignment="1" applyProtection="1">
      <alignment horizontal="center" vertical="center"/>
      <protection hidden="1"/>
    </xf>
    <xf numFmtId="193" fontId="391" fillId="50" borderId="36" xfId="6" applyNumberFormat="1" applyFont="1" applyFill="1" applyBorder="1" applyAlignment="1" applyProtection="1">
      <alignment horizontal="center" vertical="center"/>
      <protection hidden="1"/>
    </xf>
    <xf numFmtId="180" fontId="67" fillId="33" borderId="0" xfId="6" applyNumberFormat="1" applyFont="1" applyFill="1" applyBorder="1" applyAlignment="1" applyProtection="1">
      <alignment horizontal="center" vertical="center"/>
      <protection hidden="1"/>
    </xf>
    <xf numFmtId="180" fontId="67" fillId="33" borderId="93" xfId="6" applyNumberFormat="1" applyFont="1" applyFill="1" applyBorder="1" applyAlignment="1" applyProtection="1">
      <alignment horizontal="center" vertical="center"/>
      <protection hidden="1"/>
    </xf>
    <xf numFmtId="195" fontId="391" fillId="50" borderId="87" xfId="6" applyNumberFormat="1" applyFont="1" applyFill="1" applyBorder="1" applyAlignment="1" applyProtection="1">
      <alignment horizontal="center" vertical="center"/>
      <protection hidden="1"/>
    </xf>
    <xf numFmtId="195" fontId="391" fillId="50" borderId="36" xfId="6" applyNumberFormat="1" applyFont="1" applyFill="1" applyBorder="1" applyAlignment="1" applyProtection="1">
      <alignment horizontal="center" vertical="center"/>
      <protection hidden="1"/>
    </xf>
    <xf numFmtId="166" fontId="52" fillId="33" borderId="92" xfId="6" applyNumberFormat="1" applyFont="1" applyFill="1" applyBorder="1" applyAlignment="1">
      <alignment horizontal="center" vertical="center"/>
    </xf>
    <xf numFmtId="0" fontId="389" fillId="31" borderId="87" xfId="0" applyFont="1" applyFill="1" applyBorder="1" applyAlignment="1">
      <alignment horizontal="center" vertical="center" wrapText="1"/>
    </xf>
    <xf numFmtId="0" fontId="389" fillId="31" borderId="0" xfId="0" applyFont="1" applyFill="1" applyBorder="1" applyAlignment="1">
      <alignment horizontal="center" vertical="center" wrapText="1"/>
    </xf>
    <xf numFmtId="0" fontId="389" fillId="31" borderId="92" xfId="0" applyFont="1" applyFill="1" applyBorder="1" applyAlignment="1">
      <alignment horizontal="center" vertical="center" wrapText="1"/>
    </xf>
    <xf numFmtId="49" fontId="207" fillId="32" borderId="89" xfId="6" applyNumberFormat="1" applyFont="1" applyFill="1" applyBorder="1" applyAlignment="1">
      <alignment horizontal="center" vertical="center"/>
    </xf>
    <xf numFmtId="49" fontId="207" fillId="32" borderId="90" xfId="6" applyNumberFormat="1" applyFont="1" applyFill="1" applyBorder="1" applyAlignment="1">
      <alignment horizontal="center" vertical="center"/>
    </xf>
    <xf numFmtId="49" fontId="207" fillId="32" borderId="91" xfId="6" applyNumberFormat="1" applyFont="1" applyFill="1" applyBorder="1" applyAlignment="1">
      <alignment horizontal="center" vertical="center"/>
    </xf>
    <xf numFmtId="49" fontId="230" fillId="0" borderId="109" xfId="3" applyNumberFormat="1" applyFont="1" applyBorder="1" applyAlignment="1">
      <alignment horizontal="center" vertical="center"/>
    </xf>
    <xf numFmtId="49" fontId="230" fillId="0" borderId="110" xfId="3" applyNumberFormat="1" applyFont="1" applyBorder="1" applyAlignment="1">
      <alignment horizontal="center" vertical="center"/>
    </xf>
    <xf numFmtId="49" fontId="230" fillId="0" borderId="111" xfId="3" applyNumberFormat="1" applyFont="1" applyBorder="1" applyAlignment="1">
      <alignment horizontal="center" vertical="center"/>
    </xf>
    <xf numFmtId="0" fontId="392" fillId="45" borderId="117" xfId="18" applyFont="1" applyFill="1" applyBorder="1" applyAlignment="1" applyProtection="1">
      <alignment horizontal="center" vertical="center" wrapText="1"/>
      <protection locked="0"/>
    </xf>
    <xf numFmtId="0" fontId="392" fillId="45" borderId="119" xfId="18" applyFont="1" applyFill="1" applyBorder="1" applyAlignment="1" applyProtection="1">
      <alignment horizontal="center" vertical="center" wrapText="1"/>
      <protection locked="0"/>
    </xf>
    <xf numFmtId="0" fontId="392" fillId="45" borderId="118" xfId="18" applyFont="1" applyFill="1" applyBorder="1" applyAlignment="1" applyProtection="1">
      <alignment horizontal="center" vertical="center" wrapText="1"/>
      <protection locked="0"/>
    </xf>
    <xf numFmtId="0" fontId="76" fillId="45" borderId="26" xfId="6" applyFont="1" applyFill="1" applyBorder="1" applyAlignment="1">
      <alignment horizontal="center" vertical="center"/>
    </xf>
    <xf numFmtId="0" fontId="76" fillId="45" borderId="17" xfId="6" applyFont="1" applyFill="1" applyBorder="1" applyAlignment="1">
      <alignment horizontal="center" vertical="center"/>
    </xf>
    <xf numFmtId="0" fontId="76" fillId="45" borderId="27" xfId="6" applyFont="1" applyFill="1" applyBorder="1" applyAlignment="1">
      <alignment horizontal="center" vertical="center"/>
    </xf>
    <xf numFmtId="0" fontId="76" fillId="45" borderId="0" xfId="6" applyFont="1" applyFill="1" applyBorder="1" applyAlignment="1">
      <alignment horizontal="center" vertical="center"/>
    </xf>
    <xf numFmtId="0" fontId="76" fillId="45" borderId="89" xfId="6" applyFont="1" applyFill="1" applyBorder="1" applyAlignment="1">
      <alignment horizontal="center" vertical="center" wrapText="1"/>
    </xf>
    <xf numFmtId="0" fontId="76" fillId="45" borderId="87" xfId="6" applyFont="1" applyFill="1" applyBorder="1" applyAlignment="1">
      <alignment horizontal="center" vertical="center" wrapText="1"/>
    </xf>
    <xf numFmtId="0" fontId="76" fillId="45" borderId="0" xfId="6" applyFont="1" applyFill="1" applyBorder="1" applyAlignment="1">
      <alignment horizontal="center" vertical="center" wrapText="1"/>
    </xf>
    <xf numFmtId="0" fontId="77" fillId="45" borderId="0" xfId="6" applyFont="1" applyFill="1" applyBorder="1" applyAlignment="1">
      <alignment horizontal="center" vertical="center" wrapText="1"/>
    </xf>
    <xf numFmtId="0" fontId="78" fillId="45" borderId="0" xfId="6" applyFont="1" applyFill="1" applyBorder="1" applyAlignment="1">
      <alignment horizontal="center" vertical="center" wrapText="1"/>
    </xf>
    <xf numFmtId="0" fontId="77" fillId="45" borderId="91" xfId="6" applyFont="1" applyFill="1" applyBorder="1" applyAlignment="1">
      <alignment horizontal="center" vertical="center"/>
    </xf>
    <xf numFmtId="0" fontId="284" fillId="75" borderId="89" xfId="0" applyFont="1" applyFill="1" applyBorder="1" applyAlignment="1">
      <alignment horizontal="center" vertical="center" wrapText="1"/>
    </xf>
    <xf numFmtId="0" fontId="284" fillId="75" borderId="90" xfId="0" applyFont="1" applyFill="1" applyBorder="1" applyAlignment="1">
      <alignment horizontal="center" vertical="center" wrapText="1"/>
    </xf>
    <xf numFmtId="0" fontId="284" fillId="75" borderId="91" xfId="0" applyFont="1" applyFill="1" applyBorder="1" applyAlignment="1">
      <alignment horizontal="center" vertical="center" wrapText="1"/>
    </xf>
    <xf numFmtId="0" fontId="284" fillId="75" borderId="36" xfId="0" applyFont="1" applyFill="1" applyBorder="1" applyAlignment="1">
      <alignment horizontal="center" vertical="center" wrapText="1"/>
    </xf>
    <xf numFmtId="0" fontId="284" fillId="75" borderId="93" xfId="0" applyFont="1" applyFill="1" applyBorder="1" applyAlignment="1">
      <alignment horizontal="center" vertical="center" wrapText="1"/>
    </xf>
    <xf numFmtId="0" fontId="284" fillId="75" borderId="94" xfId="0" applyFont="1" applyFill="1" applyBorder="1" applyAlignment="1">
      <alignment horizontal="center" vertical="center" wrapText="1"/>
    </xf>
    <xf numFmtId="0" fontId="221" fillId="0" borderId="59" xfId="0" applyFont="1" applyBorder="1" applyAlignment="1">
      <alignment horizontal="center" vertical="center"/>
    </xf>
    <xf numFmtId="0" fontId="221" fillId="0" borderId="17" xfId="0" applyFont="1" applyBorder="1" applyAlignment="1">
      <alignment horizontal="center" vertical="center"/>
    </xf>
    <xf numFmtId="0" fontId="221" fillId="0" borderId="66" xfId="0" applyFont="1" applyBorder="1" applyAlignment="1">
      <alignment horizontal="center" vertical="center"/>
    </xf>
    <xf numFmtId="0" fontId="53" fillId="31" borderId="87" xfId="6" applyFont="1" applyFill="1" applyBorder="1" applyAlignment="1" applyProtection="1">
      <alignment horizontal="center" vertical="center"/>
      <protection hidden="1"/>
    </xf>
    <xf numFmtId="0" fontId="53" fillId="31" borderId="0" xfId="6" applyFont="1" applyFill="1" applyBorder="1" applyAlignment="1" applyProtection="1">
      <alignment horizontal="center" vertical="center"/>
      <protection hidden="1"/>
    </xf>
    <xf numFmtId="0" fontId="53" fillId="31" borderId="92" xfId="6" applyFont="1" applyFill="1" applyBorder="1" applyAlignment="1" applyProtection="1">
      <alignment horizontal="center" vertical="center"/>
      <protection hidden="1"/>
    </xf>
    <xf numFmtId="49" fontId="204" fillId="31" borderId="147" xfId="8" applyNumberFormat="1" applyFill="1" applyBorder="1" applyAlignment="1">
      <alignment horizontal="center" vertical="center"/>
    </xf>
    <xf numFmtId="49" fontId="204" fillId="31" borderId="148" xfId="8" applyNumberFormat="1" applyFill="1" applyBorder="1" applyAlignment="1">
      <alignment horizontal="center" vertical="center"/>
    </xf>
    <xf numFmtId="49" fontId="204" fillId="31" borderId="149" xfId="8" applyNumberFormat="1" applyFill="1" applyBorder="1" applyAlignment="1">
      <alignment horizontal="center" vertical="center"/>
    </xf>
    <xf numFmtId="49" fontId="235" fillId="0" borderId="87" xfId="8" applyNumberFormat="1" applyFont="1" applyBorder="1" applyAlignment="1">
      <alignment horizontal="center" vertical="center" wrapText="1"/>
    </xf>
    <xf numFmtId="49" fontId="235" fillId="0" borderId="48" xfId="8" applyNumberFormat="1" applyFont="1" applyBorder="1" applyAlignment="1">
      <alignment horizontal="center" vertical="center" wrapText="1"/>
    </xf>
    <xf numFmtId="49" fontId="235" fillId="0" borderId="0" xfId="8" applyNumberFormat="1" applyFont="1" applyBorder="1" applyAlignment="1">
      <alignment horizontal="center" vertical="center" wrapText="1"/>
    </xf>
    <xf numFmtId="49" fontId="235" fillId="0" borderId="78" xfId="8" applyNumberFormat="1" applyFont="1" applyBorder="1" applyAlignment="1">
      <alignment horizontal="center" vertical="center" wrapText="1"/>
    </xf>
    <xf numFmtId="49" fontId="235" fillId="0" borderId="92" xfId="8" applyNumberFormat="1" applyFont="1" applyBorder="1" applyAlignment="1">
      <alignment horizontal="center" vertical="center" wrapText="1"/>
    </xf>
    <xf numFmtId="49" fontId="235" fillId="0" borderId="79" xfId="8" applyNumberFormat="1" applyFont="1" applyBorder="1" applyAlignment="1">
      <alignment horizontal="center" vertical="center" wrapText="1"/>
    </xf>
    <xf numFmtId="0" fontId="11" fillId="31" borderId="18" xfId="6" applyFont="1" applyFill="1" applyBorder="1" applyAlignment="1">
      <alignment horizontal="center" vertical="center" wrapText="1"/>
    </xf>
    <xf numFmtId="0" fontId="11" fillId="31" borderId="0" xfId="6" applyFont="1" applyFill="1" applyBorder="1" applyAlignment="1">
      <alignment horizontal="center" vertical="center" wrapText="1"/>
    </xf>
    <xf numFmtId="0" fontId="11" fillId="31" borderId="28" xfId="6" applyFont="1" applyFill="1" applyBorder="1" applyAlignment="1">
      <alignment horizontal="center" vertical="center" wrapText="1"/>
    </xf>
    <xf numFmtId="0" fontId="76" fillId="31" borderId="87" xfId="6" applyFont="1" applyFill="1" applyBorder="1" applyAlignment="1">
      <alignment horizontal="center" vertical="center"/>
    </xf>
    <xf numFmtId="0" fontId="76" fillId="31" borderId="0" xfId="6" applyFont="1" applyFill="1" applyBorder="1" applyAlignment="1">
      <alignment horizontal="center" vertical="center"/>
    </xf>
    <xf numFmtId="0" fontId="11" fillId="31" borderId="87" xfId="6" applyFill="1" applyBorder="1" applyAlignment="1">
      <alignment horizontal="center" vertical="center"/>
    </xf>
    <xf numFmtId="0" fontId="11" fillId="31" borderId="0" xfId="6" applyFill="1" applyBorder="1" applyAlignment="1">
      <alignment horizontal="center" vertical="center"/>
    </xf>
    <xf numFmtId="0" fontId="11" fillId="31" borderId="0" xfId="6" applyFill="1" applyBorder="1" applyAlignment="1">
      <alignment horizontal="left" vertical="center"/>
    </xf>
    <xf numFmtId="0" fontId="11" fillId="31" borderId="0" xfId="6" applyFill="1" applyBorder="1" applyAlignment="1">
      <alignment horizontal="center" vertical="center" wrapText="1"/>
    </xf>
    <xf numFmtId="174" fontId="236" fillId="0" borderId="87" xfId="14" applyNumberFormat="1" applyFont="1" applyFill="1" applyBorder="1" applyAlignment="1">
      <alignment horizontal="center" vertical="center"/>
    </xf>
    <xf numFmtId="174" fontId="236" fillId="0" borderId="0" xfId="14" applyNumberFormat="1" applyFont="1" applyFill="1" applyBorder="1" applyAlignment="1">
      <alignment horizontal="center" vertical="center"/>
    </xf>
    <xf numFmtId="174" fontId="236" fillId="0" borderId="96" xfId="14" applyNumberFormat="1" applyFont="1" applyFill="1" applyBorder="1" applyAlignment="1">
      <alignment horizontal="center" vertical="center"/>
    </xf>
    <xf numFmtId="174" fontId="236" fillId="0" borderId="30" xfId="14" applyNumberFormat="1" applyFont="1" applyFill="1" applyBorder="1" applyAlignment="1">
      <alignment horizontal="center" vertical="center"/>
    </xf>
    <xf numFmtId="167" fontId="237" fillId="47" borderId="0" xfId="8" applyNumberFormat="1" applyFont="1" applyFill="1" applyBorder="1" applyAlignment="1" applyProtection="1">
      <alignment horizontal="right" vertical="center" wrapText="1"/>
      <protection locked="0"/>
    </xf>
    <xf numFmtId="167" fontId="237" fillId="47" borderId="30" xfId="8" applyNumberFormat="1" applyFont="1" applyFill="1" applyBorder="1" applyAlignment="1" applyProtection="1">
      <alignment horizontal="right" vertical="center" wrapText="1"/>
      <protection locked="0"/>
    </xf>
    <xf numFmtId="0" fontId="11" fillId="31" borderId="93" xfId="6" applyFill="1" applyBorder="1" applyAlignment="1">
      <alignment horizontal="center" vertical="center"/>
    </xf>
    <xf numFmtId="170" fontId="204" fillId="0" borderId="92" xfId="8" applyNumberFormat="1" applyFont="1" applyBorder="1" applyAlignment="1">
      <alignment horizontal="center" vertical="center"/>
    </xf>
    <xf numFmtId="170" fontId="270" fillId="12" borderId="98" xfId="14" applyNumberFormat="1" applyFont="1" applyFill="1" applyBorder="1" applyAlignment="1">
      <alignment horizontal="center" vertical="center"/>
    </xf>
    <xf numFmtId="170" fontId="270" fillId="12" borderId="87" xfId="14" applyNumberFormat="1" applyFont="1" applyFill="1" applyBorder="1" applyAlignment="1">
      <alignment horizontal="center" vertical="center"/>
    </xf>
    <xf numFmtId="170" fontId="270" fillId="12" borderId="31" xfId="14" applyNumberFormat="1" applyFont="1" applyFill="1" applyBorder="1" applyAlignment="1">
      <alignment horizontal="center" vertical="center"/>
    </xf>
    <xf numFmtId="170" fontId="270" fillId="12" borderId="0" xfId="14" applyNumberFormat="1" applyFont="1" applyFill="1" applyBorder="1" applyAlignment="1">
      <alignment horizontal="center" vertical="center"/>
    </xf>
    <xf numFmtId="170" fontId="270" fillId="12" borderId="99" xfId="14" applyNumberFormat="1" applyFont="1" applyFill="1" applyBorder="1" applyAlignment="1">
      <alignment horizontal="center" vertical="center"/>
    </xf>
    <xf numFmtId="170" fontId="270" fillId="12" borderId="92" xfId="14" applyNumberFormat="1" applyFont="1" applyFill="1" applyBorder="1" applyAlignment="1">
      <alignment horizontal="center" vertical="center"/>
    </xf>
    <xf numFmtId="170" fontId="52" fillId="0" borderId="87" xfId="8" applyNumberFormat="1" applyFont="1" applyBorder="1" applyAlignment="1">
      <alignment horizontal="center" vertical="center"/>
    </xf>
    <xf numFmtId="170" fontId="52" fillId="0" borderId="0" xfId="8" applyNumberFormat="1" applyFont="1" applyBorder="1" applyAlignment="1">
      <alignment horizontal="center" vertical="center"/>
    </xf>
    <xf numFmtId="170" fontId="93" fillId="11" borderId="87" xfId="8" applyNumberFormat="1" applyFont="1" applyFill="1" applyBorder="1" applyAlignment="1" applyProtection="1">
      <alignment horizontal="center" vertical="center"/>
      <protection locked="0"/>
    </xf>
    <xf numFmtId="170" fontId="255" fillId="12" borderId="0" xfId="8" applyNumberFormat="1" applyFont="1" applyFill="1" applyBorder="1" applyAlignment="1" applyProtection="1">
      <alignment horizontal="center" vertical="center"/>
      <protection locked="0"/>
    </xf>
    <xf numFmtId="168" fontId="93" fillId="11" borderId="92" xfId="8" applyNumberFormat="1" applyFont="1" applyFill="1" applyBorder="1" applyAlignment="1" applyProtection="1">
      <alignment horizontal="center" vertical="center"/>
      <protection locked="0"/>
    </xf>
    <xf numFmtId="0" fontId="238" fillId="12" borderId="87" xfId="14" applyNumberFormat="1" applyFont="1" applyFill="1" applyBorder="1" applyAlignment="1">
      <alignment horizontal="center" vertical="center"/>
    </xf>
    <xf numFmtId="0" fontId="238" fillId="12" borderId="100" xfId="14" applyNumberFormat="1" applyFont="1" applyFill="1" applyBorder="1" applyAlignment="1">
      <alignment horizontal="center" vertical="center"/>
    </xf>
    <xf numFmtId="0" fontId="238" fillId="12" borderId="0" xfId="14" applyNumberFormat="1" applyFont="1" applyFill="1" applyBorder="1" applyAlignment="1">
      <alignment horizontal="center" vertical="center"/>
    </xf>
    <xf numFmtId="0" fontId="238" fillId="12" borderId="101" xfId="14" applyNumberFormat="1" applyFont="1" applyFill="1" applyBorder="1" applyAlignment="1">
      <alignment horizontal="center" vertical="center"/>
    </xf>
    <xf numFmtId="0" fontId="238" fillId="12" borderId="92" xfId="14" applyNumberFormat="1" applyFont="1" applyFill="1" applyBorder="1" applyAlignment="1">
      <alignment horizontal="center" vertical="center"/>
    </xf>
    <xf numFmtId="0" fontId="238" fillId="12" borderId="102" xfId="14" applyNumberFormat="1" applyFont="1" applyFill="1" applyBorder="1" applyAlignment="1">
      <alignment horizontal="center" vertical="center"/>
    </xf>
    <xf numFmtId="170" fontId="52" fillId="31" borderId="46" xfId="8" applyNumberFormat="1" applyFont="1" applyFill="1" applyBorder="1" applyAlignment="1">
      <alignment horizontal="center" vertical="center"/>
    </xf>
    <xf numFmtId="170" fontId="52" fillId="31" borderId="60" xfId="8" applyNumberFormat="1" applyFont="1" applyFill="1" applyBorder="1" applyAlignment="1">
      <alignment horizontal="center" vertical="center"/>
    </xf>
    <xf numFmtId="170" fontId="52" fillId="31" borderId="61" xfId="8" applyNumberFormat="1" applyFont="1" applyFill="1" applyBorder="1" applyAlignment="1">
      <alignment horizontal="center" vertical="center"/>
    </xf>
    <xf numFmtId="170" fontId="224" fillId="31" borderId="103" xfId="8" applyNumberFormat="1" applyFont="1" applyFill="1" applyBorder="1" applyAlignment="1">
      <alignment horizontal="center" vertical="center"/>
    </xf>
    <xf numFmtId="170" fontId="224" fillId="31" borderId="104" xfId="8" applyNumberFormat="1" applyFont="1" applyFill="1" applyBorder="1" applyAlignment="1">
      <alignment horizontal="center" vertical="center"/>
    </xf>
    <xf numFmtId="170" fontId="224" fillId="31" borderId="105" xfId="8" applyNumberFormat="1" applyFont="1" applyFill="1" applyBorder="1" applyAlignment="1">
      <alignment horizontal="center" vertical="center"/>
    </xf>
    <xf numFmtId="174" fontId="397" fillId="47" borderId="106" xfId="14" applyNumberFormat="1" applyFont="1" applyFill="1" applyBorder="1" applyAlignment="1">
      <alignment horizontal="right" vertical="center"/>
    </xf>
    <xf numFmtId="174" fontId="397" fillId="47" borderId="11" xfId="14" applyNumberFormat="1" applyFont="1" applyFill="1" applyBorder="1" applyAlignment="1">
      <alignment horizontal="right" vertical="center"/>
    </xf>
    <xf numFmtId="0" fontId="91" fillId="47" borderId="107" xfId="8" applyFont="1" applyFill="1" applyBorder="1" applyAlignment="1">
      <alignment horizontal="center" vertical="center"/>
    </xf>
    <xf numFmtId="0" fontId="91" fillId="47" borderId="12" xfId="8" applyFont="1" applyFill="1" applyBorder="1" applyAlignment="1">
      <alignment horizontal="center" vertical="center"/>
    </xf>
    <xf numFmtId="0" fontId="327" fillId="47" borderId="107" xfId="8" applyFont="1" applyFill="1" applyBorder="1" applyAlignment="1">
      <alignment horizontal="right" vertical="center"/>
    </xf>
    <xf numFmtId="0" fontId="327" fillId="47" borderId="12" xfId="8" applyFont="1" applyFill="1" applyBorder="1" applyAlignment="1">
      <alignment horizontal="right" vertical="center"/>
    </xf>
    <xf numFmtId="165" fontId="91" fillId="47" borderId="108" xfId="8" applyNumberFormat="1" applyFont="1" applyFill="1" applyBorder="1" applyAlignment="1">
      <alignment horizontal="center" vertical="center"/>
    </xf>
    <xf numFmtId="165" fontId="91" fillId="47" borderId="13" xfId="8" applyNumberFormat="1" applyFont="1" applyFill="1" applyBorder="1" applyAlignment="1">
      <alignment horizontal="center" vertical="center"/>
    </xf>
    <xf numFmtId="0" fontId="239" fillId="32" borderId="36" xfId="8" applyFont="1" applyFill="1" applyBorder="1" applyAlignment="1">
      <alignment horizontal="center" vertical="center"/>
    </xf>
    <xf numFmtId="0" fontId="239" fillId="32" borderId="93" xfId="8" applyFont="1" applyFill="1" applyBorder="1" applyAlignment="1">
      <alignment horizontal="center" vertical="center"/>
    </xf>
    <xf numFmtId="0" fontId="239" fillId="32" borderId="94" xfId="8" applyFont="1" applyFill="1" applyBorder="1" applyAlignment="1">
      <alignment horizontal="center" vertical="center"/>
    </xf>
    <xf numFmtId="0" fontId="239" fillId="32" borderId="109" xfId="8" applyFont="1" applyFill="1" applyBorder="1" applyAlignment="1">
      <alignment horizontal="center" vertical="center" wrapText="1"/>
    </xf>
    <xf numFmtId="0" fontId="239" fillId="32" borderId="110" xfId="8" applyFont="1" applyFill="1" applyBorder="1" applyAlignment="1">
      <alignment horizontal="center" vertical="center" wrapText="1"/>
    </xf>
    <xf numFmtId="0" fontId="239" fillId="32" borderId="111" xfId="8" applyFont="1" applyFill="1" applyBorder="1" applyAlignment="1">
      <alignment horizontal="center" vertical="center" wrapText="1"/>
    </xf>
    <xf numFmtId="0" fontId="398" fillId="33" borderId="128" xfId="0" applyFont="1" applyFill="1" applyBorder="1" applyAlignment="1">
      <alignment horizontal="center" vertical="center"/>
    </xf>
    <xf numFmtId="0" fontId="398" fillId="33" borderId="116" xfId="0" applyFont="1" applyFill="1" applyBorder="1" applyAlignment="1">
      <alignment horizontal="center" vertical="center"/>
    </xf>
    <xf numFmtId="0" fontId="398" fillId="33" borderId="152" xfId="0" applyFont="1" applyFill="1" applyBorder="1" applyAlignment="1">
      <alignment horizontal="center" vertical="center"/>
    </xf>
    <xf numFmtId="0" fontId="398" fillId="33" borderId="129" xfId="0" applyFont="1" applyFill="1" applyBorder="1" applyAlignment="1">
      <alignment horizontal="center" vertical="center"/>
    </xf>
    <xf numFmtId="0" fontId="398" fillId="33" borderId="130" xfId="0" applyFont="1" applyFill="1" applyBorder="1" applyAlignment="1">
      <alignment horizontal="center" vertical="center"/>
    </xf>
    <xf numFmtId="0" fontId="398" fillId="33" borderId="153" xfId="0" applyFont="1" applyFill="1" applyBorder="1" applyAlignment="1">
      <alignment horizontal="center" vertical="center"/>
    </xf>
    <xf numFmtId="0" fontId="221" fillId="67" borderId="0" xfId="0" applyFont="1" applyFill="1" applyBorder="1" applyAlignment="1">
      <alignment horizontal="center"/>
    </xf>
    <xf numFmtId="0" fontId="345" fillId="67" borderId="92" xfId="6" applyFont="1" applyFill="1" applyBorder="1" applyAlignment="1">
      <alignment horizontal="center" vertical="center" textRotation="90" wrapText="1"/>
    </xf>
    <xf numFmtId="0" fontId="399" fillId="31" borderId="89" xfId="6" applyFont="1" applyFill="1" applyBorder="1" applyAlignment="1" applyProtection="1">
      <alignment horizontal="center" vertical="center"/>
      <protection hidden="1"/>
    </xf>
    <xf numFmtId="0" fontId="399" fillId="31" borderId="90" xfId="6" applyFont="1" applyFill="1" applyBorder="1" applyAlignment="1" applyProtection="1">
      <alignment horizontal="center" vertical="center"/>
      <protection hidden="1"/>
    </xf>
    <xf numFmtId="0" fontId="399" fillId="31" borderId="91" xfId="6" applyFont="1" applyFill="1" applyBorder="1" applyAlignment="1" applyProtection="1">
      <alignment horizontal="center" vertical="center"/>
      <protection hidden="1"/>
    </xf>
    <xf numFmtId="0" fontId="399" fillId="31" borderId="87" xfId="6" applyFont="1" applyFill="1" applyBorder="1" applyAlignment="1" applyProtection="1">
      <alignment horizontal="center" vertical="center"/>
      <protection hidden="1"/>
    </xf>
    <xf numFmtId="0" fontId="399" fillId="31" borderId="0" xfId="6" applyFont="1" applyFill="1" applyBorder="1" applyAlignment="1" applyProtection="1">
      <alignment horizontal="center" vertical="center"/>
      <protection hidden="1"/>
    </xf>
    <xf numFmtId="0" fontId="399" fillId="31" borderId="92" xfId="6" applyFont="1" applyFill="1" applyBorder="1" applyAlignment="1" applyProtection="1">
      <alignment horizontal="center" vertical="center"/>
      <protection hidden="1"/>
    </xf>
    <xf numFmtId="0" fontId="300" fillId="31" borderId="87" xfId="11" applyNumberFormat="1" applyFont="1" applyFill="1" applyBorder="1" applyAlignment="1">
      <alignment horizontal="center" vertical="center" wrapText="1"/>
    </xf>
    <xf numFmtId="0" fontId="300" fillId="31" borderId="0" xfId="11" applyNumberFormat="1" applyFont="1" applyFill="1" applyBorder="1" applyAlignment="1">
      <alignment horizontal="center" vertical="center" wrapText="1"/>
    </xf>
    <xf numFmtId="0" fontId="300" fillId="31" borderId="92" xfId="11" applyNumberFormat="1" applyFont="1" applyFill="1" applyBorder="1" applyAlignment="1">
      <alignment horizontal="center" vertical="center" wrapText="1"/>
    </xf>
    <xf numFmtId="0" fontId="300" fillId="31" borderId="11" xfId="11" applyNumberFormat="1" applyFont="1" applyFill="1" applyBorder="1" applyAlignment="1">
      <alignment horizontal="center" vertical="center" wrapText="1"/>
    </xf>
    <xf numFmtId="0" fontId="300" fillId="31" borderId="12" xfId="11" applyNumberFormat="1" applyFont="1" applyFill="1" applyBorder="1" applyAlignment="1">
      <alignment horizontal="center" vertical="center" wrapText="1"/>
    </xf>
    <xf numFmtId="0" fontId="300" fillId="31" borderId="13" xfId="11" applyNumberFormat="1" applyFont="1" applyFill="1" applyBorder="1" applyAlignment="1">
      <alignment horizontal="center" vertical="center" wrapText="1"/>
    </xf>
    <xf numFmtId="0" fontId="53" fillId="21" borderId="26" xfId="0" applyFont="1" applyFill="1" applyBorder="1" applyAlignment="1">
      <alignment horizontal="center" vertical="center"/>
    </xf>
    <xf numFmtId="0" fontId="53" fillId="21" borderId="17" xfId="0" applyFont="1" applyFill="1" applyBorder="1" applyAlignment="1">
      <alignment horizontal="center" vertical="center"/>
    </xf>
    <xf numFmtId="0" fontId="53" fillId="21" borderId="27" xfId="0" applyFont="1" applyFill="1" applyBorder="1" applyAlignment="1">
      <alignment horizontal="center" vertical="center"/>
    </xf>
    <xf numFmtId="0" fontId="53" fillId="77" borderId="0" xfId="0" applyFont="1" applyFill="1" applyBorder="1" applyAlignment="1">
      <alignment horizontal="center" vertical="center"/>
    </xf>
    <xf numFmtId="0" fontId="53" fillId="77" borderId="28" xfId="0" applyFont="1" applyFill="1" applyBorder="1" applyAlignment="1">
      <alignment horizontal="center" vertical="center"/>
    </xf>
    <xf numFmtId="0" fontId="273" fillId="31" borderId="0" xfId="0" applyFont="1" applyFill="1" applyBorder="1" applyAlignment="1">
      <alignment horizontal="right" vertical="center"/>
    </xf>
    <xf numFmtId="0" fontId="301" fillId="31" borderId="59" xfId="0" applyFont="1" applyFill="1" applyBorder="1" applyAlignment="1">
      <alignment horizontal="center" vertical="center" wrapText="1"/>
    </xf>
    <xf numFmtId="0" fontId="301" fillId="31" borderId="17" xfId="0" applyFont="1" applyFill="1" applyBorder="1" applyAlignment="1">
      <alignment horizontal="center" vertical="center" wrapText="1"/>
    </xf>
    <xf numFmtId="0" fontId="301" fillId="31" borderId="66" xfId="0" applyFont="1" applyFill="1" applyBorder="1" applyAlignment="1">
      <alignment horizontal="center" vertical="center" wrapText="1"/>
    </xf>
    <xf numFmtId="0" fontId="239" fillId="32" borderId="87" xfId="8" applyFont="1" applyFill="1" applyBorder="1" applyAlignment="1">
      <alignment horizontal="center" vertical="center"/>
    </xf>
    <xf numFmtId="0" fontId="239" fillId="32" borderId="0" xfId="8" applyFont="1" applyFill="1" applyBorder="1" applyAlignment="1">
      <alignment horizontal="center" vertical="center"/>
    </xf>
    <xf numFmtId="0" fontId="239" fillId="32" borderId="59" xfId="8" applyFont="1" applyFill="1" applyBorder="1" applyAlignment="1">
      <alignment horizontal="center" vertical="center"/>
    </xf>
    <xf numFmtId="0" fontId="239" fillId="32" borderId="17" xfId="8" applyFont="1" applyFill="1" applyBorder="1" applyAlignment="1">
      <alignment horizontal="center" vertical="center"/>
    </xf>
    <xf numFmtId="0" fontId="321" fillId="0" borderId="0" xfId="1" applyFont="1" applyAlignment="1">
      <alignment horizontal="center" vertical="center"/>
    </xf>
    <xf numFmtId="0" fontId="226" fillId="31" borderId="89" xfId="0" applyFont="1" applyFill="1" applyBorder="1" applyAlignment="1">
      <alignment horizontal="center" vertical="center"/>
    </xf>
    <xf numFmtId="0" fontId="226" fillId="31" borderId="91" xfId="0" applyFont="1" applyFill="1" applyBorder="1" applyAlignment="1">
      <alignment horizontal="center" vertical="center"/>
    </xf>
    <xf numFmtId="0" fontId="53" fillId="31" borderId="89" xfId="0" applyFont="1" applyFill="1" applyBorder="1" applyAlignment="1">
      <alignment horizontal="center" wrapText="1"/>
    </xf>
    <xf numFmtId="0" fontId="53" fillId="31" borderId="91" xfId="0" applyFont="1" applyFill="1" applyBorder="1" applyAlignment="1">
      <alignment horizontal="center" wrapText="1"/>
    </xf>
    <xf numFmtId="0" fontId="53" fillId="31" borderId="87" xfId="0" applyFont="1" applyFill="1" applyBorder="1" applyAlignment="1">
      <alignment horizontal="center" wrapText="1"/>
    </xf>
    <xf numFmtId="0" fontId="53" fillId="31" borderId="92" xfId="0" applyFont="1" applyFill="1" applyBorder="1" applyAlignment="1">
      <alignment horizontal="center" wrapText="1"/>
    </xf>
    <xf numFmtId="0" fontId="344" fillId="31" borderId="87" xfId="0" applyFont="1" applyFill="1" applyBorder="1" applyAlignment="1">
      <alignment horizontal="center" vertical="center"/>
    </xf>
    <xf numFmtId="0" fontId="344" fillId="31" borderId="92" xfId="0" applyFont="1" applyFill="1" applyBorder="1" applyAlignment="1">
      <alignment horizontal="center" vertical="center"/>
    </xf>
    <xf numFmtId="0" fontId="53" fillId="21" borderId="87" xfId="0" applyFont="1" applyFill="1" applyBorder="1" applyAlignment="1">
      <alignment horizontal="center" vertical="center"/>
    </xf>
    <xf numFmtId="0" fontId="53" fillId="21" borderId="0" xfId="0" applyFont="1" applyFill="1" applyBorder="1" applyAlignment="1">
      <alignment horizontal="center" vertical="center"/>
    </xf>
    <xf numFmtId="0" fontId="53" fillId="21" borderId="92" xfId="0" applyFont="1" applyFill="1" applyBorder="1" applyAlignment="1">
      <alignment horizontal="center" vertical="center"/>
    </xf>
    <xf numFmtId="0" fontId="280" fillId="31" borderId="59" xfId="0" applyFont="1" applyFill="1" applyBorder="1" applyAlignment="1">
      <alignment horizontal="right" vertical="center"/>
    </xf>
    <xf numFmtId="0" fontId="280" fillId="31" borderId="17" xfId="0" applyFont="1" applyFill="1" applyBorder="1" applyAlignment="1">
      <alignment horizontal="right" vertical="center"/>
    </xf>
    <xf numFmtId="0" fontId="273" fillId="31" borderId="59" xfId="0" applyFont="1" applyFill="1" applyBorder="1" applyAlignment="1">
      <alignment horizontal="right" vertical="center"/>
    </xf>
    <xf numFmtId="0" fontId="273" fillId="31" borderId="17" xfId="0" applyFont="1" applyFill="1" applyBorder="1" applyAlignment="1">
      <alignment horizontal="right" vertical="center"/>
    </xf>
    <xf numFmtId="0" fontId="221" fillId="31" borderId="46" xfId="0" applyFont="1" applyFill="1" applyBorder="1" applyAlignment="1">
      <alignment horizontal="center" vertical="center"/>
    </xf>
    <xf numFmtId="0" fontId="221" fillId="31" borderId="61" xfId="0" applyFont="1" applyFill="1" applyBorder="1" applyAlignment="1">
      <alignment horizontal="center" vertical="center"/>
    </xf>
    <xf numFmtId="0" fontId="0" fillId="31" borderId="87" xfId="0" applyFont="1" applyFill="1" applyBorder="1" applyAlignment="1">
      <alignment horizontal="center"/>
    </xf>
    <xf numFmtId="0" fontId="0" fillId="31" borderId="92" xfId="0" applyFont="1" applyFill="1" applyBorder="1" applyAlignment="1">
      <alignment horizontal="center"/>
    </xf>
    <xf numFmtId="0" fontId="221" fillId="31" borderId="46" xfId="0" applyFont="1" applyFill="1" applyBorder="1" applyAlignment="1">
      <alignment horizontal="center"/>
    </xf>
    <xf numFmtId="0" fontId="221" fillId="31" borderId="61" xfId="0" applyFont="1" applyFill="1" applyBorder="1" applyAlignment="1">
      <alignment horizontal="center"/>
    </xf>
    <xf numFmtId="0" fontId="390" fillId="31" borderId="0" xfId="1" applyFont="1" applyFill="1" applyAlignment="1">
      <alignment horizontal="left" vertical="center"/>
    </xf>
    <xf numFmtId="0" fontId="273" fillId="0" borderId="157" xfId="0" applyFont="1" applyBorder="1" applyAlignment="1">
      <alignment horizontal="center"/>
    </xf>
    <xf numFmtId="0" fontId="273" fillId="0" borderId="158" xfId="0" applyFont="1" applyBorder="1" applyAlignment="1">
      <alignment horizontal="center"/>
    </xf>
    <xf numFmtId="0" fontId="224" fillId="31" borderId="87" xfId="0" applyFont="1" applyFill="1" applyBorder="1" applyAlignment="1">
      <alignment horizontal="center"/>
    </xf>
    <xf numFmtId="0" fontId="224" fillId="31" borderId="92" xfId="0" applyFont="1" applyFill="1" applyBorder="1" applyAlignment="1">
      <alignment horizontal="center"/>
    </xf>
    <xf numFmtId="0" fontId="0" fillId="31" borderId="157" xfId="0" applyFill="1" applyBorder="1" applyAlignment="1">
      <alignment horizontal="center"/>
    </xf>
    <xf numFmtId="0" fontId="0" fillId="31" borderId="158" xfId="0" applyFill="1" applyBorder="1" applyAlignment="1">
      <alignment horizontal="center"/>
    </xf>
    <xf numFmtId="0" fontId="221" fillId="31" borderId="89" xfId="8" applyFont="1" applyFill="1" applyBorder="1" applyAlignment="1">
      <alignment horizontal="center" vertical="center" wrapText="1"/>
    </xf>
    <xf numFmtId="0" fontId="221" fillId="31" borderId="91" xfId="8" applyFont="1" applyFill="1" applyBorder="1" applyAlignment="1">
      <alignment horizontal="center" vertical="center" wrapText="1"/>
    </xf>
    <xf numFmtId="0" fontId="221" fillId="31" borderId="87" xfId="8" applyFont="1" applyFill="1" applyBorder="1" applyAlignment="1">
      <alignment horizontal="center" vertical="center" wrapText="1"/>
    </xf>
    <xf numFmtId="0" fontId="221" fillId="31" borderId="92" xfId="8" applyFont="1" applyFill="1" applyBorder="1" applyAlignment="1">
      <alignment horizontal="center" vertical="center" wrapText="1"/>
    </xf>
    <xf numFmtId="0" fontId="76" fillId="31" borderId="18" xfId="8" applyFont="1" applyFill="1" applyBorder="1" applyAlignment="1">
      <alignment horizontal="center" vertical="center" wrapText="1"/>
    </xf>
    <xf numFmtId="0" fontId="76" fillId="31" borderId="0" xfId="8" applyFont="1" applyFill="1" applyBorder="1" applyAlignment="1">
      <alignment horizontal="center" vertical="center" wrapText="1"/>
    </xf>
    <xf numFmtId="0" fontId="76" fillId="31" borderId="0" xfId="8" applyFont="1" applyFill="1" applyBorder="1" applyAlignment="1">
      <alignment horizontal="center" vertical="center"/>
    </xf>
    <xf numFmtId="170" fontId="77" fillId="31" borderId="0" xfId="8" applyNumberFormat="1" applyFont="1" applyFill="1" applyBorder="1" applyAlignment="1" applyProtection="1">
      <alignment horizontal="center" vertical="center" wrapText="1"/>
      <protection locked="0"/>
    </xf>
    <xf numFmtId="170" fontId="77" fillId="31" borderId="28" xfId="8" applyNumberFormat="1" applyFont="1" applyFill="1" applyBorder="1" applyAlignment="1" applyProtection="1">
      <alignment horizontal="center" vertical="center" wrapText="1"/>
      <protection locked="0"/>
    </xf>
    <xf numFmtId="0" fontId="221" fillId="31" borderId="18" xfId="8" applyFont="1" applyFill="1" applyBorder="1" applyAlignment="1">
      <alignment horizontal="right" vertical="center"/>
    </xf>
    <xf numFmtId="0" fontId="221" fillId="31" borderId="0" xfId="8" applyFont="1" applyFill="1" applyBorder="1" applyAlignment="1">
      <alignment horizontal="right" vertical="center"/>
    </xf>
    <xf numFmtId="170" fontId="11" fillId="31" borderId="0" xfId="8" applyNumberFormat="1" applyFont="1" applyFill="1" applyBorder="1" applyAlignment="1" applyProtection="1">
      <alignment horizontal="center" vertical="center"/>
      <protection locked="0"/>
    </xf>
    <xf numFmtId="170" fontId="76" fillId="31" borderId="0" xfId="8" applyNumberFormat="1" applyFont="1" applyFill="1" applyBorder="1" applyAlignment="1" applyProtection="1">
      <alignment horizontal="center" vertical="center"/>
      <protection locked="0"/>
    </xf>
    <xf numFmtId="170" fontId="76" fillId="31" borderId="28" xfId="8" applyNumberFormat="1" applyFont="1" applyFill="1" applyBorder="1" applyAlignment="1" applyProtection="1">
      <alignment horizontal="center" vertical="center"/>
      <protection locked="0"/>
    </xf>
    <xf numFmtId="0" fontId="67" fillId="45" borderId="167" xfId="8" applyFont="1" applyFill="1" applyBorder="1" applyAlignment="1">
      <alignment horizontal="center" vertical="center"/>
    </xf>
    <xf numFmtId="0" fontId="67" fillId="45" borderId="168" xfId="8" applyFont="1" applyFill="1" applyBorder="1" applyAlignment="1">
      <alignment horizontal="center" vertical="center"/>
    </xf>
    <xf numFmtId="0" fontId="67" fillId="45" borderId="169" xfId="8" applyFont="1" applyFill="1" applyBorder="1" applyAlignment="1">
      <alignment horizontal="center" vertical="center"/>
    </xf>
    <xf numFmtId="0" fontId="204" fillId="31" borderId="18" xfId="8" applyFill="1" applyBorder="1" applyAlignment="1">
      <alignment horizontal="right" vertical="center"/>
    </xf>
    <xf numFmtId="0" fontId="204" fillId="31" borderId="0" xfId="8" applyFill="1" applyBorder="1" applyAlignment="1">
      <alignment horizontal="right" vertical="center"/>
    </xf>
    <xf numFmtId="0" fontId="248" fillId="49" borderId="89" xfId="12" applyFont="1" applyFill="1" applyBorder="1" applyAlignment="1">
      <alignment horizontal="center" vertical="center" wrapText="1"/>
    </xf>
    <xf numFmtId="0" fontId="248" fillId="49" borderId="91" xfId="12" applyFont="1" applyFill="1" applyBorder="1" applyAlignment="1">
      <alignment horizontal="center" vertical="center" wrapText="1"/>
    </xf>
    <xf numFmtId="0" fontId="249" fillId="31" borderId="87" xfId="12" applyFont="1" applyFill="1" applyBorder="1" applyAlignment="1">
      <alignment horizontal="center" vertical="center" wrapText="1"/>
    </xf>
    <xf numFmtId="0" fontId="249" fillId="31" borderId="0" xfId="12" applyFont="1" applyFill="1" applyBorder="1" applyAlignment="1">
      <alignment horizontal="center" vertical="center" wrapText="1"/>
    </xf>
    <xf numFmtId="0" fontId="81" fillId="33" borderId="87" xfId="12" applyFont="1" applyFill="1" applyBorder="1" applyAlignment="1">
      <alignment horizontal="center" vertical="center"/>
    </xf>
    <xf numFmtId="0" fontId="81" fillId="33" borderId="0" xfId="12" applyFont="1" applyFill="1" applyBorder="1" applyAlignment="1">
      <alignment horizontal="center" vertical="center"/>
    </xf>
    <xf numFmtId="0" fontId="88" fillId="31" borderId="87" xfId="10" applyFont="1" applyFill="1" applyBorder="1" applyAlignment="1">
      <alignment horizontal="center" vertical="center" wrapText="1"/>
    </xf>
    <xf numFmtId="0" fontId="88" fillId="31" borderId="0" xfId="10" applyFont="1" applyFill="1" applyBorder="1" applyAlignment="1">
      <alignment horizontal="center" vertical="center" wrapText="1"/>
    </xf>
    <xf numFmtId="0" fontId="89" fillId="12" borderId="87" xfId="12" applyFont="1" applyFill="1" applyBorder="1" applyAlignment="1">
      <alignment horizontal="center" vertical="center"/>
    </xf>
    <xf numFmtId="0" fontId="89" fillId="12" borderId="0" xfId="12" applyFont="1" applyFill="1" applyBorder="1" applyAlignment="1">
      <alignment horizontal="center" vertical="center"/>
    </xf>
    <xf numFmtId="174" fontId="251" fillId="31" borderId="0" xfId="14" applyNumberFormat="1" applyFont="1" applyFill="1" applyBorder="1" applyAlignment="1">
      <alignment horizontal="right" vertical="center" wrapText="1"/>
    </xf>
    <xf numFmtId="0" fontId="81" fillId="45" borderId="89" xfId="8" applyFont="1" applyFill="1" applyBorder="1" applyAlignment="1">
      <alignment horizontal="center" vertical="center"/>
    </xf>
    <xf numFmtId="0" fontId="81" fillId="45" borderId="90" xfId="8" applyFont="1" applyFill="1" applyBorder="1" applyAlignment="1">
      <alignment horizontal="center" vertical="center"/>
    </xf>
    <xf numFmtId="0" fontId="81" fillId="45" borderId="91" xfId="8" applyFont="1" applyFill="1" applyBorder="1" applyAlignment="1">
      <alignment horizontal="center" vertical="center"/>
    </xf>
    <xf numFmtId="0" fontId="213" fillId="31" borderId="87" xfId="8" applyFont="1" applyFill="1" applyBorder="1" applyAlignment="1">
      <alignment horizontal="left" vertical="center" wrapText="1"/>
    </xf>
    <xf numFmtId="0" fontId="213" fillId="31" borderId="0" xfId="8" applyFont="1" applyFill="1" applyBorder="1" applyAlignment="1">
      <alignment horizontal="left" vertical="center" wrapText="1"/>
    </xf>
    <xf numFmtId="0" fontId="213" fillId="31" borderId="92" xfId="8" applyFont="1" applyFill="1" applyBorder="1" applyAlignment="1">
      <alignment horizontal="left" vertical="center" wrapText="1"/>
    </xf>
    <xf numFmtId="0" fontId="213" fillId="31" borderId="48" xfId="8" applyFont="1" applyFill="1" applyBorder="1" applyAlignment="1">
      <alignment horizontal="left" vertical="center" wrapText="1"/>
    </xf>
    <xf numFmtId="0" fontId="213" fillId="31" borderId="78" xfId="8" applyFont="1" applyFill="1" applyBorder="1" applyAlignment="1">
      <alignment horizontal="left" vertical="center" wrapText="1"/>
    </xf>
    <xf numFmtId="0" fontId="213" fillId="31" borderId="79" xfId="8" applyFont="1" applyFill="1" applyBorder="1" applyAlignment="1">
      <alignment horizontal="left" vertical="center" wrapText="1"/>
    </xf>
    <xf numFmtId="0" fontId="67" fillId="51" borderId="0" xfId="8" applyFont="1" applyFill="1" applyBorder="1" applyAlignment="1">
      <alignment horizontal="center" vertical="center"/>
    </xf>
    <xf numFmtId="0" fontId="207" fillId="49" borderId="87" xfId="8" applyFont="1" applyFill="1" applyBorder="1" applyAlignment="1">
      <alignment horizontal="center" vertical="center"/>
    </xf>
    <xf numFmtId="174" fontId="76" fillId="31" borderId="0" xfId="14" applyNumberFormat="1" applyFont="1" applyFill="1" applyBorder="1" applyAlignment="1">
      <alignment horizontal="right" vertical="center" wrapText="1"/>
    </xf>
    <xf numFmtId="174" fontId="64" fillId="50" borderId="87" xfId="14" applyNumberFormat="1" applyFont="1" applyFill="1" applyBorder="1" applyAlignment="1">
      <alignment horizontal="center" vertical="center" wrapText="1"/>
    </xf>
    <xf numFmtId="174" fontId="64" fillId="50" borderId="0" xfId="14" applyNumberFormat="1" applyFont="1" applyFill="1" applyBorder="1" applyAlignment="1">
      <alignment horizontal="center" vertical="center" wrapText="1"/>
    </xf>
    <xf numFmtId="174" fontId="255" fillId="31" borderId="0" xfId="14" applyNumberFormat="1" applyFont="1" applyFill="1" applyBorder="1" applyAlignment="1">
      <alignment horizontal="right" vertical="center" wrapText="1"/>
    </xf>
    <xf numFmtId="170" fontId="79" fillId="12" borderId="0" xfId="14" applyNumberFormat="1" applyFont="1" applyFill="1" applyBorder="1" applyAlignment="1">
      <alignment horizontal="center" vertical="center"/>
    </xf>
    <xf numFmtId="174" fontId="93" fillId="31" borderId="0" xfId="14" applyNumberFormat="1" applyFont="1" applyFill="1" applyBorder="1" applyAlignment="1">
      <alignment horizontal="right" vertical="center" wrapText="1"/>
    </xf>
    <xf numFmtId="0" fontId="53" fillId="51" borderId="87" xfId="8" applyFont="1" applyFill="1" applyBorder="1" applyAlignment="1">
      <alignment horizontal="right" vertical="center" wrapText="1"/>
    </xf>
    <xf numFmtId="0" fontId="53" fillId="51" borderId="0" xfId="8" applyFont="1" applyFill="1" applyBorder="1" applyAlignment="1">
      <alignment horizontal="right" vertical="center" wrapText="1"/>
    </xf>
    <xf numFmtId="2" fontId="67" fillId="51" borderId="0" xfId="8" applyNumberFormat="1" applyFont="1" applyFill="1" applyBorder="1" applyAlignment="1">
      <alignment horizontal="center" vertical="center"/>
    </xf>
    <xf numFmtId="0" fontId="257" fillId="49" borderId="26" xfId="12" applyFont="1" applyFill="1" applyBorder="1" applyAlignment="1">
      <alignment horizontal="center" vertical="center"/>
    </xf>
    <xf numFmtId="0" fontId="257" fillId="49" borderId="168" xfId="12" applyFont="1" applyFill="1" applyBorder="1" applyAlignment="1">
      <alignment horizontal="center" vertical="center"/>
    </xf>
    <xf numFmtId="0" fontId="257" fillId="49" borderId="169" xfId="12" applyFont="1" applyFill="1" applyBorder="1" applyAlignment="1">
      <alignment horizontal="center" vertical="center"/>
    </xf>
    <xf numFmtId="0" fontId="207" fillId="49" borderId="0" xfId="12" applyFont="1" applyFill="1" applyBorder="1" applyAlignment="1">
      <alignment horizontal="center" vertical="center"/>
    </xf>
    <xf numFmtId="0" fontId="207" fillId="49" borderId="0" xfId="12" applyFont="1" applyFill="1" applyBorder="1" applyAlignment="1">
      <alignment horizontal="left" vertical="center"/>
    </xf>
    <xf numFmtId="0" fontId="53" fillId="46" borderId="0" xfId="12" applyFont="1" applyFill="1" applyBorder="1" applyAlignment="1">
      <alignment horizontal="center" vertical="center"/>
    </xf>
    <xf numFmtId="0" fontId="258" fillId="31" borderId="0" xfId="12" applyFont="1" applyFill="1" applyBorder="1" applyAlignment="1">
      <alignment horizontal="center" vertical="center" wrapText="1"/>
    </xf>
    <xf numFmtId="0" fontId="258" fillId="31" borderId="0" xfId="10" applyFont="1" applyFill="1" applyBorder="1" applyAlignment="1" applyProtection="1">
      <alignment horizontal="center" vertical="center" wrapText="1"/>
    </xf>
    <xf numFmtId="170" fontId="54" fillId="33" borderId="0" xfId="14" applyNumberFormat="1" applyFont="1" applyFill="1" applyBorder="1" applyAlignment="1">
      <alignment horizontal="center" vertical="center"/>
    </xf>
    <xf numFmtId="0" fontId="67" fillId="33" borderId="87" xfId="8" applyFont="1" applyFill="1" applyBorder="1" applyAlignment="1">
      <alignment horizontal="right" vertical="center"/>
    </xf>
    <xf numFmtId="1" fontId="67" fillId="33" borderId="0" xfId="8" applyNumberFormat="1" applyFont="1" applyFill="1" applyBorder="1" applyAlignment="1">
      <alignment horizontal="center" vertical="center"/>
    </xf>
    <xf numFmtId="0" fontId="54" fillId="33" borderId="0" xfId="8" applyFont="1" applyFill="1" applyBorder="1" applyAlignment="1">
      <alignment horizontal="center" vertical="center"/>
    </xf>
    <xf numFmtId="0" fontId="52" fillId="33" borderId="0" xfId="8" applyFont="1" applyFill="1" applyBorder="1" applyAlignment="1">
      <alignment horizontal="center" vertical="center"/>
    </xf>
    <xf numFmtId="1" fontId="67" fillId="33" borderId="0" xfId="14" applyNumberFormat="1" applyFont="1" applyFill="1" applyBorder="1" applyAlignment="1">
      <alignment horizontal="center" vertical="center"/>
    </xf>
    <xf numFmtId="0" fontId="53" fillId="31" borderId="0" xfId="10" applyFont="1" applyFill="1" applyBorder="1" applyAlignment="1" applyProtection="1">
      <alignment horizontal="center" vertical="center"/>
    </xf>
    <xf numFmtId="0" fontId="53" fillId="31" borderId="28" xfId="10" applyFont="1" applyFill="1" applyBorder="1" applyAlignment="1" applyProtection="1">
      <alignment horizontal="center" wrapText="1"/>
    </xf>
    <xf numFmtId="164" fontId="255" fillId="31" borderId="18" xfId="10" applyNumberFormat="1" applyFont="1" applyFill="1" applyBorder="1" applyAlignment="1" applyProtection="1">
      <alignment horizontal="center" vertical="center"/>
    </xf>
    <xf numFmtId="164" fontId="255" fillId="31" borderId="0" xfId="10" applyNumberFormat="1" applyFont="1" applyFill="1" applyBorder="1" applyAlignment="1" applyProtection="1">
      <alignment horizontal="center" vertical="center"/>
    </xf>
    <xf numFmtId="0" fontId="255" fillId="31" borderId="0" xfId="10" applyNumberFormat="1" applyFont="1" applyFill="1" applyBorder="1" applyAlignment="1" applyProtection="1">
      <alignment horizontal="center" vertical="center"/>
    </xf>
    <xf numFmtId="0" fontId="53" fillId="31" borderId="0" xfId="10" applyFont="1" applyFill="1" applyBorder="1" applyAlignment="1" applyProtection="1">
      <alignment horizontal="right" vertical="center"/>
    </xf>
    <xf numFmtId="0" fontId="207" fillId="52" borderId="0" xfId="12" applyFont="1" applyFill="1" applyBorder="1" applyAlignment="1">
      <alignment horizontal="center" vertical="center"/>
    </xf>
    <xf numFmtId="0" fontId="207" fillId="52" borderId="0" xfId="12" applyFont="1" applyFill="1" applyBorder="1" applyAlignment="1">
      <alignment horizontal="left" vertical="center"/>
    </xf>
    <xf numFmtId="176" fontId="55" fillId="37" borderId="87" xfId="10" applyNumberFormat="1" applyFont="1" applyFill="1" applyBorder="1" applyAlignment="1" applyProtection="1">
      <alignment horizontal="center" vertical="center"/>
    </xf>
    <xf numFmtId="176" fontId="55" fillId="37" borderId="0" xfId="10" applyNumberFormat="1" applyFont="1" applyFill="1" applyBorder="1" applyAlignment="1" applyProtection="1">
      <alignment horizontal="center" vertical="center"/>
    </xf>
    <xf numFmtId="177" fontId="242" fillId="50" borderId="0" xfId="10" applyNumberFormat="1" applyFont="1" applyFill="1" applyBorder="1" applyAlignment="1" applyProtection="1">
      <alignment horizontal="center" vertical="center"/>
    </xf>
    <xf numFmtId="2" fontId="67" fillId="31" borderId="0" xfId="10" applyNumberFormat="1" applyFont="1" applyFill="1" applyBorder="1" applyAlignment="1" applyProtection="1">
      <alignment horizontal="center" vertical="center"/>
    </xf>
    <xf numFmtId="0" fontId="261" fillId="31" borderId="0" xfId="10" applyFont="1" applyFill="1" applyBorder="1" applyAlignment="1" applyProtection="1">
      <alignment horizontal="left" vertical="center"/>
    </xf>
    <xf numFmtId="0" fontId="261" fillId="31" borderId="92" xfId="10" applyFont="1" applyFill="1" applyBorder="1" applyAlignment="1" applyProtection="1">
      <alignment horizontal="left" vertical="center"/>
    </xf>
    <xf numFmtId="176" fontId="67" fillId="35" borderId="87" xfId="10" applyNumberFormat="1" applyFont="1" applyFill="1" applyBorder="1" applyAlignment="1" applyProtection="1">
      <alignment horizontal="center" vertical="center"/>
    </xf>
    <xf numFmtId="176" fontId="67" fillId="35" borderId="0" xfId="10" applyNumberFormat="1" applyFont="1" applyFill="1" applyBorder="1" applyAlignment="1" applyProtection="1">
      <alignment horizontal="center" vertical="center"/>
    </xf>
    <xf numFmtId="176" fontId="67" fillId="35" borderId="92" xfId="10" applyNumberFormat="1" applyFont="1" applyFill="1" applyBorder="1" applyAlignment="1" applyProtection="1">
      <alignment horizontal="center" vertical="center"/>
    </xf>
    <xf numFmtId="176" fontId="262" fillId="31" borderId="87" xfId="10" applyNumberFormat="1" applyFont="1" applyFill="1" applyBorder="1" applyAlignment="1" applyProtection="1">
      <alignment horizontal="center" vertical="center"/>
    </xf>
    <xf numFmtId="176" fontId="262" fillId="31" borderId="0" xfId="10" applyNumberFormat="1" applyFont="1" applyFill="1" applyBorder="1" applyAlignment="1" applyProtection="1">
      <alignment horizontal="center" vertical="center"/>
    </xf>
    <xf numFmtId="177" fontId="262" fillId="31" borderId="0" xfId="10" applyNumberFormat="1" applyFont="1" applyFill="1" applyBorder="1" applyAlignment="1" applyProtection="1">
      <alignment horizontal="center" vertical="center"/>
    </xf>
    <xf numFmtId="0" fontId="260" fillId="37" borderId="89" xfId="12" applyFont="1" applyFill="1" applyBorder="1" applyAlignment="1">
      <alignment horizontal="center" vertical="center" wrapText="1"/>
    </xf>
    <xf numFmtId="0" fontId="260" fillId="37" borderId="87" xfId="12" applyFont="1" applyFill="1" applyBorder="1" applyAlignment="1">
      <alignment horizontal="center" vertical="center" wrapText="1"/>
    </xf>
    <xf numFmtId="0" fontId="260" fillId="37" borderId="0" xfId="12" applyFont="1" applyFill="1" applyBorder="1" applyAlignment="1">
      <alignment horizontal="center" vertical="center" wrapText="1"/>
    </xf>
    <xf numFmtId="0" fontId="243" fillId="50" borderId="90" xfId="10" applyFont="1" applyFill="1" applyBorder="1" applyAlignment="1" applyProtection="1">
      <alignment horizontal="center" vertical="center" wrapText="1"/>
    </xf>
    <xf numFmtId="0" fontId="243" fillId="50" borderId="0" xfId="10" applyFont="1" applyFill="1" applyBorder="1" applyAlignment="1" applyProtection="1">
      <alignment horizontal="center" vertical="center" wrapText="1"/>
    </xf>
    <xf numFmtId="0" fontId="76" fillId="31" borderId="90" xfId="10" applyFont="1" applyFill="1" applyBorder="1" applyAlignment="1" applyProtection="1">
      <alignment horizontal="center" vertical="center" wrapText="1"/>
    </xf>
    <xf numFmtId="0" fontId="76" fillId="31" borderId="0" xfId="10" applyFont="1" applyFill="1" applyBorder="1" applyAlignment="1" applyProtection="1">
      <alignment horizontal="center" vertical="center" wrapText="1"/>
    </xf>
    <xf numFmtId="0" fontId="239" fillId="49" borderId="91" xfId="12" applyFont="1" applyFill="1" applyBorder="1" applyAlignment="1">
      <alignment horizontal="center" vertical="center"/>
    </xf>
    <xf numFmtId="176" fontId="262" fillId="31" borderId="87" xfId="10" applyNumberFormat="1" applyFont="1" applyFill="1" applyBorder="1" applyAlignment="1" applyProtection="1">
      <alignment horizontal="left" vertical="center" wrapText="1"/>
    </xf>
    <xf numFmtId="176" fontId="262" fillId="31" borderId="0" xfId="10" applyNumberFormat="1" applyFont="1" applyFill="1" applyBorder="1" applyAlignment="1" applyProtection="1">
      <alignment horizontal="left" vertical="center" wrapText="1"/>
    </xf>
    <xf numFmtId="176" fontId="262" fillId="31" borderId="92" xfId="10" applyNumberFormat="1" applyFont="1" applyFill="1" applyBorder="1" applyAlignment="1" applyProtection="1">
      <alignment horizontal="left" vertical="center" wrapText="1"/>
    </xf>
    <xf numFmtId="176" fontId="262" fillId="31" borderId="36" xfId="10" applyNumberFormat="1" applyFont="1" applyFill="1" applyBorder="1" applyAlignment="1" applyProtection="1">
      <alignment horizontal="left" vertical="center" wrapText="1"/>
    </xf>
    <xf numFmtId="176" fontId="262" fillId="31" borderId="93" xfId="10" applyNumberFormat="1" applyFont="1" applyFill="1" applyBorder="1" applyAlignment="1" applyProtection="1">
      <alignment horizontal="left" vertical="center" wrapText="1"/>
    </xf>
    <xf numFmtId="176" fontId="262" fillId="31" borderId="94" xfId="10" applyNumberFormat="1" applyFont="1" applyFill="1" applyBorder="1" applyAlignment="1" applyProtection="1">
      <alignment horizontal="left" vertical="center" wrapText="1"/>
    </xf>
    <xf numFmtId="0" fontId="17" fillId="0" borderId="18" xfId="14" applyNumberFormat="1" applyFont="1" applyFill="1" applyBorder="1" applyAlignment="1" applyProtection="1">
      <alignment horizontal="center" vertical="center"/>
      <protection locked="0"/>
    </xf>
    <xf numFmtId="0" fontId="17" fillId="0" borderId="0" xfId="14" applyNumberFormat="1" applyFont="1" applyFill="1" applyBorder="1" applyAlignment="1" applyProtection="1">
      <alignment horizontal="center" vertical="center"/>
      <protection locked="0"/>
    </xf>
    <xf numFmtId="0" fontId="17" fillId="0" borderId="28" xfId="14" applyNumberFormat="1" applyFont="1" applyFill="1" applyBorder="1" applyAlignment="1" applyProtection="1">
      <alignment horizontal="center" vertical="center"/>
      <protection locked="0"/>
    </xf>
    <xf numFmtId="0" fontId="53" fillId="31" borderId="0" xfId="14" applyNumberFormat="1" applyFont="1" applyFill="1" applyBorder="1" applyAlignment="1">
      <alignment horizontal="center" vertical="center"/>
    </xf>
    <xf numFmtId="0" fontId="95" fillId="16" borderId="90" xfId="14" applyFont="1" applyFill="1" applyBorder="1" applyAlignment="1">
      <alignment horizontal="center" vertical="center"/>
    </xf>
    <xf numFmtId="0" fontId="95" fillId="16" borderId="0" xfId="14" applyFont="1" applyFill="1" applyBorder="1" applyAlignment="1">
      <alignment horizontal="center" vertical="center"/>
    </xf>
    <xf numFmtId="0" fontId="72" fillId="45" borderId="89" xfId="6" applyFont="1" applyFill="1" applyBorder="1" applyAlignment="1" applyProtection="1">
      <alignment horizontal="center" vertical="center" wrapText="1"/>
      <protection hidden="1"/>
    </xf>
    <xf numFmtId="0" fontId="72" fillId="45" borderId="90" xfId="6" applyFont="1" applyFill="1" applyBorder="1" applyAlignment="1" applyProtection="1">
      <alignment horizontal="center" vertical="center" wrapText="1"/>
      <protection hidden="1"/>
    </xf>
    <xf numFmtId="0" fontId="72" fillId="45" borderId="87" xfId="6" applyFont="1" applyFill="1" applyBorder="1" applyAlignment="1" applyProtection="1">
      <alignment horizontal="center" vertical="center" wrapText="1"/>
      <protection hidden="1"/>
    </xf>
    <xf numFmtId="0" fontId="72" fillId="45" borderId="0" xfId="6" applyFont="1" applyFill="1" applyBorder="1" applyAlignment="1" applyProtection="1">
      <alignment horizontal="center" vertical="center" wrapText="1"/>
      <protection hidden="1"/>
    </xf>
    <xf numFmtId="0" fontId="60" fillId="45" borderId="91" xfId="14" applyNumberFormat="1" applyFont="1" applyFill="1" applyBorder="1" applyAlignment="1">
      <alignment horizontal="center" vertical="center"/>
    </xf>
    <xf numFmtId="0" fontId="60" fillId="45" borderId="92" xfId="14" applyNumberFormat="1" applyFont="1" applyFill="1" applyBorder="1" applyAlignment="1">
      <alignment horizontal="center" vertical="center"/>
    </xf>
    <xf numFmtId="0" fontId="204" fillId="20" borderId="92" xfId="8" applyFill="1" applyBorder="1" applyAlignment="1">
      <alignment horizontal="center"/>
    </xf>
    <xf numFmtId="0" fontId="72" fillId="31" borderId="87" xfId="11" applyNumberFormat="1" applyFont="1" applyFill="1" applyBorder="1" applyAlignment="1">
      <alignment horizontal="center" vertical="center" wrapText="1"/>
    </xf>
    <xf numFmtId="0" fontId="72" fillId="31" borderId="0" xfId="11" applyNumberFormat="1" applyFont="1" applyFill="1" applyBorder="1" applyAlignment="1">
      <alignment horizontal="center" vertical="center" wrapText="1"/>
    </xf>
    <xf numFmtId="0" fontId="72" fillId="31" borderId="92" xfId="11" applyNumberFormat="1" applyFont="1" applyFill="1" applyBorder="1" applyAlignment="1">
      <alignment horizontal="center" vertical="center" wrapText="1"/>
    </xf>
    <xf numFmtId="0" fontId="24" fillId="31" borderId="87" xfId="11" applyNumberFormat="1" applyFont="1" applyFill="1" applyBorder="1" applyAlignment="1">
      <alignment horizontal="center" vertical="center" wrapText="1"/>
    </xf>
    <xf numFmtId="0" fontId="24" fillId="31" borderId="0" xfId="11" applyNumberFormat="1" applyFont="1" applyFill="1" applyBorder="1" applyAlignment="1">
      <alignment horizontal="center" vertical="center" wrapText="1"/>
    </xf>
    <xf numFmtId="0" fontId="24" fillId="31" borderId="92" xfId="11" applyNumberFormat="1" applyFont="1" applyFill="1" applyBorder="1" applyAlignment="1">
      <alignment horizontal="center" vertical="center" wrapText="1"/>
    </xf>
    <xf numFmtId="0" fontId="53" fillId="53" borderId="87" xfId="6" applyFont="1" applyFill="1" applyBorder="1" applyAlignment="1">
      <alignment horizontal="left" vertical="center"/>
    </xf>
    <xf numFmtId="0" fontId="53" fillId="53" borderId="0" xfId="6" applyFont="1" applyFill="1" applyBorder="1" applyAlignment="1">
      <alignment horizontal="left" vertical="center"/>
    </xf>
    <xf numFmtId="164" fontId="103" fillId="2" borderId="0" xfId="11" applyNumberFormat="1" applyFont="1" applyFill="1" applyBorder="1" applyAlignment="1">
      <alignment horizontal="left" vertical="center"/>
    </xf>
    <xf numFmtId="0" fontId="58" fillId="3" borderId="36" xfId="14" applyNumberFormat="1" applyFont="1" applyFill="1" applyBorder="1" applyAlignment="1">
      <alignment horizontal="center" vertical="center"/>
    </xf>
    <xf numFmtId="0" fontId="58" fillId="3" borderId="93" xfId="14" applyNumberFormat="1" applyFont="1" applyFill="1" applyBorder="1" applyAlignment="1">
      <alignment horizontal="center" vertical="center"/>
    </xf>
    <xf numFmtId="0" fontId="58" fillId="3" borderId="94" xfId="14" applyNumberFormat="1" applyFont="1" applyFill="1" applyBorder="1" applyAlignment="1">
      <alignment horizontal="center" vertical="center"/>
    </xf>
    <xf numFmtId="0" fontId="55" fillId="12" borderId="117" xfId="8" applyFont="1" applyFill="1" applyBorder="1" applyAlignment="1">
      <alignment horizontal="center" vertical="center"/>
    </xf>
    <xf numFmtId="0" fontId="55" fillId="12" borderId="118" xfId="8" applyFont="1" applyFill="1" applyBorder="1" applyAlignment="1">
      <alignment horizontal="center" vertical="center"/>
    </xf>
    <xf numFmtId="0" fontId="9" fillId="3" borderId="64" xfId="8" applyFont="1" applyFill="1" applyBorder="1" applyAlignment="1">
      <alignment horizontal="center" vertical="center" wrapText="1"/>
    </xf>
    <xf numFmtId="0" fontId="9" fillId="3" borderId="51" xfId="8" applyFont="1" applyFill="1" applyBorder="1" applyAlignment="1">
      <alignment horizontal="center" vertical="center" wrapText="1"/>
    </xf>
    <xf numFmtId="0" fontId="9" fillId="3" borderId="67" xfId="8" applyFont="1" applyFill="1" applyBorder="1" applyAlignment="1">
      <alignment horizontal="center" vertical="center" wrapText="1"/>
    </xf>
    <xf numFmtId="0" fontId="9" fillId="3" borderId="120" xfId="8" applyFont="1" applyFill="1" applyBorder="1" applyAlignment="1">
      <alignment horizontal="center" vertical="center" wrapText="1"/>
    </xf>
    <xf numFmtId="0" fontId="9" fillId="3" borderId="121" xfId="8" applyFont="1" applyFill="1" applyBorder="1" applyAlignment="1">
      <alignment horizontal="center" vertical="center" wrapText="1"/>
    </xf>
    <xf numFmtId="0" fontId="9" fillId="3" borderId="122" xfId="8" applyFont="1" applyFill="1" applyBorder="1" applyAlignment="1">
      <alignment horizontal="center" vertical="center" wrapText="1"/>
    </xf>
    <xf numFmtId="0" fontId="272" fillId="33" borderId="171" xfId="8" applyFont="1" applyFill="1" applyBorder="1" applyAlignment="1">
      <alignment horizontal="center" vertical="center"/>
    </xf>
    <xf numFmtId="0" fontId="272" fillId="33" borderId="0" xfId="8" applyFont="1" applyFill="1" applyBorder="1" applyAlignment="1">
      <alignment horizontal="center" vertical="center"/>
    </xf>
    <xf numFmtId="0" fontId="92" fillId="12" borderId="117" xfId="8" applyFont="1" applyFill="1" applyBorder="1" applyAlignment="1">
      <alignment horizontal="center" vertical="center"/>
    </xf>
    <xf numFmtId="0" fontId="92" fillId="12" borderId="118" xfId="8" applyFont="1" applyFill="1" applyBorder="1" applyAlignment="1">
      <alignment horizontal="center" vertical="center"/>
    </xf>
    <xf numFmtId="0" fontId="150" fillId="3" borderId="0" xfId="6" applyFont="1" applyFill="1" applyBorder="1" applyAlignment="1">
      <alignment horizontal="center" vertical="center"/>
    </xf>
    <xf numFmtId="164" fontId="55" fillId="12" borderId="0" xfId="11" applyNumberFormat="1" applyFont="1" applyFill="1" applyBorder="1" applyAlignment="1">
      <alignment horizontal="center" vertical="center"/>
    </xf>
    <xf numFmtId="0" fontId="53" fillId="54" borderId="87" xfId="6" applyFont="1" applyFill="1" applyBorder="1" applyAlignment="1">
      <alignment horizontal="center" vertical="center"/>
    </xf>
    <xf numFmtId="0" fontId="53" fillId="54" borderId="0" xfId="6" applyFont="1" applyFill="1" applyBorder="1" applyAlignment="1">
      <alignment horizontal="center" vertical="center"/>
    </xf>
    <xf numFmtId="0" fontId="268" fillId="3" borderId="0" xfId="6" applyFont="1" applyFill="1" applyBorder="1" applyAlignment="1">
      <alignment horizontal="center" vertical="center"/>
    </xf>
    <xf numFmtId="0" fontId="568" fillId="46" borderId="0" xfId="6" applyFont="1" applyFill="1" applyAlignment="1">
      <alignment horizontal="center" vertical="center"/>
    </xf>
    <xf numFmtId="0" fontId="315" fillId="0" borderId="250" xfId="6" applyFont="1" applyBorder="1" applyAlignment="1">
      <alignment horizontal="center" vertical="center"/>
    </xf>
    <xf numFmtId="0" fontId="315" fillId="0" borderId="250" xfId="6" applyFont="1" applyBorder="1" applyAlignment="1">
      <alignment horizontal="center" vertical="center" wrapText="1"/>
    </xf>
    <xf numFmtId="0" fontId="774" fillId="2" borderId="172" xfId="8" applyFont="1" applyFill="1" applyBorder="1" applyAlignment="1">
      <alignment horizontal="center" vertical="center"/>
    </xf>
    <xf numFmtId="0" fontId="774" fillId="2" borderId="173" xfId="8" applyFont="1" applyFill="1" applyBorder="1" applyAlignment="1">
      <alignment horizontal="center" vertical="center"/>
    </xf>
    <xf numFmtId="0" fontId="774" fillId="2" borderId="69" xfId="8" applyFont="1" applyFill="1" applyBorder="1" applyAlignment="1">
      <alignment horizontal="center" vertical="center"/>
    </xf>
    <xf numFmtId="0" fontId="774" fillId="2" borderId="70" xfId="8" applyFont="1" applyFill="1" applyBorder="1" applyAlignment="1">
      <alignment horizontal="center" vertical="center"/>
    </xf>
    <xf numFmtId="0" fontId="509" fillId="0" borderId="0" xfId="0" applyFont="1" applyAlignment="1">
      <alignment horizontal="center" vertical="center"/>
    </xf>
    <xf numFmtId="2" fontId="67" fillId="82" borderId="0" xfId="22" applyNumberFormat="1" applyFont="1" applyFill="1" applyAlignment="1" applyProtection="1">
      <alignment horizontal="center" vertical="center"/>
      <protection locked="0"/>
    </xf>
    <xf numFmtId="2" fontId="91" fillId="121" borderId="0" xfId="22" applyNumberFormat="1" applyFont="1" applyFill="1" applyAlignment="1" applyProtection="1">
      <alignment horizontal="center" vertical="center"/>
      <protection locked="0"/>
    </xf>
    <xf numFmtId="0" fontId="237" fillId="121" borderId="0" xfId="22" applyFont="1" applyFill="1" applyAlignment="1">
      <alignment horizontal="center"/>
    </xf>
    <xf numFmtId="2" fontId="67" fillId="21" borderId="0" xfId="22" applyNumberFormat="1" applyFont="1" applyFill="1" applyAlignment="1" applyProtection="1">
      <alignment horizontal="center" vertical="center"/>
      <protection locked="0"/>
    </xf>
    <xf numFmtId="0" fontId="510" fillId="0" borderId="0" xfId="24" applyFont="1" applyAlignment="1" applyProtection="1">
      <alignment horizontal="center" vertical="center" wrapText="1"/>
    </xf>
    <xf numFmtId="0" fontId="510" fillId="0" borderId="226" xfId="24" applyFont="1" applyBorder="1" applyAlignment="1" applyProtection="1">
      <alignment horizontal="center" vertical="center" wrapText="1"/>
    </xf>
    <xf numFmtId="49" fontId="67" fillId="20" borderId="0" xfId="22" applyNumberFormat="1" applyFont="1" applyFill="1" applyAlignment="1" applyProtection="1">
      <alignment horizontal="center" vertical="center"/>
      <protection locked="0"/>
    </xf>
    <xf numFmtId="0" fontId="43" fillId="3" borderId="227" xfId="23" applyFont="1" applyFill="1" applyBorder="1" applyAlignment="1">
      <alignment horizontal="center" vertical="center"/>
    </xf>
    <xf numFmtId="0" fontId="43" fillId="3" borderId="228" xfId="23" applyFont="1" applyFill="1" applyBorder="1" applyAlignment="1">
      <alignment horizontal="center" vertical="center"/>
    </xf>
    <xf numFmtId="0" fontId="43" fillId="3" borderId="229" xfId="23" applyFont="1" applyFill="1" applyBorder="1" applyAlignment="1">
      <alignment horizontal="center" vertical="center"/>
    </xf>
    <xf numFmtId="0" fontId="11" fillId="20" borderId="0" xfId="22" applyFill="1" applyAlignment="1">
      <alignment horizontal="center"/>
    </xf>
    <xf numFmtId="0" fontId="237" fillId="83" borderId="0" xfId="22" applyFont="1" applyFill="1" applyAlignment="1">
      <alignment horizontal="center"/>
    </xf>
    <xf numFmtId="0" fontId="237" fillId="60" borderId="0" xfId="22" applyFont="1" applyFill="1" applyAlignment="1">
      <alignment horizontal="center"/>
    </xf>
    <xf numFmtId="0" fontId="11" fillId="0" borderId="235" xfId="22" applyBorder="1" applyAlignment="1">
      <alignment horizontal="center" vertical="center" wrapText="1"/>
    </xf>
    <xf numFmtId="0" fontId="11" fillId="0" borderId="0" xfId="22" applyAlignment="1">
      <alignment horizontal="center" vertical="center" wrapText="1"/>
    </xf>
    <xf numFmtId="0" fontId="11" fillId="0" borderId="236" xfId="22" applyBorder="1" applyAlignment="1">
      <alignment horizontal="center" vertical="center" wrapText="1"/>
    </xf>
    <xf numFmtId="0" fontId="11" fillId="0" borderId="237" xfId="22" applyBorder="1" applyAlignment="1">
      <alignment horizontal="center" vertical="center" wrapText="1"/>
    </xf>
    <xf numFmtId="0" fontId="11" fillId="0" borderId="226" xfId="22" applyBorder="1" applyAlignment="1">
      <alignment horizontal="center" vertical="center" wrapText="1"/>
    </xf>
    <xf numFmtId="0" fontId="11" fillId="0" borderId="231" xfId="22" applyBorder="1" applyAlignment="1">
      <alignment horizontal="center" vertical="center" wrapText="1"/>
    </xf>
    <xf numFmtId="0" fontId="70" fillId="3" borderId="232" xfId="24" applyFill="1" applyBorder="1" applyAlignment="1" applyProtection="1">
      <alignment horizontal="center" vertical="center" wrapText="1"/>
    </xf>
    <xf numFmtId="0" fontId="70" fillId="3" borderId="233" xfId="24" applyFill="1" applyBorder="1" applyAlignment="1" applyProtection="1">
      <alignment horizontal="center" vertical="center" wrapText="1"/>
    </xf>
    <xf numFmtId="0" fontId="70" fillId="3" borderId="234" xfId="24" applyFill="1" applyBorder="1" applyAlignment="1" applyProtection="1">
      <alignment horizontal="center" vertical="center" wrapText="1"/>
    </xf>
    <xf numFmtId="0" fontId="70" fillId="3" borderId="235" xfId="24" applyFill="1" applyBorder="1" applyAlignment="1" applyProtection="1">
      <alignment horizontal="center" vertical="center" wrapText="1"/>
    </xf>
    <xf numFmtId="0" fontId="70" fillId="3" borderId="0" xfId="24" applyFill="1" applyBorder="1" applyAlignment="1" applyProtection="1">
      <alignment horizontal="center" vertical="center" wrapText="1"/>
    </xf>
    <xf numFmtId="0" fontId="70" fillId="3" borderId="236" xfId="24" applyFill="1" applyBorder="1" applyAlignment="1" applyProtection="1">
      <alignment horizontal="center" vertical="center" wrapText="1"/>
    </xf>
  </cellXfs>
  <cellStyles count="45">
    <cellStyle name="Lien hypertexte" xfId="1" builtinId="8"/>
    <cellStyle name="Lien hypertexte 2" xfId="20" xr:uid="{F205E454-CB54-4F9A-8060-E36A362B9A8A}"/>
    <cellStyle name="Lien hypertexte 2 2" xfId="38" xr:uid="{96047A98-1B86-4673-B69B-31DDA591D359}"/>
    <cellStyle name="Lien hypertexte 3" xfId="2" xr:uid="{00000000-0005-0000-0000-000001000000}"/>
    <cellStyle name="Lien hypertexte 3 2" xfId="27" xr:uid="{355314B6-A39A-49EC-87ED-833A2FFD4B79}"/>
    <cellStyle name="Lien hypertexte 3 2 2" xfId="34" xr:uid="{EBAF9D0D-A88D-4A54-9472-4B0FAA459A3B}"/>
    <cellStyle name="Lien hypertexte 3 2 3" xfId="39" xr:uid="{1E715BA0-2D7E-4DF5-B2E8-F17F78E9E9C5}"/>
    <cellStyle name="Lien hypertexte 4" xfId="15" xr:uid="{00000000-0005-0000-0000-000002000000}"/>
    <cellStyle name="Lien hypertexte 5" xfId="3" xr:uid="{00000000-0005-0000-0000-000003000000}"/>
    <cellStyle name="Lien hypertexte 5 2" xfId="44" xr:uid="{C3873576-ACE0-44ED-8BB0-829F227BDFD2}"/>
    <cellStyle name="Lien hypertexte_Copie de cc2_festival_menus_gemrcn_2011" xfId="24" xr:uid="{5F10639F-DA64-474E-8C3A-26D23DE0192C}"/>
    <cellStyle name="Lien hypertexte_PG Positionnement 2009" xfId="33" xr:uid="{5B6D27AB-EA15-4E42-8305-B7ADCFA0F402}"/>
    <cellStyle name="Lien hypertexte_PG Positionnement 2009 2" xfId="43" xr:uid="{0190D238-533A-4088-9AEC-9161F1C556B2}"/>
    <cellStyle name="Monétaire" xfId="4" builtinId="4"/>
    <cellStyle name="Monétaire 2" xfId="21" xr:uid="{9B4DAA96-A7ED-4C16-9928-22957F4A2281}"/>
    <cellStyle name="Normal" xfId="0" builtinId="0"/>
    <cellStyle name="Normal 12" xfId="22" xr:uid="{9E635567-6D5C-40B9-AC88-F88367D214DC}"/>
    <cellStyle name="Normal 2" xfId="5" xr:uid="{00000000-0005-0000-0000-000006000000}"/>
    <cellStyle name="Normal 2 2" xfId="6" xr:uid="{00000000-0005-0000-0000-000007000000}"/>
    <cellStyle name="Normal 2 2 2" xfId="7" xr:uid="{00000000-0005-0000-0000-000008000000}"/>
    <cellStyle name="Normal 2 2 2 2" xfId="29" xr:uid="{6E56C19C-3B19-4E70-AF08-0FB0104E12FE}"/>
    <cellStyle name="Normal 2 2 3" xfId="42" xr:uid="{7E050FA7-CB6D-4749-8191-5FD5A140A407}"/>
    <cellStyle name="Normal 2 3" xfId="36" xr:uid="{AA5F3974-F9E9-483B-838C-E9A217B3CE53}"/>
    <cellStyle name="Normal 2 4" xfId="41" xr:uid="{C1C5CF6A-6FC7-4057-BEB5-841DB53CAFD3}"/>
    <cellStyle name="Normal 3" xfId="28" xr:uid="{C1CE31A7-E25F-4028-915F-30EC6651B333}"/>
    <cellStyle name="Normal 4" xfId="8" xr:uid="{00000000-0005-0000-0000-000009000000}"/>
    <cellStyle name="Normal 4 3" xfId="9" xr:uid="{00000000-0005-0000-0000-00000A000000}"/>
    <cellStyle name="Normal 4 3 4" xfId="35" xr:uid="{846F78F5-6054-4251-9C65-E947F29AE7DE}"/>
    <cellStyle name="Normal 5" xfId="37" xr:uid="{AE3FBB29-1BA8-420E-A0FC-C78945B13BAB}"/>
    <cellStyle name="Normal 6 2" xfId="40" xr:uid="{F5BF636E-F911-42BB-9863-C75AB94A3F37}"/>
    <cellStyle name="Normal_Base de données recettes (1)" xfId="26" xr:uid="{42E20745-CFA6-40A8-A36E-397BF1071D0B}"/>
    <cellStyle name="Normal_Bons de commande livraison" xfId="10" xr:uid="{00000000-0005-0000-0000-00000B000000}"/>
    <cellStyle name="Normal_Comparer recettes 2009 OK 2" xfId="11" xr:uid="{00000000-0005-0000-0000-00000C000000}"/>
    <cellStyle name="Normal_Comparer recettes 2009 OK 2 2" xfId="31" xr:uid="{913BA656-395F-46BE-B784-18239B5D06ED}"/>
    <cellStyle name="Normal_Conditionnement 3 décembre" xfId="12" xr:uid="{00000000-0005-0000-0000-00000D000000}"/>
    <cellStyle name="Normal_Cuissons Températures portait16-11-2006" xfId="13" xr:uid="{00000000-0005-0000-0000-00000E000000}"/>
    <cellStyle name="Normal_Forum Marais 15 09 2001" xfId="14" xr:uid="{00000000-0005-0000-0000-00000F000000}"/>
    <cellStyle name="Normal_Forum Marais 15 09 2001 2" xfId="19" xr:uid="{00000000-0005-0000-0000-000010000000}"/>
    <cellStyle name="Normal_Forum Marais 15 09 2001_Fiche technique C2 Mars 2008 " xfId="30" xr:uid="{C077CFBF-DECA-401B-B7A2-EA641B7B38D7}"/>
    <cellStyle name="Normal_Gantt 27 janvier 2" xfId="32" xr:uid="{B0FDF711-6923-4FB6-8420-7B1947E4F529}"/>
    <cellStyle name="Normal_GERMCN UPC brouillon" xfId="23" xr:uid="{E6716574-5374-41E2-8497-1C32B9802B4C}"/>
    <cellStyle name="Normal_Menussuite" xfId="25" xr:uid="{8069C10E-81DB-4377-8D56-88EB0FEEC305}"/>
    <cellStyle name="Normal_MS Définitions_1" xfId="17" xr:uid="{00000000-0005-0000-0000-000011000000}"/>
    <cellStyle name="Normal_Salaires 2002 Modèle" xfId="18" xr:uid="{00000000-0005-0000-0000-000012000000}"/>
    <cellStyle name="Normal_space" xfId="16" xr:uid="{00000000-0005-0000-0000-000013000000}"/>
  </cellStyles>
  <dxfs count="3">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2" defaultPivotStyle="PivotStyleLight16"/>
  <colors>
    <mruColors>
      <color rgb="FFFF6600"/>
      <color rgb="FFFFFF99"/>
      <color rgb="FF0033CC"/>
      <color rgb="FF993300"/>
      <color rgb="FF333399"/>
      <color rgb="FF333333"/>
      <color rgb="FF800080"/>
      <color rgb="FFC0C0C0"/>
      <color rgb="FF00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FA642B24-5B55-4183-8602-CAC204E01C11}" type="presOf" srcId="{39FAD670-BEE5-4DEC-810E-735C4DC1D039}" destId="{14F73FC4-6E68-476D-9180-080210AE3637}" srcOrd="0" destOrd="0" presId="urn:microsoft.com/office/officeart/2005/8/layout/target1"/>
    <dgm:cxn modelId="{2EBA182C-4C75-48CB-ADE0-2913DCC0370F}" type="presOf" srcId="{2DFB2CD0-6288-49B7-9A82-33943972DFBD}" destId="{ED7C3A72-918F-4DBA-8C27-EBF5DF84000B}" srcOrd="0" destOrd="0" presId="urn:microsoft.com/office/officeart/2005/8/layout/target1"/>
    <dgm:cxn modelId="{6E96474D-AB47-44EF-85E8-D52EFC847B01}" type="presOf" srcId="{214CB41C-7DC8-46A2-AD35-11B815DA581B}" destId="{9D7DD4FB-464F-4BC0-AEC6-9816758D0E6D}"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360E47DC-E8AE-4906-B6D7-E528EC78DD8E}" srcId="{214CB41C-7DC8-46A2-AD35-11B815DA581B}" destId="{2DFB2CD0-6288-49B7-9A82-33943972DFBD}" srcOrd="1" destOrd="0" parTransId="{5AA3C0EA-9D6F-4303-8878-84FF02FFA866}" sibTransId="{CE9F76BE-ABDA-4D02-B8E7-628DB792F2AD}"/>
    <dgm:cxn modelId="{CE6D4EEF-3570-43D6-ACBA-47131A211411}" type="presOf" srcId="{25EA7D6E-99F1-4462-B118-CD7F631F49DB}" destId="{E9A320C5-9217-4BD7-9125-9DF9912C1300}"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31B5D2C0-AAE3-4215-A9C0-DE951D94EB72}" type="presParOf" srcId="{9D7DD4FB-464F-4BC0-AEC6-9816758D0E6D}" destId="{9F6578EC-0EA8-494C-ABE2-36BAEE9A18C4}" srcOrd="0" destOrd="0" presId="urn:microsoft.com/office/officeart/2005/8/layout/target1"/>
    <dgm:cxn modelId="{FDA887B0-1651-4858-A0BC-376A25C98131}" type="presParOf" srcId="{9D7DD4FB-464F-4BC0-AEC6-9816758D0E6D}" destId="{E9A320C5-9217-4BD7-9125-9DF9912C1300}" srcOrd="1" destOrd="0" presId="urn:microsoft.com/office/officeart/2005/8/layout/target1"/>
    <dgm:cxn modelId="{8774FAD7-E5BF-44FD-B0B9-B4D444438798}" type="presParOf" srcId="{9D7DD4FB-464F-4BC0-AEC6-9816758D0E6D}" destId="{F0071ECC-22C7-4606-A1DC-EECA13F7ED1C}" srcOrd="2" destOrd="0" presId="urn:microsoft.com/office/officeart/2005/8/layout/target1"/>
    <dgm:cxn modelId="{E7757754-7A7A-4832-AF42-8FAB60CF3744}" type="presParOf" srcId="{9D7DD4FB-464F-4BC0-AEC6-9816758D0E6D}" destId="{3DD5EF9D-7C8B-46F9-9947-1A2E8E3674C2}" srcOrd="3" destOrd="0" presId="urn:microsoft.com/office/officeart/2005/8/layout/target1"/>
    <dgm:cxn modelId="{E3707516-2DDA-4BB3-96F2-559FD6AACD33}" type="presParOf" srcId="{9D7DD4FB-464F-4BC0-AEC6-9816758D0E6D}" destId="{D1190DAD-5841-4615-998E-900BFF221814}" srcOrd="4" destOrd="0" presId="urn:microsoft.com/office/officeart/2005/8/layout/target1"/>
    <dgm:cxn modelId="{C2D54EEE-7F40-4294-B97C-82235B46B783}" type="presParOf" srcId="{9D7DD4FB-464F-4BC0-AEC6-9816758D0E6D}" destId="{ED7C3A72-918F-4DBA-8C27-EBF5DF84000B}" srcOrd="5" destOrd="0" presId="urn:microsoft.com/office/officeart/2005/8/layout/target1"/>
    <dgm:cxn modelId="{C88EA487-7A0B-4139-A3A0-E8F1B287663E}" type="presParOf" srcId="{9D7DD4FB-464F-4BC0-AEC6-9816758D0E6D}" destId="{A4D86D11-9E63-437A-A30B-93AF2E24557B}" srcOrd="6" destOrd="0" presId="urn:microsoft.com/office/officeart/2005/8/layout/target1"/>
    <dgm:cxn modelId="{39ACC2F5-94C4-46B7-A352-7E007D70F7C9}" type="presParOf" srcId="{9D7DD4FB-464F-4BC0-AEC6-9816758D0E6D}" destId="{A6F30462-8FBB-4858-BB15-629689765207}" srcOrd="7" destOrd="0" presId="urn:microsoft.com/office/officeart/2005/8/layout/target1"/>
    <dgm:cxn modelId="{59FF05CC-AEF2-4FD6-9549-9E63840904AA}" type="presParOf" srcId="{9D7DD4FB-464F-4BC0-AEC6-9816758D0E6D}" destId="{BE22EF5A-D512-4CCB-9ACA-0274A5AFAA68}" srcOrd="8" destOrd="0" presId="urn:microsoft.com/office/officeart/2005/8/layout/target1"/>
    <dgm:cxn modelId="{8D5DA215-45F4-49E9-9631-D889CF95A9DF}" type="presParOf" srcId="{9D7DD4FB-464F-4BC0-AEC6-9816758D0E6D}" destId="{14F73FC4-6E68-476D-9180-080210AE3637}" srcOrd="9" destOrd="0" presId="urn:microsoft.com/office/officeart/2005/8/layout/target1"/>
    <dgm:cxn modelId="{DB86BD99-E320-4D55-A603-3D9BFB307EDB}" type="presParOf" srcId="{9D7DD4FB-464F-4BC0-AEC6-9816758D0E6D}" destId="{D78CABE5-3F06-4918-8B9F-95537A2E4443}" srcOrd="10" destOrd="0" presId="urn:microsoft.com/office/officeart/2005/8/layout/target1"/>
    <dgm:cxn modelId="{74EBC8F4-B394-4612-81A7-23B376353B87}"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7.jpeg"/><Relationship Id="rId13" Type="http://schemas.openxmlformats.org/officeDocument/2006/relationships/image" Target="../media/image22.png"/><Relationship Id="rId18" Type="http://schemas.openxmlformats.org/officeDocument/2006/relationships/image" Target="../media/image27.png"/><Relationship Id="rId26" Type="http://schemas.openxmlformats.org/officeDocument/2006/relationships/image" Target="../media/image30.png"/><Relationship Id="rId3" Type="http://schemas.openxmlformats.org/officeDocument/2006/relationships/image" Target="../media/image12.png"/><Relationship Id="rId21" Type="http://schemas.openxmlformats.org/officeDocument/2006/relationships/diagramQuickStyle" Target="../diagrams/quickStyle1.xml"/><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6.png"/><Relationship Id="rId25" Type="http://schemas.openxmlformats.org/officeDocument/2006/relationships/image" Target="../media/image29.png"/><Relationship Id="rId2" Type="http://schemas.openxmlformats.org/officeDocument/2006/relationships/image" Target="../media/image11.png"/><Relationship Id="rId16" Type="http://schemas.openxmlformats.org/officeDocument/2006/relationships/image" Target="../media/image25.png"/><Relationship Id="rId20" Type="http://schemas.openxmlformats.org/officeDocument/2006/relationships/diagramLayout" Target="../diagrams/layout1.xml"/><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24" Type="http://schemas.openxmlformats.org/officeDocument/2006/relationships/image" Target="../media/image28.png"/><Relationship Id="rId5" Type="http://schemas.openxmlformats.org/officeDocument/2006/relationships/image" Target="../media/image14.png"/><Relationship Id="rId15" Type="http://schemas.openxmlformats.org/officeDocument/2006/relationships/image" Target="../media/image24.png"/><Relationship Id="rId23" Type="http://schemas.microsoft.com/office/2007/relationships/diagramDrawing" Target="../diagrams/drawing1.xml"/><Relationship Id="rId28" Type="http://schemas.openxmlformats.org/officeDocument/2006/relationships/image" Target="../media/image32.png"/><Relationship Id="rId10" Type="http://schemas.openxmlformats.org/officeDocument/2006/relationships/image" Target="../media/image19.png"/><Relationship Id="rId19" Type="http://schemas.openxmlformats.org/officeDocument/2006/relationships/diagramData" Target="../diagrams/data1.xml"/><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 Id="rId22" Type="http://schemas.openxmlformats.org/officeDocument/2006/relationships/diagramColors" Target="../diagrams/colors1.xml"/><Relationship Id="rId27" Type="http://schemas.openxmlformats.org/officeDocument/2006/relationships/image" Target="../media/image3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6.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33.png"/><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24</xdr:col>
      <xdr:colOff>673100</xdr:colOff>
      <xdr:row>67</xdr:row>
      <xdr:rowOff>409315</xdr:rowOff>
    </xdr:from>
    <xdr:to>
      <xdr:col>28</xdr:col>
      <xdr:colOff>419100</xdr:colOff>
      <xdr:row>72</xdr:row>
      <xdr:rowOff>437896</xdr:rowOff>
    </xdr:to>
    <xdr:pic>
      <xdr:nvPicPr>
        <xdr:cNvPr id="6" name="Picture 1">
          <a:extLst>
            <a:ext uri="{FF2B5EF4-FFF2-40B4-BE49-F238E27FC236}">
              <a16:creationId xmlns:a16="http://schemas.microsoft.com/office/drawing/2014/main" id="{2FDF9DB6-BCA8-4539-B78F-A14496A62D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3300" y="43640115"/>
          <a:ext cx="2794000" cy="2568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10</xdr:col>
      <xdr:colOff>619125</xdr:colOff>
      <xdr:row>469</xdr:row>
      <xdr:rowOff>66675</xdr:rowOff>
    </xdr:from>
    <xdr:ext cx="1400175" cy="1914525"/>
    <xdr:pic>
      <xdr:nvPicPr>
        <xdr:cNvPr id="2" name="Image 1">
          <a:extLst>
            <a:ext uri="{FF2B5EF4-FFF2-40B4-BE49-F238E27FC236}">
              <a16:creationId xmlns:a16="http://schemas.microsoft.com/office/drawing/2014/main" id="{DB5E49A5-4451-49AB-9208-94E0427070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219570300"/>
          <a:ext cx="1400175" cy="191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495300</xdr:colOff>
      <xdr:row>454</xdr:row>
      <xdr:rowOff>76200</xdr:rowOff>
    </xdr:from>
    <xdr:ext cx="1266825" cy="1181100"/>
    <xdr:pic>
      <xdr:nvPicPr>
        <xdr:cNvPr id="3" name="Image 2">
          <a:extLst>
            <a:ext uri="{FF2B5EF4-FFF2-40B4-BE49-F238E27FC236}">
              <a16:creationId xmlns:a16="http://schemas.microsoft.com/office/drawing/2014/main" id="{F985E54D-D0E8-49AD-B693-88FF1A5377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72400" y="98317050"/>
          <a:ext cx="12668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63</xdr:row>
      <xdr:rowOff>0</xdr:rowOff>
    </xdr:from>
    <xdr:to>
      <xdr:col>6</xdr:col>
      <xdr:colOff>295275</xdr:colOff>
      <xdr:row>80</xdr:row>
      <xdr:rowOff>114300</xdr:rowOff>
    </xdr:to>
    <xdr:pic>
      <xdr:nvPicPr>
        <xdr:cNvPr id="2" name="Image 4">
          <a:extLst>
            <a:ext uri="{FF2B5EF4-FFF2-40B4-BE49-F238E27FC236}">
              <a16:creationId xmlns:a16="http://schemas.microsoft.com/office/drawing/2014/main" id="{52F2A938-2BA5-4BB0-BD3A-00BFAFA949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700" y="14335125"/>
          <a:ext cx="3419475" cy="400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63</xdr:row>
      <xdr:rowOff>0</xdr:rowOff>
    </xdr:from>
    <xdr:to>
      <xdr:col>12</xdr:col>
      <xdr:colOff>600075</xdr:colOff>
      <xdr:row>64</xdr:row>
      <xdr:rowOff>180975</xdr:rowOff>
    </xdr:to>
    <xdr:pic>
      <xdr:nvPicPr>
        <xdr:cNvPr id="3" name="Image 8">
          <a:extLst>
            <a:ext uri="{FF2B5EF4-FFF2-40B4-BE49-F238E27FC236}">
              <a16:creationId xmlns:a16="http://schemas.microsoft.com/office/drawing/2014/main" id="{D28404BF-C471-4E9A-9963-69A7161BA6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0" y="14335125"/>
          <a:ext cx="37242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361950</xdr:colOff>
      <xdr:row>65</xdr:row>
      <xdr:rowOff>152400</xdr:rowOff>
    </xdr:from>
    <xdr:to>
      <xdr:col>11</xdr:col>
      <xdr:colOff>695325</xdr:colOff>
      <xdr:row>71</xdr:row>
      <xdr:rowOff>9525</xdr:rowOff>
    </xdr:to>
    <xdr:pic>
      <xdr:nvPicPr>
        <xdr:cNvPr id="4" name="Image 3">
          <a:extLst>
            <a:ext uri="{FF2B5EF4-FFF2-40B4-BE49-F238E27FC236}">
              <a16:creationId xmlns:a16="http://schemas.microsoft.com/office/drawing/2014/main" id="{83C94C10-9D32-42BD-9648-2B4DA7DA91C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76950" y="14944725"/>
          <a:ext cx="26765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19050</xdr:colOff>
      <xdr:row>72</xdr:row>
      <xdr:rowOff>19050</xdr:rowOff>
    </xdr:from>
    <xdr:to>
      <xdr:col>12</xdr:col>
      <xdr:colOff>428625</xdr:colOff>
      <xdr:row>80</xdr:row>
      <xdr:rowOff>47625</xdr:rowOff>
    </xdr:to>
    <xdr:pic>
      <xdr:nvPicPr>
        <xdr:cNvPr id="5" name="Image 24">
          <a:extLst>
            <a:ext uri="{FF2B5EF4-FFF2-40B4-BE49-F238E27FC236}">
              <a16:creationId xmlns:a16="http://schemas.microsoft.com/office/drawing/2014/main" id="{3239C19A-6CF5-470B-A676-9529AF8C41D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34050" y="16411575"/>
          <a:ext cx="3533775"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144</xdr:row>
      <xdr:rowOff>190500</xdr:rowOff>
    </xdr:from>
    <xdr:to>
      <xdr:col>6</xdr:col>
      <xdr:colOff>133350</xdr:colOff>
      <xdr:row>161</xdr:row>
      <xdr:rowOff>104775</xdr:rowOff>
    </xdr:to>
    <xdr:pic>
      <xdr:nvPicPr>
        <xdr:cNvPr id="6" name="Image 6">
          <a:extLst>
            <a:ext uri="{FF2B5EF4-FFF2-40B4-BE49-F238E27FC236}">
              <a16:creationId xmlns:a16="http://schemas.microsoft.com/office/drawing/2014/main" id="{27CA778B-2C58-4CCF-B0D2-0515D5DD111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8700" y="33042225"/>
          <a:ext cx="3257550" cy="3800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304800</xdr:colOff>
      <xdr:row>144</xdr:row>
      <xdr:rowOff>190500</xdr:rowOff>
    </xdr:from>
    <xdr:to>
      <xdr:col>13</xdr:col>
      <xdr:colOff>123825</xdr:colOff>
      <xdr:row>146</xdr:row>
      <xdr:rowOff>142875</xdr:rowOff>
    </xdr:to>
    <xdr:pic>
      <xdr:nvPicPr>
        <xdr:cNvPr id="7" name="Image 8">
          <a:extLst>
            <a:ext uri="{FF2B5EF4-FFF2-40B4-BE49-F238E27FC236}">
              <a16:creationId xmlns:a16="http://schemas.microsoft.com/office/drawing/2014/main" id="{C7485136-A99E-4366-A7E7-1BDDA50145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19800" y="33042225"/>
          <a:ext cx="37242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147</xdr:row>
      <xdr:rowOff>57150</xdr:rowOff>
    </xdr:from>
    <xdr:to>
      <xdr:col>12</xdr:col>
      <xdr:colOff>333375</xdr:colOff>
      <xdr:row>152</xdr:row>
      <xdr:rowOff>142875</xdr:rowOff>
    </xdr:to>
    <xdr:pic>
      <xdr:nvPicPr>
        <xdr:cNvPr id="8" name="Image 3">
          <a:extLst>
            <a:ext uri="{FF2B5EF4-FFF2-40B4-BE49-F238E27FC236}">
              <a16:creationId xmlns:a16="http://schemas.microsoft.com/office/drawing/2014/main" id="{41205BAF-8B98-4D06-8048-C46F4C2DDFB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96050" y="33594675"/>
          <a:ext cx="26765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723900</xdr:colOff>
      <xdr:row>153</xdr:row>
      <xdr:rowOff>38100</xdr:rowOff>
    </xdr:from>
    <xdr:to>
      <xdr:col>13</xdr:col>
      <xdr:colOff>352425</xdr:colOff>
      <xdr:row>161</xdr:row>
      <xdr:rowOff>66675</xdr:rowOff>
    </xdr:to>
    <xdr:pic>
      <xdr:nvPicPr>
        <xdr:cNvPr id="9" name="Image 15">
          <a:extLst>
            <a:ext uri="{FF2B5EF4-FFF2-40B4-BE49-F238E27FC236}">
              <a16:creationId xmlns:a16="http://schemas.microsoft.com/office/drawing/2014/main" id="{403D7CA9-90F8-4409-AB06-4E3B1CF5644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0" y="34947225"/>
          <a:ext cx="3533775"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504825</xdr:colOff>
      <xdr:row>106</xdr:row>
      <xdr:rowOff>85725</xdr:rowOff>
    </xdr:from>
    <xdr:to>
      <xdr:col>13</xdr:col>
      <xdr:colOff>428625</xdr:colOff>
      <xdr:row>116</xdr:row>
      <xdr:rowOff>57150</xdr:rowOff>
    </xdr:to>
    <xdr:pic>
      <xdr:nvPicPr>
        <xdr:cNvPr id="2" name="Image 2">
          <a:extLst>
            <a:ext uri="{FF2B5EF4-FFF2-40B4-BE49-F238E27FC236}">
              <a16:creationId xmlns:a16="http://schemas.microsoft.com/office/drawing/2014/main" id="{09342C2A-7D08-4DF0-8C46-80F6164611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81925" y="24069675"/>
          <a:ext cx="22669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342900</xdr:colOff>
      <xdr:row>182</xdr:row>
      <xdr:rowOff>209550</xdr:rowOff>
    </xdr:from>
    <xdr:to>
      <xdr:col>13</xdr:col>
      <xdr:colOff>266700</xdr:colOff>
      <xdr:row>192</xdr:row>
      <xdr:rowOff>180975</xdr:rowOff>
    </xdr:to>
    <xdr:pic>
      <xdr:nvPicPr>
        <xdr:cNvPr id="3" name="Image 2">
          <a:extLst>
            <a:ext uri="{FF2B5EF4-FFF2-40B4-BE49-F238E27FC236}">
              <a16:creationId xmlns:a16="http://schemas.microsoft.com/office/drawing/2014/main" id="{593BD288-19D5-4809-A1DE-A184F09969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0" y="41738550"/>
          <a:ext cx="22669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200025</xdr:colOff>
      <xdr:row>247</xdr:row>
      <xdr:rowOff>123825</xdr:rowOff>
    </xdr:from>
    <xdr:to>
      <xdr:col>13</xdr:col>
      <xdr:colOff>609600</xdr:colOff>
      <xdr:row>256</xdr:row>
      <xdr:rowOff>28575</xdr:rowOff>
    </xdr:to>
    <xdr:pic>
      <xdr:nvPicPr>
        <xdr:cNvPr id="4" name="Image 2">
          <a:extLst>
            <a:ext uri="{FF2B5EF4-FFF2-40B4-BE49-F238E27FC236}">
              <a16:creationId xmlns:a16="http://schemas.microsoft.com/office/drawing/2014/main" id="{6C39034E-5776-405D-9A70-CE0F70C540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8175" y="56511825"/>
          <a:ext cx="1971675"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342900</xdr:colOff>
      <xdr:row>51</xdr:row>
      <xdr:rowOff>209550</xdr:rowOff>
    </xdr:from>
    <xdr:to>
      <xdr:col>13</xdr:col>
      <xdr:colOff>266700</xdr:colOff>
      <xdr:row>63</xdr:row>
      <xdr:rowOff>161925</xdr:rowOff>
    </xdr:to>
    <xdr:pic>
      <xdr:nvPicPr>
        <xdr:cNvPr id="2" name="Image 1">
          <a:extLst>
            <a:ext uri="{FF2B5EF4-FFF2-40B4-BE49-F238E27FC236}">
              <a16:creationId xmlns:a16="http://schemas.microsoft.com/office/drawing/2014/main" id="{CB9CD4B4-1E48-4BB1-874D-FC76B706BD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14068425"/>
          <a:ext cx="2266950" cy="268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390525</xdr:colOff>
      <xdr:row>49</xdr:row>
      <xdr:rowOff>114300</xdr:rowOff>
    </xdr:from>
    <xdr:to>
      <xdr:col>6</xdr:col>
      <xdr:colOff>123825</xdr:colOff>
      <xdr:row>58</xdr:row>
      <xdr:rowOff>161925</xdr:rowOff>
    </xdr:to>
    <xdr:pic>
      <xdr:nvPicPr>
        <xdr:cNvPr id="2" name="Picture 3" descr="http://www.educastream.com/IMG/Image/volumes21a.png">
          <a:extLst>
            <a:ext uri="{FF2B5EF4-FFF2-40B4-BE49-F238E27FC236}">
              <a16:creationId xmlns:a16="http://schemas.microsoft.com/office/drawing/2014/main" id="{DEECFB58-C63B-48C3-BD2D-6996789940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5" y="11077575"/>
          <a:ext cx="347662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314</xdr:row>
      <xdr:rowOff>171450</xdr:rowOff>
    </xdr:from>
    <xdr:to>
      <xdr:col>3</xdr:col>
      <xdr:colOff>333375</xdr:colOff>
      <xdr:row>320</xdr:row>
      <xdr:rowOff>1095375</xdr:rowOff>
    </xdr:to>
    <xdr:pic>
      <xdr:nvPicPr>
        <xdr:cNvPr id="3" name="Image 2">
          <a:extLst>
            <a:ext uri="{FF2B5EF4-FFF2-40B4-BE49-F238E27FC236}">
              <a16:creationId xmlns:a16="http://schemas.microsoft.com/office/drawing/2014/main" id="{959B336C-1336-4308-A1C9-9A5E6338AC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67113150"/>
          <a:ext cx="1590675"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323</xdr:row>
      <xdr:rowOff>9525</xdr:rowOff>
    </xdr:from>
    <xdr:to>
      <xdr:col>2</xdr:col>
      <xdr:colOff>400050</xdr:colOff>
      <xdr:row>325</xdr:row>
      <xdr:rowOff>0</xdr:rowOff>
    </xdr:to>
    <xdr:pic>
      <xdr:nvPicPr>
        <xdr:cNvPr id="4" name="Image 3">
          <a:extLst>
            <a:ext uri="{FF2B5EF4-FFF2-40B4-BE49-F238E27FC236}">
              <a16:creationId xmlns:a16="http://schemas.microsoft.com/office/drawing/2014/main" id="{8C00A8E9-5F83-4500-8127-332B881733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8700" y="698849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330</xdr:row>
      <xdr:rowOff>28575</xdr:rowOff>
    </xdr:from>
    <xdr:to>
      <xdr:col>2</xdr:col>
      <xdr:colOff>409575</xdr:colOff>
      <xdr:row>332</xdr:row>
      <xdr:rowOff>19050</xdr:rowOff>
    </xdr:to>
    <xdr:pic>
      <xdr:nvPicPr>
        <xdr:cNvPr id="5" name="Image 4">
          <a:extLst>
            <a:ext uri="{FF2B5EF4-FFF2-40B4-BE49-F238E27FC236}">
              <a16:creationId xmlns:a16="http://schemas.microsoft.com/office/drawing/2014/main" id="{E0A5C31F-1047-4425-BAA0-A6E571C4E4E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8225" y="7177087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337</xdr:row>
      <xdr:rowOff>19050</xdr:rowOff>
    </xdr:from>
    <xdr:to>
      <xdr:col>2</xdr:col>
      <xdr:colOff>409575</xdr:colOff>
      <xdr:row>339</xdr:row>
      <xdr:rowOff>9525</xdr:rowOff>
    </xdr:to>
    <xdr:pic>
      <xdr:nvPicPr>
        <xdr:cNvPr id="6" name="Image 5">
          <a:extLst>
            <a:ext uri="{FF2B5EF4-FFF2-40B4-BE49-F238E27FC236}">
              <a16:creationId xmlns:a16="http://schemas.microsoft.com/office/drawing/2014/main" id="{30924979-3E88-424F-A77B-49F9D2ACDB4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38225" y="73628250"/>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321</xdr:row>
      <xdr:rowOff>0</xdr:rowOff>
    </xdr:from>
    <xdr:to>
      <xdr:col>1</xdr:col>
      <xdr:colOff>676275</xdr:colOff>
      <xdr:row>323</xdr:row>
      <xdr:rowOff>171450</xdr:rowOff>
    </xdr:to>
    <xdr:pic>
      <xdr:nvPicPr>
        <xdr:cNvPr id="7" name="Image 8">
          <a:extLst>
            <a:ext uri="{FF2B5EF4-FFF2-40B4-BE49-F238E27FC236}">
              <a16:creationId xmlns:a16="http://schemas.microsoft.com/office/drawing/2014/main" id="{3CE38F0D-9E9D-4092-81D5-25D602A35F9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69418200"/>
          <a:ext cx="6000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324</xdr:row>
      <xdr:rowOff>0</xdr:rowOff>
    </xdr:from>
    <xdr:to>
      <xdr:col>4</xdr:col>
      <xdr:colOff>28575</xdr:colOff>
      <xdr:row>326</xdr:row>
      <xdr:rowOff>152400</xdr:rowOff>
    </xdr:to>
    <xdr:pic>
      <xdr:nvPicPr>
        <xdr:cNvPr id="8" name="Image 9">
          <a:extLst>
            <a:ext uri="{FF2B5EF4-FFF2-40B4-BE49-F238E27FC236}">
              <a16:creationId xmlns:a16="http://schemas.microsoft.com/office/drawing/2014/main" id="{5F00FBC2-93BA-4C3B-AF6A-27F75DE29E4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66950" y="70142100"/>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324</xdr:row>
      <xdr:rowOff>295275</xdr:rowOff>
    </xdr:from>
    <xdr:to>
      <xdr:col>4</xdr:col>
      <xdr:colOff>19050</xdr:colOff>
      <xdr:row>327</xdr:row>
      <xdr:rowOff>152400</xdr:rowOff>
    </xdr:to>
    <xdr:pic>
      <xdr:nvPicPr>
        <xdr:cNvPr id="9" name="Image 11">
          <a:extLst>
            <a:ext uri="{FF2B5EF4-FFF2-40B4-BE49-F238E27FC236}">
              <a16:creationId xmlns:a16="http://schemas.microsoft.com/office/drawing/2014/main" id="{340B8723-5B4E-4B7C-B2A7-303004FA6ED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57425" y="70408800"/>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325</xdr:row>
      <xdr:rowOff>276225</xdr:rowOff>
    </xdr:from>
    <xdr:to>
      <xdr:col>4</xdr:col>
      <xdr:colOff>19050</xdr:colOff>
      <xdr:row>328</xdr:row>
      <xdr:rowOff>152400</xdr:rowOff>
    </xdr:to>
    <xdr:pic>
      <xdr:nvPicPr>
        <xdr:cNvPr id="10" name="Image 12">
          <a:extLst>
            <a:ext uri="{FF2B5EF4-FFF2-40B4-BE49-F238E27FC236}">
              <a16:creationId xmlns:a16="http://schemas.microsoft.com/office/drawing/2014/main" id="{38D475DB-9308-494D-817B-BCB00B543F9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57425" y="70675500"/>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457200</xdr:colOff>
      <xdr:row>327</xdr:row>
      <xdr:rowOff>28575</xdr:rowOff>
    </xdr:from>
    <xdr:to>
      <xdr:col>3</xdr:col>
      <xdr:colOff>742950</xdr:colOff>
      <xdr:row>329</xdr:row>
      <xdr:rowOff>180975</xdr:rowOff>
    </xdr:to>
    <xdr:pic>
      <xdr:nvPicPr>
        <xdr:cNvPr id="11" name="Image 13">
          <a:extLst>
            <a:ext uri="{FF2B5EF4-FFF2-40B4-BE49-F238E27FC236}">
              <a16:creationId xmlns:a16="http://schemas.microsoft.com/office/drawing/2014/main" id="{C97D08E1-49EF-401F-B38A-5B831BA631A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19325" y="70970775"/>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331</xdr:row>
      <xdr:rowOff>0</xdr:rowOff>
    </xdr:from>
    <xdr:to>
      <xdr:col>4</xdr:col>
      <xdr:colOff>28575</xdr:colOff>
      <xdr:row>333</xdr:row>
      <xdr:rowOff>152400</xdr:rowOff>
    </xdr:to>
    <xdr:pic>
      <xdr:nvPicPr>
        <xdr:cNvPr id="12" name="Image 15">
          <a:extLst>
            <a:ext uri="{FF2B5EF4-FFF2-40B4-BE49-F238E27FC236}">
              <a16:creationId xmlns:a16="http://schemas.microsoft.com/office/drawing/2014/main" id="{D26749D3-AD7E-44B9-B69A-35C1A472133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66950" y="72009000"/>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331</xdr:row>
      <xdr:rowOff>295275</xdr:rowOff>
    </xdr:from>
    <xdr:to>
      <xdr:col>4</xdr:col>
      <xdr:colOff>19050</xdr:colOff>
      <xdr:row>334</xdr:row>
      <xdr:rowOff>152400</xdr:rowOff>
    </xdr:to>
    <xdr:pic>
      <xdr:nvPicPr>
        <xdr:cNvPr id="13" name="Image 16">
          <a:extLst>
            <a:ext uri="{FF2B5EF4-FFF2-40B4-BE49-F238E27FC236}">
              <a16:creationId xmlns:a16="http://schemas.microsoft.com/office/drawing/2014/main" id="{763BDF83-90EC-4D0B-8FF1-93AFCB80CA6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57425" y="72275700"/>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332</xdr:row>
      <xdr:rowOff>276225</xdr:rowOff>
    </xdr:from>
    <xdr:to>
      <xdr:col>4</xdr:col>
      <xdr:colOff>19050</xdr:colOff>
      <xdr:row>335</xdr:row>
      <xdr:rowOff>152400</xdr:rowOff>
    </xdr:to>
    <xdr:pic>
      <xdr:nvPicPr>
        <xdr:cNvPr id="14" name="Image 17">
          <a:extLst>
            <a:ext uri="{FF2B5EF4-FFF2-40B4-BE49-F238E27FC236}">
              <a16:creationId xmlns:a16="http://schemas.microsoft.com/office/drawing/2014/main" id="{AB482E01-4432-44D9-8EEF-944972DDFC3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57425" y="72542400"/>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333</xdr:row>
      <xdr:rowOff>257175</xdr:rowOff>
    </xdr:from>
    <xdr:to>
      <xdr:col>4</xdr:col>
      <xdr:colOff>19050</xdr:colOff>
      <xdr:row>336</xdr:row>
      <xdr:rowOff>161925</xdr:rowOff>
    </xdr:to>
    <xdr:pic>
      <xdr:nvPicPr>
        <xdr:cNvPr id="15" name="Image 18">
          <a:extLst>
            <a:ext uri="{FF2B5EF4-FFF2-40B4-BE49-F238E27FC236}">
              <a16:creationId xmlns:a16="http://schemas.microsoft.com/office/drawing/2014/main" id="{37ED475E-E6E6-4DE3-8E5F-0EDE28FD59C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57425" y="72799575"/>
          <a:ext cx="285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337</xdr:row>
      <xdr:rowOff>28575</xdr:rowOff>
    </xdr:from>
    <xdr:to>
      <xdr:col>2</xdr:col>
      <xdr:colOff>409575</xdr:colOff>
      <xdr:row>339</xdr:row>
      <xdr:rowOff>19050</xdr:rowOff>
    </xdr:to>
    <xdr:pic>
      <xdr:nvPicPr>
        <xdr:cNvPr id="16" name="Image 19">
          <a:extLst>
            <a:ext uri="{FF2B5EF4-FFF2-40B4-BE49-F238E27FC236}">
              <a16:creationId xmlns:a16="http://schemas.microsoft.com/office/drawing/2014/main" id="{3EF2858A-16CA-4894-BD36-BECA1F25377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8225" y="7363777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338</xdr:row>
      <xdr:rowOff>0</xdr:rowOff>
    </xdr:from>
    <xdr:to>
      <xdr:col>4</xdr:col>
      <xdr:colOff>28575</xdr:colOff>
      <xdr:row>340</xdr:row>
      <xdr:rowOff>152400</xdr:rowOff>
    </xdr:to>
    <xdr:pic>
      <xdr:nvPicPr>
        <xdr:cNvPr id="17" name="Image 20">
          <a:extLst>
            <a:ext uri="{FF2B5EF4-FFF2-40B4-BE49-F238E27FC236}">
              <a16:creationId xmlns:a16="http://schemas.microsoft.com/office/drawing/2014/main" id="{7F1A4E23-F1EC-4879-BD78-C474B41D8D8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66950" y="73875900"/>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338</xdr:row>
      <xdr:rowOff>295275</xdr:rowOff>
    </xdr:from>
    <xdr:to>
      <xdr:col>4</xdr:col>
      <xdr:colOff>19050</xdr:colOff>
      <xdr:row>341</xdr:row>
      <xdr:rowOff>152400</xdr:rowOff>
    </xdr:to>
    <xdr:pic>
      <xdr:nvPicPr>
        <xdr:cNvPr id="18" name="Image 21">
          <a:extLst>
            <a:ext uri="{FF2B5EF4-FFF2-40B4-BE49-F238E27FC236}">
              <a16:creationId xmlns:a16="http://schemas.microsoft.com/office/drawing/2014/main" id="{9AAE34F3-F90F-42C0-9627-9E90C330A5D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57425" y="74142600"/>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339</xdr:row>
      <xdr:rowOff>276225</xdr:rowOff>
    </xdr:from>
    <xdr:to>
      <xdr:col>4</xdr:col>
      <xdr:colOff>19050</xdr:colOff>
      <xdr:row>342</xdr:row>
      <xdr:rowOff>76200</xdr:rowOff>
    </xdr:to>
    <xdr:pic>
      <xdr:nvPicPr>
        <xdr:cNvPr id="19" name="Image 22">
          <a:extLst>
            <a:ext uri="{FF2B5EF4-FFF2-40B4-BE49-F238E27FC236}">
              <a16:creationId xmlns:a16="http://schemas.microsoft.com/office/drawing/2014/main" id="{5C916ACB-9B22-4A41-93D7-C87E5082BF9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57425" y="74409300"/>
          <a:ext cx="2857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476250</xdr:colOff>
      <xdr:row>341</xdr:row>
      <xdr:rowOff>266700</xdr:rowOff>
    </xdr:from>
    <xdr:to>
      <xdr:col>4</xdr:col>
      <xdr:colOff>0</xdr:colOff>
      <xdr:row>344</xdr:row>
      <xdr:rowOff>152400</xdr:rowOff>
    </xdr:to>
    <xdr:pic>
      <xdr:nvPicPr>
        <xdr:cNvPr id="20" name="Image 23">
          <a:extLst>
            <a:ext uri="{FF2B5EF4-FFF2-40B4-BE49-F238E27FC236}">
              <a16:creationId xmlns:a16="http://schemas.microsoft.com/office/drawing/2014/main" id="{D6CF8DFE-460E-48CB-948B-1FAC84D16CF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38375" y="74866500"/>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345</xdr:row>
      <xdr:rowOff>19050</xdr:rowOff>
    </xdr:from>
    <xdr:to>
      <xdr:col>2</xdr:col>
      <xdr:colOff>409575</xdr:colOff>
      <xdr:row>347</xdr:row>
      <xdr:rowOff>9525</xdr:rowOff>
    </xdr:to>
    <xdr:pic>
      <xdr:nvPicPr>
        <xdr:cNvPr id="21" name="Image 30">
          <a:extLst>
            <a:ext uri="{FF2B5EF4-FFF2-40B4-BE49-F238E27FC236}">
              <a16:creationId xmlns:a16="http://schemas.microsoft.com/office/drawing/2014/main" id="{204CDA4D-B074-4788-A327-3DB7C2305E0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38225" y="75685650"/>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345</xdr:row>
      <xdr:rowOff>28575</xdr:rowOff>
    </xdr:from>
    <xdr:to>
      <xdr:col>2</xdr:col>
      <xdr:colOff>409575</xdr:colOff>
      <xdr:row>347</xdr:row>
      <xdr:rowOff>19050</xdr:rowOff>
    </xdr:to>
    <xdr:pic>
      <xdr:nvPicPr>
        <xdr:cNvPr id="22" name="Image 31">
          <a:extLst>
            <a:ext uri="{FF2B5EF4-FFF2-40B4-BE49-F238E27FC236}">
              <a16:creationId xmlns:a16="http://schemas.microsoft.com/office/drawing/2014/main" id="{70C3CAC7-BC25-4A74-87F9-E2B5EFBCB4B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8225" y="7569517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346</xdr:row>
      <xdr:rowOff>0</xdr:rowOff>
    </xdr:from>
    <xdr:to>
      <xdr:col>4</xdr:col>
      <xdr:colOff>28575</xdr:colOff>
      <xdr:row>348</xdr:row>
      <xdr:rowOff>152400</xdr:rowOff>
    </xdr:to>
    <xdr:pic>
      <xdr:nvPicPr>
        <xdr:cNvPr id="23" name="Image 32">
          <a:extLst>
            <a:ext uri="{FF2B5EF4-FFF2-40B4-BE49-F238E27FC236}">
              <a16:creationId xmlns:a16="http://schemas.microsoft.com/office/drawing/2014/main" id="{57AEB4E6-FF0B-4377-BFD9-4BF270CF39D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66950" y="75933300"/>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346</xdr:row>
      <xdr:rowOff>295275</xdr:rowOff>
    </xdr:from>
    <xdr:to>
      <xdr:col>4</xdr:col>
      <xdr:colOff>19050</xdr:colOff>
      <xdr:row>349</xdr:row>
      <xdr:rowOff>152400</xdr:rowOff>
    </xdr:to>
    <xdr:pic>
      <xdr:nvPicPr>
        <xdr:cNvPr id="24" name="Image 33">
          <a:extLst>
            <a:ext uri="{FF2B5EF4-FFF2-40B4-BE49-F238E27FC236}">
              <a16:creationId xmlns:a16="http://schemas.microsoft.com/office/drawing/2014/main" id="{895B240D-8916-42F0-A84D-CC76D0C6DA0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57425" y="76200000"/>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347</xdr:row>
      <xdr:rowOff>276225</xdr:rowOff>
    </xdr:from>
    <xdr:to>
      <xdr:col>4</xdr:col>
      <xdr:colOff>19050</xdr:colOff>
      <xdr:row>350</xdr:row>
      <xdr:rowOff>152400</xdr:rowOff>
    </xdr:to>
    <xdr:pic>
      <xdr:nvPicPr>
        <xdr:cNvPr id="25" name="Image 34">
          <a:extLst>
            <a:ext uri="{FF2B5EF4-FFF2-40B4-BE49-F238E27FC236}">
              <a16:creationId xmlns:a16="http://schemas.microsoft.com/office/drawing/2014/main" id="{C532466A-CD4E-4A79-8209-25C412E08F8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57425" y="76466700"/>
          <a:ext cx="2857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348</xdr:row>
      <xdr:rowOff>257175</xdr:rowOff>
    </xdr:from>
    <xdr:to>
      <xdr:col>4</xdr:col>
      <xdr:colOff>19050</xdr:colOff>
      <xdr:row>351</xdr:row>
      <xdr:rowOff>161925</xdr:rowOff>
    </xdr:to>
    <xdr:pic>
      <xdr:nvPicPr>
        <xdr:cNvPr id="26" name="Image 35">
          <a:extLst>
            <a:ext uri="{FF2B5EF4-FFF2-40B4-BE49-F238E27FC236}">
              <a16:creationId xmlns:a16="http://schemas.microsoft.com/office/drawing/2014/main" id="{4FCC3F7A-FDA4-4D74-A335-082D081AEA0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57425" y="76723875"/>
          <a:ext cx="285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321</xdr:row>
      <xdr:rowOff>76200</xdr:rowOff>
    </xdr:from>
    <xdr:to>
      <xdr:col>7</xdr:col>
      <xdr:colOff>438150</xdr:colOff>
      <xdr:row>323</xdr:row>
      <xdr:rowOff>104775</xdr:rowOff>
    </xdr:to>
    <xdr:pic>
      <xdr:nvPicPr>
        <xdr:cNvPr id="27" name="Image 2">
          <a:extLst>
            <a:ext uri="{FF2B5EF4-FFF2-40B4-BE49-F238E27FC236}">
              <a16:creationId xmlns:a16="http://schemas.microsoft.com/office/drawing/2014/main" id="{D68ADC39-8DAA-491A-B7BD-1B015F7FC5E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95850" y="69494400"/>
          <a:ext cx="3524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323</xdr:row>
      <xdr:rowOff>295275</xdr:rowOff>
    </xdr:from>
    <xdr:to>
      <xdr:col>7</xdr:col>
      <xdr:colOff>371475</xdr:colOff>
      <xdr:row>326</xdr:row>
      <xdr:rowOff>28575</xdr:rowOff>
    </xdr:to>
    <xdr:pic>
      <xdr:nvPicPr>
        <xdr:cNvPr id="28" name="Image 37">
          <a:extLst>
            <a:ext uri="{FF2B5EF4-FFF2-40B4-BE49-F238E27FC236}">
              <a16:creationId xmlns:a16="http://schemas.microsoft.com/office/drawing/2014/main" id="{2023E0B8-9477-4F56-BF71-B1F77ED1468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867275" y="70142100"/>
          <a:ext cx="3143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327</xdr:row>
      <xdr:rowOff>0</xdr:rowOff>
    </xdr:from>
    <xdr:to>
      <xdr:col>7</xdr:col>
      <xdr:colOff>314325</xdr:colOff>
      <xdr:row>329</xdr:row>
      <xdr:rowOff>28575</xdr:rowOff>
    </xdr:to>
    <xdr:pic>
      <xdr:nvPicPr>
        <xdr:cNvPr id="29" name="Image 39">
          <a:extLst>
            <a:ext uri="{FF2B5EF4-FFF2-40B4-BE49-F238E27FC236}">
              <a16:creationId xmlns:a16="http://schemas.microsoft.com/office/drawing/2014/main" id="{19FA41BB-A210-4F7B-8DE5-73B4F0E5B38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810125" y="70942200"/>
          <a:ext cx="3143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329</xdr:row>
      <xdr:rowOff>0</xdr:rowOff>
    </xdr:from>
    <xdr:to>
      <xdr:col>7</xdr:col>
      <xdr:colOff>314325</xdr:colOff>
      <xdr:row>331</xdr:row>
      <xdr:rowOff>28575</xdr:rowOff>
    </xdr:to>
    <xdr:pic>
      <xdr:nvPicPr>
        <xdr:cNvPr id="30" name="Image 40">
          <a:extLst>
            <a:ext uri="{FF2B5EF4-FFF2-40B4-BE49-F238E27FC236}">
              <a16:creationId xmlns:a16="http://schemas.microsoft.com/office/drawing/2014/main" id="{5BCD9154-0AD4-4E7A-A40F-546A8D2B45B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810125" y="71475600"/>
          <a:ext cx="3143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331</xdr:row>
      <xdr:rowOff>0</xdr:rowOff>
    </xdr:from>
    <xdr:to>
      <xdr:col>7</xdr:col>
      <xdr:colOff>314325</xdr:colOff>
      <xdr:row>333</xdr:row>
      <xdr:rowOff>28575</xdr:rowOff>
    </xdr:to>
    <xdr:pic>
      <xdr:nvPicPr>
        <xdr:cNvPr id="31" name="Image 41">
          <a:extLst>
            <a:ext uri="{FF2B5EF4-FFF2-40B4-BE49-F238E27FC236}">
              <a16:creationId xmlns:a16="http://schemas.microsoft.com/office/drawing/2014/main" id="{AA6A4AD8-6C85-40C8-82E8-871C2EAA30E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810125" y="72009000"/>
          <a:ext cx="3143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333</xdr:row>
      <xdr:rowOff>0</xdr:rowOff>
    </xdr:from>
    <xdr:to>
      <xdr:col>7</xdr:col>
      <xdr:colOff>314325</xdr:colOff>
      <xdr:row>335</xdr:row>
      <xdr:rowOff>28575</xdr:rowOff>
    </xdr:to>
    <xdr:pic>
      <xdr:nvPicPr>
        <xdr:cNvPr id="32" name="Image 43">
          <a:extLst>
            <a:ext uri="{FF2B5EF4-FFF2-40B4-BE49-F238E27FC236}">
              <a16:creationId xmlns:a16="http://schemas.microsoft.com/office/drawing/2014/main" id="{98A480A2-EFE0-4ACA-A1A0-CA80B3B0D6B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810125" y="72542400"/>
          <a:ext cx="3143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334</xdr:row>
      <xdr:rowOff>276225</xdr:rowOff>
    </xdr:from>
    <xdr:to>
      <xdr:col>7</xdr:col>
      <xdr:colOff>352425</xdr:colOff>
      <xdr:row>337</xdr:row>
      <xdr:rowOff>28575</xdr:rowOff>
    </xdr:to>
    <xdr:pic>
      <xdr:nvPicPr>
        <xdr:cNvPr id="33" name="Image 44">
          <a:extLst>
            <a:ext uri="{FF2B5EF4-FFF2-40B4-BE49-F238E27FC236}">
              <a16:creationId xmlns:a16="http://schemas.microsoft.com/office/drawing/2014/main" id="{967E41B0-0804-44FD-B002-5167C5E787D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848225" y="73075800"/>
          <a:ext cx="3143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390525</xdr:colOff>
      <xdr:row>416</xdr:row>
      <xdr:rowOff>114300</xdr:rowOff>
    </xdr:from>
    <xdr:to>
      <xdr:col>4</xdr:col>
      <xdr:colOff>723900</xdr:colOff>
      <xdr:row>425</xdr:row>
      <xdr:rowOff>161925</xdr:rowOff>
    </xdr:to>
    <xdr:pic>
      <xdr:nvPicPr>
        <xdr:cNvPr id="2" name="Picture 3" descr="http://www.educastream.com/IMG/Image/volumes21a.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826</xdr:row>
      <xdr:rowOff>95250</xdr:rowOff>
    </xdr:from>
    <xdr:to>
      <xdr:col>2</xdr:col>
      <xdr:colOff>171450</xdr:colOff>
      <xdr:row>834</xdr:row>
      <xdr:rowOff>34391</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839</xdr:row>
      <xdr:rowOff>66675</xdr:rowOff>
    </xdr:from>
    <xdr:to>
      <xdr:col>2</xdr:col>
      <xdr:colOff>666750</xdr:colOff>
      <xdr:row>842</xdr:row>
      <xdr:rowOff>0</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846</xdr:row>
      <xdr:rowOff>28575</xdr:rowOff>
    </xdr:from>
    <xdr:to>
      <xdr:col>2</xdr:col>
      <xdr:colOff>409575</xdr:colOff>
      <xdr:row>848</xdr:row>
      <xdr:rowOff>209550</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853</xdr:row>
      <xdr:rowOff>19050</xdr:rowOff>
    </xdr:from>
    <xdr:to>
      <xdr:col>2</xdr:col>
      <xdr:colOff>409575</xdr:colOff>
      <xdr:row>855</xdr:row>
      <xdr:rowOff>200025</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837</xdr:row>
      <xdr:rowOff>0</xdr:rowOff>
    </xdr:from>
    <xdr:to>
      <xdr:col>1</xdr:col>
      <xdr:colOff>676275</xdr:colOff>
      <xdr:row>840</xdr:row>
      <xdr:rowOff>38100</xdr:rowOff>
    </xdr:to>
    <xdr:pic>
      <xdr:nvPicPr>
        <xdr:cNvPr id="7" name="Image 8">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840</xdr:row>
      <xdr:rowOff>76200</xdr:rowOff>
    </xdr:from>
    <xdr:to>
      <xdr:col>3</xdr:col>
      <xdr:colOff>762000</xdr:colOff>
      <xdr:row>842</xdr:row>
      <xdr:rowOff>171450</xdr:rowOff>
    </xdr:to>
    <xdr:pic>
      <xdr:nvPicPr>
        <xdr:cNvPr id="8" name="Image 13">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846</xdr:row>
      <xdr:rowOff>228600</xdr:rowOff>
    </xdr:from>
    <xdr:to>
      <xdr:col>3</xdr:col>
      <xdr:colOff>676275</xdr:colOff>
      <xdr:row>849</xdr:row>
      <xdr:rowOff>85725</xdr:rowOff>
    </xdr:to>
    <xdr:pic>
      <xdr:nvPicPr>
        <xdr:cNvPr id="9" name="Image 1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853</xdr:row>
      <xdr:rowOff>28575</xdr:rowOff>
    </xdr:from>
    <xdr:to>
      <xdr:col>2</xdr:col>
      <xdr:colOff>409575</xdr:colOff>
      <xdr:row>855</xdr:row>
      <xdr:rowOff>209550</xdr:rowOff>
    </xdr:to>
    <xdr:pic>
      <xdr:nvPicPr>
        <xdr:cNvPr id="10" name="Image 1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853</xdr:row>
      <xdr:rowOff>238125</xdr:rowOff>
    </xdr:from>
    <xdr:to>
      <xdr:col>3</xdr:col>
      <xdr:colOff>714375</xdr:colOff>
      <xdr:row>856</xdr:row>
      <xdr:rowOff>104775</xdr:rowOff>
    </xdr:to>
    <xdr:pic>
      <xdr:nvPicPr>
        <xdr:cNvPr id="11" name="Image 22">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861</xdr:row>
      <xdr:rowOff>19050</xdr:rowOff>
    </xdr:from>
    <xdr:to>
      <xdr:col>2</xdr:col>
      <xdr:colOff>409575</xdr:colOff>
      <xdr:row>863</xdr:row>
      <xdr:rowOff>200025</xdr:rowOff>
    </xdr:to>
    <xdr:pic>
      <xdr:nvPicPr>
        <xdr:cNvPr id="12" name="Image 30">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861</xdr:row>
      <xdr:rowOff>28575</xdr:rowOff>
    </xdr:from>
    <xdr:to>
      <xdr:col>2</xdr:col>
      <xdr:colOff>409575</xdr:colOff>
      <xdr:row>863</xdr:row>
      <xdr:rowOff>209550</xdr:rowOff>
    </xdr:to>
    <xdr:pic>
      <xdr:nvPicPr>
        <xdr:cNvPr id="13" name="Image 31">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862</xdr:row>
      <xdr:rowOff>28575</xdr:rowOff>
    </xdr:from>
    <xdr:to>
      <xdr:col>3</xdr:col>
      <xdr:colOff>695325</xdr:colOff>
      <xdr:row>864</xdr:row>
      <xdr:rowOff>161925</xdr:rowOff>
    </xdr:to>
    <xdr:pic>
      <xdr:nvPicPr>
        <xdr:cNvPr id="14" name="Image 34">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837</xdr:row>
      <xdr:rowOff>76200</xdr:rowOff>
    </xdr:from>
    <xdr:to>
      <xdr:col>7</xdr:col>
      <xdr:colOff>438150</xdr:colOff>
      <xdr:row>839</xdr:row>
      <xdr:rowOff>142875</xdr:rowOff>
    </xdr:to>
    <xdr:pic>
      <xdr:nvPicPr>
        <xdr:cNvPr id="15" name="Image 2">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839</xdr:row>
      <xdr:rowOff>295275</xdr:rowOff>
    </xdr:from>
    <xdr:to>
      <xdr:col>7</xdr:col>
      <xdr:colOff>371475</xdr:colOff>
      <xdr:row>842</xdr:row>
      <xdr:rowOff>219075</xdr:rowOff>
    </xdr:to>
    <xdr:pic>
      <xdr:nvPicPr>
        <xdr:cNvPr id="16" name="Image 37">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843</xdr:row>
      <xdr:rowOff>0</xdr:rowOff>
    </xdr:from>
    <xdr:to>
      <xdr:col>7</xdr:col>
      <xdr:colOff>314325</xdr:colOff>
      <xdr:row>845</xdr:row>
      <xdr:rowOff>219075</xdr:rowOff>
    </xdr:to>
    <xdr:pic>
      <xdr:nvPicPr>
        <xdr:cNvPr id="17" name="Image 39">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888</xdr:row>
      <xdr:rowOff>0</xdr:rowOff>
    </xdr:from>
    <xdr:to>
      <xdr:col>7</xdr:col>
      <xdr:colOff>314325</xdr:colOff>
      <xdr:row>891</xdr:row>
      <xdr:rowOff>142875</xdr:rowOff>
    </xdr:to>
    <xdr:pic>
      <xdr:nvPicPr>
        <xdr:cNvPr id="18" name="Image 40">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847</xdr:row>
      <xdr:rowOff>0</xdr:rowOff>
    </xdr:from>
    <xdr:to>
      <xdr:col>7</xdr:col>
      <xdr:colOff>314325</xdr:colOff>
      <xdr:row>849</xdr:row>
      <xdr:rowOff>219075</xdr:rowOff>
    </xdr:to>
    <xdr:pic>
      <xdr:nvPicPr>
        <xdr:cNvPr id="19" name="Image 41">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849</xdr:row>
      <xdr:rowOff>0</xdr:rowOff>
    </xdr:from>
    <xdr:to>
      <xdr:col>7</xdr:col>
      <xdr:colOff>314325</xdr:colOff>
      <xdr:row>851</xdr:row>
      <xdr:rowOff>219075</xdr:rowOff>
    </xdr:to>
    <xdr:pic>
      <xdr:nvPicPr>
        <xdr:cNvPr id="20" name="Image 43">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850</xdr:row>
      <xdr:rowOff>276225</xdr:rowOff>
    </xdr:from>
    <xdr:to>
      <xdr:col>7</xdr:col>
      <xdr:colOff>352425</xdr:colOff>
      <xdr:row>853</xdr:row>
      <xdr:rowOff>219075</xdr:rowOff>
    </xdr:to>
    <xdr:pic>
      <xdr:nvPicPr>
        <xdr:cNvPr id="21" name="Image 44">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14</xdr:row>
      <xdr:rowOff>9525</xdr:rowOff>
    </xdr:from>
    <xdr:to>
      <xdr:col>16</xdr:col>
      <xdr:colOff>180975</xdr:colOff>
      <xdr:row>16</xdr:row>
      <xdr:rowOff>219075</xdr:rowOff>
    </xdr:to>
    <xdr:sp macro="" textlink="">
      <xdr:nvSpPr>
        <xdr:cNvPr id="22" name="Bulle ronde 21">
          <a:extLst>
            <a:ext uri="{FF2B5EF4-FFF2-40B4-BE49-F238E27FC236}">
              <a16:creationId xmlns:a16="http://schemas.microsoft.com/office/drawing/2014/main" id="{00000000-0008-0000-0300-000016000000}"/>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20</xdr:row>
      <xdr:rowOff>0</xdr:rowOff>
    </xdr:from>
    <xdr:to>
      <xdr:col>16</xdr:col>
      <xdr:colOff>133350</xdr:colOff>
      <xdr:row>26</xdr:row>
      <xdr:rowOff>66675</xdr:rowOff>
    </xdr:to>
    <xdr:sp macro="" textlink="">
      <xdr:nvSpPr>
        <xdr:cNvPr id="23" name="AutoShape 1">
          <a:extLst>
            <a:ext uri="{FF2B5EF4-FFF2-40B4-BE49-F238E27FC236}">
              <a16:creationId xmlns:a16="http://schemas.microsoft.com/office/drawing/2014/main" id="{00000000-0008-0000-0300-000017000000}"/>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605</xdr:row>
      <xdr:rowOff>66675</xdr:rowOff>
    </xdr:from>
    <xdr:to>
      <xdr:col>16</xdr:col>
      <xdr:colOff>371475</xdr:colOff>
      <xdr:row>613</xdr:row>
      <xdr:rowOff>28575</xdr:rowOff>
    </xdr:to>
    <xdr:pic>
      <xdr:nvPicPr>
        <xdr:cNvPr id="24" name="Image 23" descr="Résultats de pourcentage dans la colonne D">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542</xdr:row>
      <xdr:rowOff>114300</xdr:rowOff>
    </xdr:from>
    <xdr:to>
      <xdr:col>8</xdr:col>
      <xdr:colOff>734586</xdr:colOff>
      <xdr:row>550</xdr:row>
      <xdr:rowOff>47887</xdr:rowOff>
    </xdr:to>
    <xdr:pic>
      <xdr:nvPicPr>
        <xdr:cNvPr id="25" name="Imag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77</xdr:row>
      <xdr:rowOff>200025</xdr:rowOff>
    </xdr:from>
    <xdr:to>
      <xdr:col>3</xdr:col>
      <xdr:colOff>666750</xdr:colOff>
      <xdr:row>77</xdr:row>
      <xdr:rowOff>561975</xdr:rowOff>
    </xdr:to>
    <xdr:pic>
      <xdr:nvPicPr>
        <xdr:cNvPr id="26" name="Picture">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77</xdr:row>
      <xdr:rowOff>180974</xdr:rowOff>
    </xdr:from>
    <xdr:to>
      <xdr:col>4</xdr:col>
      <xdr:colOff>647700</xdr:colOff>
      <xdr:row>77</xdr:row>
      <xdr:rowOff>552449</xdr:rowOff>
    </xdr:to>
    <xdr:pic>
      <xdr:nvPicPr>
        <xdr:cNvPr id="27" name="Picture">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77</xdr:row>
      <xdr:rowOff>142874</xdr:rowOff>
    </xdr:from>
    <xdr:to>
      <xdr:col>5</xdr:col>
      <xdr:colOff>581025</xdr:colOff>
      <xdr:row>77</xdr:row>
      <xdr:rowOff>552449</xdr:rowOff>
    </xdr:to>
    <xdr:pic>
      <xdr:nvPicPr>
        <xdr:cNvPr id="28" name="Picture">
          <a:extLst>
            <a:ext uri="{FF2B5EF4-FFF2-40B4-BE49-F238E27FC236}">
              <a16:creationId xmlns:a16="http://schemas.microsoft.com/office/drawing/2014/main" id="{00000000-0008-0000-0300-00001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77</xdr:row>
      <xdr:rowOff>171450</xdr:rowOff>
    </xdr:from>
    <xdr:to>
      <xdr:col>6</xdr:col>
      <xdr:colOff>523875</xdr:colOff>
      <xdr:row>77</xdr:row>
      <xdr:rowOff>561975</xdr:rowOff>
    </xdr:to>
    <xdr:pic>
      <xdr:nvPicPr>
        <xdr:cNvPr id="29" name="Picture">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77</xdr:row>
      <xdr:rowOff>161925</xdr:rowOff>
    </xdr:from>
    <xdr:to>
      <xdr:col>7</xdr:col>
      <xdr:colOff>533400</xdr:colOff>
      <xdr:row>77</xdr:row>
      <xdr:rowOff>533400</xdr:rowOff>
    </xdr:to>
    <xdr:pic>
      <xdr:nvPicPr>
        <xdr:cNvPr id="30" name="Picture">
          <a:extLst>
            <a:ext uri="{FF2B5EF4-FFF2-40B4-BE49-F238E27FC236}">
              <a16:creationId xmlns:a16="http://schemas.microsoft.com/office/drawing/2014/main" id="{00000000-0008-0000-0300-00001E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77</xdr:row>
      <xdr:rowOff>190500</xdr:rowOff>
    </xdr:from>
    <xdr:to>
      <xdr:col>8</xdr:col>
      <xdr:colOff>571500</xdr:colOff>
      <xdr:row>77</xdr:row>
      <xdr:rowOff>552450</xdr:rowOff>
    </xdr:to>
    <xdr:pic>
      <xdr:nvPicPr>
        <xdr:cNvPr id="31" name="Picture">
          <a:extLst>
            <a:ext uri="{FF2B5EF4-FFF2-40B4-BE49-F238E27FC236}">
              <a16:creationId xmlns:a16="http://schemas.microsoft.com/office/drawing/2014/main" id="{00000000-0008-0000-0300-00001F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77</xdr:row>
      <xdr:rowOff>180975</xdr:rowOff>
    </xdr:from>
    <xdr:to>
      <xdr:col>9</xdr:col>
      <xdr:colOff>552450</xdr:colOff>
      <xdr:row>77</xdr:row>
      <xdr:rowOff>533400</xdr:rowOff>
    </xdr:to>
    <xdr:pic>
      <xdr:nvPicPr>
        <xdr:cNvPr id="32" name="Picture">
          <a:extLst>
            <a:ext uri="{FF2B5EF4-FFF2-40B4-BE49-F238E27FC236}">
              <a16:creationId xmlns:a16="http://schemas.microsoft.com/office/drawing/2014/main" id="{00000000-0008-0000-0300-000020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77</xdr:row>
      <xdr:rowOff>171450</xdr:rowOff>
    </xdr:from>
    <xdr:to>
      <xdr:col>10</xdr:col>
      <xdr:colOff>476250</xdr:colOff>
      <xdr:row>77</xdr:row>
      <xdr:rowOff>542925</xdr:rowOff>
    </xdr:to>
    <xdr:pic>
      <xdr:nvPicPr>
        <xdr:cNvPr id="33" name="Picture">
          <a:extLst>
            <a:ext uri="{FF2B5EF4-FFF2-40B4-BE49-F238E27FC236}">
              <a16:creationId xmlns:a16="http://schemas.microsoft.com/office/drawing/2014/main" id="{00000000-0008-0000-0300-00002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77</xdr:row>
      <xdr:rowOff>180975</xdr:rowOff>
    </xdr:from>
    <xdr:to>
      <xdr:col>2</xdr:col>
      <xdr:colOff>781050</xdr:colOff>
      <xdr:row>77</xdr:row>
      <xdr:rowOff>561975</xdr:rowOff>
    </xdr:to>
    <xdr:pic>
      <xdr:nvPicPr>
        <xdr:cNvPr id="34" name="Picture">
          <a:extLst>
            <a:ext uri="{FF2B5EF4-FFF2-40B4-BE49-F238E27FC236}">
              <a16:creationId xmlns:a16="http://schemas.microsoft.com/office/drawing/2014/main" id="{00000000-0008-0000-0300-00002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201</xdr:row>
      <xdr:rowOff>133350</xdr:rowOff>
    </xdr:from>
    <xdr:to>
      <xdr:col>5</xdr:col>
      <xdr:colOff>209549</xdr:colOff>
      <xdr:row>211</xdr:row>
      <xdr:rowOff>219075</xdr:rowOff>
    </xdr:to>
    <xdr:graphicFrame macro="">
      <xdr:nvGraphicFramePr>
        <xdr:cNvPr id="35" name="Diagramme 34">
          <a:extLst>
            <a:ext uri="{FF2B5EF4-FFF2-40B4-BE49-F238E27FC236}">
              <a16:creationId xmlns:a16="http://schemas.microsoft.com/office/drawing/2014/main" id="{00000000-0008-0000-0300-00002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229</xdr:row>
      <xdr:rowOff>117476</xdr:rowOff>
    </xdr:from>
    <xdr:to>
      <xdr:col>3</xdr:col>
      <xdr:colOff>1000125</xdr:colOff>
      <xdr:row>230</xdr:row>
      <xdr:rowOff>89279</xdr:rowOff>
    </xdr:to>
    <xdr:pic>
      <xdr:nvPicPr>
        <xdr:cNvPr id="36" name="Image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229</xdr:row>
      <xdr:rowOff>247650</xdr:rowOff>
    </xdr:from>
    <xdr:to>
      <xdr:col>12</xdr:col>
      <xdr:colOff>466725</xdr:colOff>
      <xdr:row>229</xdr:row>
      <xdr:rowOff>1301997</xdr:rowOff>
    </xdr:to>
    <xdr:pic>
      <xdr:nvPicPr>
        <xdr:cNvPr id="37" name="Image 36" descr="http://s1.lemde.fr/medias/web/1.2.686/img/friends/logos/logo_chef_simon_97x22.png">
          <a:extLst>
            <a:ext uri="{FF2B5EF4-FFF2-40B4-BE49-F238E27FC236}">
              <a16:creationId xmlns:a16="http://schemas.microsoft.com/office/drawing/2014/main" id="{00000000-0008-0000-0300-000025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229</xdr:row>
      <xdr:rowOff>231778</xdr:rowOff>
    </xdr:from>
    <xdr:to>
      <xdr:col>16</xdr:col>
      <xdr:colOff>466725</xdr:colOff>
      <xdr:row>229</xdr:row>
      <xdr:rowOff>1368434</xdr:rowOff>
    </xdr:to>
    <xdr:pic>
      <xdr:nvPicPr>
        <xdr:cNvPr id="38" name="Image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270</xdr:row>
      <xdr:rowOff>152400</xdr:rowOff>
    </xdr:from>
    <xdr:to>
      <xdr:col>3</xdr:col>
      <xdr:colOff>676617</xdr:colOff>
      <xdr:row>281</xdr:row>
      <xdr:rowOff>105149</xdr:rowOff>
    </xdr:to>
    <xdr:pic>
      <xdr:nvPicPr>
        <xdr:cNvPr id="39" name="Image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273</xdr:row>
      <xdr:rowOff>0</xdr:rowOff>
    </xdr:from>
    <xdr:to>
      <xdr:col>6</xdr:col>
      <xdr:colOff>428988</xdr:colOff>
      <xdr:row>279</xdr:row>
      <xdr:rowOff>200260</xdr:rowOff>
    </xdr:to>
    <xdr:pic>
      <xdr:nvPicPr>
        <xdr:cNvPr id="40" name="Image 3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123825</xdr:colOff>
      <xdr:row>4</xdr:row>
      <xdr:rowOff>38100</xdr:rowOff>
    </xdr:from>
    <xdr:to>
      <xdr:col>3</xdr:col>
      <xdr:colOff>381000</xdr:colOff>
      <xdr:row>9</xdr:row>
      <xdr:rowOff>247650</xdr:rowOff>
    </xdr:to>
    <xdr:pic>
      <xdr:nvPicPr>
        <xdr:cNvPr id="2" name="Image 1">
          <a:extLst>
            <a:ext uri="{FF2B5EF4-FFF2-40B4-BE49-F238E27FC236}">
              <a16:creationId xmlns:a16="http://schemas.microsoft.com/office/drawing/2014/main" id="{A9110E39-7E8B-4CC0-BB49-B386A9B2BF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5825" y="942975"/>
          <a:ext cx="1590675"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13</xdr:row>
      <xdr:rowOff>9525</xdr:rowOff>
    </xdr:from>
    <xdr:to>
      <xdr:col>2</xdr:col>
      <xdr:colOff>400050</xdr:colOff>
      <xdr:row>13</xdr:row>
      <xdr:rowOff>304800</xdr:rowOff>
    </xdr:to>
    <xdr:pic>
      <xdr:nvPicPr>
        <xdr:cNvPr id="3" name="Image 2">
          <a:extLst>
            <a:ext uri="{FF2B5EF4-FFF2-40B4-BE49-F238E27FC236}">
              <a16:creationId xmlns:a16="http://schemas.microsoft.com/office/drawing/2014/main" id="{B269CDF6-DBD8-4978-9BC4-EAA942DD21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2575" y="3895725"/>
          <a:ext cx="3714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20</xdr:row>
      <xdr:rowOff>28575</xdr:rowOff>
    </xdr:from>
    <xdr:to>
      <xdr:col>2</xdr:col>
      <xdr:colOff>409575</xdr:colOff>
      <xdr:row>21</xdr:row>
      <xdr:rowOff>9525</xdr:rowOff>
    </xdr:to>
    <xdr:pic>
      <xdr:nvPicPr>
        <xdr:cNvPr id="4" name="Image 3">
          <a:extLst>
            <a:ext uri="{FF2B5EF4-FFF2-40B4-BE49-F238E27FC236}">
              <a16:creationId xmlns:a16="http://schemas.microsoft.com/office/drawing/2014/main" id="{1BED6B7C-BF2C-45A2-B346-B7C29E47F8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2100" y="6115050"/>
          <a:ext cx="3714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27</xdr:row>
      <xdr:rowOff>19050</xdr:rowOff>
    </xdr:from>
    <xdr:to>
      <xdr:col>2</xdr:col>
      <xdr:colOff>409575</xdr:colOff>
      <xdr:row>28</xdr:row>
      <xdr:rowOff>0</xdr:rowOff>
    </xdr:to>
    <xdr:pic>
      <xdr:nvPicPr>
        <xdr:cNvPr id="5" name="Image 4">
          <a:extLst>
            <a:ext uri="{FF2B5EF4-FFF2-40B4-BE49-F238E27FC236}">
              <a16:creationId xmlns:a16="http://schemas.microsoft.com/office/drawing/2014/main" id="{A4B0D07C-40B1-4531-9AAC-A2E9F6447A5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2100" y="8305800"/>
          <a:ext cx="3714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11</xdr:row>
      <xdr:rowOff>0</xdr:rowOff>
    </xdr:from>
    <xdr:to>
      <xdr:col>1</xdr:col>
      <xdr:colOff>676275</xdr:colOff>
      <xdr:row>12</xdr:row>
      <xdr:rowOff>9525</xdr:rowOff>
    </xdr:to>
    <xdr:pic>
      <xdr:nvPicPr>
        <xdr:cNvPr id="6" name="Image 8">
          <a:extLst>
            <a:ext uri="{FF2B5EF4-FFF2-40B4-BE49-F238E27FC236}">
              <a16:creationId xmlns:a16="http://schemas.microsoft.com/office/drawing/2014/main" id="{4608541C-2E9D-4858-91D5-C9FEB372FB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 y="3105150"/>
          <a:ext cx="6000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14</xdr:row>
      <xdr:rowOff>0</xdr:rowOff>
    </xdr:from>
    <xdr:to>
      <xdr:col>4</xdr:col>
      <xdr:colOff>28575</xdr:colOff>
      <xdr:row>15</xdr:row>
      <xdr:rowOff>66675</xdr:rowOff>
    </xdr:to>
    <xdr:pic>
      <xdr:nvPicPr>
        <xdr:cNvPr id="7" name="Image 9">
          <a:extLst>
            <a:ext uri="{FF2B5EF4-FFF2-40B4-BE49-F238E27FC236}">
              <a16:creationId xmlns:a16="http://schemas.microsoft.com/office/drawing/2014/main" id="{338328DA-F6E0-43D6-9A1A-4171811A661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00325" y="420052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14</xdr:row>
      <xdr:rowOff>295275</xdr:rowOff>
    </xdr:from>
    <xdr:to>
      <xdr:col>4</xdr:col>
      <xdr:colOff>19050</xdr:colOff>
      <xdr:row>16</xdr:row>
      <xdr:rowOff>47625</xdr:rowOff>
    </xdr:to>
    <xdr:pic>
      <xdr:nvPicPr>
        <xdr:cNvPr id="8" name="Image 11">
          <a:extLst>
            <a:ext uri="{FF2B5EF4-FFF2-40B4-BE49-F238E27FC236}">
              <a16:creationId xmlns:a16="http://schemas.microsoft.com/office/drawing/2014/main" id="{0A4A7298-65D4-47E2-BB44-67349C72BA2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449580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15</xdr:row>
      <xdr:rowOff>276225</xdr:rowOff>
    </xdr:from>
    <xdr:to>
      <xdr:col>4</xdr:col>
      <xdr:colOff>19050</xdr:colOff>
      <xdr:row>17</xdr:row>
      <xdr:rowOff>28575</xdr:rowOff>
    </xdr:to>
    <xdr:pic>
      <xdr:nvPicPr>
        <xdr:cNvPr id="9" name="Image 12">
          <a:extLst>
            <a:ext uri="{FF2B5EF4-FFF2-40B4-BE49-F238E27FC236}">
              <a16:creationId xmlns:a16="http://schemas.microsoft.com/office/drawing/2014/main" id="{9D8ED772-78BE-4A72-922D-F6967A34EFD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479107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457200</xdr:colOff>
      <xdr:row>17</xdr:row>
      <xdr:rowOff>28575</xdr:rowOff>
    </xdr:from>
    <xdr:to>
      <xdr:col>3</xdr:col>
      <xdr:colOff>742950</xdr:colOff>
      <xdr:row>18</xdr:row>
      <xdr:rowOff>95250</xdr:rowOff>
    </xdr:to>
    <xdr:pic>
      <xdr:nvPicPr>
        <xdr:cNvPr id="10" name="Image 13">
          <a:extLst>
            <a:ext uri="{FF2B5EF4-FFF2-40B4-BE49-F238E27FC236}">
              <a16:creationId xmlns:a16="http://schemas.microsoft.com/office/drawing/2014/main" id="{689F6283-0B6C-4FC5-96E6-422ABDED349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52700" y="517207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21</xdr:row>
      <xdr:rowOff>0</xdr:rowOff>
    </xdr:from>
    <xdr:to>
      <xdr:col>4</xdr:col>
      <xdr:colOff>28575</xdr:colOff>
      <xdr:row>22</xdr:row>
      <xdr:rowOff>66675</xdr:rowOff>
    </xdr:to>
    <xdr:pic>
      <xdr:nvPicPr>
        <xdr:cNvPr id="11" name="Image 15">
          <a:extLst>
            <a:ext uri="{FF2B5EF4-FFF2-40B4-BE49-F238E27FC236}">
              <a16:creationId xmlns:a16="http://schemas.microsoft.com/office/drawing/2014/main" id="{CFF4AE80-4E6B-4BC1-A44E-25A7589B84F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00325" y="640080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21</xdr:row>
      <xdr:rowOff>295275</xdr:rowOff>
    </xdr:from>
    <xdr:to>
      <xdr:col>4</xdr:col>
      <xdr:colOff>19050</xdr:colOff>
      <xdr:row>23</xdr:row>
      <xdr:rowOff>47625</xdr:rowOff>
    </xdr:to>
    <xdr:pic>
      <xdr:nvPicPr>
        <xdr:cNvPr id="12" name="Image 16">
          <a:extLst>
            <a:ext uri="{FF2B5EF4-FFF2-40B4-BE49-F238E27FC236}">
              <a16:creationId xmlns:a16="http://schemas.microsoft.com/office/drawing/2014/main" id="{D4B97372-DFBF-49DC-9A6A-DBB3005138A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669607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22</xdr:row>
      <xdr:rowOff>276225</xdr:rowOff>
    </xdr:from>
    <xdr:to>
      <xdr:col>4</xdr:col>
      <xdr:colOff>19050</xdr:colOff>
      <xdr:row>24</xdr:row>
      <xdr:rowOff>28575</xdr:rowOff>
    </xdr:to>
    <xdr:pic>
      <xdr:nvPicPr>
        <xdr:cNvPr id="13" name="Image 17">
          <a:extLst>
            <a:ext uri="{FF2B5EF4-FFF2-40B4-BE49-F238E27FC236}">
              <a16:creationId xmlns:a16="http://schemas.microsoft.com/office/drawing/2014/main" id="{EB55F41A-E078-4FEB-B709-75713DC07F4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699135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23</xdr:row>
      <xdr:rowOff>257175</xdr:rowOff>
    </xdr:from>
    <xdr:to>
      <xdr:col>4</xdr:col>
      <xdr:colOff>19050</xdr:colOff>
      <xdr:row>25</xdr:row>
      <xdr:rowOff>9525</xdr:rowOff>
    </xdr:to>
    <xdr:pic>
      <xdr:nvPicPr>
        <xdr:cNvPr id="14" name="Image 18">
          <a:extLst>
            <a:ext uri="{FF2B5EF4-FFF2-40B4-BE49-F238E27FC236}">
              <a16:creationId xmlns:a16="http://schemas.microsoft.com/office/drawing/2014/main" id="{A73C4CE2-026B-40D6-8437-6141E528FCF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728662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27</xdr:row>
      <xdr:rowOff>28575</xdr:rowOff>
    </xdr:from>
    <xdr:to>
      <xdr:col>2</xdr:col>
      <xdr:colOff>409575</xdr:colOff>
      <xdr:row>28</xdr:row>
      <xdr:rowOff>9525</xdr:rowOff>
    </xdr:to>
    <xdr:pic>
      <xdr:nvPicPr>
        <xdr:cNvPr id="15" name="Image 19">
          <a:extLst>
            <a:ext uri="{FF2B5EF4-FFF2-40B4-BE49-F238E27FC236}">
              <a16:creationId xmlns:a16="http://schemas.microsoft.com/office/drawing/2014/main" id="{EC880856-386C-47C8-B939-71A736FB0A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2100" y="8315325"/>
          <a:ext cx="3714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28</xdr:row>
      <xdr:rowOff>0</xdr:rowOff>
    </xdr:from>
    <xdr:to>
      <xdr:col>4</xdr:col>
      <xdr:colOff>28575</xdr:colOff>
      <xdr:row>29</xdr:row>
      <xdr:rowOff>66675</xdr:rowOff>
    </xdr:to>
    <xdr:pic>
      <xdr:nvPicPr>
        <xdr:cNvPr id="16" name="Image 20">
          <a:extLst>
            <a:ext uri="{FF2B5EF4-FFF2-40B4-BE49-F238E27FC236}">
              <a16:creationId xmlns:a16="http://schemas.microsoft.com/office/drawing/2014/main" id="{8D335CBC-4DAD-4559-B8BF-5178E7C2E41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00325" y="860107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28</xdr:row>
      <xdr:rowOff>295275</xdr:rowOff>
    </xdr:from>
    <xdr:to>
      <xdr:col>4</xdr:col>
      <xdr:colOff>19050</xdr:colOff>
      <xdr:row>30</xdr:row>
      <xdr:rowOff>47625</xdr:rowOff>
    </xdr:to>
    <xdr:pic>
      <xdr:nvPicPr>
        <xdr:cNvPr id="17" name="Image 21">
          <a:extLst>
            <a:ext uri="{FF2B5EF4-FFF2-40B4-BE49-F238E27FC236}">
              <a16:creationId xmlns:a16="http://schemas.microsoft.com/office/drawing/2014/main" id="{3C3EF6E1-0E85-4B4F-9934-C62D0DA8AA2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889635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29</xdr:row>
      <xdr:rowOff>276225</xdr:rowOff>
    </xdr:from>
    <xdr:to>
      <xdr:col>4</xdr:col>
      <xdr:colOff>19050</xdr:colOff>
      <xdr:row>31</xdr:row>
      <xdr:rowOff>28575</xdr:rowOff>
    </xdr:to>
    <xdr:pic>
      <xdr:nvPicPr>
        <xdr:cNvPr id="18" name="Image 22">
          <a:extLst>
            <a:ext uri="{FF2B5EF4-FFF2-40B4-BE49-F238E27FC236}">
              <a16:creationId xmlns:a16="http://schemas.microsoft.com/office/drawing/2014/main" id="{8EEDF7CC-171D-468F-AAAD-1376EEAD8C0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919162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476250</xdr:colOff>
      <xdr:row>31</xdr:row>
      <xdr:rowOff>266700</xdr:rowOff>
    </xdr:from>
    <xdr:to>
      <xdr:col>4</xdr:col>
      <xdr:colOff>0</xdr:colOff>
      <xdr:row>33</xdr:row>
      <xdr:rowOff>19050</xdr:rowOff>
    </xdr:to>
    <xdr:pic>
      <xdr:nvPicPr>
        <xdr:cNvPr id="19" name="Image 23">
          <a:extLst>
            <a:ext uri="{FF2B5EF4-FFF2-40B4-BE49-F238E27FC236}">
              <a16:creationId xmlns:a16="http://schemas.microsoft.com/office/drawing/2014/main" id="{F7F761FF-147E-4967-BD30-176EB7C5C2B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71750" y="981075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35</xdr:row>
      <xdr:rowOff>19050</xdr:rowOff>
    </xdr:from>
    <xdr:to>
      <xdr:col>2</xdr:col>
      <xdr:colOff>409575</xdr:colOff>
      <xdr:row>36</xdr:row>
      <xdr:rowOff>0</xdr:rowOff>
    </xdr:to>
    <xdr:pic>
      <xdr:nvPicPr>
        <xdr:cNvPr id="20" name="Image 30">
          <a:extLst>
            <a:ext uri="{FF2B5EF4-FFF2-40B4-BE49-F238E27FC236}">
              <a16:creationId xmlns:a16="http://schemas.microsoft.com/office/drawing/2014/main" id="{CC046271-4D13-4A81-86A2-299EB2B6877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2100" y="10820400"/>
          <a:ext cx="3714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35</xdr:row>
      <xdr:rowOff>28575</xdr:rowOff>
    </xdr:from>
    <xdr:to>
      <xdr:col>2</xdr:col>
      <xdr:colOff>409575</xdr:colOff>
      <xdr:row>36</xdr:row>
      <xdr:rowOff>9525</xdr:rowOff>
    </xdr:to>
    <xdr:pic>
      <xdr:nvPicPr>
        <xdr:cNvPr id="21" name="Image 31">
          <a:extLst>
            <a:ext uri="{FF2B5EF4-FFF2-40B4-BE49-F238E27FC236}">
              <a16:creationId xmlns:a16="http://schemas.microsoft.com/office/drawing/2014/main" id="{2B65E0D4-8596-4164-BCCB-D1ECF283C9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2100" y="10829925"/>
          <a:ext cx="3714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36</xdr:row>
      <xdr:rowOff>0</xdr:rowOff>
    </xdr:from>
    <xdr:to>
      <xdr:col>4</xdr:col>
      <xdr:colOff>28575</xdr:colOff>
      <xdr:row>37</xdr:row>
      <xdr:rowOff>66675</xdr:rowOff>
    </xdr:to>
    <xdr:pic>
      <xdr:nvPicPr>
        <xdr:cNvPr id="22" name="Image 32">
          <a:extLst>
            <a:ext uri="{FF2B5EF4-FFF2-40B4-BE49-F238E27FC236}">
              <a16:creationId xmlns:a16="http://schemas.microsoft.com/office/drawing/2014/main" id="{B8D0F36A-92F0-4DDC-8425-271B24495B5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00325" y="1111567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36</xdr:row>
      <xdr:rowOff>295275</xdr:rowOff>
    </xdr:from>
    <xdr:to>
      <xdr:col>4</xdr:col>
      <xdr:colOff>19050</xdr:colOff>
      <xdr:row>38</xdr:row>
      <xdr:rowOff>47625</xdr:rowOff>
    </xdr:to>
    <xdr:pic>
      <xdr:nvPicPr>
        <xdr:cNvPr id="23" name="Image 33">
          <a:extLst>
            <a:ext uri="{FF2B5EF4-FFF2-40B4-BE49-F238E27FC236}">
              <a16:creationId xmlns:a16="http://schemas.microsoft.com/office/drawing/2014/main" id="{967B48C3-2F04-44D6-8761-515DDB5B3C6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1141095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37</xdr:row>
      <xdr:rowOff>276225</xdr:rowOff>
    </xdr:from>
    <xdr:to>
      <xdr:col>4</xdr:col>
      <xdr:colOff>19050</xdr:colOff>
      <xdr:row>39</xdr:row>
      <xdr:rowOff>28575</xdr:rowOff>
    </xdr:to>
    <xdr:pic>
      <xdr:nvPicPr>
        <xdr:cNvPr id="24" name="Image 34">
          <a:extLst>
            <a:ext uri="{FF2B5EF4-FFF2-40B4-BE49-F238E27FC236}">
              <a16:creationId xmlns:a16="http://schemas.microsoft.com/office/drawing/2014/main" id="{9C8A1562-321E-470D-BDE7-1142A9BE5C9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11706225"/>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38</xdr:row>
      <xdr:rowOff>257175</xdr:rowOff>
    </xdr:from>
    <xdr:to>
      <xdr:col>4</xdr:col>
      <xdr:colOff>19050</xdr:colOff>
      <xdr:row>40</xdr:row>
      <xdr:rowOff>9525</xdr:rowOff>
    </xdr:to>
    <xdr:pic>
      <xdr:nvPicPr>
        <xdr:cNvPr id="25" name="Image 35">
          <a:extLst>
            <a:ext uri="{FF2B5EF4-FFF2-40B4-BE49-F238E27FC236}">
              <a16:creationId xmlns:a16="http://schemas.microsoft.com/office/drawing/2014/main" id="{6C1332A1-CF6A-4402-A2B5-DFA021532BB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1200150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11</xdr:row>
      <xdr:rowOff>76200</xdr:rowOff>
    </xdr:from>
    <xdr:to>
      <xdr:col>7</xdr:col>
      <xdr:colOff>438150</xdr:colOff>
      <xdr:row>11</xdr:row>
      <xdr:rowOff>409575</xdr:rowOff>
    </xdr:to>
    <xdr:pic>
      <xdr:nvPicPr>
        <xdr:cNvPr id="26" name="Image 2">
          <a:extLst>
            <a:ext uri="{FF2B5EF4-FFF2-40B4-BE49-F238E27FC236}">
              <a16:creationId xmlns:a16="http://schemas.microsoft.com/office/drawing/2014/main" id="{3697E740-8DB6-4402-B0DB-EF32890773C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29225" y="3181350"/>
          <a:ext cx="3524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561975</xdr:colOff>
      <xdr:row>7</xdr:row>
      <xdr:rowOff>104775</xdr:rowOff>
    </xdr:from>
    <xdr:to>
      <xdr:col>26</xdr:col>
      <xdr:colOff>723900</xdr:colOff>
      <xdr:row>47</xdr:row>
      <xdr:rowOff>133350</xdr:rowOff>
    </xdr:to>
    <xdr:pic>
      <xdr:nvPicPr>
        <xdr:cNvPr id="27" name="Image 3">
          <a:extLst>
            <a:ext uri="{FF2B5EF4-FFF2-40B4-BE49-F238E27FC236}">
              <a16:creationId xmlns:a16="http://schemas.microsoft.com/office/drawing/2014/main" id="{F50E2A2A-3E74-400B-9B27-6A6238DB8CE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039475" y="1952625"/>
          <a:ext cx="9305925" cy="1275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13</xdr:row>
      <xdr:rowOff>295275</xdr:rowOff>
    </xdr:from>
    <xdr:to>
      <xdr:col>7</xdr:col>
      <xdr:colOff>371475</xdr:colOff>
      <xdr:row>15</xdr:row>
      <xdr:rowOff>0</xdr:rowOff>
    </xdr:to>
    <xdr:pic>
      <xdr:nvPicPr>
        <xdr:cNvPr id="28" name="Image 37">
          <a:extLst>
            <a:ext uri="{FF2B5EF4-FFF2-40B4-BE49-F238E27FC236}">
              <a16:creationId xmlns:a16="http://schemas.microsoft.com/office/drawing/2014/main" id="{956A1A9F-FACF-48F0-A209-63B3E791E7A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200650" y="4181475"/>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17</xdr:row>
      <xdr:rowOff>0</xdr:rowOff>
    </xdr:from>
    <xdr:to>
      <xdr:col>7</xdr:col>
      <xdr:colOff>314325</xdr:colOff>
      <xdr:row>18</xdr:row>
      <xdr:rowOff>19050</xdr:rowOff>
    </xdr:to>
    <xdr:pic>
      <xdr:nvPicPr>
        <xdr:cNvPr id="29" name="Image 39">
          <a:extLst>
            <a:ext uri="{FF2B5EF4-FFF2-40B4-BE49-F238E27FC236}">
              <a16:creationId xmlns:a16="http://schemas.microsoft.com/office/drawing/2014/main" id="{6C037C57-A4E3-4BD7-A275-EBEB0996238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0" y="5143500"/>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7</xdr:col>
      <xdr:colOff>314325</xdr:colOff>
      <xdr:row>20</xdr:row>
      <xdr:rowOff>19050</xdr:rowOff>
    </xdr:to>
    <xdr:pic>
      <xdr:nvPicPr>
        <xdr:cNvPr id="30" name="Image 40">
          <a:extLst>
            <a:ext uri="{FF2B5EF4-FFF2-40B4-BE49-F238E27FC236}">
              <a16:creationId xmlns:a16="http://schemas.microsoft.com/office/drawing/2014/main" id="{F54C9188-D5C2-4159-A52F-3716366A221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0" y="5772150"/>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21</xdr:row>
      <xdr:rowOff>0</xdr:rowOff>
    </xdr:from>
    <xdr:to>
      <xdr:col>7</xdr:col>
      <xdr:colOff>314325</xdr:colOff>
      <xdr:row>22</xdr:row>
      <xdr:rowOff>19050</xdr:rowOff>
    </xdr:to>
    <xdr:pic>
      <xdr:nvPicPr>
        <xdr:cNvPr id="31" name="Image 41">
          <a:extLst>
            <a:ext uri="{FF2B5EF4-FFF2-40B4-BE49-F238E27FC236}">
              <a16:creationId xmlns:a16="http://schemas.microsoft.com/office/drawing/2014/main" id="{EF9B4AC7-FC1E-4A5A-89B6-A56CBCDF1DE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0" y="6400800"/>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23</xdr:row>
      <xdr:rowOff>0</xdr:rowOff>
    </xdr:from>
    <xdr:to>
      <xdr:col>7</xdr:col>
      <xdr:colOff>314325</xdr:colOff>
      <xdr:row>24</xdr:row>
      <xdr:rowOff>19050</xdr:rowOff>
    </xdr:to>
    <xdr:pic>
      <xdr:nvPicPr>
        <xdr:cNvPr id="32" name="Image 43">
          <a:extLst>
            <a:ext uri="{FF2B5EF4-FFF2-40B4-BE49-F238E27FC236}">
              <a16:creationId xmlns:a16="http://schemas.microsoft.com/office/drawing/2014/main" id="{DBBFF0DA-334D-4630-B5A3-A517181BFE9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0" y="7029450"/>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24</xdr:row>
      <xdr:rowOff>276225</xdr:rowOff>
    </xdr:from>
    <xdr:to>
      <xdr:col>7</xdr:col>
      <xdr:colOff>352425</xdr:colOff>
      <xdr:row>25</xdr:row>
      <xdr:rowOff>295275</xdr:rowOff>
    </xdr:to>
    <xdr:pic>
      <xdr:nvPicPr>
        <xdr:cNvPr id="33" name="Image 44">
          <a:extLst>
            <a:ext uri="{FF2B5EF4-FFF2-40B4-BE49-F238E27FC236}">
              <a16:creationId xmlns:a16="http://schemas.microsoft.com/office/drawing/2014/main" id="{AD67A373-778A-4F52-8167-7719DA41158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81600" y="7620000"/>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fr/search?q=piffom%C3%A9trie&amp;ie=utf-8&amp;oe=utf-8&amp;client=firefox-b&amp;gfe_rd=cr&amp;dcr=0&amp;ei=yYrYWZrKMYfAaMTIipgK" TargetMode="External"/><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5" Type="http://schemas.openxmlformats.org/officeDocument/2006/relationships/drawing" Target="../drawings/drawing1.xml"/><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ceproc.com/media/uploads/innovation-publication-du-pole/lettre_1_boudin_noir.pdf" TargetMode="External"/><Relationship Id="rId7" Type="http://schemas.openxmlformats.org/officeDocument/2006/relationships/comments" Target="../comments6.xml"/><Relationship Id="rId2" Type="http://schemas.openxmlformats.org/officeDocument/2006/relationships/hyperlink" Target="https://www.ceproc.com/media/uploads/innovation-publication-du-pole/lettre_1_boudin_noir.pdf" TargetMode="External"/><Relationship Id="rId1" Type="http://schemas.openxmlformats.org/officeDocument/2006/relationships/hyperlink" Target="https://www.ceproc.com/media/uploads/innovation-publication-du-pole/lettre_1_boudin_noir.pdf" TargetMode="External"/><Relationship Id="rId6" Type="http://schemas.openxmlformats.org/officeDocument/2006/relationships/vmlDrawing" Target="../drawings/vmlDrawing6.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ceproc.com/media/uploads/innovation-publication-du-pole/lettre_1_boudin_noir.pdf"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facebook.com/leboucher.joel?ref=br_rs" TargetMode="External"/><Relationship Id="rId13" Type="http://schemas.openxmlformats.org/officeDocument/2006/relationships/vmlDrawing" Target="../drawings/vmlDrawing7.vml"/><Relationship Id="rId3" Type="http://schemas.openxmlformats.org/officeDocument/2006/relationships/hyperlink" Target="http://www.aliments.org/poids.htm" TargetMode="External"/><Relationship Id="rId7" Type="http://schemas.openxmlformats.org/officeDocument/2006/relationships/hyperlink" Target="https://www.facebook.com/UPRT.fr/?ref=settings" TargetMode="External"/><Relationship Id="rId12" Type="http://schemas.openxmlformats.org/officeDocument/2006/relationships/drawing" Target="../drawings/drawing6.xml"/><Relationship Id="rId2" Type="http://schemas.openxmlformats.org/officeDocument/2006/relationships/hyperlink" Target="http://www.1001cocktails.com/magazine/savoir-faire/cocktails-a-etages"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cuisinealafrancaise.com/fr/2-poids-et-mesures" TargetMode="External"/><Relationship Id="rId11" Type="http://schemas.openxmlformats.org/officeDocument/2006/relationships/printerSettings" Target="../printerSettings/printerSettings11.bin"/><Relationship Id="rId5" Type="http://schemas.openxmlformats.org/officeDocument/2006/relationships/hyperlink" Target="http://www.crenoexpert.fr/flipbooks/expproduit/TABLEAUX-CALIBRES-FRUITS-2.pdf" TargetMode="External"/><Relationship Id="rId10" Type="http://schemas.openxmlformats.org/officeDocument/2006/relationships/hyperlink" Target="https://www.google.fr/search?q=piffom%C3%A9trie&amp;ie=utf-8&amp;oe=utf-8&amp;client=firefox-b&amp;gfe_rd=cr&amp;dcr=0&amp;ei=yYrYWZrKMYfAaMTIipgK"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uprt.fr/detail.php?id=6&amp;titre=plan-du-site" TargetMode="External"/><Relationship Id="rId1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117" Type="http://schemas.openxmlformats.org/officeDocument/2006/relationships/hyperlink" Target="http://matoumatheux.ac-rennes.fr/num/puissances/gateau.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chefsimon.lemonde.fr/additifs/agar-agar.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masse.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fr.fonts2u.com/category.html?id=21" TargetMode="External"/><Relationship Id="rId102" Type="http://schemas.openxmlformats.org/officeDocument/2006/relationships/hyperlink" Target="http://matoumatheux.ac-rennes.fr/num/proportionnalite/6/gateauriz.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youtube.com/results?search_query=wedding+cake"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seringue.htm" TargetMode="External"/><Relationship Id="rId95" Type="http://schemas.openxmlformats.org/officeDocument/2006/relationships/hyperlink" Target="http://matoumatheux.ac-rennes.fr/num/fractions/6/cocktail3.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rayon.htm" TargetMode="External"/><Relationship Id="rId118" Type="http://schemas.openxmlformats.org/officeDocument/2006/relationships/hyperlink" Target="http://matoumatheux.ac-rennes.fr/cours/volume/cylindre.htm" TargetMode="External"/><Relationship Id="rId134" Type="http://schemas.openxmlformats.org/officeDocument/2006/relationships/drawing" Target="../drawings/drawing7.xml"/><Relationship Id="rId80"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5"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far.htm" TargetMode="External"/><Relationship Id="rId108" Type="http://schemas.openxmlformats.org/officeDocument/2006/relationships/hyperlink" Target="http://matoumatheux.ac-rennes.fr/geom/cercle/Bebert11.htm" TargetMode="External"/><Relationship Id="rId124" Type="http://schemas.openxmlformats.org/officeDocument/2006/relationships/hyperlink" Target="http://chefsimon.lemonde.fr/recettes/tag/dessert" TargetMode="External"/><Relationship Id="rId129" Type="http://schemas.openxmlformats.org/officeDocument/2006/relationships/hyperlink" Target="http://www.espacegraphique.com/blog/art-floral/faire-un-gateau-vegetal-avec-les-fleurs-du-jardin-2724"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etiquettes.htm" TargetMode="External"/><Relationship Id="rId96" Type="http://schemas.openxmlformats.org/officeDocument/2006/relationships/hyperlink" Target="http://matoumatheux.ac-rennes.fr/num/fractions/6/cocktail4.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couronne.htm" TargetMode="External"/><Relationship Id="rId119" Type="http://schemas.openxmlformats.org/officeDocument/2006/relationships/hyperlink" Target="http://matoumatheux.ac-rennes.fr/cours/aire/airerect.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www.uprt.fr/mesimages/fichiers-uprt/pt-procedures-techniques/PT-bonnes-pratiques.doc" TargetMode="External"/><Relationship Id="rId86"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30" Type="http://schemas.openxmlformats.org/officeDocument/2006/relationships/hyperlink" Target="http://www.cestmafournee.com/2013/06/quelles-quantites-pour-mon-moule.html" TargetMode="Externa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2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fractionsM.htm" TargetMode="External"/><Relationship Id="rId104" Type="http://schemas.openxmlformats.org/officeDocument/2006/relationships/hyperlink" Target="http://matoumatheux.ac-rennes.fr/num/proportionnalite/6/boulangerie.htm" TargetMode="External"/><Relationship Id="rId120" Type="http://schemas.openxmlformats.org/officeDocument/2006/relationships/hyperlink" Target="http://matoumatheux.ac-rennes.fr/num/diviseur/probleme1.htm" TargetMode="External"/><Relationship Id="rId125" Type="http://schemas.openxmlformats.org/officeDocument/2006/relationships/hyperlink" Target="https://www.google.fr/webhp?sourceid=chrome-instant&amp;ion=1&amp;espv=2&amp;ie=UTF-8"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fractions/6/menthe1.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matoumatheux.ac-rennes.fr/sommaire.php?niv=6" TargetMode="External"/><Relationship Id="rId110" Type="http://schemas.openxmlformats.org/officeDocument/2006/relationships/hyperlink" Target="http://matoumatheux.ac-rennes.fr/geom/cercle/chien.htm" TargetMode="External"/><Relationship Id="rId115" Type="http://schemas.openxmlformats.org/officeDocument/2006/relationships/hyperlink" Target="http://matoumatheux.ac-rennes.fr/geom/solides/5/airecylindre.htm" TargetMode="External"/><Relationship Id="rId131" Type="http://schemas.openxmlformats.org/officeDocument/2006/relationships/hyperlink" Target="http://forum.excel-pratique.com/excel/donner-la-forme-de-carres-reguliers-a-toutes-les-cellules-t9229.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unicode.org/" TargetMode="External"/><Relationship Id="rId100" Type="http://schemas.openxmlformats.org/officeDocument/2006/relationships/hyperlink" Target="http://matoumatheux.ac-rennes.fr/num/fractions/6/poisson.htm" TargetMode="External"/><Relationship Id="rId105" Type="http://schemas.openxmlformats.org/officeDocument/2006/relationships/hyperlink" Target="http://matoumatheux.ac-rennes.fr/geom/unite/mesureur.htm" TargetMode="External"/><Relationship Id="rId126" Type="http://schemas.openxmlformats.org/officeDocument/2006/relationships/hyperlink" Target="https://www.google.fr/search?q=cake+design&amp;espv=2&amp;biw=1600&amp;bih=861&amp;source=lnms&amp;tbm=isch&amp;sa=X&amp;sqi=2&amp;ved=0ahUKEwiWztWng6nKAhWMWRQKHbLuDEQQ_AUIBigB&amp;dpr=0.9"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cocktail2.htm" TargetMode="External"/><Relationship Id="rId98" Type="http://schemas.openxmlformats.org/officeDocument/2006/relationships/hyperlink" Target="http://matoumatheux.ac-rennes.fr/num/fractions/6/fractionsM2.htm" TargetMode="External"/><Relationship Id="rId121" Type="http://schemas.openxmlformats.org/officeDocument/2006/relationships/hyperlink" Target="http://matoumatheux.ac-rennes.fr/num/courbe/casserole.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vol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aufeminin.com/fiche/cuisine/f14522-gelatine-et-agar-gar-principes-et-utilisations.html" TargetMode="External"/><Relationship Id="rId88" Type="http://schemas.openxmlformats.org/officeDocument/2006/relationships/hyperlink" Target="http://matoumatheux.ac-rennes.fr/num/numeration/doigt.htm" TargetMode="External"/><Relationship Id="rId111" Type="http://schemas.openxmlformats.org/officeDocument/2006/relationships/hyperlink" Target="http://matoumatheux.ac-rennes.fr/geom/solides/6/ruban.htm" TargetMode="External"/><Relationship Id="rId132" Type="http://schemas.openxmlformats.org/officeDocument/2006/relationships/hyperlink" Target="http://www.mylittlerecettes.com/cap-patissier-les-oeufs-en-patisserie/"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cours/mesures/convlong.htm" TargetMode="External"/><Relationship Id="rId127" Type="http://schemas.openxmlformats.org/officeDocument/2006/relationships/hyperlink" Target="https://www.google.fr/search?q=wedding+cake&amp;espv=2&amp;biw=1600&amp;bih=861&amp;tbm=isch&amp;tbo=u&amp;source=univ&amp;sa=X&amp;ved=0ahUKEwiv0prUhKnKAhWB7xQKHddYAJ8QsAQIIQ&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s://www.google.fr/search?q=visualiseur+d%27Emoji+et+de+symboles&amp;oq=visualiseur+d%27Emoji+et+de+symboles&amp;aqs=chrome..69i57.2156j0j8&amp;sourceid=chrome&amp;ie=UTF-8" TargetMode="External"/><Relationship Id="rId94" Type="http://schemas.openxmlformats.org/officeDocument/2006/relationships/hyperlink" Target="http://matoumatheux.ac-rennes.fr/num/fractions/6/cocktail1.htm" TargetMode="External"/><Relationship Id="rId99" Type="http://schemas.openxmlformats.org/officeDocument/2006/relationships/hyperlink" Target="http://matoumatheux.ac-rennes.fr/num/fractions/6/menthe.htm" TargetMode="External"/><Relationship Id="rId101" Type="http://schemas.openxmlformats.org/officeDocument/2006/relationships/hyperlink" Target="http://matoumatheux.ac-rennes.fr/num/proportionnalite/6/creme.htm" TargetMode="External"/><Relationship Id="rId122" Type="http://schemas.openxmlformats.org/officeDocument/2006/relationships/hyperlink" Target="http://webtv.ac-versailles.fr/restauration/Patisserie"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probleme/classer.htm" TargetMode="External"/><Relationship Id="rId112" Type="http://schemas.openxmlformats.org/officeDocument/2006/relationships/hyperlink" Target="http://matoumatheux.ac-rennes.fr/geom/cercle/5/aire.htm" TargetMode="External"/><Relationship Id="rId133"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4.bin"/><Relationship Id="rId1" Type="http://schemas.openxmlformats.org/officeDocument/2006/relationships/hyperlink" Target="http://www.lejournaldupatissier.com/fr"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dmcritchie.mvps.org/excel/colors.htm" TargetMode="External"/><Relationship Id="rId1" Type="http://schemas.openxmlformats.org/officeDocument/2006/relationships/hyperlink" Target="http://translate.google.fr/translate?hl=fr&amp;langpair=en|fr&amp;u=http://dmcritchie.mvps.org/excel/colors.ht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support.office.com/fr-fr/article/Sp%C3%A9cifications-et-limites-relatives-%C3%A0-Excel-1672b34d-7043-467e-8e27-269d656771c3" TargetMode="External"/><Relationship Id="rId7" Type="http://schemas.openxmlformats.org/officeDocument/2006/relationships/hyperlink" Target="https://www.7-zip.fr/" TargetMode="External"/><Relationship Id="rId2" Type="http://schemas.openxmlformats.org/officeDocument/2006/relationships/hyperlink" Target="https://forum.excel-pratique.com/excel/fractionner-colonne-suivant-nombre-de-caracteres-t43147.html" TargetMode="External"/><Relationship Id="rId1" Type="http://schemas.openxmlformats.org/officeDocument/2006/relationships/hyperlink" Target="https://www.youtube.com/watch?v=ImOnZNKHBNU&amp;ab_channel=Tutech" TargetMode="External"/><Relationship Id="rId6" Type="http://schemas.openxmlformats.org/officeDocument/2006/relationships/hyperlink" Target="https://www.google.com/search?q=excel+audit-et-espionner-des-formules-sous-excel/&amp;rlz=1C1AVFC_enFR845FR845&amp;sxsrf=ALeKk00ZkuagfnESYXg-m2UrGlCtwMm4ng:1604142452301&amp;source=lnms&amp;tbm=vid&amp;sa=X&amp;ved=2ahUKEwjl6qao2N7sAhUr5eAKHeQECugQ_AUoAnoECAoQBA&amp;biw=1600&amp;bih=841" TargetMode="External"/><Relationship Id="rId5" Type="http://schemas.openxmlformats.org/officeDocument/2006/relationships/hyperlink" Target="http://lecompagnon.info/excel/analyse.htm" TargetMode="External"/><Relationship Id="rId4" Type="http://schemas.openxmlformats.org/officeDocument/2006/relationships/hyperlink" Target="https://support.office.com/fr-fr/article/Afficher-les-relations-entre-formules-et-cellules-a59bef2b-3701-46bf-8ff1-d3518771d507"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3mfrance.fr/3M/fr_FR/post-it-notes/ideas/collaborat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uisinealafrancaise.com/fr/2-poids-et-mesure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recettes-mixees-clan.fr/wp-content/uploads/2013/02/livret-recettes-web.pdf" TargetMode="External"/><Relationship Id="rId2" Type="http://schemas.openxmlformats.org/officeDocument/2006/relationships/hyperlink" Target="http://www.cuisineactuelle.fr/recettes/beignets-de-fleurs-d-acacia-11382" TargetMode="External"/><Relationship Id="rId1" Type="http://schemas.openxmlformats.org/officeDocument/2006/relationships/hyperlink" Target="http://recette-de-cuisine.aufeminin.com/w/recette/r3470/beignets-de-fleurs-d-acacia.html" TargetMode="External"/><Relationship Id="rId6" Type="http://schemas.openxmlformats.org/officeDocument/2006/relationships/drawing" Target="../drawings/drawing2.xml"/><Relationship Id="rId5" Type="http://schemas.openxmlformats.org/officeDocument/2006/relationships/hyperlink" Target="http://www.cuisinealafrancaise.com/fr/2-poids-et-mesures" TargetMode="External"/><Relationship Id="rId4" Type="http://schemas.openxmlformats.org/officeDocument/2006/relationships/hyperlink" Target="https://www.google.fr/url?sa=t&amp;rct=j&amp;q=&amp;esrc=s&amp;source=web&amp;cd=16&amp;ved=0ahUKEwjg0d7FzvTSAhXC1hoKHQvsD9E4ChAWCFMwBQ&amp;url=http%3A%2F%2Fwww.vendee-senior.fr%2FMedia%2FFiles%2FAutres-fichiers%2Fguide-recettes-texture-adaptee&amp;usg=AFQjCNGk5a1OH2uMDWTBDH3sV-7AV8rHjw"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christophe-roussel.fr/media/press/01%2011%202014%20-%20BOTTIN%20GOURMAND%20-%20100%20meilleurs%20patissiers.pdf" TargetMode="External"/><Relationship Id="rId7" Type="http://schemas.openxmlformats.org/officeDocument/2006/relationships/comments" Target="../comments1.xml"/><Relationship Id="rId2" Type="http://schemas.openxmlformats.org/officeDocument/2006/relationships/hyperlink" Target="http://www.christophe-roussel.fr/media/press/01%2011%202014%20-%20BOTTIN%20GOURMAND%20-%20100%20meilleurs%20patissiers.pdf" TargetMode="External"/><Relationship Id="rId1" Type="http://schemas.openxmlformats.org/officeDocument/2006/relationships/hyperlink" Target="http://www.christophe-roussel.fr/media/press/01%2011%202014%20-%20BOTTIN%20GOURMAND%20-%20100%20meilleurs%20patissiers.pdf" TargetMode="External"/><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D7E8D-5B2D-40C7-ADA5-18362D01D468}">
  <dimension ref="A1:AD74"/>
  <sheetViews>
    <sheetView tabSelected="1" zoomScale="75" zoomScaleNormal="75" workbookViewId="0">
      <selection activeCell="H65" sqref="H65"/>
    </sheetView>
  </sheetViews>
  <sheetFormatPr baseColWidth="10" defaultRowHeight="12.75"/>
  <cols>
    <col min="1" max="2" width="11.42578125" style="529"/>
    <col min="3" max="3" width="16" style="529" customWidth="1"/>
    <col min="4" max="18" width="11.42578125" style="529"/>
    <col min="19" max="19" width="16" style="529" customWidth="1"/>
    <col min="20" max="20" width="12.140625" style="529" customWidth="1"/>
    <col min="21" max="21" width="15.28515625" style="529" customWidth="1"/>
    <col min="22" max="22" width="11.42578125" style="529"/>
    <col min="23" max="23" width="14.140625" style="529" customWidth="1"/>
    <col min="24" max="16384" width="11.42578125" style="529"/>
  </cols>
  <sheetData>
    <row r="1" spans="1:30" ht="30" customHeight="1">
      <c r="A1" s="2505"/>
      <c r="B1" s="2505"/>
      <c r="C1" s="2505"/>
      <c r="D1" s="2505"/>
      <c r="E1" s="2505"/>
      <c r="F1" s="2505"/>
      <c r="G1" s="2505"/>
      <c r="H1" s="2505"/>
      <c r="I1" s="2505"/>
      <c r="J1" s="2505"/>
      <c r="K1" s="2505"/>
      <c r="L1" s="2506"/>
      <c r="M1" s="2506"/>
      <c r="N1" s="2506"/>
      <c r="O1" s="2506"/>
      <c r="P1" s="2506"/>
      <c r="Q1" s="2507"/>
      <c r="R1" s="2507"/>
      <c r="S1" s="2507"/>
      <c r="T1" s="2507"/>
      <c r="U1" s="2507"/>
      <c r="V1" s="2507"/>
      <c r="W1" s="2507"/>
      <c r="X1" s="2507"/>
      <c r="Y1" s="2507"/>
      <c r="Z1" s="2507"/>
      <c r="AA1" s="2507"/>
      <c r="AB1" s="2507"/>
      <c r="AC1" s="2507"/>
      <c r="AD1" s="2533"/>
    </row>
    <row r="2" spans="1:30" ht="30" customHeight="1">
      <c r="A2" s="2505"/>
      <c r="B2" s="2508" t="s">
        <v>2076</v>
      </c>
      <c r="C2" s="2505"/>
      <c r="D2" s="2505"/>
      <c r="E2" s="2505"/>
      <c r="F2" s="2505"/>
      <c r="G2" s="2505"/>
      <c r="H2" s="2505"/>
      <c r="I2" s="2506"/>
      <c r="J2" s="2505"/>
      <c r="K2" s="2505"/>
      <c r="L2" s="2506"/>
      <c r="M2" s="2506"/>
      <c r="N2" s="2506"/>
      <c r="O2" s="2506"/>
      <c r="P2" s="2506"/>
      <c r="Q2" s="2507"/>
      <c r="R2" s="2507"/>
      <c r="S2" s="2507"/>
      <c r="T2" s="3264" t="s">
        <v>2370</v>
      </c>
      <c r="U2" s="2507"/>
      <c r="V2" s="3264"/>
      <c r="W2" s="2507"/>
      <c r="X2" s="2507"/>
      <c r="Y2" s="2507"/>
      <c r="Z2" s="2507"/>
      <c r="AA2" s="2507"/>
      <c r="AB2" s="2507"/>
      <c r="AC2" s="2507"/>
      <c r="AD2" s="2533"/>
    </row>
    <row r="3" spans="1:30" ht="30" customHeight="1">
      <c r="A3" s="2505"/>
      <c r="B3" s="2509" t="s">
        <v>2077</v>
      </c>
      <c r="C3" s="2510"/>
      <c r="D3" s="2505"/>
      <c r="E3" s="2505"/>
      <c r="F3" s="2505"/>
      <c r="G3" s="2505"/>
      <c r="H3" s="2505"/>
      <c r="I3" s="2506"/>
      <c r="J3" s="2505"/>
      <c r="K3" s="2505"/>
      <c r="L3" s="2506"/>
      <c r="M3" s="2506"/>
      <c r="N3" s="2506"/>
      <c r="O3" s="2506"/>
      <c r="P3" s="2506"/>
      <c r="Q3" s="2507"/>
      <c r="R3" s="2507"/>
      <c r="S3" s="2507"/>
      <c r="T3" s="3264" t="s">
        <v>2264</v>
      </c>
      <c r="U3" s="2507"/>
      <c r="V3" s="3264"/>
      <c r="W3" s="2507"/>
      <c r="X3" s="2507"/>
      <c r="Y3" s="2507"/>
      <c r="Z3" s="2507"/>
      <c r="AA3" s="2507"/>
      <c r="AB3" s="2507"/>
      <c r="AC3" s="2507"/>
      <c r="AD3" s="2533"/>
    </row>
    <row r="4" spans="1:30" ht="30" customHeight="1">
      <c r="A4" s="2505"/>
      <c r="B4" s="2509" t="s">
        <v>2212</v>
      </c>
      <c r="C4" s="2510"/>
      <c r="D4" s="2505"/>
      <c r="E4" s="2505"/>
      <c r="F4" s="2505"/>
      <c r="G4" s="2505"/>
      <c r="H4" s="2505"/>
      <c r="I4" s="2506"/>
      <c r="J4" s="2505"/>
      <c r="K4" s="2505"/>
      <c r="L4" s="2506"/>
      <c r="M4" s="2506"/>
      <c r="N4" s="2506"/>
      <c r="O4" s="2506"/>
      <c r="P4" s="2506"/>
      <c r="Q4" s="2507"/>
      <c r="R4" s="2507"/>
      <c r="S4" s="2507"/>
      <c r="T4" s="2507"/>
      <c r="U4" s="2507"/>
      <c r="V4" s="2507"/>
      <c r="W4" s="2507"/>
      <c r="X4" s="2507"/>
      <c r="Y4" s="2507"/>
      <c r="Z4" s="2507"/>
      <c r="AA4" s="2507"/>
      <c r="AB4" s="2507"/>
      <c r="AC4" s="2507"/>
      <c r="AD4" s="2533"/>
    </row>
    <row r="5" spans="1:30" ht="30" customHeight="1">
      <c r="A5" s="2505"/>
      <c r="B5" s="2509" t="s">
        <v>2078</v>
      </c>
      <c r="C5" s="2510"/>
      <c r="D5" s="2505"/>
      <c r="E5" s="2505"/>
      <c r="F5" s="2505"/>
      <c r="G5" s="2505"/>
      <c r="H5" s="2505"/>
      <c r="I5" s="2506"/>
      <c r="J5" s="2505"/>
      <c r="K5" s="2505"/>
      <c r="L5" s="2506"/>
      <c r="M5" s="2506"/>
      <c r="N5" s="2506"/>
      <c r="O5" s="2506"/>
      <c r="P5" s="2506"/>
      <c r="Q5" s="2507"/>
      <c r="R5" s="2507"/>
      <c r="S5" s="2507"/>
      <c r="T5" s="2507"/>
      <c r="U5" s="2507"/>
      <c r="V5" s="2507"/>
      <c r="W5" s="2507"/>
      <c r="X5" s="2507"/>
      <c r="Y5" s="2507"/>
      <c r="Z5" s="2507"/>
      <c r="AA5" s="2507"/>
      <c r="AB5" s="2507"/>
      <c r="AC5" s="2507"/>
      <c r="AD5" s="2533"/>
    </row>
    <row r="6" spans="1:30" ht="30" customHeight="1">
      <c r="A6" s="2505"/>
      <c r="B6" s="2509" t="s">
        <v>2079</v>
      </c>
      <c r="C6" s="2505"/>
      <c r="D6" s="2505"/>
      <c r="E6" s="2505"/>
      <c r="F6" s="2505"/>
      <c r="G6" s="2505"/>
      <c r="H6" s="2505"/>
      <c r="I6" s="2506"/>
      <c r="J6" s="2505"/>
      <c r="K6" s="2505"/>
      <c r="L6" s="2506"/>
      <c r="M6" s="2506"/>
      <c r="N6" s="2506"/>
      <c r="O6" s="2506"/>
      <c r="P6" s="2506"/>
      <c r="Q6" s="2507"/>
      <c r="R6" s="2507"/>
      <c r="S6" s="2507"/>
      <c r="T6" s="2507"/>
      <c r="U6" s="2507"/>
      <c r="V6" s="2507"/>
      <c r="W6" s="2507"/>
      <c r="X6" s="2507"/>
      <c r="Y6" s="2507"/>
      <c r="Z6" s="2507"/>
      <c r="AA6" s="2507"/>
      <c r="AB6" s="2507"/>
      <c r="AC6" s="2507"/>
      <c r="AD6" s="2533"/>
    </row>
    <row r="7" spans="1:30" ht="30" customHeight="1" thickBot="1">
      <c r="A7" s="2505"/>
      <c r="B7" s="2509"/>
      <c r="C7" s="2505"/>
      <c r="D7" s="2505"/>
      <c r="E7" s="2505"/>
      <c r="F7" s="2505"/>
      <c r="G7" s="2505"/>
      <c r="H7" s="2505"/>
      <c r="I7" s="2506"/>
      <c r="J7" s="2505"/>
      <c r="K7" s="2505"/>
      <c r="L7" s="2506"/>
      <c r="M7" s="2506"/>
      <c r="N7" s="2506"/>
      <c r="O7" s="2506"/>
      <c r="P7" s="2506"/>
      <c r="Q7" s="2507"/>
      <c r="R7" s="2507"/>
      <c r="S7" s="2507"/>
      <c r="T7" s="2507"/>
      <c r="U7" s="2507"/>
      <c r="V7" s="2507"/>
      <c r="W7" s="2507"/>
      <c r="X7" s="2507"/>
      <c r="Y7" s="2507"/>
      <c r="Z7" s="2507"/>
      <c r="AA7" s="2507"/>
      <c r="AB7" s="2507"/>
      <c r="AC7" s="2507"/>
      <c r="AD7" s="2533"/>
    </row>
    <row r="8" spans="1:30" ht="30" customHeight="1">
      <c r="A8" s="2505"/>
      <c r="B8" s="3971" t="s">
        <v>2242</v>
      </c>
      <c r="C8" s="3971"/>
      <c r="D8" s="3971"/>
      <c r="E8" s="3971"/>
      <c r="F8" s="3971"/>
      <c r="G8" s="3971"/>
      <c r="H8" s="3971"/>
      <c r="I8" s="3971"/>
      <c r="J8" s="3971"/>
      <c r="K8" s="3971"/>
      <c r="L8" s="3971"/>
      <c r="M8" s="3971"/>
      <c r="N8" s="3971"/>
      <c r="O8" s="3971"/>
      <c r="P8" s="3971"/>
      <c r="Q8" s="3971"/>
      <c r="R8" s="2507"/>
      <c r="S8" s="3912" t="s">
        <v>243</v>
      </c>
      <c r="T8" s="3983" t="s">
        <v>2158</v>
      </c>
      <c r="U8" s="3983"/>
      <c r="V8" s="3983"/>
      <c r="W8" s="3983"/>
      <c r="X8" s="3983"/>
      <c r="Y8" s="3983"/>
      <c r="Z8" s="3983"/>
      <c r="AA8" s="3983"/>
      <c r="AB8" s="3983"/>
      <c r="AC8" s="3984"/>
      <c r="AD8" s="2533"/>
    </row>
    <row r="9" spans="1:30" ht="30" customHeight="1">
      <c r="A9" s="2505"/>
      <c r="B9" s="3146" t="s">
        <v>2369</v>
      </c>
      <c r="C9" s="3149"/>
      <c r="D9" s="3149"/>
      <c r="E9" s="3149"/>
      <c r="F9" s="3149"/>
      <c r="G9" s="3149"/>
      <c r="H9" s="3149"/>
      <c r="I9" s="3149"/>
      <c r="J9" s="3149"/>
      <c r="K9" s="3149"/>
      <c r="L9" s="3149"/>
      <c r="M9" s="3149"/>
      <c r="N9" s="3149"/>
      <c r="O9" s="3149"/>
      <c r="P9" s="3149"/>
      <c r="Q9" s="3149"/>
      <c r="R9" s="2507"/>
      <c r="S9" s="3975" t="s">
        <v>2159</v>
      </c>
      <c r="T9" s="3987" t="s">
        <v>1260</v>
      </c>
      <c r="U9" s="3985" t="s">
        <v>306</v>
      </c>
      <c r="V9" s="3985"/>
      <c r="W9" s="3985"/>
      <c r="X9" s="3985"/>
      <c r="Y9" s="3985"/>
      <c r="Z9" s="3985"/>
      <c r="AA9" s="3985"/>
      <c r="AB9" s="3985"/>
      <c r="AC9" s="3986"/>
      <c r="AD9" s="2533"/>
    </row>
    <row r="10" spans="1:30" ht="30" customHeight="1">
      <c r="A10" s="2505"/>
      <c r="B10" s="3146" t="s">
        <v>2245</v>
      </c>
      <c r="C10" s="3147"/>
      <c r="D10" s="3147"/>
      <c r="E10" s="3147"/>
      <c r="F10" s="3147"/>
      <c r="G10" s="3147"/>
      <c r="H10" s="3147"/>
      <c r="I10" s="3148"/>
      <c r="J10" s="3147"/>
      <c r="K10" s="3147"/>
      <c r="L10" s="3148"/>
      <c r="M10" s="3148"/>
      <c r="N10" s="3148"/>
      <c r="O10" s="3148"/>
      <c r="P10" s="3148"/>
      <c r="Q10" s="3148"/>
      <c r="R10" s="2507"/>
      <c r="S10" s="3975"/>
      <c r="T10" s="3987"/>
      <c r="U10" s="3985"/>
      <c r="V10" s="3985"/>
      <c r="W10" s="3985"/>
      <c r="X10" s="3985"/>
      <c r="Y10" s="3985"/>
      <c r="Z10" s="3985"/>
      <c r="AA10" s="3985"/>
      <c r="AB10" s="3985"/>
      <c r="AC10" s="3986"/>
      <c r="AD10" s="2533"/>
    </row>
    <row r="11" spans="1:30" ht="30" customHeight="1">
      <c r="A11" s="2505"/>
      <c r="B11" s="3146" t="s">
        <v>2246</v>
      </c>
      <c r="C11" s="3147"/>
      <c r="D11" s="3147"/>
      <c r="E11" s="3147"/>
      <c r="F11" s="3147"/>
      <c r="G11" s="3147"/>
      <c r="H11" s="3147"/>
      <c r="I11" s="3148"/>
      <c r="J11" s="3147"/>
      <c r="K11" s="3147"/>
      <c r="L11" s="3148"/>
      <c r="M11" s="3148"/>
      <c r="N11" s="3148"/>
      <c r="O11" s="3148"/>
      <c r="P11" s="3148"/>
      <c r="Q11" s="3148"/>
      <c r="R11" s="2507"/>
      <c r="S11" s="3975"/>
      <c r="T11" s="3913" t="s">
        <v>1413</v>
      </c>
      <c r="U11" s="3914" t="s">
        <v>2165</v>
      </c>
      <c r="V11" s="3915"/>
      <c r="W11" s="3915" t="s">
        <v>2166</v>
      </c>
      <c r="X11" s="3916"/>
      <c r="Y11" s="3916"/>
      <c r="Z11" s="3916"/>
      <c r="AA11" s="3916"/>
      <c r="AB11" s="3916"/>
      <c r="AC11" s="3909"/>
      <c r="AD11" s="2533"/>
    </row>
    <row r="12" spans="1:30" ht="30" customHeight="1">
      <c r="A12" s="2505"/>
      <c r="B12" s="3146" t="s">
        <v>2222</v>
      </c>
      <c r="C12" s="3147"/>
      <c r="D12" s="3147"/>
      <c r="E12" s="3147"/>
      <c r="F12" s="3147"/>
      <c r="G12" s="3147"/>
      <c r="H12" s="3147"/>
      <c r="I12" s="3148"/>
      <c r="J12" s="3147"/>
      <c r="K12" s="3147"/>
      <c r="L12" s="3148"/>
      <c r="M12" s="3148"/>
      <c r="N12" s="3148"/>
      <c r="O12" s="3148"/>
      <c r="P12" s="3148"/>
      <c r="Q12" s="3148"/>
      <c r="R12" s="2507"/>
      <c r="S12" s="3975"/>
      <c r="T12" s="3917" t="s">
        <v>1414</v>
      </c>
      <c r="U12" s="3914" t="s">
        <v>2170</v>
      </c>
      <c r="V12" s="3915" t="s">
        <v>2171</v>
      </c>
      <c r="W12" s="3918"/>
      <c r="X12" s="3916"/>
      <c r="Y12" s="3916"/>
      <c r="Z12" s="3916"/>
      <c r="AA12" s="3916"/>
      <c r="AB12" s="3916"/>
      <c r="AC12" s="3909"/>
      <c r="AD12" s="2533"/>
    </row>
    <row r="13" spans="1:30" ht="30" customHeight="1">
      <c r="A13" s="2505"/>
      <c r="B13" s="3146" t="s">
        <v>2247</v>
      </c>
      <c r="C13" s="3147"/>
      <c r="D13" s="3147"/>
      <c r="E13" s="3147"/>
      <c r="F13" s="3147"/>
      <c r="G13" s="3147"/>
      <c r="H13" s="3147"/>
      <c r="I13" s="3148"/>
      <c r="J13" s="3147"/>
      <c r="K13" s="3147"/>
      <c r="L13" s="3148"/>
      <c r="M13" s="3148"/>
      <c r="N13" s="3148"/>
      <c r="O13" s="3148"/>
      <c r="P13" s="3148"/>
      <c r="Q13" s="3148"/>
      <c r="R13" s="2507"/>
      <c r="S13" s="3975"/>
      <c r="T13" s="3917"/>
      <c r="U13" s="3914"/>
      <c r="V13" s="3919" t="s">
        <v>57</v>
      </c>
      <c r="W13" s="3918"/>
      <c r="X13" s="3916"/>
      <c r="Y13" s="3916"/>
      <c r="Z13" s="3916"/>
      <c r="AA13" s="3916"/>
      <c r="AB13" s="3916"/>
      <c r="AC13" s="3909"/>
      <c r="AD13" s="2533"/>
    </row>
    <row r="14" spans="1:30" ht="30" customHeight="1">
      <c r="A14" s="2505"/>
      <c r="B14" s="3146" t="s">
        <v>2248</v>
      </c>
      <c r="C14" s="3147"/>
      <c r="D14" s="3147"/>
      <c r="E14" s="3147"/>
      <c r="F14" s="3147"/>
      <c r="G14" s="3147"/>
      <c r="H14" s="3147"/>
      <c r="I14" s="3148"/>
      <c r="J14" s="3147"/>
      <c r="K14" s="3147"/>
      <c r="L14" s="3148"/>
      <c r="M14" s="3148"/>
      <c r="N14" s="3148"/>
      <c r="O14" s="3148"/>
      <c r="P14" s="3148"/>
      <c r="Q14" s="3148"/>
      <c r="R14" s="2507"/>
      <c r="S14" s="3975"/>
      <c r="T14" s="3918"/>
      <c r="U14" s="3918"/>
      <c r="V14" s="3915" t="s">
        <v>2175</v>
      </c>
      <c r="W14" s="3918"/>
      <c r="X14" s="3916"/>
      <c r="Y14" s="3916"/>
      <c r="Z14" s="3916"/>
      <c r="AA14" s="3916"/>
      <c r="AB14" s="3920"/>
      <c r="AC14" s="3910"/>
      <c r="AD14" s="2533"/>
    </row>
    <row r="15" spans="1:30" ht="30" customHeight="1">
      <c r="A15" s="2505"/>
      <c r="B15" s="3146" t="s">
        <v>2249</v>
      </c>
      <c r="C15" s="3147"/>
      <c r="D15" s="3147"/>
      <c r="E15" s="3147"/>
      <c r="F15" s="3147"/>
      <c r="G15" s="3147"/>
      <c r="H15" s="3147"/>
      <c r="I15" s="3148"/>
      <c r="J15" s="3147"/>
      <c r="K15" s="3147"/>
      <c r="L15" s="3148"/>
      <c r="M15" s="3148"/>
      <c r="N15" s="3148"/>
      <c r="O15" s="3148"/>
      <c r="P15" s="3148"/>
      <c r="Q15" s="3148"/>
      <c r="R15" s="2507"/>
      <c r="S15" s="3975"/>
      <c r="T15" s="3917" t="s">
        <v>1415</v>
      </c>
      <c r="U15" s="3914" t="s">
        <v>284</v>
      </c>
      <c r="V15" s="3920" t="s">
        <v>19</v>
      </c>
      <c r="W15" s="3920" t="s">
        <v>79</v>
      </c>
      <c r="X15" s="3920" t="s">
        <v>686</v>
      </c>
      <c r="Y15" s="3920" t="s">
        <v>2180</v>
      </c>
      <c r="Z15" s="3915" t="s">
        <v>2181</v>
      </c>
      <c r="AA15" s="3916"/>
      <c r="AB15" s="3916"/>
      <c r="AC15" s="3909"/>
      <c r="AD15" s="2533"/>
    </row>
    <row r="16" spans="1:30" ht="30" customHeight="1">
      <c r="A16" s="2505"/>
      <c r="B16" s="3146" t="s">
        <v>2250</v>
      </c>
      <c r="C16" s="3147"/>
      <c r="D16" s="3147"/>
      <c r="E16" s="3147"/>
      <c r="F16" s="3147"/>
      <c r="G16" s="3147"/>
      <c r="H16" s="3147"/>
      <c r="I16" s="3148"/>
      <c r="J16" s="3147"/>
      <c r="K16" s="3147"/>
      <c r="L16" s="3148"/>
      <c r="M16" s="3148"/>
      <c r="N16" s="3148"/>
      <c r="O16" s="3148"/>
      <c r="P16" s="3148"/>
      <c r="Q16" s="3148"/>
      <c r="R16" s="2507"/>
      <c r="S16" s="3975"/>
      <c r="T16" s="446"/>
      <c r="U16" s="446"/>
      <c r="V16" s="446"/>
      <c r="W16" s="446"/>
      <c r="X16" s="446"/>
      <c r="Y16" s="3920" t="s">
        <v>266</v>
      </c>
      <c r="Z16" s="3915" t="s">
        <v>2182</v>
      </c>
      <c r="AA16" s="446"/>
      <c r="AB16" s="446"/>
      <c r="AC16" s="3921"/>
      <c r="AD16" s="2533"/>
    </row>
    <row r="17" spans="1:30" ht="30" customHeight="1">
      <c r="A17" s="2505"/>
      <c r="B17" s="3146" t="s">
        <v>2251</v>
      </c>
      <c r="C17" s="3147"/>
      <c r="D17" s="3147"/>
      <c r="E17" s="3147"/>
      <c r="F17" s="3147"/>
      <c r="G17" s="3147"/>
      <c r="H17" s="3147"/>
      <c r="I17" s="3148"/>
      <c r="J17" s="3147"/>
      <c r="K17" s="3147"/>
      <c r="L17" s="3148"/>
      <c r="M17" s="3148"/>
      <c r="N17" s="3148"/>
      <c r="O17" s="3148"/>
      <c r="P17" s="3148"/>
      <c r="Q17" s="3148"/>
      <c r="R17" s="2507"/>
      <c r="S17" s="3975"/>
      <c r="T17" s="3922"/>
      <c r="U17" s="3923">
        <v>10</v>
      </c>
      <c r="V17" s="3914" t="s">
        <v>2187</v>
      </c>
      <c r="W17" s="3918"/>
      <c r="X17" s="3977" t="s">
        <v>2188</v>
      </c>
      <c r="Y17" s="3977"/>
      <c r="Z17" s="3977"/>
      <c r="AA17" s="3977"/>
      <c r="AB17" s="3977"/>
      <c r="AC17" s="3978"/>
      <c r="AD17" s="2533"/>
    </row>
    <row r="18" spans="1:30" ht="30" customHeight="1">
      <c r="A18" s="2505"/>
      <c r="B18" s="3146" t="s">
        <v>2252</v>
      </c>
      <c r="C18" s="3147"/>
      <c r="D18" s="3147"/>
      <c r="E18" s="3147"/>
      <c r="F18" s="3147"/>
      <c r="G18" s="3147"/>
      <c r="H18" s="3147"/>
      <c r="I18" s="3148"/>
      <c r="J18" s="3147"/>
      <c r="K18" s="3147"/>
      <c r="L18" s="3148"/>
      <c r="M18" s="3148"/>
      <c r="N18" s="3148"/>
      <c r="O18" s="3148"/>
      <c r="P18" s="3148"/>
      <c r="Q18" s="3148"/>
      <c r="R18" s="2507"/>
      <c r="S18" s="3975"/>
      <c r="T18" s="3924"/>
      <c r="U18" s="3924"/>
      <c r="V18" s="3924"/>
      <c r="W18" s="3924"/>
      <c r="X18" s="3977"/>
      <c r="Y18" s="3977"/>
      <c r="Z18" s="3977"/>
      <c r="AA18" s="3977"/>
      <c r="AB18" s="3977"/>
      <c r="AC18" s="3978"/>
      <c r="AD18" s="2533"/>
    </row>
    <row r="19" spans="1:30" ht="30" customHeight="1">
      <c r="A19" s="2505"/>
      <c r="B19" s="3146" t="s">
        <v>2253</v>
      </c>
      <c r="C19" s="3147"/>
      <c r="D19" s="3147"/>
      <c r="E19" s="3147"/>
      <c r="F19" s="3147"/>
      <c r="G19" s="3147"/>
      <c r="H19" s="3147"/>
      <c r="I19" s="3148"/>
      <c r="J19" s="3147"/>
      <c r="K19" s="3147"/>
      <c r="L19" s="3148"/>
      <c r="M19" s="3148"/>
      <c r="N19" s="3148"/>
      <c r="O19" s="3148"/>
      <c r="P19" s="3148"/>
      <c r="Q19" s="3148"/>
      <c r="R19" s="2507"/>
      <c r="S19" s="3975"/>
      <c r="T19" s="3925"/>
      <c r="U19" s="3925" t="s">
        <v>315</v>
      </c>
      <c r="V19" s="3918"/>
      <c r="W19" s="3925" t="s">
        <v>19</v>
      </c>
      <c r="X19" s="3918"/>
      <c r="Y19" s="3925" t="s">
        <v>640</v>
      </c>
      <c r="Z19" s="3918"/>
      <c r="AA19" s="3925" t="s">
        <v>2191</v>
      </c>
      <c r="AB19" s="446"/>
      <c r="AC19" s="3921"/>
      <c r="AD19" s="2533"/>
    </row>
    <row r="20" spans="1:30" ht="30" customHeight="1">
      <c r="A20" s="2505"/>
      <c r="B20" s="3146" t="s">
        <v>2254</v>
      </c>
      <c r="C20" s="3147"/>
      <c r="D20" s="3147"/>
      <c r="E20" s="3147"/>
      <c r="F20" s="3147"/>
      <c r="G20" s="3147"/>
      <c r="H20" s="3147"/>
      <c r="I20" s="3148"/>
      <c r="J20" s="3147"/>
      <c r="K20" s="3147"/>
      <c r="L20" s="3148"/>
      <c r="M20" s="3148"/>
      <c r="N20" s="3148"/>
      <c r="O20" s="3148"/>
      <c r="P20" s="3148"/>
      <c r="Q20" s="3148"/>
      <c r="R20" s="2507"/>
      <c r="S20" s="3975"/>
      <c r="T20" s="3926" t="s">
        <v>2161</v>
      </c>
      <c r="U20" s="3918"/>
      <c r="V20" s="3918"/>
      <c r="W20" s="3918"/>
      <c r="X20" s="3918"/>
      <c r="Y20" s="3918"/>
      <c r="Z20" s="3918"/>
      <c r="AA20" s="3918"/>
      <c r="AB20" s="3918"/>
      <c r="AC20" s="3911"/>
      <c r="AD20" s="2533"/>
    </row>
    <row r="21" spans="1:30" ht="30" customHeight="1">
      <c r="A21" s="2505"/>
      <c r="B21" s="3146" t="s">
        <v>2255</v>
      </c>
      <c r="C21" s="3147"/>
      <c r="D21" s="3147"/>
      <c r="E21" s="3147"/>
      <c r="F21" s="3147"/>
      <c r="G21" s="3147"/>
      <c r="H21" s="3147"/>
      <c r="I21" s="3148"/>
      <c r="J21" s="3147"/>
      <c r="K21" s="3147"/>
      <c r="L21" s="3148"/>
      <c r="M21" s="3148"/>
      <c r="N21" s="3148"/>
      <c r="O21" s="3148"/>
      <c r="P21" s="3148"/>
      <c r="Q21" s="3148"/>
      <c r="R21" s="2507"/>
      <c r="S21" s="3975"/>
      <c r="T21" s="3973">
        <v>10</v>
      </c>
      <c r="U21" s="3979" t="s">
        <v>2194</v>
      </c>
      <c r="V21" s="3979"/>
      <c r="W21" s="3979"/>
      <c r="X21" s="3979"/>
      <c r="Y21" s="3979"/>
      <c r="Z21" s="3979"/>
      <c r="AA21" s="3979"/>
      <c r="AB21" s="3979"/>
      <c r="AC21" s="3980"/>
      <c r="AD21" s="2533"/>
    </row>
    <row r="22" spans="1:30" ht="30" customHeight="1" thickBot="1">
      <c r="A22" s="2505"/>
      <c r="B22" s="3146" t="s">
        <v>2256</v>
      </c>
      <c r="C22" s="3147"/>
      <c r="D22" s="3147"/>
      <c r="E22" s="3147"/>
      <c r="F22" s="3147"/>
      <c r="G22" s="3147"/>
      <c r="H22" s="3147"/>
      <c r="I22" s="3148"/>
      <c r="J22" s="3147"/>
      <c r="K22" s="3147"/>
      <c r="L22" s="3148"/>
      <c r="M22" s="3148"/>
      <c r="N22" s="3148"/>
      <c r="O22" s="3148"/>
      <c r="P22" s="3148"/>
      <c r="Q22" s="3148"/>
      <c r="R22" s="2507"/>
      <c r="S22" s="3976"/>
      <c r="T22" s="3974"/>
      <c r="U22" s="3981"/>
      <c r="V22" s="3981"/>
      <c r="W22" s="3981"/>
      <c r="X22" s="3981"/>
      <c r="Y22" s="3981"/>
      <c r="Z22" s="3981"/>
      <c r="AA22" s="3981"/>
      <c r="AB22" s="3981"/>
      <c r="AC22" s="3982"/>
      <c r="AD22" s="2533"/>
    </row>
    <row r="23" spans="1:30" ht="30" customHeight="1">
      <c r="A23" s="2505"/>
      <c r="B23" s="3146" t="s">
        <v>2257</v>
      </c>
      <c r="C23" s="3147"/>
      <c r="D23" s="3147"/>
      <c r="E23" s="3147"/>
      <c r="F23" s="3147"/>
      <c r="G23" s="3147"/>
      <c r="H23" s="3147"/>
      <c r="I23" s="3148"/>
      <c r="J23" s="3147"/>
      <c r="K23" s="3147"/>
      <c r="L23" s="3148"/>
      <c r="M23" s="3148"/>
      <c r="N23" s="3148"/>
      <c r="O23" s="3148"/>
      <c r="P23" s="3148"/>
      <c r="Q23" s="3148"/>
      <c r="R23" s="2507"/>
      <c r="S23" s="2507"/>
      <c r="T23" s="2507"/>
      <c r="U23" s="2507"/>
      <c r="V23" s="2507"/>
      <c r="W23" s="2507"/>
      <c r="X23" s="2507"/>
      <c r="Y23" s="2507"/>
      <c r="Z23" s="2507"/>
      <c r="AA23" s="2507"/>
      <c r="AB23" s="2507"/>
      <c r="AC23" s="2507"/>
      <c r="AD23" s="2533"/>
    </row>
    <row r="24" spans="1:30" ht="30" customHeight="1">
      <c r="A24" s="2505"/>
      <c r="B24" s="3146" t="s">
        <v>2243</v>
      </c>
      <c r="C24" s="3147"/>
      <c r="D24" s="3147"/>
      <c r="E24" s="3147"/>
      <c r="F24" s="3147"/>
      <c r="G24" s="3147"/>
      <c r="H24" s="3147"/>
      <c r="I24" s="3148"/>
      <c r="J24" s="3147"/>
      <c r="K24" s="3147"/>
      <c r="L24" s="3148"/>
      <c r="M24" s="3148"/>
      <c r="N24" s="3148"/>
      <c r="O24" s="3148"/>
      <c r="P24" s="3148"/>
      <c r="Q24" s="3148"/>
      <c r="R24" s="2507"/>
      <c r="S24" s="2507"/>
      <c r="T24" s="2507"/>
      <c r="U24" s="2507"/>
      <c r="V24" s="2507"/>
      <c r="W24" s="2507"/>
      <c r="X24" s="2507"/>
      <c r="Y24" s="2507"/>
      <c r="Z24" s="2507"/>
      <c r="AA24" s="2507"/>
      <c r="AB24" s="2507"/>
      <c r="AC24" s="2507"/>
      <c r="AD24" s="2533"/>
    </row>
    <row r="25" spans="1:30" ht="30" customHeight="1">
      <c r="A25" s="2505"/>
      <c r="B25" s="3146" t="s">
        <v>2258</v>
      </c>
      <c r="C25" s="3147"/>
      <c r="D25" s="3147"/>
      <c r="E25" s="3147"/>
      <c r="F25" s="3147"/>
      <c r="G25" s="3147"/>
      <c r="H25" s="3147"/>
      <c r="I25" s="3148"/>
      <c r="J25" s="3147"/>
      <c r="K25" s="3147"/>
      <c r="L25" s="3148"/>
      <c r="M25" s="3148"/>
      <c r="N25" s="3148"/>
      <c r="O25" s="3148"/>
      <c r="P25" s="3148"/>
      <c r="Q25" s="3148"/>
      <c r="R25" s="2507"/>
      <c r="S25" s="2507"/>
      <c r="T25" s="2507"/>
      <c r="U25" s="2507"/>
      <c r="V25" s="2507"/>
      <c r="W25" s="2507"/>
      <c r="X25" s="2507"/>
      <c r="Y25" s="2507"/>
      <c r="Z25" s="2507"/>
      <c r="AA25" s="2507"/>
      <c r="AB25" s="2507"/>
      <c r="AC25" s="2507"/>
      <c r="AD25" s="2533"/>
    </row>
    <row r="26" spans="1:30" ht="30" customHeight="1">
      <c r="A26" s="2505"/>
      <c r="B26" s="3146" t="s">
        <v>2259</v>
      </c>
      <c r="C26" s="3147"/>
      <c r="D26" s="3147"/>
      <c r="E26" s="3147"/>
      <c r="F26" s="3147"/>
      <c r="G26" s="3147"/>
      <c r="H26" s="3147"/>
      <c r="I26" s="3148"/>
      <c r="J26" s="3147"/>
      <c r="K26" s="3147"/>
      <c r="L26" s="3148"/>
      <c r="M26" s="3148"/>
      <c r="N26" s="3148"/>
      <c r="O26" s="3148"/>
      <c r="P26" s="3148"/>
      <c r="Q26" s="3148"/>
      <c r="R26" s="2507"/>
      <c r="S26" s="2507"/>
      <c r="T26" s="2507"/>
      <c r="U26" s="2507"/>
      <c r="V26" s="2507"/>
      <c r="W26" s="2507"/>
      <c r="X26" s="2507"/>
      <c r="Y26" s="2507"/>
      <c r="Z26" s="2507"/>
      <c r="AA26" s="2507"/>
      <c r="AB26" s="2507"/>
      <c r="AC26" s="2507"/>
      <c r="AD26" s="2533"/>
    </row>
    <row r="27" spans="1:30" ht="30" customHeight="1">
      <c r="A27" s="2505"/>
      <c r="B27" s="3146" t="s">
        <v>2244</v>
      </c>
      <c r="C27" s="3147"/>
      <c r="D27" s="3147"/>
      <c r="E27" s="3147"/>
      <c r="F27" s="3147"/>
      <c r="G27" s="3147"/>
      <c r="H27" s="3147"/>
      <c r="I27" s="3148"/>
      <c r="J27" s="3147"/>
      <c r="K27" s="3147"/>
      <c r="L27" s="3148"/>
      <c r="M27" s="3148"/>
      <c r="N27" s="3148"/>
      <c r="O27" s="3148"/>
      <c r="P27" s="3148"/>
      <c r="Q27" s="3148"/>
      <c r="R27" s="2507"/>
      <c r="S27" s="2507"/>
      <c r="T27" s="2507"/>
      <c r="U27" s="2507"/>
      <c r="V27" s="2507"/>
      <c r="W27" s="2507"/>
      <c r="X27" s="2507"/>
      <c r="Y27" s="2507"/>
      <c r="Z27" s="2507"/>
      <c r="AA27" s="2507"/>
      <c r="AB27" s="2507"/>
      <c r="AC27" s="2507"/>
      <c r="AD27" s="2533"/>
    </row>
    <row r="28" spans="1:30" ht="30" customHeight="1">
      <c r="A28" s="2505"/>
      <c r="B28" s="3146"/>
      <c r="C28" s="3147"/>
      <c r="D28" s="3147"/>
      <c r="E28" s="3147"/>
      <c r="F28" s="3147"/>
      <c r="G28" s="3147"/>
      <c r="H28" s="3147"/>
      <c r="I28" s="3148"/>
      <c r="J28" s="3147"/>
      <c r="K28" s="3147"/>
      <c r="L28" s="3148"/>
      <c r="M28" s="3148"/>
      <c r="N28" s="3148"/>
      <c r="O28" s="3148"/>
      <c r="P28" s="3148"/>
      <c r="Q28" s="3148"/>
      <c r="R28" s="2507"/>
      <c r="S28" s="2507"/>
      <c r="T28" s="2507"/>
      <c r="U28" s="2507"/>
      <c r="V28" s="2507"/>
      <c r="W28" s="2507"/>
      <c r="X28" s="2507"/>
      <c r="Y28" s="2507"/>
      <c r="Z28" s="2507"/>
      <c r="AA28" s="2507"/>
      <c r="AB28" s="2507"/>
      <c r="AC28" s="2507"/>
      <c r="AD28" s="2533"/>
    </row>
    <row r="29" spans="1:30" ht="30" customHeight="1">
      <c r="A29" s="2505"/>
      <c r="B29" s="2509"/>
      <c r="C29" s="2505"/>
      <c r="D29" s="2505"/>
      <c r="E29" s="2505"/>
      <c r="F29" s="2505"/>
      <c r="G29" s="2505"/>
      <c r="H29" s="2505"/>
      <c r="I29" s="2506"/>
      <c r="J29" s="2505"/>
      <c r="K29" s="2505"/>
      <c r="L29" s="2506"/>
      <c r="M29" s="2506"/>
      <c r="N29" s="2506"/>
      <c r="O29" s="2506"/>
      <c r="P29" s="2506"/>
      <c r="Q29" s="2507"/>
      <c r="R29" s="2507"/>
      <c r="S29" s="2507"/>
      <c r="T29" s="2507"/>
      <c r="U29" s="2507"/>
      <c r="V29" s="2507"/>
      <c r="W29" s="2507"/>
      <c r="X29" s="2507"/>
      <c r="Y29" s="2507"/>
      <c r="Z29" s="2507"/>
      <c r="AA29" s="2507"/>
      <c r="AB29" s="2507"/>
      <c r="AC29" s="2507"/>
      <c r="AD29" s="2533"/>
    </row>
    <row r="30" spans="1:30" s="925" customFormat="1" ht="40.5" customHeight="1">
      <c r="A30" s="2505"/>
      <c r="B30" s="2511"/>
      <c r="C30" s="2505"/>
      <c r="D30" s="2505"/>
      <c r="E30" s="2505"/>
      <c r="F30" s="2505"/>
      <c r="G30" s="2505"/>
      <c r="H30" s="2505"/>
      <c r="I30" s="2506"/>
      <c r="J30" s="2505"/>
      <c r="K30" s="2505"/>
      <c r="L30" s="2506"/>
      <c r="M30" s="2506"/>
      <c r="N30" s="2506"/>
      <c r="O30" s="2506"/>
      <c r="P30" s="2506"/>
      <c r="Q30" s="2507"/>
      <c r="R30" s="2507"/>
      <c r="S30" s="2507"/>
      <c r="T30" s="2507"/>
      <c r="U30" s="2507"/>
      <c r="V30" s="2507"/>
      <c r="W30" s="2507"/>
      <c r="X30" s="2507"/>
      <c r="Y30" s="2507"/>
      <c r="Z30" s="2507"/>
      <c r="AA30" s="2507"/>
      <c r="AB30" s="2507"/>
      <c r="AC30" s="2507"/>
      <c r="AD30" s="2533"/>
    </row>
    <row r="31" spans="1:30" s="925" customFormat="1" ht="40.5" customHeight="1">
      <c r="A31" s="2505"/>
      <c r="B31" s="2512" t="s">
        <v>2084</v>
      </c>
      <c r="C31" s="2505"/>
      <c r="D31" s="2505"/>
      <c r="E31" s="2505"/>
      <c r="F31" s="2505"/>
      <c r="G31" s="2505"/>
      <c r="H31" s="2505"/>
      <c r="I31" s="2506"/>
      <c r="J31" s="2505"/>
      <c r="K31" s="2505"/>
      <c r="L31" s="2506"/>
      <c r="M31" s="2506"/>
      <c r="N31" s="2506"/>
      <c r="O31" s="2506"/>
      <c r="P31" s="2506"/>
      <c r="Q31" s="2512" t="s">
        <v>2085</v>
      </c>
      <c r="R31" s="2507"/>
      <c r="S31" s="2507"/>
      <c r="T31" s="2507"/>
      <c r="U31" s="2507"/>
      <c r="V31" s="2507"/>
      <c r="W31" s="2507"/>
      <c r="X31" s="2507"/>
      <c r="Y31" s="2507"/>
      <c r="Z31" s="2507"/>
      <c r="AA31" s="2507"/>
      <c r="AB31" s="2507"/>
      <c r="AC31" s="2507"/>
      <c r="AD31" s="2533"/>
    </row>
    <row r="32" spans="1:30" s="925" customFormat="1" ht="40.5" customHeight="1">
      <c r="A32" s="2505"/>
      <c r="B32" s="2511"/>
      <c r="C32" s="2513" t="s">
        <v>2086</v>
      </c>
      <c r="D32" s="2505"/>
      <c r="E32" s="2514" t="s">
        <v>2087</v>
      </c>
      <c r="F32" s="2506"/>
      <c r="G32" s="2515" t="s">
        <v>2088</v>
      </c>
      <c r="H32" s="2505"/>
      <c r="I32" s="2506"/>
      <c r="J32" s="2509" t="s">
        <v>2089</v>
      </c>
      <c r="K32" s="2505"/>
      <c r="L32" s="2506"/>
      <c r="M32" s="2506"/>
      <c r="N32" s="2506"/>
      <c r="O32" s="2506"/>
      <c r="P32" s="2506"/>
      <c r="Q32" s="2516" t="s">
        <v>2090</v>
      </c>
      <c r="R32" s="2517"/>
      <c r="S32" s="2518">
        <v>15.5</v>
      </c>
      <c r="T32" s="2507"/>
      <c r="U32" s="2519">
        <v>15.5</v>
      </c>
      <c r="V32" s="2507"/>
      <c r="W32" s="2520">
        <v>15.5</v>
      </c>
      <c r="X32" s="2507"/>
      <c r="Y32" s="2507"/>
      <c r="Z32" s="2507"/>
      <c r="AA32" s="2507"/>
      <c r="AB32" s="2507"/>
      <c r="AC32" s="2507"/>
      <c r="AD32" s="2533"/>
    </row>
    <row r="33" spans="1:30" s="925" customFormat="1" ht="40.5" customHeight="1">
      <c r="A33" s="2505"/>
      <c r="B33" s="2511"/>
      <c r="C33" s="2513" t="s">
        <v>2091</v>
      </c>
      <c r="D33" s="2505"/>
      <c r="E33" s="2514" t="s">
        <v>2092</v>
      </c>
      <c r="F33" s="2506"/>
      <c r="G33" s="2515" t="s">
        <v>2093</v>
      </c>
      <c r="H33" s="2505"/>
      <c r="I33" s="2506"/>
      <c r="J33" s="2509" t="s">
        <v>2094</v>
      </c>
      <c r="K33" s="2505"/>
      <c r="L33" s="2506"/>
      <c r="M33" s="2506"/>
      <c r="N33" s="2506"/>
      <c r="O33" s="2506"/>
      <c r="P33" s="2506"/>
      <c r="Q33" s="2521" t="s">
        <v>2095</v>
      </c>
      <c r="R33" s="2517"/>
      <c r="S33" s="2514" t="s">
        <v>2096</v>
      </c>
      <c r="T33" s="2507"/>
      <c r="U33" s="2522" t="s">
        <v>2097</v>
      </c>
      <c r="V33" s="2507"/>
      <c r="W33" s="2514" t="s">
        <v>2098</v>
      </c>
      <c r="X33" s="2507"/>
      <c r="Y33" s="2507"/>
      <c r="Z33" s="2507"/>
      <c r="AA33" s="2507"/>
      <c r="AB33" s="2507"/>
      <c r="AC33" s="2507"/>
      <c r="AD33" s="2533"/>
    </row>
    <row r="34" spans="1:30" s="925" customFormat="1" ht="40.5" customHeight="1">
      <c r="A34" s="2505"/>
      <c r="B34" s="2511"/>
      <c r="C34" s="2505"/>
      <c r="D34" s="2505"/>
      <c r="E34" s="2505"/>
      <c r="F34" s="2505"/>
      <c r="G34" s="2505"/>
      <c r="H34" s="2505"/>
      <c r="I34" s="2506"/>
      <c r="J34" s="2505"/>
      <c r="K34" s="2505"/>
      <c r="L34" s="2506"/>
      <c r="M34" s="2506"/>
      <c r="N34" s="2506"/>
      <c r="O34" s="2506"/>
      <c r="P34" s="2506"/>
      <c r="Q34" s="2507"/>
      <c r="R34" s="2507"/>
      <c r="S34" s="2507"/>
      <c r="T34" s="2507"/>
      <c r="U34" s="2507"/>
      <c r="V34" s="2507"/>
      <c r="W34" s="2507"/>
      <c r="X34" s="2507"/>
      <c r="Y34" s="2507"/>
      <c r="Z34" s="2507"/>
      <c r="AA34" s="2507"/>
      <c r="AB34" s="2507"/>
      <c r="AC34" s="2507"/>
      <c r="AD34" s="2533"/>
    </row>
    <row r="35" spans="1:30" s="925" customFormat="1" ht="40.5" customHeight="1">
      <c r="A35" s="2505"/>
      <c r="B35" s="2512" t="s">
        <v>2099</v>
      </c>
      <c r="C35" s="2505"/>
      <c r="D35" s="2505"/>
      <c r="E35" s="2505"/>
      <c r="F35" s="2505"/>
      <c r="G35" s="2505"/>
      <c r="H35" s="2505"/>
      <c r="I35" s="2506"/>
      <c r="J35" s="2505"/>
      <c r="K35" s="2505"/>
      <c r="L35" s="2506"/>
      <c r="M35" s="2506"/>
      <c r="N35" s="2506"/>
      <c r="O35" s="2506"/>
      <c r="P35" s="2506"/>
      <c r="Q35" s="2507"/>
      <c r="R35" s="2507"/>
      <c r="S35" s="2507"/>
      <c r="T35" s="2507"/>
      <c r="U35" s="2507"/>
      <c r="V35" s="2507"/>
      <c r="W35" s="2507"/>
      <c r="X35" s="2507"/>
      <c r="Y35" s="2507"/>
      <c r="Z35" s="2507"/>
      <c r="AA35" s="2507"/>
      <c r="AB35" s="2507"/>
      <c r="AC35" s="2507"/>
      <c r="AD35" s="2533"/>
    </row>
    <row r="36" spans="1:30" s="925" customFormat="1" ht="40.5" customHeight="1">
      <c r="A36" s="2505"/>
      <c r="B36" s="2511"/>
      <c r="C36" s="2523" t="s">
        <v>2100</v>
      </c>
      <c r="D36" s="2505"/>
      <c r="E36" s="2505"/>
      <c r="F36" s="2505"/>
      <c r="G36" s="2505"/>
      <c r="H36" s="2524" t="s">
        <v>2101</v>
      </c>
      <c r="I36" s="2524"/>
      <c r="J36" s="2505"/>
      <c r="K36" s="2505"/>
      <c r="L36" s="2506"/>
      <c r="M36" s="2506"/>
      <c r="N36" s="2506"/>
      <c r="O36" s="2506"/>
      <c r="P36" s="2525" t="s">
        <v>2102</v>
      </c>
      <c r="Q36" s="2525"/>
      <c r="R36" s="2507"/>
      <c r="S36" s="2507"/>
      <c r="T36" s="2507"/>
      <c r="U36" s="2507"/>
      <c r="V36" s="2526" t="s">
        <v>2103</v>
      </c>
      <c r="W36" s="2526"/>
      <c r="X36" s="2507"/>
      <c r="Y36" s="2507"/>
      <c r="Z36" s="2507"/>
      <c r="AA36" s="2507"/>
      <c r="AB36" s="2507"/>
      <c r="AC36" s="2507"/>
      <c r="AD36" s="2533"/>
    </row>
    <row r="37" spans="1:30" s="925" customFormat="1" ht="40.5" customHeight="1">
      <c r="A37" s="2505"/>
      <c r="B37" s="2511"/>
      <c r="C37" s="2527" t="s">
        <v>2104</v>
      </c>
      <c r="D37" s="2505"/>
      <c r="E37" s="2505"/>
      <c r="F37" s="2505"/>
      <c r="G37" s="2505"/>
      <c r="H37" s="2528" t="s">
        <v>2105</v>
      </c>
      <c r="I37" s="2528"/>
      <c r="J37" s="2505"/>
      <c r="K37" s="2505"/>
      <c r="L37" s="2506"/>
      <c r="M37" s="2506"/>
      <c r="N37" s="2506"/>
      <c r="O37" s="2506"/>
      <c r="P37" s="2529" t="s">
        <v>2106</v>
      </c>
      <c r="Q37" s="2529"/>
      <c r="R37" s="2507"/>
      <c r="S37" s="2507"/>
      <c r="T37" s="2507"/>
      <c r="U37" s="2507"/>
      <c r="V37" s="2530" t="s">
        <v>2107</v>
      </c>
      <c r="W37" s="2530"/>
      <c r="X37" s="2507"/>
      <c r="Y37" s="2507"/>
      <c r="Z37" s="2507"/>
      <c r="AA37" s="2507"/>
      <c r="AB37" s="2507"/>
      <c r="AC37" s="2507"/>
      <c r="AD37" s="2533"/>
    </row>
    <row r="38" spans="1:30" s="925" customFormat="1" ht="40.5" customHeight="1">
      <c r="A38" s="2505"/>
      <c r="B38" s="2511"/>
      <c r="C38" s="2531" t="s">
        <v>2108</v>
      </c>
      <c r="D38" s="2505"/>
      <c r="E38" s="2505"/>
      <c r="F38" s="2505"/>
      <c r="G38" s="2505"/>
      <c r="H38" s="2505"/>
      <c r="I38" s="2506"/>
      <c r="J38" s="2505"/>
      <c r="K38" s="2505"/>
      <c r="L38" s="2506"/>
      <c r="M38" s="2506"/>
      <c r="N38" s="2506"/>
      <c r="O38" s="2506"/>
      <c r="P38" s="2506"/>
      <c r="Q38" s="2507"/>
      <c r="R38" s="2507"/>
      <c r="S38" s="2507"/>
      <c r="T38" s="2507"/>
      <c r="U38" s="2507"/>
      <c r="V38" s="2507"/>
      <c r="W38" s="2507"/>
      <c r="X38" s="2507"/>
      <c r="Y38" s="2507"/>
      <c r="Z38" s="2507"/>
      <c r="AA38" s="2507"/>
      <c r="AB38" s="2507"/>
      <c r="AC38" s="2507"/>
      <c r="AD38" s="2533"/>
    </row>
    <row r="39" spans="1:30" s="2535" customFormat="1" ht="40.5" customHeight="1">
      <c r="A39" s="2532"/>
      <c r="B39" s="2512" t="s">
        <v>2109</v>
      </c>
      <c r="C39" s="2532"/>
      <c r="D39" s="2532"/>
      <c r="E39" s="2532"/>
      <c r="F39" s="2532"/>
      <c r="G39" s="2532"/>
      <c r="H39" s="2532"/>
      <c r="I39" s="2506"/>
      <c r="J39" s="2532"/>
      <c r="K39" s="2532"/>
      <c r="L39" s="2506"/>
      <c r="M39" s="2506"/>
      <c r="N39" s="2506"/>
      <c r="O39" s="2506"/>
      <c r="P39" s="2506"/>
      <c r="Q39" s="2533"/>
      <c r="R39" s="2533"/>
      <c r="S39" s="2533"/>
      <c r="T39" s="2533"/>
      <c r="U39" s="2533"/>
      <c r="V39" s="2533"/>
      <c r="W39" s="2533"/>
      <c r="X39" s="2533"/>
      <c r="Y39" s="2533"/>
      <c r="Z39" s="2533"/>
      <c r="AA39" s="2533"/>
      <c r="AB39" s="2533"/>
      <c r="AC39" s="2533"/>
      <c r="AD39" s="2533"/>
    </row>
    <row r="40" spans="1:30" s="2535" customFormat="1" ht="40.5" customHeight="1">
      <c r="A40" s="2532"/>
      <c r="B40" s="2536"/>
      <c r="C40" s="2537" t="s">
        <v>27</v>
      </c>
      <c r="D40" s="2538" t="s">
        <v>30</v>
      </c>
      <c r="E40" s="2539" t="s">
        <v>248</v>
      </c>
      <c r="F40" s="2540" t="s">
        <v>12</v>
      </c>
      <c r="G40" s="2541" t="s">
        <v>13</v>
      </c>
      <c r="H40" s="2542" t="s">
        <v>15</v>
      </c>
      <c r="I40" s="2543" t="s">
        <v>281</v>
      </c>
      <c r="J40" s="2544" t="s">
        <v>282</v>
      </c>
      <c r="K40" s="2545" t="s">
        <v>328</v>
      </c>
      <c r="L40" s="2546" t="s">
        <v>329</v>
      </c>
      <c r="M40" s="2547" t="s">
        <v>330</v>
      </c>
      <c r="N40" s="2548" t="s">
        <v>331</v>
      </c>
      <c r="O40" s="2549" t="s">
        <v>332</v>
      </c>
      <c r="P40" s="2540" t="s">
        <v>333</v>
      </c>
      <c r="Q40" s="2550" t="s">
        <v>334</v>
      </c>
      <c r="R40" s="2551" t="s">
        <v>335</v>
      </c>
      <c r="S40" s="2552" t="s">
        <v>336</v>
      </c>
      <c r="T40" s="2553" t="s">
        <v>337</v>
      </c>
      <c r="U40" s="2554" t="s">
        <v>338</v>
      </c>
      <c r="V40" s="2539" t="s">
        <v>339</v>
      </c>
      <c r="W40" s="2533"/>
      <c r="X40" s="2533"/>
      <c r="Y40" s="2533"/>
      <c r="Z40" s="2533"/>
      <c r="AA40" s="2533"/>
      <c r="AB40" s="2533"/>
      <c r="AC40" s="2533"/>
      <c r="AD40" s="2533"/>
    </row>
    <row r="41" spans="1:30" s="2535" customFormat="1" ht="40.5" customHeight="1">
      <c r="A41" s="2532"/>
      <c r="B41" s="2536"/>
      <c r="C41" s="2532"/>
      <c r="D41" s="2532"/>
      <c r="E41" s="2532"/>
      <c r="F41" s="2532"/>
      <c r="G41" s="2532"/>
      <c r="H41" s="2532"/>
      <c r="I41" s="2506"/>
      <c r="J41" s="2532"/>
      <c r="K41" s="2532"/>
      <c r="L41" s="2506"/>
      <c r="M41" s="2506"/>
      <c r="N41" s="2506"/>
      <c r="O41" s="2506"/>
      <c r="P41" s="2506"/>
      <c r="Q41" s="2533"/>
      <c r="R41" s="2533"/>
      <c r="S41" s="2533"/>
      <c r="T41" s="2533"/>
      <c r="U41" s="2533"/>
      <c r="V41" s="2533"/>
      <c r="W41" s="2533"/>
      <c r="X41" s="2533"/>
      <c r="Y41" s="2533"/>
      <c r="Z41" s="2533"/>
      <c r="AA41" s="2533"/>
      <c r="AB41" s="2533"/>
      <c r="AC41" s="2533"/>
      <c r="AD41" s="2533"/>
    </row>
    <row r="42" spans="1:30" s="2535" customFormat="1" ht="40.5" customHeight="1">
      <c r="A42" s="2532"/>
      <c r="B42" s="2536"/>
      <c r="C42" s="2555" t="s">
        <v>27</v>
      </c>
      <c r="D42" s="2555" t="s">
        <v>30</v>
      </c>
      <c r="E42" s="2555" t="s">
        <v>248</v>
      </c>
      <c r="F42" s="2555" t="s">
        <v>12</v>
      </c>
      <c r="G42" s="2555" t="s">
        <v>13</v>
      </c>
      <c r="H42" s="2555" t="s">
        <v>15</v>
      </c>
      <c r="I42" s="2555" t="s">
        <v>281</v>
      </c>
      <c r="J42" s="2555" t="s">
        <v>282</v>
      </c>
      <c r="K42" s="2555" t="s">
        <v>328</v>
      </c>
      <c r="L42" s="2555" t="s">
        <v>329</v>
      </c>
      <c r="M42" s="2555" t="s">
        <v>330</v>
      </c>
      <c r="N42" s="2555" t="s">
        <v>331</v>
      </c>
      <c r="O42" s="2555" t="s">
        <v>332</v>
      </c>
      <c r="P42" s="2555" t="s">
        <v>333</v>
      </c>
      <c r="Q42" s="2555" t="s">
        <v>334</v>
      </c>
      <c r="R42" s="2555" t="s">
        <v>335</v>
      </c>
      <c r="S42" s="2555" t="s">
        <v>336</v>
      </c>
      <c r="T42" s="2555" t="s">
        <v>337</v>
      </c>
      <c r="U42" s="2555" t="s">
        <v>338</v>
      </c>
      <c r="V42" s="2555" t="s">
        <v>339</v>
      </c>
      <c r="W42" s="2533"/>
      <c r="X42" s="2533"/>
      <c r="Y42" s="2533"/>
      <c r="Z42" s="2533"/>
      <c r="AA42" s="2533"/>
      <c r="AB42" s="2533"/>
      <c r="AC42" s="2533"/>
      <c r="AD42" s="2533"/>
    </row>
    <row r="43" spans="1:30" s="2535" customFormat="1" ht="40.5" customHeight="1">
      <c r="A43" s="2532"/>
      <c r="B43" s="2536"/>
      <c r="C43" s="2532"/>
      <c r="D43" s="2532"/>
      <c r="E43" s="2532"/>
      <c r="F43" s="2532"/>
      <c r="G43" s="2532"/>
      <c r="H43" s="2532"/>
      <c r="I43" s="2506"/>
      <c r="J43" s="2532"/>
      <c r="K43" s="2532"/>
      <c r="L43" s="2506"/>
      <c r="M43" s="2506"/>
      <c r="N43" s="2506"/>
      <c r="O43" s="2506"/>
      <c r="P43" s="2506"/>
      <c r="Q43" s="2533"/>
      <c r="R43" s="2533"/>
      <c r="S43" s="2533"/>
      <c r="T43" s="2533"/>
      <c r="U43" s="2533"/>
      <c r="V43" s="2533"/>
      <c r="W43" s="2533"/>
      <c r="X43" s="2533"/>
      <c r="Y43" s="2533"/>
      <c r="Z43" s="2533"/>
      <c r="AA43" s="2533"/>
      <c r="AB43" s="2533"/>
      <c r="AC43" s="2533"/>
      <c r="AD43" s="2533"/>
    </row>
    <row r="44" spans="1:30" s="2535" customFormat="1" ht="40.5" customHeight="1">
      <c r="A44" s="2532"/>
      <c r="B44" s="2536"/>
      <c r="C44" s="2556">
        <v>1</v>
      </c>
      <c r="D44" s="2556" t="s">
        <v>2110</v>
      </c>
      <c r="E44" s="2556" t="s">
        <v>2111</v>
      </c>
      <c r="F44" s="2556" t="s">
        <v>2112</v>
      </c>
      <c r="G44" s="2556" t="s">
        <v>2113</v>
      </c>
      <c r="H44" s="2556" t="s">
        <v>2114</v>
      </c>
      <c r="I44" s="2556" t="s">
        <v>2115</v>
      </c>
      <c r="J44" s="2556" t="s">
        <v>2116</v>
      </c>
      <c r="K44" s="2556" t="s">
        <v>2117</v>
      </c>
      <c r="L44" s="2556" t="s">
        <v>2118</v>
      </c>
      <c r="M44" s="2556" t="s">
        <v>2119</v>
      </c>
      <c r="N44" s="2556" t="s">
        <v>2120</v>
      </c>
      <c r="O44" s="2556" t="s">
        <v>2121</v>
      </c>
      <c r="P44" s="2556" t="s">
        <v>2122</v>
      </c>
      <c r="Q44" s="2556" t="s">
        <v>2123</v>
      </c>
      <c r="R44" s="2556" t="s">
        <v>2124</v>
      </c>
      <c r="S44" s="2556" t="s">
        <v>2125</v>
      </c>
      <c r="T44" s="2556" t="s">
        <v>2126</v>
      </c>
      <c r="U44" s="2556" t="s">
        <v>2127</v>
      </c>
      <c r="V44" s="2556" t="s">
        <v>2128</v>
      </c>
      <c r="W44" s="2533"/>
      <c r="X44" s="2533"/>
      <c r="Y44" s="2533"/>
      <c r="Z44" s="2533"/>
      <c r="AA44" s="2533"/>
      <c r="AB44" s="2533"/>
      <c r="AC44" s="2533"/>
      <c r="AD44" s="2533"/>
    </row>
    <row r="45" spans="1:30" s="2535" customFormat="1" ht="40.5" customHeight="1">
      <c r="A45" s="2532"/>
      <c r="B45" s="2536"/>
      <c r="C45" s="2532"/>
      <c r="D45" s="2532"/>
      <c r="E45" s="2532"/>
      <c r="F45" s="2532"/>
      <c r="G45" s="2532"/>
      <c r="H45" s="2532"/>
      <c r="I45" s="2506"/>
      <c r="J45" s="2532"/>
      <c r="K45" s="2532"/>
      <c r="L45" s="2506"/>
      <c r="M45" s="2506"/>
      <c r="N45" s="2506"/>
      <c r="O45" s="2506"/>
      <c r="P45" s="2506"/>
      <c r="Q45" s="2533"/>
      <c r="R45" s="2533"/>
      <c r="S45" s="2533"/>
      <c r="T45" s="2533"/>
      <c r="U45" s="2533"/>
      <c r="V45" s="2533"/>
      <c r="W45" s="2533"/>
      <c r="X45" s="2533"/>
      <c r="Y45" s="2533"/>
      <c r="Z45" s="2533"/>
      <c r="AA45" s="2533"/>
      <c r="AB45" s="2533"/>
      <c r="AC45" s="2533"/>
      <c r="AD45" s="2533"/>
    </row>
    <row r="46" spans="1:30" s="2535" customFormat="1" ht="40.5" customHeight="1">
      <c r="A46" s="2532"/>
      <c r="B46" s="2536"/>
      <c r="C46" s="2557">
        <v>1</v>
      </c>
      <c r="D46" s="2558">
        <v>2</v>
      </c>
      <c r="E46" s="2557">
        <v>3</v>
      </c>
      <c r="F46" s="2558">
        <v>4</v>
      </c>
      <c r="G46" s="2557">
        <v>5</v>
      </c>
      <c r="H46" s="2558">
        <v>6</v>
      </c>
      <c r="I46" s="2557">
        <v>7</v>
      </c>
      <c r="J46" s="2558">
        <v>8</v>
      </c>
      <c r="K46" s="2557">
        <v>9</v>
      </c>
      <c r="L46" s="2558">
        <v>10</v>
      </c>
      <c r="M46" s="2557">
        <v>11</v>
      </c>
      <c r="N46" s="2558">
        <v>12</v>
      </c>
      <c r="O46" s="2557">
        <v>13</v>
      </c>
      <c r="P46" s="2558">
        <v>14</v>
      </c>
      <c r="Q46" s="2557">
        <v>15</v>
      </c>
      <c r="R46" s="2558">
        <v>16</v>
      </c>
      <c r="S46" s="2557">
        <v>17</v>
      </c>
      <c r="T46" s="2558">
        <v>18</v>
      </c>
      <c r="U46" s="2557">
        <v>19</v>
      </c>
      <c r="V46" s="2558">
        <v>20</v>
      </c>
      <c r="W46" s="2533"/>
      <c r="X46" s="2533"/>
      <c r="Y46" s="2533"/>
      <c r="Z46" s="2533"/>
      <c r="AA46" s="2533"/>
      <c r="AB46" s="2533"/>
      <c r="AC46" s="2533"/>
      <c r="AD46" s="2533"/>
    </row>
    <row r="47" spans="1:30" s="2535" customFormat="1" ht="40.5" customHeight="1">
      <c r="A47" s="2532"/>
      <c r="B47" s="2536"/>
      <c r="C47" s="2532"/>
      <c r="D47" s="2532"/>
      <c r="E47" s="2532"/>
      <c r="F47" s="2532"/>
      <c r="G47" s="2532"/>
      <c r="H47" s="2532"/>
      <c r="I47" s="2506"/>
      <c r="J47" s="2532"/>
      <c r="K47" s="2532"/>
      <c r="L47" s="2506"/>
      <c r="M47" s="2506"/>
      <c r="N47" s="2506"/>
      <c r="O47" s="2506"/>
      <c r="P47" s="2506"/>
      <c r="Q47" s="2533"/>
      <c r="R47" s="2533"/>
      <c r="S47" s="2533"/>
      <c r="T47" s="2533"/>
      <c r="U47" s="2533"/>
      <c r="V47" s="2533"/>
      <c r="W47" s="2533"/>
      <c r="X47" s="2533"/>
      <c r="Y47" s="2533"/>
      <c r="Z47" s="2533"/>
      <c r="AA47" s="2533"/>
      <c r="AB47" s="2533"/>
      <c r="AC47" s="2533"/>
      <c r="AD47" s="2533"/>
    </row>
    <row r="48" spans="1:30" s="2535" customFormat="1" ht="40.5" customHeight="1">
      <c r="A48" s="2532"/>
      <c r="B48" s="2536"/>
      <c r="C48" s="3899" t="s">
        <v>2563</v>
      </c>
      <c r="D48" s="3900"/>
      <c r="E48" s="3900"/>
      <c r="F48" s="3900"/>
      <c r="G48" s="2506"/>
      <c r="H48" s="2506"/>
      <c r="I48" s="2506"/>
      <c r="J48" s="2506"/>
      <c r="K48" s="2506"/>
      <c r="L48" s="3901" t="s">
        <v>2564</v>
      </c>
      <c r="M48" s="2506"/>
      <c r="N48" s="2506"/>
      <c r="O48" s="2506"/>
      <c r="P48" s="2506"/>
      <c r="Q48" s="2533"/>
      <c r="R48" s="3902"/>
      <c r="S48" s="2533"/>
      <c r="T48" s="2533"/>
      <c r="U48" s="2533"/>
      <c r="V48" s="2533"/>
      <c r="W48" s="2533"/>
      <c r="X48" s="2533"/>
      <c r="Y48" s="2533"/>
      <c r="Z48" s="2533"/>
      <c r="AA48" s="2533"/>
      <c r="AB48" s="2533"/>
      <c r="AC48" s="2533"/>
      <c r="AD48" s="2533"/>
    </row>
    <row r="49" spans="1:30" s="2535" customFormat="1" ht="40.5" customHeight="1">
      <c r="A49" s="2532"/>
      <c r="B49" s="2536"/>
      <c r="C49" s="3903" t="s">
        <v>2565</v>
      </c>
      <c r="D49" s="3900"/>
      <c r="E49" s="3900"/>
      <c r="F49" s="3900"/>
      <c r="G49" s="3902"/>
      <c r="H49" s="3904"/>
      <c r="I49" s="3900"/>
      <c r="J49" s="3900"/>
      <c r="K49" s="2532"/>
      <c r="L49" s="2506"/>
      <c r="M49" s="2506"/>
      <c r="N49" s="2506"/>
      <c r="O49" s="2506"/>
      <c r="P49" s="2506"/>
      <c r="Q49" s="2533"/>
      <c r="R49" s="2533"/>
      <c r="S49" s="2533"/>
      <c r="T49" s="2533"/>
      <c r="U49" s="2533"/>
      <c r="V49" s="2533"/>
      <c r="W49" s="2533"/>
      <c r="X49" s="2533"/>
      <c r="Y49" s="2533"/>
      <c r="Z49" s="2533"/>
      <c r="AA49" s="2533"/>
      <c r="AB49" s="2533"/>
      <c r="AC49" s="2533"/>
      <c r="AD49" s="2533"/>
    </row>
    <row r="50" spans="1:30" s="2535" customFormat="1" ht="40.5" customHeight="1">
      <c r="A50" s="2532"/>
      <c r="B50" s="2536"/>
      <c r="C50" s="3905" t="s">
        <v>2566</v>
      </c>
      <c r="D50" s="3900"/>
      <c r="E50" s="3900"/>
      <c r="F50" s="3900"/>
      <c r="G50" s="3902"/>
      <c r="H50" s="3904"/>
      <c r="I50" s="3900"/>
      <c r="J50" s="3900"/>
      <c r="K50" s="2532"/>
      <c r="L50" s="2506"/>
      <c r="M50" s="2506"/>
      <c r="N50" s="2506"/>
      <c r="O50" s="2506"/>
      <c r="P50" s="2506"/>
      <c r="Q50" s="2533"/>
      <c r="R50" s="2533"/>
      <c r="S50" s="2533"/>
      <c r="T50" s="2533"/>
      <c r="U50" s="2533"/>
      <c r="V50" s="2533"/>
      <c r="W50" s="2533"/>
      <c r="X50" s="2533"/>
      <c r="Y50" s="2533"/>
      <c r="Z50" s="2533"/>
      <c r="AA50" s="2533"/>
      <c r="AB50" s="2533"/>
      <c r="AC50" s="2533"/>
      <c r="AD50" s="2533"/>
    </row>
    <row r="51" spans="1:30" s="2535" customFormat="1" ht="40.5" customHeight="1">
      <c r="A51" s="2532"/>
      <c r="B51" s="2536"/>
      <c r="C51" s="2532"/>
      <c r="D51" s="2532"/>
      <c r="E51" s="2532"/>
      <c r="F51" s="2532"/>
      <c r="G51" s="2532"/>
      <c r="H51" s="2532"/>
      <c r="I51" s="2506"/>
      <c r="J51" s="2532"/>
      <c r="K51" s="2532"/>
      <c r="L51" s="2506"/>
      <c r="M51" s="2506"/>
      <c r="N51" s="2506"/>
      <c r="O51" s="2506"/>
      <c r="P51" s="2506"/>
      <c r="Q51" s="2533"/>
      <c r="R51" s="2533"/>
      <c r="S51" s="2533"/>
      <c r="T51" s="2533"/>
      <c r="U51" s="2533"/>
      <c r="V51" s="2533"/>
      <c r="W51" s="2533"/>
      <c r="X51" s="2533"/>
      <c r="Y51" s="2533"/>
      <c r="Z51" s="2533"/>
      <c r="AA51" s="2533"/>
      <c r="AB51" s="2533"/>
      <c r="AC51" s="2533"/>
      <c r="AD51" s="2533"/>
    </row>
    <row r="52" spans="1:30" s="2535" customFormat="1" ht="40.5" customHeight="1">
      <c r="A52" s="2532"/>
      <c r="B52" s="2512" t="s">
        <v>2129</v>
      </c>
      <c r="C52" s="2532"/>
      <c r="D52" s="2532"/>
      <c r="E52" s="2532"/>
      <c r="F52" s="2532"/>
      <c r="G52" s="2532"/>
      <c r="H52" s="2532"/>
      <c r="I52" s="2506"/>
      <c r="J52" s="2532"/>
      <c r="K52" s="2532"/>
      <c r="L52" s="2506"/>
      <c r="M52" s="2506"/>
      <c r="N52" s="2506"/>
      <c r="O52" s="2506"/>
      <c r="P52" s="2506"/>
      <c r="Q52" s="2533"/>
      <c r="R52" s="2512"/>
      <c r="S52" s="2512"/>
      <c r="T52" s="2533"/>
      <c r="U52" s="2533"/>
      <c r="V52" s="2533"/>
      <c r="W52" s="2533"/>
      <c r="X52" s="2533"/>
      <c r="Y52" s="2533"/>
      <c r="Z52" s="2533"/>
      <c r="AA52" s="2533"/>
      <c r="AB52" s="2533"/>
      <c r="AC52" s="2533"/>
      <c r="AD52" s="2533"/>
    </row>
    <row r="53" spans="1:30" s="2535" customFormat="1" ht="40.5" customHeight="1">
      <c r="A53" s="2532"/>
      <c r="B53" s="2559" t="s">
        <v>2083</v>
      </c>
      <c r="C53" s="2559" t="s">
        <v>2130</v>
      </c>
      <c r="D53" s="2559" t="s">
        <v>2131</v>
      </c>
      <c r="E53" s="2559" t="s">
        <v>2132</v>
      </c>
      <c r="F53" s="2559" t="s">
        <v>289</v>
      </c>
      <c r="G53" s="2559" t="s">
        <v>2133</v>
      </c>
      <c r="H53" s="2559" t="s">
        <v>149</v>
      </c>
      <c r="I53" s="2559" t="s">
        <v>2134</v>
      </c>
      <c r="J53" s="2559" t="s">
        <v>2135</v>
      </c>
      <c r="K53" s="2559" t="s">
        <v>2136</v>
      </c>
      <c r="L53" s="2559" t="s">
        <v>2137</v>
      </c>
      <c r="M53" s="2559" t="s">
        <v>2138</v>
      </c>
      <c r="N53" s="2559" t="s">
        <v>2139</v>
      </c>
      <c r="O53" s="2559" t="s">
        <v>2140</v>
      </c>
      <c r="P53" s="2559" t="s">
        <v>2141</v>
      </c>
      <c r="Q53" s="2559" t="s">
        <v>2142</v>
      </c>
      <c r="R53" s="2559" t="s">
        <v>2143</v>
      </c>
      <c r="S53" s="2559" t="s">
        <v>2144</v>
      </c>
      <c r="T53" s="2559" t="s">
        <v>2145</v>
      </c>
      <c r="U53" s="2559" t="s">
        <v>2146</v>
      </c>
      <c r="V53" s="2559"/>
      <c r="W53" s="2559"/>
      <c r="X53" s="2559"/>
      <c r="Y53" s="2559"/>
      <c r="Z53" s="2559"/>
      <c r="AA53" s="2559"/>
      <c r="AB53" s="2533"/>
      <c r="AC53" s="2533"/>
      <c r="AD53" s="2533"/>
    </row>
    <row r="54" spans="1:30" s="2535" customFormat="1" ht="40.5" customHeight="1">
      <c r="A54" s="2532"/>
      <c r="B54" s="2512"/>
      <c r="C54" s="2532"/>
      <c r="D54" s="2532"/>
      <c r="E54" s="2532"/>
      <c r="F54" s="2532"/>
      <c r="G54" s="2532"/>
      <c r="H54" s="2532"/>
      <c r="I54" s="2506"/>
      <c r="J54" s="2532"/>
      <c r="K54" s="2532"/>
      <c r="L54" s="2506"/>
      <c r="M54" s="2506"/>
      <c r="N54" s="2506"/>
      <c r="O54" s="2506"/>
      <c r="P54" s="2506"/>
      <c r="Q54" s="2533"/>
      <c r="R54" s="2512"/>
      <c r="S54" s="3898"/>
      <c r="T54" s="2559"/>
      <c r="U54" s="2559"/>
      <c r="V54" s="2559"/>
      <c r="W54" s="2559"/>
      <c r="X54" s="2559"/>
      <c r="Y54" s="2559"/>
      <c r="Z54" s="2559"/>
      <c r="AA54" s="2559"/>
      <c r="AB54" s="2533"/>
      <c r="AC54" s="2533"/>
      <c r="AD54" s="2533"/>
    </row>
    <row r="55" spans="1:30" s="2535" customFormat="1" ht="40.5" customHeight="1">
      <c r="A55" s="2532"/>
      <c r="B55" s="2536"/>
      <c r="C55" s="2560" t="s">
        <v>834</v>
      </c>
      <c r="D55" s="2561"/>
      <c r="E55" s="2533"/>
      <c r="F55" s="2562" t="s">
        <v>2147</v>
      </c>
      <c r="G55" s="2563"/>
      <c r="H55" s="2563"/>
      <c r="I55" s="2563"/>
      <c r="J55" s="2563"/>
      <c r="K55" s="2563"/>
      <c r="L55" s="2563"/>
      <c r="M55" s="2533"/>
      <c r="N55" s="2533"/>
      <c r="O55" s="2506"/>
      <c r="P55" s="2506"/>
      <c r="Q55" s="2533"/>
      <c r="R55" s="2533"/>
      <c r="S55" s="3898"/>
      <c r="T55" s="2559"/>
      <c r="U55" s="2559"/>
      <c r="V55" s="2559"/>
      <c r="W55" s="2559"/>
      <c r="X55" s="2559"/>
      <c r="Y55" s="2559"/>
      <c r="Z55" s="2559"/>
      <c r="AA55" s="2559"/>
      <c r="AB55" s="2533"/>
      <c r="AC55" s="2533"/>
      <c r="AD55" s="2533"/>
    </row>
    <row r="56" spans="1:30" s="2535" customFormat="1" ht="40.5" customHeight="1">
      <c r="A56" s="2532"/>
      <c r="B56" s="2536"/>
      <c r="C56" s="2564">
        <v>3</v>
      </c>
      <c r="D56" s="2561"/>
      <c r="E56" s="2532"/>
      <c r="F56" s="2532"/>
      <c r="G56" s="2532"/>
      <c r="H56" s="2506"/>
      <c r="I56" s="2506"/>
      <c r="J56" s="2506"/>
      <c r="K56" s="2506"/>
      <c r="L56" s="2506"/>
      <c r="M56" s="2506"/>
      <c r="N56" s="2506"/>
      <c r="O56" s="2506"/>
      <c r="P56" s="2506"/>
      <c r="Q56" s="2533"/>
      <c r="R56" s="2533"/>
      <c r="S56" s="3898"/>
      <c r="T56" s="2559"/>
      <c r="U56" s="2559"/>
      <c r="V56" s="2559"/>
      <c r="W56" s="2559"/>
      <c r="X56" s="2559"/>
      <c r="Y56" s="2559"/>
      <c r="Z56" s="2559"/>
      <c r="AA56" s="2559"/>
      <c r="AB56" s="2533"/>
      <c r="AC56" s="2533"/>
      <c r="AD56" s="2533"/>
    </row>
    <row r="57" spans="1:30" s="2535" customFormat="1" ht="40.5" customHeight="1">
      <c r="A57" s="2532"/>
      <c r="B57" s="2536"/>
      <c r="C57" s="2532"/>
      <c r="D57" s="2532"/>
      <c r="E57" s="2532"/>
      <c r="F57" s="2532"/>
      <c r="G57" s="2532"/>
      <c r="H57" s="2565" t="s">
        <v>2148</v>
      </c>
      <c r="I57" s="2566"/>
      <c r="J57" s="2566"/>
      <c r="K57" s="2532"/>
      <c r="L57" s="2506"/>
      <c r="M57" s="2506"/>
      <c r="N57" s="2567" t="s">
        <v>679</v>
      </c>
      <c r="O57" s="3906" t="s">
        <v>846</v>
      </c>
      <c r="P57" s="2568" t="s">
        <v>850</v>
      </c>
      <c r="Q57" s="2533"/>
      <c r="R57" s="2533"/>
      <c r="S57" s="3898"/>
      <c r="T57" s="2559"/>
      <c r="U57" s="2559"/>
      <c r="V57" s="2559"/>
      <c r="W57" s="2559"/>
      <c r="X57" s="2559"/>
      <c r="Y57" s="2559"/>
      <c r="Z57" s="2559"/>
      <c r="AA57" s="2559"/>
      <c r="AB57" s="2533"/>
      <c r="AC57" s="2533"/>
      <c r="AD57" s="2533"/>
    </row>
    <row r="58" spans="1:30" s="2535" customFormat="1" ht="40.5" customHeight="1">
      <c r="A58" s="2532"/>
      <c r="B58" s="2536"/>
      <c r="C58" s="2569" t="s">
        <v>837</v>
      </c>
      <c r="D58" s="2532"/>
      <c r="E58" s="2570"/>
      <c r="F58" s="2532"/>
      <c r="G58" s="2532"/>
      <c r="H58" s="2571" t="s">
        <v>839</v>
      </c>
      <c r="I58" s="2571" t="s">
        <v>840</v>
      </c>
      <c r="J58" s="2571" t="s">
        <v>843</v>
      </c>
      <c r="K58" s="2559" t="s">
        <v>2149</v>
      </c>
      <c r="L58" s="2533"/>
      <c r="M58" s="2533"/>
      <c r="N58" s="2569" t="s">
        <v>2150</v>
      </c>
      <c r="O58" s="2533"/>
      <c r="P58" s="2533"/>
      <c r="Q58" s="2533"/>
      <c r="R58" s="2533"/>
      <c r="S58" s="3898"/>
      <c r="T58" s="2559"/>
      <c r="U58" s="2559"/>
      <c r="V58" s="2559"/>
      <c r="W58" s="2559"/>
      <c r="X58" s="2559"/>
      <c r="Y58" s="2559"/>
      <c r="Z58" s="2559"/>
      <c r="AA58" s="2559"/>
      <c r="AB58" s="2533"/>
      <c r="AC58" s="2533"/>
      <c r="AD58" s="2533"/>
    </row>
    <row r="59" spans="1:30" s="2535" customFormat="1" ht="40.5" customHeight="1">
      <c r="A59" s="2532"/>
      <c r="B59" s="2536"/>
      <c r="C59" s="2569" t="s">
        <v>836</v>
      </c>
      <c r="D59" s="2532"/>
      <c r="E59" s="2570"/>
      <c r="F59" s="2532"/>
      <c r="G59" s="2532"/>
      <c r="H59" s="2571" t="s">
        <v>841</v>
      </c>
      <c r="I59" s="2571" t="s">
        <v>842</v>
      </c>
      <c r="J59" s="2571" t="s">
        <v>844</v>
      </c>
      <c r="K59" s="2559" t="s">
        <v>2151</v>
      </c>
      <c r="L59" s="2506"/>
      <c r="M59" s="2506"/>
      <c r="N59" s="2567" t="s">
        <v>847</v>
      </c>
      <c r="O59" s="3906" t="s">
        <v>297</v>
      </c>
      <c r="P59" s="3906" t="s">
        <v>851</v>
      </c>
      <c r="Q59" s="2533"/>
      <c r="R59" s="2533"/>
      <c r="S59" s="3898"/>
      <c r="T59" s="2559"/>
      <c r="U59" s="2559"/>
      <c r="V59" s="2559"/>
      <c r="W59" s="2559"/>
      <c r="X59" s="2559"/>
      <c r="Y59" s="2559"/>
      <c r="Z59" s="2559"/>
      <c r="AA59" s="2559"/>
      <c r="AB59" s="2533"/>
      <c r="AC59" s="2533"/>
      <c r="AD59" s="2533"/>
    </row>
    <row r="60" spans="1:30" s="2535" customFormat="1" ht="40.5" customHeight="1">
      <c r="A60" s="2532"/>
      <c r="B60" s="2536"/>
      <c r="C60" s="2569"/>
      <c r="D60" s="2532"/>
      <c r="E60" s="2569"/>
      <c r="F60" s="2572"/>
      <c r="G60" s="2569"/>
      <c r="H60" s="2569"/>
      <c r="I60" s="2532"/>
      <c r="J60" s="2532"/>
      <c r="K60" s="2532"/>
      <c r="L60" s="2532"/>
      <c r="M60" s="2532"/>
      <c r="N60" s="2532"/>
      <c r="O60" s="2532"/>
      <c r="P60" s="2533"/>
      <c r="Q60" s="2533"/>
      <c r="R60" s="2533"/>
      <c r="S60" s="3898"/>
      <c r="T60" s="2559"/>
      <c r="U60" s="2559"/>
      <c r="V60" s="2559"/>
      <c r="W60" s="2559"/>
      <c r="X60" s="2559"/>
      <c r="Y60" s="2559"/>
      <c r="Z60" s="2559"/>
      <c r="AA60" s="2559"/>
      <c r="AB60" s="2533"/>
      <c r="AC60" s="2533"/>
      <c r="AD60" s="2533"/>
    </row>
    <row r="61" spans="1:30" s="2534" customFormat="1" ht="44.25" customHeight="1">
      <c r="A61" s="3881"/>
      <c r="B61" s="3882"/>
      <c r="C61" s="3883"/>
      <c r="D61" s="3884"/>
      <c r="E61" s="3884"/>
      <c r="F61" s="3885"/>
      <c r="G61" s="3885"/>
      <c r="H61" s="3885"/>
      <c r="I61" s="3885"/>
      <c r="J61" s="3886"/>
      <c r="K61" s="3883"/>
      <c r="L61" s="3883"/>
      <c r="M61" s="3883"/>
      <c r="N61" s="3883"/>
      <c r="O61" s="3883"/>
      <c r="P61" s="3883"/>
      <c r="Q61" s="3883"/>
      <c r="R61" s="3883"/>
      <c r="S61" s="3883"/>
      <c r="T61" s="3883"/>
      <c r="U61" s="3883"/>
      <c r="V61" s="3883"/>
      <c r="W61" s="3883"/>
      <c r="X61" s="3883"/>
      <c r="Y61" s="3883"/>
      <c r="Z61" s="3883"/>
      <c r="AA61" s="3883"/>
      <c r="AB61" s="3883"/>
      <c r="AC61" s="3883"/>
      <c r="AD61" s="2533"/>
    </row>
    <row r="62" spans="1:30" s="2535" customFormat="1" ht="39.950000000000003" customHeight="1">
      <c r="A62" s="2532"/>
      <c r="B62" s="3891"/>
      <c r="C62" s="2573"/>
      <c r="D62" s="2576"/>
      <c r="E62" s="2576"/>
      <c r="F62" s="2576"/>
      <c r="G62" s="2576"/>
      <c r="H62" s="2576"/>
      <c r="I62" s="2576"/>
      <c r="J62" s="2576"/>
      <c r="K62" s="2576"/>
      <c r="L62" s="3887"/>
      <c r="M62" s="3887"/>
      <c r="N62" s="3887"/>
      <c r="O62" s="3887"/>
      <c r="P62" s="3887"/>
      <c r="Q62" s="2533"/>
      <c r="R62" s="2533"/>
      <c r="S62" s="2533"/>
      <c r="T62" s="2533"/>
      <c r="U62" s="2533"/>
      <c r="V62" s="2533"/>
      <c r="W62" s="2533"/>
      <c r="X62" s="2533"/>
      <c r="Y62" s="2533"/>
      <c r="Z62" s="2533"/>
      <c r="AA62" s="2533"/>
      <c r="AB62" s="2533"/>
      <c r="AC62" s="2533"/>
      <c r="AD62" s="2533"/>
    </row>
    <row r="63" spans="1:30" s="2534" customFormat="1" ht="39.950000000000003" customHeight="1">
      <c r="A63" s="2532"/>
      <c r="B63" s="3891"/>
      <c r="C63" s="3892" t="s">
        <v>778</v>
      </c>
      <c r="D63" s="3907" t="s">
        <v>779</v>
      </c>
      <c r="E63" s="3907"/>
      <c r="F63" s="3907"/>
      <c r="G63" s="3907"/>
      <c r="H63" s="3907"/>
      <c r="I63" s="3907"/>
      <c r="J63" s="3907"/>
      <c r="K63" s="3907"/>
      <c r="L63" s="3907"/>
      <c r="M63" s="3907"/>
      <c r="N63" s="2533"/>
      <c r="O63" s="2533"/>
      <c r="P63" s="2533"/>
      <c r="Q63" s="2533"/>
      <c r="R63" s="2533"/>
      <c r="S63" s="2533"/>
      <c r="T63" s="2533"/>
      <c r="U63" s="2533"/>
      <c r="V63" s="2533"/>
      <c r="W63" s="2533"/>
      <c r="X63" s="2533"/>
      <c r="Y63" s="2533"/>
      <c r="Z63" s="2533"/>
      <c r="AA63" s="2533"/>
      <c r="AB63" s="2533"/>
      <c r="AC63" s="2533"/>
      <c r="AD63" s="2533"/>
    </row>
    <row r="64" spans="1:30" s="2534" customFormat="1" ht="39.950000000000003" customHeight="1">
      <c r="A64" s="2532"/>
      <c r="B64" s="3891"/>
      <c r="C64" s="3908" t="s">
        <v>2567</v>
      </c>
      <c r="D64" s="3908"/>
      <c r="E64" s="2533"/>
      <c r="F64" s="2533"/>
      <c r="G64" s="2533"/>
      <c r="H64" s="2533"/>
      <c r="I64" s="2533"/>
      <c r="J64" s="2533"/>
      <c r="K64" s="2533"/>
      <c r="L64" s="2533"/>
      <c r="M64" s="2533"/>
      <c r="N64" s="2533"/>
      <c r="O64" s="2533"/>
      <c r="P64" s="2533"/>
      <c r="Q64" s="2533"/>
      <c r="R64" s="2533"/>
      <c r="S64" s="2533"/>
      <c r="T64" s="2533"/>
      <c r="U64" s="2533"/>
      <c r="V64" s="2533"/>
      <c r="W64" s="2533"/>
      <c r="X64" s="2533"/>
      <c r="Y64" s="2533"/>
      <c r="Z64" s="2533"/>
      <c r="AA64" s="2533"/>
      <c r="AB64" s="2533"/>
      <c r="AC64" s="2533"/>
      <c r="AD64" s="2533"/>
    </row>
    <row r="65" spans="1:30" s="2535" customFormat="1" ht="36.75" customHeight="1">
      <c r="A65" s="2532"/>
      <c r="B65" s="3891"/>
      <c r="C65" s="2573"/>
      <c r="D65" s="2576"/>
      <c r="E65" s="2576"/>
      <c r="F65" s="2576"/>
      <c r="G65" s="2576"/>
      <c r="H65" s="2576"/>
      <c r="I65" s="2576"/>
      <c r="J65" s="2576"/>
      <c r="K65" s="2576"/>
      <c r="L65" s="3887"/>
      <c r="M65" s="3887"/>
      <c r="N65" s="3887"/>
      <c r="O65" s="3887"/>
      <c r="P65" s="3887"/>
      <c r="Q65" s="2533"/>
      <c r="R65" s="2533"/>
      <c r="S65" s="2533"/>
      <c r="T65" s="2533"/>
      <c r="U65" s="2533"/>
      <c r="V65" s="2533"/>
      <c r="W65" s="2533"/>
      <c r="X65" s="2533"/>
      <c r="Y65" s="2533"/>
      <c r="Z65" s="2533"/>
      <c r="AA65" s="2533"/>
      <c r="AB65" s="2533"/>
      <c r="AC65" s="2533"/>
      <c r="AD65" s="2533"/>
    </row>
    <row r="66" spans="1:30" s="2534" customFormat="1" ht="39.950000000000003" customHeight="1">
      <c r="A66" s="2532"/>
      <c r="B66" s="3893" t="s">
        <v>2080</v>
      </c>
      <c r="C66" s="2532"/>
      <c r="D66" s="2532"/>
      <c r="E66" s="2532"/>
      <c r="F66" s="2532"/>
      <c r="G66" s="2532"/>
      <c r="H66" s="2532"/>
      <c r="I66" s="2532"/>
      <c r="J66" s="2532"/>
      <c r="K66" s="2532"/>
      <c r="L66" s="2532"/>
      <c r="M66" s="2532"/>
      <c r="N66" s="2532"/>
      <c r="O66" s="2532"/>
      <c r="P66" s="2532"/>
      <c r="Q66" s="2532"/>
      <c r="R66" s="2532"/>
      <c r="S66" s="2533"/>
      <c r="T66" s="2533"/>
      <c r="U66" s="2533"/>
      <c r="V66" s="2533"/>
      <c r="W66" s="2533"/>
      <c r="X66" s="2533"/>
      <c r="Y66" s="2533"/>
      <c r="Z66" s="2533"/>
      <c r="AA66" s="2533"/>
      <c r="AB66" s="2533"/>
      <c r="AC66" s="2533"/>
      <c r="AD66" s="2533"/>
    </row>
    <row r="67" spans="1:30" s="2534" customFormat="1" ht="39.950000000000003" customHeight="1">
      <c r="A67" s="2532"/>
      <c r="B67" s="3894" t="s">
        <v>2081</v>
      </c>
      <c r="C67" s="2532"/>
      <c r="D67" s="2532"/>
      <c r="E67" s="2532"/>
      <c r="F67" s="2532"/>
      <c r="G67" s="2532"/>
      <c r="H67" s="2532"/>
      <c r="I67" s="2532"/>
      <c r="J67" s="2532"/>
      <c r="K67" s="2532"/>
      <c r="L67" s="2532"/>
      <c r="M67" s="2532"/>
      <c r="N67" s="2532"/>
      <c r="O67" s="2532"/>
      <c r="P67" s="2532"/>
      <c r="Q67" s="2532"/>
      <c r="R67" s="2532"/>
      <c r="S67" s="2533"/>
      <c r="T67" s="2533"/>
      <c r="U67" s="2533"/>
      <c r="V67" s="2533"/>
      <c r="W67" s="2533"/>
      <c r="X67" s="2533"/>
      <c r="Y67" s="2533"/>
      <c r="Z67" s="2533"/>
      <c r="AA67" s="2533"/>
      <c r="AB67" s="2533"/>
      <c r="AC67" s="2533"/>
      <c r="AD67" s="2533"/>
    </row>
    <row r="68" spans="1:30" s="2535" customFormat="1" ht="39.950000000000003" customHeight="1">
      <c r="A68" s="2532"/>
      <c r="B68" s="3895" t="s">
        <v>2082</v>
      </c>
      <c r="C68" s="3896"/>
      <c r="D68" s="2532"/>
      <c r="E68" s="2532"/>
      <c r="F68" s="2532"/>
      <c r="G68" s="2532"/>
      <c r="H68" s="2532"/>
      <c r="I68" s="3887"/>
      <c r="J68" s="2532"/>
      <c r="K68" s="2532"/>
      <c r="L68" s="3887"/>
      <c r="M68" s="3887"/>
      <c r="N68" s="3887"/>
      <c r="O68" s="3887"/>
      <c r="P68" s="3887"/>
      <c r="Q68" s="2533"/>
      <c r="R68" s="2533"/>
      <c r="S68" s="2533"/>
      <c r="T68" s="2533"/>
      <c r="U68" s="2533"/>
      <c r="V68" s="2533"/>
      <c r="W68" s="3888"/>
      <c r="X68" s="2533"/>
      <c r="Y68" s="3897"/>
      <c r="Z68" s="2533"/>
      <c r="AA68" s="2533"/>
      <c r="AB68" s="2533"/>
      <c r="AC68" s="2533"/>
      <c r="AD68" s="2533"/>
    </row>
    <row r="69" spans="1:30" s="2535" customFormat="1" ht="39.950000000000003" customHeight="1">
      <c r="A69" s="2532"/>
      <c r="B69" s="2536"/>
      <c r="C69" s="2532"/>
      <c r="D69" s="2532"/>
      <c r="E69" s="2532"/>
      <c r="F69" s="2532"/>
      <c r="G69" s="2532"/>
      <c r="H69" s="2532"/>
      <c r="I69" s="3887"/>
      <c r="J69" s="2532"/>
      <c r="K69" s="2532"/>
      <c r="L69" s="3887"/>
      <c r="M69" s="3887"/>
      <c r="N69" s="3887"/>
      <c r="O69" s="3887"/>
      <c r="P69" s="3887"/>
      <c r="Q69" s="2533"/>
      <c r="R69" s="2533"/>
      <c r="S69" s="2533"/>
      <c r="T69" s="2533"/>
      <c r="U69" s="2533"/>
      <c r="V69" s="2533"/>
      <c r="W69" s="2533"/>
      <c r="X69" s="2533"/>
      <c r="Y69" s="2533"/>
      <c r="Z69" s="2533"/>
      <c r="AA69" s="2533"/>
      <c r="AB69" s="2533"/>
      <c r="AC69" s="2533"/>
      <c r="AD69" s="2533"/>
    </row>
    <row r="70" spans="1:30" s="2535" customFormat="1" ht="39.950000000000003" customHeight="1">
      <c r="A70" s="2532"/>
      <c r="B70" s="2512" t="s">
        <v>2152</v>
      </c>
      <c r="C70" s="2573"/>
      <c r="D70" s="2573"/>
      <c r="E70" s="2573"/>
      <c r="F70" s="2573"/>
      <c r="G70" s="2573"/>
      <c r="H70" s="2574"/>
      <c r="I70" s="2574"/>
      <c r="J70" s="2574"/>
      <c r="K70" s="2574"/>
      <c r="L70" s="3889"/>
      <c r="M70" s="3889"/>
      <c r="N70" s="3890"/>
      <c r="O70" s="3890"/>
      <c r="P70" s="3890"/>
      <c r="Q70" s="2533"/>
      <c r="R70" s="2533"/>
      <c r="S70" s="2533"/>
      <c r="T70" s="2533"/>
      <c r="U70" s="2533"/>
      <c r="V70" s="2533"/>
      <c r="W70" s="2533"/>
      <c r="X70" s="2533"/>
      <c r="Y70" s="2533"/>
      <c r="Z70" s="2533"/>
      <c r="AA70" s="2533"/>
      <c r="AB70" s="2533"/>
      <c r="AC70" s="2533"/>
      <c r="AD70" s="2533"/>
    </row>
    <row r="71" spans="1:30" s="2535" customFormat="1" ht="39.950000000000003" customHeight="1">
      <c r="A71" s="2532"/>
      <c r="B71" s="2573" t="s">
        <v>2153</v>
      </c>
      <c r="C71" s="2573"/>
      <c r="D71" s="2573"/>
      <c r="E71" s="2573"/>
      <c r="F71" s="2573"/>
      <c r="G71" s="2573"/>
      <c r="H71" s="2573"/>
      <c r="I71" s="2573"/>
      <c r="J71" s="2573"/>
      <c r="K71" s="2573"/>
      <c r="L71" s="3887"/>
      <c r="M71" s="3887"/>
      <c r="N71" s="3887"/>
      <c r="O71" s="3887"/>
      <c r="P71" s="3887"/>
      <c r="Q71" s="2533"/>
      <c r="R71" s="2533"/>
      <c r="S71" s="2533"/>
      <c r="T71" s="2533"/>
      <c r="U71" s="2533"/>
      <c r="V71" s="2533"/>
      <c r="W71" s="2533"/>
      <c r="X71" s="2533"/>
      <c r="Y71" s="2533"/>
      <c r="Z71" s="2533"/>
      <c r="AA71" s="2533"/>
      <c r="AB71" s="2533"/>
      <c r="AC71" s="2533"/>
      <c r="AD71" s="2533"/>
    </row>
    <row r="72" spans="1:30" s="2535" customFormat="1" ht="39.950000000000003" customHeight="1">
      <c r="A72" s="3892" t="s">
        <v>778</v>
      </c>
      <c r="B72" s="2573"/>
      <c r="C72" s="3972" t="s">
        <v>2154</v>
      </c>
      <c r="D72" s="3972"/>
      <c r="E72" s="3972"/>
      <c r="F72" s="3972"/>
      <c r="G72" s="3972"/>
      <c r="H72" s="3972"/>
      <c r="I72" s="3972"/>
      <c r="J72" s="3972"/>
      <c r="K72" s="3972"/>
      <c r="L72" s="3887"/>
      <c r="M72" s="3887"/>
      <c r="N72" s="3887"/>
      <c r="O72" s="3887"/>
      <c r="P72" s="3887"/>
      <c r="Q72" s="2533"/>
      <c r="R72" s="2533"/>
      <c r="S72" s="2533"/>
      <c r="T72" s="2533"/>
      <c r="U72" s="2533"/>
      <c r="V72" s="2533"/>
      <c r="W72" s="2533"/>
      <c r="X72" s="2533"/>
      <c r="Y72" s="2533"/>
      <c r="Z72" s="2533"/>
      <c r="AA72" s="2533"/>
      <c r="AB72" s="2533"/>
      <c r="AC72" s="2533"/>
      <c r="AD72" s="2533"/>
    </row>
    <row r="73" spans="1:30" s="2535" customFormat="1" ht="39.950000000000003" customHeight="1">
      <c r="A73" s="3892" t="s">
        <v>2568</v>
      </c>
      <c r="B73" s="3972" t="s">
        <v>2155</v>
      </c>
      <c r="C73" s="3972"/>
      <c r="D73" s="3972"/>
      <c r="E73" s="3972"/>
      <c r="F73" s="3972"/>
      <c r="G73" s="3972"/>
      <c r="H73" s="3972"/>
      <c r="I73" s="3972"/>
      <c r="J73" s="3972"/>
      <c r="K73" s="3972"/>
      <c r="L73" s="3972"/>
      <c r="M73" s="3972"/>
      <c r="N73" s="3972"/>
      <c r="O73" s="3972"/>
      <c r="P73" s="3972"/>
      <c r="Q73" s="3972"/>
      <c r="R73" s="3972"/>
      <c r="S73" s="3972"/>
      <c r="T73" s="3972"/>
      <c r="U73" s="3972"/>
      <c r="V73" s="3972"/>
      <c r="W73" s="2533"/>
      <c r="X73" s="2533"/>
      <c r="Y73" s="2533"/>
      <c r="Z73" s="2533"/>
      <c r="AA73" s="2533"/>
      <c r="AB73" s="2533"/>
      <c r="AC73" s="2533"/>
      <c r="AD73" s="2533"/>
    </row>
    <row r="74" spans="1:30" s="2535" customFormat="1" ht="39.950000000000003" customHeight="1">
      <c r="A74" s="2532"/>
      <c r="B74" s="2536"/>
      <c r="C74" s="2532"/>
      <c r="D74" s="2532"/>
      <c r="E74" s="2532"/>
      <c r="F74" s="2532"/>
      <c r="G74" s="2532"/>
      <c r="H74" s="2532"/>
      <c r="I74" s="3887"/>
      <c r="J74" s="2532"/>
      <c r="K74" s="2532"/>
      <c r="L74" s="3887"/>
      <c r="M74" s="3887"/>
      <c r="N74" s="3887"/>
      <c r="O74" s="3887"/>
      <c r="P74" s="3887"/>
      <c r="Q74" s="2533"/>
      <c r="R74" s="2533"/>
      <c r="S74" s="2533"/>
      <c r="T74" s="2533"/>
      <c r="U74" s="2533"/>
      <c r="V74" s="2533"/>
      <c r="W74" s="2533"/>
      <c r="X74" s="2533"/>
      <c r="Y74" s="2533"/>
      <c r="Z74" s="2533"/>
      <c r="AA74" s="2533"/>
      <c r="AB74" s="2533"/>
      <c r="AC74" s="2533"/>
      <c r="AD74" s="2533"/>
    </row>
  </sheetData>
  <mergeCells count="10">
    <mergeCell ref="X17:AC18"/>
    <mergeCell ref="U21:AC22"/>
    <mergeCell ref="T8:AC8"/>
    <mergeCell ref="U9:AC10"/>
    <mergeCell ref="T9:T10"/>
    <mergeCell ref="B8:Q8"/>
    <mergeCell ref="C72:K72"/>
    <mergeCell ref="B73:V73"/>
    <mergeCell ref="T21:T22"/>
    <mergeCell ref="S9:S22"/>
  </mergeCells>
  <hyperlinks>
    <hyperlink ref="C72" r:id="rId1" display="http://www.excel-downloads.com/forum/111720-space.html" xr:uid="{8FD55B93-5A3E-4704-BCA7-A6FD7329A5D1}"/>
    <hyperlink ref="B73" r:id="rId2" xr:uid="{1207D9B9-E1F0-40C1-907F-FAD1F9B3AB2B}"/>
    <hyperlink ref="B63" r:id="rId3" display="Les unités pifométriques" xr:uid="{924A73C4-6B23-4AEF-A4BA-EAEF8803465C}"/>
    <hyperlink ref="D63" r:id="rId4" xr:uid="{BE6D8E2E-6601-4408-B75D-3E7235D07B91}"/>
  </hyperlinks>
  <pageMargins left="0.7" right="0.7" top="0.75" bottom="0.75" header="0.3" footer="0.3"/>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3ADA6-EA71-4D1E-B529-F51DDB8184B3}">
  <sheetPr>
    <pageSetUpPr fitToPage="1"/>
  </sheetPr>
  <dimension ref="A1:AP1732"/>
  <sheetViews>
    <sheetView showZeros="0" showWhiteSpace="0" topLeftCell="A108" zoomScale="75" zoomScaleNormal="75" zoomScalePageLayoutView="58" workbookViewId="0">
      <selection activeCell="B128" sqref="B128:B169"/>
    </sheetView>
  </sheetViews>
  <sheetFormatPr baseColWidth="10" defaultRowHeight="15"/>
  <cols>
    <col min="1" max="1" width="3.7109375" customWidth="1"/>
    <col min="2" max="14" width="11.7109375" customWidth="1"/>
    <col min="15" max="23" width="11.7109375" style="529" customWidth="1"/>
    <col min="24" max="24" width="11.42578125" style="925"/>
    <col min="25" max="25" width="3.7109375" customWidth="1"/>
    <col min="26" max="26" width="4.42578125" style="925" customWidth="1"/>
    <col min="27" max="27" width="61.85546875" style="925" customWidth="1"/>
    <col min="28" max="28" width="3.7109375" style="925" customWidth="1"/>
    <col min="29" max="41" width="11.7109375" style="925" customWidth="1"/>
    <col min="42" max="16384" width="11.42578125" style="925"/>
  </cols>
  <sheetData>
    <row r="1" spans="1:39" s="529" customFormat="1" ht="15" customHeight="1" thickBot="1">
      <c r="A1" s="1286">
        <v>3</v>
      </c>
      <c r="B1" s="1286">
        <v>11</v>
      </c>
      <c r="C1" s="1286">
        <v>11</v>
      </c>
      <c r="D1" s="1286">
        <v>11</v>
      </c>
      <c r="E1" s="1286">
        <v>11</v>
      </c>
      <c r="F1" s="1286">
        <v>11</v>
      </c>
      <c r="G1" s="1286">
        <v>11</v>
      </c>
      <c r="H1" s="1286">
        <v>11</v>
      </c>
      <c r="I1" s="1286">
        <v>11</v>
      </c>
      <c r="J1" s="1286">
        <v>11</v>
      </c>
      <c r="K1" s="1286">
        <v>11</v>
      </c>
      <c r="L1" s="1286">
        <v>11</v>
      </c>
      <c r="M1" s="1286">
        <v>11</v>
      </c>
      <c r="N1" s="1286">
        <v>11</v>
      </c>
      <c r="O1" s="1286">
        <v>11</v>
      </c>
      <c r="P1" s="1286">
        <v>11</v>
      </c>
      <c r="Q1" s="1286">
        <v>11</v>
      </c>
      <c r="R1" s="1286">
        <v>11</v>
      </c>
      <c r="S1" s="1286">
        <v>11</v>
      </c>
      <c r="T1" s="1286">
        <v>11</v>
      </c>
      <c r="U1" s="1286">
        <v>11</v>
      </c>
      <c r="V1" s="1286">
        <v>11</v>
      </c>
      <c r="W1" s="1286">
        <v>11</v>
      </c>
      <c r="Y1" s="1286">
        <v>3</v>
      </c>
    </row>
    <row r="2" spans="1:39" ht="15.75" customHeight="1">
      <c r="A2" s="5552" t="s">
        <v>2557</v>
      </c>
      <c r="B2" s="5553"/>
      <c r="C2" s="5553"/>
      <c r="D2" s="5553"/>
      <c r="E2" s="5553"/>
      <c r="F2" s="5553"/>
      <c r="G2" s="5553"/>
      <c r="H2" s="5553"/>
      <c r="I2" s="5553"/>
      <c r="J2" s="5553"/>
      <c r="K2" s="5553"/>
      <c r="L2" s="5553"/>
      <c r="M2" s="5553"/>
      <c r="N2" s="5553"/>
      <c r="O2" s="5553"/>
      <c r="P2" s="5553"/>
      <c r="Q2" s="5553"/>
      <c r="R2" s="5553"/>
      <c r="S2" s="5553"/>
      <c r="T2" s="5553"/>
      <c r="U2" s="5553"/>
      <c r="V2" s="5553"/>
      <c r="W2" s="5554"/>
      <c r="Y2" s="925"/>
      <c r="AA2" s="5481" t="s">
        <v>1447</v>
      </c>
      <c r="AB2" s="5481"/>
      <c r="AC2" s="5481"/>
      <c r="AD2" s="5481"/>
      <c r="AE2" s="5481"/>
      <c r="AF2" s="5481"/>
      <c r="AG2" s="5481"/>
      <c r="AH2" s="5481"/>
      <c r="AI2" s="5481"/>
      <c r="AJ2" s="5481"/>
      <c r="AK2" s="5481"/>
      <c r="AL2" s="5481"/>
      <c r="AM2" s="5482"/>
    </row>
    <row r="3" spans="1:39" ht="29.25" customHeight="1">
      <c r="A3" s="5555"/>
      <c r="B3" s="5556"/>
      <c r="C3" s="5556"/>
      <c r="D3" s="5556"/>
      <c r="E3" s="5556"/>
      <c r="F3" s="5556"/>
      <c r="G3" s="5556"/>
      <c r="H3" s="5556"/>
      <c r="I3" s="5556"/>
      <c r="J3" s="5556"/>
      <c r="K3" s="5556"/>
      <c r="L3" s="5556"/>
      <c r="M3" s="5556"/>
      <c r="N3" s="5556"/>
      <c r="O3" s="5556"/>
      <c r="P3" s="5556"/>
      <c r="Q3" s="5556"/>
      <c r="R3" s="5556"/>
      <c r="S3" s="5556"/>
      <c r="T3" s="5556"/>
      <c r="U3" s="5556"/>
      <c r="V3" s="5556"/>
      <c r="W3" s="5557"/>
      <c r="Y3" s="925"/>
      <c r="AA3" s="5481"/>
      <c r="AB3" s="5481"/>
      <c r="AC3" s="5481"/>
      <c r="AD3" s="5481"/>
      <c r="AE3" s="5481"/>
      <c r="AF3" s="5481"/>
      <c r="AG3" s="5481"/>
      <c r="AH3" s="5481"/>
      <c r="AI3" s="5481"/>
      <c r="AJ3" s="5481"/>
      <c r="AK3" s="5481"/>
      <c r="AL3" s="5481"/>
      <c r="AM3" s="5482"/>
    </row>
    <row r="4" spans="1:39" ht="29.25" customHeight="1">
      <c r="A4" s="5555"/>
      <c r="B4" s="5556"/>
      <c r="C4" s="5556"/>
      <c r="D4" s="5556"/>
      <c r="E4" s="5556"/>
      <c r="F4" s="5556"/>
      <c r="G4" s="5556"/>
      <c r="H4" s="5556"/>
      <c r="I4" s="5556"/>
      <c r="J4" s="5556"/>
      <c r="K4" s="5556"/>
      <c r="L4" s="5556"/>
      <c r="M4" s="5556"/>
      <c r="N4" s="5556"/>
      <c r="O4" s="5556"/>
      <c r="P4" s="5556"/>
      <c r="Q4" s="5556"/>
      <c r="R4" s="5556"/>
      <c r="S4" s="5556"/>
      <c r="T4" s="5556"/>
      <c r="U4" s="5556"/>
      <c r="V4" s="5556"/>
      <c r="W4" s="5557"/>
      <c r="Y4" s="925"/>
      <c r="AA4" s="5481"/>
      <c r="AB4" s="5481"/>
      <c r="AC4" s="5481"/>
      <c r="AD4" s="5481"/>
      <c r="AE4" s="5481"/>
      <c r="AF4" s="5481"/>
      <c r="AG4" s="5481"/>
      <c r="AH4" s="5481"/>
      <c r="AI4" s="5481"/>
      <c r="AJ4" s="5481"/>
      <c r="AK4" s="5481"/>
      <c r="AL4" s="5481"/>
      <c r="AM4" s="5482"/>
    </row>
    <row r="5" spans="1:39" ht="29.25" customHeight="1" thickBot="1">
      <c r="A5" s="5558"/>
      <c r="B5" s="5559"/>
      <c r="C5" s="5559"/>
      <c r="D5" s="5559"/>
      <c r="E5" s="5559"/>
      <c r="F5" s="5559"/>
      <c r="G5" s="5559"/>
      <c r="H5" s="5559"/>
      <c r="I5" s="5559"/>
      <c r="J5" s="5559"/>
      <c r="K5" s="5559"/>
      <c r="L5" s="5559"/>
      <c r="M5" s="5559"/>
      <c r="N5" s="5559"/>
      <c r="O5" s="5559"/>
      <c r="P5" s="5559"/>
      <c r="Q5" s="5559"/>
      <c r="R5" s="5559"/>
      <c r="S5" s="5559"/>
      <c r="T5" s="5559"/>
      <c r="U5" s="5559"/>
      <c r="V5" s="5559"/>
      <c r="W5" s="5560"/>
      <c r="Y5" s="925"/>
      <c r="AA5" s="5481"/>
      <c r="AB5" s="5481"/>
      <c r="AC5" s="5481"/>
      <c r="AD5" s="5481"/>
      <c r="AE5" s="5481"/>
      <c r="AF5" s="5481"/>
      <c r="AG5" s="5481"/>
      <c r="AH5" s="5481"/>
      <c r="AI5" s="5481"/>
      <c r="AJ5" s="5481"/>
      <c r="AK5" s="5481"/>
      <c r="AL5" s="5481"/>
      <c r="AM5" s="5482"/>
    </row>
    <row r="6" spans="1:39" s="529" customFormat="1" ht="17.25" customHeight="1">
      <c r="A6" s="1287"/>
      <c r="B6" s="1287"/>
      <c r="C6" s="1287"/>
      <c r="D6" s="1287"/>
      <c r="E6" s="1287"/>
      <c r="F6" s="1287"/>
      <c r="G6" s="1287"/>
      <c r="H6" s="1287"/>
      <c r="I6" s="1287"/>
      <c r="J6" s="1287"/>
      <c r="K6" s="1287"/>
      <c r="L6" s="1287"/>
      <c r="M6" s="1287"/>
      <c r="N6" s="1287"/>
      <c r="O6" s="1287"/>
      <c r="P6" s="1287"/>
      <c r="Q6" s="1287"/>
      <c r="R6" s="1287"/>
      <c r="S6" s="1287"/>
      <c r="T6" s="1287"/>
      <c r="U6" s="1287"/>
      <c r="V6" s="1287"/>
      <c r="W6" s="1287"/>
      <c r="Y6" s="1287"/>
      <c r="Z6" s="1288" t="s">
        <v>1382</v>
      </c>
      <c r="AA6" s="5481"/>
      <c r="AB6" s="5481"/>
      <c r="AC6" s="5481"/>
      <c r="AD6" s="5481"/>
      <c r="AE6" s="5481"/>
      <c r="AF6" s="5481"/>
      <c r="AG6" s="5481"/>
      <c r="AH6" s="5481"/>
      <c r="AI6" s="5481"/>
      <c r="AJ6" s="5481"/>
      <c r="AK6" s="5481"/>
      <c r="AL6" s="5481"/>
      <c r="AM6" s="5482"/>
    </row>
    <row r="7" spans="1:39" s="529" customFormat="1" ht="17.25" customHeight="1">
      <c r="A7" s="1287"/>
      <c r="B7" s="1287"/>
      <c r="C7" s="1289"/>
      <c r="D7" s="1289"/>
      <c r="E7" s="1289"/>
      <c r="F7" s="1289"/>
      <c r="G7" s="1289"/>
      <c r="H7" s="1289"/>
      <c r="I7" s="1289"/>
      <c r="J7" s="1289"/>
      <c r="K7" s="1289"/>
      <c r="L7" s="1289"/>
      <c r="M7" s="1289"/>
      <c r="N7" s="1289"/>
      <c r="O7" s="3829" t="s">
        <v>2555</v>
      </c>
      <c r="P7" s="3830"/>
      <c r="Q7" s="3830"/>
      <c r="R7" s="3830"/>
      <c r="S7" s="3830"/>
      <c r="T7" s="3830"/>
      <c r="U7" s="3830"/>
      <c r="V7" s="3830"/>
      <c r="W7" s="3831"/>
      <c r="Y7" s="1287"/>
      <c r="Z7" s="1288" t="s">
        <v>1382</v>
      </c>
    </row>
    <row r="8" spans="1:39" s="529" customFormat="1" ht="17.25" customHeight="1">
      <c r="A8" s="1287"/>
      <c r="B8" s="1287"/>
      <c r="C8" s="5492" t="s">
        <v>1386</v>
      </c>
      <c r="D8" s="5492"/>
      <c r="E8" s="5492"/>
      <c r="F8" s="5492"/>
      <c r="G8" s="5492"/>
      <c r="H8" s="5492"/>
      <c r="I8" s="5492"/>
      <c r="J8" s="5492"/>
      <c r="K8" s="5492"/>
      <c r="L8" s="5492"/>
      <c r="M8" s="5492"/>
      <c r="N8" s="5492"/>
      <c r="O8" s="5492"/>
      <c r="P8" s="5492"/>
      <c r="Q8" s="5492"/>
      <c r="R8" s="5492"/>
      <c r="S8" s="5492"/>
      <c r="T8" s="5492"/>
      <c r="U8" s="5492"/>
      <c r="V8" s="5492"/>
      <c r="W8" s="1287"/>
      <c r="Y8" s="1287"/>
      <c r="Z8" s="1288" t="s">
        <v>1382</v>
      </c>
    </row>
    <row r="9" spans="1:39" s="529" customFormat="1" ht="17.25" customHeight="1">
      <c r="A9" s="1287"/>
      <c r="B9" s="1287"/>
      <c r="C9" s="5492"/>
      <c r="D9" s="5492"/>
      <c r="E9" s="5492"/>
      <c r="F9" s="5492"/>
      <c r="G9" s="5492"/>
      <c r="H9" s="5492"/>
      <c r="I9" s="5492"/>
      <c r="J9" s="5492"/>
      <c r="K9" s="5492"/>
      <c r="L9" s="5492"/>
      <c r="M9" s="5492"/>
      <c r="N9" s="5492"/>
      <c r="O9" s="5492"/>
      <c r="P9" s="5492"/>
      <c r="Q9" s="5492"/>
      <c r="R9" s="5492"/>
      <c r="S9" s="5492"/>
      <c r="T9" s="5492"/>
      <c r="U9" s="5492"/>
      <c r="V9" s="5492"/>
      <c r="W9" s="1287"/>
      <c r="Y9" s="1287"/>
      <c r="Z9" s="1288" t="s">
        <v>1382</v>
      </c>
    </row>
    <row r="10" spans="1:39" s="529" customFormat="1" ht="17.25" customHeight="1">
      <c r="A10" s="1287"/>
      <c r="B10" s="1287"/>
      <c r="C10" s="1291" t="s">
        <v>1387</v>
      </c>
      <c r="D10" s="1291"/>
      <c r="E10" s="1291"/>
      <c r="F10" s="1291"/>
      <c r="G10" s="1291"/>
      <c r="H10" s="1291"/>
      <c r="I10" s="1291"/>
      <c r="J10" s="1291"/>
      <c r="K10" s="1291"/>
      <c r="L10" s="1291"/>
      <c r="M10" s="1291"/>
      <c r="N10" s="1291"/>
      <c r="O10" s="1283"/>
      <c r="P10" s="5493" t="s">
        <v>1388</v>
      </c>
      <c r="Q10" s="5493"/>
      <c r="R10" s="5493"/>
      <c r="S10" s="5493"/>
      <c r="T10" s="5493"/>
      <c r="U10" s="5493"/>
      <c r="V10" s="5493"/>
      <c r="W10" s="5493"/>
      <c r="Y10" s="1287"/>
      <c r="Z10" s="1288" t="s">
        <v>1382</v>
      </c>
    </row>
    <row r="11" spans="1:39" s="529" customFormat="1" ht="17.25" customHeight="1">
      <c r="A11" s="1287"/>
      <c r="B11" s="1287"/>
      <c r="C11" s="1291"/>
      <c r="D11" s="1291"/>
      <c r="E11" s="1291"/>
      <c r="F11" s="1291"/>
      <c r="G11" s="1291"/>
      <c r="H11" s="1291"/>
      <c r="I11" s="1291"/>
      <c r="J11" s="1291"/>
      <c r="K11" s="1291"/>
      <c r="L11" s="1291"/>
      <c r="M11" s="1291"/>
      <c r="N11" s="1291"/>
      <c r="O11" s="1283"/>
      <c r="P11" s="1291"/>
      <c r="Q11" s="1291"/>
      <c r="R11" s="1291"/>
      <c r="S11" s="1291"/>
      <c r="T11" s="1291"/>
      <c r="U11" s="1291"/>
      <c r="V11" s="1291"/>
      <c r="W11" s="1291"/>
      <c r="Y11" s="1287"/>
      <c r="Z11" s="1288" t="s">
        <v>1382</v>
      </c>
    </row>
    <row r="12" spans="1:39" s="529" customFormat="1" ht="17.25" customHeight="1">
      <c r="A12" s="1287"/>
      <c r="B12" s="1287"/>
      <c r="C12" s="1292"/>
      <c r="D12" s="1292"/>
      <c r="E12" s="1292"/>
      <c r="F12" s="1292"/>
      <c r="G12" s="5440" t="s">
        <v>322</v>
      </c>
      <c r="H12" s="5440"/>
      <c r="I12" s="5440"/>
      <c r="J12" s="5440"/>
      <c r="K12" s="1291"/>
      <c r="L12" s="1291"/>
      <c r="M12" s="1291"/>
      <c r="N12" s="1291"/>
      <c r="O12" s="1283"/>
      <c r="P12" s="1293"/>
      <c r="Q12" s="1293"/>
      <c r="R12" s="1294"/>
      <c r="S12" s="1294"/>
      <c r="T12" s="5442" t="s">
        <v>323</v>
      </c>
      <c r="U12" s="5442"/>
      <c r="V12" s="5442"/>
      <c r="W12" s="5442"/>
      <c r="Y12" s="1287"/>
      <c r="Z12" s="1288" t="s">
        <v>1382</v>
      </c>
    </row>
    <row r="13" spans="1:39" s="529" customFormat="1" ht="17.25" customHeight="1">
      <c r="A13" s="1287"/>
      <c r="B13" s="1287"/>
      <c r="C13"/>
      <c r="D13" s="1295"/>
      <c r="E13" s="1295"/>
      <c r="F13" s="1295"/>
      <c r="G13" s="5441"/>
      <c r="H13" s="5441"/>
      <c r="I13" s="5441"/>
      <c r="J13" s="5441"/>
      <c r="K13" s="1291"/>
      <c r="L13" s="1291"/>
      <c r="M13" s="1291"/>
      <c r="N13" s="1291"/>
      <c r="O13" s="1283"/>
      <c r="P13"/>
      <c r="Q13" s="1296"/>
      <c r="R13" s="1296"/>
      <c r="S13" s="1296"/>
      <c r="T13" s="5443"/>
      <c r="U13" s="5443"/>
      <c r="V13" s="5443"/>
      <c r="W13" s="5443"/>
      <c r="Y13" s="1287"/>
      <c r="Z13" s="1288" t="s">
        <v>1382</v>
      </c>
    </row>
    <row r="14" spans="1:39" s="529" customFormat="1" ht="17.25" customHeight="1">
      <c r="A14" s="1287"/>
      <c r="B14" s="1287"/>
      <c r="C14" s="5444" t="s">
        <v>1391</v>
      </c>
      <c r="D14" s="5444"/>
      <c r="E14" s="5444"/>
      <c r="F14" s="5444"/>
      <c r="G14" s="5445">
        <v>40</v>
      </c>
      <c r="H14" s="5445"/>
      <c r="I14" s="5445"/>
      <c r="J14" s="5445"/>
      <c r="K14" s="1291"/>
      <c r="L14" s="1291"/>
      <c r="M14" s="1291"/>
      <c r="N14" s="1291"/>
      <c r="O14" s="1283"/>
      <c r="P14" s="5446" t="s">
        <v>1392</v>
      </c>
      <c r="Q14" s="5446"/>
      <c r="R14" s="5446"/>
      <c r="S14" s="5446"/>
      <c r="T14" s="5447" t="s">
        <v>315</v>
      </c>
      <c r="U14" s="5447"/>
      <c r="V14" s="5447"/>
      <c r="W14" s="5447"/>
      <c r="Y14" s="1287"/>
      <c r="Z14" s="1288" t="s">
        <v>1382</v>
      </c>
    </row>
    <row r="15" spans="1:39" s="529" customFormat="1" ht="17.25" customHeight="1">
      <c r="A15" s="1287"/>
      <c r="B15" s="1287"/>
      <c r="C15" s="5444"/>
      <c r="D15" s="5444"/>
      <c r="E15" s="5444"/>
      <c r="F15" s="5444"/>
      <c r="G15" s="5445"/>
      <c r="H15" s="5445"/>
      <c r="I15" s="5445"/>
      <c r="J15" s="5445"/>
      <c r="K15" s="1291"/>
      <c r="L15" s="1291"/>
      <c r="M15" s="1291"/>
      <c r="N15" s="1291"/>
      <c r="O15" s="1283"/>
      <c r="P15" s="5446"/>
      <c r="Q15" s="5446"/>
      <c r="R15" s="5446"/>
      <c r="S15" s="5446"/>
      <c r="T15" s="5447"/>
      <c r="U15" s="5447"/>
      <c r="V15" s="5447"/>
      <c r="W15" s="5447"/>
      <c r="Y15" s="1287"/>
      <c r="Z15" s="1288" t="s">
        <v>1382</v>
      </c>
    </row>
    <row r="16" spans="1:39" s="529" customFormat="1" ht="17.25" customHeight="1">
      <c r="A16" s="1287"/>
      <c r="B16" s="1287"/>
      <c r="C16" s="5444"/>
      <c r="D16" s="5444"/>
      <c r="E16" s="5444"/>
      <c r="F16" s="5444"/>
      <c r="G16" s="5445"/>
      <c r="H16" s="5445"/>
      <c r="I16" s="5445"/>
      <c r="J16" s="5445"/>
      <c r="K16" s="1291"/>
      <c r="L16" s="1291"/>
      <c r="M16" s="1291"/>
      <c r="N16" s="1291"/>
      <c r="O16" s="1283"/>
      <c r="P16" s="5446"/>
      <c r="Q16" s="5446"/>
      <c r="R16" s="5446"/>
      <c r="S16" s="5446"/>
      <c r="T16" s="5447"/>
      <c r="U16" s="5447"/>
      <c r="V16" s="5447"/>
      <c r="W16" s="5447"/>
      <c r="Y16" s="1287"/>
      <c r="Z16" s="1288" t="s">
        <v>1382</v>
      </c>
    </row>
    <row r="17" spans="1:26" s="529" customFormat="1" ht="17.25" customHeight="1">
      <c r="A17" s="1287"/>
      <c r="B17" s="1287"/>
      <c r="C17" s="1283"/>
      <c r="D17" s="1283"/>
      <c r="E17" s="1283"/>
      <c r="F17" s="1283"/>
      <c r="G17" s="1283"/>
      <c r="H17" s="1283"/>
      <c r="I17" s="1283"/>
      <c r="J17" s="1291"/>
      <c r="K17" s="1291"/>
      <c r="L17" s="1291"/>
      <c r="M17" s="1291"/>
      <c r="N17" s="1291"/>
      <c r="O17" s="1283"/>
      <c r="P17" s="1297"/>
      <c r="Q17" s="1297"/>
      <c r="R17" s="1297"/>
      <c r="S17" s="1297"/>
      <c r="T17" s="1297"/>
      <c r="U17" s="1297"/>
      <c r="V17" s="1297"/>
      <c r="W17" s="1297"/>
      <c r="Y17" s="1287"/>
      <c r="Z17" s="1288" t="s">
        <v>1382</v>
      </c>
    </row>
    <row r="18" spans="1:26" s="529" customFormat="1" ht="17.25" customHeight="1">
      <c r="A18" s="1287"/>
      <c r="B18" s="1287"/>
      <c r="C18" s="5500" t="s">
        <v>1394</v>
      </c>
      <c r="D18" s="5500"/>
      <c r="E18" s="5500"/>
      <c r="F18" s="5500"/>
      <c r="G18" s="5421" t="s">
        <v>1395</v>
      </c>
      <c r="H18" s="5421"/>
      <c r="I18" s="5421"/>
      <c r="J18" s="5422"/>
      <c r="K18" s="1291"/>
      <c r="L18" s="1291"/>
      <c r="M18" s="1291"/>
      <c r="N18" s="1291"/>
      <c r="O18" s="1283"/>
      <c r="P18" s="1298" t="s">
        <v>1396</v>
      </c>
      <c r="Q18" s="1297"/>
      <c r="R18" s="1297"/>
      <c r="S18" s="1297"/>
      <c r="T18" s="1297"/>
      <c r="U18" s="1297"/>
      <c r="V18" s="1297"/>
      <c r="W18" s="1297"/>
      <c r="Y18" s="1287"/>
      <c r="Z18" s="1288" t="s">
        <v>1382</v>
      </c>
    </row>
    <row r="19" spans="1:26" s="529" customFormat="1" ht="17.25" customHeight="1">
      <c r="A19" s="1287"/>
      <c r="B19" s="1287"/>
      <c r="C19" s="5500"/>
      <c r="D19" s="5500"/>
      <c r="E19" s="5500"/>
      <c r="F19" s="5500"/>
      <c r="G19" s="5421"/>
      <c r="H19" s="5421"/>
      <c r="I19" s="5421"/>
      <c r="J19" s="5422"/>
      <c r="K19" s="1283"/>
      <c r="L19" s="1283"/>
      <c r="M19" s="1283"/>
      <c r="N19" s="1291"/>
      <c r="O19" s="1283"/>
      <c r="P19" s="1291" t="s">
        <v>1397</v>
      </c>
      <c r="Q19" s="1297"/>
      <c r="R19" s="1297"/>
      <c r="S19" s="1297"/>
      <c r="T19" s="1297"/>
      <c r="U19" s="1297"/>
      <c r="V19" s="1297"/>
      <c r="W19" s="1297"/>
      <c r="Y19" s="1287"/>
      <c r="Z19" s="1288" t="s">
        <v>1382</v>
      </c>
    </row>
    <row r="20" spans="1:26" s="529" customFormat="1" ht="17.25" customHeight="1">
      <c r="A20" s="1287"/>
      <c r="B20" s="1287"/>
      <c r="C20" s="5500"/>
      <c r="D20" s="5500"/>
      <c r="E20" s="5500"/>
      <c r="F20" s="5500"/>
      <c r="G20" s="5427">
        <v>1</v>
      </c>
      <c r="H20" s="5427"/>
      <c r="I20" s="5427"/>
      <c r="J20" s="5428"/>
      <c r="K20" s="1283"/>
      <c r="L20" s="1283"/>
      <c r="M20" s="1283"/>
      <c r="N20" s="1291"/>
      <c r="O20" s="1283"/>
      <c r="P20" s="1291" t="s">
        <v>1398</v>
      </c>
      <c r="Q20" s="1297"/>
      <c r="R20" s="1297"/>
      <c r="S20" s="1297"/>
      <c r="T20" s="1297"/>
      <c r="U20" s="1297"/>
      <c r="V20" s="1297"/>
      <c r="W20" s="1297"/>
      <c r="Y20" s="1287"/>
      <c r="Z20" s="1288" t="s">
        <v>1382</v>
      </c>
    </row>
    <row r="21" spans="1:26" s="529" customFormat="1" ht="17.25" customHeight="1">
      <c r="A21" s="1287"/>
      <c r="B21" s="1287"/>
      <c r="C21" s="1283"/>
      <c r="D21" s="1283"/>
      <c r="E21" s="1283"/>
      <c r="F21" s="1283"/>
      <c r="G21" s="5429"/>
      <c r="H21" s="5429"/>
      <c r="I21" s="5429"/>
      <c r="J21" s="5430"/>
      <c r="K21" s="1283"/>
      <c r="L21" s="1283"/>
      <c r="M21" s="1283"/>
      <c r="N21" s="1291"/>
      <c r="O21" s="1283"/>
      <c r="P21" s="1291" t="s">
        <v>1399</v>
      </c>
      <c r="Q21" s="1291"/>
      <c r="R21" s="1291"/>
      <c r="S21" s="1291"/>
      <c r="T21" s="1291"/>
      <c r="U21" s="1291"/>
      <c r="V21" s="1291"/>
      <c r="W21" s="1291"/>
      <c r="Y21" s="1287"/>
      <c r="Z21" s="1288" t="s">
        <v>1382</v>
      </c>
    </row>
    <row r="22" spans="1:26" s="529" customFormat="1" ht="17.25" customHeight="1">
      <c r="A22" s="1287"/>
      <c r="B22" s="1287"/>
      <c r="C22" s="1283"/>
      <c r="D22" s="1283"/>
      <c r="E22" s="1283"/>
      <c r="F22" s="1283"/>
      <c r="G22" s="1283"/>
      <c r="H22" s="1283"/>
      <c r="I22" s="1283"/>
      <c r="K22" s="1283"/>
      <c r="L22" s="1283"/>
      <c r="M22" s="1283"/>
      <c r="N22" s="1291"/>
      <c r="O22" s="1283"/>
      <c r="P22" s="1283"/>
      <c r="Q22" s="1298"/>
      <c r="R22" s="1298"/>
      <c r="S22" s="1298"/>
      <c r="T22" s="1298"/>
      <c r="U22" s="1298"/>
      <c r="V22" s="1298"/>
      <c r="W22" s="1291"/>
      <c r="Y22" s="1287"/>
      <c r="Z22" s="1288" t="s">
        <v>1382</v>
      </c>
    </row>
    <row r="23" spans="1:26" s="529" customFormat="1" ht="17.25" customHeight="1">
      <c r="A23" s="1287"/>
      <c r="B23" s="1287"/>
      <c r="C23" s="1291"/>
      <c r="D23" s="1291"/>
      <c r="E23" s="1291"/>
      <c r="F23" s="1291"/>
      <c r="G23" s="1291"/>
      <c r="H23" s="1291"/>
      <c r="I23" s="1291"/>
      <c r="J23" s="1291"/>
      <c r="K23" s="1291"/>
      <c r="L23" s="1291"/>
      <c r="M23" s="1291"/>
      <c r="N23" s="1291"/>
      <c r="O23" s="1283"/>
      <c r="P23" s="1291"/>
      <c r="Q23" s="1291"/>
      <c r="R23" s="1291"/>
      <c r="S23" s="1283"/>
      <c r="T23" s="1291"/>
      <c r="U23" s="1291"/>
      <c r="V23" s="1291"/>
      <c r="W23" s="1291"/>
      <c r="Y23" s="1287"/>
      <c r="Z23" s="1288" t="s">
        <v>1382</v>
      </c>
    </row>
    <row r="24" spans="1:26" s="529" customFormat="1" ht="17.25" customHeight="1">
      <c r="A24" s="1287"/>
      <c r="B24" s="1304"/>
      <c r="C24" s="1305"/>
      <c r="D24" s="1305"/>
      <c r="E24" s="1305"/>
      <c r="F24" s="1305"/>
      <c r="G24" s="1305"/>
      <c r="H24" s="1305"/>
      <c r="I24" s="1305"/>
      <c r="J24" s="1305"/>
      <c r="K24" s="1305"/>
      <c r="L24" s="1305"/>
      <c r="M24" s="1305"/>
      <c r="N24" s="1305"/>
      <c r="O24" s="1306"/>
      <c r="P24" s="1305"/>
      <c r="Q24" s="1305"/>
      <c r="R24" s="1305"/>
      <c r="S24" s="1306"/>
      <c r="T24" s="1305"/>
      <c r="U24" s="1305"/>
      <c r="V24" s="1305"/>
      <c r="W24" s="1305"/>
      <c r="Y24" s="1287"/>
      <c r="Z24" s="1288" t="s">
        <v>1382</v>
      </c>
    </row>
    <row r="25" spans="1:26" s="529" customFormat="1" ht="17.25" customHeight="1">
      <c r="A25" s="1287"/>
      <c r="B25" s="1287"/>
      <c r="C25" s="5493" t="s">
        <v>1402</v>
      </c>
      <c r="D25" s="5493"/>
      <c r="E25" s="5493"/>
      <c r="F25" s="5493"/>
      <c r="G25" s="5493"/>
      <c r="H25" s="5493"/>
      <c r="I25" s="5493"/>
      <c r="J25" s="5493"/>
      <c r="K25" s="5493"/>
      <c r="L25" s="5493"/>
      <c r="M25" s="5493"/>
      <c r="N25" s="5493"/>
      <c r="O25" s="5493"/>
      <c r="P25" s="5493"/>
      <c r="Q25" s="5493"/>
      <c r="R25" s="5493"/>
      <c r="S25" s="5493"/>
      <c r="T25" s="5493"/>
      <c r="U25" s="1291"/>
      <c r="V25" s="1291"/>
      <c r="W25" s="1291"/>
      <c r="Y25" s="1287"/>
      <c r="Z25" s="1288" t="s">
        <v>1382</v>
      </c>
    </row>
    <row r="26" spans="1:26" s="529" customFormat="1" ht="17.25" customHeight="1" thickBot="1">
      <c r="A26" s="1287"/>
      <c r="B26" s="1287"/>
      <c r="C26" s="5493"/>
      <c r="D26" s="5493"/>
      <c r="E26" s="5493"/>
      <c r="F26" s="5493"/>
      <c r="G26" s="5493"/>
      <c r="H26" s="5493"/>
      <c r="I26" s="5493"/>
      <c r="J26" s="5493"/>
      <c r="K26" s="5493"/>
      <c r="L26" s="5493"/>
      <c r="M26" s="5493"/>
      <c r="N26" s="5493"/>
      <c r="O26" s="5493"/>
      <c r="P26" s="5493"/>
      <c r="Q26" s="5493"/>
      <c r="R26" s="5493"/>
      <c r="S26" s="5493"/>
      <c r="T26" s="5493"/>
      <c r="U26" s="1283"/>
      <c r="V26" s="1283"/>
      <c r="W26" s="1283"/>
      <c r="Y26" s="1287"/>
      <c r="Z26" s="1288" t="s">
        <v>1382</v>
      </c>
    </row>
    <row r="27" spans="1:26" s="529" customFormat="1" ht="17.25" customHeight="1">
      <c r="A27" s="1287"/>
      <c r="B27" s="1287"/>
      <c r="C27" s="5462" t="s">
        <v>1403</v>
      </c>
      <c r="D27" s="5462"/>
      <c r="E27" s="5462"/>
      <c r="F27" s="5462"/>
      <c r="G27" s="5462"/>
      <c r="H27" s="5462"/>
      <c r="I27" s="5462"/>
      <c r="J27" s="1291"/>
      <c r="K27" s="1283"/>
      <c r="L27" s="1283"/>
      <c r="M27" s="1283"/>
      <c r="N27" s="5462" t="s">
        <v>1277</v>
      </c>
      <c r="O27" s="5462"/>
      <c r="P27" s="5462"/>
      <c r="Q27" s="5462"/>
      <c r="R27" s="5462"/>
      <c r="S27" s="5462"/>
      <c r="T27" s="5462"/>
      <c r="U27" s="1283"/>
      <c r="V27" s="1283"/>
      <c r="W27" s="1283"/>
      <c r="Y27" s="1287"/>
      <c r="Z27" s="1288" t="s">
        <v>1382</v>
      </c>
    </row>
    <row r="28" spans="1:26" s="529" customFormat="1" ht="17.25" customHeight="1">
      <c r="A28" s="1287"/>
      <c r="B28" s="1287"/>
      <c r="C28" s="5463"/>
      <c r="D28" s="5463"/>
      <c r="E28" s="5463"/>
      <c r="F28" s="5463"/>
      <c r="G28" s="5463"/>
      <c r="H28" s="5463"/>
      <c r="I28" s="5463"/>
      <c r="J28" s="1291"/>
      <c r="K28" s="1283"/>
      <c r="L28" s="1283"/>
      <c r="M28" s="1283"/>
      <c r="N28" s="5463"/>
      <c r="O28" s="5463"/>
      <c r="P28" s="5463"/>
      <c r="Q28" s="5463"/>
      <c r="R28" s="5463"/>
      <c r="S28" s="5463"/>
      <c r="T28" s="5463"/>
      <c r="U28" s="1283"/>
      <c r="V28" s="1283"/>
      <c r="W28" s="1283"/>
      <c r="Y28" s="1287"/>
      <c r="Z28" s="1288" t="s">
        <v>1382</v>
      </c>
    </row>
    <row r="29" spans="1:26" s="529" customFormat="1" ht="17.25" customHeight="1">
      <c r="A29" s="1287"/>
      <c r="B29" s="1287"/>
      <c r="C29" s="1291"/>
      <c r="D29" s="1291"/>
      <c r="E29" s="1291"/>
      <c r="F29" s="1291"/>
      <c r="G29" s="1291"/>
      <c r="H29" s="1291"/>
      <c r="I29" s="1291"/>
      <c r="J29" s="1291"/>
      <c r="K29" s="1283"/>
      <c r="L29" s="1283"/>
      <c r="M29" s="1283"/>
      <c r="N29" s="1291"/>
      <c r="O29" s="1291"/>
      <c r="P29" s="1291"/>
      <c r="Q29" s="1291"/>
      <c r="R29" s="1291"/>
      <c r="S29" s="1291"/>
      <c r="T29" s="1291"/>
      <c r="U29" s="1283"/>
      <c r="V29" s="1283"/>
      <c r="W29" s="1283"/>
      <c r="Y29" s="1287"/>
      <c r="Z29" s="1288" t="s">
        <v>1382</v>
      </c>
    </row>
    <row r="30" spans="1:26" s="529" customFormat="1" ht="17.25" customHeight="1">
      <c r="A30" s="1287"/>
      <c r="B30" s="1287"/>
      <c r="C30" s="5494" t="s">
        <v>1404</v>
      </c>
      <c r="D30" s="5495"/>
      <c r="E30" s="5495"/>
      <c r="F30" s="5495"/>
      <c r="G30" s="5495"/>
      <c r="H30" s="5495"/>
      <c r="I30" s="5496"/>
      <c r="J30" s="1283"/>
      <c r="K30" s="1283"/>
      <c r="L30" s="1283"/>
      <c r="M30" s="1283"/>
      <c r="N30" s="5500" t="s">
        <v>1405</v>
      </c>
      <c r="O30" s="5500"/>
      <c r="P30" s="5500"/>
      <c r="Q30" s="5500"/>
      <c r="R30" s="5500"/>
      <c r="S30" s="5500"/>
      <c r="T30" s="5500"/>
      <c r="U30" s="1283"/>
      <c r="V30" s="1283"/>
      <c r="W30" s="1283"/>
      <c r="Y30" s="1287"/>
      <c r="Z30" s="1288" t="s">
        <v>1382</v>
      </c>
    </row>
    <row r="31" spans="1:26" s="529" customFormat="1" ht="17.25" customHeight="1">
      <c r="A31" s="1287"/>
      <c r="B31" s="1287"/>
      <c r="C31" s="5497"/>
      <c r="D31" s="5498"/>
      <c r="E31" s="5498"/>
      <c r="F31" s="5498"/>
      <c r="G31" s="5498"/>
      <c r="H31" s="5498"/>
      <c r="I31" s="5499"/>
      <c r="J31" s="1283"/>
      <c r="K31" s="1283"/>
      <c r="L31" s="1283"/>
      <c r="M31" s="1283"/>
      <c r="N31" s="5500"/>
      <c r="O31" s="5500"/>
      <c r="P31" s="5500"/>
      <c r="Q31" s="5500"/>
      <c r="R31" s="5500"/>
      <c r="S31" s="5500"/>
      <c r="T31" s="5500"/>
      <c r="U31" s="1283"/>
      <c r="V31" s="1283"/>
      <c r="W31" s="1283"/>
      <c r="Y31" s="1287"/>
      <c r="Z31" s="1288" t="s">
        <v>1382</v>
      </c>
    </row>
    <row r="32" spans="1:26" s="529" customFormat="1" ht="17.25" customHeight="1">
      <c r="A32" s="1287"/>
      <c r="B32" s="1287"/>
      <c r="C32" s="5502" t="s">
        <v>1406</v>
      </c>
      <c r="D32" s="5503"/>
      <c r="E32" s="5503"/>
      <c r="F32" s="1309"/>
      <c r="G32" s="5504" t="s">
        <v>1407</v>
      </c>
      <c r="H32" s="5504"/>
      <c r="I32" s="5505"/>
      <c r="J32" s="1291"/>
      <c r="K32" s="1283"/>
      <c r="L32" s="1283"/>
      <c r="M32" s="1283"/>
      <c r="N32" s="5500"/>
      <c r="O32" s="5500"/>
      <c r="P32" s="5500"/>
      <c r="Q32" s="5500"/>
      <c r="R32" s="5500"/>
      <c r="S32" s="5500"/>
      <c r="T32" s="5500"/>
      <c r="U32" s="1283"/>
      <c r="V32" s="1283"/>
      <c r="W32" s="1283"/>
      <c r="Y32" s="1287"/>
      <c r="Z32" s="1288" t="s">
        <v>1382</v>
      </c>
    </row>
    <row r="33" spans="1:41" s="529" customFormat="1" ht="17.25" customHeight="1">
      <c r="A33" s="1287"/>
      <c r="B33" s="1287"/>
      <c r="C33" s="1310"/>
      <c r="D33" s="1311"/>
      <c r="E33" s="1311"/>
      <c r="F33" s="1311"/>
      <c r="G33" s="1311"/>
      <c r="H33" s="1311"/>
      <c r="I33" s="1312"/>
      <c r="J33" s="1291"/>
      <c r="K33" s="1283"/>
      <c r="L33" s="1283"/>
      <c r="M33" s="1283"/>
      <c r="N33" s="5501"/>
      <c r="O33" s="5501"/>
      <c r="P33" s="5501"/>
      <c r="Q33" s="5501"/>
      <c r="R33" s="5501"/>
      <c r="S33" s="5501"/>
      <c r="T33" s="5501"/>
      <c r="U33" s="1283"/>
      <c r="V33" s="1283"/>
      <c r="W33" s="1283"/>
      <c r="Y33" s="1287"/>
      <c r="Z33" s="1288" t="s">
        <v>1382</v>
      </c>
    </row>
    <row r="34" spans="1:41" s="529" customFormat="1" ht="17.25" customHeight="1">
      <c r="A34" s="1287"/>
      <c r="B34" s="1287"/>
      <c r="C34" s="1283"/>
      <c r="D34" s="1283"/>
      <c r="E34" s="1283"/>
      <c r="F34" s="1283"/>
      <c r="G34" s="1283"/>
      <c r="H34" s="1283"/>
      <c r="I34" s="1283"/>
      <c r="J34" s="1283"/>
      <c r="K34" s="1283"/>
      <c r="L34" s="1283"/>
      <c r="M34" s="1283"/>
      <c r="N34" s="1283"/>
      <c r="O34" s="1283"/>
      <c r="P34" s="1283"/>
      <c r="Q34" s="1283"/>
      <c r="R34" s="1291"/>
      <c r="S34" s="1291"/>
      <c r="T34" s="1291"/>
      <c r="U34" s="1291"/>
      <c r="V34" s="1291"/>
      <c r="W34" s="1287"/>
      <c r="Y34" s="1287"/>
      <c r="Z34" s="1288" t="s">
        <v>1382</v>
      </c>
    </row>
    <row r="35" spans="1:41" s="529" customFormat="1" ht="15.75" customHeight="1" thickBot="1">
      <c r="A35" s="5400" t="s">
        <v>243</v>
      </c>
      <c r="B35" s="5410" t="str">
        <f>B36</f>
        <v xml:space="preserve"> NOM DE LA RECETTE</v>
      </c>
      <c r="C35" s="5410"/>
      <c r="D35" s="5410"/>
      <c r="E35" s="5410"/>
      <c r="F35" s="5410"/>
      <c r="G35" s="5410"/>
      <c r="H35" s="5410"/>
      <c r="I35" s="5410"/>
      <c r="J35" s="5410"/>
      <c r="K35" s="5410"/>
      <c r="L35" s="5410"/>
      <c r="M35" s="5410"/>
      <c r="N35" s="5410"/>
      <c r="O35" s="5410"/>
      <c r="P35" s="5410"/>
      <c r="Q35" s="5410"/>
      <c r="R35" s="5410"/>
      <c r="S35" s="5410"/>
      <c r="T35" s="5410"/>
      <c r="U35" s="5410"/>
      <c r="V35" s="5410"/>
      <c r="W35" s="5410"/>
      <c r="Y35" s="5400" t="s">
        <v>243</v>
      </c>
    </row>
    <row r="36" spans="1:41" s="529" customFormat="1" ht="18" customHeight="1">
      <c r="A36" s="5400"/>
      <c r="B36" s="5411" t="s">
        <v>1383</v>
      </c>
      <c r="C36" s="5412"/>
      <c r="D36" s="5412"/>
      <c r="E36" s="5412"/>
      <c r="F36" s="5412"/>
      <c r="G36" s="5412"/>
      <c r="H36" s="5412"/>
      <c r="I36" s="5412"/>
      <c r="J36" s="5412"/>
      <c r="K36" s="5412"/>
      <c r="L36" s="5412"/>
      <c r="M36" s="5412"/>
      <c r="N36" s="5412"/>
      <c r="O36" s="5412"/>
      <c r="P36" s="5412"/>
      <c r="Q36" s="5412"/>
      <c r="R36" s="5412"/>
      <c r="S36" s="5415" t="str">
        <f>Q51</f>
        <v>Portions</v>
      </c>
      <c r="T36" s="5415"/>
      <c r="U36" s="5415"/>
      <c r="V36" s="5416"/>
      <c r="W36" s="5419">
        <f>S41</f>
        <v>2</v>
      </c>
      <c r="Y36" s="5400"/>
      <c r="Z36" s="5517" t="s">
        <v>1408</v>
      </c>
      <c r="AA36" s="5517"/>
      <c r="AC36" s="5541" t="s">
        <v>1409</v>
      </c>
      <c r="AD36" s="5336"/>
      <c r="AE36" s="5336"/>
      <c r="AF36" s="5336"/>
      <c r="AG36" s="5336"/>
      <c r="AH36" s="5336"/>
      <c r="AI36" s="5336"/>
      <c r="AJ36" s="5336"/>
      <c r="AK36" s="5336"/>
      <c r="AL36" s="5336"/>
      <c r="AM36" s="5336" t="s">
        <v>505</v>
      </c>
      <c r="AN36" s="5336"/>
      <c r="AO36" s="5337"/>
    </row>
    <row r="37" spans="1:41" s="529" customFormat="1" ht="18" customHeight="1">
      <c r="A37" s="5400"/>
      <c r="B37" s="5413"/>
      <c r="C37" s="5414"/>
      <c r="D37" s="5414"/>
      <c r="E37" s="5414"/>
      <c r="F37" s="5414"/>
      <c r="G37" s="5414"/>
      <c r="H37" s="5414"/>
      <c r="I37" s="5414"/>
      <c r="J37" s="5414"/>
      <c r="K37" s="5414"/>
      <c r="L37" s="5414"/>
      <c r="M37" s="5414"/>
      <c r="N37" s="5414"/>
      <c r="O37" s="5414"/>
      <c r="P37" s="5414"/>
      <c r="Q37" s="5414"/>
      <c r="R37" s="5414"/>
      <c r="S37" s="5417"/>
      <c r="T37" s="5417"/>
      <c r="U37" s="5417"/>
      <c r="V37" s="5418"/>
      <c r="W37" s="5292"/>
      <c r="Y37" s="5400"/>
      <c r="Z37" s="5517"/>
      <c r="AA37" s="5517"/>
      <c r="AC37" s="5541"/>
      <c r="AD37" s="5336"/>
      <c r="AE37" s="5336"/>
      <c r="AF37" s="5336"/>
      <c r="AG37" s="5336"/>
      <c r="AH37" s="5336"/>
      <c r="AI37" s="5336"/>
      <c r="AJ37" s="5336"/>
      <c r="AK37" s="5336"/>
      <c r="AL37" s="5336"/>
      <c r="AM37" s="5336"/>
      <c r="AN37" s="5336"/>
      <c r="AO37" s="5337"/>
    </row>
    <row r="38" spans="1:41" s="529" customFormat="1" ht="18" customHeight="1">
      <c r="A38" s="5400"/>
      <c r="B38" s="5413"/>
      <c r="C38" s="5414"/>
      <c r="D38" s="5414"/>
      <c r="E38" s="5414"/>
      <c r="F38" s="5414"/>
      <c r="G38" s="5414"/>
      <c r="H38" s="5414"/>
      <c r="I38" s="5414"/>
      <c r="J38" s="5414"/>
      <c r="K38" s="5414"/>
      <c r="L38" s="5414"/>
      <c r="M38" s="5414"/>
      <c r="N38" s="5414"/>
      <c r="O38" s="5414"/>
      <c r="P38" s="5414"/>
      <c r="Q38" s="5414"/>
      <c r="R38" s="5414"/>
      <c r="S38" s="5417"/>
      <c r="T38" s="5417"/>
      <c r="U38" s="5417"/>
      <c r="V38" s="5418"/>
      <c r="W38" s="5292"/>
      <c r="Y38" s="5400"/>
      <c r="Z38" s="5517"/>
      <c r="AA38" s="5517"/>
      <c r="AC38" s="5561" t="s">
        <v>27</v>
      </c>
      <c r="AD38" s="5536" t="s">
        <v>274</v>
      </c>
      <c r="AE38" s="5536"/>
      <c r="AF38" s="5536"/>
      <c r="AG38" s="5537" t="s">
        <v>325</v>
      </c>
      <c r="AH38" s="5538" t="s">
        <v>276</v>
      </c>
      <c r="AI38" s="5538"/>
      <c r="AJ38" s="5538"/>
      <c r="AK38" s="5538"/>
      <c r="AL38" s="5538"/>
      <c r="AM38" s="5538"/>
      <c r="AN38" s="5538"/>
      <c r="AO38" s="5539"/>
    </row>
    <row r="39" spans="1:41" s="529" customFormat="1" ht="18" customHeight="1">
      <c r="A39" s="5400"/>
      <c r="B39" s="5413"/>
      <c r="C39" s="5414"/>
      <c r="D39" s="5414"/>
      <c r="E39" s="5414"/>
      <c r="F39" s="5414"/>
      <c r="G39" s="5414"/>
      <c r="H39" s="5414"/>
      <c r="I39" s="5414"/>
      <c r="J39" s="5414"/>
      <c r="K39" s="5414"/>
      <c r="L39" s="5414"/>
      <c r="M39" s="5414"/>
      <c r="N39" s="5414"/>
      <c r="O39" s="5414"/>
      <c r="P39" s="5414"/>
      <c r="Q39" s="5414"/>
      <c r="R39" s="5414"/>
      <c r="S39" s="5421" t="s">
        <v>1395</v>
      </c>
      <c r="T39" s="5421"/>
      <c r="U39" s="5421"/>
      <c r="V39" s="5422"/>
      <c r="W39" s="5292"/>
      <c r="Y39" s="5400"/>
      <c r="Z39" s="5517"/>
      <c r="AA39" s="5517"/>
      <c r="AC39" s="5561"/>
      <c r="AD39" s="5536"/>
      <c r="AE39" s="5536"/>
      <c r="AF39" s="5536"/>
      <c r="AG39" s="5537"/>
      <c r="AH39" s="5538"/>
      <c r="AI39" s="5538"/>
      <c r="AJ39" s="5538"/>
      <c r="AK39" s="5538"/>
      <c r="AL39" s="5538"/>
      <c r="AM39" s="5538"/>
      <c r="AN39" s="5538"/>
      <c r="AO39" s="5539"/>
    </row>
    <row r="40" spans="1:41" s="529" customFormat="1" ht="18" customHeight="1">
      <c r="A40" s="5400"/>
      <c r="B40" s="5413"/>
      <c r="C40" s="5414"/>
      <c r="D40" s="5414"/>
      <c r="E40" s="5414"/>
      <c r="F40" s="5414"/>
      <c r="G40" s="5414"/>
      <c r="H40" s="5414"/>
      <c r="I40" s="5414"/>
      <c r="J40" s="5414"/>
      <c r="K40" s="5414"/>
      <c r="L40" s="5414"/>
      <c r="M40" s="5414"/>
      <c r="N40" s="5414"/>
      <c r="O40" s="5414"/>
      <c r="P40" s="5414"/>
      <c r="Q40" s="5414"/>
      <c r="R40" s="5414"/>
      <c r="S40" s="5421"/>
      <c r="T40" s="5421"/>
      <c r="U40" s="5421"/>
      <c r="V40" s="5422"/>
      <c r="W40" s="5292"/>
      <c r="Y40" s="5400"/>
      <c r="Z40" s="5517"/>
      <c r="AA40" s="5517"/>
      <c r="AC40" s="5561"/>
      <c r="AD40" s="5536"/>
      <c r="AE40" s="5536"/>
      <c r="AF40" s="5536"/>
      <c r="AG40" s="5537"/>
      <c r="AH40" s="5538"/>
      <c r="AI40" s="5538"/>
      <c r="AJ40" s="5538"/>
      <c r="AK40" s="5538"/>
      <c r="AL40" s="5538"/>
      <c r="AM40" s="5538"/>
      <c r="AN40" s="5538"/>
      <c r="AO40" s="5539"/>
    </row>
    <row r="41" spans="1:41" s="529" customFormat="1" ht="18" customHeight="1">
      <c r="A41" s="5400"/>
      <c r="B41" s="5423" t="s">
        <v>1390</v>
      </c>
      <c r="C41" s="5424"/>
      <c r="D41" s="5424"/>
      <c r="E41" s="5424"/>
      <c r="F41" s="5424"/>
      <c r="G41" s="5424"/>
      <c r="H41" s="5424"/>
      <c r="I41" s="5424"/>
      <c r="J41" s="5424"/>
      <c r="K41" s="5424"/>
      <c r="L41" s="5424"/>
      <c r="M41" s="5424"/>
      <c r="N41" s="5424"/>
      <c r="O41" s="5424"/>
      <c r="P41" s="5424"/>
      <c r="Q41" s="5424"/>
      <c r="R41" s="5424"/>
      <c r="S41" s="5427">
        <v>2</v>
      </c>
      <c r="T41" s="5427"/>
      <c r="U41" s="5427"/>
      <c r="V41" s="5428"/>
      <c r="W41" s="5292"/>
      <c r="Y41" s="5400"/>
      <c r="Z41" s="5517"/>
      <c r="AA41" s="5517"/>
      <c r="AC41" s="5540" t="s">
        <v>30</v>
      </c>
      <c r="AD41" s="5542" t="s">
        <v>32</v>
      </c>
      <c r="AE41" s="5543"/>
      <c r="AF41" s="5543"/>
      <c r="AG41" s="5543"/>
      <c r="AH41" s="5543"/>
      <c r="AI41" s="5543"/>
      <c r="AJ41" s="5543"/>
      <c r="AK41" s="5543"/>
      <c r="AL41" s="5543"/>
      <c r="AM41" s="5543"/>
      <c r="AN41" s="5543"/>
      <c r="AO41" s="5544"/>
    </row>
    <row r="42" spans="1:41" s="529" customFormat="1" ht="18" customHeight="1">
      <c r="A42" s="5400"/>
      <c r="B42" s="5425"/>
      <c r="C42" s="5426"/>
      <c r="D42" s="5426"/>
      <c r="E42" s="5426"/>
      <c r="F42" s="5426"/>
      <c r="G42" s="5426"/>
      <c r="H42" s="5426"/>
      <c r="I42" s="5426"/>
      <c r="J42" s="5426"/>
      <c r="K42" s="5426"/>
      <c r="L42" s="5426"/>
      <c r="M42" s="5426"/>
      <c r="N42" s="5426"/>
      <c r="O42" s="5426"/>
      <c r="P42" s="5426"/>
      <c r="Q42" s="5426"/>
      <c r="R42" s="5426"/>
      <c r="S42" s="5429"/>
      <c r="T42" s="5429"/>
      <c r="U42" s="5429"/>
      <c r="V42" s="5430"/>
      <c r="W42" s="5420"/>
      <c r="Y42" s="5400"/>
      <c r="Z42" s="5517"/>
      <c r="AA42" s="5517"/>
      <c r="AC42" s="5540"/>
      <c r="AD42" s="5542" t="s">
        <v>1268</v>
      </c>
      <c r="AE42" s="5543"/>
      <c r="AF42" s="5543"/>
      <c r="AG42" s="5543"/>
      <c r="AH42" s="5543"/>
      <c r="AI42" s="5543"/>
      <c r="AJ42" s="5543"/>
      <c r="AK42" s="5543"/>
      <c r="AL42" s="5543"/>
      <c r="AM42" s="5543"/>
      <c r="AN42" s="5543"/>
      <c r="AO42" s="5544"/>
    </row>
    <row r="43" spans="1:41" s="529" customFormat="1" ht="18" customHeight="1">
      <c r="A43" s="1313"/>
      <c r="B43" s="5431" t="s">
        <v>1393</v>
      </c>
      <c r="C43" s="5432"/>
      <c r="D43" s="5432"/>
      <c r="E43" s="5432"/>
      <c r="F43" s="5432"/>
      <c r="G43" s="5432"/>
      <c r="H43" s="5432"/>
      <c r="I43" s="5432"/>
      <c r="J43" s="5432"/>
      <c r="K43" s="5432"/>
      <c r="L43" s="5432"/>
      <c r="M43" s="5432"/>
      <c r="N43" s="5432"/>
      <c r="O43" s="5432"/>
      <c r="P43" s="5432"/>
      <c r="Q43" s="5432"/>
      <c r="R43" s="5432"/>
      <c r="S43" s="5432"/>
      <c r="T43" s="5432"/>
      <c r="U43" s="5432"/>
      <c r="V43" s="5433"/>
      <c r="W43" s="5477" t="str">
        <f>B36</f>
        <v xml:space="preserve"> NOM DE LA RECETTE</v>
      </c>
      <c r="Y43" s="1313"/>
      <c r="Z43" s="1314" t="s">
        <v>1382</v>
      </c>
      <c r="AC43" s="5533" t="s">
        <v>248</v>
      </c>
      <c r="AD43" s="5534" t="s">
        <v>279</v>
      </c>
      <c r="AE43" s="5534"/>
      <c r="AF43" s="5534"/>
      <c r="AG43" s="5534"/>
      <c r="AH43" s="5534"/>
      <c r="AI43" s="5534"/>
      <c r="AJ43" s="5534"/>
      <c r="AK43" s="5534"/>
      <c r="AL43" s="5534"/>
      <c r="AM43" s="5534"/>
      <c r="AN43" s="5534"/>
      <c r="AO43" s="5535"/>
    </row>
    <row r="44" spans="1:41" s="529" customFormat="1" ht="18" customHeight="1">
      <c r="A44" s="1313"/>
      <c r="B44" s="5434"/>
      <c r="C44" s="5435"/>
      <c r="D44" s="5435"/>
      <c r="E44" s="5435"/>
      <c r="F44" s="5435"/>
      <c r="G44" s="5435"/>
      <c r="H44" s="5435"/>
      <c r="I44" s="5435"/>
      <c r="J44" s="5435"/>
      <c r="K44" s="5435"/>
      <c r="L44" s="5435"/>
      <c r="M44" s="5435"/>
      <c r="N44" s="5435"/>
      <c r="O44" s="5435"/>
      <c r="P44" s="5435"/>
      <c r="Q44" s="5435"/>
      <c r="R44" s="5435"/>
      <c r="S44" s="5435"/>
      <c r="T44" s="5435"/>
      <c r="U44" s="5435"/>
      <c r="V44" s="5436"/>
      <c r="W44" s="5478"/>
      <c r="Y44" s="1313"/>
      <c r="Z44" s="1288" t="s">
        <v>1382</v>
      </c>
      <c r="AC44" s="5533"/>
      <c r="AD44" s="5534"/>
      <c r="AE44" s="5534"/>
      <c r="AF44" s="5534"/>
      <c r="AG44" s="5534"/>
      <c r="AH44" s="5534"/>
      <c r="AI44" s="5534"/>
      <c r="AJ44" s="5534"/>
      <c r="AK44" s="5534"/>
      <c r="AL44" s="5534"/>
      <c r="AM44" s="5534"/>
      <c r="AN44" s="5534"/>
      <c r="AO44" s="5535"/>
    </row>
    <row r="45" spans="1:41" s="529" customFormat="1" ht="18" customHeight="1">
      <c r="A45" s="1313"/>
      <c r="B45" s="5434"/>
      <c r="C45" s="5435"/>
      <c r="D45" s="5435"/>
      <c r="E45" s="5435"/>
      <c r="F45" s="5435"/>
      <c r="G45" s="5435"/>
      <c r="H45" s="5435"/>
      <c r="I45" s="5435"/>
      <c r="J45" s="5435"/>
      <c r="K45" s="5435"/>
      <c r="L45" s="5435"/>
      <c r="M45" s="5435"/>
      <c r="N45" s="5435"/>
      <c r="O45" s="5435"/>
      <c r="P45" s="5435"/>
      <c r="Q45" s="5435"/>
      <c r="R45" s="5435"/>
      <c r="S45" s="5435"/>
      <c r="T45" s="5435"/>
      <c r="U45" s="5435"/>
      <c r="V45" s="5436"/>
      <c r="W45" s="5478"/>
      <c r="Y45" s="1313"/>
      <c r="Z45" s="1288" t="s">
        <v>1382</v>
      </c>
      <c r="AC45" s="5546" t="s">
        <v>12</v>
      </c>
      <c r="AD45" s="5547" t="s">
        <v>23</v>
      </c>
      <c r="AE45" s="5547"/>
      <c r="AF45" s="5547"/>
      <c r="AG45" s="5547"/>
      <c r="AH45" s="5547"/>
      <c r="AI45" s="5547"/>
      <c r="AJ45" s="5547"/>
      <c r="AK45" s="5547"/>
      <c r="AL45" s="5547"/>
      <c r="AM45" s="5547"/>
      <c r="AN45" s="5547"/>
      <c r="AO45" s="5548"/>
    </row>
    <row r="46" spans="1:41" s="529" customFormat="1" ht="18" customHeight="1">
      <c r="A46" s="1313"/>
      <c r="B46" s="5434"/>
      <c r="C46" s="5435"/>
      <c r="D46" s="5435"/>
      <c r="E46" s="5435"/>
      <c r="F46" s="5435"/>
      <c r="G46" s="5435"/>
      <c r="H46" s="5435"/>
      <c r="I46" s="5435"/>
      <c r="J46" s="5435"/>
      <c r="K46" s="5435"/>
      <c r="L46" s="5435"/>
      <c r="M46" s="5435"/>
      <c r="N46" s="5435"/>
      <c r="O46" s="5435"/>
      <c r="P46" s="5435"/>
      <c r="Q46" s="5435"/>
      <c r="R46" s="5435"/>
      <c r="S46" s="5435"/>
      <c r="T46" s="5435"/>
      <c r="U46" s="5435"/>
      <c r="V46" s="5436"/>
      <c r="W46" s="5478"/>
      <c r="Y46" s="1313"/>
      <c r="Z46" s="1288" t="s">
        <v>1382</v>
      </c>
      <c r="AC46" s="5546"/>
      <c r="AD46" s="5549" t="s">
        <v>1258</v>
      </c>
      <c r="AE46" s="5549"/>
      <c r="AF46" s="5549"/>
      <c r="AG46" s="5549"/>
      <c r="AH46" s="5549"/>
      <c r="AI46" s="5549"/>
      <c r="AJ46" s="5549"/>
      <c r="AK46" s="5549"/>
      <c r="AL46" s="5549"/>
      <c r="AM46" s="5549"/>
      <c r="AN46" s="5549"/>
      <c r="AO46" s="5550"/>
    </row>
    <row r="47" spans="1:41" s="529" customFormat="1" ht="18" customHeight="1">
      <c r="A47" s="1313"/>
      <c r="B47" s="5434"/>
      <c r="C47" s="5435"/>
      <c r="D47" s="5435"/>
      <c r="E47" s="5435"/>
      <c r="F47" s="5435"/>
      <c r="G47" s="5435"/>
      <c r="H47" s="5435"/>
      <c r="I47" s="5435"/>
      <c r="J47" s="5435"/>
      <c r="K47" s="5435"/>
      <c r="L47" s="5435"/>
      <c r="M47" s="5435"/>
      <c r="N47" s="5435"/>
      <c r="O47" s="5435"/>
      <c r="P47" s="5435"/>
      <c r="Q47" s="5435"/>
      <c r="R47" s="5435"/>
      <c r="S47" s="5435"/>
      <c r="T47" s="5435"/>
      <c r="U47" s="5435"/>
      <c r="V47" s="5436"/>
      <c r="W47" s="5478"/>
      <c r="Y47" s="1313"/>
      <c r="Z47" s="1288" t="s">
        <v>1382</v>
      </c>
      <c r="AC47" s="5551" t="s">
        <v>13</v>
      </c>
      <c r="AD47" s="5521" t="s">
        <v>24</v>
      </c>
      <c r="AE47" s="5521"/>
      <c r="AF47" s="5521"/>
      <c r="AG47" s="5521"/>
      <c r="AH47" s="5521"/>
      <c r="AI47" s="5521"/>
      <c r="AJ47" s="5521"/>
      <c r="AK47" s="5521"/>
      <c r="AL47" s="5521"/>
      <c r="AM47" s="5521"/>
      <c r="AN47" s="5521"/>
      <c r="AO47" s="5522"/>
    </row>
    <row r="48" spans="1:41" s="529" customFormat="1" ht="18" customHeight="1">
      <c r="A48" s="1313"/>
      <c r="B48" s="5434"/>
      <c r="C48" s="5435"/>
      <c r="D48" s="5435"/>
      <c r="E48" s="5435"/>
      <c r="F48" s="5435"/>
      <c r="G48" s="5435"/>
      <c r="H48" s="5435"/>
      <c r="I48" s="5435"/>
      <c r="J48" s="5435"/>
      <c r="K48" s="5435"/>
      <c r="L48" s="5435"/>
      <c r="M48" s="5435"/>
      <c r="N48" s="5435"/>
      <c r="O48" s="5435"/>
      <c r="P48" s="5435"/>
      <c r="Q48" s="5435"/>
      <c r="R48" s="5435"/>
      <c r="S48" s="5435"/>
      <c r="T48" s="5435"/>
      <c r="U48" s="5435"/>
      <c r="V48" s="5436"/>
      <c r="W48" s="5478"/>
      <c r="Y48" s="1313"/>
      <c r="Z48" s="1288" t="s">
        <v>1382</v>
      </c>
      <c r="AC48" s="5551"/>
      <c r="AD48" s="5521"/>
      <c r="AE48" s="5521"/>
      <c r="AF48" s="5521"/>
      <c r="AG48" s="5521"/>
      <c r="AH48" s="5521"/>
      <c r="AI48" s="5521"/>
      <c r="AJ48" s="5521"/>
      <c r="AK48" s="5521"/>
      <c r="AL48" s="5521"/>
      <c r="AM48" s="5521"/>
      <c r="AN48" s="5521"/>
      <c r="AO48" s="5522"/>
    </row>
    <row r="49" spans="1:42" s="529" customFormat="1" ht="18" customHeight="1">
      <c r="A49" s="1313"/>
      <c r="B49" s="1315"/>
      <c r="C49" s="1316"/>
      <c r="D49" s="1292"/>
      <c r="E49" s="1292"/>
      <c r="F49" s="1292"/>
      <c r="G49" s="1292"/>
      <c r="H49" s="5440" t="s">
        <v>322</v>
      </c>
      <c r="I49" s="5440"/>
      <c r="J49" s="5440"/>
      <c r="K49" s="5440"/>
      <c r="L49" s="1293"/>
      <c r="M49" s="1293"/>
      <c r="N49" s="1293"/>
      <c r="O49" s="1294"/>
      <c r="P49" s="1294"/>
      <c r="Q49" s="5442" t="s">
        <v>323</v>
      </c>
      <c r="R49" s="5442"/>
      <c r="S49" s="5442"/>
      <c r="T49" s="5442"/>
      <c r="U49" s="1294"/>
      <c r="V49" s="1317"/>
      <c r="W49" s="5478"/>
      <c r="Y49" s="1313"/>
      <c r="Z49" s="5517" t="s">
        <v>1408</v>
      </c>
      <c r="AA49" s="5517"/>
      <c r="AC49" s="1318"/>
      <c r="AD49" s="5528" t="s">
        <v>26</v>
      </c>
      <c r="AE49" s="5528"/>
      <c r="AF49" s="5528"/>
      <c r="AG49" s="77"/>
      <c r="AH49" s="77"/>
      <c r="AI49" s="77"/>
      <c r="AJ49" s="77"/>
      <c r="AK49" s="77"/>
      <c r="AL49" s="77"/>
      <c r="AM49" s="77"/>
      <c r="AN49" s="77"/>
      <c r="AO49" s="86"/>
    </row>
    <row r="50" spans="1:42" ht="18" customHeight="1">
      <c r="A50" s="1313"/>
      <c r="B50" s="1319"/>
      <c r="C50" s="941"/>
      <c r="E50" s="1295"/>
      <c r="F50" s="1295"/>
      <c r="G50" s="1295"/>
      <c r="H50" s="5441"/>
      <c r="I50" s="5441"/>
      <c r="J50" s="5441"/>
      <c r="K50" s="5441"/>
      <c r="L50" s="1320"/>
      <c r="N50" s="1296"/>
      <c r="O50" s="1296"/>
      <c r="P50" s="1296"/>
      <c r="Q50" s="5443"/>
      <c r="R50" s="5443"/>
      <c r="S50" s="5443"/>
      <c r="T50" s="5443"/>
      <c r="U50" s="1283"/>
      <c r="V50" s="1321"/>
      <c r="W50" s="5478"/>
      <c r="Y50" s="1313"/>
      <c r="Z50" s="5517"/>
      <c r="AA50" s="5517"/>
      <c r="AB50" s="529"/>
      <c r="AC50" s="5529" t="s">
        <v>15</v>
      </c>
      <c r="AD50" s="5530" t="s">
        <v>287</v>
      </c>
      <c r="AE50" s="5531"/>
      <c r="AF50" s="5531"/>
      <c r="AG50" s="5531"/>
      <c r="AH50" s="5531"/>
      <c r="AI50" s="5531"/>
      <c r="AJ50" s="5531"/>
      <c r="AK50" s="5531"/>
      <c r="AL50" s="5531"/>
      <c r="AM50" s="5531"/>
      <c r="AN50" s="5531"/>
      <c r="AO50" s="5532"/>
      <c r="AP50" s="529"/>
    </row>
    <row r="51" spans="1:42" ht="18" customHeight="1">
      <c r="A51" s="1313"/>
      <c r="B51" s="1319"/>
      <c r="C51" s="941"/>
      <c r="D51" s="5444" t="s">
        <v>1391</v>
      </c>
      <c r="E51" s="5444"/>
      <c r="F51" s="5444"/>
      <c r="G51" s="5444"/>
      <c r="H51" s="5445">
        <v>40</v>
      </c>
      <c r="I51" s="5445"/>
      <c r="J51" s="5445"/>
      <c r="K51" s="5445"/>
      <c r="L51" s="1320"/>
      <c r="M51" s="5446" t="s">
        <v>1392</v>
      </c>
      <c r="N51" s="5446"/>
      <c r="O51" s="5446"/>
      <c r="P51" s="5446"/>
      <c r="Q51" s="5447" t="s">
        <v>315</v>
      </c>
      <c r="R51" s="5447"/>
      <c r="S51" s="5447"/>
      <c r="T51" s="5447"/>
      <c r="U51" s="1283"/>
      <c r="V51" s="1321"/>
      <c r="W51" s="5478"/>
      <c r="Y51" s="1313"/>
      <c r="Z51" s="5517"/>
      <c r="AA51" s="5517"/>
      <c r="AB51" s="529"/>
      <c r="AC51" s="5529"/>
      <c r="AD51" s="5525" t="s">
        <v>288</v>
      </c>
      <c r="AE51" s="5526"/>
      <c r="AF51" s="5526"/>
      <c r="AG51" s="5526"/>
      <c r="AH51" s="5526"/>
      <c r="AI51" s="5526"/>
      <c r="AJ51" s="5526"/>
      <c r="AK51" s="5526"/>
      <c r="AL51" s="5526"/>
      <c r="AM51" s="5526"/>
      <c r="AN51" s="5526"/>
      <c r="AO51" s="5527"/>
      <c r="AP51" s="529"/>
    </row>
    <row r="52" spans="1:42" ht="18" customHeight="1">
      <c r="A52" s="1313"/>
      <c r="B52" s="1319"/>
      <c r="C52" s="941"/>
      <c r="D52" s="5444"/>
      <c r="E52" s="5444"/>
      <c r="F52" s="5444"/>
      <c r="G52" s="5444"/>
      <c r="H52" s="5445"/>
      <c r="I52" s="5445"/>
      <c r="J52" s="5445"/>
      <c r="K52" s="5445"/>
      <c r="L52" s="1320"/>
      <c r="M52" s="5446"/>
      <c r="N52" s="5446"/>
      <c r="O52" s="5446"/>
      <c r="P52" s="5446"/>
      <c r="Q52" s="5447"/>
      <c r="R52" s="5447"/>
      <c r="S52" s="5447"/>
      <c r="T52" s="5447"/>
      <c r="U52" s="1283"/>
      <c r="V52" s="1321"/>
      <c r="W52" s="5478"/>
      <c r="Y52" s="1313"/>
      <c r="Z52" s="5517"/>
      <c r="AA52" s="5517"/>
      <c r="AB52" s="529"/>
      <c r="AC52" s="5529"/>
      <c r="AD52" s="5525"/>
      <c r="AE52" s="5526"/>
      <c r="AF52" s="5526"/>
      <c r="AG52" s="5526"/>
      <c r="AH52" s="5526"/>
      <c r="AI52" s="5526"/>
      <c r="AJ52" s="5526"/>
      <c r="AK52" s="5526"/>
      <c r="AL52" s="5526"/>
      <c r="AM52" s="5526"/>
      <c r="AN52" s="5526"/>
      <c r="AO52" s="5527"/>
      <c r="AP52" s="529"/>
    </row>
    <row r="53" spans="1:42" ht="18" customHeight="1">
      <c r="A53" s="1313"/>
      <c r="B53" s="1322"/>
      <c r="C53" s="1323"/>
      <c r="D53" s="5444"/>
      <c r="E53" s="5444"/>
      <c r="F53" s="5444"/>
      <c r="G53" s="5444"/>
      <c r="H53" s="5445"/>
      <c r="I53" s="5445"/>
      <c r="J53" s="5445"/>
      <c r="K53" s="5445"/>
      <c r="L53" s="1295"/>
      <c r="M53" s="5446"/>
      <c r="N53" s="5446"/>
      <c r="O53" s="5446"/>
      <c r="P53" s="5446"/>
      <c r="Q53" s="5447"/>
      <c r="R53" s="5447"/>
      <c r="S53" s="5447"/>
      <c r="T53" s="5447"/>
      <c r="U53" s="1283"/>
      <c r="V53" s="1321"/>
      <c r="W53" s="5478"/>
      <c r="Y53" s="1313"/>
      <c r="Z53" s="5517"/>
      <c r="AA53" s="5517"/>
      <c r="AB53" s="529"/>
      <c r="AC53" s="5529"/>
      <c r="AD53" s="5525"/>
      <c r="AE53" s="5526"/>
      <c r="AF53" s="5526"/>
      <c r="AG53" s="5526"/>
      <c r="AH53" s="5526"/>
      <c r="AI53" s="5526"/>
      <c r="AJ53" s="5526"/>
      <c r="AK53" s="5526"/>
      <c r="AL53" s="5526"/>
      <c r="AM53" s="5526"/>
      <c r="AN53" s="5526"/>
      <c r="AO53" s="5527"/>
      <c r="AP53" s="529"/>
    </row>
    <row r="54" spans="1:42" ht="18" customHeight="1" thickBot="1">
      <c r="A54" s="1313"/>
      <c r="B54" s="1322"/>
      <c r="C54" s="1323"/>
      <c r="D54" s="1324"/>
      <c r="E54" s="1324"/>
      <c r="F54" s="1324"/>
      <c r="G54" s="1324"/>
      <c r="H54" s="1324"/>
      <c r="I54" s="1295"/>
      <c r="J54" s="1295"/>
      <c r="K54" s="1295"/>
      <c r="L54" s="1295"/>
      <c r="M54" s="1295"/>
      <c r="N54" s="1324"/>
      <c r="O54" s="1283"/>
      <c r="P54" s="1283"/>
      <c r="Q54" s="1283"/>
      <c r="R54" s="1283"/>
      <c r="S54" s="1283"/>
      <c r="T54" s="1283"/>
      <c r="U54" s="1283"/>
      <c r="V54" s="1321"/>
      <c r="W54" s="5478"/>
      <c r="Y54" s="1313"/>
      <c r="Z54" s="5517"/>
      <c r="AA54" s="5517"/>
      <c r="AB54" s="529"/>
      <c r="AC54" s="5545" t="s">
        <v>281</v>
      </c>
      <c r="AD54" s="5523" t="s">
        <v>293</v>
      </c>
      <c r="AE54" s="5523"/>
      <c r="AF54" s="5523"/>
      <c r="AG54" s="5523"/>
      <c r="AH54" s="5523"/>
      <c r="AI54" s="5523"/>
      <c r="AJ54" s="5523"/>
      <c r="AK54" s="5523"/>
      <c r="AL54" s="5523"/>
      <c r="AM54" s="5523"/>
      <c r="AN54" s="5523"/>
      <c r="AO54" s="5524"/>
      <c r="AP54" s="529"/>
    </row>
    <row r="55" spans="1:42" ht="18" customHeight="1">
      <c r="A55" s="5399" t="s">
        <v>243</v>
      </c>
      <c r="B55" s="5401" t="s">
        <v>273</v>
      </c>
      <c r="C55" s="5402"/>
      <c r="D55" s="5402"/>
      <c r="E55" s="5402"/>
      <c r="F55" s="5402"/>
      <c r="G55" s="5402"/>
      <c r="H55" s="5402"/>
      <c r="I55" s="5402"/>
      <c r="J55" s="5402"/>
      <c r="K55" s="5402"/>
      <c r="L55" s="5402"/>
      <c r="M55" s="5402"/>
      <c r="N55" s="5405">
        <v>1</v>
      </c>
      <c r="O55" s="5369" t="str">
        <f>B55</f>
        <v>NOM DE LA RECETTE ou d'un élément de la recette</v>
      </c>
      <c r="P55" s="5370"/>
      <c r="Q55" s="5370"/>
      <c r="R55" s="5370"/>
      <c r="S55" s="5370"/>
      <c r="T55" s="5370"/>
      <c r="U55" s="5370"/>
      <c r="V55" s="5371"/>
      <c r="W55" s="5478"/>
      <c r="X55"/>
      <c r="Y55" s="5399" t="s">
        <v>243</v>
      </c>
      <c r="Z55" s="5517"/>
      <c r="AA55" s="5517"/>
      <c r="AB55" s="529"/>
      <c r="AC55" s="5545"/>
      <c r="AD55" s="5523"/>
      <c r="AE55" s="5523"/>
      <c r="AF55" s="5523"/>
      <c r="AG55" s="5523"/>
      <c r="AH55" s="5523"/>
      <c r="AI55" s="5523"/>
      <c r="AJ55" s="5523"/>
      <c r="AK55" s="5523"/>
      <c r="AL55" s="5523"/>
      <c r="AM55" s="5523"/>
      <c r="AN55" s="5523"/>
      <c r="AO55" s="5524"/>
      <c r="AP55" s="529"/>
    </row>
    <row r="56" spans="1:42" ht="18" customHeight="1">
      <c r="A56" s="5400"/>
      <c r="B56" s="5403"/>
      <c r="C56" s="5404"/>
      <c r="D56" s="5404"/>
      <c r="E56" s="5404"/>
      <c r="F56" s="5404"/>
      <c r="G56" s="5404"/>
      <c r="H56" s="5404"/>
      <c r="I56" s="5404"/>
      <c r="J56" s="5404"/>
      <c r="K56" s="5404"/>
      <c r="L56" s="5404"/>
      <c r="M56" s="5404"/>
      <c r="N56" s="5406"/>
      <c r="O56" s="5369"/>
      <c r="P56" s="5370"/>
      <c r="Q56" s="5370"/>
      <c r="R56" s="5370"/>
      <c r="S56" s="5370"/>
      <c r="T56" s="5370"/>
      <c r="U56" s="5370"/>
      <c r="V56" s="5371"/>
      <c r="W56" s="5478"/>
      <c r="X56"/>
      <c r="Y56" s="5400"/>
      <c r="Z56" s="5517"/>
      <c r="AA56" s="5517"/>
      <c r="AB56" s="529"/>
      <c r="AC56" s="5545"/>
      <c r="AD56" s="5523"/>
      <c r="AE56" s="5523"/>
      <c r="AF56" s="5523"/>
      <c r="AG56" s="5523"/>
      <c r="AH56" s="5523"/>
      <c r="AI56" s="5523"/>
      <c r="AJ56" s="5523"/>
      <c r="AK56" s="5523"/>
      <c r="AL56" s="5523"/>
      <c r="AM56" s="5523"/>
      <c r="AN56" s="5523"/>
      <c r="AO56" s="5524"/>
      <c r="AP56" s="529"/>
    </row>
    <row r="57" spans="1:42" ht="18" customHeight="1">
      <c r="A57" s="5400"/>
      <c r="B57" s="5403"/>
      <c r="C57" s="5404"/>
      <c r="D57" s="5404"/>
      <c r="E57" s="5404"/>
      <c r="F57" s="5404"/>
      <c r="G57" s="5404"/>
      <c r="H57" s="5404"/>
      <c r="I57" s="5404"/>
      <c r="J57" s="5404"/>
      <c r="K57" s="5404"/>
      <c r="L57" s="5404"/>
      <c r="M57" s="5404"/>
      <c r="N57" s="5406"/>
      <c r="O57" s="5369"/>
      <c r="P57" s="5370"/>
      <c r="Q57" s="5370"/>
      <c r="R57" s="5370"/>
      <c r="S57" s="5370"/>
      <c r="T57" s="5370"/>
      <c r="U57" s="5370"/>
      <c r="V57" s="5371"/>
      <c r="W57" s="5478"/>
      <c r="X57"/>
      <c r="Y57" s="5400"/>
      <c r="Z57" s="5517"/>
      <c r="AA57" s="5517"/>
      <c r="AB57" s="529"/>
      <c r="AC57" s="5518" t="s">
        <v>282</v>
      </c>
      <c r="AD57" s="5519" t="s">
        <v>1269</v>
      </c>
      <c r="AE57" s="5519"/>
      <c r="AF57" s="5519"/>
      <c r="AG57" s="5519"/>
      <c r="AH57" s="5519"/>
      <c r="AI57" s="5519"/>
      <c r="AJ57" s="5519"/>
      <c r="AK57" s="5519"/>
      <c r="AL57" s="5519"/>
      <c r="AM57" s="5519"/>
      <c r="AN57" s="5519"/>
      <c r="AO57" s="5520"/>
      <c r="AP57" s="529"/>
    </row>
    <row r="58" spans="1:42" ht="18" customHeight="1">
      <c r="A58" s="5357"/>
      <c r="B58" s="5358" t="s">
        <v>277</v>
      </c>
      <c r="C58" s="5359"/>
      <c r="D58" s="5360" t="s">
        <v>278</v>
      </c>
      <c r="E58" s="5360"/>
      <c r="F58" s="5360"/>
      <c r="G58" s="5360"/>
      <c r="H58" s="5360"/>
      <c r="I58" s="5360"/>
      <c r="J58" s="5360"/>
      <c r="K58" s="5360"/>
      <c r="L58" s="5360"/>
      <c r="M58" s="5360"/>
      <c r="N58" s="5361"/>
      <c r="O58" s="5369" t="str">
        <f>D58</f>
        <v xml:space="preserve"> ?  Si vous avez plusieurs postits pour une recette NOM DE LA RECETTE MÈRE</v>
      </c>
      <c r="P58" s="5370"/>
      <c r="Q58" s="5370"/>
      <c r="R58" s="5370"/>
      <c r="S58" s="5370"/>
      <c r="T58" s="5370"/>
      <c r="U58" s="5370"/>
      <c r="V58" s="5371"/>
      <c r="W58" s="5478"/>
      <c r="X58"/>
      <c r="Y58" s="5357"/>
      <c r="Z58" s="1288" t="s">
        <v>1382</v>
      </c>
      <c r="AB58" s="529"/>
      <c r="AC58" s="5518"/>
      <c r="AD58" s="5519"/>
      <c r="AE58" s="5519"/>
      <c r="AF58" s="5519"/>
      <c r="AG58" s="5519"/>
      <c r="AH58" s="5519"/>
      <c r="AI58" s="5519"/>
      <c r="AJ58" s="5519"/>
      <c r="AK58" s="5519"/>
      <c r="AL58" s="5519"/>
      <c r="AM58" s="5519"/>
      <c r="AN58" s="5519"/>
      <c r="AO58" s="5520"/>
      <c r="AP58" s="529"/>
    </row>
    <row r="59" spans="1:42" ht="18" customHeight="1">
      <c r="A59" s="5357"/>
      <c r="B59" s="5358"/>
      <c r="C59" s="5359"/>
      <c r="D59" s="5360"/>
      <c r="E59" s="5360"/>
      <c r="F59" s="5360"/>
      <c r="G59" s="5360"/>
      <c r="H59" s="5360"/>
      <c r="I59" s="5360"/>
      <c r="J59" s="5360"/>
      <c r="K59" s="5360"/>
      <c r="L59" s="5360"/>
      <c r="M59" s="5360"/>
      <c r="N59" s="5361"/>
      <c r="O59" s="5369"/>
      <c r="P59" s="5370"/>
      <c r="Q59" s="5370"/>
      <c r="R59" s="5370"/>
      <c r="S59" s="5370"/>
      <c r="T59" s="5370"/>
      <c r="U59" s="5370"/>
      <c r="V59" s="5371"/>
      <c r="W59" s="5478"/>
      <c r="X59"/>
      <c r="Y59" s="5357"/>
      <c r="Z59" s="1288" t="s">
        <v>1382</v>
      </c>
      <c r="AB59" s="529"/>
      <c r="AC59" s="5518"/>
      <c r="AD59" s="5519"/>
      <c r="AE59" s="5519"/>
      <c r="AF59" s="5519"/>
      <c r="AG59" s="5519"/>
      <c r="AH59" s="5519"/>
      <c r="AI59" s="5519"/>
      <c r="AJ59" s="5519"/>
      <c r="AK59" s="5519"/>
      <c r="AL59" s="5519"/>
      <c r="AM59" s="5519"/>
      <c r="AN59" s="5519"/>
      <c r="AO59" s="5520"/>
      <c r="AP59" s="529"/>
    </row>
    <row r="60" spans="1:42" ht="18" customHeight="1">
      <c r="A60" s="5357"/>
      <c r="B60" s="5509" t="s">
        <v>2234</v>
      </c>
      <c r="C60" s="5510"/>
      <c r="D60" s="5510"/>
      <c r="E60" s="5510"/>
      <c r="F60" s="5510"/>
      <c r="G60" s="5510"/>
      <c r="H60" s="5510"/>
      <c r="I60" s="5510"/>
      <c r="J60" s="5510"/>
      <c r="K60" s="5510"/>
      <c r="L60" s="5510"/>
      <c r="M60" s="5510"/>
      <c r="N60" s="5511"/>
      <c r="O60" s="5369" t="str">
        <f>B60</f>
        <v>Auteur :</v>
      </c>
      <c r="P60" s="5370"/>
      <c r="Q60" s="5370"/>
      <c r="R60" s="5370"/>
      <c r="S60" s="5370"/>
      <c r="T60" s="5370"/>
      <c r="U60" s="5370"/>
      <c r="V60" s="5371"/>
      <c r="W60" s="5478"/>
      <c r="X60"/>
      <c r="Y60" s="5357"/>
      <c r="Z60" s="1288" t="s">
        <v>1382</v>
      </c>
      <c r="AB60" s="529"/>
      <c r="AC60" s="24" t="s">
        <v>253</v>
      </c>
      <c r="AD60" s="5320" t="str">
        <f ca="1">CELL("nomfichier")</f>
        <v>E:\0-UPRT\1-UPRT.FR-SITE-WEB\ff-fiches-fabrications\ff-fiches-fabrication-maj-08-2020\[ff-14.B-restauration-10.postits-portions.xlsx]Nota</v>
      </c>
      <c r="AE60" s="5320"/>
      <c r="AF60" s="5320"/>
      <c r="AG60" s="5320"/>
      <c r="AH60" s="5320"/>
      <c r="AI60" s="5320"/>
      <c r="AJ60" s="5320"/>
      <c r="AK60" s="5320"/>
      <c r="AL60" s="5320"/>
      <c r="AM60" s="5320"/>
      <c r="AN60" s="5320"/>
      <c r="AO60" s="5321"/>
      <c r="AP60" s="529"/>
    </row>
    <row r="61" spans="1:42" ht="18" customHeight="1">
      <c r="A61" s="5357"/>
      <c r="B61" s="5509"/>
      <c r="C61" s="5510"/>
      <c r="D61" s="5510"/>
      <c r="E61" s="5510"/>
      <c r="F61" s="5510"/>
      <c r="G61" s="5510"/>
      <c r="H61" s="5510"/>
      <c r="I61" s="5510"/>
      <c r="J61" s="5510"/>
      <c r="K61" s="5510"/>
      <c r="L61" s="5510"/>
      <c r="M61" s="5510"/>
      <c r="N61" s="5511"/>
      <c r="O61" s="5369"/>
      <c r="P61" s="5370"/>
      <c r="Q61" s="5370"/>
      <c r="R61" s="5370"/>
      <c r="S61" s="5370"/>
      <c r="T61" s="5370"/>
      <c r="U61" s="5370"/>
      <c r="V61" s="5371"/>
      <c r="W61" s="5478"/>
      <c r="X61"/>
      <c r="Y61" s="5357"/>
      <c r="Z61" s="1288" t="s">
        <v>1382</v>
      </c>
      <c r="AB61" s="529"/>
      <c r="AC61" s="1325" t="s">
        <v>255</v>
      </c>
      <c r="AD61" s="5299" t="s">
        <v>1411</v>
      </c>
      <c r="AE61" s="5299"/>
      <c r="AF61" s="5299"/>
      <c r="AG61" s="5299"/>
      <c r="AH61" s="5299"/>
      <c r="AI61" s="5299"/>
      <c r="AJ61" s="5299"/>
      <c r="AK61" s="5299"/>
      <c r="AL61" s="5299"/>
      <c r="AM61" s="5299"/>
      <c r="AN61" s="5299"/>
      <c r="AO61" s="5322"/>
      <c r="AP61" s="529"/>
    </row>
    <row r="62" spans="1:42" ht="18" customHeight="1" thickBot="1">
      <c r="A62" s="5357"/>
      <c r="B62" s="5372" t="s">
        <v>1393</v>
      </c>
      <c r="C62" s="5373"/>
      <c r="D62" s="5373"/>
      <c r="E62" s="5373"/>
      <c r="F62" s="5373"/>
      <c r="G62" s="5373"/>
      <c r="H62" s="5373"/>
      <c r="I62" s="5373"/>
      <c r="J62" s="5373"/>
      <c r="K62" s="5373"/>
      <c r="L62" s="5373"/>
      <c r="M62" s="5373"/>
      <c r="N62" s="5374"/>
      <c r="O62" s="1326"/>
      <c r="P62" s="1326"/>
      <c r="Q62" s="1327"/>
      <c r="R62" s="1328"/>
      <c r="S62" s="1328"/>
      <c r="T62" s="1328"/>
      <c r="U62" s="1328"/>
      <c r="V62" s="1329"/>
      <c r="W62" s="5478"/>
      <c r="X62"/>
      <c r="Y62" s="5357"/>
      <c r="Z62" s="1288" t="s">
        <v>1382</v>
      </c>
      <c r="AB62" s="529"/>
      <c r="AC62" s="5300" t="s">
        <v>258</v>
      </c>
      <c r="AD62" s="5052"/>
      <c r="AE62" s="5052"/>
      <c r="AF62" s="5052"/>
      <c r="AG62" s="5052"/>
      <c r="AH62" s="5052"/>
      <c r="AI62" s="5052"/>
      <c r="AJ62" s="5052"/>
      <c r="AK62" s="5052"/>
      <c r="AL62" s="5052"/>
      <c r="AM62" s="5052"/>
      <c r="AN62" s="5052"/>
      <c r="AO62" s="5301"/>
      <c r="AP62" s="529"/>
    </row>
    <row r="63" spans="1:42" ht="18" customHeight="1">
      <c r="A63" s="5357"/>
      <c r="B63" s="5372"/>
      <c r="C63" s="5373"/>
      <c r="D63" s="5373"/>
      <c r="E63" s="5373"/>
      <c r="F63" s="5373"/>
      <c r="G63" s="5373"/>
      <c r="H63" s="5373"/>
      <c r="I63" s="5373"/>
      <c r="J63" s="5373"/>
      <c r="K63" s="5373"/>
      <c r="L63" s="5373"/>
      <c r="M63" s="5373"/>
      <c r="N63" s="5374"/>
      <c r="O63" s="1326"/>
      <c r="P63" s="1326"/>
      <c r="Q63" s="1327"/>
      <c r="R63" s="1328"/>
      <c r="S63" s="1328"/>
      <c r="T63" s="1328"/>
      <c r="U63" s="1328"/>
      <c r="V63" s="1329"/>
      <c r="W63" s="5478"/>
      <c r="X63"/>
      <c r="Y63" s="5357"/>
      <c r="Z63" s="1288" t="s">
        <v>1382</v>
      </c>
      <c r="AB63" s="529"/>
      <c r="AC63" s="529"/>
      <c r="AD63" s="529"/>
      <c r="AE63" s="529"/>
      <c r="AF63" s="529"/>
      <c r="AG63" s="529"/>
      <c r="AH63" s="529"/>
      <c r="AI63" s="529"/>
      <c r="AJ63" s="529"/>
      <c r="AK63" s="529"/>
      <c r="AL63" s="529"/>
      <c r="AM63" s="529"/>
      <c r="AN63" s="529"/>
      <c r="AO63" s="529"/>
      <c r="AP63" s="529"/>
    </row>
    <row r="64" spans="1:42" ht="18" customHeight="1">
      <c r="A64" s="5357"/>
      <c r="B64" s="5372"/>
      <c r="C64" s="5373"/>
      <c r="D64" s="5373"/>
      <c r="E64" s="5373"/>
      <c r="F64" s="5373"/>
      <c r="G64" s="5373"/>
      <c r="H64" s="5373"/>
      <c r="I64" s="5373"/>
      <c r="J64" s="5373"/>
      <c r="K64" s="5373"/>
      <c r="L64" s="5373"/>
      <c r="M64" s="5373"/>
      <c r="N64" s="5374"/>
      <c r="O64" s="1326"/>
      <c r="P64" s="1326"/>
      <c r="Q64" s="1327"/>
      <c r="R64" s="1328"/>
      <c r="S64" s="1328"/>
      <c r="T64" s="1328"/>
      <c r="U64" s="1328"/>
      <c r="V64" s="1329"/>
      <c r="W64" s="5478"/>
      <c r="X64"/>
      <c r="Y64" s="5357"/>
      <c r="Z64" s="1288" t="s">
        <v>1382</v>
      </c>
      <c r="AB64" s="529"/>
      <c r="AC64" s="529"/>
      <c r="AD64" s="529"/>
      <c r="AE64" s="529"/>
      <c r="AF64" s="529"/>
      <c r="AG64" s="529"/>
      <c r="AH64" s="529"/>
      <c r="AI64" s="529"/>
      <c r="AJ64" s="529"/>
      <c r="AK64" s="529"/>
      <c r="AL64" s="529"/>
      <c r="AM64" s="529"/>
      <c r="AN64" s="529"/>
      <c r="AO64" s="529"/>
      <c r="AP64" s="529"/>
    </row>
    <row r="65" spans="1:31" ht="18" customHeight="1">
      <c r="A65" s="5357"/>
      <c r="B65" s="5372"/>
      <c r="C65" s="5373"/>
      <c r="D65" s="5373"/>
      <c r="E65" s="5373"/>
      <c r="F65" s="5373"/>
      <c r="G65" s="5373"/>
      <c r="H65" s="5373"/>
      <c r="I65" s="5373"/>
      <c r="J65" s="5373"/>
      <c r="K65" s="5373"/>
      <c r="L65" s="5373"/>
      <c r="M65" s="5373"/>
      <c r="N65" s="5374"/>
      <c r="O65" s="1326"/>
      <c r="P65" s="1326"/>
      <c r="Q65" s="1327"/>
      <c r="R65" s="1328"/>
      <c r="S65" s="1328"/>
      <c r="T65" s="1328"/>
      <c r="U65" s="1328"/>
      <c r="V65" s="1329"/>
      <c r="W65" s="5478"/>
      <c r="X65"/>
      <c r="Y65" s="5357"/>
      <c r="Z65" s="1288" t="s">
        <v>1382</v>
      </c>
      <c r="AC65" s="5480" t="s">
        <v>1412</v>
      </c>
      <c r="AD65" s="5480"/>
      <c r="AE65" s="5480"/>
    </row>
    <row r="66" spans="1:31" ht="18" customHeight="1">
      <c r="A66" s="5357"/>
      <c r="B66" s="5372"/>
      <c r="C66" s="5373"/>
      <c r="D66" s="5373"/>
      <c r="E66" s="5373"/>
      <c r="F66" s="5373"/>
      <c r="G66" s="5373"/>
      <c r="H66" s="5373"/>
      <c r="I66" s="5373"/>
      <c r="J66" s="5373"/>
      <c r="K66" s="5373"/>
      <c r="L66" s="5373"/>
      <c r="M66" s="5373"/>
      <c r="N66" s="5374"/>
      <c r="O66" s="1326"/>
      <c r="P66" s="1326"/>
      <c r="Q66" s="1327"/>
      <c r="R66" s="1328"/>
      <c r="S66" s="1328"/>
      <c r="T66" s="1328"/>
      <c r="U66" s="1328"/>
      <c r="V66" s="1329"/>
      <c r="W66" s="5478"/>
      <c r="X66"/>
      <c r="Y66" s="5357"/>
      <c r="Z66" s="1288" t="s">
        <v>1382</v>
      </c>
      <c r="AC66" s="5480"/>
      <c r="AD66" s="5480"/>
      <c r="AE66" s="5480"/>
    </row>
    <row r="67" spans="1:31" ht="18" customHeight="1">
      <c r="A67" s="5357"/>
      <c r="B67" s="5372"/>
      <c r="C67" s="5373"/>
      <c r="D67" s="5373"/>
      <c r="E67" s="5373"/>
      <c r="F67" s="5373"/>
      <c r="G67" s="5373"/>
      <c r="H67" s="5373"/>
      <c r="I67" s="5373"/>
      <c r="J67" s="5373"/>
      <c r="K67" s="5373"/>
      <c r="L67" s="5373"/>
      <c r="M67" s="5373"/>
      <c r="N67" s="5374"/>
      <c r="O67" s="1326"/>
      <c r="P67" s="1326"/>
      <c r="Q67" s="1327"/>
      <c r="R67" s="1328"/>
      <c r="S67" s="1328"/>
      <c r="T67" s="1328"/>
      <c r="U67" s="1328"/>
      <c r="V67" s="1329"/>
      <c r="W67" s="5478"/>
      <c r="X67"/>
      <c r="Y67" s="5357"/>
      <c r="Z67" s="1288" t="s">
        <v>1382</v>
      </c>
      <c r="AC67" s="1330" t="s">
        <v>27</v>
      </c>
      <c r="AD67" s="1331" t="s">
        <v>1413</v>
      </c>
    </row>
    <row r="68" spans="1:31" ht="18" customHeight="1">
      <c r="A68" s="5357"/>
      <c r="B68" s="5375"/>
      <c r="C68" s="5376"/>
      <c r="D68" s="5376"/>
      <c r="E68" s="5376"/>
      <c r="F68" s="5376"/>
      <c r="G68" s="5376"/>
      <c r="H68" s="5376"/>
      <c r="I68" s="5376"/>
      <c r="J68" s="5376"/>
      <c r="K68" s="5376"/>
      <c r="L68" s="5376"/>
      <c r="M68" s="5376"/>
      <c r="N68" s="5377"/>
      <c r="O68" s="1332"/>
      <c r="P68" s="1333"/>
      <c r="Q68" s="1333"/>
      <c r="R68" s="1333"/>
      <c r="S68" s="1334"/>
      <c r="T68" s="1334"/>
      <c r="U68" s="1334"/>
      <c r="V68" s="1335"/>
      <c r="W68" s="5478"/>
      <c r="X68"/>
      <c r="Y68" s="5357"/>
      <c r="Z68" s="5517" t="s">
        <v>1408</v>
      </c>
      <c r="AA68" s="5517"/>
      <c r="AC68" s="1330" t="s">
        <v>30</v>
      </c>
      <c r="AD68" s="1331" t="s">
        <v>1414</v>
      </c>
    </row>
    <row r="69" spans="1:31" ht="18" customHeight="1">
      <c r="A69" s="5357"/>
      <c r="B69" s="1336" t="s">
        <v>12</v>
      </c>
      <c r="C69" s="947" t="s">
        <v>28</v>
      </c>
      <c r="D69" s="1337"/>
      <c r="E69" s="1338"/>
      <c r="F69" s="1338"/>
      <c r="G69" s="1338"/>
      <c r="H69" s="1338"/>
      <c r="I69" s="1338"/>
      <c r="J69" s="1284"/>
      <c r="K69" s="5389" t="s">
        <v>509</v>
      </c>
      <c r="L69" s="5389"/>
      <c r="M69" s="949" t="s">
        <v>29</v>
      </c>
      <c r="N69" s="20" t="s">
        <v>13</v>
      </c>
      <c r="O69" s="1339"/>
      <c r="P69" s="1340"/>
      <c r="Q69" s="1340"/>
      <c r="R69" s="1340"/>
      <c r="S69" s="1341"/>
      <c r="T69" s="1341"/>
      <c r="U69" s="1341"/>
      <c r="V69" s="1342"/>
      <c r="W69" s="5478"/>
      <c r="X69"/>
      <c r="Y69" s="5357"/>
      <c r="Z69" s="5517"/>
      <c r="AA69" s="5517"/>
      <c r="AC69" s="1330" t="s">
        <v>248</v>
      </c>
      <c r="AD69" s="1331" t="s">
        <v>1415</v>
      </c>
    </row>
    <row r="70" spans="1:31" ht="18" customHeight="1">
      <c r="A70" s="5357"/>
      <c r="B70" s="5390">
        <v>20</v>
      </c>
      <c r="C70" s="5475" t="s">
        <v>1416</v>
      </c>
      <c r="D70" s="5475"/>
      <c r="E70" s="5392" t="s">
        <v>26</v>
      </c>
      <c r="F70" s="5392"/>
      <c r="G70" s="5392"/>
      <c r="H70" s="5392"/>
      <c r="I70" s="5392"/>
      <c r="J70" s="5392"/>
      <c r="K70" s="5389"/>
      <c r="L70" s="5389"/>
      <c r="M70" s="5393">
        <v>20</v>
      </c>
      <c r="N70" s="5394"/>
      <c r="O70" s="5395" t="s">
        <v>1417</v>
      </c>
      <c r="P70" s="5396"/>
      <c r="Q70" s="5396"/>
      <c r="R70" s="5396"/>
      <c r="S70" s="5396"/>
      <c r="T70" s="5396"/>
      <c r="U70" s="5378">
        <f>H51</f>
        <v>40</v>
      </c>
      <c r="V70" s="5379"/>
      <c r="W70" s="5478"/>
      <c r="X70"/>
      <c r="Y70" s="5357"/>
      <c r="Z70" s="5517"/>
      <c r="AA70" s="5517"/>
      <c r="AC70" s="1330" t="s">
        <v>12</v>
      </c>
      <c r="AD70" s="1331" t="s">
        <v>1418</v>
      </c>
    </row>
    <row r="71" spans="1:31" ht="18" customHeight="1">
      <c r="A71" s="5357"/>
      <c r="B71" s="5390"/>
      <c r="C71" s="5475"/>
      <c r="D71" s="5475"/>
      <c r="E71" s="1338"/>
      <c r="F71" s="1028" t="s">
        <v>280</v>
      </c>
      <c r="G71" s="1040" t="s">
        <v>309</v>
      </c>
      <c r="H71" s="1040"/>
      <c r="I71" s="1040"/>
      <c r="J71" s="1029" t="s">
        <v>15</v>
      </c>
      <c r="K71" s="5389"/>
      <c r="L71" s="5389"/>
      <c r="M71" s="5393"/>
      <c r="N71" s="5394"/>
      <c r="O71" s="5395"/>
      <c r="P71" s="5396"/>
      <c r="Q71" s="5396"/>
      <c r="R71" s="5396"/>
      <c r="S71" s="5396"/>
      <c r="T71" s="5396"/>
      <c r="U71" s="5378"/>
      <c r="V71" s="5379"/>
      <c r="W71" s="5478"/>
      <c r="X71"/>
      <c r="Y71" s="5357"/>
      <c r="Z71" s="5517"/>
      <c r="AA71" s="5517"/>
      <c r="AC71" s="1330" t="s">
        <v>13</v>
      </c>
      <c r="AD71" s="1331" t="s">
        <v>1419</v>
      </c>
    </row>
    <row r="72" spans="1:31" ht="18" customHeight="1">
      <c r="A72" s="5357"/>
      <c r="B72" s="5380" t="s">
        <v>25</v>
      </c>
      <c r="C72" s="5381"/>
      <c r="F72" s="5"/>
      <c r="G72" s="5"/>
      <c r="H72" s="1343" t="s">
        <v>310</v>
      </c>
      <c r="I72" s="1344">
        <v>500</v>
      </c>
      <c r="J72" s="1029" t="s">
        <v>15</v>
      </c>
      <c r="K72" s="5382" t="s">
        <v>1392</v>
      </c>
      <c r="L72" s="5382"/>
      <c r="M72" s="5473" t="s">
        <v>1260</v>
      </c>
      <c r="N72" s="5474"/>
      <c r="O72" s="5385" t="s">
        <v>1420</v>
      </c>
      <c r="P72" s="5386"/>
      <c r="Q72" s="5386"/>
      <c r="R72" s="5386"/>
      <c r="S72" s="5386"/>
      <c r="T72" s="5386"/>
      <c r="U72" s="5387" t="str">
        <f>Q51</f>
        <v>Portions</v>
      </c>
      <c r="V72" s="5388"/>
      <c r="W72" s="5478"/>
      <c r="X72"/>
      <c r="Y72" s="5357"/>
      <c r="Z72" s="5517"/>
      <c r="AA72" s="5517"/>
      <c r="AC72" s="1330" t="s">
        <v>15</v>
      </c>
      <c r="AD72" s="1331" t="s">
        <v>1421</v>
      </c>
    </row>
    <row r="73" spans="1:31" ht="18" customHeight="1">
      <c r="A73" s="5357"/>
      <c r="B73" s="5380"/>
      <c r="C73" s="5381"/>
      <c r="D73" s="1345"/>
      <c r="E73" s="1345"/>
      <c r="F73" s="5"/>
      <c r="G73" s="5"/>
      <c r="H73" s="1034" t="s">
        <v>311</v>
      </c>
      <c r="I73" s="1346">
        <v>500</v>
      </c>
      <c r="J73" s="1030" t="s">
        <v>281</v>
      </c>
      <c r="K73" s="5382"/>
      <c r="L73" s="5382"/>
      <c r="M73" s="5473"/>
      <c r="N73" s="5474"/>
      <c r="O73" s="5385"/>
      <c r="P73" s="5386"/>
      <c r="Q73" s="5386"/>
      <c r="R73" s="5386"/>
      <c r="S73" s="5386"/>
      <c r="T73" s="5386"/>
      <c r="U73" s="5387"/>
      <c r="V73" s="5388"/>
      <c r="W73" s="5478"/>
      <c r="X73"/>
      <c r="Y73" s="5357"/>
      <c r="Z73" s="5517"/>
      <c r="AA73" s="5517"/>
      <c r="AC73" s="1330" t="s">
        <v>281</v>
      </c>
      <c r="AD73" s="1331" t="s">
        <v>1422</v>
      </c>
    </row>
    <row r="74" spans="1:31" ht="18" customHeight="1">
      <c r="A74" s="5357"/>
      <c r="B74" s="5343" t="s">
        <v>30</v>
      </c>
      <c r="C74" s="5344"/>
      <c r="D74" s="1347"/>
      <c r="E74" s="1348"/>
      <c r="H74" s="1034" t="s">
        <v>312</v>
      </c>
      <c r="I74" s="1031">
        <f>(B70/I72)*I73</f>
        <v>20</v>
      </c>
      <c r="J74" s="1032" t="s">
        <v>282</v>
      </c>
      <c r="K74" s="1349"/>
      <c r="L74" s="1033"/>
      <c r="M74" s="1349"/>
      <c r="N74" s="1350"/>
      <c r="O74" s="1339"/>
      <c r="P74" s="1340"/>
      <c r="Q74" s="1340"/>
      <c r="R74" s="1340"/>
      <c r="S74" s="1341"/>
      <c r="T74" s="1341"/>
      <c r="U74" s="1341"/>
      <c r="V74" s="1342"/>
      <c r="W74" s="5478"/>
      <c r="X74"/>
      <c r="Y74" s="5357"/>
      <c r="Z74" s="5517"/>
      <c r="AA74" s="5517"/>
      <c r="AC74" s="1330" t="s">
        <v>282</v>
      </c>
      <c r="AD74" s="1331" t="s">
        <v>1423</v>
      </c>
    </row>
    <row r="75" spans="1:31" ht="18" customHeight="1">
      <c r="A75" s="5357"/>
      <c r="B75" s="5347" t="s">
        <v>284</v>
      </c>
      <c r="C75" s="5349" t="s">
        <v>285</v>
      </c>
      <c r="D75" s="1284" t="s">
        <v>283</v>
      </c>
      <c r="E75" s="1035"/>
      <c r="F75" s="1035"/>
      <c r="G75" s="1035" t="str">
        <f>D77</f>
        <v>D</v>
      </c>
      <c r="H75" s="1035"/>
      <c r="I75" s="1035"/>
      <c r="J75" s="1035"/>
      <c r="K75" s="1035"/>
      <c r="L75" s="1034"/>
      <c r="M75" s="1035"/>
      <c r="N75" s="1351"/>
      <c r="O75" s="1339"/>
      <c r="P75" s="1340"/>
      <c r="Q75" s="1340"/>
      <c r="R75" s="1340"/>
      <c r="S75" s="1341"/>
      <c r="T75" s="1341"/>
      <c r="U75" s="1341"/>
      <c r="V75" s="1342"/>
      <c r="W75" s="5478"/>
      <c r="X75"/>
      <c r="Y75" s="5357"/>
      <c r="Z75" s="5517"/>
      <c r="AA75" s="5517"/>
      <c r="AC75" s="1330" t="s">
        <v>328</v>
      </c>
      <c r="AD75" s="1331" t="s">
        <v>1424</v>
      </c>
    </row>
    <row r="76" spans="1:31" ht="18" customHeight="1">
      <c r="A76" s="5357"/>
      <c r="B76" s="5347"/>
      <c r="C76" s="5349"/>
      <c r="D76" s="1036" t="s">
        <v>27</v>
      </c>
      <c r="E76" s="1284" t="s">
        <v>286</v>
      </c>
      <c r="F76" s="963"/>
      <c r="G76" s="1037"/>
      <c r="H76" s="1035"/>
      <c r="I76" s="1035"/>
      <c r="J76" s="951"/>
      <c r="K76" s="1352"/>
      <c r="L76" s="1352"/>
      <c r="M76" s="1352"/>
      <c r="N76" s="1353"/>
      <c r="O76" s="1339"/>
      <c r="P76" s="1340"/>
      <c r="Q76" s="1340"/>
      <c r="R76" s="1340"/>
      <c r="S76" s="1341"/>
      <c r="T76" s="1341"/>
      <c r="U76" s="1341"/>
      <c r="V76" s="1342"/>
      <c r="W76" s="5478"/>
      <c r="X76"/>
      <c r="Y76" s="5357"/>
      <c r="Z76" s="5517"/>
      <c r="AA76" s="5517"/>
      <c r="AC76" s="1330" t="s">
        <v>329</v>
      </c>
      <c r="AD76" s="1331" t="s">
        <v>1425</v>
      </c>
    </row>
    <row r="77" spans="1:31" ht="18" customHeight="1">
      <c r="A77" s="5357"/>
      <c r="B77" s="5347"/>
      <c r="C77" s="5349"/>
      <c r="D77" s="977" t="str">
        <f>SUBSTITUTE(ADDRESS(1,COLUMN(),4),"1","")</f>
        <v>D</v>
      </c>
      <c r="E77" s="1027"/>
      <c r="F77" s="1027"/>
      <c r="G77" s="1027"/>
      <c r="H77" s="1027"/>
      <c r="I77" s="1027"/>
      <c r="J77" s="1027"/>
      <c r="K77" s="1027"/>
      <c r="L77" s="1027"/>
      <c r="M77" s="1025"/>
      <c r="N77" s="399"/>
      <c r="O77" s="1339"/>
      <c r="P77" s="1340"/>
      <c r="Q77" s="1340"/>
      <c r="R77" s="1340"/>
      <c r="S77" s="1341"/>
      <c r="T77" s="1341"/>
      <c r="U77" s="1341"/>
      <c r="V77" s="1342"/>
      <c r="W77" s="5478"/>
      <c r="X77"/>
      <c r="Y77" s="5357"/>
      <c r="Z77" s="5517"/>
      <c r="AA77" s="5517"/>
      <c r="AC77" s="1330" t="s">
        <v>330</v>
      </c>
      <c r="AD77" s="1331" t="s">
        <v>1426</v>
      </c>
    </row>
    <row r="78" spans="1:31" ht="18" customHeight="1">
      <c r="A78" s="5357"/>
      <c r="B78" s="1354"/>
      <c r="C78" s="1355"/>
      <c r="D78" s="1038"/>
      <c r="E78" s="5397" t="s">
        <v>290</v>
      </c>
      <c r="F78" s="5397"/>
      <c r="G78" s="935"/>
      <c r="H78" s="5"/>
      <c r="I78" s="935"/>
      <c r="J78" s="942">
        <f>D78</f>
        <v>0</v>
      </c>
      <c r="K78" s="1039"/>
      <c r="L78" s="1044"/>
      <c r="M78" s="5397" t="s">
        <v>291</v>
      </c>
      <c r="N78" s="5398"/>
      <c r="O78" s="1339"/>
      <c r="P78" s="1340"/>
      <c r="Q78" s="1340"/>
      <c r="R78" s="1340"/>
      <c r="S78" s="1341"/>
      <c r="T78" s="1341"/>
      <c r="U78" s="1341"/>
      <c r="V78" s="1342"/>
      <c r="W78" s="5478"/>
      <c r="X78"/>
      <c r="Y78" s="5357"/>
      <c r="Z78" s="5517"/>
      <c r="AA78" s="5517"/>
      <c r="AC78" s="1330" t="s">
        <v>331</v>
      </c>
      <c r="AD78" s="1331" t="s">
        <v>1427</v>
      </c>
    </row>
    <row r="79" spans="1:31" ht="18" customHeight="1">
      <c r="A79" s="5357"/>
      <c r="B79" s="1354"/>
      <c r="C79" s="1418" t="s">
        <v>292</v>
      </c>
      <c r="D79" s="1356">
        <f>B70</f>
        <v>20</v>
      </c>
      <c r="E79" s="5338" t="str">
        <f>M72</f>
        <v>?</v>
      </c>
      <c r="F79" s="1357">
        <f>C124</f>
        <v>1500</v>
      </c>
      <c r="G79" s="1"/>
      <c r="H79" s="5"/>
      <c r="I79" s="1065"/>
      <c r="J79" s="942"/>
      <c r="K79" s="1086" t="s">
        <v>292</v>
      </c>
      <c r="L79" s="1358">
        <f>M70</f>
        <v>20</v>
      </c>
      <c r="M79" s="5338" t="str">
        <f>M72</f>
        <v>?</v>
      </c>
      <c r="N79" s="21">
        <f>L123</f>
        <v>1500</v>
      </c>
      <c r="O79" s="1339"/>
      <c r="P79" s="1340"/>
      <c r="Q79" s="1340"/>
      <c r="R79" s="1340"/>
      <c r="S79" s="1341"/>
      <c r="T79" s="1341"/>
      <c r="U79" s="1341"/>
      <c r="V79" s="1342"/>
      <c r="W79" s="5478"/>
      <c r="X79"/>
      <c r="Y79" s="5357"/>
      <c r="Z79" s="5517"/>
      <c r="AA79" s="5517"/>
      <c r="AC79" s="1330" t="s">
        <v>332</v>
      </c>
      <c r="AD79" s="1331" t="s">
        <v>1428</v>
      </c>
    </row>
    <row r="80" spans="1:31" ht="18" customHeight="1">
      <c r="A80" s="5357"/>
      <c r="B80" s="1354"/>
      <c r="C80" s="1347"/>
      <c r="D80" s="1359"/>
      <c r="E80" s="5338"/>
      <c r="F80" s="1360">
        <f>C123</f>
        <v>1.5</v>
      </c>
      <c r="G80" s="935"/>
      <c r="H80" s="5"/>
      <c r="I80" s="1361"/>
      <c r="J80" s="1232"/>
      <c r="K80" s="1362"/>
      <c r="L80" s="1044"/>
      <c r="M80" s="5338"/>
      <c r="N80" s="22">
        <f>M123</f>
        <v>1.5</v>
      </c>
      <c r="O80" s="1339"/>
      <c r="P80" s="1340"/>
      <c r="Q80" s="1340"/>
      <c r="R80" s="1340"/>
      <c r="S80" s="1341"/>
      <c r="T80" s="1341"/>
      <c r="U80" s="1341"/>
      <c r="V80" s="1342"/>
      <c r="W80" s="5478"/>
      <c r="X80"/>
      <c r="Y80" s="5357"/>
      <c r="Z80" s="5517"/>
      <c r="AA80" s="5517"/>
      <c r="AC80" s="1330" t="s">
        <v>333</v>
      </c>
      <c r="AD80" s="1331" t="s">
        <v>1429</v>
      </c>
    </row>
    <row r="81" spans="1:30" ht="18" customHeight="1">
      <c r="A81" s="5357"/>
      <c r="B81" s="1363"/>
      <c r="C81" s="1027"/>
      <c r="D81" s="1027"/>
      <c r="E81" s="1027"/>
      <c r="F81" s="1027"/>
      <c r="G81" s="1027"/>
      <c r="H81" s="1027"/>
      <c r="I81" s="1027"/>
      <c r="J81" s="1027"/>
      <c r="K81" s="1025" t="s">
        <v>284</v>
      </c>
      <c r="L81" s="1025" t="s">
        <v>1272</v>
      </c>
      <c r="M81" s="1025" t="s">
        <v>1273</v>
      </c>
      <c r="N81" s="399" t="s">
        <v>289</v>
      </c>
      <c r="O81" s="1332"/>
      <c r="P81" s="1333"/>
      <c r="Q81" s="1333"/>
      <c r="R81" s="1333"/>
      <c r="S81" s="1334" t="s">
        <v>284</v>
      </c>
      <c r="T81" s="1334" t="s">
        <v>1272</v>
      </c>
      <c r="U81" s="1334" t="s">
        <v>1273</v>
      </c>
      <c r="V81" s="1335" t="s">
        <v>289</v>
      </c>
      <c r="W81" s="5478"/>
      <c r="X81"/>
      <c r="Y81" s="5357"/>
      <c r="Z81" s="5517"/>
      <c r="AA81" s="5517"/>
      <c r="AC81" s="1330" t="s">
        <v>334</v>
      </c>
      <c r="AD81" s="1331" t="s">
        <v>1430</v>
      </c>
    </row>
    <row r="82" spans="1:30" ht="18" customHeight="1">
      <c r="A82" s="5357"/>
      <c r="B82" s="1364"/>
      <c r="C82" s="1043"/>
      <c r="D82" s="941"/>
      <c r="E82" s="935"/>
      <c r="F82" s="935"/>
      <c r="G82" s="935"/>
      <c r="H82" s="5"/>
      <c r="I82" s="935"/>
      <c r="J82" s="953">
        <f t="shared" ref="J82:J121" si="0">D82</f>
        <v>0</v>
      </c>
      <c r="K82" s="1039">
        <f>IF(ISTEXT(B82),B82,IF(ISBLANK(B82),0,(B82/B70)*M70))</f>
        <v>0</v>
      </c>
      <c r="L82" s="1044">
        <f>+IF(ISTEXT(C82),0,IF(ISBLANK(C82),0,(C82/B70)*M70))</f>
        <v>0</v>
      </c>
      <c r="M82" s="1045">
        <f>+IF(ISTEXT(C82),0,IF(ISBLANK(C82),0,(C82/1000/B70)*M70))</f>
        <v>0</v>
      </c>
      <c r="N82" s="23">
        <f>IF(ISTEXT(C82),0,(C82/C123)/1000)</f>
        <v>0</v>
      </c>
      <c r="O82" s="942"/>
      <c r="P82" s="942"/>
      <c r="Q82" s="942"/>
      <c r="R82" s="1365">
        <f>D82</f>
        <v>0</v>
      </c>
      <c r="S82" s="1366">
        <f>(K82/M70)*U70</f>
        <v>0</v>
      </c>
      <c r="T82" s="1367">
        <f>(L82/M70)*U70</f>
        <v>0</v>
      </c>
      <c r="U82" s="1023">
        <f>(M82/M70)*U70</f>
        <v>0</v>
      </c>
      <c r="V82" s="1368">
        <f>N82</f>
        <v>0</v>
      </c>
      <c r="W82" s="5478"/>
      <c r="X82"/>
      <c r="Y82" s="5357"/>
      <c r="Z82" s="5517"/>
      <c r="AA82" s="5517"/>
      <c r="AC82" s="1330" t="s">
        <v>335</v>
      </c>
      <c r="AD82" s="1331" t="s">
        <v>1431</v>
      </c>
    </row>
    <row r="83" spans="1:30" ht="18" customHeight="1">
      <c r="A83" s="5357"/>
      <c r="B83" s="1364">
        <v>2</v>
      </c>
      <c r="C83" s="1043">
        <v>500</v>
      </c>
      <c r="D83" s="941" t="s">
        <v>512</v>
      </c>
      <c r="E83" s="935"/>
      <c r="F83" s="935"/>
      <c r="G83" s="935"/>
      <c r="H83" s="5"/>
      <c r="I83" s="935"/>
      <c r="J83" s="953" t="str">
        <f t="shared" si="0"/>
        <v>Exemple = pommes</v>
      </c>
      <c r="K83" s="1039">
        <f>IF(ISTEXT(B83),B83,IF(ISBLANK(B83),0,(B83/B70)*M70))</f>
        <v>2</v>
      </c>
      <c r="L83" s="1044">
        <f>+IF(ISTEXT(C83),0,IF(ISBLANK(C83),0,(C83/B70)*M70))</f>
        <v>500</v>
      </c>
      <c r="M83" s="1045">
        <f>+IF(ISTEXT(C83),0,IF(ISBLANK(C83),0,(C83/1000/B70)*M70))</f>
        <v>0.5</v>
      </c>
      <c r="N83" s="23">
        <f>IF(ISTEXT(C83),0,(C83/C123)/1000)</f>
        <v>0.33333333333333331</v>
      </c>
      <c r="O83" s="942"/>
      <c r="P83" s="942"/>
      <c r="Q83" s="942"/>
      <c r="R83" s="1365" t="str">
        <f>D83</f>
        <v>Exemple = pommes</v>
      </c>
      <c r="S83" s="1369">
        <f>(K83/M70)*U70</f>
        <v>4</v>
      </c>
      <c r="T83" s="1370">
        <f>(L83/M70)*U70</f>
        <v>1000</v>
      </c>
      <c r="U83" s="1371">
        <f>(M83/M70)*U70</f>
        <v>1</v>
      </c>
      <c r="V83" s="1372">
        <f>N83</f>
        <v>0.33333333333333331</v>
      </c>
      <c r="W83" s="5478"/>
      <c r="X83"/>
      <c r="Y83" s="5357"/>
      <c r="Z83" s="5517"/>
      <c r="AA83" s="5517"/>
      <c r="AC83" s="1330" t="s">
        <v>336</v>
      </c>
      <c r="AD83" s="1331" t="s">
        <v>1432</v>
      </c>
    </row>
    <row r="84" spans="1:30" ht="18" customHeight="1">
      <c r="A84" s="5357"/>
      <c r="B84" s="1364"/>
      <c r="C84" s="1043"/>
      <c r="D84" s="941"/>
      <c r="E84" s="935"/>
      <c r="F84" s="935"/>
      <c r="G84" s="935"/>
      <c r="H84" s="5"/>
      <c r="I84" s="935"/>
      <c r="J84" s="953">
        <f t="shared" si="0"/>
        <v>0</v>
      </c>
      <c r="K84" s="1039">
        <f>IF(ISTEXT(B84),B84,IF(ISBLANK(B84),0,(B84/B70)*M70))</f>
        <v>0</v>
      </c>
      <c r="L84" s="1044">
        <f>+IF(ISTEXT(C84),0,IF(ISBLANK(C84),0,(C84/B70)*M70))</f>
        <v>0</v>
      </c>
      <c r="M84" s="1045">
        <f>+IF(ISTEXT(C84),0,IF(ISBLANK(C84),0,(C84/1000/B70)*M70))</f>
        <v>0</v>
      </c>
      <c r="N84" s="23">
        <f>IF(ISTEXT(C84),0,(C84/C123)/1000)</f>
        <v>0</v>
      </c>
      <c r="O84" s="942"/>
      <c r="P84" s="942"/>
      <c r="Q84" s="942"/>
      <c r="R84" s="1365">
        <f t="shared" ref="R84:R121" si="1">D84</f>
        <v>0</v>
      </c>
      <c r="S84" s="1369">
        <f>(K84/M70)*U70</f>
        <v>0</v>
      </c>
      <c r="T84" s="1370">
        <f>(L84/M70)*U70</f>
        <v>0</v>
      </c>
      <c r="U84" s="1371">
        <f>(M84/M70)*U70</f>
        <v>0</v>
      </c>
      <c r="V84" s="1372">
        <f t="shared" ref="V84:V121" si="2">N84</f>
        <v>0</v>
      </c>
      <c r="W84" s="5478"/>
      <c r="X84"/>
      <c r="Y84" s="5357"/>
      <c r="Z84" s="5517"/>
      <c r="AA84" s="5517"/>
      <c r="AC84" s="1330" t="s">
        <v>339</v>
      </c>
      <c r="AD84" s="1331" t="s">
        <v>1433</v>
      </c>
    </row>
    <row r="85" spans="1:30" ht="18" customHeight="1">
      <c r="A85" s="5357"/>
      <c r="B85" s="1364"/>
      <c r="C85" s="1043">
        <v>1000</v>
      </c>
      <c r="D85" s="941" t="s">
        <v>1434</v>
      </c>
      <c r="E85" s="935"/>
      <c r="F85" s="935"/>
      <c r="G85" s="935"/>
      <c r="H85" s="5"/>
      <c r="I85" s="935"/>
      <c r="J85" s="953" t="str">
        <f t="shared" si="0"/>
        <v>poires</v>
      </c>
      <c r="K85" s="1039">
        <f>IF(ISTEXT(B85),B85,IF(ISBLANK(B85),0,(B85/B70)*M70))</f>
        <v>0</v>
      </c>
      <c r="L85" s="1044">
        <f>+IF(ISTEXT(C85),0,IF(ISBLANK(C85),0,(C85/B70)*M70))</f>
        <v>1000</v>
      </c>
      <c r="M85" s="1045">
        <f>+IF(ISTEXT(C85),0,IF(ISBLANK(C85),0,(C85/1000/B70)*M70))</f>
        <v>1</v>
      </c>
      <c r="N85" s="23">
        <f>IF(ISTEXT(C85),0,(C85/C123)/1000)</f>
        <v>0.66666666666666663</v>
      </c>
      <c r="O85" s="942"/>
      <c r="P85" s="942"/>
      <c r="Q85" s="942"/>
      <c r="R85" s="1365" t="str">
        <f t="shared" si="1"/>
        <v>poires</v>
      </c>
      <c r="S85" s="1369">
        <f>(K85/M70)*U70</f>
        <v>0</v>
      </c>
      <c r="T85" s="1370">
        <f>(L85/M70)*U70</f>
        <v>2000</v>
      </c>
      <c r="U85" s="1371">
        <f>(M85/M70)*U70</f>
        <v>2</v>
      </c>
      <c r="V85" s="1372">
        <f t="shared" si="2"/>
        <v>0.66666666666666663</v>
      </c>
      <c r="W85" s="5478"/>
      <c r="X85"/>
      <c r="Y85" s="5357"/>
      <c r="Z85" s="5517"/>
      <c r="AA85" s="5517"/>
    </row>
    <row r="86" spans="1:30" ht="18" customHeight="1">
      <c r="A86" s="5357"/>
      <c r="B86" s="1364"/>
      <c r="C86" s="1043"/>
      <c r="D86" s="941"/>
      <c r="E86" s="935"/>
      <c r="F86" s="935"/>
      <c r="G86" s="935"/>
      <c r="H86" s="5"/>
      <c r="J86" s="953">
        <f t="shared" si="0"/>
        <v>0</v>
      </c>
      <c r="K86" s="1039">
        <f>IF(ISTEXT(B86),B86,IF(ISBLANK(B86),0,(B86/B70)*M70))</f>
        <v>0</v>
      </c>
      <c r="L86" s="1044">
        <f>+IF(ISTEXT(C86),0,IF(ISBLANK(C86),0,(C86/B70)*M70))</f>
        <v>0</v>
      </c>
      <c r="M86" s="1045">
        <f>+IF(ISTEXT(C86),0,IF(ISBLANK(C86),0,(C86/1000/B70)*M70))</f>
        <v>0</v>
      </c>
      <c r="N86" s="23">
        <f>IF(ISTEXT(C86),0,(C86/C123)/1000)</f>
        <v>0</v>
      </c>
      <c r="O86" s="942"/>
      <c r="P86" s="942"/>
      <c r="Q86" s="942"/>
      <c r="R86" s="1365">
        <f t="shared" si="1"/>
        <v>0</v>
      </c>
      <c r="S86" s="1369">
        <f>(K86/M70)*U70</f>
        <v>0</v>
      </c>
      <c r="T86" s="1370">
        <f>(L86/M70)*U70</f>
        <v>0</v>
      </c>
      <c r="U86" s="1371">
        <f>(M86/M70)*U70</f>
        <v>0</v>
      </c>
      <c r="V86" s="1372">
        <f t="shared" si="2"/>
        <v>0</v>
      </c>
      <c r="W86" s="5478"/>
      <c r="X86"/>
      <c r="Y86" s="5357"/>
      <c r="Z86" s="1288" t="s">
        <v>1382</v>
      </c>
    </row>
    <row r="87" spans="1:30" ht="18" customHeight="1">
      <c r="A87" s="5357"/>
      <c r="B87" s="1364"/>
      <c r="C87" s="1043"/>
      <c r="D87" s="941"/>
      <c r="E87" s="935"/>
      <c r="F87" s="935"/>
      <c r="G87" s="935"/>
      <c r="H87" s="5"/>
      <c r="I87" s="935"/>
      <c r="J87" s="953">
        <f t="shared" si="0"/>
        <v>0</v>
      </c>
      <c r="K87" s="1039">
        <f>IF(ISTEXT(B87),B87,IF(ISBLANK(B87),0,(B87/B70)*M70))</f>
        <v>0</v>
      </c>
      <c r="L87" s="1044">
        <f>+IF(ISTEXT(C87),0,IF(ISBLANK(C87),0,(C87/B70)*M70))</f>
        <v>0</v>
      </c>
      <c r="M87" s="1045">
        <f>+IF(ISTEXT(C87),0,IF(ISBLANK(C87),0,(C87/1000/B70)*M70))</f>
        <v>0</v>
      </c>
      <c r="N87" s="23">
        <f>IF(ISTEXT(C87),0,(C87/C123)/1000)</f>
        <v>0</v>
      </c>
      <c r="O87" s="942"/>
      <c r="P87" s="942"/>
      <c r="Q87" s="942"/>
      <c r="R87" s="1365">
        <f t="shared" si="1"/>
        <v>0</v>
      </c>
      <c r="S87" s="1369">
        <f>(K87/M70)*U70</f>
        <v>0</v>
      </c>
      <c r="T87" s="1370">
        <f>(L87/M70)*U70</f>
        <v>0</v>
      </c>
      <c r="U87" s="1371">
        <f>(M87/M70)*U70</f>
        <v>0</v>
      </c>
      <c r="V87" s="1372">
        <f t="shared" si="2"/>
        <v>0</v>
      </c>
      <c r="W87" s="5478"/>
      <c r="X87"/>
      <c r="Y87" s="5357"/>
      <c r="Z87" s="1288" t="s">
        <v>1382</v>
      </c>
    </row>
    <row r="88" spans="1:30" ht="18" customHeight="1">
      <c r="A88" s="5357"/>
      <c r="B88" s="1364"/>
      <c r="C88" s="1043"/>
      <c r="D88" s="941"/>
      <c r="E88" s="935"/>
      <c r="F88" s="935"/>
      <c r="G88" s="935"/>
      <c r="H88" s="5"/>
      <c r="I88" s="935"/>
      <c r="J88" s="953">
        <f t="shared" si="0"/>
        <v>0</v>
      </c>
      <c r="K88" s="1039">
        <f>IF(ISTEXT(B88),B88,IF(ISBLANK(B88),0,(B88/B70)*M70))</f>
        <v>0</v>
      </c>
      <c r="L88" s="1044">
        <f>+IF(ISTEXT(C88),0,IF(ISBLANK(C88),0,(C88/B70)*M70))</f>
        <v>0</v>
      </c>
      <c r="M88" s="1045">
        <f>+IF(ISTEXT(C88),0,IF(ISBLANK(C88),0,(C88/1000/B70)*M70))</f>
        <v>0</v>
      </c>
      <c r="N88" s="23">
        <f>IF(ISTEXT(C88),0,(C88/C123)/1000)</f>
        <v>0</v>
      </c>
      <c r="O88" s="942"/>
      <c r="P88" s="942"/>
      <c r="Q88" s="942"/>
      <c r="R88" s="1365">
        <f t="shared" si="1"/>
        <v>0</v>
      </c>
      <c r="S88" s="1369">
        <f>(K88/M70)*U70</f>
        <v>0</v>
      </c>
      <c r="T88" s="1370">
        <f>(L88/M70)*U70</f>
        <v>0</v>
      </c>
      <c r="U88" s="1371">
        <f>(M88/M70)*U70</f>
        <v>0</v>
      </c>
      <c r="V88" s="1372">
        <f t="shared" si="2"/>
        <v>0</v>
      </c>
      <c r="W88" s="5478"/>
      <c r="X88"/>
      <c r="Y88" s="5357"/>
      <c r="Z88" s="1288" t="s">
        <v>1382</v>
      </c>
    </row>
    <row r="89" spans="1:30" ht="18" customHeight="1">
      <c r="A89" s="5357"/>
      <c r="B89" s="1364"/>
      <c r="C89" s="1043"/>
      <c r="D89" s="941"/>
      <c r="E89" s="935"/>
      <c r="F89" s="935"/>
      <c r="G89" s="935"/>
      <c r="H89" s="5"/>
      <c r="I89" s="935"/>
      <c r="J89" s="953">
        <f t="shared" si="0"/>
        <v>0</v>
      </c>
      <c r="K89" s="1039">
        <f>IF(ISTEXT(B89),B89,IF(ISBLANK(B89),0,(B89/B70)*M70))</f>
        <v>0</v>
      </c>
      <c r="L89" s="1044">
        <f>+IF(ISTEXT(C89),0,IF(ISBLANK(C89),0,(C89/B70)*M70))</f>
        <v>0</v>
      </c>
      <c r="M89" s="1045">
        <f>+IF(ISTEXT(C89),0,IF(ISBLANK(C89),0,(C89/1000/B70)*M70))</f>
        <v>0</v>
      </c>
      <c r="N89" s="23">
        <f>IF(ISTEXT(C89),0,(C89/C123)/1000)</f>
        <v>0</v>
      </c>
      <c r="O89" s="942"/>
      <c r="P89" s="942"/>
      <c r="Q89" s="942"/>
      <c r="R89" s="1365">
        <f t="shared" si="1"/>
        <v>0</v>
      </c>
      <c r="S89" s="1369">
        <f>(K89/M70)*U70</f>
        <v>0</v>
      </c>
      <c r="T89" s="1370">
        <f>(L89/M70)*U70</f>
        <v>0</v>
      </c>
      <c r="U89" s="1371">
        <f>(M89/M70)*U70</f>
        <v>0</v>
      </c>
      <c r="V89" s="1372">
        <f t="shared" si="2"/>
        <v>0</v>
      </c>
      <c r="W89" s="5478"/>
      <c r="X89"/>
      <c r="Y89" s="5357"/>
      <c r="Z89" s="1288" t="s">
        <v>1382</v>
      </c>
    </row>
    <row r="90" spans="1:30" ht="18" customHeight="1">
      <c r="A90" s="5357"/>
      <c r="B90" s="1364"/>
      <c r="C90" s="1043"/>
      <c r="D90" s="941"/>
      <c r="E90" s="935"/>
      <c r="F90" s="935"/>
      <c r="G90" s="935"/>
      <c r="H90" s="5"/>
      <c r="I90" s="935"/>
      <c r="J90" s="953">
        <f t="shared" si="0"/>
        <v>0</v>
      </c>
      <c r="K90" s="1039">
        <f>IF(ISTEXT(B90),B90,IF(ISBLANK(B90),0,(B90/B70)*M70))</f>
        <v>0</v>
      </c>
      <c r="L90" s="1044">
        <f>+IF(ISTEXT(C90),0,IF(ISBLANK(C90),0,(C90/B70)*M70))</f>
        <v>0</v>
      </c>
      <c r="M90" s="1045">
        <f>+IF(ISTEXT(C90),0,IF(ISBLANK(C90),0,(C90/1000/B70)*M70))</f>
        <v>0</v>
      </c>
      <c r="N90" s="23">
        <f>IF(ISTEXT(C90),0,(C90/C123)/1000)</f>
        <v>0</v>
      </c>
      <c r="O90" s="942"/>
      <c r="P90" s="942"/>
      <c r="Q90" s="942"/>
      <c r="R90" s="1365">
        <f t="shared" si="1"/>
        <v>0</v>
      </c>
      <c r="S90" s="1369">
        <f>(K90/M70)*U70</f>
        <v>0</v>
      </c>
      <c r="T90" s="1370">
        <f>(L90/M70)*U70</f>
        <v>0</v>
      </c>
      <c r="U90" s="1371">
        <f>(M90/M70)*U70</f>
        <v>0</v>
      </c>
      <c r="V90" s="1372">
        <f t="shared" si="2"/>
        <v>0</v>
      </c>
      <c r="W90" s="5478"/>
      <c r="X90"/>
      <c r="Y90" s="5357"/>
      <c r="Z90" s="1288" t="s">
        <v>1382</v>
      </c>
    </row>
    <row r="91" spans="1:30" ht="18" customHeight="1">
      <c r="A91" s="5357"/>
      <c r="B91" s="1364"/>
      <c r="C91" s="1043"/>
      <c r="D91" s="941"/>
      <c r="E91" s="935"/>
      <c r="F91" s="935"/>
      <c r="G91" s="935"/>
      <c r="H91" s="5"/>
      <c r="I91" s="935"/>
      <c r="J91" s="953">
        <f t="shared" si="0"/>
        <v>0</v>
      </c>
      <c r="K91" s="1039">
        <f>IF(ISTEXT(B91),B91,IF(ISBLANK(B91),0,(B91/B70)*M70))</f>
        <v>0</v>
      </c>
      <c r="L91" s="1044">
        <f>+IF(ISTEXT(C91),0,IF(ISBLANK(C91),0,(C91/B70)*M70))</f>
        <v>0</v>
      </c>
      <c r="M91" s="1045">
        <f>+IF(ISTEXT(C91),0,IF(ISBLANK(C91),0,(C91/1000/B70)*M70))</f>
        <v>0</v>
      </c>
      <c r="N91" s="23">
        <f>IF(ISTEXT(C91),0,(C91/C123)/1000)</f>
        <v>0</v>
      </c>
      <c r="O91" s="942"/>
      <c r="P91" s="942"/>
      <c r="Q91" s="942"/>
      <c r="R91" s="1365">
        <f t="shared" si="1"/>
        <v>0</v>
      </c>
      <c r="S91" s="1369">
        <f>(K91/M70)*U70</f>
        <v>0</v>
      </c>
      <c r="T91" s="1370">
        <f>(L91/M70)*U70</f>
        <v>0</v>
      </c>
      <c r="U91" s="1371">
        <f>(M91/M70)*U70</f>
        <v>0</v>
      </c>
      <c r="V91" s="1372">
        <f t="shared" si="2"/>
        <v>0</v>
      </c>
      <c r="W91" s="5478"/>
      <c r="X91"/>
      <c r="Y91" s="5357"/>
      <c r="Z91" s="1288" t="s">
        <v>1382</v>
      </c>
    </row>
    <row r="92" spans="1:30" ht="18" customHeight="1">
      <c r="A92" s="5357"/>
      <c r="B92" s="1364"/>
      <c r="C92" s="1043"/>
      <c r="D92" s="941"/>
      <c r="E92" s="935"/>
      <c r="F92" s="935"/>
      <c r="G92" s="935"/>
      <c r="H92" s="5"/>
      <c r="I92" s="935"/>
      <c r="J92" s="953">
        <f t="shared" si="0"/>
        <v>0</v>
      </c>
      <c r="K92" s="1039">
        <f>IF(ISTEXT(B92),B92,IF(ISBLANK(B92),0,(B92/B70)*M70))</f>
        <v>0</v>
      </c>
      <c r="L92" s="1044">
        <f>+IF(ISTEXT(C92),0,IF(ISBLANK(C92),0,(C92/B70)*M70))</f>
        <v>0</v>
      </c>
      <c r="M92" s="1045">
        <f>+IF(ISTEXT(C92),0,IF(ISBLANK(C92),0,(C92/1000/B70)*M70))</f>
        <v>0</v>
      </c>
      <c r="N92" s="23">
        <f>IF(ISTEXT(C92),0,(C92/C123)/1000)</f>
        <v>0</v>
      </c>
      <c r="O92" s="942"/>
      <c r="P92" s="942"/>
      <c r="Q92" s="942"/>
      <c r="R92" s="1365">
        <f t="shared" si="1"/>
        <v>0</v>
      </c>
      <c r="S92" s="1369">
        <f>(K92/M70)*U70</f>
        <v>0</v>
      </c>
      <c r="T92" s="1370">
        <f>(L92/M70)*U70</f>
        <v>0</v>
      </c>
      <c r="U92" s="1371">
        <f>(M92/M70)*U70</f>
        <v>0</v>
      </c>
      <c r="V92" s="1372">
        <f t="shared" si="2"/>
        <v>0</v>
      </c>
      <c r="W92" s="5478"/>
      <c r="X92"/>
      <c r="Y92" s="5357"/>
      <c r="Z92" s="1288" t="s">
        <v>1382</v>
      </c>
    </row>
    <row r="93" spans="1:30" ht="18" customHeight="1">
      <c r="A93" s="5357"/>
      <c r="B93" s="1364"/>
      <c r="C93" s="1043"/>
      <c r="D93" s="941"/>
      <c r="E93" s="935"/>
      <c r="F93" s="935"/>
      <c r="G93" s="935"/>
      <c r="H93" s="5"/>
      <c r="I93" s="935"/>
      <c r="J93" s="953">
        <f t="shared" si="0"/>
        <v>0</v>
      </c>
      <c r="K93" s="1039">
        <f>IF(ISTEXT(B93),B93,IF(ISBLANK(B93),0,(B93/B70)*M70))</f>
        <v>0</v>
      </c>
      <c r="L93" s="1044">
        <f>+IF(ISTEXT(C93),0,IF(ISBLANK(C93),0,(C93/B70)*M70))</f>
        <v>0</v>
      </c>
      <c r="M93" s="1045">
        <f>+IF(ISTEXT(C93),0,IF(ISBLANK(C93),0,(C93/1000/B70)*M70))</f>
        <v>0</v>
      </c>
      <c r="N93" s="23">
        <f>IF(ISTEXT(C93),0,(C93/C123)/1000)</f>
        <v>0</v>
      </c>
      <c r="O93" s="942"/>
      <c r="P93" s="942"/>
      <c r="Q93" s="942"/>
      <c r="R93" s="1365">
        <f t="shared" si="1"/>
        <v>0</v>
      </c>
      <c r="S93" s="1369">
        <f>(K93/M70)*U70</f>
        <v>0</v>
      </c>
      <c r="T93" s="1370">
        <f>(L93/M70)*U70</f>
        <v>0</v>
      </c>
      <c r="U93" s="1371">
        <f>(M93/M70)*U70</f>
        <v>0</v>
      </c>
      <c r="V93" s="1372">
        <f t="shared" si="2"/>
        <v>0</v>
      </c>
      <c r="W93" s="5478"/>
      <c r="X93"/>
      <c r="Y93" s="5357"/>
      <c r="Z93" s="1288" t="s">
        <v>1382</v>
      </c>
    </row>
    <row r="94" spans="1:30" ht="18" customHeight="1">
      <c r="A94" s="5357"/>
      <c r="B94" s="1364"/>
      <c r="C94" s="1043"/>
      <c r="D94" s="941"/>
      <c r="E94" s="935"/>
      <c r="F94" s="935"/>
      <c r="G94" s="935"/>
      <c r="H94" s="5"/>
      <c r="I94" s="935"/>
      <c r="J94" s="953">
        <f t="shared" si="0"/>
        <v>0</v>
      </c>
      <c r="K94" s="1039">
        <f>IF(ISTEXT(B94),B94,IF(ISBLANK(B94),0,(B94/B70)*M70))</f>
        <v>0</v>
      </c>
      <c r="L94" s="1044">
        <f>+IF(ISTEXT(C94),0,IF(ISBLANK(C94),0,(C94/B70)*M70))</f>
        <v>0</v>
      </c>
      <c r="M94" s="1045">
        <f>+IF(ISTEXT(C94),0,IF(ISBLANK(C94),0,(C94/1000/B70)*M70))</f>
        <v>0</v>
      </c>
      <c r="N94" s="23">
        <f>IF(ISTEXT(C94),0,(C94/C123)/1000)</f>
        <v>0</v>
      </c>
      <c r="O94" s="942"/>
      <c r="P94" s="942"/>
      <c r="Q94" s="942"/>
      <c r="R94" s="1365">
        <f t="shared" si="1"/>
        <v>0</v>
      </c>
      <c r="S94" s="1369">
        <f>(K94/M70)*U70</f>
        <v>0</v>
      </c>
      <c r="T94" s="1370">
        <f>(L94/M70)*U70</f>
        <v>0</v>
      </c>
      <c r="U94" s="1371">
        <f>(M94/M70)*U70</f>
        <v>0</v>
      </c>
      <c r="V94" s="1372">
        <f t="shared" si="2"/>
        <v>0</v>
      </c>
      <c r="W94" s="5478"/>
      <c r="X94"/>
      <c r="Y94" s="5357"/>
      <c r="Z94" s="1288" t="s">
        <v>1382</v>
      </c>
    </row>
    <row r="95" spans="1:30" ht="18" customHeight="1">
      <c r="A95" s="5357"/>
      <c r="B95" s="1364"/>
      <c r="C95" s="1043"/>
      <c r="D95" s="941"/>
      <c r="E95" s="935"/>
      <c r="F95" s="935"/>
      <c r="G95" s="935"/>
      <c r="H95" s="5"/>
      <c r="I95" s="935"/>
      <c r="J95" s="953">
        <f t="shared" si="0"/>
        <v>0</v>
      </c>
      <c r="K95" s="1039">
        <f>IF(ISTEXT(B95),B95,IF(ISBLANK(B95),0,(B95/B70)*M70))</f>
        <v>0</v>
      </c>
      <c r="L95" s="1044">
        <f>+IF(ISTEXT(C95),0,IF(ISBLANK(C95),0,(C95/B70)*M70))</f>
        <v>0</v>
      </c>
      <c r="M95" s="1045">
        <f>+IF(ISTEXT(C95),0,IF(ISBLANK(C95),0,(C95/1000/B70)*M70))</f>
        <v>0</v>
      </c>
      <c r="N95" s="23">
        <f>IF(ISTEXT(C95),0,(C95/C123)/1000)</f>
        <v>0</v>
      </c>
      <c r="O95" s="942"/>
      <c r="P95" s="942"/>
      <c r="Q95" s="942"/>
      <c r="R95" s="1365">
        <f t="shared" si="1"/>
        <v>0</v>
      </c>
      <c r="S95" s="1369">
        <f>(K95/M70)*U70</f>
        <v>0</v>
      </c>
      <c r="T95" s="1370">
        <f>(L95/M70)*U70</f>
        <v>0</v>
      </c>
      <c r="U95" s="1371">
        <f>(M95/M70)*U70</f>
        <v>0</v>
      </c>
      <c r="V95" s="1372">
        <f t="shared" si="2"/>
        <v>0</v>
      </c>
      <c r="W95" s="5478"/>
      <c r="X95"/>
      <c r="Y95" s="5357"/>
      <c r="Z95" s="1288" t="s">
        <v>1382</v>
      </c>
    </row>
    <row r="96" spans="1:30" ht="18" customHeight="1">
      <c r="A96" s="5357"/>
      <c r="B96" s="1364"/>
      <c r="C96" s="1043"/>
      <c r="D96" s="941"/>
      <c r="E96" s="935"/>
      <c r="F96" s="935"/>
      <c r="G96" s="935"/>
      <c r="H96" s="5"/>
      <c r="I96" s="935"/>
      <c r="J96" s="953">
        <f t="shared" si="0"/>
        <v>0</v>
      </c>
      <c r="K96" s="1039">
        <f>IF(ISTEXT(B96),B96,IF(ISBLANK(B96),0,(B96/B70)*M70))</f>
        <v>0</v>
      </c>
      <c r="L96" s="1044">
        <f>+IF(ISTEXT(C96),0,IF(ISBLANK(C96),0,(C96/B70)*M70))</f>
        <v>0</v>
      </c>
      <c r="M96" s="1045">
        <f>+IF(ISTEXT(C96),0,IF(ISBLANK(C96),0,(C96/1000/B70)*M70))</f>
        <v>0</v>
      </c>
      <c r="N96" s="23">
        <f>IF(ISTEXT(C96),0,(C96/C123)/1000)</f>
        <v>0</v>
      </c>
      <c r="O96" s="942"/>
      <c r="P96" s="942"/>
      <c r="Q96" s="942"/>
      <c r="R96" s="1365">
        <f t="shared" si="1"/>
        <v>0</v>
      </c>
      <c r="S96" s="1369">
        <f>(K96/M70)*U70</f>
        <v>0</v>
      </c>
      <c r="T96" s="1370">
        <f>(L96/M70)*U70</f>
        <v>0</v>
      </c>
      <c r="U96" s="1371">
        <f>(M96/M70)*U70</f>
        <v>0</v>
      </c>
      <c r="V96" s="1372">
        <f t="shared" si="2"/>
        <v>0</v>
      </c>
      <c r="W96" s="5478"/>
      <c r="X96"/>
      <c r="Y96" s="5357"/>
      <c r="Z96" s="1288" t="s">
        <v>1382</v>
      </c>
    </row>
    <row r="97" spans="1:26" ht="18" customHeight="1">
      <c r="A97" s="5357"/>
      <c r="B97" s="1364"/>
      <c r="C97" s="1043"/>
      <c r="D97" s="941"/>
      <c r="E97" s="935"/>
      <c r="F97" s="935"/>
      <c r="G97" s="935"/>
      <c r="H97" s="5"/>
      <c r="I97" s="935"/>
      <c r="J97" s="953">
        <f t="shared" si="0"/>
        <v>0</v>
      </c>
      <c r="K97" s="1039">
        <f>IF(ISTEXT(B97),B97,IF(ISBLANK(B97),0,(B97/B70)*M70))</f>
        <v>0</v>
      </c>
      <c r="L97" s="1044">
        <f>+IF(ISTEXT(C97),0,IF(ISBLANK(C97),0,(C97/B70)*M70))</f>
        <v>0</v>
      </c>
      <c r="M97" s="1045">
        <f>+IF(ISTEXT(C97),0,IF(ISBLANK(C97),0,(C97/1000/B70)*M70))</f>
        <v>0</v>
      </c>
      <c r="N97" s="23">
        <f>IF(ISTEXT(C97),0,(C97/C123)/1000)</f>
        <v>0</v>
      </c>
      <c r="O97" s="942"/>
      <c r="P97" s="942"/>
      <c r="Q97" s="942"/>
      <c r="R97" s="1365">
        <f t="shared" si="1"/>
        <v>0</v>
      </c>
      <c r="S97" s="1369">
        <f>(K97/M70)*U70</f>
        <v>0</v>
      </c>
      <c r="T97" s="1370">
        <f>(L97/M70)*U70</f>
        <v>0</v>
      </c>
      <c r="U97" s="1371">
        <f>(M97/M70)*U70</f>
        <v>0</v>
      </c>
      <c r="V97" s="1372">
        <f t="shared" si="2"/>
        <v>0</v>
      </c>
      <c r="W97" s="5478"/>
      <c r="X97"/>
      <c r="Y97" s="5357"/>
      <c r="Z97" s="1288" t="s">
        <v>1382</v>
      </c>
    </row>
    <row r="98" spans="1:26" ht="18" customHeight="1">
      <c r="A98" s="5357"/>
      <c r="B98" s="1364"/>
      <c r="C98" s="1043"/>
      <c r="D98" s="941"/>
      <c r="E98" s="935"/>
      <c r="F98" s="935"/>
      <c r="G98" s="935"/>
      <c r="H98" s="5"/>
      <c r="I98" s="935"/>
      <c r="J98" s="953">
        <f t="shared" si="0"/>
        <v>0</v>
      </c>
      <c r="K98" s="1039">
        <f>IF(ISTEXT(B98),B98,IF(ISBLANK(B98),0,(B98/B70)*M70))</f>
        <v>0</v>
      </c>
      <c r="L98" s="1044">
        <f>+IF(ISTEXT(C98),0,IF(ISBLANK(C98),0,(C98/B70)*M70))</f>
        <v>0</v>
      </c>
      <c r="M98" s="1045">
        <f>+IF(ISTEXT(C98),0,IF(ISBLANK(C98),0,(C98/1000/B70)*M70))</f>
        <v>0</v>
      </c>
      <c r="N98" s="23">
        <f>IF(ISTEXT(C98),0,(C98/C123)/1000)</f>
        <v>0</v>
      </c>
      <c r="O98" s="942"/>
      <c r="P98" s="942"/>
      <c r="Q98" s="942"/>
      <c r="R98" s="1365">
        <f t="shared" si="1"/>
        <v>0</v>
      </c>
      <c r="S98" s="1369">
        <f>(K98/M70)*U70</f>
        <v>0</v>
      </c>
      <c r="T98" s="1370">
        <f>(L98/M70)*U70</f>
        <v>0</v>
      </c>
      <c r="U98" s="1371">
        <f>(M98/M70)*U70</f>
        <v>0</v>
      </c>
      <c r="V98" s="1372">
        <f t="shared" si="2"/>
        <v>0</v>
      </c>
      <c r="W98" s="5478"/>
      <c r="X98"/>
      <c r="Y98" s="5357"/>
      <c r="Z98" s="1288" t="s">
        <v>1382</v>
      </c>
    </row>
    <row r="99" spans="1:26" ht="18" customHeight="1">
      <c r="A99" s="5357"/>
      <c r="B99" s="1364"/>
      <c r="C99" s="1043"/>
      <c r="D99" s="941"/>
      <c r="E99" s="935"/>
      <c r="F99" s="935"/>
      <c r="G99" s="935"/>
      <c r="H99" s="5"/>
      <c r="I99" s="935"/>
      <c r="J99" s="953">
        <f t="shared" si="0"/>
        <v>0</v>
      </c>
      <c r="K99" s="1039">
        <f>IF(ISTEXT(B99),B99,IF(ISBLANK(B99),0,(B99/B70)*M70))</f>
        <v>0</v>
      </c>
      <c r="L99" s="1044">
        <f>+IF(ISTEXT(C99),0,IF(ISBLANK(C99),0,(C99/B70)*M70))</f>
        <v>0</v>
      </c>
      <c r="M99" s="1045">
        <f>+IF(ISTEXT(C99),0,IF(ISBLANK(C99),0,(C99/1000/B70)*M70))</f>
        <v>0</v>
      </c>
      <c r="N99" s="23">
        <f>IF(ISTEXT(C99),0,(C99/C123)/1000)</f>
        <v>0</v>
      </c>
      <c r="O99" s="942"/>
      <c r="P99" s="942"/>
      <c r="Q99" s="942"/>
      <c r="R99" s="1365">
        <f t="shared" si="1"/>
        <v>0</v>
      </c>
      <c r="S99" s="1369">
        <f>(K99/M70)*U70</f>
        <v>0</v>
      </c>
      <c r="T99" s="1370">
        <f>(L99/M70)*U70</f>
        <v>0</v>
      </c>
      <c r="U99" s="1371">
        <f>(M99/M70)*U70</f>
        <v>0</v>
      </c>
      <c r="V99" s="1372">
        <f t="shared" si="2"/>
        <v>0</v>
      </c>
      <c r="W99" s="5478"/>
      <c r="X99"/>
      <c r="Y99" s="5357"/>
      <c r="Z99" s="1288" t="s">
        <v>1382</v>
      </c>
    </row>
    <row r="100" spans="1:26" ht="18" customHeight="1">
      <c r="A100" s="5357"/>
      <c r="B100" s="1364"/>
      <c r="C100" s="1043"/>
      <c r="D100" s="941"/>
      <c r="E100" s="935"/>
      <c r="F100" s="935"/>
      <c r="G100" s="935"/>
      <c r="H100" s="5"/>
      <c r="I100" s="935"/>
      <c r="J100" s="953">
        <f t="shared" si="0"/>
        <v>0</v>
      </c>
      <c r="K100" s="1039">
        <f>IF(ISTEXT(B100),B100,IF(ISBLANK(B100),0,(B100/B70)*M70))</f>
        <v>0</v>
      </c>
      <c r="L100" s="1044">
        <f>+IF(ISTEXT(C100),0,IF(ISBLANK(C100),0,(C100/B70)*M70))</f>
        <v>0</v>
      </c>
      <c r="M100" s="1045">
        <f>+IF(ISTEXT(C100),0,IF(ISBLANK(C100),0,(C100/1000/B70)*M70))</f>
        <v>0</v>
      </c>
      <c r="N100" s="23">
        <f>IF(ISTEXT(C100),0,(C100/C123)/1000)</f>
        <v>0</v>
      </c>
      <c r="O100" s="942"/>
      <c r="P100" s="942"/>
      <c r="Q100" s="942"/>
      <c r="R100" s="1365">
        <f t="shared" si="1"/>
        <v>0</v>
      </c>
      <c r="S100" s="1369">
        <f>(K100/M70)*U70</f>
        <v>0</v>
      </c>
      <c r="T100" s="1370">
        <f>(L100/M70)*U70</f>
        <v>0</v>
      </c>
      <c r="U100" s="1371">
        <f>(M100/M70)*U70</f>
        <v>0</v>
      </c>
      <c r="V100" s="1372">
        <f t="shared" si="2"/>
        <v>0</v>
      </c>
      <c r="W100" s="5478"/>
      <c r="X100"/>
      <c r="Y100" s="5357"/>
      <c r="Z100" s="1288" t="s">
        <v>1382</v>
      </c>
    </row>
    <row r="101" spans="1:26" ht="18" customHeight="1">
      <c r="A101" s="5357"/>
      <c r="B101" s="1364"/>
      <c r="C101" s="1043"/>
      <c r="D101" s="941"/>
      <c r="E101" s="935"/>
      <c r="F101" s="935"/>
      <c r="G101" s="935"/>
      <c r="H101" s="5"/>
      <c r="I101" s="935"/>
      <c r="J101" s="953">
        <f t="shared" si="0"/>
        <v>0</v>
      </c>
      <c r="K101" s="1039">
        <f>IF(ISTEXT(B101),B101,IF(ISBLANK(B101),0,(B101/B70)*M70))</f>
        <v>0</v>
      </c>
      <c r="L101" s="1044">
        <f>+IF(ISTEXT(C101),0,IF(ISBLANK(C101),0,(C101/B70)*M70))</f>
        <v>0</v>
      </c>
      <c r="M101" s="1045">
        <f>+IF(ISTEXT(C101),0,IF(ISBLANK(C101),0,(C101/1000/B70)*M70))</f>
        <v>0</v>
      </c>
      <c r="N101" s="23">
        <f>IF(ISTEXT(C101),0,(C101/C123)/1000)</f>
        <v>0</v>
      </c>
      <c r="O101" s="942"/>
      <c r="P101" s="942"/>
      <c r="Q101" s="942"/>
      <c r="R101" s="1365">
        <f t="shared" si="1"/>
        <v>0</v>
      </c>
      <c r="S101" s="1369">
        <f>(K101/M70)*U70</f>
        <v>0</v>
      </c>
      <c r="T101" s="1370">
        <f>(L101/M70)*U70</f>
        <v>0</v>
      </c>
      <c r="U101" s="1371">
        <f>(M101/M70)*U70</f>
        <v>0</v>
      </c>
      <c r="V101" s="1372">
        <f t="shared" si="2"/>
        <v>0</v>
      </c>
      <c r="W101" s="5478"/>
      <c r="X101"/>
      <c r="Y101" s="5357"/>
      <c r="Z101" s="1288" t="s">
        <v>1382</v>
      </c>
    </row>
    <row r="102" spans="1:26" ht="18" customHeight="1">
      <c r="A102" s="5357"/>
      <c r="B102" s="1364"/>
      <c r="C102" s="1043"/>
      <c r="D102" s="941"/>
      <c r="E102" s="935"/>
      <c r="F102" s="935"/>
      <c r="G102" s="935"/>
      <c r="H102" s="5"/>
      <c r="I102" s="935"/>
      <c r="J102" s="953">
        <f t="shared" si="0"/>
        <v>0</v>
      </c>
      <c r="K102" s="1039">
        <f>IF(ISTEXT(B102),B102,IF(ISBLANK(B102),0,(B102/B70)*M70))</f>
        <v>0</v>
      </c>
      <c r="L102" s="1044">
        <f>+IF(ISTEXT(C102),0,IF(ISBLANK(C102),0,(C102/B70)*M70))</f>
        <v>0</v>
      </c>
      <c r="M102" s="1045">
        <f>+IF(ISTEXT(C102),0,IF(ISBLANK(C102),0,(C102/1000/B70)*M70))</f>
        <v>0</v>
      </c>
      <c r="N102" s="23">
        <f>IF(ISTEXT(C102),0,(C102/C123)/1000)</f>
        <v>0</v>
      </c>
      <c r="O102" s="942"/>
      <c r="P102" s="942"/>
      <c r="Q102" s="942"/>
      <c r="R102" s="1365">
        <f t="shared" si="1"/>
        <v>0</v>
      </c>
      <c r="S102" s="1369">
        <f>(K102/M70)*U70</f>
        <v>0</v>
      </c>
      <c r="T102" s="1370">
        <f>(L102/M70)*U70</f>
        <v>0</v>
      </c>
      <c r="U102" s="1371">
        <f>(M102/M70)*U70</f>
        <v>0</v>
      </c>
      <c r="V102" s="1372">
        <f t="shared" si="2"/>
        <v>0</v>
      </c>
      <c r="W102" s="5478"/>
      <c r="X102"/>
      <c r="Y102" s="5357"/>
      <c r="Z102" s="1288" t="s">
        <v>1382</v>
      </c>
    </row>
    <row r="103" spans="1:26" ht="18" customHeight="1">
      <c r="A103" s="5357"/>
      <c r="B103" s="1364"/>
      <c r="C103" s="1043"/>
      <c r="D103" s="941"/>
      <c r="E103" s="935"/>
      <c r="F103" s="935"/>
      <c r="G103" s="935"/>
      <c r="H103" s="5"/>
      <c r="I103" s="935"/>
      <c r="J103" s="953">
        <f t="shared" si="0"/>
        <v>0</v>
      </c>
      <c r="K103" s="1039">
        <f>IF(ISTEXT(B103),B103,IF(ISBLANK(B103),0,(B103/B70)*M70))</f>
        <v>0</v>
      </c>
      <c r="L103" s="1044">
        <f>+IF(ISTEXT(C103),0,IF(ISBLANK(C103),0,(C103/B70)*M70))</f>
        <v>0</v>
      </c>
      <c r="M103" s="1045">
        <f>+IF(ISTEXT(C103),0,IF(ISBLANK(C103),0,(C103/1000/B70)*M70))</f>
        <v>0</v>
      </c>
      <c r="N103" s="23">
        <f>IF(ISTEXT(C103),0,(C103/C123)/1000)</f>
        <v>0</v>
      </c>
      <c r="O103" s="942"/>
      <c r="P103" s="942"/>
      <c r="Q103" s="942"/>
      <c r="R103" s="1365">
        <f t="shared" si="1"/>
        <v>0</v>
      </c>
      <c r="S103" s="1369">
        <f>(K103/M70)*U70</f>
        <v>0</v>
      </c>
      <c r="T103" s="1370">
        <f>(L103/M70)*U70</f>
        <v>0</v>
      </c>
      <c r="U103" s="1371">
        <f>(M103/M70)*U70</f>
        <v>0</v>
      </c>
      <c r="V103" s="1372">
        <f t="shared" si="2"/>
        <v>0</v>
      </c>
      <c r="W103" s="5478"/>
      <c r="X103"/>
      <c r="Y103" s="5357"/>
      <c r="Z103" s="1288" t="s">
        <v>1382</v>
      </c>
    </row>
    <row r="104" spans="1:26" ht="18" customHeight="1">
      <c r="A104" s="5357"/>
      <c r="B104" s="1364"/>
      <c r="C104" s="1043"/>
      <c r="D104" s="941"/>
      <c r="E104" s="935"/>
      <c r="F104" s="935"/>
      <c r="G104" s="935"/>
      <c r="H104" s="5"/>
      <c r="I104" s="935"/>
      <c r="J104" s="953">
        <f t="shared" si="0"/>
        <v>0</v>
      </c>
      <c r="K104" s="1039">
        <f>IF(ISTEXT(B104),B104,IF(ISBLANK(B104),0,(B104/B70)*M70))</f>
        <v>0</v>
      </c>
      <c r="L104" s="1044">
        <f>+IF(ISTEXT(C104),0,IF(ISBLANK(C104),0,(C104/B70)*M70))</f>
        <v>0</v>
      </c>
      <c r="M104" s="1045">
        <f>+IF(ISTEXT(C104),0,IF(ISBLANK(C104),0,(C104/1000/B70)*M70))</f>
        <v>0</v>
      </c>
      <c r="N104" s="23">
        <f>IF(ISTEXT(C104),0,(C104/C123)/1000)</f>
        <v>0</v>
      </c>
      <c r="O104" s="942"/>
      <c r="P104" s="942"/>
      <c r="Q104" s="942"/>
      <c r="R104" s="1365">
        <f t="shared" si="1"/>
        <v>0</v>
      </c>
      <c r="S104" s="1369">
        <f>(K104/M70)*U70</f>
        <v>0</v>
      </c>
      <c r="T104" s="1370">
        <f>(L104/M70)*U70</f>
        <v>0</v>
      </c>
      <c r="U104" s="1371">
        <f>(M104/M70)*U70</f>
        <v>0</v>
      </c>
      <c r="V104" s="1372">
        <f t="shared" si="2"/>
        <v>0</v>
      </c>
      <c r="W104" s="5478"/>
      <c r="X104"/>
      <c r="Y104" s="5357"/>
      <c r="Z104" s="1288" t="s">
        <v>1382</v>
      </c>
    </row>
    <row r="105" spans="1:26" ht="18" customHeight="1">
      <c r="A105" s="5357"/>
      <c r="B105" s="1364"/>
      <c r="C105" s="1043"/>
      <c r="D105" s="941"/>
      <c r="E105" s="935"/>
      <c r="F105" s="935"/>
      <c r="G105" s="935"/>
      <c r="H105" s="5"/>
      <c r="I105" s="935"/>
      <c r="J105" s="953">
        <f t="shared" si="0"/>
        <v>0</v>
      </c>
      <c r="K105" s="1039">
        <f>IF(ISTEXT(B105),B105,IF(ISBLANK(B105),0,(B105/B70)*M70))</f>
        <v>0</v>
      </c>
      <c r="L105" s="1044">
        <f>+IF(ISTEXT(C105),0,IF(ISBLANK(C105),0,(C105/B70)*M70))</f>
        <v>0</v>
      </c>
      <c r="M105" s="1045">
        <f>+IF(ISTEXT(C105),0,IF(ISBLANK(C105),0,(C105/1000/B70)*M70))</f>
        <v>0</v>
      </c>
      <c r="N105" s="23">
        <f>IF(ISTEXT(C105),0,(C105/C123)/1000)</f>
        <v>0</v>
      </c>
      <c r="O105" s="942"/>
      <c r="P105" s="942"/>
      <c r="Q105" s="942"/>
      <c r="R105" s="1365">
        <f t="shared" si="1"/>
        <v>0</v>
      </c>
      <c r="S105" s="1369">
        <f>(K105/M70)*U70</f>
        <v>0</v>
      </c>
      <c r="T105" s="1370">
        <f>(L105/M70)*U70</f>
        <v>0</v>
      </c>
      <c r="U105" s="1371">
        <f>(M105/M70)*U70</f>
        <v>0</v>
      </c>
      <c r="V105" s="1372">
        <f t="shared" si="2"/>
        <v>0</v>
      </c>
      <c r="W105" s="5478"/>
      <c r="X105"/>
      <c r="Y105" s="5357"/>
      <c r="Z105" s="1288" t="s">
        <v>1382</v>
      </c>
    </row>
    <row r="106" spans="1:26" ht="18" customHeight="1">
      <c r="A106" s="5357"/>
      <c r="B106" s="1364"/>
      <c r="C106" s="1043"/>
      <c r="D106" s="941"/>
      <c r="E106" s="935"/>
      <c r="F106" s="935"/>
      <c r="G106" s="935"/>
      <c r="H106" s="5"/>
      <c r="I106" s="935"/>
      <c r="J106" s="953">
        <f t="shared" si="0"/>
        <v>0</v>
      </c>
      <c r="K106" s="1039">
        <f>IF(ISTEXT(B106),B106,IF(ISBLANK(B106),0,(B106/B70)*M70))</f>
        <v>0</v>
      </c>
      <c r="L106" s="1044">
        <f>+IF(ISTEXT(C106),0,IF(ISBLANK(C106),0,(C106/B70)*M70))</f>
        <v>0</v>
      </c>
      <c r="M106" s="1045">
        <f>+IF(ISTEXT(C106),0,IF(ISBLANK(C106),0,(C106/1000/B70)*M70))</f>
        <v>0</v>
      </c>
      <c r="N106" s="23">
        <f>IF(ISTEXT(C106),0,(C106/C123)/1000)</f>
        <v>0</v>
      </c>
      <c r="O106" s="942"/>
      <c r="P106" s="942"/>
      <c r="Q106" s="942"/>
      <c r="R106" s="1365">
        <f t="shared" si="1"/>
        <v>0</v>
      </c>
      <c r="S106" s="1369">
        <f>(K106/M70)*U70</f>
        <v>0</v>
      </c>
      <c r="T106" s="1370">
        <f>(L106/M70)*U70</f>
        <v>0</v>
      </c>
      <c r="U106" s="1371">
        <f>(M106/M70)*U70</f>
        <v>0</v>
      </c>
      <c r="V106" s="1372">
        <f t="shared" si="2"/>
        <v>0</v>
      </c>
      <c r="W106" s="5478"/>
      <c r="X106"/>
      <c r="Y106" s="5357"/>
      <c r="Z106" s="1288" t="s">
        <v>1382</v>
      </c>
    </row>
    <row r="107" spans="1:26" ht="18" customHeight="1">
      <c r="A107" s="5357"/>
      <c r="B107" s="1364"/>
      <c r="C107" s="1043"/>
      <c r="D107" s="941"/>
      <c r="E107" s="935"/>
      <c r="F107" s="935"/>
      <c r="G107" s="935"/>
      <c r="H107" s="5"/>
      <c r="I107" s="935"/>
      <c r="J107" s="953">
        <f t="shared" si="0"/>
        <v>0</v>
      </c>
      <c r="K107" s="1039">
        <f>IF(ISTEXT(B107),B107,IF(ISBLANK(B107),0,(B107/B70)*M70))</f>
        <v>0</v>
      </c>
      <c r="L107" s="1044">
        <f>+IF(ISTEXT(C107),0,IF(ISBLANK(C107),0,(C107/B70)*M70))</f>
        <v>0</v>
      </c>
      <c r="M107" s="1045">
        <f>+IF(ISTEXT(C107),0,IF(ISBLANK(C107),0,(C107/1000/B70)*M70))</f>
        <v>0</v>
      </c>
      <c r="N107" s="23">
        <f>IF(ISTEXT(C107),0,(C107/C123)/1000)</f>
        <v>0</v>
      </c>
      <c r="O107" s="942"/>
      <c r="P107" s="942"/>
      <c r="Q107" s="942"/>
      <c r="R107" s="1365">
        <f t="shared" si="1"/>
        <v>0</v>
      </c>
      <c r="S107" s="1369">
        <f>(K107/M70)*U70</f>
        <v>0</v>
      </c>
      <c r="T107" s="1370">
        <f>(L107/M70)*U70</f>
        <v>0</v>
      </c>
      <c r="U107" s="1371">
        <f>(M107/M70)*U70</f>
        <v>0</v>
      </c>
      <c r="V107" s="1372">
        <f t="shared" si="2"/>
        <v>0</v>
      </c>
      <c r="W107" s="5478"/>
      <c r="X107"/>
      <c r="Y107" s="5357"/>
      <c r="Z107" s="1288" t="s">
        <v>1382</v>
      </c>
    </row>
    <row r="108" spans="1:26" ht="18" customHeight="1">
      <c r="A108" s="5357"/>
      <c r="B108" s="1364"/>
      <c r="C108" s="1043"/>
      <c r="D108" s="941"/>
      <c r="E108" s="935"/>
      <c r="F108" s="935"/>
      <c r="G108" s="935"/>
      <c r="H108" s="5"/>
      <c r="I108" s="935"/>
      <c r="J108" s="953">
        <f t="shared" si="0"/>
        <v>0</v>
      </c>
      <c r="K108" s="1039">
        <f>IF(ISTEXT(B108),B108,IF(ISBLANK(B108),0,(B108/B70)*M70))</f>
        <v>0</v>
      </c>
      <c r="L108" s="1044">
        <f>+IF(ISTEXT(C108),0,IF(ISBLANK(C108),0,(C108/B70)*M70))</f>
        <v>0</v>
      </c>
      <c r="M108" s="1045">
        <f>+IF(ISTEXT(C108),0,IF(ISBLANK(C108),0,(C108/1000/B70)*M70))</f>
        <v>0</v>
      </c>
      <c r="N108" s="23">
        <f>IF(ISTEXT(C108),0,(C108/C123)/1000)</f>
        <v>0</v>
      </c>
      <c r="O108" s="942"/>
      <c r="P108" s="942"/>
      <c r="Q108" s="942"/>
      <c r="R108" s="1365">
        <f t="shared" si="1"/>
        <v>0</v>
      </c>
      <c r="S108" s="1369">
        <f>(K108/M70)*U70</f>
        <v>0</v>
      </c>
      <c r="T108" s="1370">
        <f>(L108/M70)*U70</f>
        <v>0</v>
      </c>
      <c r="U108" s="1371">
        <f>(M108/M70)*U70</f>
        <v>0</v>
      </c>
      <c r="V108" s="1372">
        <f t="shared" si="2"/>
        <v>0</v>
      </c>
      <c r="W108" s="5478"/>
      <c r="X108"/>
      <c r="Y108" s="5357"/>
      <c r="Z108" s="1288" t="s">
        <v>1382</v>
      </c>
    </row>
    <row r="109" spans="1:26" ht="18" customHeight="1">
      <c r="A109" s="5357"/>
      <c r="B109" s="1364"/>
      <c r="C109" s="1043"/>
      <c r="D109" s="941"/>
      <c r="E109" s="935"/>
      <c r="F109" s="935"/>
      <c r="G109" s="935"/>
      <c r="H109" s="5"/>
      <c r="I109" s="935"/>
      <c r="J109" s="953">
        <f t="shared" si="0"/>
        <v>0</v>
      </c>
      <c r="K109" s="1039">
        <f>IF(ISTEXT(B109),B109,IF(ISBLANK(B109),0,(B109/B70)*M70))</f>
        <v>0</v>
      </c>
      <c r="L109" s="1044">
        <f>+IF(ISTEXT(C109),0,IF(ISBLANK(C109),0,(C109/B70)*M70))</f>
        <v>0</v>
      </c>
      <c r="M109" s="1045">
        <f>+IF(ISTEXT(C109),0,IF(ISBLANK(C109),0,(C109/1000/B70)*M70))</f>
        <v>0</v>
      </c>
      <c r="N109" s="23">
        <f>IF(ISTEXT(C109),0,(C109/C123)/1000)</f>
        <v>0</v>
      </c>
      <c r="O109" s="942"/>
      <c r="P109" s="942"/>
      <c r="Q109" s="942"/>
      <c r="R109" s="1365">
        <f t="shared" si="1"/>
        <v>0</v>
      </c>
      <c r="S109" s="1369">
        <f>(K109/M70)*U70</f>
        <v>0</v>
      </c>
      <c r="T109" s="1370">
        <f>(L109/M70)*U70</f>
        <v>0</v>
      </c>
      <c r="U109" s="1371">
        <f>(M109/M70)*U70</f>
        <v>0</v>
      </c>
      <c r="V109" s="1372">
        <f t="shared" si="2"/>
        <v>0</v>
      </c>
      <c r="W109" s="5478"/>
      <c r="X109"/>
      <c r="Y109" s="5357"/>
      <c r="Z109" s="1288" t="s">
        <v>1382</v>
      </c>
    </row>
    <row r="110" spans="1:26" ht="18" customHeight="1">
      <c r="A110" s="5357"/>
      <c r="B110" s="1364"/>
      <c r="C110" s="1043"/>
      <c r="D110" s="941"/>
      <c r="E110" s="935"/>
      <c r="F110" s="935"/>
      <c r="G110" s="935"/>
      <c r="H110" s="5"/>
      <c r="I110" s="935"/>
      <c r="J110" s="953">
        <f t="shared" si="0"/>
        <v>0</v>
      </c>
      <c r="K110" s="1039">
        <f>IF(ISTEXT(B110),B110,IF(ISBLANK(B110),0,(B110/B70)*M70))</f>
        <v>0</v>
      </c>
      <c r="L110" s="1044">
        <f>+IF(ISTEXT(C110),0,IF(ISBLANK(C110),0,(C110/B70)*M70))</f>
        <v>0</v>
      </c>
      <c r="M110" s="1045">
        <f>+IF(ISTEXT(C110),0,IF(ISBLANK(C110),0,(C110/1000/B70)*M70))</f>
        <v>0</v>
      </c>
      <c r="N110" s="23">
        <f>IF(ISTEXT(C110),0,(C110/C123)/1000)</f>
        <v>0</v>
      </c>
      <c r="O110" s="942"/>
      <c r="P110" s="942"/>
      <c r="Q110" s="942"/>
      <c r="R110" s="1365">
        <f t="shared" si="1"/>
        <v>0</v>
      </c>
      <c r="S110" s="1369">
        <f>(K110/M70)*U70</f>
        <v>0</v>
      </c>
      <c r="T110" s="1370">
        <f>(L110/M70)*U70</f>
        <v>0</v>
      </c>
      <c r="U110" s="1371">
        <f>(M110/M70)*U70</f>
        <v>0</v>
      </c>
      <c r="V110" s="1372">
        <f t="shared" si="2"/>
        <v>0</v>
      </c>
      <c r="W110" s="5478"/>
      <c r="X110"/>
      <c r="Y110" s="5357"/>
      <c r="Z110" s="1288" t="s">
        <v>1382</v>
      </c>
    </row>
    <row r="111" spans="1:26" ht="18" customHeight="1">
      <c r="A111" s="5357"/>
      <c r="B111" s="1364"/>
      <c r="C111" s="1043"/>
      <c r="D111" s="941"/>
      <c r="E111" s="935"/>
      <c r="F111" s="935"/>
      <c r="G111" s="935"/>
      <c r="H111" s="5"/>
      <c r="I111" s="935"/>
      <c r="J111" s="953">
        <f t="shared" si="0"/>
        <v>0</v>
      </c>
      <c r="K111" s="1039">
        <f>IF(ISTEXT(B111),B111,IF(ISBLANK(B111),0,(B111/B70)*M70))</f>
        <v>0</v>
      </c>
      <c r="L111" s="1044">
        <f>+IF(ISTEXT(C111),0,IF(ISBLANK(C111),0,(C111/B70)*M70))</f>
        <v>0</v>
      </c>
      <c r="M111" s="1045">
        <f>+IF(ISTEXT(C111),0,IF(ISBLANK(C111),0,(C111/1000/B70)*M70))</f>
        <v>0</v>
      </c>
      <c r="N111" s="23">
        <f>IF(ISTEXT(C111),0,(C111/C123)/1000)</f>
        <v>0</v>
      </c>
      <c r="O111" s="942"/>
      <c r="P111" s="942"/>
      <c r="Q111" s="942"/>
      <c r="R111" s="1365">
        <f t="shared" si="1"/>
        <v>0</v>
      </c>
      <c r="S111" s="1369">
        <f>(K111/M70)*U70</f>
        <v>0</v>
      </c>
      <c r="T111" s="1370">
        <f>(L111/M70)*U70</f>
        <v>0</v>
      </c>
      <c r="U111" s="1371">
        <f>(M111/M70)*U70</f>
        <v>0</v>
      </c>
      <c r="V111" s="1372">
        <f t="shared" si="2"/>
        <v>0</v>
      </c>
      <c r="W111" s="5478"/>
      <c r="X111"/>
      <c r="Y111" s="5357"/>
      <c r="Z111" s="1288" t="s">
        <v>1382</v>
      </c>
    </row>
    <row r="112" spans="1:26" ht="18" customHeight="1">
      <c r="A112" s="5357"/>
      <c r="B112" s="1364"/>
      <c r="C112" s="1043"/>
      <c r="D112" s="941"/>
      <c r="E112" s="935"/>
      <c r="F112" s="935"/>
      <c r="G112" s="935"/>
      <c r="H112" s="5"/>
      <c r="I112" s="935"/>
      <c r="J112" s="953">
        <f t="shared" si="0"/>
        <v>0</v>
      </c>
      <c r="K112" s="1039">
        <f>IF(ISTEXT(B112),B112,IF(ISBLANK(B112),0,(B112/B70)*M70))</f>
        <v>0</v>
      </c>
      <c r="L112" s="1044">
        <f>+IF(ISTEXT(C112),0,IF(ISBLANK(C112),0,(C112/B70)*M70))</f>
        <v>0</v>
      </c>
      <c r="M112" s="1045">
        <f>+IF(ISTEXT(C112),0,IF(ISBLANK(C112),0,(C112/1000/B70)*M70))</f>
        <v>0</v>
      </c>
      <c r="N112" s="23">
        <f>IF(ISTEXT(C112),0,(C112/C123)/1000)</f>
        <v>0</v>
      </c>
      <c r="O112" s="942"/>
      <c r="P112" s="942"/>
      <c r="Q112" s="942"/>
      <c r="R112" s="1365">
        <f t="shared" si="1"/>
        <v>0</v>
      </c>
      <c r="S112" s="1369">
        <f>(K112/M70)*U70</f>
        <v>0</v>
      </c>
      <c r="T112" s="1370">
        <f>(L112/M70)*U70</f>
        <v>0</v>
      </c>
      <c r="U112" s="1371">
        <f>(M112/M70)*U70</f>
        <v>0</v>
      </c>
      <c r="V112" s="1372">
        <f t="shared" si="2"/>
        <v>0</v>
      </c>
      <c r="W112" s="5478"/>
      <c r="X112"/>
      <c r="Y112" s="5357"/>
      <c r="Z112" s="1288" t="s">
        <v>1382</v>
      </c>
    </row>
    <row r="113" spans="1:27" ht="18" customHeight="1">
      <c r="A113" s="5357"/>
      <c r="B113" s="1364"/>
      <c r="C113" s="1043"/>
      <c r="D113" s="941"/>
      <c r="E113" s="935"/>
      <c r="F113" s="935"/>
      <c r="G113" s="935"/>
      <c r="H113" s="5"/>
      <c r="I113" s="935"/>
      <c r="J113" s="953">
        <f t="shared" si="0"/>
        <v>0</v>
      </c>
      <c r="K113" s="1039">
        <f>IF(ISTEXT(B113),B113,IF(ISBLANK(B113),0,(B113/B70)*M70))</f>
        <v>0</v>
      </c>
      <c r="L113" s="1044">
        <f>+IF(ISTEXT(C113),0,IF(ISBLANK(C113),0,(C113/B70)*M70))</f>
        <v>0</v>
      </c>
      <c r="M113" s="1045">
        <f>+IF(ISTEXT(C113),0,IF(ISBLANK(C113),0,(C113/1000/B70)*M70))</f>
        <v>0</v>
      </c>
      <c r="N113" s="23">
        <f>IF(ISTEXT(C113),0,(C113/C123)/1000)</f>
        <v>0</v>
      </c>
      <c r="O113" s="942"/>
      <c r="P113" s="942"/>
      <c r="Q113" s="942"/>
      <c r="R113" s="1365">
        <f t="shared" si="1"/>
        <v>0</v>
      </c>
      <c r="S113" s="1369">
        <f>(K113/M70)*U70</f>
        <v>0</v>
      </c>
      <c r="T113" s="1370">
        <f>(L113/M70)*U70</f>
        <v>0</v>
      </c>
      <c r="U113" s="1371">
        <f>(M113/M70)*U70</f>
        <v>0</v>
      </c>
      <c r="V113" s="1372">
        <f t="shared" si="2"/>
        <v>0</v>
      </c>
      <c r="W113" s="5478"/>
      <c r="X113"/>
      <c r="Y113" s="5357"/>
      <c r="Z113" s="1288" t="s">
        <v>1382</v>
      </c>
    </row>
    <row r="114" spans="1:27" ht="18" customHeight="1">
      <c r="A114" s="5357"/>
      <c r="B114" s="1364"/>
      <c r="C114" s="1043"/>
      <c r="D114" s="941"/>
      <c r="E114" s="935"/>
      <c r="F114" s="935"/>
      <c r="G114" s="935"/>
      <c r="H114" s="5"/>
      <c r="I114" s="935"/>
      <c r="J114" s="953">
        <f t="shared" si="0"/>
        <v>0</v>
      </c>
      <c r="K114" s="1039">
        <f>IF(ISTEXT(B114),B114,IF(ISBLANK(B114),0,(B114/B70)*M70))</f>
        <v>0</v>
      </c>
      <c r="L114" s="1044">
        <f>+IF(ISTEXT(C114),0,IF(ISBLANK(C114),0,(C114/B70)*M70))</f>
        <v>0</v>
      </c>
      <c r="M114" s="1045">
        <f>+IF(ISTEXT(C114),0,IF(ISBLANK(C114),0,(C114/1000/B70)*M70))</f>
        <v>0</v>
      </c>
      <c r="N114" s="23">
        <f>IF(ISTEXT(C114),0,(C114/C123)/1000)</f>
        <v>0</v>
      </c>
      <c r="O114" s="942"/>
      <c r="P114" s="942"/>
      <c r="Q114" s="942"/>
      <c r="R114" s="1365">
        <f t="shared" si="1"/>
        <v>0</v>
      </c>
      <c r="S114" s="1369">
        <f>(K114/M70)*U70</f>
        <v>0</v>
      </c>
      <c r="T114" s="1370">
        <f>(L114/M70)*U70</f>
        <v>0</v>
      </c>
      <c r="U114" s="1371">
        <f>(M114/M70)*U70</f>
        <v>0</v>
      </c>
      <c r="V114" s="1372">
        <f t="shared" si="2"/>
        <v>0</v>
      </c>
      <c r="W114" s="5478"/>
      <c r="X114"/>
      <c r="Y114" s="5357"/>
      <c r="Z114" s="1288" t="s">
        <v>1382</v>
      </c>
    </row>
    <row r="115" spans="1:27" ht="18" customHeight="1">
      <c r="A115" s="5357"/>
      <c r="B115" s="1364"/>
      <c r="C115" s="1043"/>
      <c r="D115" s="941"/>
      <c r="E115" s="935"/>
      <c r="F115" s="935"/>
      <c r="G115" s="935"/>
      <c r="H115" s="5"/>
      <c r="I115" s="935"/>
      <c r="J115" s="953">
        <f t="shared" si="0"/>
        <v>0</v>
      </c>
      <c r="K115" s="1039">
        <f>IF(ISTEXT(B115),B115,IF(ISBLANK(B115),0,(B115/B70)*M70))</f>
        <v>0</v>
      </c>
      <c r="L115" s="1044">
        <f>+IF(ISTEXT(C115),0,IF(ISBLANK(C115),0,(C115/B70)*M70))</f>
        <v>0</v>
      </c>
      <c r="M115" s="1045">
        <f>+IF(ISTEXT(C115),0,IF(ISBLANK(C115),0,(C115/1000/B70)*M70))</f>
        <v>0</v>
      </c>
      <c r="N115" s="23">
        <f>IF(ISTEXT(C115),0,(C115/C123)/1000)</f>
        <v>0</v>
      </c>
      <c r="O115" s="942"/>
      <c r="P115" s="942"/>
      <c r="Q115" s="942"/>
      <c r="R115" s="1365">
        <f t="shared" si="1"/>
        <v>0</v>
      </c>
      <c r="S115" s="1369">
        <f>(K115/M70)*U70</f>
        <v>0</v>
      </c>
      <c r="T115" s="1370">
        <f>(L115/M70)*U70</f>
        <v>0</v>
      </c>
      <c r="U115" s="1371">
        <f>(M115/M70)*U70</f>
        <v>0</v>
      </c>
      <c r="V115" s="1372">
        <f t="shared" si="2"/>
        <v>0</v>
      </c>
      <c r="W115" s="5478"/>
      <c r="X115"/>
      <c r="Y115" s="5357"/>
      <c r="Z115" s="1288" t="s">
        <v>1382</v>
      </c>
    </row>
    <row r="116" spans="1:27" ht="18" customHeight="1">
      <c r="A116" s="5357"/>
      <c r="B116" s="1364"/>
      <c r="C116" s="1043"/>
      <c r="D116" s="941"/>
      <c r="E116" s="935"/>
      <c r="F116" s="935"/>
      <c r="G116" s="935"/>
      <c r="H116" s="5"/>
      <c r="I116" s="935"/>
      <c r="J116" s="953">
        <f t="shared" si="0"/>
        <v>0</v>
      </c>
      <c r="K116" s="1039">
        <f>IF(ISTEXT(B116),B116,IF(ISBLANK(B116),0,(B116/B70)*M70))</f>
        <v>0</v>
      </c>
      <c r="L116" s="1044">
        <f>+IF(ISTEXT(C116),0,IF(ISBLANK(C116),0,(C116/B70)*M70))</f>
        <v>0</v>
      </c>
      <c r="M116" s="1045">
        <f>+IF(ISTEXT(C116),0,IF(ISBLANK(C116),0,(C116/1000/B70)*M70))</f>
        <v>0</v>
      </c>
      <c r="N116" s="23">
        <f>IF(ISTEXT(C116),0,(C116/C123)/1000)</f>
        <v>0</v>
      </c>
      <c r="O116" s="942"/>
      <c r="P116" s="942"/>
      <c r="Q116" s="942"/>
      <c r="R116" s="1365">
        <f t="shared" si="1"/>
        <v>0</v>
      </c>
      <c r="S116" s="1369">
        <f>(K116/M70)*U70</f>
        <v>0</v>
      </c>
      <c r="T116" s="1370">
        <f>(L116/M70)*U70</f>
        <v>0</v>
      </c>
      <c r="U116" s="1371">
        <f>(M116/M70)*U70</f>
        <v>0</v>
      </c>
      <c r="V116" s="1372">
        <f t="shared" si="2"/>
        <v>0</v>
      </c>
      <c r="W116" s="5478"/>
      <c r="X116"/>
      <c r="Y116" s="5357"/>
      <c r="Z116" s="1288" t="s">
        <v>1382</v>
      </c>
    </row>
    <row r="117" spans="1:27" ht="18" customHeight="1">
      <c r="A117" s="5357"/>
      <c r="B117" s="1364"/>
      <c r="C117" s="1043"/>
      <c r="D117" s="941"/>
      <c r="E117" s="935"/>
      <c r="F117" s="935"/>
      <c r="G117" s="935"/>
      <c r="H117" s="5"/>
      <c r="I117" s="935"/>
      <c r="J117" s="953">
        <f t="shared" si="0"/>
        <v>0</v>
      </c>
      <c r="K117" s="1039">
        <f>IF(ISTEXT(B117),B117,IF(ISBLANK(B117),0,(B117/B70)*M70))</f>
        <v>0</v>
      </c>
      <c r="L117" s="1044">
        <f>+IF(ISTEXT(C117),0,IF(ISBLANK(C117),0,(C117/B70)*M70))</f>
        <v>0</v>
      </c>
      <c r="M117" s="1045">
        <f>+IF(ISTEXT(C117),0,IF(ISBLANK(C117),0,(C117/1000/B70)*M70))</f>
        <v>0</v>
      </c>
      <c r="N117" s="23">
        <f>IF(ISTEXT(C117),0,(C117/C123)/1000)</f>
        <v>0</v>
      </c>
      <c r="O117" s="942"/>
      <c r="P117" s="942"/>
      <c r="Q117" s="942"/>
      <c r="R117" s="1365">
        <f t="shared" si="1"/>
        <v>0</v>
      </c>
      <c r="S117" s="1369">
        <f>(K117/M70)*U70</f>
        <v>0</v>
      </c>
      <c r="T117" s="1370">
        <f>(L117/M70)*U70</f>
        <v>0</v>
      </c>
      <c r="U117" s="1371">
        <f>(M117/M70)*U70</f>
        <v>0</v>
      </c>
      <c r="V117" s="1372">
        <f t="shared" si="2"/>
        <v>0</v>
      </c>
      <c r="W117" s="5478"/>
      <c r="X117"/>
      <c r="Y117" s="5357"/>
      <c r="Z117" s="1288" t="s">
        <v>1382</v>
      </c>
    </row>
    <row r="118" spans="1:27" ht="18" customHeight="1">
      <c r="A118" s="5357"/>
      <c r="B118" s="1364"/>
      <c r="C118" s="1043"/>
      <c r="D118" s="941"/>
      <c r="E118" s="935"/>
      <c r="F118" s="935"/>
      <c r="G118" s="935"/>
      <c r="H118" s="5"/>
      <c r="I118" s="935"/>
      <c r="J118" s="953">
        <f t="shared" si="0"/>
        <v>0</v>
      </c>
      <c r="K118" s="1039">
        <f>IF(ISTEXT(B118),B118,IF(ISBLANK(B118),0,(B118/B70)*M70))</f>
        <v>0</v>
      </c>
      <c r="L118" s="1044">
        <f>+IF(ISTEXT(C118),0,IF(ISBLANK(C118),0,(C118/B70)*M70))</f>
        <v>0</v>
      </c>
      <c r="M118" s="1045">
        <f>+IF(ISTEXT(C118),0,IF(ISBLANK(C118),0,(C118/1000/B70)*M70))</f>
        <v>0</v>
      </c>
      <c r="N118" s="23">
        <f>IF(ISTEXT(C118),0,(C118/C123)/1000)</f>
        <v>0</v>
      </c>
      <c r="O118" s="942"/>
      <c r="P118" s="942"/>
      <c r="Q118" s="942"/>
      <c r="R118" s="1365">
        <f t="shared" si="1"/>
        <v>0</v>
      </c>
      <c r="S118" s="1369">
        <f>(K118/M70)*U70</f>
        <v>0</v>
      </c>
      <c r="T118" s="1370">
        <f>(L118/M70)*U70</f>
        <v>0</v>
      </c>
      <c r="U118" s="1371">
        <f>(M118/M70)*U70</f>
        <v>0</v>
      </c>
      <c r="V118" s="1372">
        <f t="shared" si="2"/>
        <v>0</v>
      </c>
      <c r="W118" s="5478"/>
      <c r="X118"/>
      <c r="Y118" s="5357"/>
      <c r="Z118" s="1288" t="s">
        <v>1382</v>
      </c>
    </row>
    <row r="119" spans="1:27" ht="18" customHeight="1">
      <c r="A119" s="5357"/>
      <c r="B119" s="1364"/>
      <c r="C119" s="1043"/>
      <c r="D119" s="941"/>
      <c r="E119" s="935"/>
      <c r="F119" s="935"/>
      <c r="G119" s="935"/>
      <c r="H119" s="5"/>
      <c r="I119" s="935"/>
      <c r="J119" s="953">
        <f t="shared" si="0"/>
        <v>0</v>
      </c>
      <c r="K119" s="1039">
        <f>IF(ISTEXT(B119),B119,IF(ISBLANK(B119),0,(B119/B70)*M70))</f>
        <v>0</v>
      </c>
      <c r="L119" s="1044">
        <f>+IF(ISTEXT(C119),0,IF(ISBLANK(C119),0,(C119/B70)*M70))</f>
        <v>0</v>
      </c>
      <c r="M119" s="1045">
        <f>+IF(ISTEXT(C119),0,IF(ISBLANK(C119),0,(C119/1000/B70)*M70))</f>
        <v>0</v>
      </c>
      <c r="N119" s="23">
        <f>IF(ISTEXT(C119),0,(C119/C123)/1000)</f>
        <v>0</v>
      </c>
      <c r="O119" s="942"/>
      <c r="P119" s="942"/>
      <c r="Q119" s="942"/>
      <c r="R119" s="1365">
        <f t="shared" si="1"/>
        <v>0</v>
      </c>
      <c r="S119" s="1369">
        <f>(K119/M70)*U70</f>
        <v>0</v>
      </c>
      <c r="T119" s="1370">
        <f>(L119/M70)*U70</f>
        <v>0</v>
      </c>
      <c r="U119" s="1371">
        <f>(M119/M70)*U70</f>
        <v>0</v>
      </c>
      <c r="V119" s="1372">
        <f t="shared" si="2"/>
        <v>0</v>
      </c>
      <c r="W119" s="5478"/>
      <c r="X119"/>
      <c r="Y119" s="5357"/>
      <c r="Z119" s="1288" t="s">
        <v>1382</v>
      </c>
    </row>
    <row r="120" spans="1:27" ht="18" customHeight="1">
      <c r="A120" s="5357"/>
      <c r="B120" s="1364"/>
      <c r="C120" s="1043"/>
      <c r="D120" s="941"/>
      <c r="E120" s="935"/>
      <c r="F120" s="935"/>
      <c r="G120" s="935"/>
      <c r="H120" s="5"/>
      <c r="I120" s="935"/>
      <c r="J120" s="953">
        <f t="shared" si="0"/>
        <v>0</v>
      </c>
      <c r="K120" s="1039">
        <f>IF(ISTEXT(B120),B120,IF(ISBLANK(B120),0,(B120/B70)*M70))</f>
        <v>0</v>
      </c>
      <c r="L120" s="1044">
        <f>+IF(ISTEXT(C120),0,IF(ISBLANK(C120),0,(C120/B70)*M70))</f>
        <v>0</v>
      </c>
      <c r="M120" s="1045">
        <f>+IF(ISTEXT(C120),0,IF(ISBLANK(C120),0,(C120/1000/B70)*M70))</f>
        <v>0</v>
      </c>
      <c r="N120" s="23">
        <f>IF(ISTEXT(C120),0,(C120/C123)/1000)</f>
        <v>0</v>
      </c>
      <c r="O120" s="942"/>
      <c r="P120" s="942"/>
      <c r="Q120" s="942"/>
      <c r="R120" s="1365">
        <f t="shared" si="1"/>
        <v>0</v>
      </c>
      <c r="S120" s="1369">
        <f>(K120/M70)*U70</f>
        <v>0</v>
      </c>
      <c r="T120" s="1370">
        <f>(L120/M70)*U70</f>
        <v>0</v>
      </c>
      <c r="U120" s="1371">
        <f>(M120/M70)*U70</f>
        <v>0</v>
      </c>
      <c r="V120" s="1372">
        <f t="shared" si="2"/>
        <v>0</v>
      </c>
      <c r="W120" s="5478"/>
      <c r="X120"/>
      <c r="Y120" s="5357"/>
      <c r="Z120" s="1288" t="s">
        <v>1382</v>
      </c>
    </row>
    <row r="121" spans="1:27" ht="18" customHeight="1">
      <c r="A121" s="5357"/>
      <c r="B121" s="1364"/>
      <c r="C121" s="1043"/>
      <c r="D121" s="941"/>
      <c r="E121" s="935"/>
      <c r="F121" s="935"/>
      <c r="G121" s="935"/>
      <c r="H121" s="5"/>
      <c r="I121" s="935"/>
      <c r="J121" s="953">
        <f t="shared" si="0"/>
        <v>0</v>
      </c>
      <c r="K121" s="1039">
        <f>IF(ISTEXT(B121),B121,IF(ISBLANK(B121),0,(B121/B70)*M70))</f>
        <v>0</v>
      </c>
      <c r="L121" s="1044">
        <f>+IF(ISTEXT(C121),0,IF(ISBLANK(C121),0,(C121/B70)*M70))</f>
        <v>0</v>
      </c>
      <c r="M121" s="1045">
        <f>+IF(ISTEXT(C121),0,IF(ISBLANK(C121),0,(C121/1000/B70)*M70))</f>
        <v>0</v>
      </c>
      <c r="N121" s="23">
        <f>IF(ISTEXT(C121),0,(C121/C123)/1000)</f>
        <v>0</v>
      </c>
      <c r="O121" s="942"/>
      <c r="P121" s="942"/>
      <c r="Q121" s="942"/>
      <c r="R121" s="1365">
        <f t="shared" si="1"/>
        <v>0</v>
      </c>
      <c r="S121" s="1369">
        <f>(K121/M70)*U70</f>
        <v>0</v>
      </c>
      <c r="T121" s="1370">
        <f>(L121/M70)*U70</f>
        <v>0</v>
      </c>
      <c r="U121" s="1371">
        <f>(M121/M70)*U70</f>
        <v>0</v>
      </c>
      <c r="V121" s="1372">
        <f t="shared" si="2"/>
        <v>0</v>
      </c>
      <c r="W121" s="5478"/>
      <c r="X121"/>
      <c r="Y121" s="5357"/>
      <c r="Z121" s="5517" t="s">
        <v>1408</v>
      </c>
      <c r="AA121" s="5517"/>
    </row>
    <row r="122" spans="1:27" ht="18" customHeight="1">
      <c r="A122" s="5357"/>
      <c r="B122" s="5339" t="s">
        <v>2236</v>
      </c>
      <c r="C122" s="5340"/>
      <c r="D122" s="5340"/>
      <c r="E122" s="5340"/>
      <c r="F122" s="5340"/>
      <c r="G122" s="5340"/>
      <c r="H122" s="5340"/>
      <c r="I122" s="5340"/>
      <c r="J122" s="5340"/>
      <c r="K122" s="5340"/>
      <c r="L122" s="5340"/>
      <c r="M122" s="5340"/>
      <c r="N122" s="5341"/>
      <c r="O122" s="942"/>
      <c r="P122" s="942"/>
      <c r="Q122" s="942"/>
      <c r="R122" s="1365"/>
      <c r="S122" s="1366"/>
      <c r="T122" s="1373"/>
      <c r="U122" s="943"/>
      <c r="V122" s="952"/>
      <c r="W122" s="5478"/>
      <c r="X122"/>
      <c r="Y122" s="5357"/>
      <c r="Z122" s="5517"/>
      <c r="AA122" s="5517"/>
    </row>
    <row r="123" spans="1:27" ht="18" customHeight="1">
      <c r="A123" s="5357"/>
      <c r="B123" s="1363"/>
      <c r="C123" s="1374">
        <f>SUM(C81:C122)/1000</f>
        <v>1.5</v>
      </c>
      <c r="D123" s="5342" t="s">
        <v>294</v>
      </c>
      <c r="E123" s="5342"/>
      <c r="F123" s="5342"/>
      <c r="G123" s="5342"/>
      <c r="H123" s="5342"/>
      <c r="I123" s="5342"/>
      <c r="J123" s="1046"/>
      <c r="K123" s="1046"/>
      <c r="L123" s="1047">
        <f>SUM(L81:L122)</f>
        <v>1500</v>
      </c>
      <c r="M123" s="1026">
        <f>SUM(M81:M122)</f>
        <v>1.5</v>
      </c>
      <c r="N123" s="25">
        <f>SUM(N81:N121)</f>
        <v>1</v>
      </c>
      <c r="O123" s="1375"/>
      <c r="P123" s="1375"/>
      <c r="Q123" s="1375"/>
      <c r="R123" s="1376" t="str">
        <f>D123</f>
        <v xml:space="preserve">POIDS RECETTE </v>
      </c>
      <c r="S123" s="1377">
        <f>(K123/M70)*U70</f>
        <v>0</v>
      </c>
      <c r="T123" s="1378">
        <f>(L123/M70)*U70</f>
        <v>3000</v>
      </c>
      <c r="U123" s="1379">
        <f>(M123/M70)*U70</f>
        <v>3</v>
      </c>
      <c r="V123" s="1380">
        <f>N123</f>
        <v>1</v>
      </c>
      <c r="W123" s="5478"/>
      <c r="X123"/>
      <c r="Y123" s="5357"/>
      <c r="Z123" s="5517"/>
      <c r="AA123" s="5517"/>
    </row>
    <row r="124" spans="1:27" ht="18" customHeight="1">
      <c r="A124" s="5357"/>
      <c r="B124" s="1363"/>
      <c r="C124" s="1381">
        <f>C123*1000</f>
        <v>1500</v>
      </c>
      <c r="D124" s="1027"/>
      <c r="E124" s="1027"/>
      <c r="F124" s="1027"/>
      <c r="G124" s="1027"/>
      <c r="H124" s="1027"/>
      <c r="I124" s="1027"/>
      <c r="J124" s="1027"/>
      <c r="K124" s="1027"/>
      <c r="L124" s="1027"/>
      <c r="M124" s="1027"/>
      <c r="N124" s="30"/>
      <c r="O124" s="1332"/>
      <c r="P124" s="1333"/>
      <c r="Q124" s="1333"/>
      <c r="R124" s="1333"/>
      <c r="S124" s="1334"/>
      <c r="T124" s="1334"/>
      <c r="U124" s="1334"/>
      <c r="V124" s="1335"/>
      <c r="W124" s="5478"/>
      <c r="X124"/>
      <c r="Y124" s="5357"/>
      <c r="Z124" s="5517"/>
      <c r="AA124" s="5517"/>
    </row>
    <row r="125" spans="1:27" ht="18" customHeight="1">
      <c r="A125" s="5357"/>
      <c r="B125" s="1382"/>
      <c r="C125" s="955" t="s">
        <v>295</v>
      </c>
      <c r="D125" s="956"/>
      <c r="E125" s="956"/>
      <c r="F125" s="956"/>
      <c r="G125" s="5323" t="s">
        <v>247</v>
      </c>
      <c r="H125" s="5323"/>
      <c r="I125" s="5323"/>
      <c r="J125" s="5323"/>
      <c r="K125" s="5323"/>
      <c r="L125" s="5323"/>
      <c r="M125" s="5323"/>
      <c r="N125" s="5324"/>
      <c r="O125" s="1326"/>
      <c r="P125" s="1326"/>
      <c r="Q125" s="1327"/>
      <c r="R125" s="1328"/>
      <c r="S125" s="1328"/>
      <c r="T125" s="1328"/>
      <c r="U125" s="1328"/>
      <c r="V125" s="1329"/>
      <c r="W125" s="5478"/>
      <c r="X125"/>
      <c r="Y125" s="5357"/>
      <c r="Z125" s="1288" t="s">
        <v>1382</v>
      </c>
    </row>
    <row r="126" spans="1:27" ht="18" customHeight="1">
      <c r="A126" s="5357"/>
      <c r="B126" s="1383"/>
      <c r="C126" s="957" t="str">
        <f>SUBSTITUTE(ADDRESS(1,COLUMN(),4),"1","")</f>
        <v>C</v>
      </c>
      <c r="D126" s="958" t="s">
        <v>296</v>
      </c>
      <c r="E126" s="1058"/>
      <c r="F126" s="1058"/>
      <c r="G126" s="5323"/>
      <c r="H126" s="5323"/>
      <c r="I126" s="5323"/>
      <c r="J126" s="5323"/>
      <c r="K126" s="5323"/>
      <c r="L126" s="5323"/>
      <c r="M126" s="5323"/>
      <c r="N126" s="5324"/>
      <c r="O126" s="1326"/>
      <c r="P126" s="1326"/>
      <c r="Q126" s="1327"/>
      <c r="R126" s="1328"/>
      <c r="S126" s="1328"/>
      <c r="T126" s="1328"/>
      <c r="U126" s="1328"/>
      <c r="V126" s="1329"/>
      <c r="W126" s="5478"/>
      <c r="X126"/>
      <c r="Y126" s="5357"/>
      <c r="Z126" s="1288" t="s">
        <v>1382</v>
      </c>
    </row>
    <row r="127" spans="1:27" ht="18" customHeight="1">
      <c r="A127" s="5357"/>
      <c r="B127" s="1383"/>
      <c r="C127" s="960" t="s">
        <v>297</v>
      </c>
      <c r="D127" s="955" t="s">
        <v>298</v>
      </c>
      <c r="E127" s="1058"/>
      <c r="F127" s="1058"/>
      <c r="G127" s="955"/>
      <c r="H127" s="1059"/>
      <c r="I127" s="1059"/>
      <c r="J127" s="1059"/>
      <c r="K127" s="1059"/>
      <c r="L127" s="1059"/>
      <c r="M127" s="1059"/>
      <c r="N127" s="26"/>
      <c r="O127" s="1326"/>
      <c r="P127" s="1326"/>
      <c r="Q127" s="1327"/>
      <c r="R127" s="1328"/>
      <c r="S127" s="1328"/>
      <c r="T127" s="1328"/>
      <c r="U127" s="1328"/>
      <c r="V127" s="1329"/>
      <c r="W127" s="5478"/>
      <c r="X127"/>
      <c r="Y127" s="5357"/>
      <c r="Z127" s="1288" t="s">
        <v>1382</v>
      </c>
    </row>
    <row r="128" spans="1:27" ht="18" customHeight="1">
      <c r="A128" s="5357"/>
      <c r="B128" s="1318"/>
      <c r="C128" s="1384"/>
      <c r="D128" s="929"/>
      <c r="E128" s="930"/>
      <c r="F128" s="927"/>
      <c r="G128" s="927"/>
      <c r="H128" s="927"/>
      <c r="I128" s="927"/>
      <c r="J128" s="927"/>
      <c r="K128" s="1062" t="s">
        <v>299</v>
      </c>
      <c r="L128" s="927"/>
      <c r="M128" s="927"/>
      <c r="N128" s="27"/>
      <c r="O128" s="1326"/>
      <c r="P128" s="1326"/>
      <c r="Q128" s="1327"/>
      <c r="R128" s="1328"/>
      <c r="S128" s="1328"/>
      <c r="T128" s="1328"/>
      <c r="U128" s="1328"/>
      <c r="V128" s="1329"/>
      <c r="W128" s="5478"/>
      <c r="X128"/>
      <c r="Y128" s="5357"/>
      <c r="Z128" s="1288" t="s">
        <v>1382</v>
      </c>
    </row>
    <row r="129" spans="1:26" ht="18" customHeight="1">
      <c r="A129" s="5357"/>
      <c r="B129" s="2896">
        <v>1</v>
      </c>
      <c r="C129" s="1384"/>
      <c r="D129" s="932"/>
      <c r="E129" s="927"/>
      <c r="F129" s="933"/>
      <c r="G129" s="933"/>
      <c r="H129" s="933"/>
      <c r="I129" s="933"/>
      <c r="J129" s="933"/>
      <c r="K129" s="1062" t="s">
        <v>300</v>
      </c>
      <c r="L129" s="933"/>
      <c r="M129" s="933"/>
      <c r="N129" s="28"/>
      <c r="O129" s="1326"/>
      <c r="P129" s="1326"/>
      <c r="Q129" s="1327"/>
      <c r="R129" s="1328"/>
      <c r="S129" s="1328"/>
      <c r="T129" s="1328"/>
      <c r="U129" s="1328"/>
      <c r="V129" s="1329"/>
      <c r="W129" s="5478"/>
      <c r="X129"/>
      <c r="Y129" s="5357"/>
      <c r="Z129" s="1288" t="s">
        <v>1382</v>
      </c>
    </row>
    <row r="130" spans="1:26" ht="18" customHeight="1">
      <c r="A130" s="5357"/>
      <c r="B130" s="2896">
        <f>LARGE(B129:B129,1)+1</f>
        <v>2</v>
      </c>
      <c r="C130" s="1386" t="s">
        <v>2238</v>
      </c>
      <c r="D130" s="939"/>
      <c r="E130" s="939"/>
      <c r="F130" s="939"/>
      <c r="G130" s="939"/>
      <c r="H130" s="939"/>
      <c r="I130" s="939"/>
      <c r="J130" s="939"/>
      <c r="K130" s="1062" t="s">
        <v>302</v>
      </c>
      <c r="L130" s="939"/>
      <c r="M130" s="939"/>
      <c r="N130" s="1387"/>
      <c r="O130" s="1326"/>
      <c r="P130" s="1326"/>
      <c r="Q130" s="1327"/>
      <c r="R130" s="1328"/>
      <c r="S130" s="1328"/>
      <c r="T130" s="1328"/>
      <c r="U130" s="1328"/>
      <c r="V130" s="1329"/>
      <c r="W130" s="5478"/>
      <c r="X130"/>
      <c r="Y130" s="5357"/>
      <c r="Z130" s="1288" t="s">
        <v>1382</v>
      </c>
    </row>
    <row r="131" spans="1:26" ht="18" customHeight="1">
      <c r="A131" s="5357"/>
      <c r="B131" s="2896">
        <f>LARGE(B129:B130,1)+1</f>
        <v>3</v>
      </c>
      <c r="C131" s="1386"/>
      <c r="D131" s="939"/>
      <c r="E131" s="939"/>
      <c r="F131" s="939"/>
      <c r="G131" s="939"/>
      <c r="H131" s="939"/>
      <c r="I131" s="939"/>
      <c r="J131" s="939"/>
      <c r="K131" s="939"/>
      <c r="L131" s="939"/>
      <c r="M131" s="939"/>
      <c r="N131" s="1387"/>
      <c r="O131" s="1326"/>
      <c r="P131" s="1326"/>
      <c r="Q131" s="1327"/>
      <c r="R131" s="1328"/>
      <c r="S131" s="1328"/>
      <c r="T131" s="1328"/>
      <c r="U131" s="1328"/>
      <c r="V131" s="1329"/>
      <c r="W131" s="5478"/>
      <c r="X131"/>
      <c r="Y131" s="5357"/>
      <c r="Z131" s="1288" t="s">
        <v>1382</v>
      </c>
    </row>
    <row r="132" spans="1:26" ht="18" customHeight="1">
      <c r="A132" s="5357"/>
      <c r="B132" s="2896">
        <f>LARGE(B129:B131,1)+1</f>
        <v>4</v>
      </c>
      <c r="C132" s="1388" t="s">
        <v>1436</v>
      </c>
      <c r="D132" s="1389"/>
      <c r="E132" s="1389"/>
      <c r="F132" s="1389"/>
      <c r="G132" s="1389"/>
      <c r="H132" s="1389"/>
      <c r="I132" s="1389"/>
      <c r="J132" s="1389"/>
      <c r="K132" s="1389"/>
      <c r="L132" s="1389"/>
      <c r="M132" s="1389"/>
      <c r="N132" s="1390"/>
      <c r="O132" s="1326"/>
      <c r="P132" s="1326"/>
      <c r="Q132" s="1327"/>
      <c r="R132" s="1328"/>
      <c r="S132" s="1328"/>
      <c r="T132" s="1328"/>
      <c r="U132" s="1328"/>
      <c r="V132" s="1329"/>
      <c r="W132" s="5478"/>
      <c r="X132"/>
      <c r="Y132" s="5357"/>
      <c r="Z132" s="1288" t="s">
        <v>1382</v>
      </c>
    </row>
    <row r="133" spans="1:26" ht="18" customHeight="1">
      <c r="A133" s="5357"/>
      <c r="B133" s="2896">
        <f>LARGE(B129:B132,1)+1</f>
        <v>5</v>
      </c>
      <c r="C133" s="1386"/>
      <c r="D133" s="939"/>
      <c r="E133" s="939"/>
      <c r="F133" s="939"/>
      <c r="G133" s="939"/>
      <c r="H133" s="939"/>
      <c r="I133" s="939"/>
      <c r="J133" s="939"/>
      <c r="K133" s="939"/>
      <c r="L133" s="939"/>
      <c r="M133" s="939"/>
      <c r="N133" s="1387"/>
      <c r="O133" s="1326"/>
      <c r="P133" s="1326"/>
      <c r="Q133" s="1327"/>
      <c r="R133" s="1328"/>
      <c r="S133" s="1328"/>
      <c r="T133" s="1328"/>
      <c r="U133" s="1328"/>
      <c r="V133" s="1329"/>
      <c r="W133" s="5478"/>
      <c r="X133"/>
      <c r="Y133" s="5357"/>
      <c r="Z133" s="1288" t="s">
        <v>1382</v>
      </c>
    </row>
    <row r="134" spans="1:26" ht="18" customHeight="1">
      <c r="A134" s="5357"/>
      <c r="B134" s="2896">
        <f>LARGE(B129:B133,1)+1</f>
        <v>6</v>
      </c>
      <c r="C134" s="1386" t="s">
        <v>304</v>
      </c>
      <c r="D134" s="939"/>
      <c r="E134" s="939"/>
      <c r="F134" s="939"/>
      <c r="G134" s="939"/>
      <c r="H134" s="939"/>
      <c r="I134" s="939"/>
      <c r="J134" s="939"/>
      <c r="K134" s="939"/>
      <c r="L134" s="939"/>
      <c r="M134" s="939"/>
      <c r="N134" s="1387"/>
      <c r="O134" s="1326"/>
      <c r="P134" s="1326"/>
      <c r="Q134" s="1327"/>
      <c r="R134" s="1328"/>
      <c r="S134" s="1328"/>
      <c r="T134" s="1328"/>
      <c r="U134" s="1328"/>
      <c r="V134" s="1329"/>
      <c r="W134" s="5478"/>
      <c r="X134"/>
      <c r="Y134" s="5357"/>
      <c r="Z134" s="1288" t="s">
        <v>1382</v>
      </c>
    </row>
    <row r="135" spans="1:26" ht="18" customHeight="1">
      <c r="A135" s="5357"/>
      <c r="B135" s="2896">
        <f>LARGE(B129:B134,1)+1</f>
        <v>7</v>
      </c>
      <c r="C135" s="1386"/>
      <c r="D135" s="939"/>
      <c r="E135" s="939"/>
      <c r="F135" s="939"/>
      <c r="G135" s="939"/>
      <c r="H135" s="939"/>
      <c r="I135" s="939"/>
      <c r="J135" s="939"/>
      <c r="K135" s="939"/>
      <c r="L135" s="939"/>
      <c r="M135" s="939"/>
      <c r="N135" s="1387"/>
      <c r="O135" s="1326"/>
      <c r="P135" s="1326"/>
      <c r="Q135" s="1327"/>
      <c r="R135" s="1328"/>
      <c r="S135" s="1328"/>
      <c r="T135" s="1328"/>
      <c r="U135" s="1328"/>
      <c r="V135" s="1329"/>
      <c r="W135" s="5478"/>
      <c r="X135"/>
      <c r="Y135" s="5357"/>
      <c r="Z135" s="1288" t="s">
        <v>1382</v>
      </c>
    </row>
    <row r="136" spans="1:26" ht="18" customHeight="1">
      <c r="A136" s="5357"/>
      <c r="B136" s="2896">
        <f>LARGE(B129:B135,1)+1</f>
        <v>8</v>
      </c>
      <c r="C136" s="1386"/>
      <c r="D136" s="939"/>
      <c r="E136" s="939"/>
      <c r="F136" s="939"/>
      <c r="G136" s="939"/>
      <c r="H136" s="939"/>
      <c r="I136" s="939"/>
      <c r="J136" s="939"/>
      <c r="K136" s="939"/>
      <c r="L136" s="939"/>
      <c r="M136" s="939"/>
      <c r="N136" s="1387"/>
      <c r="O136" s="1326"/>
      <c r="P136" s="1326"/>
      <c r="Q136" s="1327"/>
      <c r="R136" s="1328"/>
      <c r="S136" s="1328"/>
      <c r="T136" s="1328"/>
      <c r="U136" s="1328"/>
      <c r="V136" s="1329"/>
      <c r="W136" s="5478"/>
      <c r="X136"/>
      <c r="Y136" s="5357"/>
      <c r="Z136" s="1288" t="s">
        <v>1382</v>
      </c>
    </row>
    <row r="137" spans="1:26" ht="18" customHeight="1">
      <c r="A137" s="5357"/>
      <c r="B137" s="2896">
        <f>LARGE(B129:B136,1)+1</f>
        <v>9</v>
      </c>
      <c r="C137" s="1386" t="s">
        <v>2237</v>
      </c>
      <c r="D137" s="939"/>
      <c r="E137" s="939"/>
      <c r="F137" s="939"/>
      <c r="G137" s="939"/>
      <c r="H137" s="939"/>
      <c r="I137" s="939"/>
      <c r="J137" s="939"/>
      <c r="K137" s="939"/>
      <c r="L137" s="939"/>
      <c r="M137" s="939"/>
      <c r="N137" s="1387"/>
      <c r="O137" s="1326"/>
      <c r="P137" s="1326"/>
      <c r="Q137" s="1327"/>
      <c r="R137" s="1328"/>
      <c r="S137" s="1328"/>
      <c r="T137" s="1328"/>
      <c r="U137" s="1328"/>
      <c r="V137" s="1329"/>
      <c r="W137" s="5478"/>
      <c r="X137"/>
      <c r="Y137" s="5357"/>
      <c r="Z137" s="1288" t="s">
        <v>1382</v>
      </c>
    </row>
    <row r="138" spans="1:26" ht="18" customHeight="1">
      <c r="A138" s="5357"/>
      <c r="B138" s="2896">
        <f>LARGE(B129:B137,1)+1</f>
        <v>10</v>
      </c>
      <c r="C138" s="1386"/>
      <c r="D138" s="939"/>
      <c r="E138" s="939"/>
      <c r="F138" s="939"/>
      <c r="G138" s="939"/>
      <c r="H138" s="939"/>
      <c r="I138" s="939"/>
      <c r="J138" s="939"/>
      <c r="K138" s="939"/>
      <c r="L138" s="939"/>
      <c r="M138" s="939"/>
      <c r="N138" s="1387"/>
      <c r="O138" s="1326"/>
      <c r="P138" s="1326"/>
      <c r="Q138" s="1327"/>
      <c r="R138" s="1328"/>
      <c r="S138" s="1328"/>
      <c r="T138" s="1328"/>
      <c r="U138" s="1328"/>
      <c r="V138" s="1329"/>
      <c r="W138" s="5478"/>
      <c r="X138"/>
      <c r="Y138" s="5357"/>
      <c r="Z138" s="1288" t="s">
        <v>1382</v>
      </c>
    </row>
    <row r="139" spans="1:26" ht="18" customHeight="1">
      <c r="A139" s="5357"/>
      <c r="B139" s="2896">
        <f>LARGE(B129:B138,1)+1</f>
        <v>11</v>
      </c>
      <c r="C139" s="1386" t="s">
        <v>306</v>
      </c>
      <c r="D139" s="939"/>
      <c r="E139" s="939"/>
      <c r="F139" s="939"/>
      <c r="G139" s="939"/>
      <c r="H139" s="939"/>
      <c r="I139" s="939"/>
      <c r="J139" s="939"/>
      <c r="K139" s="939"/>
      <c r="L139" s="939"/>
      <c r="M139" s="939"/>
      <c r="N139" s="1387"/>
      <c r="O139" s="1326"/>
      <c r="P139" s="1326"/>
      <c r="Q139" s="1327"/>
      <c r="R139" s="1328"/>
      <c r="S139" s="1328"/>
      <c r="T139" s="1328"/>
      <c r="U139" s="1328"/>
      <c r="V139" s="1329"/>
      <c r="W139" s="5478"/>
      <c r="X139"/>
      <c r="Y139" s="5357"/>
      <c r="Z139" s="1288" t="s">
        <v>1382</v>
      </c>
    </row>
    <row r="140" spans="1:26" ht="18" customHeight="1">
      <c r="A140" s="5357"/>
      <c r="B140" s="2896">
        <f>LARGE(B129:B139,1)+1</f>
        <v>12</v>
      </c>
      <c r="C140" s="1386"/>
      <c r="D140" s="939"/>
      <c r="E140" s="939"/>
      <c r="F140" s="939"/>
      <c r="G140" s="939"/>
      <c r="H140" s="939"/>
      <c r="I140" s="939"/>
      <c r="J140" s="939"/>
      <c r="K140" s="939"/>
      <c r="L140" s="939"/>
      <c r="M140" s="939"/>
      <c r="N140" s="1387"/>
      <c r="O140" s="1326"/>
      <c r="P140" s="1326"/>
      <c r="Q140" s="1327"/>
      <c r="R140" s="1328"/>
      <c r="S140" s="1328"/>
      <c r="T140" s="1328"/>
      <c r="U140" s="1328"/>
      <c r="V140" s="1329"/>
      <c r="W140" s="5478"/>
      <c r="X140"/>
      <c r="Y140" s="5357"/>
      <c r="Z140" s="1288" t="s">
        <v>1382</v>
      </c>
    </row>
    <row r="141" spans="1:26" ht="18" customHeight="1">
      <c r="A141" s="5357"/>
      <c r="B141" s="2896">
        <f>LARGE(B129:B140,1)+1</f>
        <v>13</v>
      </c>
      <c r="C141" s="1384"/>
      <c r="D141" s="935"/>
      <c r="E141" s="935"/>
      <c r="F141" s="935"/>
      <c r="G141" s="935"/>
      <c r="H141" s="935"/>
      <c r="I141" s="935"/>
      <c r="J141" s="935"/>
      <c r="K141" s="1391"/>
      <c r="L141" s="1391"/>
      <c r="M141" s="1391"/>
      <c r="N141" s="67"/>
      <c r="O141" s="1326"/>
      <c r="P141" s="1326"/>
      <c r="Q141" s="1327"/>
      <c r="R141" s="1328"/>
      <c r="S141" s="1328"/>
      <c r="T141" s="1328"/>
      <c r="U141" s="1328"/>
      <c r="V141" s="1329"/>
      <c r="W141" s="5478"/>
      <c r="X141"/>
      <c r="Y141" s="5357"/>
      <c r="Z141" s="1288" t="s">
        <v>1382</v>
      </c>
    </row>
    <row r="142" spans="1:26" ht="18" customHeight="1">
      <c r="A142" s="5357"/>
      <c r="B142" s="2896">
        <f>LARGE(B129:B141,1)+1</f>
        <v>14</v>
      </c>
      <c r="C142" s="1384"/>
      <c r="D142" s="935"/>
      <c r="E142" s="935"/>
      <c r="F142" s="935"/>
      <c r="G142" s="935"/>
      <c r="H142" s="935"/>
      <c r="I142" s="935"/>
      <c r="J142" s="935"/>
      <c r="K142" s="935"/>
      <c r="L142" s="935"/>
      <c r="M142" s="935"/>
      <c r="N142" s="1392"/>
      <c r="O142" s="1326"/>
      <c r="P142" s="1326"/>
      <c r="Q142" s="1327"/>
      <c r="R142" s="1328"/>
      <c r="S142" s="1328"/>
      <c r="T142" s="1328"/>
      <c r="U142" s="1328"/>
      <c r="V142" s="1329"/>
      <c r="W142" s="5478"/>
      <c r="X142"/>
      <c r="Y142" s="5357"/>
      <c r="Z142" s="1288" t="s">
        <v>1382</v>
      </c>
    </row>
    <row r="143" spans="1:26" ht="18" customHeight="1">
      <c r="A143" s="5357"/>
      <c r="B143" s="2896">
        <f>LARGE(B129:B142,1)+1</f>
        <v>15</v>
      </c>
      <c r="C143" s="1384"/>
      <c r="D143" s="935"/>
      <c r="E143" s="935"/>
      <c r="F143" s="935"/>
      <c r="G143" s="935"/>
      <c r="H143" s="935"/>
      <c r="I143" s="935"/>
      <c r="J143" s="935"/>
      <c r="K143" s="935"/>
      <c r="L143" s="935"/>
      <c r="M143" s="935"/>
      <c r="N143" s="1392"/>
      <c r="O143" s="1326"/>
      <c r="P143" s="1326"/>
      <c r="Q143" s="1327"/>
      <c r="R143" s="1328"/>
      <c r="S143" s="1328"/>
      <c r="T143" s="1328"/>
      <c r="U143" s="1328"/>
      <c r="V143" s="1329"/>
      <c r="W143" s="5478"/>
      <c r="X143"/>
      <c r="Y143" s="5357"/>
      <c r="Z143" s="1288" t="s">
        <v>1382</v>
      </c>
    </row>
    <row r="144" spans="1:26" ht="18" customHeight="1">
      <c r="A144" s="5357"/>
      <c r="B144" s="2896">
        <f>LARGE(B129:B143,1)+1</f>
        <v>16</v>
      </c>
      <c r="C144" s="1384"/>
      <c r="D144" s="935"/>
      <c r="E144" s="935"/>
      <c r="F144" s="935"/>
      <c r="G144" s="935"/>
      <c r="H144" s="935"/>
      <c r="I144" s="935"/>
      <c r="J144" s="935"/>
      <c r="K144" s="935"/>
      <c r="L144" s="935"/>
      <c r="M144" s="935"/>
      <c r="N144" s="1392"/>
      <c r="O144" s="1326"/>
      <c r="P144" s="1326"/>
      <c r="Q144" s="1327"/>
      <c r="R144" s="1328"/>
      <c r="S144" s="1328"/>
      <c r="T144" s="1328"/>
      <c r="U144" s="1328"/>
      <c r="V144" s="1329"/>
      <c r="W144" s="5478"/>
      <c r="X144"/>
      <c r="Y144" s="5357"/>
      <c r="Z144" s="1288" t="s">
        <v>1382</v>
      </c>
    </row>
    <row r="145" spans="1:26" ht="18" customHeight="1">
      <c r="A145" s="5357"/>
      <c r="B145" s="2896">
        <f>LARGE(B129:B144,1)+1</f>
        <v>17</v>
      </c>
      <c r="C145" s="1384"/>
      <c r="D145" s="935"/>
      <c r="E145" s="935"/>
      <c r="F145" s="935"/>
      <c r="G145" s="935"/>
      <c r="H145" s="935"/>
      <c r="I145" s="935"/>
      <c r="J145" s="935"/>
      <c r="K145" s="935"/>
      <c r="L145" s="935"/>
      <c r="M145" s="935"/>
      <c r="N145" s="1392"/>
      <c r="O145" s="1326"/>
      <c r="P145" s="1326"/>
      <c r="Q145" s="1327"/>
      <c r="R145" s="1328"/>
      <c r="S145" s="1328"/>
      <c r="T145" s="1328"/>
      <c r="U145" s="1328"/>
      <c r="V145" s="1329"/>
      <c r="W145" s="5478"/>
      <c r="X145"/>
      <c r="Y145" s="5357"/>
      <c r="Z145" s="1288" t="s">
        <v>1382</v>
      </c>
    </row>
    <row r="146" spans="1:26" ht="18" customHeight="1">
      <c r="A146" s="5357"/>
      <c r="B146" s="2896">
        <f>LARGE(B129:B145,1)+1</f>
        <v>18</v>
      </c>
      <c r="C146" s="1384"/>
      <c r="D146" s="935"/>
      <c r="E146" s="935"/>
      <c r="F146" s="935"/>
      <c r="G146" s="935"/>
      <c r="H146" s="935"/>
      <c r="I146" s="935"/>
      <c r="J146" s="935"/>
      <c r="K146" s="935"/>
      <c r="L146" s="935"/>
      <c r="M146" s="935"/>
      <c r="N146" s="1392"/>
      <c r="O146" s="1326"/>
      <c r="P146" s="1326"/>
      <c r="Q146" s="1327"/>
      <c r="R146" s="1328"/>
      <c r="S146" s="1328"/>
      <c r="T146" s="1328"/>
      <c r="U146" s="1328"/>
      <c r="V146" s="1329"/>
      <c r="W146" s="5478"/>
      <c r="X146"/>
      <c r="Y146" s="5357"/>
      <c r="Z146" s="1288" t="s">
        <v>1382</v>
      </c>
    </row>
    <row r="147" spans="1:26" ht="18" customHeight="1">
      <c r="A147" s="5357"/>
      <c r="B147" s="2896">
        <f>LARGE(B129:B146,1)+1</f>
        <v>19</v>
      </c>
      <c r="C147" s="1384"/>
      <c r="D147" s="935"/>
      <c r="E147" s="935"/>
      <c r="F147" s="935"/>
      <c r="G147" s="935"/>
      <c r="H147" s="935"/>
      <c r="I147" s="935"/>
      <c r="J147" s="935"/>
      <c r="K147" s="935"/>
      <c r="L147" s="935"/>
      <c r="M147" s="935"/>
      <c r="N147" s="1392"/>
      <c r="O147" s="1326"/>
      <c r="P147" s="1326"/>
      <c r="Q147" s="1327"/>
      <c r="R147" s="1328"/>
      <c r="S147" s="1328"/>
      <c r="T147" s="1328"/>
      <c r="U147" s="1328"/>
      <c r="V147" s="1329"/>
      <c r="W147" s="5478"/>
      <c r="X147"/>
      <c r="Y147" s="5357"/>
      <c r="Z147" s="1288" t="s">
        <v>1382</v>
      </c>
    </row>
    <row r="148" spans="1:26" ht="18" customHeight="1">
      <c r="A148" s="5357"/>
      <c r="B148" s="2896">
        <f>LARGE(B129:B147,1)+1</f>
        <v>20</v>
      </c>
      <c r="C148" s="1384"/>
      <c r="D148" s="935"/>
      <c r="E148" s="935"/>
      <c r="F148" s="935"/>
      <c r="G148" s="935"/>
      <c r="H148" s="935"/>
      <c r="I148" s="935"/>
      <c r="J148" s="935"/>
      <c r="K148" s="935"/>
      <c r="L148" s="935"/>
      <c r="M148" s="935"/>
      <c r="N148" s="1392"/>
      <c r="O148" s="1326"/>
      <c r="P148" s="1326"/>
      <c r="Q148" s="1327"/>
      <c r="R148" s="1328"/>
      <c r="S148" s="1328"/>
      <c r="T148" s="1328"/>
      <c r="U148" s="1328"/>
      <c r="V148" s="1329"/>
      <c r="W148" s="5478"/>
      <c r="X148"/>
      <c r="Y148" s="5357"/>
      <c r="Z148" s="1288" t="s">
        <v>1382</v>
      </c>
    </row>
    <row r="149" spans="1:26" ht="18" customHeight="1">
      <c r="A149" s="5357"/>
      <c r="B149" s="2896">
        <f>LARGE(B129:B148,1)+1</f>
        <v>21</v>
      </c>
      <c r="C149" s="1384"/>
      <c r="D149" s="935"/>
      <c r="E149" s="935"/>
      <c r="F149" s="935"/>
      <c r="G149" s="935"/>
      <c r="H149" s="935"/>
      <c r="I149" s="935"/>
      <c r="J149" s="935"/>
      <c r="K149" s="935"/>
      <c r="L149" s="935"/>
      <c r="M149" s="935"/>
      <c r="N149" s="1392"/>
      <c r="O149" s="1326"/>
      <c r="P149" s="1326"/>
      <c r="Q149" s="1327"/>
      <c r="R149" s="1328"/>
      <c r="S149" s="1328"/>
      <c r="T149" s="1328"/>
      <c r="U149" s="1328"/>
      <c r="V149" s="1329"/>
      <c r="W149" s="5478"/>
      <c r="X149"/>
      <c r="Y149" s="5357"/>
      <c r="Z149" s="1288" t="s">
        <v>1382</v>
      </c>
    </row>
    <row r="150" spans="1:26" ht="18" customHeight="1">
      <c r="A150" s="5357"/>
      <c r="B150" s="2896">
        <f>LARGE(B129:B149,1)+1</f>
        <v>22</v>
      </c>
      <c r="C150" s="1384"/>
      <c r="D150" s="935"/>
      <c r="E150" s="935"/>
      <c r="F150" s="935"/>
      <c r="G150" s="935"/>
      <c r="H150" s="935"/>
      <c r="I150" s="935"/>
      <c r="J150" s="935"/>
      <c r="K150" s="935"/>
      <c r="L150" s="935"/>
      <c r="M150" s="935"/>
      <c r="N150" s="1392"/>
      <c r="O150" s="1326"/>
      <c r="P150" s="1326"/>
      <c r="Q150" s="1327"/>
      <c r="R150" s="1328"/>
      <c r="S150" s="1328"/>
      <c r="T150" s="1328"/>
      <c r="U150" s="1328"/>
      <c r="V150" s="1329"/>
      <c r="W150" s="5478"/>
      <c r="X150"/>
      <c r="Y150" s="5357"/>
      <c r="Z150" s="1288" t="s">
        <v>1382</v>
      </c>
    </row>
    <row r="151" spans="1:26" ht="18" customHeight="1">
      <c r="A151" s="5357"/>
      <c r="B151" s="2896">
        <f>LARGE(B129:B150,1)+1</f>
        <v>23</v>
      </c>
      <c r="C151" s="1384"/>
      <c r="D151" s="935"/>
      <c r="E151" s="935"/>
      <c r="F151" s="935"/>
      <c r="G151" s="935"/>
      <c r="H151" s="935"/>
      <c r="I151" s="935"/>
      <c r="J151" s="935"/>
      <c r="K151" s="935"/>
      <c r="L151" s="935"/>
      <c r="M151" s="935"/>
      <c r="N151" s="1392"/>
      <c r="O151" s="1326"/>
      <c r="P151" s="1326"/>
      <c r="Q151" s="1327"/>
      <c r="R151" s="1328"/>
      <c r="S151" s="1328"/>
      <c r="T151" s="1328"/>
      <c r="U151" s="1328"/>
      <c r="V151" s="1329"/>
      <c r="W151" s="5478"/>
      <c r="X151"/>
      <c r="Y151" s="5357"/>
      <c r="Z151" s="1288" t="s">
        <v>1382</v>
      </c>
    </row>
    <row r="152" spans="1:26" ht="18" customHeight="1">
      <c r="A152" s="5357"/>
      <c r="B152" s="2896">
        <f>LARGE(B129:B151,1)+1</f>
        <v>24</v>
      </c>
      <c r="C152" s="1384"/>
      <c r="D152" s="935"/>
      <c r="E152" s="935"/>
      <c r="F152" s="935"/>
      <c r="G152" s="935"/>
      <c r="H152" s="935"/>
      <c r="I152" s="935"/>
      <c r="J152" s="935"/>
      <c r="K152" s="935"/>
      <c r="L152" s="935"/>
      <c r="M152" s="935"/>
      <c r="N152" s="1392"/>
      <c r="O152" s="1326"/>
      <c r="P152" s="1326"/>
      <c r="Q152" s="1327"/>
      <c r="R152" s="1328"/>
      <c r="S152" s="1328"/>
      <c r="T152" s="1328"/>
      <c r="U152" s="1328"/>
      <c r="V152" s="1329"/>
      <c r="W152" s="5478"/>
      <c r="X152"/>
      <c r="Y152" s="5357"/>
      <c r="Z152" s="1288" t="s">
        <v>1382</v>
      </c>
    </row>
    <row r="153" spans="1:26" ht="18" customHeight="1">
      <c r="A153" s="5357"/>
      <c r="B153" s="2896">
        <f>LARGE(B129:B152,1)+1</f>
        <v>25</v>
      </c>
      <c r="C153" s="1384"/>
      <c r="D153" s="935"/>
      <c r="E153" s="935"/>
      <c r="F153" s="935"/>
      <c r="G153" s="935"/>
      <c r="H153" s="935"/>
      <c r="I153" s="935"/>
      <c r="J153" s="935"/>
      <c r="K153" s="935"/>
      <c r="L153" s="935"/>
      <c r="M153" s="935"/>
      <c r="N153" s="1392"/>
      <c r="O153" s="1326"/>
      <c r="P153" s="1326"/>
      <c r="Q153" s="1327"/>
      <c r="R153" s="1328"/>
      <c r="S153" s="1328"/>
      <c r="T153" s="1328"/>
      <c r="U153" s="1328"/>
      <c r="V153" s="1329"/>
      <c r="W153" s="5478"/>
      <c r="X153"/>
      <c r="Y153" s="5357"/>
      <c r="Z153" s="1288" t="s">
        <v>1382</v>
      </c>
    </row>
    <row r="154" spans="1:26" ht="18" customHeight="1">
      <c r="A154" s="5357"/>
      <c r="B154" s="2896">
        <f>LARGE(B129:B153,1)+1</f>
        <v>26</v>
      </c>
      <c r="C154" s="1384"/>
      <c r="D154" s="935"/>
      <c r="E154" s="935"/>
      <c r="F154" s="935"/>
      <c r="G154" s="935"/>
      <c r="H154" s="935"/>
      <c r="I154" s="935"/>
      <c r="J154" s="935"/>
      <c r="K154" s="935"/>
      <c r="L154" s="935"/>
      <c r="M154" s="935"/>
      <c r="N154" s="1392"/>
      <c r="O154" s="1326"/>
      <c r="P154" s="1326"/>
      <c r="Q154" s="1327"/>
      <c r="R154" s="1328"/>
      <c r="S154" s="1328"/>
      <c r="T154" s="1328"/>
      <c r="U154" s="1328"/>
      <c r="V154" s="1329"/>
      <c r="W154" s="5478"/>
      <c r="X154"/>
      <c r="Y154" s="5357"/>
      <c r="Z154" s="1288" t="s">
        <v>1382</v>
      </c>
    </row>
    <row r="155" spans="1:26" ht="18" customHeight="1">
      <c r="A155" s="5357"/>
      <c r="B155" s="2896">
        <f>LARGE(B129:B154,1)+1</f>
        <v>27</v>
      </c>
      <c r="C155" s="1384"/>
      <c r="D155" s="935"/>
      <c r="E155" s="935"/>
      <c r="F155" s="935"/>
      <c r="G155" s="935"/>
      <c r="H155" s="935"/>
      <c r="I155" s="935"/>
      <c r="J155" s="935"/>
      <c r="K155" s="935"/>
      <c r="L155" s="935"/>
      <c r="M155" s="935"/>
      <c r="N155" s="1392"/>
      <c r="O155" s="1326"/>
      <c r="P155" s="1326"/>
      <c r="Q155" s="1327"/>
      <c r="R155" s="1328"/>
      <c r="S155" s="1328"/>
      <c r="T155" s="1328"/>
      <c r="U155" s="1328"/>
      <c r="V155" s="1329"/>
      <c r="W155" s="5478"/>
      <c r="X155"/>
      <c r="Y155" s="5357"/>
      <c r="Z155" s="1288" t="s">
        <v>1382</v>
      </c>
    </row>
    <row r="156" spans="1:26" ht="18" customHeight="1">
      <c r="A156" s="5357"/>
      <c r="B156" s="2896">
        <f>LARGE(B129:B155,1)+1</f>
        <v>28</v>
      </c>
      <c r="C156" s="1384"/>
      <c r="D156" s="935"/>
      <c r="E156" s="935"/>
      <c r="F156" s="935"/>
      <c r="G156" s="935"/>
      <c r="H156" s="935"/>
      <c r="I156" s="935"/>
      <c r="J156" s="935"/>
      <c r="K156" s="935"/>
      <c r="L156" s="935"/>
      <c r="M156" s="935"/>
      <c r="N156" s="1392"/>
      <c r="O156" s="1326"/>
      <c r="P156" s="1326"/>
      <c r="Q156" s="1327"/>
      <c r="R156" s="1328"/>
      <c r="S156" s="1328"/>
      <c r="T156" s="1328"/>
      <c r="U156" s="1328"/>
      <c r="V156" s="1329"/>
      <c r="W156" s="5478"/>
      <c r="X156"/>
      <c r="Y156" s="5357"/>
      <c r="Z156" s="1288" t="s">
        <v>1382</v>
      </c>
    </row>
    <row r="157" spans="1:26" ht="18" customHeight="1">
      <c r="A157" s="5357"/>
      <c r="B157" s="2896">
        <f>LARGE(B129:B156,1)+1</f>
        <v>29</v>
      </c>
      <c r="C157" s="1384"/>
      <c r="D157" s="935"/>
      <c r="E157" s="935"/>
      <c r="F157" s="935"/>
      <c r="G157" s="935"/>
      <c r="H157" s="935"/>
      <c r="I157" s="935"/>
      <c r="J157" s="935"/>
      <c r="K157" s="935"/>
      <c r="L157" s="935"/>
      <c r="M157" s="935"/>
      <c r="N157" s="1392"/>
      <c r="O157" s="1326"/>
      <c r="P157" s="1326"/>
      <c r="Q157" s="1327"/>
      <c r="R157" s="1328"/>
      <c r="S157" s="1328"/>
      <c r="T157" s="1328"/>
      <c r="U157" s="1328"/>
      <c r="V157" s="1329"/>
      <c r="W157" s="5478"/>
      <c r="X157"/>
      <c r="Y157" s="5357"/>
      <c r="Z157" s="1288" t="s">
        <v>1382</v>
      </c>
    </row>
    <row r="158" spans="1:26" ht="18" customHeight="1">
      <c r="A158" s="5357"/>
      <c r="B158" s="2896">
        <f>LARGE(B129:B157,1)+1</f>
        <v>30</v>
      </c>
      <c r="C158" s="1384"/>
      <c r="D158" s="935"/>
      <c r="E158" s="935"/>
      <c r="F158" s="935"/>
      <c r="G158" s="935"/>
      <c r="H158" s="935"/>
      <c r="I158" s="935"/>
      <c r="J158" s="935"/>
      <c r="K158" s="935"/>
      <c r="L158" s="935"/>
      <c r="M158" s="935"/>
      <c r="N158" s="1392"/>
      <c r="O158" s="1326"/>
      <c r="P158" s="1326"/>
      <c r="Q158" s="1327"/>
      <c r="R158" s="1328"/>
      <c r="S158" s="1328"/>
      <c r="T158" s="1328"/>
      <c r="U158" s="1328"/>
      <c r="V158" s="1329"/>
      <c r="W158" s="5478"/>
      <c r="X158"/>
      <c r="Y158" s="5357"/>
      <c r="Z158" s="1288" t="s">
        <v>1382</v>
      </c>
    </row>
    <row r="159" spans="1:26" ht="18" customHeight="1">
      <c r="A159" s="5357"/>
      <c r="B159" s="2896">
        <f>LARGE(B129:B158,1)+1</f>
        <v>31</v>
      </c>
      <c r="C159" s="1384"/>
      <c r="D159" s="935"/>
      <c r="E159" s="935"/>
      <c r="F159" s="935"/>
      <c r="G159" s="935"/>
      <c r="H159" s="935"/>
      <c r="I159" s="935"/>
      <c r="J159" s="935"/>
      <c r="K159" s="935"/>
      <c r="L159" s="935"/>
      <c r="M159" s="935"/>
      <c r="N159" s="1392"/>
      <c r="O159" s="1326"/>
      <c r="P159" s="1326"/>
      <c r="Q159" s="1327"/>
      <c r="R159" s="1328"/>
      <c r="S159" s="1328"/>
      <c r="T159" s="1328"/>
      <c r="U159" s="1328"/>
      <c r="V159" s="1329"/>
      <c r="W159" s="5478"/>
      <c r="X159"/>
      <c r="Y159" s="5357"/>
      <c r="Z159" s="1288" t="s">
        <v>1382</v>
      </c>
    </row>
    <row r="160" spans="1:26" ht="18" customHeight="1">
      <c r="A160" s="5357"/>
      <c r="B160" s="2896">
        <f>LARGE(B129:B159,1)+1</f>
        <v>32</v>
      </c>
      <c r="C160" s="1384"/>
      <c r="D160" s="935"/>
      <c r="E160" s="935"/>
      <c r="F160" s="935"/>
      <c r="G160" s="935"/>
      <c r="H160" s="935"/>
      <c r="I160" s="935"/>
      <c r="J160" s="935"/>
      <c r="K160" s="935"/>
      <c r="L160" s="935"/>
      <c r="M160" s="935"/>
      <c r="N160" s="1392"/>
      <c r="O160" s="1326"/>
      <c r="P160" s="1326"/>
      <c r="Q160" s="1327"/>
      <c r="R160" s="1328"/>
      <c r="S160" s="1328"/>
      <c r="T160" s="1328"/>
      <c r="U160" s="1328"/>
      <c r="V160" s="1329"/>
      <c r="W160" s="5478"/>
      <c r="X160"/>
      <c r="Y160" s="5357"/>
      <c r="Z160" s="1288" t="s">
        <v>1382</v>
      </c>
    </row>
    <row r="161" spans="1:26" ht="18" customHeight="1">
      <c r="A161" s="5357"/>
      <c r="B161" s="2896">
        <f>LARGE(B129:B160,1)+1</f>
        <v>33</v>
      </c>
      <c r="C161" s="1384"/>
      <c r="D161" s="935"/>
      <c r="E161" s="935"/>
      <c r="F161" s="935"/>
      <c r="G161" s="935"/>
      <c r="H161" s="935"/>
      <c r="I161" s="935"/>
      <c r="J161" s="935"/>
      <c r="K161" s="935"/>
      <c r="L161" s="935"/>
      <c r="M161" s="935"/>
      <c r="N161" s="1392"/>
      <c r="O161" s="1326"/>
      <c r="P161" s="1326"/>
      <c r="Q161" s="1327"/>
      <c r="R161" s="1328"/>
      <c r="S161" s="1328"/>
      <c r="T161" s="1328"/>
      <c r="U161" s="1328"/>
      <c r="V161" s="1329"/>
      <c r="W161" s="5478"/>
      <c r="X161"/>
      <c r="Y161" s="5357"/>
      <c r="Z161" s="1288" t="s">
        <v>1382</v>
      </c>
    </row>
    <row r="162" spans="1:26" ht="18" customHeight="1">
      <c r="A162" s="5357"/>
      <c r="B162" s="2896">
        <f>LARGE(B129:B161,1)+1</f>
        <v>34</v>
      </c>
      <c r="C162" s="1384"/>
      <c r="D162" s="935"/>
      <c r="E162" s="935"/>
      <c r="F162" s="935"/>
      <c r="G162" s="935"/>
      <c r="H162" s="935"/>
      <c r="I162" s="935"/>
      <c r="J162" s="935"/>
      <c r="K162" s="935"/>
      <c r="L162" s="935"/>
      <c r="M162" s="935"/>
      <c r="N162" s="1392"/>
      <c r="O162" s="1326"/>
      <c r="P162" s="1326"/>
      <c r="Q162" s="1327"/>
      <c r="R162" s="1328"/>
      <c r="S162" s="1328"/>
      <c r="T162" s="1328"/>
      <c r="U162" s="1328"/>
      <c r="V162" s="1329"/>
      <c r="W162" s="5478"/>
      <c r="X162"/>
      <c r="Y162" s="5357"/>
      <c r="Z162" s="1288" t="s">
        <v>1382</v>
      </c>
    </row>
    <row r="163" spans="1:26" ht="18" customHeight="1">
      <c r="A163" s="5357"/>
      <c r="B163" s="2896">
        <f>LARGE(B129:B162,1)+1</f>
        <v>35</v>
      </c>
      <c r="C163" s="1384"/>
      <c r="D163" s="935"/>
      <c r="E163" s="935"/>
      <c r="F163" s="935"/>
      <c r="G163" s="935"/>
      <c r="H163" s="935"/>
      <c r="I163" s="935"/>
      <c r="J163" s="935"/>
      <c r="K163" s="935"/>
      <c r="L163" s="935"/>
      <c r="M163" s="935"/>
      <c r="N163" s="1392"/>
      <c r="O163" s="1326"/>
      <c r="P163" s="1326"/>
      <c r="Q163" s="1327"/>
      <c r="R163" s="1328"/>
      <c r="S163" s="1328"/>
      <c r="T163" s="1328"/>
      <c r="U163" s="1328"/>
      <c r="V163" s="1329"/>
      <c r="W163" s="5478"/>
      <c r="X163"/>
      <c r="Y163" s="5357"/>
      <c r="Z163" s="1288" t="s">
        <v>1382</v>
      </c>
    </row>
    <row r="164" spans="1:26" ht="18" customHeight="1">
      <c r="A164" s="5357"/>
      <c r="B164" s="2896">
        <f>LARGE(B129:B163,1)+1</f>
        <v>36</v>
      </c>
      <c r="C164" s="1384"/>
      <c r="D164" s="935"/>
      <c r="E164" s="935"/>
      <c r="F164" s="935"/>
      <c r="G164" s="935"/>
      <c r="H164" s="935"/>
      <c r="I164" s="935"/>
      <c r="J164" s="935"/>
      <c r="K164" s="935"/>
      <c r="L164" s="935"/>
      <c r="M164" s="935"/>
      <c r="N164" s="1392"/>
      <c r="O164" s="1326"/>
      <c r="P164" s="1326"/>
      <c r="Q164" s="1327"/>
      <c r="R164" s="1328"/>
      <c r="S164" s="1328"/>
      <c r="T164" s="1328"/>
      <c r="U164" s="1328"/>
      <c r="V164" s="1329"/>
      <c r="W164" s="5478"/>
      <c r="X164"/>
      <c r="Y164" s="5357"/>
      <c r="Z164" s="1288" t="s">
        <v>1382</v>
      </c>
    </row>
    <row r="165" spans="1:26" ht="18" customHeight="1">
      <c r="A165" s="5357"/>
      <c r="B165" s="2896">
        <f>LARGE(B129:B164,1)+1</f>
        <v>37</v>
      </c>
      <c r="C165" s="1384"/>
      <c r="D165" s="935"/>
      <c r="E165" s="935"/>
      <c r="F165" s="935"/>
      <c r="G165" s="935"/>
      <c r="H165" s="935"/>
      <c r="I165" s="935"/>
      <c r="J165" s="935"/>
      <c r="K165" s="935"/>
      <c r="L165" s="935"/>
      <c r="M165" s="935"/>
      <c r="N165" s="1392"/>
      <c r="O165" s="1326"/>
      <c r="P165" s="1326"/>
      <c r="Q165" s="1327"/>
      <c r="R165" s="1328"/>
      <c r="S165" s="1328"/>
      <c r="T165" s="1328"/>
      <c r="U165" s="1328"/>
      <c r="V165" s="1329"/>
      <c r="W165" s="5478"/>
      <c r="X165"/>
      <c r="Y165" s="5357"/>
      <c r="Z165" s="1288" t="s">
        <v>1382</v>
      </c>
    </row>
    <row r="166" spans="1:26" ht="18" customHeight="1">
      <c r="A166" s="5357"/>
      <c r="B166" s="2896">
        <f>LARGE(B129:B165,1)+1</f>
        <v>38</v>
      </c>
      <c r="C166" s="1384"/>
      <c r="D166" s="935"/>
      <c r="E166" s="935"/>
      <c r="F166" s="935"/>
      <c r="G166" s="935"/>
      <c r="H166" s="935"/>
      <c r="I166" s="935"/>
      <c r="J166" s="935"/>
      <c r="K166" s="935"/>
      <c r="L166" s="935"/>
      <c r="M166" s="935"/>
      <c r="N166" s="1392"/>
      <c r="O166" s="1326"/>
      <c r="P166" s="1326"/>
      <c r="Q166" s="1327"/>
      <c r="R166" s="1328"/>
      <c r="S166" s="1328"/>
      <c r="T166" s="1328"/>
      <c r="U166" s="1328"/>
      <c r="V166" s="1329"/>
      <c r="W166" s="5478"/>
      <c r="X166"/>
      <c r="Y166" s="5357"/>
      <c r="Z166" s="1288" t="s">
        <v>1382</v>
      </c>
    </row>
    <row r="167" spans="1:26" ht="18" customHeight="1">
      <c r="A167" s="5357"/>
      <c r="B167" s="2896">
        <f>LARGE(B129:B166,1)+1</f>
        <v>39</v>
      </c>
      <c r="C167" s="1384"/>
      <c r="D167" s="935"/>
      <c r="E167" s="935"/>
      <c r="F167" s="935"/>
      <c r="G167" s="935"/>
      <c r="H167" s="935"/>
      <c r="I167" s="935"/>
      <c r="J167" s="935"/>
      <c r="K167" s="935"/>
      <c r="L167" s="935"/>
      <c r="M167" s="935"/>
      <c r="N167" s="1392"/>
      <c r="O167" s="1326"/>
      <c r="P167" s="1326"/>
      <c r="Q167" s="1327"/>
      <c r="R167" s="1328"/>
      <c r="S167" s="1328"/>
      <c r="T167" s="1328"/>
      <c r="U167" s="1328"/>
      <c r="V167" s="1329"/>
      <c r="W167" s="5478"/>
      <c r="X167"/>
      <c r="Y167" s="5357"/>
      <c r="Z167" s="1288" t="s">
        <v>1382</v>
      </c>
    </row>
    <row r="168" spans="1:26" ht="18" customHeight="1">
      <c r="A168" s="5357"/>
      <c r="B168" s="2896">
        <f>LARGE(B129:B167,1)+1</f>
        <v>40</v>
      </c>
      <c r="C168" s="1384"/>
      <c r="D168" s="935"/>
      <c r="E168" s="935"/>
      <c r="F168" s="935"/>
      <c r="G168" s="935"/>
      <c r="H168" s="935"/>
      <c r="I168" s="935"/>
      <c r="J168" s="935"/>
      <c r="K168" s="935"/>
      <c r="L168" s="935"/>
      <c r="M168" s="935"/>
      <c r="N168" s="1392"/>
      <c r="O168" s="1326"/>
      <c r="P168" s="1326"/>
      <c r="Q168" s="1327"/>
      <c r="R168" s="1328"/>
      <c r="S168" s="1328"/>
      <c r="T168" s="1328"/>
      <c r="U168" s="1328"/>
      <c r="V168" s="1329"/>
      <c r="W168" s="5478"/>
      <c r="X168"/>
      <c r="Y168" s="5357"/>
      <c r="Z168" s="1288" t="s">
        <v>1382</v>
      </c>
    </row>
    <row r="169" spans="1:26" ht="18" customHeight="1">
      <c r="A169" s="5357"/>
      <c r="B169" s="2896">
        <f>LARGE(B129:B168,1)+1</f>
        <v>41</v>
      </c>
      <c r="C169" s="1384"/>
      <c r="D169" s="935"/>
      <c r="E169" s="935"/>
      <c r="F169" s="935"/>
      <c r="G169" s="935"/>
      <c r="H169" s="935"/>
      <c r="I169" s="935"/>
      <c r="J169" s="935"/>
      <c r="K169" s="935"/>
      <c r="L169" s="935"/>
      <c r="M169" s="935"/>
      <c r="N169" s="1392"/>
      <c r="O169" s="1326"/>
      <c r="P169" s="1326"/>
      <c r="Q169" s="1327"/>
      <c r="R169" s="1328"/>
      <c r="S169" s="1328"/>
      <c r="T169" s="1328"/>
      <c r="U169" s="1328"/>
      <c r="V169" s="1329"/>
      <c r="W169" s="5478"/>
      <c r="X169"/>
      <c r="Y169" s="5357"/>
      <c r="Z169" s="1288" t="s">
        <v>1382</v>
      </c>
    </row>
    <row r="170" spans="1:26" ht="18" customHeight="1">
      <c r="A170" s="5357"/>
      <c r="B170" s="2896">
        <f>LARGE(B129:B169,1)+1</f>
        <v>42</v>
      </c>
      <c r="C170" s="1384"/>
      <c r="D170" s="935"/>
      <c r="E170" s="935"/>
      <c r="F170" s="935"/>
      <c r="G170" s="935"/>
      <c r="H170" s="935"/>
      <c r="I170" s="935"/>
      <c r="J170" s="935"/>
      <c r="K170" s="935"/>
      <c r="L170" s="935"/>
      <c r="M170" s="935"/>
      <c r="N170" s="1392"/>
      <c r="O170" s="1326"/>
      <c r="P170" s="1326"/>
      <c r="Q170" s="1327"/>
      <c r="R170" s="1328"/>
      <c r="S170" s="1328"/>
      <c r="T170" s="1328"/>
      <c r="U170" s="1328"/>
      <c r="V170" s="1329"/>
      <c r="W170" s="5478"/>
      <c r="X170"/>
      <c r="Y170" s="5357"/>
      <c r="Z170" s="1288" t="s">
        <v>1382</v>
      </c>
    </row>
    <row r="171" spans="1:26" ht="18" customHeight="1">
      <c r="A171" s="5357"/>
      <c r="B171" s="2896">
        <f>LARGE(B129:B170,1)+1</f>
        <v>43</v>
      </c>
      <c r="C171" s="1384"/>
      <c r="D171" s="935"/>
      <c r="E171" s="935"/>
      <c r="F171" s="935"/>
      <c r="G171" s="935"/>
      <c r="H171" s="935"/>
      <c r="I171" s="935"/>
      <c r="J171" s="935"/>
      <c r="K171" s="935"/>
      <c r="L171" s="935"/>
      <c r="M171" s="935"/>
      <c r="N171" s="1392"/>
      <c r="O171" s="1326"/>
      <c r="P171" s="1326"/>
      <c r="Q171" s="1327"/>
      <c r="R171" s="1328"/>
      <c r="S171" s="1328"/>
      <c r="T171" s="1328"/>
      <c r="U171" s="1328"/>
      <c r="V171" s="1329"/>
      <c r="W171" s="5478"/>
      <c r="X171"/>
      <c r="Y171" s="5357"/>
      <c r="Z171" s="1288" t="s">
        <v>1382</v>
      </c>
    </row>
    <row r="172" spans="1:26" ht="18" customHeight="1">
      <c r="A172" s="5357"/>
      <c r="B172" s="2896">
        <f>LARGE(B129:B171,1)+1</f>
        <v>44</v>
      </c>
      <c r="C172" s="1384"/>
      <c r="D172" s="935"/>
      <c r="E172" s="935"/>
      <c r="F172" s="935"/>
      <c r="G172" s="935"/>
      <c r="H172" s="935"/>
      <c r="I172" s="935"/>
      <c r="J172" s="935"/>
      <c r="K172" s="935"/>
      <c r="L172" s="935"/>
      <c r="M172" s="935"/>
      <c r="N172" s="1392"/>
      <c r="O172" s="1326"/>
      <c r="P172" s="1326"/>
      <c r="Q172" s="1327"/>
      <c r="R172" s="1328"/>
      <c r="S172" s="1328"/>
      <c r="T172" s="1328"/>
      <c r="U172" s="1328"/>
      <c r="V172" s="1329"/>
      <c r="W172" s="5478"/>
      <c r="X172"/>
      <c r="Y172" s="5357"/>
      <c r="Z172" s="1288" t="s">
        <v>1382</v>
      </c>
    </row>
    <row r="173" spans="1:26" ht="18" customHeight="1">
      <c r="A173" s="5357"/>
      <c r="B173" s="2896">
        <f>LARGE(B129:B172,1)+1</f>
        <v>45</v>
      </c>
      <c r="C173" s="1384"/>
      <c r="D173" s="935"/>
      <c r="E173" s="935"/>
      <c r="F173" s="935"/>
      <c r="G173" s="935"/>
      <c r="H173" s="935"/>
      <c r="I173" s="935"/>
      <c r="J173" s="935"/>
      <c r="K173" s="935"/>
      <c r="L173" s="935"/>
      <c r="M173" s="935"/>
      <c r="N173" s="1392"/>
      <c r="O173" s="1326"/>
      <c r="P173" s="1326"/>
      <c r="Q173" s="1327"/>
      <c r="R173" s="1328"/>
      <c r="S173" s="1328"/>
      <c r="T173" s="1328"/>
      <c r="U173" s="1328"/>
      <c r="V173" s="1329"/>
      <c r="W173" s="5478"/>
      <c r="X173"/>
      <c r="Y173" s="5357"/>
      <c r="Z173" s="1288" t="s">
        <v>1382</v>
      </c>
    </row>
    <row r="174" spans="1:26" ht="18" customHeight="1">
      <c r="A174" s="5357"/>
      <c r="B174" s="2896">
        <f>LARGE(B129:B173,1)+1</f>
        <v>46</v>
      </c>
      <c r="C174" s="1384"/>
      <c r="D174" s="935"/>
      <c r="E174" s="935"/>
      <c r="F174" s="935"/>
      <c r="G174" s="935"/>
      <c r="H174" s="935"/>
      <c r="I174" s="935"/>
      <c r="J174" s="935"/>
      <c r="K174" s="935"/>
      <c r="L174" s="935"/>
      <c r="M174" s="935"/>
      <c r="N174" s="1392"/>
      <c r="O174" s="1326"/>
      <c r="P174" s="1326"/>
      <c r="Q174" s="1327"/>
      <c r="R174" s="1328"/>
      <c r="S174" s="1328"/>
      <c r="T174" s="1328"/>
      <c r="U174" s="1328"/>
      <c r="V174" s="1329"/>
      <c r="W174" s="5478"/>
      <c r="X174"/>
      <c r="Y174" s="5357"/>
      <c r="Z174" s="1288" t="s">
        <v>1382</v>
      </c>
    </row>
    <row r="175" spans="1:26" ht="18" customHeight="1">
      <c r="A175" s="5357"/>
      <c r="B175" s="2896">
        <f>LARGE(B129:B174,1)+1</f>
        <v>47</v>
      </c>
      <c r="C175" s="1384"/>
      <c r="D175" s="935"/>
      <c r="E175" s="935"/>
      <c r="F175" s="935"/>
      <c r="G175" s="935"/>
      <c r="H175" s="935"/>
      <c r="I175" s="935"/>
      <c r="J175" s="935"/>
      <c r="K175" s="935"/>
      <c r="L175" s="935"/>
      <c r="M175" s="935"/>
      <c r="N175" s="1392"/>
      <c r="O175" s="1326"/>
      <c r="P175" s="1326"/>
      <c r="Q175" s="1327"/>
      <c r="R175" s="1328"/>
      <c r="S175" s="1328"/>
      <c r="T175" s="1328"/>
      <c r="U175" s="1328"/>
      <c r="V175" s="1329"/>
      <c r="W175" s="5478"/>
      <c r="X175"/>
      <c r="Y175" s="5357"/>
      <c r="Z175" s="1288" t="s">
        <v>1382</v>
      </c>
    </row>
    <row r="176" spans="1:26" ht="18" customHeight="1">
      <c r="A176" s="5357"/>
      <c r="B176" s="2896">
        <f>LARGE(B129:B175,1)+1</f>
        <v>48</v>
      </c>
      <c r="C176" s="1384"/>
      <c r="D176" s="935"/>
      <c r="E176" s="935"/>
      <c r="F176" s="935"/>
      <c r="G176" s="935"/>
      <c r="H176" s="935"/>
      <c r="I176" s="935"/>
      <c r="J176" s="935"/>
      <c r="K176" s="935"/>
      <c r="L176" s="935"/>
      <c r="M176" s="935"/>
      <c r="N176" s="1392"/>
      <c r="O176" s="1326"/>
      <c r="P176" s="1326"/>
      <c r="Q176" s="1327"/>
      <c r="R176" s="1328"/>
      <c r="S176" s="1328"/>
      <c r="T176" s="1328"/>
      <c r="U176" s="1328"/>
      <c r="V176" s="1329"/>
      <c r="W176" s="5478"/>
      <c r="X176"/>
      <c r="Y176" s="5357"/>
      <c r="Z176" s="1288" t="s">
        <v>1382</v>
      </c>
    </row>
    <row r="177" spans="1:26" ht="18" customHeight="1">
      <c r="A177" s="5357"/>
      <c r="B177" s="2896">
        <f>LARGE(B129:B176,1)+1</f>
        <v>49</v>
      </c>
      <c r="C177" s="1384"/>
      <c r="D177" s="935"/>
      <c r="E177" s="935"/>
      <c r="F177" s="935"/>
      <c r="G177" s="935"/>
      <c r="H177" s="935"/>
      <c r="I177" s="935"/>
      <c r="J177" s="935"/>
      <c r="K177" s="935"/>
      <c r="L177" s="935"/>
      <c r="M177" s="935"/>
      <c r="N177" s="1392"/>
      <c r="O177" s="1326"/>
      <c r="P177" s="1326"/>
      <c r="Q177" s="1327"/>
      <c r="R177" s="1328"/>
      <c r="S177" s="1328"/>
      <c r="T177" s="1328"/>
      <c r="U177" s="1328"/>
      <c r="V177" s="1329"/>
      <c r="W177" s="5478"/>
      <c r="X177"/>
      <c r="Y177" s="5357"/>
      <c r="Z177" s="1288" t="s">
        <v>1382</v>
      </c>
    </row>
    <row r="178" spans="1:26" ht="18" customHeight="1">
      <c r="A178" s="5357"/>
      <c r="B178" s="2896">
        <f>LARGE(B129:B177,1)+1</f>
        <v>50</v>
      </c>
      <c r="C178" s="1384"/>
      <c r="D178" s="935"/>
      <c r="E178" s="935"/>
      <c r="F178" s="935"/>
      <c r="G178" s="935"/>
      <c r="H178" s="935"/>
      <c r="I178" s="935"/>
      <c r="J178" s="935"/>
      <c r="K178" s="935"/>
      <c r="L178" s="935"/>
      <c r="M178" s="935"/>
      <c r="N178" s="1392"/>
      <c r="O178" s="1326"/>
      <c r="P178" s="1326"/>
      <c r="Q178" s="1327"/>
      <c r="R178" s="1328"/>
      <c r="S178" s="1328"/>
      <c r="T178" s="1328"/>
      <c r="U178" s="1328"/>
      <c r="V178" s="1329"/>
      <c r="W178" s="5478"/>
      <c r="X178"/>
      <c r="Y178" s="5357"/>
      <c r="Z178" s="1288" t="s">
        <v>1382</v>
      </c>
    </row>
    <row r="179" spans="1:26" ht="18" customHeight="1">
      <c r="A179" s="5357"/>
      <c r="B179" s="2896">
        <f>LARGE(B129:B178,1)+1</f>
        <v>51</v>
      </c>
      <c r="C179" s="1384"/>
      <c r="D179" s="935"/>
      <c r="E179" s="935"/>
      <c r="F179" s="935"/>
      <c r="G179" s="935"/>
      <c r="H179" s="935"/>
      <c r="I179" s="935"/>
      <c r="J179" s="935"/>
      <c r="K179" s="935"/>
      <c r="L179" s="935"/>
      <c r="M179" s="935"/>
      <c r="N179" s="1392"/>
      <c r="O179" s="1326"/>
      <c r="P179" s="1326"/>
      <c r="Q179" s="1327"/>
      <c r="R179" s="1328"/>
      <c r="S179" s="1328"/>
      <c r="T179" s="1328"/>
      <c r="U179" s="1328"/>
      <c r="V179" s="1329"/>
      <c r="W179" s="5478"/>
      <c r="X179"/>
      <c r="Y179" s="5357"/>
      <c r="Z179" s="1288" t="s">
        <v>1382</v>
      </c>
    </row>
    <row r="180" spans="1:26" ht="18" customHeight="1">
      <c r="A180" s="5357"/>
      <c r="B180" s="2896">
        <f>LARGE(B129:B179,1)+1</f>
        <v>52</v>
      </c>
      <c r="C180" s="1384"/>
      <c r="D180" s="935"/>
      <c r="E180" s="935"/>
      <c r="F180" s="935"/>
      <c r="G180" s="935"/>
      <c r="H180" s="935"/>
      <c r="I180" s="935"/>
      <c r="J180" s="935"/>
      <c r="K180" s="935"/>
      <c r="L180" s="935"/>
      <c r="M180" s="935"/>
      <c r="N180" s="1392"/>
      <c r="O180" s="1326"/>
      <c r="P180" s="1326"/>
      <c r="Q180" s="1327"/>
      <c r="R180" s="1328"/>
      <c r="S180" s="1328"/>
      <c r="T180" s="1328"/>
      <c r="U180" s="1328"/>
      <c r="V180" s="1329"/>
      <c r="W180" s="5478"/>
      <c r="X180"/>
      <c r="Y180" s="5357"/>
      <c r="Z180" s="1288" t="s">
        <v>1382</v>
      </c>
    </row>
    <row r="181" spans="1:26" ht="18" customHeight="1">
      <c r="A181" s="5357"/>
      <c r="B181" s="2896">
        <f>LARGE(B129:B180,1)+1</f>
        <v>53</v>
      </c>
      <c r="C181" s="1384"/>
      <c r="D181" s="935"/>
      <c r="E181" s="935"/>
      <c r="F181" s="935"/>
      <c r="G181" s="935"/>
      <c r="H181" s="935"/>
      <c r="I181" s="935"/>
      <c r="J181" s="935"/>
      <c r="K181" s="935"/>
      <c r="L181" s="935"/>
      <c r="M181" s="935"/>
      <c r="N181" s="1392"/>
      <c r="O181" s="1326"/>
      <c r="P181" s="1326"/>
      <c r="Q181" s="1327"/>
      <c r="R181" s="1328"/>
      <c r="S181" s="1328"/>
      <c r="T181" s="1328"/>
      <c r="U181" s="1328"/>
      <c r="V181" s="1329"/>
      <c r="W181" s="5478"/>
      <c r="X181"/>
      <c r="Y181" s="5357"/>
      <c r="Z181" s="1288" t="s">
        <v>1382</v>
      </c>
    </row>
    <row r="182" spans="1:26" ht="18" customHeight="1">
      <c r="A182" s="5357"/>
      <c r="B182" s="2896">
        <f>LARGE(B129:B181,1)+1</f>
        <v>54</v>
      </c>
      <c r="C182" s="1384"/>
      <c r="D182" s="935"/>
      <c r="E182" s="935"/>
      <c r="F182" s="935"/>
      <c r="G182" s="935"/>
      <c r="H182" s="935"/>
      <c r="I182" s="935"/>
      <c r="J182" s="935"/>
      <c r="K182" s="935"/>
      <c r="L182" s="935"/>
      <c r="M182" s="935"/>
      <c r="N182" s="1392"/>
      <c r="O182" s="1326"/>
      <c r="P182" s="1326"/>
      <c r="Q182" s="1327"/>
      <c r="R182" s="1328"/>
      <c r="S182" s="1328"/>
      <c r="T182" s="1328"/>
      <c r="U182" s="1328"/>
      <c r="V182" s="1329"/>
      <c r="W182" s="5478"/>
      <c r="X182"/>
      <c r="Y182" s="5357"/>
      <c r="Z182" s="1288" t="s">
        <v>1382</v>
      </c>
    </row>
    <row r="183" spans="1:26" ht="18" customHeight="1">
      <c r="A183" s="5357"/>
      <c r="B183" s="2896">
        <f>LARGE(B129:B182,1)+1</f>
        <v>55</v>
      </c>
      <c r="C183" s="1384"/>
      <c r="D183" s="935"/>
      <c r="E183" s="935"/>
      <c r="F183" s="935"/>
      <c r="G183" s="935"/>
      <c r="H183" s="935"/>
      <c r="I183" s="935"/>
      <c r="J183" s="935"/>
      <c r="K183" s="935"/>
      <c r="L183" s="935"/>
      <c r="M183" s="935"/>
      <c r="N183" s="1392"/>
      <c r="O183" s="1326"/>
      <c r="P183" s="1326"/>
      <c r="Q183" s="1327"/>
      <c r="R183" s="1328"/>
      <c r="S183" s="1328"/>
      <c r="T183" s="1328"/>
      <c r="U183" s="1328"/>
      <c r="V183" s="1329"/>
      <c r="W183" s="5478"/>
      <c r="X183"/>
      <c r="Y183" s="5357"/>
      <c r="Z183" s="1288" t="s">
        <v>1382</v>
      </c>
    </row>
    <row r="184" spans="1:26" ht="18" customHeight="1">
      <c r="A184" s="5357"/>
      <c r="B184" s="2896">
        <f>LARGE(B129:B183,1)+1</f>
        <v>56</v>
      </c>
      <c r="C184" s="1384"/>
      <c r="D184" s="935"/>
      <c r="E184" s="935"/>
      <c r="F184" s="935"/>
      <c r="G184" s="935"/>
      <c r="H184" s="935"/>
      <c r="I184" s="935"/>
      <c r="J184" s="935"/>
      <c r="K184" s="935"/>
      <c r="L184" s="935"/>
      <c r="M184" s="935"/>
      <c r="N184" s="1392"/>
      <c r="O184" s="1326"/>
      <c r="P184" s="1326"/>
      <c r="Q184" s="1327"/>
      <c r="R184" s="1328"/>
      <c r="S184" s="1328"/>
      <c r="T184" s="1328"/>
      <c r="U184" s="1328"/>
      <c r="V184" s="1329"/>
      <c r="W184" s="5478"/>
      <c r="X184"/>
      <c r="Y184" s="5357"/>
      <c r="Z184" s="1288" t="s">
        <v>1382</v>
      </c>
    </row>
    <row r="185" spans="1:26" ht="18" customHeight="1">
      <c r="A185" s="5357"/>
      <c r="B185" s="2896">
        <f>LARGE(B129:B184,1)+1</f>
        <v>57</v>
      </c>
      <c r="C185" s="1384"/>
      <c r="D185" s="935"/>
      <c r="E185" s="935"/>
      <c r="F185" s="935"/>
      <c r="G185" s="935"/>
      <c r="H185" s="935"/>
      <c r="I185" s="935"/>
      <c r="J185" s="935"/>
      <c r="K185" s="935"/>
      <c r="L185" s="935"/>
      <c r="M185" s="935"/>
      <c r="N185" s="1392"/>
      <c r="O185" s="1326"/>
      <c r="P185" s="1326"/>
      <c r="Q185" s="1327"/>
      <c r="R185" s="1328"/>
      <c r="S185" s="1328"/>
      <c r="T185" s="1328"/>
      <c r="U185" s="1328"/>
      <c r="V185" s="1329"/>
      <c r="W185" s="5478"/>
      <c r="X185"/>
      <c r="Y185" s="5357"/>
      <c r="Z185" s="1288" t="s">
        <v>1382</v>
      </c>
    </row>
    <row r="186" spans="1:26" ht="18" customHeight="1">
      <c r="A186" s="5357"/>
      <c r="B186" s="2896">
        <f>LARGE(B129:B185,1)+1</f>
        <v>58</v>
      </c>
      <c r="C186" s="1384"/>
      <c r="D186" s="935"/>
      <c r="E186" s="935"/>
      <c r="F186" s="935"/>
      <c r="G186" s="935"/>
      <c r="H186" s="935"/>
      <c r="I186" s="935"/>
      <c r="J186" s="935"/>
      <c r="K186" s="935"/>
      <c r="L186" s="935"/>
      <c r="M186" s="935"/>
      <c r="N186" s="1392"/>
      <c r="O186" s="1326"/>
      <c r="P186" s="1326"/>
      <c r="Q186" s="1327"/>
      <c r="R186" s="1328"/>
      <c r="S186" s="1328"/>
      <c r="T186" s="1328"/>
      <c r="U186" s="1328"/>
      <c r="V186" s="1329"/>
      <c r="W186" s="5478"/>
      <c r="X186"/>
      <c r="Y186" s="5357"/>
      <c r="Z186" s="1288" t="s">
        <v>1382</v>
      </c>
    </row>
    <row r="187" spans="1:26" ht="18" customHeight="1">
      <c r="A187" s="5357"/>
      <c r="B187" s="2896">
        <f>LARGE(B129:B186,1)+1</f>
        <v>59</v>
      </c>
      <c r="C187" s="1384"/>
      <c r="D187" s="935"/>
      <c r="E187" s="935"/>
      <c r="F187" s="935"/>
      <c r="G187" s="935"/>
      <c r="H187" s="935"/>
      <c r="I187" s="935"/>
      <c r="J187" s="935"/>
      <c r="K187" s="935"/>
      <c r="L187" s="935"/>
      <c r="M187" s="935"/>
      <c r="N187" s="1392"/>
      <c r="O187" s="1326"/>
      <c r="P187" s="1326"/>
      <c r="Q187" s="1327"/>
      <c r="R187" s="1328"/>
      <c r="S187" s="1328"/>
      <c r="T187" s="1328"/>
      <c r="U187" s="1328"/>
      <c r="V187" s="1329"/>
      <c r="W187" s="5478"/>
      <c r="X187"/>
      <c r="Y187" s="5357"/>
      <c r="Z187" s="1288" t="s">
        <v>1382</v>
      </c>
    </row>
    <row r="188" spans="1:26" ht="18" customHeight="1">
      <c r="A188" s="5357"/>
      <c r="B188" s="2896">
        <f>LARGE(B129:B187,1)+1</f>
        <v>60</v>
      </c>
      <c r="C188" s="1384"/>
      <c r="D188" s="935"/>
      <c r="E188" s="935"/>
      <c r="F188" s="935"/>
      <c r="G188" s="935"/>
      <c r="H188" s="935"/>
      <c r="I188" s="935"/>
      <c r="J188" s="935"/>
      <c r="K188" s="935"/>
      <c r="L188" s="935"/>
      <c r="M188" s="935"/>
      <c r="N188" s="1392"/>
      <c r="O188" s="1326"/>
      <c r="P188" s="1326"/>
      <c r="Q188" s="1327"/>
      <c r="R188" s="1328"/>
      <c r="S188" s="1328"/>
      <c r="T188" s="1328"/>
      <c r="U188" s="1328"/>
      <c r="V188" s="1329"/>
      <c r="W188" s="5478"/>
      <c r="X188"/>
      <c r="Y188" s="5357"/>
      <c r="Z188" s="1288" t="s">
        <v>1382</v>
      </c>
    </row>
    <row r="189" spans="1:26" ht="18" customHeight="1">
      <c r="A189" s="5357"/>
      <c r="B189" s="2896">
        <f>LARGE(B129:B188,1)+1</f>
        <v>61</v>
      </c>
      <c r="C189" s="1384"/>
      <c r="D189" s="935"/>
      <c r="E189" s="935"/>
      <c r="F189" s="935"/>
      <c r="G189" s="935"/>
      <c r="H189" s="935"/>
      <c r="I189" s="935"/>
      <c r="J189" s="935"/>
      <c r="K189" s="935"/>
      <c r="L189" s="935"/>
      <c r="M189" s="935"/>
      <c r="N189" s="1392"/>
      <c r="O189" s="1326"/>
      <c r="P189" s="1326"/>
      <c r="Q189" s="1327"/>
      <c r="R189" s="1328"/>
      <c r="S189" s="1328"/>
      <c r="T189" s="1328"/>
      <c r="U189" s="1328"/>
      <c r="V189" s="1329"/>
      <c r="W189" s="5478"/>
      <c r="X189"/>
      <c r="Y189" s="5357"/>
      <c r="Z189" s="1288" t="s">
        <v>1382</v>
      </c>
    </row>
    <row r="190" spans="1:26" ht="18" customHeight="1">
      <c r="A190" s="5357"/>
      <c r="B190" s="5325"/>
      <c r="C190" s="5326"/>
      <c r="D190" s="5326"/>
      <c r="E190" s="5326"/>
      <c r="F190" s="5326"/>
      <c r="G190" s="5326"/>
      <c r="H190" s="5326"/>
      <c r="I190" s="5326"/>
      <c r="J190" s="5326"/>
      <c r="K190" s="5326"/>
      <c r="L190" s="5326"/>
      <c r="M190" s="5326"/>
      <c r="N190" s="5327"/>
      <c r="O190" s="1326"/>
      <c r="P190" s="1326"/>
      <c r="Q190" s="1327"/>
      <c r="R190" s="1328"/>
      <c r="S190" s="1328"/>
      <c r="T190" s="1328"/>
      <c r="U190" s="1328"/>
      <c r="V190" s="1329"/>
      <c r="W190" s="5478"/>
      <c r="X190"/>
      <c r="Y190" s="5357"/>
      <c r="Z190" s="1288" t="s">
        <v>1382</v>
      </c>
    </row>
    <row r="191" spans="1:26" ht="18" customHeight="1">
      <c r="A191" s="5357"/>
      <c r="B191" s="1393" t="s">
        <v>248</v>
      </c>
      <c r="C191" s="1394" t="s">
        <v>272</v>
      </c>
      <c r="D191" s="5512"/>
      <c r="E191" s="5408"/>
      <c r="F191" s="5408"/>
      <c r="G191" s="5408"/>
      <c r="H191" s="5408"/>
      <c r="I191" s="5408"/>
      <c r="J191" s="5408"/>
      <c r="K191" s="5408"/>
      <c r="L191" s="5408"/>
      <c r="M191" s="5408"/>
      <c r="N191" s="5409"/>
      <c r="O191" s="1326"/>
      <c r="P191" s="1326"/>
      <c r="Q191" s="1327"/>
      <c r="R191" s="1328"/>
      <c r="S191" s="1328"/>
      <c r="T191" s="1328"/>
      <c r="U191" s="1328"/>
      <c r="V191" s="1329"/>
      <c r="W191" s="5478"/>
      <c r="X191"/>
      <c r="Y191" s="5357"/>
      <c r="Z191" s="1288" t="s">
        <v>1382</v>
      </c>
    </row>
    <row r="192" spans="1:26" ht="18" customHeight="1">
      <c r="A192" s="5357"/>
      <c r="B192" s="5331"/>
      <c r="C192" s="5332"/>
      <c r="D192" s="5332"/>
      <c r="E192" s="5332"/>
      <c r="F192" s="5332"/>
      <c r="G192" s="5332"/>
      <c r="H192" s="5332"/>
      <c r="I192" s="5332"/>
      <c r="J192" s="5332"/>
      <c r="K192" s="5332"/>
      <c r="L192" s="5332"/>
      <c r="M192" s="5332"/>
      <c r="N192" s="5333"/>
      <c r="O192" s="1326"/>
      <c r="P192" s="1326"/>
      <c r="Q192" s="1327"/>
      <c r="R192" s="1328"/>
      <c r="S192" s="1328"/>
      <c r="T192" s="1328"/>
      <c r="U192" s="1328"/>
      <c r="V192" s="1329"/>
      <c r="W192" s="5478"/>
      <c r="X192"/>
      <c r="Y192" s="5357"/>
      <c r="Z192" s="1288" t="s">
        <v>1382</v>
      </c>
    </row>
    <row r="193" spans="1:26" ht="18" customHeight="1">
      <c r="A193" s="5357"/>
      <c r="B193" s="5466" t="s">
        <v>1255</v>
      </c>
      <c r="C193" s="5467"/>
      <c r="D193" s="5467"/>
      <c r="E193" s="5467"/>
      <c r="F193" s="5467"/>
      <c r="G193" s="5467"/>
      <c r="H193" s="5467"/>
      <c r="I193" s="5467"/>
      <c r="J193" s="5467"/>
      <c r="K193" s="5467"/>
      <c r="L193" s="5467"/>
      <c r="M193" s="5467"/>
      <c r="N193" s="5468"/>
      <c r="O193" s="1326"/>
      <c r="P193" s="1326"/>
      <c r="Q193" s="1327"/>
      <c r="R193" s="1328"/>
      <c r="S193" s="1328"/>
      <c r="T193" s="1328"/>
      <c r="U193" s="1328"/>
      <c r="V193" s="1329"/>
      <c r="W193" s="5478"/>
      <c r="X193"/>
      <c r="Y193" s="5357"/>
      <c r="Z193" s="1288" t="s">
        <v>1382</v>
      </c>
    </row>
    <row r="194" spans="1:26" ht="18" customHeight="1">
      <c r="A194" s="5357"/>
      <c r="B194" s="1395" t="s">
        <v>31</v>
      </c>
      <c r="C194" s="1043">
        <v>500</v>
      </c>
      <c r="D194" s="1044">
        <v>500</v>
      </c>
      <c r="E194" s="925"/>
      <c r="F194" s="944" t="s">
        <v>307</v>
      </c>
      <c r="G194" s="1364">
        <v>2</v>
      </c>
      <c r="H194" s="1039">
        <v>2</v>
      </c>
      <c r="I194" s="925"/>
      <c r="K194" s="944" t="s">
        <v>308</v>
      </c>
      <c r="L194" s="945">
        <v>0.05</v>
      </c>
      <c r="M194" s="946">
        <v>2.4</v>
      </c>
      <c r="N194" s="400"/>
      <c r="O194" s="1326"/>
      <c r="P194" s="1326"/>
      <c r="Q194" s="1327"/>
      <c r="R194" s="1328"/>
      <c r="S194" s="1328"/>
      <c r="T194" s="1328"/>
      <c r="U194" s="1328"/>
      <c r="V194" s="1329"/>
      <c r="W194" s="5478"/>
      <c r="X194"/>
      <c r="Y194" s="5357"/>
      <c r="Z194" s="1288" t="s">
        <v>1382</v>
      </c>
    </row>
    <row r="195" spans="1:26" ht="18" customHeight="1">
      <c r="A195" s="5357"/>
      <c r="B195" s="5334" t="s">
        <v>2235</v>
      </c>
      <c r="C195" s="5335"/>
      <c r="D195" s="5335"/>
      <c r="E195" s="5335"/>
      <c r="F195" s="5335"/>
      <c r="G195" s="5335"/>
      <c r="H195" s="5335"/>
      <c r="I195" s="5335"/>
      <c r="J195" s="5335"/>
      <c r="K195" s="5335"/>
      <c r="L195" s="5336" t="s">
        <v>505</v>
      </c>
      <c r="M195" s="5336"/>
      <c r="N195" s="5337"/>
      <c r="O195" s="1326"/>
      <c r="P195" s="1326"/>
      <c r="Q195" s="1327"/>
      <c r="R195" s="1328"/>
      <c r="S195" s="1328"/>
      <c r="T195" s="1328"/>
      <c r="U195" s="1328"/>
      <c r="V195" s="1329"/>
      <c r="W195" s="5478"/>
      <c r="X195"/>
      <c r="Y195" s="5357"/>
      <c r="Z195" s="1288" t="s">
        <v>1382</v>
      </c>
    </row>
    <row r="196" spans="1:26" ht="18" customHeight="1">
      <c r="A196" s="5357"/>
      <c r="B196" s="5334"/>
      <c r="C196" s="5335"/>
      <c r="D196" s="5335"/>
      <c r="E196" s="5335"/>
      <c r="F196" s="5335"/>
      <c r="G196" s="5335"/>
      <c r="H196" s="5335"/>
      <c r="I196" s="5335"/>
      <c r="J196" s="5335"/>
      <c r="K196" s="5335"/>
      <c r="L196" s="5336"/>
      <c r="M196" s="5336"/>
      <c r="N196" s="5337"/>
      <c r="O196" s="1326"/>
      <c r="P196" s="1326"/>
      <c r="Q196" s="1327"/>
      <c r="R196" s="1328"/>
      <c r="S196" s="1328"/>
      <c r="T196" s="1328"/>
      <c r="U196" s="1328"/>
      <c r="V196" s="1329"/>
      <c r="W196" s="5478"/>
      <c r="X196"/>
      <c r="Y196" s="5357"/>
      <c r="Z196" s="1288" t="s">
        <v>1382</v>
      </c>
    </row>
    <row r="197" spans="1:26" ht="18" customHeight="1">
      <c r="A197" s="5357"/>
      <c r="B197" s="1396" t="s">
        <v>27</v>
      </c>
      <c r="C197" s="3132" t="s">
        <v>274</v>
      </c>
      <c r="D197" s="985"/>
      <c r="E197" s="985"/>
      <c r="F197" s="977" t="str">
        <f>D77</f>
        <v>D</v>
      </c>
      <c r="G197" s="3132" t="s">
        <v>276</v>
      </c>
      <c r="H197" s="985"/>
      <c r="I197" s="986"/>
      <c r="J197" s="986"/>
      <c r="K197" s="986"/>
      <c r="L197" s="986"/>
      <c r="M197" s="986"/>
      <c r="N197" s="29"/>
      <c r="O197" s="1326"/>
      <c r="P197" s="1326"/>
      <c r="Q197" s="1327"/>
      <c r="R197" s="1328"/>
      <c r="S197" s="1328"/>
      <c r="T197" s="1328"/>
      <c r="U197" s="1328"/>
      <c r="V197" s="1329"/>
      <c r="W197" s="5478"/>
      <c r="X197"/>
      <c r="Y197" s="5357"/>
      <c r="Z197" s="1288" t="s">
        <v>1382</v>
      </c>
    </row>
    <row r="198" spans="1:26" ht="18" customHeight="1">
      <c r="A198" s="5357"/>
      <c r="B198" s="5314" t="s">
        <v>30</v>
      </c>
      <c r="C198" s="3133" t="s">
        <v>32</v>
      </c>
      <c r="D198" s="985"/>
      <c r="E198" s="985"/>
      <c r="F198" s="985"/>
      <c r="G198" s="985"/>
      <c r="H198" s="985"/>
      <c r="I198" s="986"/>
      <c r="J198" s="986"/>
      <c r="K198" s="986"/>
      <c r="L198" s="986"/>
      <c r="M198" s="986"/>
      <c r="N198" s="29"/>
      <c r="O198" s="1326"/>
      <c r="P198" s="1326"/>
      <c r="Q198" s="1327"/>
      <c r="R198" s="1328"/>
      <c r="S198" s="1328"/>
      <c r="T198" s="1328"/>
      <c r="U198" s="1328"/>
      <c r="V198" s="1329"/>
      <c r="W198" s="5478"/>
      <c r="X198"/>
      <c r="Y198" s="5357"/>
      <c r="Z198" s="1288" t="s">
        <v>1382</v>
      </c>
    </row>
    <row r="199" spans="1:26" ht="18" customHeight="1">
      <c r="A199" s="5357"/>
      <c r="B199" s="5314"/>
      <c r="C199" s="3133" t="s">
        <v>1268</v>
      </c>
      <c r="D199" s="985"/>
      <c r="E199" s="985"/>
      <c r="F199" s="985"/>
      <c r="G199" s="985"/>
      <c r="H199" s="985"/>
      <c r="I199" s="986"/>
      <c r="J199" s="986"/>
      <c r="K199" s="986"/>
      <c r="L199" s="986"/>
      <c r="M199" s="986"/>
      <c r="N199" s="29"/>
      <c r="O199" s="1326"/>
      <c r="P199" s="1326"/>
      <c r="Q199" s="1327"/>
      <c r="R199" s="1328"/>
      <c r="S199" s="1328"/>
      <c r="T199" s="1328"/>
      <c r="U199" s="1328"/>
      <c r="V199" s="1329"/>
      <c r="W199" s="5478"/>
      <c r="X199"/>
      <c r="Y199" s="5357"/>
      <c r="Z199" s="1288" t="s">
        <v>1382</v>
      </c>
    </row>
    <row r="200" spans="1:26" ht="18" customHeight="1">
      <c r="A200" s="5357"/>
      <c r="B200" s="1397" t="s">
        <v>248</v>
      </c>
      <c r="C200" s="3134" t="s">
        <v>279</v>
      </c>
      <c r="D200" s="985"/>
      <c r="E200" s="985"/>
      <c r="F200" s="985"/>
      <c r="G200" s="985"/>
      <c r="H200" s="985"/>
      <c r="I200" s="986"/>
      <c r="J200" s="986"/>
      <c r="K200" s="986"/>
      <c r="L200" s="986"/>
      <c r="M200" s="986"/>
      <c r="N200" s="29"/>
      <c r="O200" s="1326"/>
      <c r="P200" s="1326"/>
      <c r="Q200" s="1327"/>
      <c r="R200" s="1328"/>
      <c r="S200" s="1328"/>
      <c r="T200" s="1328"/>
      <c r="U200" s="1328"/>
      <c r="V200" s="1329"/>
      <c r="W200" s="5478"/>
      <c r="X200"/>
      <c r="Y200" s="5357"/>
      <c r="Z200" s="1288" t="s">
        <v>1382</v>
      </c>
    </row>
    <row r="201" spans="1:26" ht="18" customHeight="1">
      <c r="A201" s="5357"/>
      <c r="B201" s="1398" t="s">
        <v>12</v>
      </c>
      <c r="C201" s="3135" t="s">
        <v>23</v>
      </c>
      <c r="D201" s="985"/>
      <c r="E201" s="985"/>
      <c r="F201" s="985"/>
      <c r="G201" s="985"/>
      <c r="H201" s="985"/>
      <c r="I201" s="986"/>
      <c r="J201" s="986"/>
      <c r="K201" s="986"/>
      <c r="L201" s="986"/>
      <c r="M201" s="986"/>
      <c r="N201" s="29"/>
      <c r="O201" s="1326"/>
      <c r="P201" s="1326"/>
      <c r="Q201" s="1327"/>
      <c r="R201" s="1328"/>
      <c r="S201" s="1328"/>
      <c r="T201" s="1328"/>
      <c r="U201" s="1328"/>
      <c r="V201" s="1329"/>
      <c r="W201" s="5478"/>
      <c r="X201"/>
      <c r="Y201" s="5357"/>
      <c r="Z201" s="1288" t="s">
        <v>1382</v>
      </c>
    </row>
    <row r="202" spans="1:26" ht="18" customHeight="1">
      <c r="A202" s="5357"/>
      <c r="B202" s="1399"/>
      <c r="C202" s="990" t="s">
        <v>1258</v>
      </c>
      <c r="D202" s="985"/>
      <c r="E202" s="985"/>
      <c r="F202" s="985"/>
      <c r="G202" s="985"/>
      <c r="H202" s="985"/>
      <c r="I202" s="986"/>
      <c r="J202" s="986"/>
      <c r="K202" s="986"/>
      <c r="L202" s="986"/>
      <c r="M202" s="986"/>
      <c r="N202" s="29"/>
      <c r="O202" s="1326"/>
      <c r="P202" s="1326"/>
      <c r="Q202" s="1327"/>
      <c r="R202" s="1328"/>
      <c r="S202" s="1328"/>
      <c r="T202" s="1328"/>
      <c r="U202" s="1328"/>
      <c r="V202" s="1329"/>
      <c r="W202" s="5478"/>
      <c r="X202"/>
      <c r="Y202" s="5357"/>
      <c r="Z202" s="1288" t="s">
        <v>1382</v>
      </c>
    </row>
    <row r="203" spans="1:26" ht="18" customHeight="1">
      <c r="A203" s="5357"/>
      <c r="B203" s="1399" t="s">
        <v>13</v>
      </c>
      <c r="C203" s="3137" t="s">
        <v>24</v>
      </c>
      <c r="D203" s="3139"/>
      <c r="E203" s="3139"/>
      <c r="F203" s="3139"/>
      <c r="G203" s="3139"/>
      <c r="H203" s="3139"/>
      <c r="I203" s="3140"/>
      <c r="J203" s="3140"/>
      <c r="K203" s="3140"/>
      <c r="L203" s="3140"/>
      <c r="M203" s="3140"/>
      <c r="N203" s="79"/>
      <c r="O203" s="1326"/>
      <c r="P203" s="1326"/>
      <c r="Q203" s="1327"/>
      <c r="R203" s="1328"/>
      <c r="S203" s="1328"/>
      <c r="T203" s="1328"/>
      <c r="U203" s="1328"/>
      <c r="V203" s="1329"/>
      <c r="W203" s="5478"/>
      <c r="X203"/>
      <c r="Y203" s="5357"/>
      <c r="Z203" s="1288" t="s">
        <v>1382</v>
      </c>
    </row>
    <row r="204" spans="1:26" ht="18" customHeight="1">
      <c r="A204" s="5357"/>
      <c r="B204" s="1399"/>
      <c r="C204" s="3138" t="s">
        <v>26</v>
      </c>
      <c r="D204" s="3139"/>
      <c r="E204" s="3139"/>
      <c r="F204" s="3139"/>
      <c r="G204" s="3139"/>
      <c r="H204" s="3139"/>
      <c r="I204" s="3140"/>
      <c r="J204" s="3140"/>
      <c r="K204" s="3140"/>
      <c r="L204" s="3140"/>
      <c r="M204" s="3140"/>
      <c r="N204" s="79"/>
      <c r="O204" s="1326"/>
      <c r="P204" s="1326"/>
      <c r="Q204" s="1327"/>
      <c r="R204" s="1328"/>
      <c r="S204" s="1328"/>
      <c r="T204" s="1328"/>
      <c r="U204" s="1328"/>
      <c r="V204" s="1329"/>
      <c r="W204" s="5478"/>
      <c r="X204"/>
      <c r="Y204" s="5357"/>
      <c r="Z204" s="1288" t="s">
        <v>1382</v>
      </c>
    </row>
    <row r="205" spans="1:26" ht="18" customHeight="1">
      <c r="A205" s="5357"/>
      <c r="B205" s="5315" t="s">
        <v>15</v>
      </c>
      <c r="C205" s="5316" t="s">
        <v>288</v>
      </c>
      <c r="D205" s="5316"/>
      <c r="E205" s="5316"/>
      <c r="F205" s="5316"/>
      <c r="G205" s="5316"/>
      <c r="H205" s="5316"/>
      <c r="I205" s="5316"/>
      <c r="J205" s="5316"/>
      <c r="K205" s="5316"/>
      <c r="L205" s="5316"/>
      <c r="M205" s="5316"/>
      <c r="N205" s="5317"/>
      <c r="O205" s="1326"/>
      <c r="P205" s="1326"/>
      <c r="Q205" s="1327"/>
      <c r="R205" s="1328"/>
      <c r="S205" s="1328"/>
      <c r="T205" s="1328"/>
      <c r="U205" s="1328"/>
      <c r="V205" s="1329"/>
      <c r="W205" s="5478"/>
      <c r="X205"/>
      <c r="Y205" s="5357"/>
      <c r="Z205" s="1288" t="s">
        <v>1382</v>
      </c>
    </row>
    <row r="206" spans="1:26" ht="18" customHeight="1">
      <c r="A206" s="5357"/>
      <c r="B206" s="5315"/>
      <c r="C206" s="5316"/>
      <c r="D206" s="5316"/>
      <c r="E206" s="5316"/>
      <c r="F206" s="5316"/>
      <c r="G206" s="5316"/>
      <c r="H206" s="5316"/>
      <c r="I206" s="5316"/>
      <c r="J206" s="5316"/>
      <c r="K206" s="5316"/>
      <c r="L206" s="5316"/>
      <c r="M206" s="5316"/>
      <c r="N206" s="5317"/>
      <c r="O206" s="1326"/>
      <c r="P206" s="1326"/>
      <c r="Q206" s="1327"/>
      <c r="R206" s="1328"/>
      <c r="S206" s="1328"/>
      <c r="T206" s="1328"/>
      <c r="U206" s="1328"/>
      <c r="V206" s="1329"/>
      <c r="W206" s="5478"/>
      <c r="X206"/>
      <c r="Y206" s="5357"/>
      <c r="Z206" s="1288" t="s">
        <v>1382</v>
      </c>
    </row>
    <row r="207" spans="1:26" ht="18" customHeight="1">
      <c r="A207" s="5357"/>
      <c r="B207" s="1400" t="s">
        <v>281</v>
      </c>
      <c r="C207" s="3132" t="s">
        <v>293</v>
      </c>
      <c r="D207" s="3139"/>
      <c r="E207" s="3139"/>
      <c r="F207" s="3139"/>
      <c r="G207" s="3139"/>
      <c r="H207" s="3139"/>
      <c r="I207" s="3140"/>
      <c r="J207" s="3140"/>
      <c r="K207" s="3140"/>
      <c r="L207" s="3140"/>
      <c r="M207" s="3140"/>
      <c r="N207" s="79"/>
      <c r="O207" s="1326"/>
      <c r="P207" s="1326"/>
      <c r="Q207" s="1327"/>
      <c r="R207" s="1328"/>
      <c r="S207" s="1328"/>
      <c r="T207" s="1328"/>
      <c r="U207" s="1328"/>
      <c r="V207" s="1329"/>
      <c r="W207" s="5478"/>
      <c r="X207"/>
      <c r="Y207" s="5357"/>
      <c r="Z207" s="1288" t="s">
        <v>1382</v>
      </c>
    </row>
    <row r="208" spans="1:26" ht="18" customHeight="1">
      <c r="A208" s="5357"/>
      <c r="B208" s="1401" t="s">
        <v>282</v>
      </c>
      <c r="C208" s="5318" t="s">
        <v>1269</v>
      </c>
      <c r="D208" s="5318"/>
      <c r="E208" s="5318"/>
      <c r="F208" s="5318"/>
      <c r="G208" s="5318"/>
      <c r="H208" s="5318"/>
      <c r="I208" s="5318"/>
      <c r="J208" s="5318"/>
      <c r="K208" s="5318"/>
      <c r="L208" s="5318"/>
      <c r="M208" s="5318"/>
      <c r="N208" s="5319"/>
      <c r="O208" s="1326"/>
      <c r="P208" s="1326"/>
      <c r="Q208" s="1327"/>
      <c r="R208" s="1328"/>
      <c r="S208" s="1328"/>
      <c r="T208" s="1328"/>
      <c r="U208" s="1328"/>
      <c r="V208" s="1329"/>
      <c r="W208" s="5478"/>
      <c r="X208"/>
      <c r="Y208" s="5357"/>
      <c r="Z208" s="1288" t="s">
        <v>1382</v>
      </c>
    </row>
    <row r="209" spans="1:27" ht="18" customHeight="1">
      <c r="A209" s="5357"/>
      <c r="B209" s="1401"/>
      <c r="C209" s="5318"/>
      <c r="D209" s="5318"/>
      <c r="E209" s="5318"/>
      <c r="F209" s="5318"/>
      <c r="G209" s="5318"/>
      <c r="H209" s="5318"/>
      <c r="I209" s="5318"/>
      <c r="J209" s="5318"/>
      <c r="K209" s="5318"/>
      <c r="L209" s="5318"/>
      <c r="M209" s="5318"/>
      <c r="N209" s="5319"/>
      <c r="O209" s="1326"/>
      <c r="P209" s="1326"/>
      <c r="Q209" s="1327"/>
      <c r="R209" s="1328"/>
      <c r="S209" s="1328"/>
      <c r="T209" s="1328"/>
      <c r="U209" s="1328"/>
      <c r="V209" s="1329"/>
      <c r="W209" s="5478"/>
      <c r="X209"/>
      <c r="Y209" s="5357"/>
      <c r="Z209" s="1288" t="s">
        <v>1382</v>
      </c>
    </row>
    <row r="210" spans="1:27" ht="18" customHeight="1">
      <c r="A210" s="5357"/>
      <c r="B210" s="24" t="s">
        <v>253</v>
      </c>
      <c r="C210" s="5320" t="str">
        <f ca="1">CELL("nomfichier")</f>
        <v>E:\0-UPRT\1-UPRT.FR-SITE-WEB\ff-fiches-fabrications\ff-fiches-fabrication-maj-08-2020\[ff-14.B-restauration-10.postits-portions.xlsx]Nota</v>
      </c>
      <c r="D210" s="5320"/>
      <c r="E210" s="5320"/>
      <c r="F210" s="5320"/>
      <c r="G210" s="5320"/>
      <c r="H210" s="5320"/>
      <c r="I210" s="5320"/>
      <c r="J210" s="5320"/>
      <c r="K210" s="5320"/>
      <c r="L210" s="5320"/>
      <c r="M210" s="5320"/>
      <c r="N210" s="5321"/>
      <c r="O210" s="1326"/>
      <c r="P210" s="1326"/>
      <c r="Q210" s="1327"/>
      <c r="R210" s="1328"/>
      <c r="S210" s="1328"/>
      <c r="T210" s="1328"/>
      <c r="U210" s="1328"/>
      <c r="V210" s="1329"/>
      <c r="W210" s="5478"/>
      <c r="X210"/>
      <c r="Y210" s="5357"/>
      <c r="Z210" s="1288" t="s">
        <v>1382</v>
      </c>
    </row>
    <row r="211" spans="1:27" ht="18" customHeight="1">
      <c r="A211" s="5357"/>
      <c r="B211" s="1325" t="s">
        <v>255</v>
      </c>
      <c r="C211" s="5299" t="s">
        <v>1437</v>
      </c>
      <c r="D211" s="5299"/>
      <c r="E211" s="5299"/>
      <c r="F211" s="5299"/>
      <c r="G211" s="5299"/>
      <c r="H211" s="5299"/>
      <c r="I211" s="5299"/>
      <c r="J211" s="5299"/>
      <c r="K211" s="5299"/>
      <c r="L211" s="5299"/>
      <c r="M211" s="5299"/>
      <c r="N211" s="5322"/>
      <c r="O211" s="1326"/>
      <c r="P211" s="1326"/>
      <c r="Q211" s="1327"/>
      <c r="R211" s="1328"/>
      <c r="S211" s="1328"/>
      <c r="T211" s="1328"/>
      <c r="U211" s="1328"/>
      <c r="V211" s="1329"/>
      <c r="W211" s="5478"/>
      <c r="X211"/>
      <c r="Y211" s="5357"/>
      <c r="Z211" s="1288" t="s">
        <v>1382</v>
      </c>
    </row>
    <row r="212" spans="1:27" ht="18" customHeight="1" thickBot="1">
      <c r="A212" s="5357"/>
      <c r="B212" s="5300" t="s">
        <v>258</v>
      </c>
      <c r="C212" s="5052"/>
      <c r="D212" s="5052"/>
      <c r="E212" s="5052"/>
      <c r="F212" s="5052"/>
      <c r="G212" s="5052"/>
      <c r="H212" s="5052"/>
      <c r="I212" s="5052"/>
      <c r="J212" s="5052"/>
      <c r="K212" s="5052"/>
      <c r="L212" s="5052"/>
      <c r="M212" s="5052"/>
      <c r="N212" s="5301"/>
      <c r="O212" s="1326"/>
      <c r="P212" s="1326"/>
      <c r="Q212" s="1327"/>
      <c r="R212" s="1328"/>
      <c r="S212" s="1328"/>
      <c r="T212" s="1328"/>
      <c r="U212" s="1328"/>
      <c r="V212" s="1329"/>
      <c r="W212" s="5478"/>
      <c r="X212"/>
      <c r="Y212" s="5357"/>
      <c r="Z212" s="1288" t="s">
        <v>1382</v>
      </c>
    </row>
    <row r="213" spans="1:27" ht="18" customHeight="1">
      <c r="A213" s="1402"/>
      <c r="B213" s="1403"/>
      <c r="C213" s="1403"/>
      <c r="D213" s="1404"/>
      <c r="E213" s="1072"/>
      <c r="F213" s="1405"/>
      <c r="G213" s="1406"/>
      <c r="H213" s="1406"/>
      <c r="I213" s="1406"/>
      <c r="J213" s="1406"/>
      <c r="K213" s="1407"/>
      <c r="L213" s="1407"/>
      <c r="M213" s="1407"/>
      <c r="N213" s="1407"/>
      <c r="O213" s="1408"/>
      <c r="P213" s="1408"/>
      <c r="Q213" s="1408"/>
      <c r="R213" s="1408"/>
      <c r="S213" s="1408"/>
      <c r="T213" s="1408"/>
      <c r="U213" s="1408"/>
      <c r="V213" s="1408"/>
      <c r="W213" s="5478"/>
      <c r="X213"/>
      <c r="Y213" s="1402"/>
      <c r="Z213" s="1288" t="s">
        <v>1382</v>
      </c>
    </row>
    <row r="214" spans="1:27" ht="18" customHeight="1">
      <c r="A214" s="1408"/>
      <c r="B214" s="1408"/>
      <c r="C214" s="1408"/>
      <c r="D214" s="1408"/>
      <c r="E214" s="1408"/>
      <c r="F214" s="1408"/>
      <c r="G214" s="1408"/>
      <c r="H214" s="1408"/>
      <c r="I214" s="1408"/>
      <c r="J214" s="1408"/>
      <c r="K214" s="1408"/>
      <c r="L214" s="1408"/>
      <c r="M214" s="1408"/>
      <c r="N214" s="1408"/>
      <c r="O214" s="1408"/>
      <c r="P214" s="1408"/>
      <c r="Q214" s="1408"/>
      <c r="R214" s="1408"/>
      <c r="S214" s="1408"/>
      <c r="T214" s="1408"/>
      <c r="U214" s="1408"/>
      <c r="V214" s="1408"/>
      <c r="W214" s="5478"/>
      <c r="X214"/>
      <c r="Y214" s="1408"/>
      <c r="Z214" s="1288" t="s">
        <v>1382</v>
      </c>
    </row>
    <row r="215" spans="1:27" ht="18" customHeight="1" thickBot="1">
      <c r="A215" s="1436"/>
      <c r="B215" s="1437"/>
      <c r="C215" s="1437"/>
      <c r="D215" s="1438"/>
      <c r="E215" s="1439"/>
      <c r="F215" s="1405"/>
      <c r="G215" s="1406"/>
      <c r="H215" s="1406"/>
      <c r="I215" s="1406"/>
      <c r="J215" s="1406"/>
      <c r="K215" s="1407"/>
      <c r="L215" s="1407"/>
      <c r="M215" s="1407"/>
      <c r="N215" s="1407"/>
      <c r="O215" s="1408"/>
      <c r="P215" s="1408"/>
      <c r="Q215" s="1408"/>
      <c r="R215" s="1408"/>
      <c r="S215" s="1408"/>
      <c r="T215" s="1408"/>
      <c r="U215" s="1408"/>
      <c r="V215" s="1408"/>
      <c r="W215" s="5478"/>
      <c r="X215"/>
      <c r="Y215" s="1436"/>
      <c r="Z215" s="5517" t="s">
        <v>1408</v>
      </c>
      <c r="AA215" s="5517"/>
    </row>
    <row r="216" spans="1:27" ht="18" customHeight="1">
      <c r="A216" s="5399" t="s">
        <v>243</v>
      </c>
      <c r="B216" s="5401" t="s">
        <v>273</v>
      </c>
      <c r="C216" s="5402"/>
      <c r="D216" s="5402"/>
      <c r="E216" s="5402"/>
      <c r="F216" s="5402"/>
      <c r="G216" s="5402"/>
      <c r="H216" s="5402"/>
      <c r="I216" s="5402"/>
      <c r="J216" s="5402"/>
      <c r="K216" s="5402"/>
      <c r="L216" s="5402"/>
      <c r="M216" s="5402"/>
      <c r="N216" s="5405">
        <v>2</v>
      </c>
      <c r="O216" s="5369" t="str">
        <f>B216</f>
        <v>NOM DE LA RECETTE ou d'un élément de la recette</v>
      </c>
      <c r="P216" s="5370"/>
      <c r="Q216" s="5370"/>
      <c r="R216" s="5370"/>
      <c r="S216" s="5370"/>
      <c r="T216" s="5370"/>
      <c r="U216" s="5370"/>
      <c r="V216" s="5371"/>
      <c r="W216" s="5478"/>
      <c r="X216"/>
      <c r="Y216" s="5399" t="s">
        <v>243</v>
      </c>
      <c r="Z216" s="5517"/>
      <c r="AA216" s="5517"/>
    </row>
    <row r="217" spans="1:27" ht="18" customHeight="1">
      <c r="A217" s="5400"/>
      <c r="B217" s="5403"/>
      <c r="C217" s="5404"/>
      <c r="D217" s="5404"/>
      <c r="E217" s="5404"/>
      <c r="F217" s="5404"/>
      <c r="G217" s="5404"/>
      <c r="H217" s="5404"/>
      <c r="I217" s="5404"/>
      <c r="J217" s="5404"/>
      <c r="K217" s="5404"/>
      <c r="L217" s="5404"/>
      <c r="M217" s="5404"/>
      <c r="N217" s="5406"/>
      <c r="O217" s="5369"/>
      <c r="P217" s="5370"/>
      <c r="Q217" s="5370"/>
      <c r="R217" s="5370"/>
      <c r="S217" s="5370"/>
      <c r="T217" s="5370"/>
      <c r="U217" s="5370"/>
      <c r="V217" s="5371"/>
      <c r="W217" s="5478"/>
      <c r="X217"/>
      <c r="Y217" s="5400"/>
      <c r="Z217" s="5517"/>
      <c r="AA217" s="5517"/>
    </row>
    <row r="218" spans="1:27" ht="18" customHeight="1">
      <c r="A218" s="5400"/>
      <c r="B218" s="5403"/>
      <c r="C218" s="5404"/>
      <c r="D218" s="5404"/>
      <c r="E218" s="5404"/>
      <c r="F218" s="5404"/>
      <c r="G218" s="5404"/>
      <c r="H218" s="5404"/>
      <c r="I218" s="5404"/>
      <c r="J218" s="5404"/>
      <c r="K218" s="5404"/>
      <c r="L218" s="5404"/>
      <c r="M218" s="5404"/>
      <c r="N218" s="5406"/>
      <c r="O218" s="5369"/>
      <c r="P218" s="5370"/>
      <c r="Q218" s="5370"/>
      <c r="R218" s="5370"/>
      <c r="S218" s="5370"/>
      <c r="T218" s="5370"/>
      <c r="U218" s="5370"/>
      <c r="V218" s="5371"/>
      <c r="W218" s="5478"/>
      <c r="X218"/>
      <c r="Y218" s="5400"/>
      <c r="Z218" s="5517"/>
      <c r="AA218" s="5517"/>
    </row>
    <row r="219" spans="1:27" ht="18" customHeight="1">
      <c r="A219" s="5357"/>
      <c r="B219" s="5358" t="s">
        <v>277</v>
      </c>
      <c r="C219" s="5359"/>
      <c r="D219" s="5360" t="s">
        <v>278</v>
      </c>
      <c r="E219" s="5360"/>
      <c r="F219" s="5360"/>
      <c r="G219" s="5360"/>
      <c r="H219" s="5360"/>
      <c r="I219" s="5360"/>
      <c r="J219" s="5360"/>
      <c r="K219" s="5360"/>
      <c r="L219" s="5360"/>
      <c r="M219" s="5360"/>
      <c r="N219" s="5361"/>
      <c r="O219" s="5369" t="str">
        <f>D219</f>
        <v xml:space="preserve"> ?  Si vous avez plusieurs postits pour une recette NOM DE LA RECETTE MÈRE</v>
      </c>
      <c r="P219" s="5370"/>
      <c r="Q219" s="5370"/>
      <c r="R219" s="5370"/>
      <c r="S219" s="5370"/>
      <c r="T219" s="5370"/>
      <c r="U219" s="5370"/>
      <c r="V219" s="5371"/>
      <c r="W219" s="5478"/>
      <c r="X219"/>
      <c r="Y219" s="5357"/>
      <c r="Z219" s="1288" t="s">
        <v>1382</v>
      </c>
    </row>
    <row r="220" spans="1:27" ht="18" customHeight="1">
      <c r="A220" s="5357"/>
      <c r="B220" s="5358"/>
      <c r="C220" s="5359"/>
      <c r="D220" s="5360"/>
      <c r="E220" s="5360"/>
      <c r="F220" s="5360"/>
      <c r="G220" s="5360"/>
      <c r="H220" s="5360"/>
      <c r="I220" s="5360"/>
      <c r="J220" s="5360"/>
      <c r="K220" s="5360"/>
      <c r="L220" s="5360"/>
      <c r="M220" s="5360"/>
      <c r="N220" s="5361"/>
      <c r="O220" s="5369"/>
      <c r="P220" s="5370"/>
      <c r="Q220" s="5370"/>
      <c r="R220" s="5370"/>
      <c r="S220" s="5370"/>
      <c r="T220" s="5370"/>
      <c r="U220" s="5370"/>
      <c r="V220" s="5371"/>
      <c r="W220" s="5478"/>
      <c r="X220"/>
      <c r="Y220" s="5357"/>
      <c r="Z220" s="1288" t="s">
        <v>1382</v>
      </c>
    </row>
    <row r="221" spans="1:27" ht="18" customHeight="1">
      <c r="A221" s="5357"/>
      <c r="B221" s="5509" t="s">
        <v>2234</v>
      </c>
      <c r="C221" s="5510"/>
      <c r="D221" s="5510"/>
      <c r="E221" s="5510"/>
      <c r="F221" s="5510"/>
      <c r="G221" s="5510"/>
      <c r="H221" s="5510"/>
      <c r="I221" s="5510"/>
      <c r="J221" s="5510"/>
      <c r="K221" s="5510"/>
      <c r="L221" s="5510"/>
      <c r="M221" s="5510"/>
      <c r="N221" s="5511"/>
      <c r="O221" s="5369" t="str">
        <f>B221</f>
        <v>Auteur :</v>
      </c>
      <c r="P221" s="5370"/>
      <c r="Q221" s="5370"/>
      <c r="R221" s="5370"/>
      <c r="S221" s="5370"/>
      <c r="T221" s="5370"/>
      <c r="U221" s="5370"/>
      <c r="V221" s="5371"/>
      <c r="W221" s="5478"/>
      <c r="X221"/>
      <c r="Y221" s="5357"/>
      <c r="Z221" s="1288" t="s">
        <v>1382</v>
      </c>
    </row>
    <row r="222" spans="1:27" ht="18" customHeight="1">
      <c r="A222" s="5357"/>
      <c r="B222" s="5509"/>
      <c r="C222" s="5510"/>
      <c r="D222" s="5510"/>
      <c r="E222" s="5510"/>
      <c r="F222" s="5510"/>
      <c r="G222" s="5510"/>
      <c r="H222" s="5510"/>
      <c r="I222" s="5510"/>
      <c r="J222" s="5510"/>
      <c r="K222" s="5510"/>
      <c r="L222" s="5510"/>
      <c r="M222" s="5510"/>
      <c r="N222" s="5511"/>
      <c r="O222" s="5369"/>
      <c r="P222" s="5370"/>
      <c r="Q222" s="5370"/>
      <c r="R222" s="5370"/>
      <c r="S222" s="5370"/>
      <c r="T222" s="5370"/>
      <c r="U222" s="5370"/>
      <c r="V222" s="5371"/>
      <c r="W222" s="5478"/>
      <c r="X222"/>
      <c r="Y222" s="5357"/>
      <c r="Z222" s="1288" t="s">
        <v>1382</v>
      </c>
    </row>
    <row r="223" spans="1:27" ht="18" customHeight="1">
      <c r="A223" s="5357"/>
      <c r="B223" s="5372" t="s">
        <v>1393</v>
      </c>
      <c r="C223" s="5373"/>
      <c r="D223" s="5373"/>
      <c r="E223" s="5373"/>
      <c r="F223" s="5373"/>
      <c r="G223" s="5373"/>
      <c r="H223" s="5373"/>
      <c r="I223" s="5373"/>
      <c r="J223" s="5373"/>
      <c r="K223" s="5373"/>
      <c r="L223" s="5373"/>
      <c r="M223" s="5373"/>
      <c r="N223" s="5374"/>
      <c r="O223" s="1326"/>
      <c r="P223" s="1326"/>
      <c r="Q223" s="1326"/>
      <c r="R223" s="1413"/>
      <c r="S223" s="1414"/>
      <c r="T223" s="1415"/>
      <c r="U223" s="1416"/>
      <c r="V223" s="1417"/>
      <c r="W223" s="5478"/>
      <c r="X223"/>
      <c r="Y223" s="5357"/>
      <c r="Z223" s="1288" t="s">
        <v>1382</v>
      </c>
    </row>
    <row r="224" spans="1:27" ht="18" customHeight="1">
      <c r="A224" s="5357"/>
      <c r="B224" s="5372"/>
      <c r="C224" s="5373"/>
      <c r="D224" s="5373"/>
      <c r="E224" s="5373"/>
      <c r="F224" s="5373"/>
      <c r="G224" s="5373"/>
      <c r="H224" s="5373"/>
      <c r="I224" s="5373"/>
      <c r="J224" s="5373"/>
      <c r="K224" s="5373"/>
      <c r="L224" s="5373"/>
      <c r="M224" s="5373"/>
      <c r="N224" s="5374"/>
      <c r="O224" s="1326"/>
      <c r="P224" s="1326"/>
      <c r="Q224" s="1326"/>
      <c r="R224" s="1413"/>
      <c r="S224" s="1414"/>
      <c r="T224" s="1415"/>
      <c r="U224" s="1416"/>
      <c r="V224" s="1417"/>
      <c r="W224" s="5478"/>
      <c r="X224"/>
      <c r="Y224" s="5357"/>
      <c r="Z224" s="1288" t="s">
        <v>1382</v>
      </c>
    </row>
    <row r="225" spans="1:27" ht="18" customHeight="1">
      <c r="A225" s="5357"/>
      <c r="B225" s="5372"/>
      <c r="C225" s="5373"/>
      <c r="D225" s="5373"/>
      <c r="E225" s="5373"/>
      <c r="F225" s="5373"/>
      <c r="G225" s="5373"/>
      <c r="H225" s="5373"/>
      <c r="I225" s="5373"/>
      <c r="J225" s="5373"/>
      <c r="K225" s="5373"/>
      <c r="L225" s="5373"/>
      <c r="M225" s="5373"/>
      <c r="N225" s="5374"/>
      <c r="O225" s="1326"/>
      <c r="P225" s="1326"/>
      <c r="Q225" s="1326"/>
      <c r="R225" s="1413"/>
      <c r="S225" s="1414"/>
      <c r="T225" s="1415"/>
      <c r="U225" s="1416"/>
      <c r="V225" s="1417"/>
      <c r="W225" s="5478"/>
      <c r="X225"/>
      <c r="Y225" s="5357"/>
      <c r="Z225" s="1288" t="s">
        <v>1382</v>
      </c>
    </row>
    <row r="226" spans="1:27" ht="18" customHeight="1">
      <c r="A226" s="5357"/>
      <c r="B226" s="5372"/>
      <c r="C226" s="5373"/>
      <c r="D226" s="5373"/>
      <c r="E226" s="5373"/>
      <c r="F226" s="5373"/>
      <c r="G226" s="5373"/>
      <c r="H226" s="5373"/>
      <c r="I226" s="5373"/>
      <c r="J226" s="5373"/>
      <c r="K226" s="5373"/>
      <c r="L226" s="5373"/>
      <c r="M226" s="5373"/>
      <c r="N226" s="5374"/>
      <c r="O226" s="1326"/>
      <c r="P226" s="1326"/>
      <c r="Q226" s="1326"/>
      <c r="R226" s="1413"/>
      <c r="S226" s="1414"/>
      <c r="T226" s="1415"/>
      <c r="U226" s="1416"/>
      <c r="V226" s="1417"/>
      <c r="W226" s="5478"/>
      <c r="X226"/>
      <c r="Y226" s="5357"/>
      <c r="Z226" s="1288" t="s">
        <v>1382</v>
      </c>
    </row>
    <row r="227" spans="1:27" ht="18" customHeight="1">
      <c r="A227" s="5357"/>
      <c r="B227" s="5372"/>
      <c r="C227" s="5373"/>
      <c r="D227" s="5373"/>
      <c r="E227" s="5373"/>
      <c r="F227" s="5373"/>
      <c r="G227" s="5373"/>
      <c r="H227" s="5373"/>
      <c r="I227" s="5373"/>
      <c r="J227" s="5373"/>
      <c r="K227" s="5373"/>
      <c r="L227" s="5373"/>
      <c r="M227" s="5373"/>
      <c r="N227" s="5374"/>
      <c r="O227" s="1326"/>
      <c r="P227" s="1326"/>
      <c r="Q227" s="1326"/>
      <c r="R227" s="1413"/>
      <c r="S227" s="1414"/>
      <c r="T227" s="1415"/>
      <c r="U227" s="1416"/>
      <c r="V227" s="1417"/>
      <c r="W227" s="5478"/>
      <c r="X227"/>
      <c r="Y227" s="5357"/>
      <c r="Z227" s="1288" t="s">
        <v>1382</v>
      </c>
    </row>
    <row r="228" spans="1:27" ht="18" customHeight="1">
      <c r="A228" s="5357"/>
      <c r="B228" s="5372"/>
      <c r="C228" s="5373"/>
      <c r="D228" s="5373"/>
      <c r="E228" s="5373"/>
      <c r="F228" s="5373"/>
      <c r="G228" s="5373"/>
      <c r="H228" s="5373"/>
      <c r="I228" s="5373"/>
      <c r="J228" s="5373"/>
      <c r="K228" s="5373"/>
      <c r="L228" s="5373"/>
      <c r="M228" s="5373"/>
      <c r="N228" s="5374"/>
      <c r="O228" s="1326"/>
      <c r="P228" s="1326"/>
      <c r="Q228" s="1326"/>
      <c r="R228" s="1413"/>
      <c r="S228" s="1414"/>
      <c r="T228" s="1415"/>
      <c r="U228" s="1416"/>
      <c r="V228" s="1417"/>
      <c r="W228" s="5478"/>
      <c r="X228"/>
      <c r="Y228" s="5357"/>
      <c r="Z228" s="1288" t="s">
        <v>1382</v>
      </c>
    </row>
    <row r="229" spans="1:27" ht="18" customHeight="1">
      <c r="A229" s="5357"/>
      <c r="B229" s="5375"/>
      <c r="C229" s="5376"/>
      <c r="D229" s="5376"/>
      <c r="E229" s="5376"/>
      <c r="F229" s="5376"/>
      <c r="G229" s="5376"/>
      <c r="H229" s="5376"/>
      <c r="I229" s="5376"/>
      <c r="J229" s="5376"/>
      <c r="K229" s="5376"/>
      <c r="L229" s="5376"/>
      <c r="M229" s="5376"/>
      <c r="N229" s="5377"/>
      <c r="O229" s="1332"/>
      <c r="P229" s="1333"/>
      <c r="Q229" s="1333"/>
      <c r="R229" s="1333"/>
      <c r="S229" s="1334"/>
      <c r="T229" s="1334"/>
      <c r="U229" s="1334"/>
      <c r="V229" s="1335"/>
      <c r="W229" s="5478"/>
      <c r="X229"/>
      <c r="Y229" s="5357"/>
      <c r="Z229" s="5517" t="s">
        <v>1408</v>
      </c>
      <c r="AA229" s="5517"/>
    </row>
    <row r="230" spans="1:27" ht="18" customHeight="1">
      <c r="A230" s="5357"/>
      <c r="B230" s="1336" t="s">
        <v>12</v>
      </c>
      <c r="C230" s="947" t="s">
        <v>28</v>
      </c>
      <c r="D230" s="1337"/>
      <c r="E230" s="1338"/>
      <c r="F230" s="1338"/>
      <c r="G230" s="1338"/>
      <c r="H230" s="1338"/>
      <c r="I230" s="1338"/>
      <c r="J230" s="1284"/>
      <c r="K230" s="5389" t="s">
        <v>509</v>
      </c>
      <c r="L230" s="5389"/>
      <c r="M230" s="949" t="s">
        <v>29</v>
      </c>
      <c r="N230" s="20" t="s">
        <v>13</v>
      </c>
      <c r="O230" s="1339"/>
      <c r="P230" s="1340"/>
      <c r="Q230" s="1340"/>
      <c r="R230" s="1340"/>
      <c r="S230" s="1341"/>
      <c r="T230" s="1341"/>
      <c r="U230" s="1341"/>
      <c r="V230" s="1342"/>
      <c r="W230" s="5478"/>
      <c r="X230"/>
      <c r="Y230" s="5357"/>
      <c r="Z230" s="5517"/>
      <c r="AA230" s="5517"/>
    </row>
    <row r="231" spans="1:27" ht="18" customHeight="1">
      <c r="A231" s="5357"/>
      <c r="B231" s="5390">
        <v>20</v>
      </c>
      <c r="C231" s="5475" t="s">
        <v>1416</v>
      </c>
      <c r="D231" s="5475"/>
      <c r="E231" s="5392" t="s">
        <v>26</v>
      </c>
      <c r="F231" s="5392"/>
      <c r="G231" s="5392"/>
      <c r="H231" s="5392"/>
      <c r="I231" s="5392"/>
      <c r="J231" s="5392"/>
      <c r="K231" s="5389"/>
      <c r="L231" s="5389"/>
      <c r="M231" s="5393">
        <v>20</v>
      </c>
      <c r="N231" s="5394"/>
      <c r="O231" s="5395" t="s">
        <v>1417</v>
      </c>
      <c r="P231" s="5396"/>
      <c r="Q231" s="5396"/>
      <c r="R231" s="5396"/>
      <c r="S231" s="5396"/>
      <c r="T231" s="5396"/>
      <c r="U231" s="5378">
        <f>H51</f>
        <v>40</v>
      </c>
      <c r="V231" s="5379"/>
      <c r="W231" s="5478"/>
      <c r="X231"/>
      <c r="Y231" s="5357"/>
      <c r="Z231" s="5517"/>
      <c r="AA231" s="5517"/>
    </row>
    <row r="232" spans="1:27" ht="18" customHeight="1">
      <c r="A232" s="5357"/>
      <c r="B232" s="5390"/>
      <c r="C232" s="5475"/>
      <c r="D232" s="5475"/>
      <c r="E232" s="1338"/>
      <c r="F232" s="1028" t="s">
        <v>280</v>
      </c>
      <c r="G232" s="1040" t="s">
        <v>309</v>
      </c>
      <c r="H232" s="1040"/>
      <c r="I232" s="1040"/>
      <c r="J232" s="1029" t="s">
        <v>15</v>
      </c>
      <c r="K232" s="5389"/>
      <c r="L232" s="5389"/>
      <c r="M232" s="5393"/>
      <c r="N232" s="5394"/>
      <c r="O232" s="5395"/>
      <c r="P232" s="5396"/>
      <c r="Q232" s="5396"/>
      <c r="R232" s="5396"/>
      <c r="S232" s="5396"/>
      <c r="T232" s="5396"/>
      <c r="U232" s="5378"/>
      <c r="V232" s="5379"/>
      <c r="W232" s="5478"/>
      <c r="X232"/>
      <c r="Y232" s="5357"/>
      <c r="Z232" s="5517"/>
      <c r="AA232" s="5517"/>
    </row>
    <row r="233" spans="1:27" ht="18" customHeight="1">
      <c r="A233" s="5357"/>
      <c r="B233" s="5380" t="s">
        <v>25</v>
      </c>
      <c r="C233" s="5381"/>
      <c r="F233" s="5"/>
      <c r="G233" s="5"/>
      <c r="H233" s="1343" t="s">
        <v>310</v>
      </c>
      <c r="I233" s="1344">
        <v>500</v>
      </c>
      <c r="J233" s="1029" t="s">
        <v>15</v>
      </c>
      <c r="K233" s="5382" t="s">
        <v>1392</v>
      </c>
      <c r="L233" s="5382"/>
      <c r="M233" s="5473" t="s">
        <v>1260</v>
      </c>
      <c r="N233" s="5474"/>
      <c r="O233" s="5385" t="s">
        <v>1420</v>
      </c>
      <c r="P233" s="5386"/>
      <c r="Q233" s="5386"/>
      <c r="R233" s="5386"/>
      <c r="S233" s="5386"/>
      <c r="T233" s="5386"/>
      <c r="U233" s="5387" t="str">
        <f>Q51</f>
        <v>Portions</v>
      </c>
      <c r="V233" s="5388"/>
      <c r="W233" s="5478"/>
      <c r="X233"/>
      <c r="Y233" s="5357"/>
      <c r="Z233" s="5517"/>
      <c r="AA233" s="5517"/>
    </row>
    <row r="234" spans="1:27" ht="18" customHeight="1">
      <c r="A234" s="5357"/>
      <c r="B234" s="5380"/>
      <c r="C234" s="5381"/>
      <c r="D234" s="1345"/>
      <c r="E234" s="1345"/>
      <c r="F234" s="5"/>
      <c r="G234" s="5"/>
      <c r="H234" s="1034" t="s">
        <v>311</v>
      </c>
      <c r="I234" s="1346">
        <v>500</v>
      </c>
      <c r="J234" s="1030" t="s">
        <v>281</v>
      </c>
      <c r="K234" s="5382"/>
      <c r="L234" s="5382"/>
      <c r="M234" s="5473"/>
      <c r="N234" s="5474"/>
      <c r="O234" s="5385"/>
      <c r="P234" s="5386"/>
      <c r="Q234" s="5386"/>
      <c r="R234" s="5386"/>
      <c r="S234" s="5386"/>
      <c r="T234" s="5386"/>
      <c r="U234" s="5387"/>
      <c r="V234" s="5388"/>
      <c r="W234" s="5478"/>
      <c r="X234"/>
      <c r="Y234" s="5357"/>
      <c r="Z234" s="5517"/>
      <c r="AA234" s="5517"/>
    </row>
    <row r="235" spans="1:27" ht="18" customHeight="1">
      <c r="A235" s="5357"/>
      <c r="B235" s="5343" t="s">
        <v>30</v>
      </c>
      <c r="C235" s="5344"/>
      <c r="D235" s="1347"/>
      <c r="E235" s="1348"/>
      <c r="H235" s="1034" t="s">
        <v>312</v>
      </c>
      <c r="I235" s="1031">
        <f>(B231/I233)*I234</f>
        <v>20</v>
      </c>
      <c r="J235" s="1032" t="s">
        <v>282</v>
      </c>
      <c r="K235" s="1349"/>
      <c r="L235" s="1033"/>
      <c r="M235" s="1349"/>
      <c r="N235" s="1350"/>
      <c r="O235" s="1339"/>
      <c r="P235" s="1340"/>
      <c r="Q235" s="1340"/>
      <c r="R235" s="1340"/>
      <c r="S235" s="1341"/>
      <c r="T235" s="1341"/>
      <c r="U235" s="1341"/>
      <c r="V235" s="1342"/>
      <c r="W235" s="5478"/>
      <c r="X235"/>
      <c r="Y235" s="5357"/>
      <c r="Z235" s="5517"/>
      <c r="AA235" s="5517"/>
    </row>
    <row r="236" spans="1:27" ht="18" customHeight="1">
      <c r="A236" s="5357"/>
      <c r="B236" s="5347" t="s">
        <v>284</v>
      </c>
      <c r="C236" s="5349" t="s">
        <v>285</v>
      </c>
      <c r="D236" s="1284" t="s">
        <v>283</v>
      </c>
      <c r="E236" s="1035"/>
      <c r="F236" s="1035"/>
      <c r="G236" s="1035" t="str">
        <f>D238</f>
        <v>D</v>
      </c>
      <c r="H236" s="1035"/>
      <c r="I236" s="1035"/>
      <c r="J236" s="1035"/>
      <c r="K236" s="1035"/>
      <c r="L236" s="1034"/>
      <c r="M236" s="1035"/>
      <c r="N236" s="1351"/>
      <c r="O236" s="1339"/>
      <c r="P236" s="1340"/>
      <c r="Q236" s="1340"/>
      <c r="R236" s="1340"/>
      <c r="S236" s="1341"/>
      <c r="T236" s="1341"/>
      <c r="U236" s="1341"/>
      <c r="V236" s="1342"/>
      <c r="W236" s="5478"/>
      <c r="X236"/>
      <c r="Y236" s="5357"/>
      <c r="Z236" s="5517"/>
      <c r="AA236" s="5517"/>
    </row>
    <row r="237" spans="1:27" ht="18" customHeight="1">
      <c r="A237" s="5357"/>
      <c r="B237" s="5347"/>
      <c r="C237" s="5349"/>
      <c r="D237" s="1036" t="s">
        <v>27</v>
      </c>
      <c r="E237" s="1284" t="s">
        <v>286</v>
      </c>
      <c r="F237" s="963"/>
      <c r="G237" s="1037"/>
      <c r="H237" s="1035"/>
      <c r="I237" s="1035"/>
      <c r="J237" s="951"/>
      <c r="K237" s="1352"/>
      <c r="L237" s="1352"/>
      <c r="M237" s="1352"/>
      <c r="N237" s="1353"/>
      <c r="O237" s="1339"/>
      <c r="P237" s="1340"/>
      <c r="Q237" s="1340"/>
      <c r="R237" s="1340"/>
      <c r="S237" s="1341"/>
      <c r="T237" s="1341"/>
      <c r="U237" s="1341"/>
      <c r="V237" s="1342"/>
      <c r="W237" s="5478"/>
      <c r="X237"/>
      <c r="Y237" s="5357"/>
      <c r="Z237" s="5517"/>
      <c r="AA237" s="5517"/>
    </row>
    <row r="238" spans="1:27" ht="18" customHeight="1">
      <c r="A238" s="5357"/>
      <c r="B238" s="5347"/>
      <c r="C238" s="5349"/>
      <c r="D238" s="977" t="str">
        <f>SUBSTITUTE(ADDRESS(1,COLUMN(),4),"1","")</f>
        <v>D</v>
      </c>
      <c r="E238" s="1027"/>
      <c r="F238" s="1027"/>
      <c r="G238" s="1027"/>
      <c r="H238" s="1027"/>
      <c r="I238" s="1027"/>
      <c r="J238" s="1027"/>
      <c r="K238" s="1027"/>
      <c r="L238" s="1027"/>
      <c r="M238" s="1025"/>
      <c r="N238" s="399"/>
      <c r="O238" s="1339"/>
      <c r="P238" s="1340"/>
      <c r="Q238" s="1340"/>
      <c r="R238" s="1340"/>
      <c r="S238" s="1341"/>
      <c r="T238" s="1341"/>
      <c r="U238" s="1341"/>
      <c r="V238" s="1342"/>
      <c r="W238" s="5478"/>
      <c r="X238"/>
      <c r="Y238" s="5357"/>
      <c r="Z238" s="5517"/>
      <c r="AA238" s="5517"/>
    </row>
    <row r="239" spans="1:27" ht="18" customHeight="1">
      <c r="A239" s="5357"/>
      <c r="B239" s="1354"/>
      <c r="C239" s="1355"/>
      <c r="D239" s="1038"/>
      <c r="E239" s="5397" t="s">
        <v>290</v>
      </c>
      <c r="F239" s="5397"/>
      <c r="G239" s="935"/>
      <c r="H239" s="5"/>
      <c r="I239" s="935"/>
      <c r="J239" s="942">
        <f>D239</f>
        <v>0</v>
      </c>
      <c r="K239" s="1039"/>
      <c r="L239" s="1044"/>
      <c r="M239" s="5397" t="s">
        <v>291</v>
      </c>
      <c r="N239" s="5398"/>
      <c r="O239" s="1339"/>
      <c r="P239" s="1340"/>
      <c r="Q239" s="1340"/>
      <c r="R239" s="1340"/>
      <c r="S239" s="1341"/>
      <c r="T239" s="1341"/>
      <c r="U239" s="1341"/>
      <c r="V239" s="1342"/>
      <c r="W239" s="5478"/>
      <c r="X239"/>
      <c r="Y239" s="5357"/>
      <c r="Z239" s="5517"/>
      <c r="AA239" s="5517"/>
    </row>
    <row r="240" spans="1:27" ht="18" customHeight="1">
      <c r="A240" s="5357"/>
      <c r="B240" s="1354"/>
      <c r="C240" s="1418" t="s">
        <v>292</v>
      </c>
      <c r="D240" s="1356">
        <f>B231</f>
        <v>20</v>
      </c>
      <c r="E240" s="5338" t="str">
        <f>M233</f>
        <v>?</v>
      </c>
      <c r="F240" s="1357">
        <f>C285</f>
        <v>1500</v>
      </c>
      <c r="G240" s="1"/>
      <c r="H240" s="5"/>
      <c r="I240" s="1065"/>
      <c r="J240" s="942"/>
      <c r="K240" s="1086" t="s">
        <v>292</v>
      </c>
      <c r="L240" s="1358">
        <f>M231</f>
        <v>20</v>
      </c>
      <c r="M240" s="5338" t="str">
        <f>M233</f>
        <v>?</v>
      </c>
      <c r="N240" s="21">
        <f>L284</f>
        <v>1500</v>
      </c>
      <c r="O240" s="1339"/>
      <c r="P240" s="1340"/>
      <c r="Q240" s="1340"/>
      <c r="R240" s="1340"/>
      <c r="S240" s="1341"/>
      <c r="T240" s="1341"/>
      <c r="U240" s="1341"/>
      <c r="V240" s="1342"/>
      <c r="W240" s="5478"/>
      <c r="X240"/>
      <c r="Y240" s="5357"/>
      <c r="Z240" s="5517"/>
      <c r="AA240" s="5517"/>
    </row>
    <row r="241" spans="1:27" ht="18" customHeight="1">
      <c r="A241" s="5357"/>
      <c r="B241" s="1354"/>
      <c r="C241" s="1347"/>
      <c r="D241" s="1359"/>
      <c r="E241" s="5338"/>
      <c r="F241" s="1360">
        <f>C284</f>
        <v>1.5</v>
      </c>
      <c r="G241" s="935"/>
      <c r="H241" s="5"/>
      <c r="I241" s="1361"/>
      <c r="J241" s="1232"/>
      <c r="K241" s="1362"/>
      <c r="L241" s="1044"/>
      <c r="M241" s="5338"/>
      <c r="N241" s="22">
        <f>M284</f>
        <v>1.5</v>
      </c>
      <c r="O241" s="1339"/>
      <c r="P241" s="1340"/>
      <c r="Q241" s="1340"/>
      <c r="R241" s="1340"/>
      <c r="S241" s="1341"/>
      <c r="T241" s="1341"/>
      <c r="U241" s="1341"/>
      <c r="V241" s="1342"/>
      <c r="W241" s="5478"/>
      <c r="X241"/>
      <c r="Y241" s="5357"/>
      <c r="Z241" s="5517"/>
      <c r="AA241" s="5517"/>
    </row>
    <row r="242" spans="1:27" ht="18" customHeight="1">
      <c r="A242" s="5357"/>
      <c r="B242" s="1363"/>
      <c r="C242" s="1027"/>
      <c r="D242" s="1027"/>
      <c r="E242" s="1027"/>
      <c r="F242" s="1027"/>
      <c r="G242" s="1027"/>
      <c r="H242" s="1027"/>
      <c r="I242" s="1027"/>
      <c r="J242" s="1027"/>
      <c r="K242" s="1025" t="s">
        <v>284</v>
      </c>
      <c r="L242" s="1025" t="s">
        <v>1272</v>
      </c>
      <c r="M242" s="1025" t="s">
        <v>1273</v>
      </c>
      <c r="N242" s="399" t="s">
        <v>289</v>
      </c>
      <c r="O242" s="1332"/>
      <c r="P242" s="1333"/>
      <c r="Q242" s="1333"/>
      <c r="R242" s="1333"/>
      <c r="S242" s="1334" t="s">
        <v>284</v>
      </c>
      <c r="T242" s="1334" t="s">
        <v>1272</v>
      </c>
      <c r="U242" s="1334" t="s">
        <v>1273</v>
      </c>
      <c r="V242" s="1335" t="s">
        <v>289</v>
      </c>
      <c r="W242" s="5478"/>
      <c r="X242"/>
      <c r="Y242" s="5357"/>
      <c r="Z242" s="5517"/>
      <c r="AA242" s="5517"/>
    </row>
    <row r="243" spans="1:27" ht="18" customHeight="1">
      <c r="A243" s="5357"/>
      <c r="B243" s="1364"/>
      <c r="C243" s="1043"/>
      <c r="D243" s="941"/>
      <c r="E243" s="935"/>
      <c r="F243" s="935"/>
      <c r="G243" s="935"/>
      <c r="H243" s="5"/>
      <c r="I243" s="935"/>
      <c r="J243" s="953">
        <f t="shared" ref="J243:J282" si="3">D243</f>
        <v>0</v>
      </c>
      <c r="K243" s="1039">
        <f>IF(ISTEXT(B243),B243,IF(ISBLANK(B243),0,(B243/B231)*M231))</f>
        <v>0</v>
      </c>
      <c r="L243" s="1044">
        <f>+IF(ISTEXT(C243),0,IF(ISBLANK(C243),0,(C243/B231)*M231))</f>
        <v>0</v>
      </c>
      <c r="M243" s="1045">
        <f>+IF(ISTEXT(C243),0,IF(ISBLANK(C243),0,(C243/1000/B231)*M231))</f>
        <v>0</v>
      </c>
      <c r="N243" s="23">
        <f>IF(ISTEXT(C243),0,(C243/C284)/1000)</f>
        <v>0</v>
      </c>
      <c r="O243" s="942"/>
      <c r="P243" s="942"/>
      <c r="Q243" s="942"/>
      <c r="R243" s="1365">
        <f t="shared" ref="R243:R282" si="4">D243</f>
        <v>0</v>
      </c>
      <c r="S243" s="1369">
        <f>(K243/M231)*U231</f>
        <v>0</v>
      </c>
      <c r="T243" s="1370">
        <f>(L243/M231)*U231</f>
        <v>0</v>
      </c>
      <c r="U243" s="1371">
        <f>(M243/M231)*U231</f>
        <v>0</v>
      </c>
      <c r="V243" s="1372">
        <f t="shared" ref="V243:V282" si="5">N243</f>
        <v>0</v>
      </c>
      <c r="W243" s="5478"/>
      <c r="X243"/>
      <c r="Y243" s="5357"/>
      <c r="Z243" s="5517"/>
      <c r="AA243" s="5517"/>
    </row>
    <row r="244" spans="1:27" ht="18" customHeight="1">
      <c r="A244" s="5357"/>
      <c r="B244" s="1364">
        <v>2</v>
      </c>
      <c r="C244" s="1043">
        <v>500</v>
      </c>
      <c r="D244" s="941" t="s">
        <v>512</v>
      </c>
      <c r="E244" s="935"/>
      <c r="F244" s="935"/>
      <c r="G244" s="935"/>
      <c r="H244" s="5"/>
      <c r="I244" s="935"/>
      <c r="J244" s="953" t="str">
        <f t="shared" si="3"/>
        <v>Exemple = pommes</v>
      </c>
      <c r="K244" s="1039">
        <f>IF(ISTEXT(B244),B244,IF(ISBLANK(B244),0,(B244/B231)*M231))</f>
        <v>2</v>
      </c>
      <c r="L244" s="1044">
        <f>+IF(ISTEXT(C244),0,IF(ISBLANK(C244),0,(C244/B231)*M231))</f>
        <v>500</v>
      </c>
      <c r="M244" s="1045">
        <f>+IF(ISTEXT(C244),0,IF(ISBLANK(C244),0,(C244/1000/B231)*M231))</f>
        <v>0.5</v>
      </c>
      <c r="N244" s="23">
        <f>IF(ISTEXT(C244),0,(C244/C284)/1000)</f>
        <v>0.33333333333333331</v>
      </c>
      <c r="O244" s="942"/>
      <c r="P244" s="942"/>
      <c r="Q244" s="942"/>
      <c r="R244" s="1365" t="str">
        <f t="shared" si="4"/>
        <v>Exemple = pommes</v>
      </c>
      <c r="S244" s="1369">
        <f>(K244/M231)*U231</f>
        <v>4</v>
      </c>
      <c r="T244" s="1370">
        <f>(L244/M231)*U231</f>
        <v>1000</v>
      </c>
      <c r="U244" s="1371">
        <f>(M244/M231)*U231</f>
        <v>1</v>
      </c>
      <c r="V244" s="1372">
        <f t="shared" si="5"/>
        <v>0.33333333333333331</v>
      </c>
      <c r="W244" s="5478"/>
      <c r="X244"/>
      <c r="Y244" s="5357"/>
      <c r="Z244" s="1288" t="s">
        <v>1382</v>
      </c>
    </row>
    <row r="245" spans="1:27" ht="18" customHeight="1">
      <c r="A245" s="5357"/>
      <c r="B245" s="1364"/>
      <c r="C245" s="1043"/>
      <c r="D245" s="941"/>
      <c r="E245" s="935"/>
      <c r="F245" s="935"/>
      <c r="G245" s="935"/>
      <c r="H245" s="5"/>
      <c r="I245" s="935"/>
      <c r="J245" s="953">
        <f t="shared" si="3"/>
        <v>0</v>
      </c>
      <c r="K245" s="1039">
        <f>IF(ISTEXT(B245),B245,IF(ISBLANK(B245),0,(B245/B231)*M231))</f>
        <v>0</v>
      </c>
      <c r="L245" s="1044">
        <f>+IF(ISTEXT(C245),0,IF(ISBLANK(C245),0,(C245/B231)*M231))</f>
        <v>0</v>
      </c>
      <c r="M245" s="1045">
        <f>+IF(ISTEXT(C245),0,IF(ISBLANK(C245),0,(C245/1000/B231)*M231))</f>
        <v>0</v>
      </c>
      <c r="N245" s="23">
        <f>IF(ISTEXT(C245),0,(C245/C284)/1000)</f>
        <v>0</v>
      </c>
      <c r="O245" s="942"/>
      <c r="P245" s="942"/>
      <c r="Q245" s="942"/>
      <c r="R245" s="1365">
        <f t="shared" si="4"/>
        <v>0</v>
      </c>
      <c r="S245" s="1369">
        <f>(K245/M231)*U231</f>
        <v>0</v>
      </c>
      <c r="T245" s="1370">
        <f>(L245/M231)*U231</f>
        <v>0</v>
      </c>
      <c r="U245" s="1371">
        <f>(M245/M231)*U231</f>
        <v>0</v>
      </c>
      <c r="V245" s="1372">
        <f t="shared" si="5"/>
        <v>0</v>
      </c>
      <c r="W245" s="5478"/>
      <c r="X245"/>
      <c r="Y245" s="5357"/>
      <c r="Z245" s="1288" t="s">
        <v>1382</v>
      </c>
    </row>
    <row r="246" spans="1:27" ht="18" customHeight="1">
      <c r="A246" s="5357"/>
      <c r="B246" s="1364"/>
      <c r="C246" s="1043">
        <v>1000</v>
      </c>
      <c r="D246" s="941" t="s">
        <v>1434</v>
      </c>
      <c r="E246" s="935"/>
      <c r="F246" s="935"/>
      <c r="G246" s="935"/>
      <c r="H246" s="5"/>
      <c r="I246" s="935"/>
      <c r="J246" s="953" t="str">
        <f t="shared" si="3"/>
        <v>poires</v>
      </c>
      <c r="K246" s="1039">
        <f>IF(ISTEXT(B246),B246,IF(ISBLANK(B246),0,(B246/B231)*M231))</f>
        <v>0</v>
      </c>
      <c r="L246" s="1044">
        <f>+IF(ISTEXT(C246),0,IF(ISBLANK(C246),0,(C246/B231)*M231))</f>
        <v>1000</v>
      </c>
      <c r="M246" s="1045">
        <f>+IF(ISTEXT(C246),0,IF(ISBLANK(C246),0,(C246/1000/B231)*M231))</f>
        <v>1</v>
      </c>
      <c r="N246" s="23">
        <f>IF(ISTEXT(C246),0,(C246/C284)/1000)</f>
        <v>0.66666666666666663</v>
      </c>
      <c r="O246" s="942"/>
      <c r="P246" s="942"/>
      <c r="Q246" s="942"/>
      <c r="R246" s="1365" t="str">
        <f t="shared" si="4"/>
        <v>poires</v>
      </c>
      <c r="S246" s="1369">
        <f>(K246/M231)*U231</f>
        <v>0</v>
      </c>
      <c r="T246" s="1370">
        <f>(L246/M231)*U231</f>
        <v>2000</v>
      </c>
      <c r="U246" s="1371">
        <f>(M246/M231)*U231</f>
        <v>2</v>
      </c>
      <c r="V246" s="1372">
        <f t="shared" si="5"/>
        <v>0.66666666666666663</v>
      </c>
      <c r="W246" s="5478"/>
      <c r="X246"/>
      <c r="Y246" s="5357"/>
      <c r="Z246" s="1288" t="s">
        <v>1382</v>
      </c>
    </row>
    <row r="247" spans="1:27" ht="18" customHeight="1">
      <c r="A247" s="5357"/>
      <c r="B247" s="1364"/>
      <c r="C247" s="1043"/>
      <c r="D247" s="941"/>
      <c r="E247" s="935"/>
      <c r="F247" s="935"/>
      <c r="G247" s="935"/>
      <c r="H247" s="5"/>
      <c r="J247" s="953">
        <f t="shared" si="3"/>
        <v>0</v>
      </c>
      <c r="K247" s="1039">
        <f>IF(ISTEXT(B247),B247,IF(ISBLANK(B247),0,(B247/B231)*M231))</f>
        <v>0</v>
      </c>
      <c r="L247" s="1044">
        <f>+IF(ISTEXT(C247),0,IF(ISBLANK(C247),0,(C247/B231)*M231))</f>
        <v>0</v>
      </c>
      <c r="M247" s="1045">
        <f>+IF(ISTEXT(C247),0,IF(ISBLANK(C247),0,(C247/1000/B231)*M231))</f>
        <v>0</v>
      </c>
      <c r="N247" s="23">
        <f>IF(ISTEXT(C247),0,(C247/C284)/1000)</f>
        <v>0</v>
      </c>
      <c r="O247" s="942"/>
      <c r="P247" s="942"/>
      <c r="Q247" s="942"/>
      <c r="R247" s="1365">
        <f t="shared" si="4"/>
        <v>0</v>
      </c>
      <c r="S247" s="1369">
        <f>(K247/M231)*U231</f>
        <v>0</v>
      </c>
      <c r="T247" s="1370">
        <f>(L247/M231)*U231</f>
        <v>0</v>
      </c>
      <c r="U247" s="1371">
        <f>(M247/M231)*U231</f>
        <v>0</v>
      </c>
      <c r="V247" s="1372">
        <f t="shared" si="5"/>
        <v>0</v>
      </c>
      <c r="W247" s="5478"/>
      <c r="X247"/>
      <c r="Y247" s="5357"/>
      <c r="Z247" s="1288" t="s">
        <v>1382</v>
      </c>
    </row>
    <row r="248" spans="1:27" ht="18" customHeight="1">
      <c r="A248" s="5357"/>
      <c r="B248" s="1364"/>
      <c r="C248" s="1043"/>
      <c r="D248" s="941"/>
      <c r="E248" s="935"/>
      <c r="F248" s="935"/>
      <c r="G248" s="935"/>
      <c r="H248" s="5"/>
      <c r="I248" s="935"/>
      <c r="J248" s="953">
        <f t="shared" si="3"/>
        <v>0</v>
      </c>
      <c r="K248" s="1039">
        <f>IF(ISTEXT(B248),B248,IF(ISBLANK(B248),0,(B248/B231)*M231))</f>
        <v>0</v>
      </c>
      <c r="L248" s="1044">
        <f>+IF(ISTEXT(C248),0,IF(ISBLANK(C248),0,(C248/B231)*M231))</f>
        <v>0</v>
      </c>
      <c r="M248" s="1045">
        <f>+IF(ISTEXT(C248),0,IF(ISBLANK(C248),0,(C248/1000/B231)*M231))</f>
        <v>0</v>
      </c>
      <c r="N248" s="23">
        <f>IF(ISTEXT(C248),0,(C248/C284)/1000)</f>
        <v>0</v>
      </c>
      <c r="O248" s="942"/>
      <c r="P248" s="942"/>
      <c r="Q248" s="942"/>
      <c r="R248" s="1365">
        <f t="shared" si="4"/>
        <v>0</v>
      </c>
      <c r="S248" s="1369">
        <f>(K248/M231)*U231</f>
        <v>0</v>
      </c>
      <c r="T248" s="1370">
        <f>(L248/M231)*U231</f>
        <v>0</v>
      </c>
      <c r="U248" s="1371">
        <f>(M248/M231)*U231</f>
        <v>0</v>
      </c>
      <c r="V248" s="1372">
        <f t="shared" si="5"/>
        <v>0</v>
      </c>
      <c r="W248" s="5478"/>
      <c r="X248"/>
      <c r="Y248" s="5357"/>
      <c r="Z248" s="1288" t="s">
        <v>1382</v>
      </c>
    </row>
    <row r="249" spans="1:27" ht="18" customHeight="1">
      <c r="A249" s="5357"/>
      <c r="B249" s="1364"/>
      <c r="C249" s="1043"/>
      <c r="D249" s="941"/>
      <c r="E249" s="935"/>
      <c r="F249" s="935"/>
      <c r="G249" s="935"/>
      <c r="H249" s="5"/>
      <c r="I249" s="935"/>
      <c r="J249" s="953">
        <f t="shared" si="3"/>
        <v>0</v>
      </c>
      <c r="K249" s="1039">
        <f>IF(ISTEXT(B249),B249,IF(ISBLANK(B249),0,(B249/B231)*M231))</f>
        <v>0</v>
      </c>
      <c r="L249" s="1044">
        <f>+IF(ISTEXT(C249),0,IF(ISBLANK(C249),0,(C249/B231)*M231))</f>
        <v>0</v>
      </c>
      <c r="M249" s="1045">
        <f>+IF(ISTEXT(C249),0,IF(ISBLANK(C249),0,(C249/1000/B231)*M231))</f>
        <v>0</v>
      </c>
      <c r="N249" s="23">
        <f>IF(ISTEXT(C249),0,(C249/C284)/1000)</f>
        <v>0</v>
      </c>
      <c r="O249" s="942"/>
      <c r="P249" s="942"/>
      <c r="Q249" s="942"/>
      <c r="R249" s="1365">
        <f t="shared" si="4"/>
        <v>0</v>
      </c>
      <c r="S249" s="1369">
        <f>(K249/M231)*U231</f>
        <v>0</v>
      </c>
      <c r="T249" s="1370">
        <f>(L249/M231)*U231</f>
        <v>0</v>
      </c>
      <c r="U249" s="1371">
        <f>(M249/M231)*U231</f>
        <v>0</v>
      </c>
      <c r="V249" s="1372">
        <f t="shared" si="5"/>
        <v>0</v>
      </c>
      <c r="W249" s="5478"/>
      <c r="X249"/>
      <c r="Y249" s="5357"/>
      <c r="Z249" s="1288" t="s">
        <v>1382</v>
      </c>
    </row>
    <row r="250" spans="1:27" ht="18" customHeight="1">
      <c r="A250" s="5357"/>
      <c r="B250" s="1364"/>
      <c r="C250" s="1043"/>
      <c r="D250" s="941"/>
      <c r="E250" s="935"/>
      <c r="F250" s="935"/>
      <c r="G250" s="935"/>
      <c r="H250" s="5"/>
      <c r="I250" s="935"/>
      <c r="J250" s="953">
        <f t="shared" si="3"/>
        <v>0</v>
      </c>
      <c r="K250" s="1039">
        <f>IF(ISTEXT(B250),B250,IF(ISBLANK(B250),0,(B250/B231)*M231))</f>
        <v>0</v>
      </c>
      <c r="L250" s="1044">
        <f>+IF(ISTEXT(C250),0,IF(ISBLANK(C250),0,(C250/B231)*M231))</f>
        <v>0</v>
      </c>
      <c r="M250" s="1045">
        <f>+IF(ISTEXT(C250),0,IF(ISBLANK(C250),0,(C250/1000/B231)*M231))</f>
        <v>0</v>
      </c>
      <c r="N250" s="23">
        <f>IF(ISTEXT(C250),0,(C250/C284)/1000)</f>
        <v>0</v>
      </c>
      <c r="O250" s="942"/>
      <c r="P250" s="942"/>
      <c r="Q250" s="942"/>
      <c r="R250" s="1365">
        <f t="shared" si="4"/>
        <v>0</v>
      </c>
      <c r="S250" s="1369">
        <f>(K250/M231)*U231</f>
        <v>0</v>
      </c>
      <c r="T250" s="1370">
        <f>(L250/M231)*U231</f>
        <v>0</v>
      </c>
      <c r="U250" s="1371">
        <f>(M250/M231)*U231</f>
        <v>0</v>
      </c>
      <c r="V250" s="1372">
        <f t="shared" si="5"/>
        <v>0</v>
      </c>
      <c r="W250" s="5478"/>
      <c r="X250"/>
      <c r="Y250" s="5357"/>
      <c r="Z250" s="1288" t="s">
        <v>1382</v>
      </c>
    </row>
    <row r="251" spans="1:27" ht="18" customHeight="1">
      <c r="A251" s="5357"/>
      <c r="B251" s="1364"/>
      <c r="C251" s="1043"/>
      <c r="D251" s="941"/>
      <c r="E251" s="935"/>
      <c r="F251" s="935"/>
      <c r="G251" s="935"/>
      <c r="H251" s="5"/>
      <c r="I251" s="935"/>
      <c r="J251" s="953">
        <f t="shared" si="3"/>
        <v>0</v>
      </c>
      <c r="K251" s="1039">
        <f>IF(ISTEXT(B251),B251,IF(ISBLANK(B251),0,(B251/B231)*M231))</f>
        <v>0</v>
      </c>
      <c r="L251" s="1044">
        <f>+IF(ISTEXT(C251),0,IF(ISBLANK(C251),0,(C251/B231)*M231))</f>
        <v>0</v>
      </c>
      <c r="M251" s="1045">
        <f>+IF(ISTEXT(C251),0,IF(ISBLANK(C251),0,(C251/1000/B231)*M231))</f>
        <v>0</v>
      </c>
      <c r="N251" s="23">
        <f>IF(ISTEXT(C251),0,(C251/C284)/1000)</f>
        <v>0</v>
      </c>
      <c r="O251" s="942"/>
      <c r="P251" s="942"/>
      <c r="Q251" s="942"/>
      <c r="R251" s="1365">
        <f t="shared" si="4"/>
        <v>0</v>
      </c>
      <c r="S251" s="1369">
        <f>(K251/M231)*U231</f>
        <v>0</v>
      </c>
      <c r="T251" s="1370">
        <f>(L251/M231)*U231</f>
        <v>0</v>
      </c>
      <c r="U251" s="1371">
        <f>(M251/M231)*U231</f>
        <v>0</v>
      </c>
      <c r="V251" s="1372">
        <f t="shared" si="5"/>
        <v>0</v>
      </c>
      <c r="W251" s="5478"/>
      <c r="X251"/>
      <c r="Y251" s="5357"/>
      <c r="Z251" s="1288" t="s">
        <v>1382</v>
      </c>
    </row>
    <row r="252" spans="1:27" ht="18" customHeight="1">
      <c r="A252" s="5357"/>
      <c r="B252" s="1364"/>
      <c r="C252" s="1043"/>
      <c r="D252" s="941"/>
      <c r="E252" s="935"/>
      <c r="F252" s="935"/>
      <c r="G252" s="935"/>
      <c r="H252" s="5"/>
      <c r="I252" s="935"/>
      <c r="J252" s="953">
        <f t="shared" si="3"/>
        <v>0</v>
      </c>
      <c r="K252" s="1039">
        <f>IF(ISTEXT(B252),B252,IF(ISBLANK(B252),0,(B252/B231)*M231))</f>
        <v>0</v>
      </c>
      <c r="L252" s="1044">
        <f>+IF(ISTEXT(C252),0,IF(ISBLANK(C252),0,(C252/B231)*M231))</f>
        <v>0</v>
      </c>
      <c r="M252" s="1045">
        <f>+IF(ISTEXT(C252),0,IF(ISBLANK(C252),0,(C252/1000/B231)*M231))</f>
        <v>0</v>
      </c>
      <c r="N252" s="23">
        <f>IF(ISTEXT(C252),0,(C252/C284)/1000)</f>
        <v>0</v>
      </c>
      <c r="O252" s="942"/>
      <c r="P252" s="942"/>
      <c r="Q252" s="942"/>
      <c r="R252" s="1365">
        <f t="shared" si="4"/>
        <v>0</v>
      </c>
      <c r="S252" s="1369">
        <f>(K252/M231)*U231</f>
        <v>0</v>
      </c>
      <c r="T252" s="1370">
        <f>(L252/M231)*U231</f>
        <v>0</v>
      </c>
      <c r="U252" s="1371">
        <f>(M252/M231)*U231</f>
        <v>0</v>
      </c>
      <c r="V252" s="1372">
        <f t="shared" si="5"/>
        <v>0</v>
      </c>
      <c r="W252" s="5478"/>
      <c r="X252"/>
      <c r="Y252" s="5357"/>
      <c r="Z252" s="1288" t="s">
        <v>1382</v>
      </c>
    </row>
    <row r="253" spans="1:27" ht="18" customHeight="1">
      <c r="A253" s="5357"/>
      <c r="B253" s="1364"/>
      <c r="C253" s="1043"/>
      <c r="D253" s="941"/>
      <c r="E253" s="935"/>
      <c r="F253" s="935"/>
      <c r="G253" s="935"/>
      <c r="H253" s="5"/>
      <c r="I253" s="935"/>
      <c r="J253" s="953">
        <f t="shared" si="3"/>
        <v>0</v>
      </c>
      <c r="K253" s="1039">
        <f>IF(ISTEXT(B253),B253,IF(ISBLANK(B253),0,(B253/B231)*M231))</f>
        <v>0</v>
      </c>
      <c r="L253" s="1044">
        <f>+IF(ISTEXT(C253),0,IF(ISBLANK(C253),0,(C253/B231)*M231))</f>
        <v>0</v>
      </c>
      <c r="M253" s="1045">
        <f>+IF(ISTEXT(C253),0,IF(ISBLANK(C253),0,(C253/1000/B231)*M231))</f>
        <v>0</v>
      </c>
      <c r="N253" s="23">
        <f>IF(ISTEXT(C253),0,(C253/C284)/1000)</f>
        <v>0</v>
      </c>
      <c r="O253" s="942"/>
      <c r="P253" s="942"/>
      <c r="Q253" s="942"/>
      <c r="R253" s="1365">
        <f t="shared" si="4"/>
        <v>0</v>
      </c>
      <c r="S253" s="1369">
        <f>(K253/M231)*U231</f>
        <v>0</v>
      </c>
      <c r="T253" s="1370">
        <f>(L253/M231)*U231</f>
        <v>0</v>
      </c>
      <c r="U253" s="1371">
        <f>(M253/M231)*U231</f>
        <v>0</v>
      </c>
      <c r="V253" s="1372">
        <f t="shared" si="5"/>
        <v>0</v>
      </c>
      <c r="W253" s="5478"/>
      <c r="X253"/>
      <c r="Y253" s="5357"/>
      <c r="Z253" s="1288" t="s">
        <v>1382</v>
      </c>
    </row>
    <row r="254" spans="1:27" ht="18" customHeight="1">
      <c r="A254" s="5357"/>
      <c r="B254" s="1364"/>
      <c r="C254" s="1043"/>
      <c r="D254" s="941"/>
      <c r="E254" s="935"/>
      <c r="F254" s="935"/>
      <c r="G254" s="935"/>
      <c r="H254" s="5"/>
      <c r="I254" s="935"/>
      <c r="J254" s="953">
        <f t="shared" si="3"/>
        <v>0</v>
      </c>
      <c r="K254" s="1039">
        <f>IF(ISTEXT(B254),B254,IF(ISBLANK(B254),0,(B254/B231)*M231))</f>
        <v>0</v>
      </c>
      <c r="L254" s="1044">
        <f>+IF(ISTEXT(C254),0,IF(ISBLANK(C254),0,(C254/B231)*M231))</f>
        <v>0</v>
      </c>
      <c r="M254" s="1045">
        <f>+IF(ISTEXT(C254),0,IF(ISBLANK(C254),0,(C254/1000/B231)*M231))</f>
        <v>0</v>
      </c>
      <c r="N254" s="23">
        <f>IF(ISTEXT(C254),0,(C254/C284)/1000)</f>
        <v>0</v>
      </c>
      <c r="O254" s="942"/>
      <c r="P254" s="942"/>
      <c r="Q254" s="942"/>
      <c r="R254" s="1365">
        <f t="shared" si="4"/>
        <v>0</v>
      </c>
      <c r="S254" s="1369">
        <f>(K254/M231)*U231</f>
        <v>0</v>
      </c>
      <c r="T254" s="1370">
        <f>(L254/M231)*U231</f>
        <v>0</v>
      </c>
      <c r="U254" s="1371">
        <f>(M254/M231)*U231</f>
        <v>0</v>
      </c>
      <c r="V254" s="1372">
        <f t="shared" si="5"/>
        <v>0</v>
      </c>
      <c r="W254" s="5478"/>
      <c r="X254"/>
      <c r="Y254" s="5357"/>
      <c r="Z254" s="1288" t="s">
        <v>1382</v>
      </c>
    </row>
    <row r="255" spans="1:27" ht="18" customHeight="1">
      <c r="A255" s="5357"/>
      <c r="B255" s="1364"/>
      <c r="C255" s="1043"/>
      <c r="D255" s="941"/>
      <c r="E255" s="935"/>
      <c r="F255" s="935"/>
      <c r="G255" s="935"/>
      <c r="H255" s="5"/>
      <c r="I255" s="935"/>
      <c r="J255" s="953">
        <f t="shared" si="3"/>
        <v>0</v>
      </c>
      <c r="K255" s="1039">
        <f>IF(ISTEXT(B255),B255,IF(ISBLANK(B255),0,(B255/B231)*M231))</f>
        <v>0</v>
      </c>
      <c r="L255" s="1044">
        <f>+IF(ISTEXT(C255),0,IF(ISBLANK(C255),0,(C255/B231)*M231))</f>
        <v>0</v>
      </c>
      <c r="M255" s="1045">
        <f>+IF(ISTEXT(C255),0,IF(ISBLANK(C255),0,(C255/1000/B231)*M231))</f>
        <v>0</v>
      </c>
      <c r="N255" s="23">
        <f>IF(ISTEXT(C255),0,(C255/C284)/1000)</f>
        <v>0</v>
      </c>
      <c r="O255" s="942"/>
      <c r="P255" s="942"/>
      <c r="Q255" s="942"/>
      <c r="R255" s="1365">
        <f t="shared" si="4"/>
        <v>0</v>
      </c>
      <c r="S255" s="1369">
        <f>(K255/M231)*U231</f>
        <v>0</v>
      </c>
      <c r="T255" s="1370">
        <f>(L255/M231)*U231</f>
        <v>0</v>
      </c>
      <c r="U255" s="1371">
        <f>(M255/M231)*U231</f>
        <v>0</v>
      </c>
      <c r="V255" s="1372">
        <f t="shared" si="5"/>
        <v>0</v>
      </c>
      <c r="W255" s="5478"/>
      <c r="X255"/>
      <c r="Y255" s="5357"/>
      <c r="Z255" s="1288" t="s">
        <v>1382</v>
      </c>
    </row>
    <row r="256" spans="1:27" ht="18" customHeight="1">
      <c r="A256" s="5357"/>
      <c r="B256" s="1364"/>
      <c r="C256" s="1043"/>
      <c r="D256" s="941"/>
      <c r="E256" s="935"/>
      <c r="F256" s="935"/>
      <c r="G256" s="935"/>
      <c r="H256" s="5"/>
      <c r="I256" s="935"/>
      <c r="J256" s="953">
        <f t="shared" si="3"/>
        <v>0</v>
      </c>
      <c r="K256" s="1039">
        <f>IF(ISTEXT(B256),B256,IF(ISBLANK(B256),0,(B256/B231)*M231))</f>
        <v>0</v>
      </c>
      <c r="L256" s="1044">
        <f>+IF(ISTEXT(C256),0,IF(ISBLANK(C256),0,(C256/B231)*M231))</f>
        <v>0</v>
      </c>
      <c r="M256" s="1045">
        <f>+IF(ISTEXT(C256),0,IF(ISBLANK(C256),0,(C256/1000/B231)*M231))</f>
        <v>0</v>
      </c>
      <c r="N256" s="23">
        <f>IF(ISTEXT(C256),0,(C256/C284)/1000)</f>
        <v>0</v>
      </c>
      <c r="O256" s="942"/>
      <c r="P256" s="942"/>
      <c r="Q256" s="942"/>
      <c r="R256" s="1365">
        <f t="shared" si="4"/>
        <v>0</v>
      </c>
      <c r="S256" s="1369">
        <f>(K256/M231)*U231</f>
        <v>0</v>
      </c>
      <c r="T256" s="1370">
        <f>(L256/M231)*U231</f>
        <v>0</v>
      </c>
      <c r="U256" s="1371">
        <f>(M256/M231)*U231</f>
        <v>0</v>
      </c>
      <c r="V256" s="1372">
        <f t="shared" si="5"/>
        <v>0</v>
      </c>
      <c r="W256" s="5478"/>
      <c r="X256"/>
      <c r="Y256" s="5357"/>
      <c r="Z256" s="1288" t="s">
        <v>1382</v>
      </c>
    </row>
    <row r="257" spans="1:26" ht="18" customHeight="1">
      <c r="A257" s="5357"/>
      <c r="B257" s="1364"/>
      <c r="C257" s="1043"/>
      <c r="D257" s="941"/>
      <c r="E257" s="935"/>
      <c r="F257" s="935"/>
      <c r="G257" s="935"/>
      <c r="H257" s="5"/>
      <c r="I257" s="935"/>
      <c r="J257" s="953">
        <f t="shared" si="3"/>
        <v>0</v>
      </c>
      <c r="K257" s="1039">
        <f>IF(ISTEXT(B257),B257,IF(ISBLANK(B257),0,(B257/B231)*M231))</f>
        <v>0</v>
      </c>
      <c r="L257" s="1044">
        <f>+IF(ISTEXT(C257),0,IF(ISBLANK(C257),0,(C257/B231)*M231))</f>
        <v>0</v>
      </c>
      <c r="M257" s="1045">
        <f>+IF(ISTEXT(C257),0,IF(ISBLANK(C257),0,(C257/1000/B231)*M231))</f>
        <v>0</v>
      </c>
      <c r="N257" s="23">
        <f>IF(ISTEXT(C257),0,(C257/C284)/1000)</f>
        <v>0</v>
      </c>
      <c r="O257" s="942"/>
      <c r="P257" s="942"/>
      <c r="Q257" s="942"/>
      <c r="R257" s="1365">
        <f t="shared" si="4"/>
        <v>0</v>
      </c>
      <c r="S257" s="1369">
        <f>(K257/M231)*U231</f>
        <v>0</v>
      </c>
      <c r="T257" s="1370">
        <f>(L257/M231)*U231</f>
        <v>0</v>
      </c>
      <c r="U257" s="1371">
        <f>(M257/M231)*U231</f>
        <v>0</v>
      </c>
      <c r="V257" s="1372">
        <f t="shared" si="5"/>
        <v>0</v>
      </c>
      <c r="W257" s="5478"/>
      <c r="X257"/>
      <c r="Y257" s="5357"/>
      <c r="Z257" s="1288" t="s">
        <v>1382</v>
      </c>
    </row>
    <row r="258" spans="1:26" ht="18" customHeight="1">
      <c r="A258" s="5357"/>
      <c r="B258" s="1364"/>
      <c r="C258" s="1043"/>
      <c r="D258" s="941"/>
      <c r="E258" s="935"/>
      <c r="F258" s="935"/>
      <c r="G258" s="935"/>
      <c r="H258" s="5"/>
      <c r="I258" s="935"/>
      <c r="J258" s="953">
        <f t="shared" si="3"/>
        <v>0</v>
      </c>
      <c r="K258" s="1039">
        <f>IF(ISTEXT(B258),B258,IF(ISBLANK(B258),0,(B258/B231)*M231))</f>
        <v>0</v>
      </c>
      <c r="L258" s="1044">
        <f>+IF(ISTEXT(C258),0,IF(ISBLANK(C258),0,(C258/B231)*M231))</f>
        <v>0</v>
      </c>
      <c r="M258" s="1045">
        <f>+IF(ISTEXT(C258),0,IF(ISBLANK(C258),0,(C258/1000/B231)*M231))</f>
        <v>0</v>
      </c>
      <c r="N258" s="23">
        <f>IF(ISTEXT(C258),0,(C258/C284)/1000)</f>
        <v>0</v>
      </c>
      <c r="O258" s="942"/>
      <c r="P258" s="942"/>
      <c r="Q258" s="942"/>
      <c r="R258" s="1365">
        <f t="shared" si="4"/>
        <v>0</v>
      </c>
      <c r="S258" s="1369">
        <f>(K258/M231)*U231</f>
        <v>0</v>
      </c>
      <c r="T258" s="1370">
        <f>(L258/M231)*U231</f>
        <v>0</v>
      </c>
      <c r="U258" s="1371">
        <f>(M258/M231)*U231</f>
        <v>0</v>
      </c>
      <c r="V258" s="1372">
        <f t="shared" si="5"/>
        <v>0</v>
      </c>
      <c r="W258" s="5478"/>
      <c r="X258"/>
      <c r="Y258" s="5357"/>
      <c r="Z258" s="1288" t="s">
        <v>1382</v>
      </c>
    </row>
    <row r="259" spans="1:26" ht="18" customHeight="1">
      <c r="A259" s="5357"/>
      <c r="B259" s="1364"/>
      <c r="C259" s="1043"/>
      <c r="D259" s="941"/>
      <c r="E259" s="935"/>
      <c r="F259" s="935"/>
      <c r="G259" s="935"/>
      <c r="H259" s="5"/>
      <c r="I259" s="935"/>
      <c r="J259" s="953">
        <f t="shared" si="3"/>
        <v>0</v>
      </c>
      <c r="K259" s="1039">
        <f>IF(ISTEXT(B259),B259,IF(ISBLANK(B259),0,(B259/B231)*M231))</f>
        <v>0</v>
      </c>
      <c r="L259" s="1044">
        <f>+IF(ISTEXT(C259),0,IF(ISBLANK(C259),0,(C259/B231)*M231))</f>
        <v>0</v>
      </c>
      <c r="M259" s="1045">
        <f>+IF(ISTEXT(C259),0,IF(ISBLANK(C259),0,(C259/1000/B231)*M231))</f>
        <v>0</v>
      </c>
      <c r="N259" s="23">
        <f>IF(ISTEXT(C259),0,(C259/C284)/1000)</f>
        <v>0</v>
      </c>
      <c r="O259" s="942"/>
      <c r="P259" s="942"/>
      <c r="Q259" s="942"/>
      <c r="R259" s="1365">
        <f t="shared" si="4"/>
        <v>0</v>
      </c>
      <c r="S259" s="1369">
        <f>(K259/M231)*U231</f>
        <v>0</v>
      </c>
      <c r="T259" s="1370">
        <f>(L259/M231)*U231</f>
        <v>0</v>
      </c>
      <c r="U259" s="1371">
        <f>(M259/M231)*U231</f>
        <v>0</v>
      </c>
      <c r="V259" s="1372">
        <f t="shared" si="5"/>
        <v>0</v>
      </c>
      <c r="W259" s="5478"/>
      <c r="X259"/>
      <c r="Y259" s="5357"/>
      <c r="Z259" s="1288" t="s">
        <v>1382</v>
      </c>
    </row>
    <row r="260" spans="1:26" ht="18" customHeight="1">
      <c r="A260" s="5357"/>
      <c r="B260" s="1364"/>
      <c r="C260" s="1043"/>
      <c r="D260" s="941"/>
      <c r="E260" s="935"/>
      <c r="F260" s="935"/>
      <c r="G260" s="935"/>
      <c r="H260" s="5"/>
      <c r="I260" s="935"/>
      <c r="J260" s="953">
        <f t="shared" si="3"/>
        <v>0</v>
      </c>
      <c r="K260" s="1039">
        <f>IF(ISTEXT(B260),B260,IF(ISBLANK(B260),0,(B260/B231)*M231))</f>
        <v>0</v>
      </c>
      <c r="L260" s="1044">
        <f>+IF(ISTEXT(C260),0,IF(ISBLANK(C260),0,(C260/B231)*M231))</f>
        <v>0</v>
      </c>
      <c r="M260" s="1045">
        <f>+IF(ISTEXT(C260),0,IF(ISBLANK(C260),0,(C260/1000/B231)*M231))</f>
        <v>0</v>
      </c>
      <c r="N260" s="23">
        <f>IF(ISTEXT(C260),0,(C260/C284)/1000)</f>
        <v>0</v>
      </c>
      <c r="O260" s="942"/>
      <c r="P260" s="942"/>
      <c r="Q260" s="942"/>
      <c r="R260" s="1365">
        <f t="shared" si="4"/>
        <v>0</v>
      </c>
      <c r="S260" s="1369">
        <f>(K260/M231)*U231</f>
        <v>0</v>
      </c>
      <c r="T260" s="1370">
        <f>(L260/M231)*U231</f>
        <v>0</v>
      </c>
      <c r="U260" s="1371">
        <f>(M260/M231)*U231</f>
        <v>0</v>
      </c>
      <c r="V260" s="1372">
        <f t="shared" si="5"/>
        <v>0</v>
      </c>
      <c r="W260" s="5478"/>
      <c r="X260"/>
      <c r="Y260" s="5357"/>
      <c r="Z260" s="1288" t="s">
        <v>1382</v>
      </c>
    </row>
    <row r="261" spans="1:26" ht="18" customHeight="1">
      <c r="A261" s="5357"/>
      <c r="B261" s="1364"/>
      <c r="C261" s="1043"/>
      <c r="D261" s="941"/>
      <c r="E261" s="935"/>
      <c r="F261" s="935"/>
      <c r="G261" s="935"/>
      <c r="H261" s="5"/>
      <c r="I261" s="935"/>
      <c r="J261" s="953">
        <f t="shared" si="3"/>
        <v>0</v>
      </c>
      <c r="K261" s="1039">
        <f>IF(ISTEXT(B261),B261,IF(ISBLANK(B261),0,(B261/B231)*M231))</f>
        <v>0</v>
      </c>
      <c r="L261" s="1044">
        <f>+IF(ISTEXT(C261),0,IF(ISBLANK(C261),0,(C261/B231)*M231))</f>
        <v>0</v>
      </c>
      <c r="M261" s="1045">
        <f>+IF(ISTEXT(C261),0,IF(ISBLANK(C261),0,(C261/1000/B231)*M231))</f>
        <v>0</v>
      </c>
      <c r="N261" s="23">
        <f>IF(ISTEXT(C261),0,(C261/C284)/1000)</f>
        <v>0</v>
      </c>
      <c r="O261" s="942"/>
      <c r="P261" s="942"/>
      <c r="Q261" s="942"/>
      <c r="R261" s="1365">
        <f t="shared" si="4"/>
        <v>0</v>
      </c>
      <c r="S261" s="1369">
        <f>(K261/M231)*U231</f>
        <v>0</v>
      </c>
      <c r="T261" s="1370">
        <f>(L261/M231)*U231</f>
        <v>0</v>
      </c>
      <c r="U261" s="1371">
        <f>(M261/M231)*U231</f>
        <v>0</v>
      </c>
      <c r="V261" s="1372">
        <f t="shared" si="5"/>
        <v>0</v>
      </c>
      <c r="W261" s="5478"/>
      <c r="X261"/>
      <c r="Y261" s="5357"/>
      <c r="Z261" s="1288" t="s">
        <v>1382</v>
      </c>
    </row>
    <row r="262" spans="1:26" ht="18" customHeight="1">
      <c r="A262" s="5357"/>
      <c r="B262" s="1364"/>
      <c r="C262" s="1043"/>
      <c r="D262" s="941"/>
      <c r="E262" s="935"/>
      <c r="F262" s="935"/>
      <c r="G262" s="935"/>
      <c r="H262" s="5"/>
      <c r="I262" s="935"/>
      <c r="J262" s="953">
        <f t="shared" si="3"/>
        <v>0</v>
      </c>
      <c r="K262" s="1039">
        <f>IF(ISTEXT(B262),B262,IF(ISBLANK(B262),0,(B262/B231)*M231))</f>
        <v>0</v>
      </c>
      <c r="L262" s="1044">
        <f>+IF(ISTEXT(C262),0,IF(ISBLANK(C262),0,(C262/B231)*M231))</f>
        <v>0</v>
      </c>
      <c r="M262" s="1045">
        <f>+IF(ISTEXT(C262),0,IF(ISBLANK(C262),0,(C262/1000/B231)*M231))</f>
        <v>0</v>
      </c>
      <c r="N262" s="23">
        <f>IF(ISTEXT(C262),0,(C262/C284)/1000)</f>
        <v>0</v>
      </c>
      <c r="O262" s="942"/>
      <c r="P262" s="942"/>
      <c r="Q262" s="942"/>
      <c r="R262" s="1365">
        <f t="shared" si="4"/>
        <v>0</v>
      </c>
      <c r="S262" s="1369">
        <f>(K262/M231)*U231</f>
        <v>0</v>
      </c>
      <c r="T262" s="1370">
        <f>(L262/M231)*U231</f>
        <v>0</v>
      </c>
      <c r="U262" s="1371">
        <f>(M262/M231)*U231</f>
        <v>0</v>
      </c>
      <c r="V262" s="1372">
        <f t="shared" si="5"/>
        <v>0</v>
      </c>
      <c r="W262" s="5478"/>
      <c r="X262"/>
      <c r="Y262" s="5357"/>
      <c r="Z262" s="1288" t="s">
        <v>1382</v>
      </c>
    </row>
    <row r="263" spans="1:26" ht="18" customHeight="1">
      <c r="A263" s="5357"/>
      <c r="B263" s="1364"/>
      <c r="C263" s="1043"/>
      <c r="D263" s="941"/>
      <c r="E263" s="935"/>
      <c r="F263" s="935"/>
      <c r="G263" s="935"/>
      <c r="H263" s="5"/>
      <c r="I263" s="935"/>
      <c r="J263" s="953">
        <f t="shared" si="3"/>
        <v>0</v>
      </c>
      <c r="K263" s="1039">
        <f>IF(ISTEXT(B263),B263,IF(ISBLANK(B263),0,(B263/B231)*M231))</f>
        <v>0</v>
      </c>
      <c r="L263" s="1044">
        <f>+IF(ISTEXT(C263),0,IF(ISBLANK(C263),0,(C263/B231)*M231))</f>
        <v>0</v>
      </c>
      <c r="M263" s="1045">
        <f>+IF(ISTEXT(C263),0,IF(ISBLANK(C263),0,(C263/1000/B231)*M231))</f>
        <v>0</v>
      </c>
      <c r="N263" s="23">
        <f>IF(ISTEXT(C263),0,(C263/C284)/1000)</f>
        <v>0</v>
      </c>
      <c r="O263" s="942"/>
      <c r="P263" s="942"/>
      <c r="Q263" s="942"/>
      <c r="R263" s="1365">
        <f t="shared" si="4"/>
        <v>0</v>
      </c>
      <c r="S263" s="1369">
        <f>(K263/M231)*U231</f>
        <v>0</v>
      </c>
      <c r="T263" s="1370">
        <f>(L263/M231)*U231</f>
        <v>0</v>
      </c>
      <c r="U263" s="1371">
        <f>(M263/M231)*U231</f>
        <v>0</v>
      </c>
      <c r="V263" s="1372">
        <f t="shared" si="5"/>
        <v>0</v>
      </c>
      <c r="W263" s="5478"/>
      <c r="X263"/>
      <c r="Y263" s="5357"/>
      <c r="Z263" s="1288" t="s">
        <v>1382</v>
      </c>
    </row>
    <row r="264" spans="1:26" ht="18" customHeight="1">
      <c r="A264" s="5357"/>
      <c r="B264" s="1364"/>
      <c r="C264" s="1043"/>
      <c r="D264" s="941"/>
      <c r="E264" s="935"/>
      <c r="F264" s="935"/>
      <c r="G264" s="935"/>
      <c r="H264" s="5"/>
      <c r="I264" s="935"/>
      <c r="J264" s="953">
        <f t="shared" si="3"/>
        <v>0</v>
      </c>
      <c r="K264" s="1039">
        <f>IF(ISTEXT(B264),B264,IF(ISBLANK(B264),0,(B264/B231)*M231))</f>
        <v>0</v>
      </c>
      <c r="L264" s="1044">
        <f>+IF(ISTEXT(C264),0,IF(ISBLANK(C264),0,(C264/B231)*M231))</f>
        <v>0</v>
      </c>
      <c r="M264" s="1045">
        <f>+IF(ISTEXT(C264),0,IF(ISBLANK(C264),0,(C264/1000/B231)*M231))</f>
        <v>0</v>
      </c>
      <c r="N264" s="23">
        <f>IF(ISTEXT(C264),0,(C264/C284)/1000)</f>
        <v>0</v>
      </c>
      <c r="O264" s="942"/>
      <c r="P264" s="942"/>
      <c r="Q264" s="942"/>
      <c r="R264" s="1365">
        <f t="shared" si="4"/>
        <v>0</v>
      </c>
      <c r="S264" s="1369">
        <f>(K264/M231)*U231</f>
        <v>0</v>
      </c>
      <c r="T264" s="1370">
        <f>(L264/M231)*U231</f>
        <v>0</v>
      </c>
      <c r="U264" s="1371">
        <f>(M264/M231)*U231</f>
        <v>0</v>
      </c>
      <c r="V264" s="1372">
        <f t="shared" si="5"/>
        <v>0</v>
      </c>
      <c r="W264" s="5478"/>
      <c r="X264"/>
      <c r="Y264" s="5357"/>
      <c r="Z264" s="1288" t="s">
        <v>1382</v>
      </c>
    </row>
    <row r="265" spans="1:26" ht="18" customHeight="1">
      <c r="A265" s="5357"/>
      <c r="B265" s="1364"/>
      <c r="C265" s="1043"/>
      <c r="D265" s="941"/>
      <c r="E265" s="935"/>
      <c r="F265" s="935"/>
      <c r="G265" s="935"/>
      <c r="H265" s="5"/>
      <c r="I265" s="935"/>
      <c r="J265" s="953">
        <f t="shared" si="3"/>
        <v>0</v>
      </c>
      <c r="K265" s="1039">
        <f>IF(ISTEXT(B265),B265,IF(ISBLANK(B265),0,(B265/B231)*M231))</f>
        <v>0</v>
      </c>
      <c r="L265" s="1044">
        <f>+IF(ISTEXT(C265),0,IF(ISBLANK(C265),0,(C265/B231)*M231))</f>
        <v>0</v>
      </c>
      <c r="M265" s="1045">
        <f>+IF(ISTEXT(C265),0,IF(ISBLANK(C265),0,(C265/1000/B231)*M231))</f>
        <v>0</v>
      </c>
      <c r="N265" s="23">
        <f>IF(ISTEXT(C265),0,(C265/C284)/1000)</f>
        <v>0</v>
      </c>
      <c r="O265" s="942"/>
      <c r="P265" s="942"/>
      <c r="Q265" s="942"/>
      <c r="R265" s="1365">
        <f t="shared" si="4"/>
        <v>0</v>
      </c>
      <c r="S265" s="1369">
        <f>(K265/M231)*U231</f>
        <v>0</v>
      </c>
      <c r="T265" s="1370">
        <f>(L265/M231)*U231</f>
        <v>0</v>
      </c>
      <c r="U265" s="1371">
        <f>(M265/M231)*U231</f>
        <v>0</v>
      </c>
      <c r="V265" s="1372">
        <f t="shared" si="5"/>
        <v>0</v>
      </c>
      <c r="W265" s="5478"/>
      <c r="X265"/>
      <c r="Y265" s="5357"/>
      <c r="Z265" s="1288" t="s">
        <v>1382</v>
      </c>
    </row>
    <row r="266" spans="1:26" ht="18" customHeight="1">
      <c r="A266" s="5357"/>
      <c r="B266" s="1364"/>
      <c r="C266" s="1043"/>
      <c r="D266" s="941"/>
      <c r="E266" s="935"/>
      <c r="F266" s="935"/>
      <c r="G266" s="935"/>
      <c r="H266" s="5"/>
      <c r="I266" s="935"/>
      <c r="J266" s="953">
        <f t="shared" si="3"/>
        <v>0</v>
      </c>
      <c r="K266" s="1039">
        <f>IF(ISTEXT(B266),B266,IF(ISBLANK(B266),0,(B266/B231)*M231))</f>
        <v>0</v>
      </c>
      <c r="L266" s="1044">
        <f>+IF(ISTEXT(C266),0,IF(ISBLANK(C266),0,(C266/B231)*M231))</f>
        <v>0</v>
      </c>
      <c r="M266" s="1045">
        <f>+IF(ISTEXT(C266),0,IF(ISBLANK(C266),0,(C266/1000/B231)*M231))</f>
        <v>0</v>
      </c>
      <c r="N266" s="23">
        <f>IF(ISTEXT(C266),0,(C266/C284)/1000)</f>
        <v>0</v>
      </c>
      <c r="O266" s="942"/>
      <c r="P266" s="942"/>
      <c r="Q266" s="942"/>
      <c r="R266" s="1365">
        <f t="shared" si="4"/>
        <v>0</v>
      </c>
      <c r="S266" s="1369">
        <f>(K266/M231)*U231</f>
        <v>0</v>
      </c>
      <c r="T266" s="1370">
        <f>(L266/M231)*U231</f>
        <v>0</v>
      </c>
      <c r="U266" s="1371">
        <f>(M266/M231)*U231</f>
        <v>0</v>
      </c>
      <c r="V266" s="1372">
        <f t="shared" si="5"/>
        <v>0</v>
      </c>
      <c r="W266" s="5478"/>
      <c r="X266"/>
      <c r="Y266" s="5357"/>
      <c r="Z266" s="1288" t="s">
        <v>1382</v>
      </c>
    </row>
    <row r="267" spans="1:26" ht="18" customHeight="1">
      <c r="A267" s="5357"/>
      <c r="B267" s="1364"/>
      <c r="C267" s="1043"/>
      <c r="D267" s="941"/>
      <c r="E267" s="935"/>
      <c r="F267" s="935"/>
      <c r="G267" s="935"/>
      <c r="H267" s="5"/>
      <c r="I267" s="935"/>
      <c r="J267" s="953">
        <f t="shared" si="3"/>
        <v>0</v>
      </c>
      <c r="K267" s="1039">
        <f>IF(ISTEXT(B267),B267,IF(ISBLANK(B267),0,(B267/B231)*M231))</f>
        <v>0</v>
      </c>
      <c r="L267" s="1044">
        <f>+IF(ISTEXT(C267),0,IF(ISBLANK(C267),0,(C267/B231)*M231))</f>
        <v>0</v>
      </c>
      <c r="M267" s="1045">
        <f>+IF(ISTEXT(C267),0,IF(ISBLANK(C267),0,(C267/1000/B231)*M231))</f>
        <v>0</v>
      </c>
      <c r="N267" s="23">
        <f>IF(ISTEXT(C267),0,(C267/C284)/1000)</f>
        <v>0</v>
      </c>
      <c r="O267" s="942"/>
      <c r="P267" s="942"/>
      <c r="Q267" s="942"/>
      <c r="R267" s="1365">
        <f t="shared" si="4"/>
        <v>0</v>
      </c>
      <c r="S267" s="1369">
        <f>(K267/M231)*U231</f>
        <v>0</v>
      </c>
      <c r="T267" s="1370">
        <f>(L267/M231)*U231</f>
        <v>0</v>
      </c>
      <c r="U267" s="1371">
        <f>(M267/M231)*U231</f>
        <v>0</v>
      </c>
      <c r="V267" s="1372">
        <f t="shared" si="5"/>
        <v>0</v>
      </c>
      <c r="W267" s="5478"/>
      <c r="X267"/>
      <c r="Y267" s="5357"/>
      <c r="Z267" s="1288" t="s">
        <v>1382</v>
      </c>
    </row>
    <row r="268" spans="1:26" ht="18" customHeight="1">
      <c r="A268" s="5357"/>
      <c r="B268" s="1364"/>
      <c r="C268" s="1043"/>
      <c r="D268" s="941"/>
      <c r="E268" s="935"/>
      <c r="F268" s="935"/>
      <c r="G268" s="935"/>
      <c r="H268" s="5"/>
      <c r="I268" s="935"/>
      <c r="J268" s="953">
        <f t="shared" si="3"/>
        <v>0</v>
      </c>
      <c r="K268" s="1039">
        <f>IF(ISTEXT(B268),B268,IF(ISBLANK(B268),0,(B268/B231)*M231))</f>
        <v>0</v>
      </c>
      <c r="L268" s="1044">
        <f>+IF(ISTEXT(C268),0,IF(ISBLANK(C268),0,(C268/B231)*M231))</f>
        <v>0</v>
      </c>
      <c r="M268" s="1045">
        <f>+IF(ISTEXT(C268),0,IF(ISBLANK(C268),0,(C268/1000/B231)*M231))</f>
        <v>0</v>
      </c>
      <c r="N268" s="23">
        <f>IF(ISTEXT(C268),0,(C268/C284)/1000)</f>
        <v>0</v>
      </c>
      <c r="O268" s="942"/>
      <c r="P268" s="942"/>
      <c r="Q268" s="942"/>
      <c r="R268" s="1365">
        <f t="shared" si="4"/>
        <v>0</v>
      </c>
      <c r="S268" s="1369">
        <f>(K268/M231)*U231</f>
        <v>0</v>
      </c>
      <c r="T268" s="1370">
        <f>(L268/M231)*U231</f>
        <v>0</v>
      </c>
      <c r="U268" s="1371">
        <f>(M268/M231)*U231</f>
        <v>0</v>
      </c>
      <c r="V268" s="1372">
        <f t="shared" si="5"/>
        <v>0</v>
      </c>
      <c r="W268" s="5478"/>
      <c r="X268"/>
      <c r="Y268" s="5357"/>
      <c r="Z268" s="1288" t="s">
        <v>1382</v>
      </c>
    </row>
    <row r="269" spans="1:26" ht="18" customHeight="1">
      <c r="A269" s="5357"/>
      <c r="B269" s="1364"/>
      <c r="C269" s="1043"/>
      <c r="D269" s="941"/>
      <c r="E269" s="935"/>
      <c r="F269" s="935"/>
      <c r="G269" s="935"/>
      <c r="H269" s="5"/>
      <c r="I269" s="935"/>
      <c r="J269" s="953">
        <f t="shared" si="3"/>
        <v>0</v>
      </c>
      <c r="K269" s="1039">
        <f>IF(ISTEXT(B269),B269,IF(ISBLANK(B269),0,(B269/B231)*M231))</f>
        <v>0</v>
      </c>
      <c r="L269" s="1044">
        <f>+IF(ISTEXT(C269),0,IF(ISBLANK(C269),0,(C269/B231)*M231))</f>
        <v>0</v>
      </c>
      <c r="M269" s="1045">
        <f>+IF(ISTEXT(C269),0,IF(ISBLANK(C269),0,(C269/1000/B231)*M231))</f>
        <v>0</v>
      </c>
      <c r="N269" s="23">
        <f>IF(ISTEXT(C269),0,(C269/C284)/1000)</f>
        <v>0</v>
      </c>
      <c r="O269" s="942"/>
      <c r="P269" s="942"/>
      <c r="Q269" s="942"/>
      <c r="R269" s="1365">
        <f t="shared" si="4"/>
        <v>0</v>
      </c>
      <c r="S269" s="1369">
        <f>(K269/M231)*U231</f>
        <v>0</v>
      </c>
      <c r="T269" s="1370">
        <f>(L269/M231)*U231</f>
        <v>0</v>
      </c>
      <c r="U269" s="1371">
        <f>(M269/M231)*U231</f>
        <v>0</v>
      </c>
      <c r="V269" s="1372">
        <f t="shared" si="5"/>
        <v>0</v>
      </c>
      <c r="W269" s="5478"/>
      <c r="X269"/>
      <c r="Y269" s="5357"/>
      <c r="Z269" s="1288" t="s">
        <v>1382</v>
      </c>
    </row>
    <row r="270" spans="1:26" ht="18" customHeight="1">
      <c r="A270" s="5357"/>
      <c r="B270" s="1364"/>
      <c r="C270" s="1043"/>
      <c r="D270" s="941"/>
      <c r="E270" s="935"/>
      <c r="F270" s="935"/>
      <c r="G270" s="935"/>
      <c r="H270" s="5"/>
      <c r="I270" s="935"/>
      <c r="J270" s="953">
        <f t="shared" si="3"/>
        <v>0</v>
      </c>
      <c r="K270" s="1039">
        <f>IF(ISTEXT(B270),B270,IF(ISBLANK(B270),0,(B270/B231)*M231))</f>
        <v>0</v>
      </c>
      <c r="L270" s="1044">
        <f>+IF(ISTEXT(C270),0,IF(ISBLANK(C270),0,(C270/B231)*M231))</f>
        <v>0</v>
      </c>
      <c r="M270" s="1045">
        <f>+IF(ISTEXT(C270),0,IF(ISBLANK(C270),0,(C270/1000/B231)*M231))</f>
        <v>0</v>
      </c>
      <c r="N270" s="23">
        <f>IF(ISTEXT(C270),0,(C270/C284)/1000)</f>
        <v>0</v>
      </c>
      <c r="O270" s="942"/>
      <c r="P270" s="942"/>
      <c r="Q270" s="942"/>
      <c r="R270" s="1365">
        <f t="shared" si="4"/>
        <v>0</v>
      </c>
      <c r="S270" s="1369">
        <f>(K270/M231)*U231</f>
        <v>0</v>
      </c>
      <c r="T270" s="1370">
        <f>(L270/M231)*U231</f>
        <v>0</v>
      </c>
      <c r="U270" s="1371">
        <f>(M270/M231)*U231</f>
        <v>0</v>
      </c>
      <c r="V270" s="1372">
        <f t="shared" si="5"/>
        <v>0</v>
      </c>
      <c r="W270" s="5478"/>
      <c r="X270"/>
      <c r="Y270" s="5357"/>
      <c r="Z270" s="1288" t="s">
        <v>1382</v>
      </c>
    </row>
    <row r="271" spans="1:26" ht="18" customHeight="1">
      <c r="A271" s="5357"/>
      <c r="B271" s="1364"/>
      <c r="C271" s="1043"/>
      <c r="D271" s="941"/>
      <c r="E271" s="935"/>
      <c r="F271" s="935"/>
      <c r="G271" s="935"/>
      <c r="H271" s="5"/>
      <c r="I271" s="935"/>
      <c r="J271" s="953">
        <f t="shared" si="3"/>
        <v>0</v>
      </c>
      <c r="K271" s="1039">
        <f>IF(ISTEXT(B271),B271,IF(ISBLANK(B271),0,(B271/B231)*M231))</f>
        <v>0</v>
      </c>
      <c r="L271" s="1044">
        <f>+IF(ISTEXT(C271),0,IF(ISBLANK(C271),0,(C271/B231)*M231))</f>
        <v>0</v>
      </c>
      <c r="M271" s="1045">
        <f>+IF(ISTEXT(C271),0,IF(ISBLANK(C271),0,(C271/1000/B231)*M231))</f>
        <v>0</v>
      </c>
      <c r="N271" s="23">
        <f>IF(ISTEXT(C271),0,(C271/C284)/1000)</f>
        <v>0</v>
      </c>
      <c r="O271" s="942"/>
      <c r="P271" s="942"/>
      <c r="Q271" s="942"/>
      <c r="R271" s="1365">
        <f t="shared" si="4"/>
        <v>0</v>
      </c>
      <c r="S271" s="1369">
        <f>(K271/M231)*U231</f>
        <v>0</v>
      </c>
      <c r="T271" s="1370">
        <f>(L271/M231)*U231</f>
        <v>0</v>
      </c>
      <c r="U271" s="1371">
        <f>(M271/M231)*U231</f>
        <v>0</v>
      </c>
      <c r="V271" s="1372">
        <f t="shared" si="5"/>
        <v>0</v>
      </c>
      <c r="W271" s="5478"/>
      <c r="X271"/>
      <c r="Y271" s="5357"/>
      <c r="Z271" s="1288" t="s">
        <v>1382</v>
      </c>
    </row>
    <row r="272" spans="1:26" ht="18" customHeight="1">
      <c r="A272" s="5357"/>
      <c r="B272" s="1364"/>
      <c r="C272" s="1043"/>
      <c r="D272" s="941"/>
      <c r="E272" s="935"/>
      <c r="F272" s="935"/>
      <c r="G272" s="935"/>
      <c r="H272" s="5"/>
      <c r="I272" s="935"/>
      <c r="J272" s="953">
        <f t="shared" si="3"/>
        <v>0</v>
      </c>
      <c r="K272" s="1039">
        <f>IF(ISTEXT(B272),B272,IF(ISBLANK(B272),0,(B272/B231)*M231))</f>
        <v>0</v>
      </c>
      <c r="L272" s="1044">
        <f>+IF(ISTEXT(C272),0,IF(ISBLANK(C272),0,(C272/B231)*M231))</f>
        <v>0</v>
      </c>
      <c r="M272" s="1045">
        <f>+IF(ISTEXT(C272),0,IF(ISBLANK(C272),0,(C272/1000/B231)*M231))</f>
        <v>0</v>
      </c>
      <c r="N272" s="23">
        <f>IF(ISTEXT(C272),0,(C272/C284)/1000)</f>
        <v>0</v>
      </c>
      <c r="O272" s="942"/>
      <c r="P272" s="942"/>
      <c r="Q272" s="942"/>
      <c r="R272" s="1365">
        <f t="shared" si="4"/>
        <v>0</v>
      </c>
      <c r="S272" s="1369">
        <f>(K272/M231)*U231</f>
        <v>0</v>
      </c>
      <c r="T272" s="1370">
        <f>(L272/M231)*U231</f>
        <v>0</v>
      </c>
      <c r="U272" s="1371">
        <f>(M272/M231)*U231</f>
        <v>0</v>
      </c>
      <c r="V272" s="1372">
        <f t="shared" si="5"/>
        <v>0</v>
      </c>
      <c r="W272" s="5478"/>
      <c r="X272"/>
      <c r="Y272" s="5357"/>
      <c r="Z272" s="1288" t="s">
        <v>1382</v>
      </c>
    </row>
    <row r="273" spans="1:27" ht="18" customHeight="1">
      <c r="A273" s="5357"/>
      <c r="B273" s="1364"/>
      <c r="C273" s="1043"/>
      <c r="D273" s="941"/>
      <c r="E273" s="935"/>
      <c r="F273" s="935"/>
      <c r="G273" s="935"/>
      <c r="H273" s="5"/>
      <c r="I273" s="935"/>
      <c r="J273" s="953">
        <f t="shared" si="3"/>
        <v>0</v>
      </c>
      <c r="K273" s="1039">
        <f>IF(ISTEXT(B273),B273,IF(ISBLANK(B273),0,(B273/B231)*M231))</f>
        <v>0</v>
      </c>
      <c r="L273" s="1044">
        <f>+IF(ISTEXT(C273),0,IF(ISBLANK(C273),0,(C273/B231)*M231))</f>
        <v>0</v>
      </c>
      <c r="M273" s="1045">
        <f>+IF(ISTEXT(C273),0,IF(ISBLANK(C273),0,(C273/1000/B231)*M231))</f>
        <v>0</v>
      </c>
      <c r="N273" s="23">
        <f>IF(ISTEXT(C273),0,(C273/C284)/1000)</f>
        <v>0</v>
      </c>
      <c r="O273" s="942"/>
      <c r="P273" s="942"/>
      <c r="Q273" s="942"/>
      <c r="R273" s="1365">
        <f t="shared" si="4"/>
        <v>0</v>
      </c>
      <c r="S273" s="1369">
        <f>(K273/M231)*U231</f>
        <v>0</v>
      </c>
      <c r="T273" s="1370">
        <f>(L273/M231)*U231</f>
        <v>0</v>
      </c>
      <c r="U273" s="1371">
        <f>(M273/M231)*U231</f>
        <v>0</v>
      </c>
      <c r="V273" s="1372">
        <f t="shared" si="5"/>
        <v>0</v>
      </c>
      <c r="W273" s="5478"/>
      <c r="X273"/>
      <c r="Y273" s="5357"/>
      <c r="Z273" s="1288" t="s">
        <v>1382</v>
      </c>
    </row>
    <row r="274" spans="1:27" ht="18" customHeight="1">
      <c r="A274" s="5357"/>
      <c r="B274" s="1364"/>
      <c r="C274" s="1043"/>
      <c r="D274" s="941"/>
      <c r="E274" s="935"/>
      <c r="F274" s="935"/>
      <c r="G274" s="935"/>
      <c r="H274" s="5"/>
      <c r="I274" s="935"/>
      <c r="J274" s="953">
        <f t="shared" si="3"/>
        <v>0</v>
      </c>
      <c r="K274" s="1039">
        <f>IF(ISTEXT(B274),B274,IF(ISBLANK(B274),0,(B274/B231)*M231))</f>
        <v>0</v>
      </c>
      <c r="L274" s="1044">
        <f>+IF(ISTEXT(C274),0,IF(ISBLANK(C274),0,(C274/B231)*M231))</f>
        <v>0</v>
      </c>
      <c r="M274" s="1045">
        <f>+IF(ISTEXT(C274),0,IF(ISBLANK(C274),0,(C274/1000/B231)*M231))</f>
        <v>0</v>
      </c>
      <c r="N274" s="23">
        <f>IF(ISTEXT(C274),0,(C274/C284)/1000)</f>
        <v>0</v>
      </c>
      <c r="O274" s="942"/>
      <c r="P274" s="942"/>
      <c r="Q274" s="942"/>
      <c r="R274" s="1365">
        <f t="shared" si="4"/>
        <v>0</v>
      </c>
      <c r="S274" s="1369">
        <f>(K274/M231)*U231</f>
        <v>0</v>
      </c>
      <c r="T274" s="1370">
        <f>(L274/M231)*U231</f>
        <v>0</v>
      </c>
      <c r="U274" s="1371">
        <f>(M274/M231)*U231</f>
        <v>0</v>
      </c>
      <c r="V274" s="1372">
        <f t="shared" si="5"/>
        <v>0</v>
      </c>
      <c r="W274" s="5478"/>
      <c r="X274" s="529"/>
      <c r="Y274" s="5357"/>
      <c r="Z274" s="1288" t="s">
        <v>1382</v>
      </c>
    </row>
    <row r="275" spans="1:27" ht="18" customHeight="1">
      <c r="A275" s="5357"/>
      <c r="B275" s="1364"/>
      <c r="C275" s="1043"/>
      <c r="D275" s="941"/>
      <c r="E275" s="935"/>
      <c r="F275" s="935"/>
      <c r="G275" s="935"/>
      <c r="H275" s="5"/>
      <c r="I275" s="935"/>
      <c r="J275" s="953">
        <f t="shared" si="3"/>
        <v>0</v>
      </c>
      <c r="K275" s="1039">
        <f>IF(ISTEXT(B275),B275,IF(ISBLANK(B275),0,(B275/B231)*M231))</f>
        <v>0</v>
      </c>
      <c r="L275" s="1044">
        <f>+IF(ISTEXT(C275),0,IF(ISBLANK(C275),0,(C275/B231)*M231))</f>
        <v>0</v>
      </c>
      <c r="M275" s="1045">
        <f>+IF(ISTEXT(C275),0,IF(ISBLANK(C275),0,(C275/1000/B231)*M231))</f>
        <v>0</v>
      </c>
      <c r="N275" s="23">
        <f>IF(ISTEXT(C275),0,(C275/C284)/1000)</f>
        <v>0</v>
      </c>
      <c r="O275" s="942"/>
      <c r="P275" s="942"/>
      <c r="Q275" s="942"/>
      <c r="R275" s="1365">
        <f t="shared" si="4"/>
        <v>0</v>
      </c>
      <c r="S275" s="1369">
        <f>(K275/M231)*U231</f>
        <v>0</v>
      </c>
      <c r="T275" s="1370">
        <f>(L275/M231)*U231</f>
        <v>0</v>
      </c>
      <c r="U275" s="1371">
        <f>(M275/M231)*U231</f>
        <v>0</v>
      </c>
      <c r="V275" s="1372">
        <f t="shared" si="5"/>
        <v>0</v>
      </c>
      <c r="W275" s="5478"/>
      <c r="X275" s="529"/>
      <c r="Y275" s="5357"/>
      <c r="Z275" s="1288" t="s">
        <v>1382</v>
      </c>
    </row>
    <row r="276" spans="1:27" ht="18" customHeight="1">
      <c r="A276" s="5357"/>
      <c r="B276" s="1364"/>
      <c r="C276" s="1043"/>
      <c r="D276" s="941"/>
      <c r="E276" s="935"/>
      <c r="F276" s="935"/>
      <c r="G276" s="935"/>
      <c r="H276" s="5"/>
      <c r="I276" s="935"/>
      <c r="J276" s="953">
        <f t="shared" si="3"/>
        <v>0</v>
      </c>
      <c r="K276" s="1039">
        <f>IF(ISTEXT(B276),B276,IF(ISBLANK(B276),0,(B276/B231)*M231))</f>
        <v>0</v>
      </c>
      <c r="L276" s="1044">
        <f>+IF(ISTEXT(C276),0,IF(ISBLANK(C276),0,(C276/B231)*M231))</f>
        <v>0</v>
      </c>
      <c r="M276" s="1045">
        <f>+IF(ISTEXT(C276),0,IF(ISBLANK(C276),0,(C276/1000/B231)*M231))</f>
        <v>0</v>
      </c>
      <c r="N276" s="23">
        <f>IF(ISTEXT(C276),0,(C276/C284)/1000)</f>
        <v>0</v>
      </c>
      <c r="O276" s="942"/>
      <c r="P276" s="942"/>
      <c r="Q276" s="942"/>
      <c r="R276" s="1365">
        <f t="shared" si="4"/>
        <v>0</v>
      </c>
      <c r="S276" s="1369">
        <f>(K276/M231)*U231</f>
        <v>0</v>
      </c>
      <c r="T276" s="1370">
        <f>(L276/M231)*U231</f>
        <v>0</v>
      </c>
      <c r="U276" s="1371">
        <f>(M276/M231)*U231</f>
        <v>0</v>
      </c>
      <c r="V276" s="1372">
        <f t="shared" si="5"/>
        <v>0</v>
      </c>
      <c r="W276" s="5478"/>
      <c r="X276" s="529"/>
      <c r="Y276" s="5357"/>
      <c r="Z276" s="1288" t="s">
        <v>1382</v>
      </c>
    </row>
    <row r="277" spans="1:27" ht="18" customHeight="1">
      <c r="A277" s="5357"/>
      <c r="B277" s="1364"/>
      <c r="C277" s="1043"/>
      <c r="D277" s="941"/>
      <c r="E277" s="935"/>
      <c r="F277" s="935"/>
      <c r="G277" s="935"/>
      <c r="H277" s="5"/>
      <c r="I277" s="935"/>
      <c r="J277" s="953">
        <f t="shared" si="3"/>
        <v>0</v>
      </c>
      <c r="K277" s="1039">
        <f>IF(ISTEXT(B277),B277,IF(ISBLANK(B277),0,(B277/B231)*M231))</f>
        <v>0</v>
      </c>
      <c r="L277" s="1044">
        <f>+IF(ISTEXT(C277),0,IF(ISBLANK(C277),0,(C277/B231)*M231))</f>
        <v>0</v>
      </c>
      <c r="M277" s="1045">
        <f>+IF(ISTEXT(C277),0,IF(ISBLANK(C277),0,(C277/1000/B231)*M231))</f>
        <v>0</v>
      </c>
      <c r="N277" s="23">
        <f>IF(ISTEXT(C277),0,(C277/C284)/1000)</f>
        <v>0</v>
      </c>
      <c r="O277" s="942"/>
      <c r="P277" s="942"/>
      <c r="Q277" s="942"/>
      <c r="R277" s="1365">
        <f t="shared" si="4"/>
        <v>0</v>
      </c>
      <c r="S277" s="1369">
        <f>(K277/M231)*U231</f>
        <v>0</v>
      </c>
      <c r="T277" s="1370">
        <f>(L277/M231)*U231</f>
        <v>0</v>
      </c>
      <c r="U277" s="1371">
        <f>(M277/M231)*U231</f>
        <v>0</v>
      </c>
      <c r="V277" s="1372">
        <f t="shared" si="5"/>
        <v>0</v>
      </c>
      <c r="W277" s="5478"/>
      <c r="X277" s="529"/>
      <c r="Y277" s="5357"/>
      <c r="Z277" s="1288" t="s">
        <v>1382</v>
      </c>
    </row>
    <row r="278" spans="1:27" ht="18" customHeight="1">
      <c r="A278" s="5357"/>
      <c r="B278" s="1364"/>
      <c r="C278" s="1043"/>
      <c r="D278" s="941"/>
      <c r="E278" s="935"/>
      <c r="F278" s="935"/>
      <c r="G278" s="935"/>
      <c r="H278" s="5"/>
      <c r="I278" s="935"/>
      <c r="J278" s="953">
        <f t="shared" si="3"/>
        <v>0</v>
      </c>
      <c r="K278" s="1039">
        <f>IF(ISTEXT(B278),B278,IF(ISBLANK(B278),0,(B278/B231)*M231))</f>
        <v>0</v>
      </c>
      <c r="L278" s="1044">
        <f>+IF(ISTEXT(C278),0,IF(ISBLANK(C278),0,(C278/B231)*M231))</f>
        <v>0</v>
      </c>
      <c r="M278" s="1045">
        <f>+IF(ISTEXT(C278),0,IF(ISBLANK(C278),0,(C278/1000/B231)*M231))</f>
        <v>0</v>
      </c>
      <c r="N278" s="23">
        <f>IF(ISTEXT(C278),0,(C278/C284)/1000)</f>
        <v>0</v>
      </c>
      <c r="O278" s="942"/>
      <c r="P278" s="942"/>
      <c r="Q278" s="942"/>
      <c r="R278" s="1365">
        <f t="shared" si="4"/>
        <v>0</v>
      </c>
      <c r="S278" s="1369">
        <f>(K278/M231)*U231</f>
        <v>0</v>
      </c>
      <c r="T278" s="1370">
        <f>(L278/M231)*U231</f>
        <v>0</v>
      </c>
      <c r="U278" s="1371">
        <f>(M278/M231)*U231</f>
        <v>0</v>
      </c>
      <c r="V278" s="1372">
        <f t="shared" si="5"/>
        <v>0</v>
      </c>
      <c r="W278" s="5478"/>
      <c r="X278" s="529"/>
      <c r="Y278" s="5357"/>
      <c r="Z278" s="1288" t="s">
        <v>1382</v>
      </c>
    </row>
    <row r="279" spans="1:27" ht="18" customHeight="1">
      <c r="A279" s="5357"/>
      <c r="B279" s="1364"/>
      <c r="C279" s="1043"/>
      <c r="D279" s="941"/>
      <c r="E279" s="935"/>
      <c r="F279" s="935"/>
      <c r="G279" s="935"/>
      <c r="H279" s="5"/>
      <c r="I279" s="935"/>
      <c r="J279" s="953">
        <f t="shared" si="3"/>
        <v>0</v>
      </c>
      <c r="K279" s="1039">
        <f>IF(ISTEXT(B279),B279,IF(ISBLANK(B279),0,(B279/B231)*M231))</f>
        <v>0</v>
      </c>
      <c r="L279" s="1044">
        <f>+IF(ISTEXT(C279),0,IF(ISBLANK(C279),0,(C279/B231)*M231))</f>
        <v>0</v>
      </c>
      <c r="M279" s="1045">
        <f>+IF(ISTEXT(C279),0,IF(ISBLANK(C279),0,(C279/1000/B231)*M231))</f>
        <v>0</v>
      </c>
      <c r="N279" s="23">
        <f>IF(ISTEXT(C279),0,(C279/C284)/1000)</f>
        <v>0</v>
      </c>
      <c r="O279" s="942"/>
      <c r="P279" s="942"/>
      <c r="Q279" s="942"/>
      <c r="R279" s="1365">
        <f t="shared" si="4"/>
        <v>0</v>
      </c>
      <c r="S279" s="1369">
        <f>(K279/M231)*U231</f>
        <v>0</v>
      </c>
      <c r="T279" s="1370">
        <f>(L279/M231)*U231</f>
        <v>0</v>
      </c>
      <c r="U279" s="1371">
        <f>(M279/M231)*U231</f>
        <v>0</v>
      </c>
      <c r="V279" s="1372">
        <f t="shared" si="5"/>
        <v>0</v>
      </c>
      <c r="W279" s="5478"/>
      <c r="X279" s="529"/>
      <c r="Y279" s="5357"/>
      <c r="Z279" s="1288" t="s">
        <v>1382</v>
      </c>
    </row>
    <row r="280" spans="1:27" ht="18" customHeight="1">
      <c r="A280" s="5357"/>
      <c r="B280" s="1364"/>
      <c r="C280" s="1043"/>
      <c r="D280" s="941"/>
      <c r="E280" s="935"/>
      <c r="F280" s="935"/>
      <c r="G280" s="935"/>
      <c r="H280" s="5"/>
      <c r="I280" s="935"/>
      <c r="J280" s="953">
        <f t="shared" si="3"/>
        <v>0</v>
      </c>
      <c r="K280" s="1039">
        <f>IF(ISTEXT(B280),B280,IF(ISBLANK(B280),0,(B280/B231)*M231))</f>
        <v>0</v>
      </c>
      <c r="L280" s="1044">
        <f>+IF(ISTEXT(C280),0,IF(ISBLANK(C280),0,(C280/B231)*M231))</f>
        <v>0</v>
      </c>
      <c r="M280" s="1045">
        <f>+IF(ISTEXT(C280),0,IF(ISBLANK(C280),0,(C280/1000/B231)*M231))</f>
        <v>0</v>
      </c>
      <c r="N280" s="23">
        <f>IF(ISTEXT(C280),0,(C280/C284)/1000)</f>
        <v>0</v>
      </c>
      <c r="O280" s="942"/>
      <c r="P280" s="942"/>
      <c r="Q280" s="942"/>
      <c r="R280" s="1365">
        <f t="shared" si="4"/>
        <v>0</v>
      </c>
      <c r="S280" s="1369">
        <f>(K280/M231)*U231</f>
        <v>0</v>
      </c>
      <c r="T280" s="1370">
        <f>(L280/M231)*U231</f>
        <v>0</v>
      </c>
      <c r="U280" s="1371">
        <f>(M280/M231)*U231</f>
        <v>0</v>
      </c>
      <c r="V280" s="1372">
        <f t="shared" si="5"/>
        <v>0</v>
      </c>
      <c r="W280" s="5478"/>
      <c r="X280" s="529"/>
      <c r="Y280" s="5357"/>
      <c r="Z280" s="1288" t="s">
        <v>1382</v>
      </c>
    </row>
    <row r="281" spans="1:27" ht="18" customHeight="1">
      <c r="A281" s="5357"/>
      <c r="B281" s="1364"/>
      <c r="C281" s="1043"/>
      <c r="D281" s="941"/>
      <c r="E281" s="935"/>
      <c r="F281" s="935"/>
      <c r="G281" s="935"/>
      <c r="H281" s="5"/>
      <c r="I281" s="935"/>
      <c r="J281" s="953">
        <f t="shared" si="3"/>
        <v>0</v>
      </c>
      <c r="K281" s="1039">
        <f>IF(ISTEXT(B281),B281,IF(ISBLANK(B281),0,(B281/B231)*M231))</f>
        <v>0</v>
      </c>
      <c r="L281" s="1044">
        <f>+IF(ISTEXT(C281),0,IF(ISBLANK(C281),0,(C281/B231)*M231))</f>
        <v>0</v>
      </c>
      <c r="M281" s="1045">
        <f>+IF(ISTEXT(C281),0,IF(ISBLANK(C281),0,(C281/1000/B231)*M231))</f>
        <v>0</v>
      </c>
      <c r="N281" s="23">
        <f>IF(ISTEXT(C281),0,(C281/C284)/1000)</f>
        <v>0</v>
      </c>
      <c r="O281" s="942"/>
      <c r="P281" s="942"/>
      <c r="Q281" s="942"/>
      <c r="R281" s="1365">
        <f t="shared" si="4"/>
        <v>0</v>
      </c>
      <c r="S281" s="1369">
        <f>(K281/M231)*U231</f>
        <v>0</v>
      </c>
      <c r="T281" s="1370">
        <f>(L281/M231)*U231</f>
        <v>0</v>
      </c>
      <c r="U281" s="1371">
        <f>(M281/M231)*U231</f>
        <v>0</v>
      </c>
      <c r="V281" s="1372">
        <f t="shared" si="5"/>
        <v>0</v>
      </c>
      <c r="W281" s="5478"/>
      <c r="X281" s="529"/>
      <c r="Y281" s="5357"/>
      <c r="Z281" s="1288" t="s">
        <v>1382</v>
      </c>
    </row>
    <row r="282" spans="1:27" ht="18" customHeight="1">
      <c r="A282" s="5357"/>
      <c r="B282" s="1364"/>
      <c r="C282" s="1043"/>
      <c r="D282" s="941"/>
      <c r="E282" s="935"/>
      <c r="F282" s="935"/>
      <c r="G282" s="935"/>
      <c r="H282" s="5"/>
      <c r="I282" s="935"/>
      <c r="J282" s="953">
        <f t="shared" si="3"/>
        <v>0</v>
      </c>
      <c r="K282" s="1039">
        <f>IF(ISTEXT(B282),B282,IF(ISBLANK(B282),0,(B282/B231)*M231))</f>
        <v>0</v>
      </c>
      <c r="L282" s="1044">
        <f>+IF(ISTEXT(C282),0,IF(ISBLANK(C282),0,(C282/B231)*M231))</f>
        <v>0</v>
      </c>
      <c r="M282" s="1045">
        <f>+IF(ISTEXT(C282),0,IF(ISBLANK(C282),0,(C282/1000/B231)*M231))</f>
        <v>0</v>
      </c>
      <c r="N282" s="23">
        <f>IF(ISTEXT(C282),0,(C282/C284)/1000)</f>
        <v>0</v>
      </c>
      <c r="O282" s="942"/>
      <c r="P282" s="942"/>
      <c r="Q282" s="942"/>
      <c r="R282" s="1365">
        <f t="shared" si="4"/>
        <v>0</v>
      </c>
      <c r="S282" s="1369">
        <f>(K282/M231)*U231</f>
        <v>0</v>
      </c>
      <c r="T282" s="1370">
        <f>(L282/M231)*U231</f>
        <v>0</v>
      </c>
      <c r="U282" s="1371">
        <f>(M282/M231)*U231</f>
        <v>0</v>
      </c>
      <c r="V282" s="1372">
        <f t="shared" si="5"/>
        <v>0</v>
      </c>
      <c r="W282" s="5478"/>
      <c r="X282" s="529"/>
      <c r="Y282" s="5357"/>
      <c r="Z282" s="5517" t="s">
        <v>1408</v>
      </c>
      <c r="AA282" s="5517"/>
    </row>
    <row r="283" spans="1:27" ht="18" customHeight="1">
      <c r="A283" s="5357"/>
      <c r="B283" s="5339" t="s">
        <v>2236</v>
      </c>
      <c r="C283" s="5340"/>
      <c r="D283" s="5340"/>
      <c r="E283" s="5340"/>
      <c r="F283" s="5340"/>
      <c r="G283" s="5340"/>
      <c r="H283" s="5340"/>
      <c r="I283" s="5340"/>
      <c r="J283" s="5340"/>
      <c r="K283" s="5340"/>
      <c r="L283" s="5340"/>
      <c r="M283" s="5340"/>
      <c r="N283" s="5341"/>
      <c r="O283" s="942"/>
      <c r="P283" s="942"/>
      <c r="Q283" s="942"/>
      <c r="R283" s="1365"/>
      <c r="S283" s="1366"/>
      <c r="T283" s="1373"/>
      <c r="U283" s="943"/>
      <c r="V283" s="952"/>
      <c r="W283" s="5478"/>
      <c r="X283" s="529"/>
      <c r="Y283" s="5357"/>
      <c r="Z283" s="5517"/>
      <c r="AA283" s="5517"/>
    </row>
    <row r="284" spans="1:27" ht="18" customHeight="1">
      <c r="A284" s="5357"/>
      <c r="B284" s="1363"/>
      <c r="C284" s="1374">
        <f>SUM(C242:C283)/1000</f>
        <v>1.5</v>
      </c>
      <c r="D284" s="5342" t="s">
        <v>294</v>
      </c>
      <c r="E284" s="5342"/>
      <c r="F284" s="5342"/>
      <c r="G284" s="5342"/>
      <c r="H284" s="5342"/>
      <c r="I284" s="5342"/>
      <c r="J284" s="1046"/>
      <c r="K284" s="1046"/>
      <c r="L284" s="1047">
        <f>SUM(L242:L283)</f>
        <v>1500</v>
      </c>
      <c r="M284" s="1026">
        <f>SUM(M242:M283)</f>
        <v>1.5</v>
      </c>
      <c r="N284" s="25">
        <f>SUM(N242:N282)</f>
        <v>1</v>
      </c>
      <c r="O284" s="1375"/>
      <c r="P284" s="1375"/>
      <c r="Q284" s="1375"/>
      <c r="R284" s="1376" t="str">
        <f>D284</f>
        <v xml:space="preserve">POIDS RECETTE </v>
      </c>
      <c r="S284" s="1377">
        <f>(K284/M231)*U231</f>
        <v>0</v>
      </c>
      <c r="T284" s="1378">
        <f>(L284/M231)*U231</f>
        <v>3000</v>
      </c>
      <c r="U284" s="1379">
        <f>(M284/M231)*U231</f>
        <v>3</v>
      </c>
      <c r="V284" s="1380">
        <f>N284</f>
        <v>1</v>
      </c>
      <c r="W284" s="5478"/>
      <c r="X284" s="529"/>
      <c r="Y284" s="5357"/>
      <c r="Z284" s="5517"/>
      <c r="AA284" s="5517"/>
    </row>
    <row r="285" spans="1:27" ht="18" customHeight="1">
      <c r="A285" s="5357"/>
      <c r="B285" s="1363"/>
      <c r="C285" s="1381">
        <f>C284*1000</f>
        <v>1500</v>
      </c>
      <c r="D285" s="1027"/>
      <c r="E285" s="1027"/>
      <c r="F285" s="1027"/>
      <c r="G285" s="1027"/>
      <c r="H285" s="1027"/>
      <c r="I285" s="1027"/>
      <c r="J285" s="1027"/>
      <c r="K285" s="1027"/>
      <c r="L285" s="1027"/>
      <c r="M285" s="1027"/>
      <c r="N285" s="30"/>
      <c r="O285" s="1332"/>
      <c r="P285" s="1333"/>
      <c r="Q285" s="1333"/>
      <c r="R285" s="1333"/>
      <c r="S285" s="1334"/>
      <c r="T285" s="1334"/>
      <c r="U285" s="1334"/>
      <c r="V285" s="1335"/>
      <c r="W285" s="5478"/>
      <c r="X285" s="529"/>
      <c r="Y285" s="5357"/>
      <c r="Z285" s="5517"/>
      <c r="AA285" s="5517"/>
    </row>
    <row r="286" spans="1:27" ht="18" customHeight="1">
      <c r="A286" s="5357"/>
      <c r="B286" s="1382"/>
      <c r="C286" s="955" t="s">
        <v>295</v>
      </c>
      <c r="D286" s="956"/>
      <c r="E286" s="956"/>
      <c r="F286" s="956"/>
      <c r="G286" s="5323" t="s">
        <v>247</v>
      </c>
      <c r="H286" s="5323"/>
      <c r="I286" s="5323"/>
      <c r="J286" s="5323"/>
      <c r="K286" s="5323"/>
      <c r="L286" s="5323"/>
      <c r="M286" s="5323"/>
      <c r="N286" s="5324"/>
      <c r="O286" s="1326"/>
      <c r="P286" s="1326"/>
      <c r="Q286" s="1326"/>
      <c r="R286" s="1413"/>
      <c r="S286" s="1414"/>
      <c r="T286" s="1415"/>
      <c r="U286" s="1416"/>
      <c r="V286" s="1417"/>
      <c r="W286" s="5478"/>
      <c r="X286" s="529"/>
      <c r="Y286" s="5357"/>
      <c r="Z286" s="1288" t="s">
        <v>1382</v>
      </c>
    </row>
    <row r="287" spans="1:27" ht="18" customHeight="1">
      <c r="A287" s="5357"/>
      <c r="B287" s="1383"/>
      <c r="C287" s="957" t="str">
        <f>SUBSTITUTE(ADDRESS(1,COLUMN(),4),"1","")</f>
        <v>C</v>
      </c>
      <c r="D287" s="958" t="s">
        <v>296</v>
      </c>
      <c r="E287" s="1058"/>
      <c r="F287" s="1058"/>
      <c r="G287" s="5323"/>
      <c r="H287" s="5323"/>
      <c r="I287" s="5323"/>
      <c r="J287" s="5323"/>
      <c r="K287" s="5323"/>
      <c r="L287" s="5323"/>
      <c r="M287" s="5323"/>
      <c r="N287" s="5324"/>
      <c r="O287" s="1326"/>
      <c r="P287" s="1326"/>
      <c r="Q287" s="1326"/>
      <c r="R287" s="1413"/>
      <c r="S287" s="1414"/>
      <c r="T287" s="1415"/>
      <c r="U287" s="1416"/>
      <c r="V287" s="1417"/>
      <c r="W287" s="5478"/>
      <c r="X287" s="529"/>
      <c r="Y287" s="5357"/>
      <c r="Z287" s="1288" t="s">
        <v>1382</v>
      </c>
    </row>
    <row r="288" spans="1:27" ht="18" customHeight="1">
      <c r="A288" s="5357"/>
      <c r="B288" s="1383"/>
      <c r="C288" s="960" t="s">
        <v>297</v>
      </c>
      <c r="D288" s="955" t="s">
        <v>298</v>
      </c>
      <c r="E288" s="1058"/>
      <c r="F288" s="1058"/>
      <c r="G288" s="955"/>
      <c r="H288" s="1059"/>
      <c r="I288" s="1059"/>
      <c r="J288" s="1059"/>
      <c r="K288" s="1059"/>
      <c r="L288" s="1059"/>
      <c r="M288" s="1059"/>
      <c r="N288" s="26"/>
      <c r="O288" s="1326"/>
      <c r="P288" s="1326"/>
      <c r="Q288" s="1326"/>
      <c r="R288" s="1413"/>
      <c r="S288" s="1414"/>
      <c r="T288" s="1415"/>
      <c r="U288" s="1416"/>
      <c r="V288" s="1417"/>
      <c r="W288" s="5478"/>
      <c r="X288" s="529"/>
      <c r="Y288" s="5357"/>
      <c r="Z288" s="1288" t="s">
        <v>1382</v>
      </c>
    </row>
    <row r="289" spans="1:26" ht="18" customHeight="1">
      <c r="A289" s="5357"/>
      <c r="B289" s="1318"/>
      <c r="C289" s="1384"/>
      <c r="D289" s="929"/>
      <c r="E289" s="930"/>
      <c r="F289" s="927"/>
      <c r="G289" s="927"/>
      <c r="H289" s="927"/>
      <c r="I289" s="927"/>
      <c r="J289" s="927"/>
      <c r="K289" s="1062" t="s">
        <v>299</v>
      </c>
      <c r="L289" s="927"/>
      <c r="M289" s="927"/>
      <c r="N289" s="27"/>
      <c r="O289" s="1326"/>
      <c r="P289" s="1326"/>
      <c r="Q289" s="1326"/>
      <c r="R289" s="1413"/>
      <c r="S289" s="1414"/>
      <c r="T289" s="1415"/>
      <c r="U289" s="1416"/>
      <c r="V289" s="1417"/>
      <c r="W289" s="5478"/>
      <c r="X289" s="529"/>
      <c r="Y289" s="5357"/>
      <c r="Z289" s="1288" t="s">
        <v>1382</v>
      </c>
    </row>
    <row r="290" spans="1:26" ht="18" customHeight="1">
      <c r="A290" s="5357"/>
      <c r="B290" s="2896">
        <v>1</v>
      </c>
      <c r="C290" s="1384"/>
      <c r="D290" s="932"/>
      <c r="E290" s="927"/>
      <c r="F290" s="933"/>
      <c r="G290" s="933"/>
      <c r="H290" s="933"/>
      <c r="I290" s="933"/>
      <c r="J290" s="933"/>
      <c r="K290" s="1062" t="s">
        <v>300</v>
      </c>
      <c r="L290" s="933"/>
      <c r="M290" s="933"/>
      <c r="N290" s="28"/>
      <c r="O290" s="1326"/>
      <c r="P290" s="1326"/>
      <c r="Q290" s="1326"/>
      <c r="R290" s="1413"/>
      <c r="S290" s="1414"/>
      <c r="T290" s="1415"/>
      <c r="U290" s="1416"/>
      <c r="V290" s="1417"/>
      <c r="W290" s="5478"/>
      <c r="X290" s="529"/>
      <c r="Y290" s="5357"/>
      <c r="Z290" s="1288" t="s">
        <v>1382</v>
      </c>
    </row>
    <row r="291" spans="1:26" ht="18" customHeight="1">
      <c r="A291" s="5357"/>
      <c r="B291" s="2896">
        <f>LARGE(B290:B290,1)+1</f>
        <v>2</v>
      </c>
      <c r="C291" s="1386" t="s">
        <v>2238</v>
      </c>
      <c r="D291" s="939"/>
      <c r="E291" s="939"/>
      <c r="F291" s="939"/>
      <c r="G291" s="939"/>
      <c r="H291" s="939"/>
      <c r="I291" s="939"/>
      <c r="J291" s="939"/>
      <c r="K291" s="1062" t="s">
        <v>302</v>
      </c>
      <c r="L291" s="939"/>
      <c r="M291" s="939"/>
      <c r="N291" s="1387"/>
      <c r="O291" s="1326"/>
      <c r="P291" s="1326"/>
      <c r="Q291" s="1326"/>
      <c r="R291" s="1413"/>
      <c r="S291" s="1414"/>
      <c r="T291" s="1415"/>
      <c r="U291" s="1416"/>
      <c r="V291" s="1417"/>
      <c r="W291" s="5478"/>
      <c r="X291" s="529"/>
      <c r="Y291" s="5357"/>
      <c r="Z291" s="1288" t="s">
        <v>1382</v>
      </c>
    </row>
    <row r="292" spans="1:26" ht="18" customHeight="1">
      <c r="A292" s="5357"/>
      <c r="B292" s="2896">
        <f>LARGE(B290:B291,1)+1</f>
        <v>3</v>
      </c>
      <c r="C292" s="1386"/>
      <c r="D292" s="939"/>
      <c r="E292" s="939"/>
      <c r="F292" s="939"/>
      <c r="G292" s="939"/>
      <c r="H292" s="939"/>
      <c r="I292" s="939"/>
      <c r="J292" s="939"/>
      <c r="K292" s="939"/>
      <c r="L292" s="939"/>
      <c r="M292" s="939"/>
      <c r="N292" s="1387"/>
      <c r="O292" s="1326"/>
      <c r="P292" s="1326"/>
      <c r="Q292" s="1326"/>
      <c r="R292" s="1413"/>
      <c r="S292" s="1414"/>
      <c r="T292" s="1415"/>
      <c r="U292" s="1416"/>
      <c r="V292" s="1417"/>
      <c r="W292" s="5478"/>
      <c r="X292" s="529"/>
      <c r="Y292" s="5357"/>
      <c r="Z292" s="1288" t="s">
        <v>1382</v>
      </c>
    </row>
    <row r="293" spans="1:26" ht="18" customHeight="1">
      <c r="A293" s="5357"/>
      <c r="B293" s="2896">
        <f>LARGE(B290:B292,1)+1</f>
        <v>4</v>
      </c>
      <c r="C293" s="1388" t="s">
        <v>1436</v>
      </c>
      <c r="D293" s="1389"/>
      <c r="E293" s="1389"/>
      <c r="F293" s="1389"/>
      <c r="G293" s="1389"/>
      <c r="H293" s="1389"/>
      <c r="I293" s="1389"/>
      <c r="J293" s="1389"/>
      <c r="K293" s="1389"/>
      <c r="L293" s="1389"/>
      <c r="M293" s="1389"/>
      <c r="N293" s="1390"/>
      <c r="O293" s="1326"/>
      <c r="P293" s="1326"/>
      <c r="Q293" s="1326"/>
      <c r="R293" s="1413"/>
      <c r="S293" s="1414"/>
      <c r="T293" s="1415"/>
      <c r="U293" s="1416"/>
      <c r="V293" s="1417"/>
      <c r="W293" s="5478"/>
      <c r="X293" s="529"/>
      <c r="Y293" s="5357"/>
      <c r="Z293" s="1288" t="s">
        <v>1382</v>
      </c>
    </row>
    <row r="294" spans="1:26" ht="18" customHeight="1">
      <c r="A294" s="5357"/>
      <c r="B294" s="2896">
        <f>LARGE(B290:B293,1)+1</f>
        <v>5</v>
      </c>
      <c r="C294" s="1386"/>
      <c r="D294" s="939"/>
      <c r="E294" s="939"/>
      <c r="F294" s="939"/>
      <c r="G294" s="939"/>
      <c r="H294" s="939"/>
      <c r="I294" s="939"/>
      <c r="J294" s="939"/>
      <c r="K294" s="939"/>
      <c r="L294" s="939"/>
      <c r="M294" s="939"/>
      <c r="N294" s="1387"/>
      <c r="O294" s="1326"/>
      <c r="P294" s="1326"/>
      <c r="Q294" s="1326"/>
      <c r="R294" s="1413"/>
      <c r="S294" s="1414"/>
      <c r="T294" s="1415"/>
      <c r="U294" s="1416"/>
      <c r="V294" s="1417"/>
      <c r="W294" s="5478"/>
      <c r="X294" s="529"/>
      <c r="Y294" s="5357"/>
      <c r="Z294" s="1288" t="s">
        <v>1382</v>
      </c>
    </row>
    <row r="295" spans="1:26" ht="18" customHeight="1">
      <c r="A295" s="5357"/>
      <c r="B295" s="2896">
        <f>LARGE(B290:B294,1)+1</f>
        <v>6</v>
      </c>
      <c r="C295" s="1386" t="s">
        <v>304</v>
      </c>
      <c r="D295" s="939"/>
      <c r="E295" s="939"/>
      <c r="F295" s="939"/>
      <c r="G295" s="939"/>
      <c r="H295" s="939"/>
      <c r="I295" s="939"/>
      <c r="J295" s="939"/>
      <c r="K295" s="939"/>
      <c r="L295" s="939"/>
      <c r="M295" s="939"/>
      <c r="N295" s="1387"/>
      <c r="O295" s="1326"/>
      <c r="P295" s="1326"/>
      <c r="Q295" s="1326"/>
      <c r="R295" s="1413"/>
      <c r="S295" s="1414"/>
      <c r="T295" s="1415"/>
      <c r="U295" s="1416"/>
      <c r="V295" s="1417"/>
      <c r="W295" s="5478"/>
      <c r="X295" s="529"/>
      <c r="Y295" s="5357"/>
      <c r="Z295" s="1288" t="s">
        <v>1382</v>
      </c>
    </row>
    <row r="296" spans="1:26" ht="18" customHeight="1">
      <c r="A296" s="5357"/>
      <c r="B296" s="2896">
        <f>LARGE(B290:B295,1)+1</f>
        <v>7</v>
      </c>
      <c r="C296" s="1386"/>
      <c r="D296" s="939"/>
      <c r="E296" s="939"/>
      <c r="F296" s="939"/>
      <c r="G296" s="939"/>
      <c r="H296" s="939"/>
      <c r="I296" s="939"/>
      <c r="J296" s="939"/>
      <c r="K296" s="939"/>
      <c r="L296" s="939"/>
      <c r="M296" s="939"/>
      <c r="N296" s="1387"/>
      <c r="O296" s="1326"/>
      <c r="P296" s="1326"/>
      <c r="Q296" s="1326"/>
      <c r="R296" s="1413"/>
      <c r="S296" s="1414"/>
      <c r="T296" s="1415"/>
      <c r="U296" s="1416"/>
      <c r="V296" s="1417"/>
      <c r="W296" s="5478"/>
      <c r="X296" s="529"/>
      <c r="Y296" s="5357"/>
      <c r="Z296" s="1288" t="s">
        <v>1382</v>
      </c>
    </row>
    <row r="297" spans="1:26" ht="18" customHeight="1">
      <c r="A297" s="5357"/>
      <c r="B297" s="2896">
        <f>LARGE(B290:B296,1)+1</f>
        <v>8</v>
      </c>
      <c r="C297" s="1386"/>
      <c r="D297" s="939"/>
      <c r="E297" s="939"/>
      <c r="F297" s="939"/>
      <c r="G297" s="939"/>
      <c r="H297" s="939"/>
      <c r="I297" s="939"/>
      <c r="J297" s="939"/>
      <c r="K297" s="939"/>
      <c r="L297" s="939"/>
      <c r="M297" s="939"/>
      <c r="N297" s="1387"/>
      <c r="O297" s="1326"/>
      <c r="P297" s="1326"/>
      <c r="Q297" s="1326"/>
      <c r="R297" s="1413"/>
      <c r="S297" s="1414"/>
      <c r="T297" s="1415"/>
      <c r="U297" s="1416"/>
      <c r="V297" s="1417"/>
      <c r="W297" s="5478"/>
      <c r="X297" s="529"/>
      <c r="Y297" s="5357"/>
      <c r="Z297" s="1288" t="s">
        <v>1382</v>
      </c>
    </row>
    <row r="298" spans="1:26" ht="18" customHeight="1">
      <c r="A298" s="5357"/>
      <c r="B298" s="2896">
        <f>LARGE(B290:B297,1)+1</f>
        <v>9</v>
      </c>
      <c r="C298" s="1386" t="s">
        <v>2237</v>
      </c>
      <c r="D298" s="939"/>
      <c r="E298" s="939"/>
      <c r="F298" s="939"/>
      <c r="G298" s="939"/>
      <c r="H298" s="939"/>
      <c r="I298" s="939"/>
      <c r="J298" s="939"/>
      <c r="K298" s="939"/>
      <c r="L298" s="939"/>
      <c r="M298" s="939"/>
      <c r="N298" s="1387"/>
      <c r="O298" s="1326"/>
      <c r="P298" s="1326"/>
      <c r="Q298" s="1326"/>
      <c r="R298" s="1413"/>
      <c r="S298" s="1414"/>
      <c r="T298" s="1415"/>
      <c r="U298" s="1416"/>
      <c r="V298" s="1417"/>
      <c r="W298" s="5478"/>
      <c r="X298" s="529"/>
      <c r="Y298" s="5357"/>
      <c r="Z298" s="1288" t="s">
        <v>1382</v>
      </c>
    </row>
    <row r="299" spans="1:26" ht="18" customHeight="1">
      <c r="A299" s="5357"/>
      <c r="B299" s="2896">
        <f>LARGE(B290:B298,1)+1</f>
        <v>10</v>
      </c>
      <c r="C299" s="1386"/>
      <c r="D299" s="939"/>
      <c r="E299" s="939"/>
      <c r="F299" s="939"/>
      <c r="G299" s="939"/>
      <c r="H299" s="939"/>
      <c r="I299" s="939"/>
      <c r="J299" s="939"/>
      <c r="K299" s="939"/>
      <c r="L299" s="939"/>
      <c r="M299" s="939"/>
      <c r="N299" s="1387"/>
      <c r="O299" s="1326"/>
      <c r="P299" s="1326"/>
      <c r="Q299" s="1326"/>
      <c r="R299" s="1413"/>
      <c r="S299" s="1414"/>
      <c r="T299" s="1415"/>
      <c r="U299" s="1416"/>
      <c r="V299" s="1417"/>
      <c r="W299" s="5478"/>
      <c r="X299" s="529"/>
      <c r="Y299" s="5357"/>
      <c r="Z299" s="1288" t="s">
        <v>1382</v>
      </c>
    </row>
    <row r="300" spans="1:26" ht="18" customHeight="1">
      <c r="A300" s="5357"/>
      <c r="B300" s="2896">
        <f>LARGE(B290:B299,1)+1</f>
        <v>11</v>
      </c>
      <c r="C300" s="1386" t="s">
        <v>306</v>
      </c>
      <c r="D300" s="939"/>
      <c r="E300" s="939"/>
      <c r="F300" s="939"/>
      <c r="G300" s="939"/>
      <c r="H300" s="939"/>
      <c r="I300" s="939"/>
      <c r="J300" s="939"/>
      <c r="K300" s="939"/>
      <c r="L300" s="939"/>
      <c r="M300" s="939"/>
      <c r="N300" s="1387"/>
      <c r="O300" s="1326"/>
      <c r="P300" s="1326"/>
      <c r="Q300" s="1326"/>
      <c r="R300" s="1413"/>
      <c r="S300" s="1414"/>
      <c r="T300" s="1415"/>
      <c r="U300" s="1416"/>
      <c r="V300" s="1417"/>
      <c r="W300" s="5478"/>
      <c r="X300" s="529"/>
      <c r="Y300" s="5357"/>
      <c r="Z300" s="1288" t="s">
        <v>1382</v>
      </c>
    </row>
    <row r="301" spans="1:26" ht="18" customHeight="1">
      <c r="A301" s="5357"/>
      <c r="B301" s="2896">
        <f>LARGE(B290:B300,1)+1</f>
        <v>12</v>
      </c>
      <c r="C301" s="1386"/>
      <c r="D301" s="939"/>
      <c r="E301" s="939"/>
      <c r="F301" s="939"/>
      <c r="G301" s="939"/>
      <c r="H301" s="939"/>
      <c r="I301" s="939"/>
      <c r="J301" s="939"/>
      <c r="K301" s="939"/>
      <c r="L301" s="939"/>
      <c r="M301" s="939"/>
      <c r="N301" s="1387"/>
      <c r="O301" s="1326"/>
      <c r="P301" s="1326"/>
      <c r="Q301" s="1326"/>
      <c r="R301" s="1413"/>
      <c r="S301" s="1414"/>
      <c r="T301" s="1415"/>
      <c r="U301" s="1416"/>
      <c r="V301" s="1417"/>
      <c r="W301" s="5478"/>
      <c r="X301" s="529"/>
      <c r="Y301" s="5357"/>
      <c r="Z301" s="1288" t="s">
        <v>1382</v>
      </c>
    </row>
    <row r="302" spans="1:26" ht="18" customHeight="1">
      <c r="A302" s="5357"/>
      <c r="B302" s="2896">
        <f>LARGE(B290:B301,1)+1</f>
        <v>13</v>
      </c>
      <c r="C302" s="1384"/>
      <c r="D302" s="935"/>
      <c r="E302" s="935"/>
      <c r="F302" s="935"/>
      <c r="G302" s="935"/>
      <c r="H302" s="935"/>
      <c r="I302" s="935"/>
      <c r="J302" s="935"/>
      <c r="K302" s="1391"/>
      <c r="L302" s="1391"/>
      <c r="M302" s="1391"/>
      <c r="N302" s="67"/>
      <c r="O302" s="1326"/>
      <c r="P302" s="1326"/>
      <c r="Q302" s="1326"/>
      <c r="R302" s="1413"/>
      <c r="S302" s="1414"/>
      <c r="T302" s="1415"/>
      <c r="U302" s="1416"/>
      <c r="V302" s="1417"/>
      <c r="W302" s="5478"/>
      <c r="X302" s="529"/>
      <c r="Y302" s="5357"/>
      <c r="Z302" s="1288" t="s">
        <v>1382</v>
      </c>
    </row>
    <row r="303" spans="1:26" ht="18" customHeight="1">
      <c r="A303" s="5357"/>
      <c r="B303" s="2896">
        <f>LARGE(B290:B302,1)+1</f>
        <v>14</v>
      </c>
      <c r="C303" s="1384"/>
      <c r="D303" s="935"/>
      <c r="E303" s="935"/>
      <c r="F303" s="935"/>
      <c r="G303" s="935"/>
      <c r="H303" s="935"/>
      <c r="I303" s="935"/>
      <c r="J303" s="935"/>
      <c r="K303" s="935"/>
      <c r="L303" s="935"/>
      <c r="M303" s="935"/>
      <c r="N303" s="1392"/>
      <c r="O303" s="1326"/>
      <c r="P303" s="1326"/>
      <c r="Q303" s="1326"/>
      <c r="R303" s="1413"/>
      <c r="S303" s="1414"/>
      <c r="T303" s="1415"/>
      <c r="U303" s="1416"/>
      <c r="V303" s="1417"/>
      <c r="W303" s="5478"/>
      <c r="X303" s="529"/>
      <c r="Y303" s="5357"/>
      <c r="Z303" s="1288" t="s">
        <v>1382</v>
      </c>
    </row>
    <row r="304" spans="1:26" ht="18" customHeight="1">
      <c r="A304" s="5357"/>
      <c r="B304" s="2896">
        <f>LARGE(B290:B303,1)+1</f>
        <v>15</v>
      </c>
      <c r="C304" s="1384"/>
      <c r="D304" s="935"/>
      <c r="E304" s="935"/>
      <c r="F304" s="935"/>
      <c r="G304" s="935"/>
      <c r="H304" s="935"/>
      <c r="I304" s="935"/>
      <c r="J304" s="935"/>
      <c r="K304" s="935"/>
      <c r="L304" s="935"/>
      <c r="M304" s="935"/>
      <c r="N304" s="1392"/>
      <c r="O304" s="1326"/>
      <c r="P304" s="1326"/>
      <c r="Q304" s="1326"/>
      <c r="R304" s="1413"/>
      <c r="S304" s="1414"/>
      <c r="T304" s="1415"/>
      <c r="U304" s="1416"/>
      <c r="V304" s="1417"/>
      <c r="W304" s="5478"/>
      <c r="X304" s="529"/>
      <c r="Y304" s="5357"/>
      <c r="Z304" s="1288" t="s">
        <v>1382</v>
      </c>
    </row>
    <row r="305" spans="1:26" ht="18" customHeight="1">
      <c r="A305" s="5357"/>
      <c r="B305" s="2896">
        <f>LARGE(B290:B304,1)+1</f>
        <v>16</v>
      </c>
      <c r="C305" s="1384"/>
      <c r="D305" s="935"/>
      <c r="E305" s="935"/>
      <c r="F305" s="935"/>
      <c r="G305" s="935"/>
      <c r="H305" s="935"/>
      <c r="I305" s="935"/>
      <c r="J305" s="935"/>
      <c r="K305" s="935"/>
      <c r="L305" s="935"/>
      <c r="M305" s="935"/>
      <c r="N305" s="1392"/>
      <c r="O305" s="1326"/>
      <c r="P305" s="1326"/>
      <c r="Q305" s="1326"/>
      <c r="R305" s="1413"/>
      <c r="S305" s="1414"/>
      <c r="T305" s="1415"/>
      <c r="U305" s="1416"/>
      <c r="V305" s="1417"/>
      <c r="W305" s="5478"/>
      <c r="X305" s="529"/>
      <c r="Y305" s="5357"/>
      <c r="Z305" s="1288" t="s">
        <v>1382</v>
      </c>
    </row>
    <row r="306" spans="1:26" ht="18" customHeight="1">
      <c r="A306" s="5357"/>
      <c r="B306" s="2896">
        <f>LARGE(B290:B305,1)+1</f>
        <v>17</v>
      </c>
      <c r="C306" s="1384"/>
      <c r="D306" s="935"/>
      <c r="E306" s="935"/>
      <c r="F306" s="935"/>
      <c r="G306" s="935"/>
      <c r="H306" s="935"/>
      <c r="I306" s="935"/>
      <c r="J306" s="935"/>
      <c r="K306" s="935"/>
      <c r="L306" s="935"/>
      <c r="M306" s="935"/>
      <c r="N306" s="1392"/>
      <c r="O306" s="1326"/>
      <c r="P306" s="1326"/>
      <c r="Q306" s="1326"/>
      <c r="R306" s="1413"/>
      <c r="S306" s="1414"/>
      <c r="T306" s="1415"/>
      <c r="U306" s="1416"/>
      <c r="V306" s="1417"/>
      <c r="W306" s="5478"/>
      <c r="X306" s="529"/>
      <c r="Y306" s="5357"/>
      <c r="Z306" s="1288" t="s">
        <v>1382</v>
      </c>
    </row>
    <row r="307" spans="1:26" ht="18" customHeight="1">
      <c r="A307" s="5357"/>
      <c r="B307" s="2896">
        <f>LARGE(B290:B306,1)+1</f>
        <v>18</v>
      </c>
      <c r="C307" s="1384"/>
      <c r="D307" s="935"/>
      <c r="E307" s="935"/>
      <c r="F307" s="935"/>
      <c r="G307" s="935"/>
      <c r="H307" s="935"/>
      <c r="I307" s="935"/>
      <c r="J307" s="935"/>
      <c r="K307" s="935"/>
      <c r="L307" s="935"/>
      <c r="M307" s="935"/>
      <c r="N307" s="1392"/>
      <c r="O307" s="1326"/>
      <c r="P307" s="1326"/>
      <c r="Q307" s="1326"/>
      <c r="R307" s="1413"/>
      <c r="S307" s="1414"/>
      <c r="T307" s="1415"/>
      <c r="U307" s="1416"/>
      <c r="V307" s="1417"/>
      <c r="W307" s="5478"/>
      <c r="X307" s="529"/>
      <c r="Y307" s="5357"/>
      <c r="Z307" s="1288" t="s">
        <v>1382</v>
      </c>
    </row>
    <row r="308" spans="1:26" ht="18" customHeight="1">
      <c r="A308" s="5357"/>
      <c r="B308" s="2896">
        <f>LARGE(B290:B307,1)+1</f>
        <v>19</v>
      </c>
      <c r="C308" s="1384"/>
      <c r="D308" s="935"/>
      <c r="E308" s="935"/>
      <c r="F308" s="935"/>
      <c r="G308" s="935"/>
      <c r="H308" s="935"/>
      <c r="I308" s="935"/>
      <c r="J308" s="935"/>
      <c r="K308" s="935"/>
      <c r="L308" s="935"/>
      <c r="M308" s="935"/>
      <c r="N308" s="1392"/>
      <c r="O308" s="1326"/>
      <c r="P308" s="1326"/>
      <c r="Q308" s="1326"/>
      <c r="R308" s="1413"/>
      <c r="S308" s="1414"/>
      <c r="T308" s="1415"/>
      <c r="U308" s="1416"/>
      <c r="V308" s="1417"/>
      <c r="W308" s="5478"/>
      <c r="X308" s="529"/>
      <c r="Y308" s="5357"/>
      <c r="Z308" s="1288" t="s">
        <v>1382</v>
      </c>
    </row>
    <row r="309" spans="1:26" ht="18" customHeight="1">
      <c r="A309" s="5357"/>
      <c r="B309" s="2896">
        <f>LARGE(B290:B308,1)+1</f>
        <v>20</v>
      </c>
      <c r="C309" s="1384"/>
      <c r="D309" s="935"/>
      <c r="E309" s="935"/>
      <c r="F309" s="935"/>
      <c r="G309" s="935"/>
      <c r="H309" s="935"/>
      <c r="I309" s="935"/>
      <c r="J309" s="935"/>
      <c r="K309" s="935"/>
      <c r="L309" s="935"/>
      <c r="M309" s="935"/>
      <c r="N309" s="1392"/>
      <c r="O309" s="1326"/>
      <c r="P309" s="1326"/>
      <c r="Q309" s="1326"/>
      <c r="R309" s="1413"/>
      <c r="S309" s="1414"/>
      <c r="T309" s="1415"/>
      <c r="U309" s="1416"/>
      <c r="V309" s="1417"/>
      <c r="W309" s="5478"/>
      <c r="X309" s="529"/>
      <c r="Y309" s="5357"/>
      <c r="Z309" s="1288" t="s">
        <v>1382</v>
      </c>
    </row>
    <row r="310" spans="1:26" ht="18" customHeight="1">
      <c r="A310" s="5357"/>
      <c r="B310" s="2896">
        <f>LARGE(B290:B309,1)+1</f>
        <v>21</v>
      </c>
      <c r="C310" s="1384"/>
      <c r="D310" s="935"/>
      <c r="E310" s="935"/>
      <c r="F310" s="935"/>
      <c r="G310" s="935"/>
      <c r="H310" s="935"/>
      <c r="I310" s="935"/>
      <c r="J310" s="935"/>
      <c r="K310" s="935"/>
      <c r="L310" s="935"/>
      <c r="M310" s="935"/>
      <c r="N310" s="1392"/>
      <c r="O310" s="1326"/>
      <c r="P310" s="1326"/>
      <c r="Q310" s="1326"/>
      <c r="R310" s="1413"/>
      <c r="S310" s="1414"/>
      <c r="T310" s="1415"/>
      <c r="U310" s="1416"/>
      <c r="V310" s="1417"/>
      <c r="W310" s="5478"/>
      <c r="X310" s="529"/>
      <c r="Y310" s="5357"/>
      <c r="Z310" s="1288" t="s">
        <v>1382</v>
      </c>
    </row>
    <row r="311" spans="1:26" ht="18" customHeight="1">
      <c r="A311" s="5357"/>
      <c r="B311" s="2896">
        <f>LARGE(B290:B310,1)+1</f>
        <v>22</v>
      </c>
      <c r="C311" s="1384"/>
      <c r="D311" s="935"/>
      <c r="E311" s="935"/>
      <c r="F311" s="935"/>
      <c r="G311" s="935"/>
      <c r="H311" s="935"/>
      <c r="I311" s="935"/>
      <c r="J311" s="935"/>
      <c r="K311" s="935"/>
      <c r="L311" s="935"/>
      <c r="M311" s="935"/>
      <c r="N311" s="1392"/>
      <c r="O311" s="1326"/>
      <c r="P311" s="1326"/>
      <c r="Q311" s="1326"/>
      <c r="R311" s="1413"/>
      <c r="S311" s="1414"/>
      <c r="T311" s="1415"/>
      <c r="U311" s="1416"/>
      <c r="V311" s="1417"/>
      <c r="W311" s="5478"/>
      <c r="X311" s="529"/>
      <c r="Y311" s="5357"/>
      <c r="Z311" s="1288" t="s">
        <v>1382</v>
      </c>
    </row>
    <row r="312" spans="1:26" ht="18" customHeight="1">
      <c r="A312" s="5357"/>
      <c r="B312" s="2896">
        <f>LARGE(B290:B311,1)+1</f>
        <v>23</v>
      </c>
      <c r="C312" s="1384"/>
      <c r="D312" s="935"/>
      <c r="E312" s="935"/>
      <c r="F312" s="935"/>
      <c r="G312" s="935"/>
      <c r="H312" s="935"/>
      <c r="I312" s="935"/>
      <c r="J312" s="935"/>
      <c r="K312" s="935"/>
      <c r="L312" s="935"/>
      <c r="M312" s="935"/>
      <c r="N312" s="1392"/>
      <c r="O312" s="1326"/>
      <c r="P312" s="1326"/>
      <c r="Q312" s="1326"/>
      <c r="R312" s="1413"/>
      <c r="S312" s="1414"/>
      <c r="T312" s="1415"/>
      <c r="U312" s="1416"/>
      <c r="V312" s="1417"/>
      <c r="W312" s="5478"/>
      <c r="X312" s="529"/>
      <c r="Y312" s="5357"/>
      <c r="Z312" s="1288" t="s">
        <v>1382</v>
      </c>
    </row>
    <row r="313" spans="1:26" ht="18" customHeight="1">
      <c r="A313" s="5357"/>
      <c r="B313" s="2896">
        <f>LARGE(B290:B312,1)+1</f>
        <v>24</v>
      </c>
      <c r="C313" s="1384"/>
      <c r="D313" s="935"/>
      <c r="E313" s="935"/>
      <c r="F313" s="935"/>
      <c r="G313" s="935"/>
      <c r="H313" s="935"/>
      <c r="I313" s="935"/>
      <c r="J313" s="935"/>
      <c r="K313" s="935"/>
      <c r="L313" s="935"/>
      <c r="M313" s="935"/>
      <c r="N313" s="1392"/>
      <c r="O313" s="1326"/>
      <c r="P313" s="1326"/>
      <c r="Q313" s="1326"/>
      <c r="R313" s="1413"/>
      <c r="S313" s="1414"/>
      <c r="T313" s="1415"/>
      <c r="U313" s="1416"/>
      <c r="V313" s="1417"/>
      <c r="W313" s="5478"/>
      <c r="X313" s="529"/>
      <c r="Y313" s="5357"/>
      <c r="Z313" s="1288" t="s">
        <v>1382</v>
      </c>
    </row>
    <row r="314" spans="1:26" ht="18" customHeight="1">
      <c r="A314" s="5357"/>
      <c r="B314" s="2896">
        <f>LARGE(B290:B313,1)+1</f>
        <v>25</v>
      </c>
      <c r="C314" s="1384"/>
      <c r="D314" s="935"/>
      <c r="E314" s="935"/>
      <c r="F314" s="935"/>
      <c r="G314" s="935"/>
      <c r="H314" s="935"/>
      <c r="I314" s="935"/>
      <c r="J314" s="935"/>
      <c r="K314" s="935"/>
      <c r="L314" s="935"/>
      <c r="M314" s="935"/>
      <c r="N314" s="1392"/>
      <c r="O314" s="1326"/>
      <c r="P314" s="1326"/>
      <c r="Q314" s="1326"/>
      <c r="R314" s="1413"/>
      <c r="S314" s="1414"/>
      <c r="T314" s="1415"/>
      <c r="U314" s="1416"/>
      <c r="V314" s="1417"/>
      <c r="W314" s="5478"/>
      <c r="X314" s="529"/>
      <c r="Y314" s="5357"/>
      <c r="Z314" s="1288" t="s">
        <v>1382</v>
      </c>
    </row>
    <row r="315" spans="1:26" ht="18" customHeight="1">
      <c r="A315" s="5357"/>
      <c r="B315" s="2896">
        <f>LARGE(B290:B314,1)+1</f>
        <v>26</v>
      </c>
      <c r="C315" s="1384"/>
      <c r="D315" s="935"/>
      <c r="E315" s="935"/>
      <c r="F315" s="935"/>
      <c r="G315" s="935"/>
      <c r="H315" s="935"/>
      <c r="I315" s="935"/>
      <c r="J315" s="935"/>
      <c r="K315" s="935"/>
      <c r="L315" s="935"/>
      <c r="M315" s="935"/>
      <c r="N315" s="1392"/>
      <c r="O315" s="1326"/>
      <c r="P315" s="1326"/>
      <c r="Q315" s="1326"/>
      <c r="R315" s="1413"/>
      <c r="S315" s="1414"/>
      <c r="T315" s="1415"/>
      <c r="U315" s="1416"/>
      <c r="V315" s="1417"/>
      <c r="W315" s="5478"/>
      <c r="X315" s="529"/>
      <c r="Y315" s="5357"/>
      <c r="Z315" s="1288" t="s">
        <v>1382</v>
      </c>
    </row>
    <row r="316" spans="1:26" ht="18" customHeight="1">
      <c r="A316" s="5357"/>
      <c r="B316" s="2896">
        <f>LARGE(B290:B315,1)+1</f>
        <v>27</v>
      </c>
      <c r="C316" s="1384"/>
      <c r="D316" s="935"/>
      <c r="E316" s="935"/>
      <c r="F316" s="935"/>
      <c r="G316" s="935"/>
      <c r="H316" s="935"/>
      <c r="I316" s="935"/>
      <c r="J316" s="935"/>
      <c r="K316" s="935"/>
      <c r="L316" s="935"/>
      <c r="M316" s="935"/>
      <c r="N316" s="1392"/>
      <c r="O316" s="1326"/>
      <c r="P316" s="1326"/>
      <c r="Q316" s="1326"/>
      <c r="R316" s="1413"/>
      <c r="S316" s="1414"/>
      <c r="T316" s="1415"/>
      <c r="U316" s="1416"/>
      <c r="V316" s="1417"/>
      <c r="W316" s="5478"/>
      <c r="X316" s="529"/>
      <c r="Y316" s="5357"/>
      <c r="Z316" s="1288" t="s">
        <v>1382</v>
      </c>
    </row>
    <row r="317" spans="1:26" ht="18" customHeight="1">
      <c r="A317" s="5357"/>
      <c r="B317" s="2896">
        <f>LARGE(B290:B316,1)+1</f>
        <v>28</v>
      </c>
      <c r="C317" s="1384"/>
      <c r="D317" s="935"/>
      <c r="E317" s="935"/>
      <c r="F317" s="935"/>
      <c r="G317" s="935"/>
      <c r="H317" s="935"/>
      <c r="I317" s="935"/>
      <c r="J317" s="935"/>
      <c r="K317" s="935"/>
      <c r="L317" s="935"/>
      <c r="M317" s="935"/>
      <c r="N317" s="1392"/>
      <c r="O317" s="1326"/>
      <c r="P317" s="1326"/>
      <c r="Q317" s="1326"/>
      <c r="R317" s="1413"/>
      <c r="S317" s="1414"/>
      <c r="T317" s="1415"/>
      <c r="U317" s="1416"/>
      <c r="V317" s="1417"/>
      <c r="W317" s="5478"/>
      <c r="X317" s="529"/>
      <c r="Y317" s="5357"/>
      <c r="Z317" s="1288" t="s">
        <v>1382</v>
      </c>
    </row>
    <row r="318" spans="1:26" ht="18" customHeight="1">
      <c r="A318" s="5357"/>
      <c r="B318" s="2896">
        <f>LARGE(B290:B317,1)+1</f>
        <v>29</v>
      </c>
      <c r="C318" s="1384"/>
      <c r="D318" s="935"/>
      <c r="E318" s="935"/>
      <c r="F318" s="935"/>
      <c r="G318" s="935"/>
      <c r="H318" s="935"/>
      <c r="I318" s="935"/>
      <c r="J318" s="935"/>
      <c r="K318" s="935"/>
      <c r="L318" s="935"/>
      <c r="M318" s="935"/>
      <c r="N318" s="1392"/>
      <c r="O318" s="1326"/>
      <c r="P318" s="1326"/>
      <c r="Q318" s="1326"/>
      <c r="R318" s="1413"/>
      <c r="S318" s="1414"/>
      <c r="T318" s="1415"/>
      <c r="U318" s="1416"/>
      <c r="V318" s="1417"/>
      <c r="W318" s="5478"/>
      <c r="X318" s="529"/>
      <c r="Y318" s="5357"/>
      <c r="Z318" s="1288" t="s">
        <v>1382</v>
      </c>
    </row>
    <row r="319" spans="1:26" ht="18" customHeight="1">
      <c r="A319" s="5357"/>
      <c r="B319" s="2896">
        <f>LARGE(B290:B318,1)+1</f>
        <v>30</v>
      </c>
      <c r="C319" s="1384"/>
      <c r="D319" s="935"/>
      <c r="E319" s="935"/>
      <c r="F319" s="935"/>
      <c r="G319" s="935"/>
      <c r="H319" s="935"/>
      <c r="I319" s="935"/>
      <c r="J319" s="935"/>
      <c r="K319" s="935"/>
      <c r="L319" s="935"/>
      <c r="M319" s="935"/>
      <c r="N319" s="1392"/>
      <c r="O319" s="1326"/>
      <c r="P319" s="1326"/>
      <c r="Q319" s="1326"/>
      <c r="R319" s="1413"/>
      <c r="S319" s="1414"/>
      <c r="T319" s="1415"/>
      <c r="U319" s="1416"/>
      <c r="V319" s="1417"/>
      <c r="W319" s="5478"/>
      <c r="X319" s="529"/>
      <c r="Y319" s="5357"/>
      <c r="Z319" s="1288" t="s">
        <v>1382</v>
      </c>
    </row>
    <row r="320" spans="1:26" ht="18" customHeight="1">
      <c r="A320" s="5357"/>
      <c r="B320" s="2896">
        <f>LARGE(B290:B319,1)+1</f>
        <v>31</v>
      </c>
      <c r="C320" s="1384"/>
      <c r="D320" s="935"/>
      <c r="E320" s="935"/>
      <c r="F320" s="935"/>
      <c r="G320" s="935"/>
      <c r="H320" s="935"/>
      <c r="I320" s="935"/>
      <c r="J320" s="935"/>
      <c r="K320" s="935"/>
      <c r="L320" s="935"/>
      <c r="M320" s="935"/>
      <c r="N320" s="1392"/>
      <c r="O320" s="1326"/>
      <c r="P320" s="1326"/>
      <c r="Q320" s="1326"/>
      <c r="R320" s="1413"/>
      <c r="S320" s="1414"/>
      <c r="T320" s="1415"/>
      <c r="U320" s="1416"/>
      <c r="V320" s="1417"/>
      <c r="W320" s="5478"/>
      <c r="X320" s="529"/>
      <c r="Y320" s="5357"/>
      <c r="Z320" s="1288" t="s">
        <v>1382</v>
      </c>
    </row>
    <row r="321" spans="1:26" ht="18" customHeight="1">
      <c r="A321" s="5357"/>
      <c r="B321" s="2896">
        <f>LARGE(B290:B320,1)+1</f>
        <v>32</v>
      </c>
      <c r="C321" s="1384"/>
      <c r="D321" s="935"/>
      <c r="E321" s="935"/>
      <c r="F321" s="935"/>
      <c r="G321" s="935"/>
      <c r="H321" s="935"/>
      <c r="I321" s="935"/>
      <c r="J321" s="935"/>
      <c r="K321" s="935"/>
      <c r="L321" s="935"/>
      <c r="M321" s="935"/>
      <c r="N321" s="1392"/>
      <c r="O321" s="1326"/>
      <c r="P321" s="1326"/>
      <c r="Q321" s="1326"/>
      <c r="R321" s="1413"/>
      <c r="S321" s="1414"/>
      <c r="T321" s="1415"/>
      <c r="U321" s="1416"/>
      <c r="V321" s="1417"/>
      <c r="W321" s="5478"/>
      <c r="X321" s="529"/>
      <c r="Y321" s="5357"/>
      <c r="Z321" s="1288" t="s">
        <v>1382</v>
      </c>
    </row>
    <row r="322" spans="1:26" ht="18" customHeight="1">
      <c r="A322" s="5357"/>
      <c r="B322" s="2896">
        <f>LARGE(B290:B321,1)+1</f>
        <v>33</v>
      </c>
      <c r="C322" s="1384"/>
      <c r="D322" s="935"/>
      <c r="E322" s="935"/>
      <c r="F322" s="935"/>
      <c r="G322" s="935"/>
      <c r="H322" s="935"/>
      <c r="I322" s="935"/>
      <c r="J322" s="935"/>
      <c r="K322" s="935"/>
      <c r="L322" s="935"/>
      <c r="M322" s="935"/>
      <c r="N322" s="1392"/>
      <c r="O322" s="1326"/>
      <c r="P322" s="1326"/>
      <c r="Q322" s="1326"/>
      <c r="R322" s="1413"/>
      <c r="S322" s="1414"/>
      <c r="T322" s="1415"/>
      <c r="U322" s="1416"/>
      <c r="V322" s="1417"/>
      <c r="W322" s="5478"/>
      <c r="X322" s="529"/>
      <c r="Y322" s="5357"/>
      <c r="Z322" s="1288" t="s">
        <v>1382</v>
      </c>
    </row>
    <row r="323" spans="1:26" ht="18" customHeight="1">
      <c r="A323" s="5357"/>
      <c r="B323" s="2896">
        <f>LARGE(B290:B322,1)+1</f>
        <v>34</v>
      </c>
      <c r="C323" s="1384"/>
      <c r="D323" s="935"/>
      <c r="E323" s="935"/>
      <c r="F323" s="935"/>
      <c r="G323" s="935"/>
      <c r="H323" s="935"/>
      <c r="I323" s="935"/>
      <c r="J323" s="935"/>
      <c r="K323" s="935"/>
      <c r="L323" s="935"/>
      <c r="M323" s="935"/>
      <c r="N323" s="1392"/>
      <c r="O323" s="1326"/>
      <c r="P323" s="1326"/>
      <c r="Q323" s="1326"/>
      <c r="R323" s="1413"/>
      <c r="S323" s="1414"/>
      <c r="T323" s="1415"/>
      <c r="U323" s="1416"/>
      <c r="V323" s="1417"/>
      <c r="W323" s="5478"/>
      <c r="X323" s="529"/>
      <c r="Y323" s="5357"/>
      <c r="Z323" s="1288" t="s">
        <v>1382</v>
      </c>
    </row>
    <row r="324" spans="1:26" ht="18" customHeight="1">
      <c r="A324" s="5357"/>
      <c r="B324" s="2896">
        <f>LARGE(B290:B323,1)+1</f>
        <v>35</v>
      </c>
      <c r="C324" s="1384"/>
      <c r="D324" s="935"/>
      <c r="E324" s="935"/>
      <c r="F324" s="935"/>
      <c r="G324" s="935"/>
      <c r="H324" s="935"/>
      <c r="I324" s="935"/>
      <c r="J324" s="935"/>
      <c r="K324" s="935"/>
      <c r="L324" s="935"/>
      <c r="M324" s="935"/>
      <c r="N324" s="1392"/>
      <c r="O324" s="1326"/>
      <c r="P324" s="1326"/>
      <c r="Q324" s="1326"/>
      <c r="R324" s="1413"/>
      <c r="S324" s="1414"/>
      <c r="T324" s="1415"/>
      <c r="U324" s="1416"/>
      <c r="V324" s="1417"/>
      <c r="W324" s="5478"/>
      <c r="X324" s="529"/>
      <c r="Y324" s="5357"/>
      <c r="Z324" s="1288" t="s">
        <v>1382</v>
      </c>
    </row>
    <row r="325" spans="1:26" ht="18" customHeight="1">
      <c r="A325" s="5357"/>
      <c r="B325" s="2896">
        <f>LARGE(B290:B324,1)+1</f>
        <v>36</v>
      </c>
      <c r="C325" s="1384"/>
      <c r="D325" s="935"/>
      <c r="E325" s="935"/>
      <c r="F325" s="935"/>
      <c r="G325" s="935"/>
      <c r="H325" s="935"/>
      <c r="I325" s="935"/>
      <c r="J325" s="935"/>
      <c r="K325" s="935"/>
      <c r="L325" s="935"/>
      <c r="M325" s="935"/>
      <c r="N325" s="1392"/>
      <c r="O325" s="1326"/>
      <c r="P325" s="1326"/>
      <c r="Q325" s="1326"/>
      <c r="R325" s="1413"/>
      <c r="S325" s="1414"/>
      <c r="T325" s="1415"/>
      <c r="U325" s="1416"/>
      <c r="V325" s="1417"/>
      <c r="W325" s="5478"/>
      <c r="X325" s="529"/>
      <c r="Y325" s="5357"/>
      <c r="Z325" s="1288" t="s">
        <v>1382</v>
      </c>
    </row>
    <row r="326" spans="1:26" ht="18" customHeight="1">
      <c r="A326" s="5357"/>
      <c r="B326" s="2896">
        <f>LARGE(B290:B325,1)+1</f>
        <v>37</v>
      </c>
      <c r="C326" s="1384"/>
      <c r="D326" s="935"/>
      <c r="E326" s="935"/>
      <c r="F326" s="935"/>
      <c r="G326" s="935"/>
      <c r="H326" s="935"/>
      <c r="I326" s="935"/>
      <c r="J326" s="935"/>
      <c r="K326" s="935"/>
      <c r="L326" s="935"/>
      <c r="M326" s="935"/>
      <c r="N326" s="1392"/>
      <c r="O326" s="1326"/>
      <c r="P326" s="1326"/>
      <c r="Q326" s="1326"/>
      <c r="R326" s="1413"/>
      <c r="S326" s="1414"/>
      <c r="T326" s="1415"/>
      <c r="U326" s="1416"/>
      <c r="V326" s="1417"/>
      <c r="W326" s="5478"/>
      <c r="X326" s="529"/>
      <c r="Y326" s="5357"/>
      <c r="Z326" s="1288" t="s">
        <v>1382</v>
      </c>
    </row>
    <row r="327" spans="1:26" ht="18" customHeight="1">
      <c r="A327" s="5357"/>
      <c r="B327" s="2896">
        <f>LARGE(B290:B326,1)+1</f>
        <v>38</v>
      </c>
      <c r="C327" s="1384"/>
      <c r="D327" s="935"/>
      <c r="E327" s="935"/>
      <c r="F327" s="935"/>
      <c r="G327" s="935"/>
      <c r="H327" s="935"/>
      <c r="I327" s="935"/>
      <c r="J327" s="935"/>
      <c r="K327" s="935"/>
      <c r="L327" s="935"/>
      <c r="M327" s="935"/>
      <c r="N327" s="1392"/>
      <c r="O327" s="1326"/>
      <c r="P327" s="1326"/>
      <c r="Q327" s="1326"/>
      <c r="R327" s="1413"/>
      <c r="S327" s="1414"/>
      <c r="T327" s="1415"/>
      <c r="U327" s="1416"/>
      <c r="V327" s="1417"/>
      <c r="W327" s="5478"/>
      <c r="X327" s="529"/>
      <c r="Y327" s="5357"/>
      <c r="Z327" s="1288" t="s">
        <v>1382</v>
      </c>
    </row>
    <row r="328" spans="1:26" ht="18" customHeight="1">
      <c r="A328" s="5357"/>
      <c r="B328" s="2896">
        <f>LARGE(B290:B327,1)+1</f>
        <v>39</v>
      </c>
      <c r="C328" s="1384"/>
      <c r="D328" s="935"/>
      <c r="E328" s="935"/>
      <c r="F328" s="935"/>
      <c r="G328" s="935"/>
      <c r="H328" s="935"/>
      <c r="I328" s="935"/>
      <c r="J328" s="935"/>
      <c r="K328" s="935"/>
      <c r="L328" s="935"/>
      <c r="M328" s="935"/>
      <c r="N328" s="1392"/>
      <c r="O328" s="1326"/>
      <c r="P328" s="1326"/>
      <c r="Q328" s="1326"/>
      <c r="R328" s="1413"/>
      <c r="S328" s="1414"/>
      <c r="T328" s="1415"/>
      <c r="U328" s="1416"/>
      <c r="V328" s="1417"/>
      <c r="W328" s="5478"/>
      <c r="X328" s="529"/>
      <c r="Y328" s="5357"/>
      <c r="Z328" s="1288" t="s">
        <v>1382</v>
      </c>
    </row>
    <row r="329" spans="1:26" ht="18" customHeight="1">
      <c r="A329" s="5357"/>
      <c r="B329" s="2896">
        <f>LARGE(B290:B328,1)+1</f>
        <v>40</v>
      </c>
      <c r="C329" s="1384"/>
      <c r="D329" s="935"/>
      <c r="E329" s="935"/>
      <c r="F329" s="935"/>
      <c r="G329" s="935"/>
      <c r="H329" s="935"/>
      <c r="I329" s="935"/>
      <c r="J329" s="935"/>
      <c r="K329" s="935"/>
      <c r="L329" s="935"/>
      <c r="M329" s="935"/>
      <c r="N329" s="1392"/>
      <c r="O329" s="1326"/>
      <c r="P329" s="1326"/>
      <c r="Q329" s="1326"/>
      <c r="R329" s="1413"/>
      <c r="S329" s="1414"/>
      <c r="T329" s="1415"/>
      <c r="U329" s="1416"/>
      <c r="V329" s="1417"/>
      <c r="W329" s="5478"/>
      <c r="X329" s="529"/>
      <c r="Y329" s="5357"/>
      <c r="Z329" s="1288" t="s">
        <v>1382</v>
      </c>
    </row>
    <row r="330" spans="1:26" ht="18" customHeight="1">
      <c r="A330" s="5357"/>
      <c r="B330" s="2896">
        <f>LARGE(B290:B329,1)+1</f>
        <v>41</v>
      </c>
      <c r="C330" s="1384"/>
      <c r="D330" s="935"/>
      <c r="E330" s="935"/>
      <c r="F330" s="935"/>
      <c r="G330" s="935"/>
      <c r="H330" s="935"/>
      <c r="I330" s="935"/>
      <c r="J330" s="935"/>
      <c r="K330" s="935"/>
      <c r="L330" s="935"/>
      <c r="M330" s="935"/>
      <c r="N330" s="1392"/>
      <c r="O330" s="1326"/>
      <c r="P330" s="1326"/>
      <c r="Q330" s="1326"/>
      <c r="R330" s="1413"/>
      <c r="S330" s="1414"/>
      <c r="T330" s="1415"/>
      <c r="U330" s="1416"/>
      <c r="V330" s="1417"/>
      <c r="W330" s="5478"/>
      <c r="X330" s="529"/>
      <c r="Y330" s="5357"/>
      <c r="Z330" s="1288" t="s">
        <v>1382</v>
      </c>
    </row>
    <row r="331" spans="1:26" ht="18" customHeight="1">
      <c r="A331" s="5357"/>
      <c r="B331" s="2896">
        <f>LARGE(B290:B330,1)+1</f>
        <v>42</v>
      </c>
      <c r="C331" s="1384"/>
      <c r="D331" s="935"/>
      <c r="E331" s="935"/>
      <c r="F331" s="935"/>
      <c r="G331" s="935"/>
      <c r="H331" s="935"/>
      <c r="I331" s="935"/>
      <c r="J331" s="935"/>
      <c r="K331" s="935"/>
      <c r="L331" s="935"/>
      <c r="M331" s="935"/>
      <c r="N331" s="1392"/>
      <c r="O331" s="1326"/>
      <c r="P331" s="1326"/>
      <c r="Q331" s="1326"/>
      <c r="R331" s="1413"/>
      <c r="S331" s="1414"/>
      <c r="T331" s="1415"/>
      <c r="U331" s="1416"/>
      <c r="V331" s="1417"/>
      <c r="W331" s="5478"/>
      <c r="X331" s="529"/>
      <c r="Y331" s="5357"/>
      <c r="Z331" s="1288" t="s">
        <v>1382</v>
      </c>
    </row>
    <row r="332" spans="1:26" ht="18" customHeight="1">
      <c r="A332" s="5357"/>
      <c r="B332" s="2896">
        <f>LARGE(B290:B331,1)+1</f>
        <v>43</v>
      </c>
      <c r="C332" s="1384"/>
      <c r="D332" s="935"/>
      <c r="E332" s="935"/>
      <c r="F332" s="935"/>
      <c r="G332" s="935"/>
      <c r="H332" s="935"/>
      <c r="I332" s="935"/>
      <c r="J332" s="935"/>
      <c r="K332" s="935"/>
      <c r="L332" s="935"/>
      <c r="M332" s="935"/>
      <c r="N332" s="1392"/>
      <c r="O332" s="1326"/>
      <c r="P332" s="1326"/>
      <c r="Q332" s="1326"/>
      <c r="R332" s="1413"/>
      <c r="S332" s="1414"/>
      <c r="T332" s="1415"/>
      <c r="U332" s="1416"/>
      <c r="V332" s="1417"/>
      <c r="W332" s="5478"/>
      <c r="X332" s="529"/>
      <c r="Y332" s="5357"/>
      <c r="Z332" s="1288" t="s">
        <v>1382</v>
      </c>
    </row>
    <row r="333" spans="1:26" ht="18" customHeight="1">
      <c r="A333" s="5357"/>
      <c r="B333" s="2896">
        <f>LARGE(B290:B332,1)+1</f>
        <v>44</v>
      </c>
      <c r="C333" s="1384"/>
      <c r="D333" s="935"/>
      <c r="E333" s="935"/>
      <c r="F333" s="935"/>
      <c r="G333" s="935"/>
      <c r="H333" s="935"/>
      <c r="I333" s="935"/>
      <c r="J333" s="935"/>
      <c r="K333" s="935"/>
      <c r="L333" s="935"/>
      <c r="M333" s="935"/>
      <c r="N333" s="1392"/>
      <c r="O333" s="1326"/>
      <c r="P333" s="1326"/>
      <c r="Q333" s="1326"/>
      <c r="R333" s="1413"/>
      <c r="S333" s="1414"/>
      <c r="T333" s="1415"/>
      <c r="U333" s="1416"/>
      <c r="V333" s="1417"/>
      <c r="W333" s="5478"/>
      <c r="X333" s="529"/>
      <c r="Y333" s="5357"/>
      <c r="Z333" s="1288" t="s">
        <v>1382</v>
      </c>
    </row>
    <row r="334" spans="1:26" ht="18" customHeight="1">
      <c r="A334" s="5357"/>
      <c r="B334" s="2896">
        <f>LARGE(B290:B333,1)+1</f>
        <v>45</v>
      </c>
      <c r="C334" s="1384"/>
      <c r="D334" s="935"/>
      <c r="E334" s="935"/>
      <c r="F334" s="935"/>
      <c r="G334" s="935"/>
      <c r="H334" s="935"/>
      <c r="I334" s="935"/>
      <c r="J334" s="935"/>
      <c r="K334" s="935"/>
      <c r="L334" s="935"/>
      <c r="M334" s="935"/>
      <c r="N334" s="1392"/>
      <c r="O334" s="1326"/>
      <c r="P334" s="1326"/>
      <c r="Q334" s="1326"/>
      <c r="R334" s="1413"/>
      <c r="S334" s="1414"/>
      <c r="T334" s="1415"/>
      <c r="U334" s="1416"/>
      <c r="V334" s="1417"/>
      <c r="W334" s="5478"/>
      <c r="X334" s="529"/>
      <c r="Y334" s="5357"/>
      <c r="Z334" s="1288" t="s">
        <v>1382</v>
      </c>
    </row>
    <row r="335" spans="1:26" ht="18" customHeight="1">
      <c r="A335" s="5357"/>
      <c r="B335" s="2896">
        <f>LARGE(B290:B334,1)+1</f>
        <v>46</v>
      </c>
      <c r="C335" s="1384"/>
      <c r="D335" s="935"/>
      <c r="E335" s="935"/>
      <c r="F335" s="935"/>
      <c r="G335" s="935"/>
      <c r="H335" s="935"/>
      <c r="I335" s="935"/>
      <c r="J335" s="935"/>
      <c r="K335" s="935"/>
      <c r="L335" s="935"/>
      <c r="M335" s="935"/>
      <c r="N335" s="1392"/>
      <c r="O335" s="1326"/>
      <c r="P335" s="1326"/>
      <c r="Q335" s="1326"/>
      <c r="R335" s="1413"/>
      <c r="S335" s="1414"/>
      <c r="T335" s="1415"/>
      <c r="U335" s="1416"/>
      <c r="V335" s="1417"/>
      <c r="W335" s="5478"/>
      <c r="X335" s="529"/>
      <c r="Y335" s="5357"/>
      <c r="Z335" s="1288" t="s">
        <v>1382</v>
      </c>
    </row>
    <row r="336" spans="1:26" ht="18" customHeight="1">
      <c r="A336" s="5357"/>
      <c r="B336" s="2896">
        <f>LARGE(B290:B335,1)+1</f>
        <v>47</v>
      </c>
      <c r="C336" s="1384"/>
      <c r="D336" s="935"/>
      <c r="E336" s="935"/>
      <c r="F336" s="935"/>
      <c r="G336" s="935"/>
      <c r="H336" s="935"/>
      <c r="I336" s="935"/>
      <c r="J336" s="935"/>
      <c r="K336" s="935"/>
      <c r="L336" s="935"/>
      <c r="M336" s="935"/>
      <c r="N336" s="1392"/>
      <c r="O336" s="1326"/>
      <c r="P336" s="1326"/>
      <c r="Q336" s="1326"/>
      <c r="R336" s="1413"/>
      <c r="S336" s="1414"/>
      <c r="T336" s="1415"/>
      <c r="U336" s="1416"/>
      <c r="V336" s="1417"/>
      <c r="W336" s="5478"/>
      <c r="X336" s="529"/>
      <c r="Y336" s="5357"/>
      <c r="Z336" s="1288" t="s">
        <v>1382</v>
      </c>
    </row>
    <row r="337" spans="1:26" ht="18" customHeight="1">
      <c r="A337" s="5357"/>
      <c r="B337" s="2896">
        <f>LARGE(B290:B336,1)+1</f>
        <v>48</v>
      </c>
      <c r="C337" s="1384"/>
      <c r="D337" s="935"/>
      <c r="E337" s="935"/>
      <c r="F337" s="935"/>
      <c r="G337" s="935"/>
      <c r="H337" s="935"/>
      <c r="I337" s="935"/>
      <c r="J337" s="935"/>
      <c r="K337" s="935"/>
      <c r="L337" s="935"/>
      <c r="M337" s="935"/>
      <c r="N337" s="1392"/>
      <c r="O337" s="1326"/>
      <c r="P337" s="1326"/>
      <c r="Q337" s="1326"/>
      <c r="R337" s="1413"/>
      <c r="S337" s="1414"/>
      <c r="T337" s="1415"/>
      <c r="U337" s="1416"/>
      <c r="V337" s="1417"/>
      <c r="W337" s="5478"/>
      <c r="X337" s="529"/>
      <c r="Y337" s="5357"/>
      <c r="Z337" s="1288" t="s">
        <v>1382</v>
      </c>
    </row>
    <row r="338" spans="1:26" ht="18" customHeight="1">
      <c r="A338" s="5357"/>
      <c r="B338" s="2896">
        <f>LARGE(B290:B337,1)+1</f>
        <v>49</v>
      </c>
      <c r="C338" s="1384"/>
      <c r="D338" s="935"/>
      <c r="E338" s="935"/>
      <c r="F338" s="935"/>
      <c r="G338" s="935"/>
      <c r="H338" s="935"/>
      <c r="I338" s="935"/>
      <c r="J338" s="935"/>
      <c r="K338" s="935"/>
      <c r="L338" s="935"/>
      <c r="M338" s="935"/>
      <c r="N338" s="1392"/>
      <c r="O338" s="1326"/>
      <c r="P338" s="1326"/>
      <c r="Q338" s="1326"/>
      <c r="R338" s="1413"/>
      <c r="S338" s="1414"/>
      <c r="T338" s="1415"/>
      <c r="U338" s="1416"/>
      <c r="V338" s="1417"/>
      <c r="W338" s="5478"/>
      <c r="X338" s="529"/>
      <c r="Y338" s="5357"/>
      <c r="Z338" s="1288" t="s">
        <v>1382</v>
      </c>
    </row>
    <row r="339" spans="1:26" ht="18" customHeight="1">
      <c r="A339" s="5357"/>
      <c r="B339" s="2896">
        <f>LARGE(B290:B338,1)+1</f>
        <v>50</v>
      </c>
      <c r="C339" s="1384"/>
      <c r="D339" s="935"/>
      <c r="E339" s="935"/>
      <c r="F339" s="935"/>
      <c r="G339" s="935"/>
      <c r="H339" s="935"/>
      <c r="I339" s="935"/>
      <c r="J339" s="935"/>
      <c r="K339" s="935"/>
      <c r="L339" s="935"/>
      <c r="M339" s="935"/>
      <c r="N339" s="1392"/>
      <c r="O339" s="1326"/>
      <c r="P339" s="1326"/>
      <c r="Q339" s="1326"/>
      <c r="R339" s="1413"/>
      <c r="S339" s="1414"/>
      <c r="T339" s="1415"/>
      <c r="U339" s="1416"/>
      <c r="V339" s="1417"/>
      <c r="W339" s="5478"/>
      <c r="X339" s="529"/>
      <c r="Y339" s="5357"/>
      <c r="Z339" s="1288" t="s">
        <v>1382</v>
      </c>
    </row>
    <row r="340" spans="1:26" ht="18" customHeight="1">
      <c r="A340" s="5357"/>
      <c r="B340" s="2896">
        <f>LARGE(B290:B339,1)+1</f>
        <v>51</v>
      </c>
      <c r="C340" s="1384"/>
      <c r="D340" s="935"/>
      <c r="E340" s="935"/>
      <c r="F340" s="935"/>
      <c r="G340" s="935"/>
      <c r="H340" s="935"/>
      <c r="I340" s="935"/>
      <c r="J340" s="935"/>
      <c r="K340" s="935"/>
      <c r="L340" s="935"/>
      <c r="M340" s="935"/>
      <c r="N340" s="1392"/>
      <c r="O340" s="1326"/>
      <c r="P340" s="1326"/>
      <c r="Q340" s="1326"/>
      <c r="R340" s="1413"/>
      <c r="S340" s="1414"/>
      <c r="T340" s="1415"/>
      <c r="U340" s="1416"/>
      <c r="V340" s="1417"/>
      <c r="W340" s="5478"/>
      <c r="X340" s="529"/>
      <c r="Y340" s="5357"/>
      <c r="Z340" s="1288" t="s">
        <v>1382</v>
      </c>
    </row>
    <row r="341" spans="1:26" ht="18" customHeight="1">
      <c r="A341" s="5357"/>
      <c r="B341" s="2896">
        <f>LARGE(B290:B340,1)+1</f>
        <v>52</v>
      </c>
      <c r="C341" s="1384"/>
      <c r="D341" s="935"/>
      <c r="E341" s="935"/>
      <c r="F341" s="935"/>
      <c r="G341" s="935"/>
      <c r="H341" s="935"/>
      <c r="I341" s="935"/>
      <c r="J341" s="935"/>
      <c r="K341" s="935"/>
      <c r="L341" s="935"/>
      <c r="M341" s="935"/>
      <c r="N341" s="1392"/>
      <c r="O341" s="1326"/>
      <c r="P341" s="1326"/>
      <c r="Q341" s="1326"/>
      <c r="R341" s="1413"/>
      <c r="S341" s="1414"/>
      <c r="T341" s="1415"/>
      <c r="U341" s="1416"/>
      <c r="V341" s="1417"/>
      <c r="W341" s="5478"/>
      <c r="X341" s="529"/>
      <c r="Y341" s="5357"/>
      <c r="Z341" s="1288" t="s">
        <v>1382</v>
      </c>
    </row>
    <row r="342" spans="1:26" ht="18" customHeight="1">
      <c r="A342" s="5357"/>
      <c r="B342" s="2896">
        <f>LARGE(B290:B341,1)+1</f>
        <v>53</v>
      </c>
      <c r="C342" s="1384"/>
      <c r="D342" s="935"/>
      <c r="E342" s="935"/>
      <c r="F342" s="935"/>
      <c r="G342" s="935"/>
      <c r="H342" s="935"/>
      <c r="I342" s="935"/>
      <c r="J342" s="935"/>
      <c r="K342" s="935"/>
      <c r="L342" s="935"/>
      <c r="M342" s="935"/>
      <c r="N342" s="1392"/>
      <c r="O342" s="1326"/>
      <c r="P342" s="1326"/>
      <c r="Q342" s="1326"/>
      <c r="R342" s="1413"/>
      <c r="S342" s="1414"/>
      <c r="T342" s="1415"/>
      <c r="U342" s="1416"/>
      <c r="V342" s="1417"/>
      <c r="W342" s="5478"/>
      <c r="X342" s="529"/>
      <c r="Y342" s="5357"/>
      <c r="Z342" s="1288" t="s">
        <v>1382</v>
      </c>
    </row>
    <row r="343" spans="1:26" ht="18" customHeight="1">
      <c r="A343" s="5357"/>
      <c r="B343" s="2896">
        <f>LARGE(B290:B342,1)+1</f>
        <v>54</v>
      </c>
      <c r="C343" s="1384"/>
      <c r="D343" s="935"/>
      <c r="E343" s="935"/>
      <c r="F343" s="935"/>
      <c r="G343" s="935"/>
      <c r="H343" s="935"/>
      <c r="I343" s="935"/>
      <c r="J343" s="935"/>
      <c r="K343" s="935"/>
      <c r="L343" s="935"/>
      <c r="M343" s="935"/>
      <c r="N343" s="1392"/>
      <c r="O343" s="1326"/>
      <c r="P343" s="1326"/>
      <c r="Q343" s="1326"/>
      <c r="R343" s="1413"/>
      <c r="S343" s="1414"/>
      <c r="T343" s="1415"/>
      <c r="U343" s="1416"/>
      <c r="V343" s="1417"/>
      <c r="W343" s="5478"/>
      <c r="X343" s="529"/>
      <c r="Y343" s="5357"/>
      <c r="Z343" s="1288" t="s">
        <v>1382</v>
      </c>
    </row>
    <row r="344" spans="1:26" ht="18" customHeight="1">
      <c r="A344" s="5357"/>
      <c r="B344" s="2896">
        <f>LARGE(B290:B343,1)+1</f>
        <v>55</v>
      </c>
      <c r="C344" s="1384"/>
      <c r="D344" s="935"/>
      <c r="E344" s="935"/>
      <c r="F344" s="935"/>
      <c r="G344" s="935"/>
      <c r="H344" s="935"/>
      <c r="I344" s="935"/>
      <c r="J344" s="935"/>
      <c r="K344" s="935"/>
      <c r="L344" s="935"/>
      <c r="M344" s="935"/>
      <c r="N344" s="1392"/>
      <c r="O344" s="1326"/>
      <c r="P344" s="1326"/>
      <c r="Q344" s="1326"/>
      <c r="R344" s="1413"/>
      <c r="S344" s="1414"/>
      <c r="T344" s="1415"/>
      <c r="U344" s="1416"/>
      <c r="V344" s="1417"/>
      <c r="W344" s="5478"/>
      <c r="X344" s="529"/>
      <c r="Y344" s="5357"/>
      <c r="Z344" s="1288" t="s">
        <v>1382</v>
      </c>
    </row>
    <row r="345" spans="1:26" ht="18" customHeight="1">
      <c r="A345" s="5357"/>
      <c r="B345" s="2896">
        <f>LARGE(B290:B344,1)+1</f>
        <v>56</v>
      </c>
      <c r="C345" s="1384"/>
      <c r="D345" s="935"/>
      <c r="E345" s="935"/>
      <c r="F345" s="935"/>
      <c r="G345" s="935"/>
      <c r="H345" s="935"/>
      <c r="I345" s="935"/>
      <c r="J345" s="935"/>
      <c r="K345" s="935"/>
      <c r="L345" s="935"/>
      <c r="M345" s="935"/>
      <c r="N345" s="1392"/>
      <c r="O345" s="1326"/>
      <c r="P345" s="1326"/>
      <c r="Q345" s="1326"/>
      <c r="R345" s="1413"/>
      <c r="S345" s="1414"/>
      <c r="T345" s="1415"/>
      <c r="U345" s="1416"/>
      <c r="V345" s="1417"/>
      <c r="W345" s="5478"/>
      <c r="X345" s="529"/>
      <c r="Y345" s="5357"/>
      <c r="Z345" s="1288" t="s">
        <v>1382</v>
      </c>
    </row>
    <row r="346" spans="1:26" ht="18" customHeight="1">
      <c r="A346" s="5357"/>
      <c r="B346" s="2896">
        <f>LARGE(B290:B345,1)+1</f>
        <v>57</v>
      </c>
      <c r="C346" s="1384"/>
      <c r="D346" s="935"/>
      <c r="E346" s="935"/>
      <c r="F346" s="935"/>
      <c r="G346" s="935"/>
      <c r="H346" s="935"/>
      <c r="I346" s="935"/>
      <c r="J346" s="935"/>
      <c r="K346" s="935"/>
      <c r="L346" s="935"/>
      <c r="M346" s="935"/>
      <c r="N346" s="1392"/>
      <c r="O346" s="1326"/>
      <c r="P346" s="1326"/>
      <c r="Q346" s="1326"/>
      <c r="R346" s="1413"/>
      <c r="S346" s="1414"/>
      <c r="T346" s="1415"/>
      <c r="U346" s="1416"/>
      <c r="V346" s="1417"/>
      <c r="W346" s="5478"/>
      <c r="X346" s="529"/>
      <c r="Y346" s="5357"/>
      <c r="Z346" s="1288" t="s">
        <v>1382</v>
      </c>
    </row>
    <row r="347" spans="1:26" ht="18" customHeight="1">
      <c r="A347" s="5357"/>
      <c r="B347" s="2896">
        <f>LARGE(B290:B346,1)+1</f>
        <v>58</v>
      </c>
      <c r="C347" s="1384"/>
      <c r="D347" s="935"/>
      <c r="E347" s="935"/>
      <c r="F347" s="935"/>
      <c r="G347" s="935"/>
      <c r="H347" s="935"/>
      <c r="I347" s="935"/>
      <c r="J347" s="935"/>
      <c r="K347" s="935"/>
      <c r="L347" s="935"/>
      <c r="M347" s="935"/>
      <c r="N347" s="1392"/>
      <c r="O347" s="1326"/>
      <c r="P347" s="1326"/>
      <c r="Q347" s="1326"/>
      <c r="R347" s="1413"/>
      <c r="S347" s="1414"/>
      <c r="T347" s="1415"/>
      <c r="U347" s="1416"/>
      <c r="V347" s="1417"/>
      <c r="W347" s="5478"/>
      <c r="X347" s="529"/>
      <c r="Y347" s="5357"/>
      <c r="Z347" s="1288" t="s">
        <v>1382</v>
      </c>
    </row>
    <row r="348" spans="1:26" ht="18" customHeight="1">
      <c r="A348" s="5357"/>
      <c r="B348" s="2896">
        <f>LARGE(B290:B347,1)+1</f>
        <v>59</v>
      </c>
      <c r="C348" s="1384"/>
      <c r="D348" s="935"/>
      <c r="E348" s="935"/>
      <c r="F348" s="935"/>
      <c r="G348" s="935"/>
      <c r="H348" s="935"/>
      <c r="I348" s="935"/>
      <c r="J348" s="935"/>
      <c r="K348" s="935"/>
      <c r="L348" s="935"/>
      <c r="M348" s="935"/>
      <c r="N348" s="1392"/>
      <c r="O348" s="1326"/>
      <c r="P348" s="1326"/>
      <c r="Q348" s="1326"/>
      <c r="R348" s="1413"/>
      <c r="S348" s="1414"/>
      <c r="T348" s="1415"/>
      <c r="U348" s="1416"/>
      <c r="V348" s="1417"/>
      <c r="W348" s="5478"/>
      <c r="X348" s="529"/>
      <c r="Y348" s="5357"/>
      <c r="Z348" s="1288" t="s">
        <v>1382</v>
      </c>
    </row>
    <row r="349" spans="1:26" ht="18" customHeight="1">
      <c r="A349" s="5357"/>
      <c r="B349" s="2896">
        <f>LARGE(B290:B348,1)+1</f>
        <v>60</v>
      </c>
      <c r="C349" s="1384"/>
      <c r="D349" s="935"/>
      <c r="E349" s="935"/>
      <c r="F349" s="935"/>
      <c r="G349" s="935"/>
      <c r="H349" s="935"/>
      <c r="I349" s="935"/>
      <c r="J349" s="935"/>
      <c r="K349" s="935"/>
      <c r="L349" s="935"/>
      <c r="M349" s="935"/>
      <c r="N349" s="1392"/>
      <c r="O349" s="1326"/>
      <c r="P349" s="1326"/>
      <c r="Q349" s="1326"/>
      <c r="R349" s="1413"/>
      <c r="S349" s="1414"/>
      <c r="T349" s="1415"/>
      <c r="U349" s="1416"/>
      <c r="V349" s="1417"/>
      <c r="W349" s="5478"/>
      <c r="X349" s="529"/>
      <c r="Y349" s="5357"/>
      <c r="Z349" s="1288" t="s">
        <v>1382</v>
      </c>
    </row>
    <row r="350" spans="1:26" ht="18" customHeight="1">
      <c r="A350" s="5357"/>
      <c r="B350" s="2896">
        <f>LARGE(B290:B349,1)+1</f>
        <v>61</v>
      </c>
      <c r="C350" s="1384"/>
      <c r="D350" s="935"/>
      <c r="E350" s="935"/>
      <c r="F350" s="935"/>
      <c r="G350" s="935"/>
      <c r="H350" s="935"/>
      <c r="I350" s="935"/>
      <c r="J350" s="935"/>
      <c r="K350" s="935"/>
      <c r="L350" s="935"/>
      <c r="M350" s="935"/>
      <c r="N350" s="1392"/>
      <c r="O350" s="1326"/>
      <c r="P350" s="1326"/>
      <c r="Q350" s="1326"/>
      <c r="R350" s="1413"/>
      <c r="S350" s="1414"/>
      <c r="T350" s="1415"/>
      <c r="U350" s="1416"/>
      <c r="V350" s="1417"/>
      <c r="W350" s="5478"/>
      <c r="X350" s="529"/>
      <c r="Y350" s="5357"/>
      <c r="Z350" s="1288" t="s">
        <v>1382</v>
      </c>
    </row>
    <row r="351" spans="1:26" ht="18" customHeight="1">
      <c r="A351" s="5357"/>
      <c r="B351" s="5325"/>
      <c r="C351" s="5326"/>
      <c r="D351" s="5326"/>
      <c r="E351" s="5326"/>
      <c r="F351" s="5326"/>
      <c r="G351" s="5326"/>
      <c r="H351" s="5326"/>
      <c r="I351" s="5326"/>
      <c r="J351" s="5326"/>
      <c r="K351" s="5326"/>
      <c r="L351" s="5326"/>
      <c r="M351" s="5326"/>
      <c r="N351" s="5327"/>
      <c r="O351" s="1326"/>
      <c r="P351" s="1326"/>
      <c r="Q351" s="1326"/>
      <c r="R351" s="1413"/>
      <c r="S351" s="1414"/>
      <c r="T351" s="1415"/>
      <c r="U351" s="1416"/>
      <c r="V351" s="1417"/>
      <c r="W351" s="5478"/>
      <c r="X351" s="529"/>
      <c r="Y351" s="5357"/>
      <c r="Z351" s="1288" t="s">
        <v>1382</v>
      </c>
    </row>
    <row r="352" spans="1:26" ht="18" customHeight="1">
      <c r="A352" s="5357"/>
      <c r="B352" s="1393" t="s">
        <v>248</v>
      </c>
      <c r="C352" s="1394" t="s">
        <v>272</v>
      </c>
      <c r="D352" s="5469"/>
      <c r="E352" s="5329"/>
      <c r="F352" s="5329"/>
      <c r="G352" s="5329"/>
      <c r="H352" s="5329"/>
      <c r="I352" s="5329"/>
      <c r="J352" s="5329"/>
      <c r="K352" s="5329"/>
      <c r="L352" s="5329"/>
      <c r="M352" s="5329"/>
      <c r="N352" s="5330"/>
      <c r="O352" s="1326"/>
      <c r="P352" s="1326"/>
      <c r="Q352" s="1326"/>
      <c r="R352" s="1413"/>
      <c r="S352" s="1414"/>
      <c r="T352" s="1415"/>
      <c r="U352" s="1416"/>
      <c r="V352" s="1417"/>
      <c r="W352" s="5478"/>
      <c r="X352" s="529"/>
      <c r="Y352" s="5357"/>
      <c r="Z352" s="1288" t="s">
        <v>1382</v>
      </c>
    </row>
    <row r="353" spans="1:26" ht="18" customHeight="1">
      <c r="A353" s="5357"/>
      <c r="B353" s="5331"/>
      <c r="C353" s="5332"/>
      <c r="D353" s="5332"/>
      <c r="E353" s="5332"/>
      <c r="F353" s="5332"/>
      <c r="G353" s="5332"/>
      <c r="H353" s="5332"/>
      <c r="I353" s="5332"/>
      <c r="J353" s="5332"/>
      <c r="K353" s="5332"/>
      <c r="L353" s="5332"/>
      <c r="M353" s="5332"/>
      <c r="N353" s="5333"/>
      <c r="O353" s="1326"/>
      <c r="P353" s="1326"/>
      <c r="Q353" s="1326"/>
      <c r="R353" s="1413"/>
      <c r="S353" s="1414"/>
      <c r="T353" s="1415"/>
      <c r="U353" s="1416"/>
      <c r="V353" s="1417"/>
      <c r="W353" s="5478"/>
      <c r="X353" s="529"/>
      <c r="Y353" s="5357"/>
      <c r="Z353" s="1288" t="s">
        <v>1382</v>
      </c>
    </row>
    <row r="354" spans="1:26" ht="18" customHeight="1">
      <c r="A354" s="5357"/>
      <c r="B354" s="5466" t="s">
        <v>1255</v>
      </c>
      <c r="C354" s="5467"/>
      <c r="D354" s="5467"/>
      <c r="E354" s="5467"/>
      <c r="F354" s="5467"/>
      <c r="G354" s="5467"/>
      <c r="H354" s="5467"/>
      <c r="I354" s="5467"/>
      <c r="J354" s="5467"/>
      <c r="K354" s="5467"/>
      <c r="L354" s="5467"/>
      <c r="M354" s="5467"/>
      <c r="N354" s="5468"/>
      <c r="O354" s="1326"/>
      <c r="P354" s="1326"/>
      <c r="Q354" s="1326"/>
      <c r="R354" s="1413"/>
      <c r="S354" s="1414"/>
      <c r="T354" s="1415"/>
      <c r="U354" s="1416"/>
      <c r="V354" s="1417"/>
      <c r="W354" s="5478"/>
      <c r="X354" s="529"/>
      <c r="Y354" s="5357"/>
      <c r="Z354" s="1288" t="s">
        <v>1382</v>
      </c>
    </row>
    <row r="355" spans="1:26" ht="18" customHeight="1">
      <c r="A355" s="5357"/>
      <c r="B355" s="1395" t="s">
        <v>31</v>
      </c>
      <c r="C355" s="1043">
        <v>500</v>
      </c>
      <c r="D355" s="1044">
        <v>500</v>
      </c>
      <c r="E355" s="925"/>
      <c r="F355" s="944" t="s">
        <v>307</v>
      </c>
      <c r="G355" s="1364">
        <v>2</v>
      </c>
      <c r="H355" s="1039">
        <v>2</v>
      </c>
      <c r="I355" s="925"/>
      <c r="K355" s="944" t="s">
        <v>308</v>
      </c>
      <c r="L355" s="945">
        <v>0.05</v>
      </c>
      <c r="M355" s="946">
        <v>2.4</v>
      </c>
      <c r="N355" s="400"/>
      <c r="O355" s="1326"/>
      <c r="P355" s="1326"/>
      <c r="Q355" s="1326"/>
      <c r="R355" s="1413"/>
      <c r="S355" s="1414"/>
      <c r="T355" s="1415"/>
      <c r="U355" s="1416"/>
      <c r="V355" s="1417"/>
      <c r="W355" s="5478"/>
      <c r="X355" s="529"/>
      <c r="Y355" s="5357"/>
      <c r="Z355" s="1288" t="s">
        <v>1382</v>
      </c>
    </row>
    <row r="356" spans="1:26" ht="18" customHeight="1">
      <c r="A356" s="5357"/>
      <c r="B356" s="5515" t="s">
        <v>2235</v>
      </c>
      <c r="C356" s="5516"/>
      <c r="D356" s="5516"/>
      <c r="E356" s="5516"/>
      <c r="F356" s="5516"/>
      <c r="G356" s="5516"/>
      <c r="H356" s="5516"/>
      <c r="I356" s="5516"/>
      <c r="J356" s="5516"/>
      <c r="K356" s="5516"/>
      <c r="L356" s="5336" t="s">
        <v>505</v>
      </c>
      <c r="M356" s="5336"/>
      <c r="N356" s="5337"/>
      <c r="O356" s="1326"/>
      <c r="P356" s="1326"/>
      <c r="Q356" s="1326"/>
      <c r="R356" s="1413"/>
      <c r="S356" s="1414"/>
      <c r="T356" s="1415"/>
      <c r="U356" s="1416"/>
      <c r="V356" s="1417"/>
      <c r="W356" s="5478"/>
      <c r="X356" s="529"/>
      <c r="Y356" s="5357"/>
      <c r="Z356" s="1288" t="s">
        <v>1382</v>
      </c>
    </row>
    <row r="357" spans="1:26" ht="18" customHeight="1">
      <c r="A357" s="5357"/>
      <c r="B357" s="5515"/>
      <c r="C357" s="5516"/>
      <c r="D357" s="5516"/>
      <c r="E357" s="5516"/>
      <c r="F357" s="5516"/>
      <c r="G357" s="5516"/>
      <c r="H357" s="5516"/>
      <c r="I357" s="5516"/>
      <c r="J357" s="5516"/>
      <c r="K357" s="5516"/>
      <c r="L357" s="5336"/>
      <c r="M357" s="5336"/>
      <c r="N357" s="5337"/>
      <c r="O357" s="1326"/>
      <c r="P357" s="1326"/>
      <c r="Q357" s="1326"/>
      <c r="R357" s="1413"/>
      <c r="S357" s="1414"/>
      <c r="T357" s="1415"/>
      <c r="U357" s="1416"/>
      <c r="V357" s="1417"/>
      <c r="W357" s="5478"/>
      <c r="X357" s="529"/>
      <c r="Y357" s="5357"/>
      <c r="Z357" s="1288" t="s">
        <v>1382</v>
      </c>
    </row>
    <row r="358" spans="1:26" ht="18" customHeight="1">
      <c r="A358" s="5357"/>
      <c r="B358" s="1396" t="s">
        <v>27</v>
      </c>
      <c r="C358" s="3132" t="s">
        <v>274</v>
      </c>
      <c r="D358" s="985"/>
      <c r="E358" s="985"/>
      <c r="F358" s="977" t="str">
        <f>D238</f>
        <v>D</v>
      </c>
      <c r="G358" s="3132" t="s">
        <v>276</v>
      </c>
      <c r="H358" s="985"/>
      <c r="I358" s="986"/>
      <c r="J358" s="986"/>
      <c r="K358" s="986"/>
      <c r="L358" s="986"/>
      <c r="M358" s="986"/>
      <c r="N358" s="29"/>
      <c r="O358" s="1326"/>
      <c r="P358" s="1326"/>
      <c r="Q358" s="1326"/>
      <c r="R358" s="1413"/>
      <c r="S358" s="1414"/>
      <c r="T358" s="1415"/>
      <c r="U358" s="1416"/>
      <c r="V358" s="1417"/>
      <c r="W358" s="5478"/>
      <c r="X358" s="529"/>
      <c r="Y358" s="5357"/>
      <c r="Z358" s="1288" t="s">
        <v>1382</v>
      </c>
    </row>
    <row r="359" spans="1:26" ht="18" customHeight="1">
      <c r="A359" s="5357"/>
      <c r="B359" s="5314" t="s">
        <v>30</v>
      </c>
      <c r="C359" s="3133" t="s">
        <v>32</v>
      </c>
      <c r="D359" s="985"/>
      <c r="E359" s="985"/>
      <c r="F359" s="985"/>
      <c r="G359" s="985"/>
      <c r="H359" s="985"/>
      <c r="I359" s="986"/>
      <c r="J359" s="986"/>
      <c r="K359" s="986"/>
      <c r="L359" s="986"/>
      <c r="M359" s="986"/>
      <c r="N359" s="29"/>
      <c r="O359" s="1326"/>
      <c r="P359" s="1326"/>
      <c r="Q359" s="1326"/>
      <c r="R359" s="1413"/>
      <c r="S359" s="1414"/>
      <c r="T359" s="1415"/>
      <c r="U359" s="1416"/>
      <c r="V359" s="1417"/>
      <c r="W359" s="5478"/>
      <c r="X359" s="529"/>
      <c r="Y359" s="5357"/>
      <c r="Z359" s="1288" t="s">
        <v>1382</v>
      </c>
    </row>
    <row r="360" spans="1:26" ht="18" customHeight="1">
      <c r="A360" s="5357"/>
      <c r="B360" s="5314"/>
      <c r="C360" s="3133" t="s">
        <v>1268</v>
      </c>
      <c r="D360" s="985"/>
      <c r="E360" s="985"/>
      <c r="F360" s="985"/>
      <c r="G360" s="985"/>
      <c r="H360" s="985"/>
      <c r="I360" s="986"/>
      <c r="J360" s="986"/>
      <c r="K360" s="986"/>
      <c r="L360" s="986"/>
      <c r="M360" s="986"/>
      <c r="N360" s="29"/>
      <c r="O360" s="1326"/>
      <c r="P360" s="1326"/>
      <c r="Q360" s="1326"/>
      <c r="R360" s="1413"/>
      <c r="S360" s="1414"/>
      <c r="T360" s="1415"/>
      <c r="U360" s="1416"/>
      <c r="V360" s="1417"/>
      <c r="W360" s="5478"/>
      <c r="X360" s="529"/>
      <c r="Y360" s="5357"/>
      <c r="Z360" s="1288" t="s">
        <v>1382</v>
      </c>
    </row>
    <row r="361" spans="1:26" ht="18" customHeight="1">
      <c r="A361" s="5357"/>
      <c r="B361" s="1397" t="s">
        <v>248</v>
      </c>
      <c r="C361" s="3134" t="s">
        <v>279</v>
      </c>
      <c r="D361" s="985"/>
      <c r="E361" s="985"/>
      <c r="F361" s="985"/>
      <c r="G361" s="985"/>
      <c r="H361" s="985"/>
      <c r="I361" s="986"/>
      <c r="J361" s="986"/>
      <c r="K361" s="986"/>
      <c r="L361" s="986"/>
      <c r="M361" s="986"/>
      <c r="N361" s="29"/>
      <c r="O361" s="1326"/>
      <c r="P361" s="1326"/>
      <c r="Q361" s="1326"/>
      <c r="R361" s="1413"/>
      <c r="S361" s="1414"/>
      <c r="T361" s="1415"/>
      <c r="U361" s="1416"/>
      <c r="V361" s="1417"/>
      <c r="W361" s="5478"/>
      <c r="X361" s="529"/>
      <c r="Y361" s="5357"/>
      <c r="Z361" s="1288" t="s">
        <v>1382</v>
      </c>
    </row>
    <row r="362" spans="1:26" ht="18" customHeight="1">
      <c r="A362" s="5357"/>
      <c r="B362" s="1398" t="s">
        <v>12</v>
      </c>
      <c r="C362" s="3135" t="s">
        <v>23</v>
      </c>
      <c r="D362" s="985"/>
      <c r="E362" s="985"/>
      <c r="F362" s="985"/>
      <c r="G362" s="985"/>
      <c r="H362" s="985"/>
      <c r="I362" s="986"/>
      <c r="J362" s="986"/>
      <c r="K362" s="986"/>
      <c r="L362" s="986"/>
      <c r="M362" s="986"/>
      <c r="N362" s="29"/>
      <c r="O362" s="1326"/>
      <c r="P362" s="1326"/>
      <c r="Q362" s="1326"/>
      <c r="R362" s="1413"/>
      <c r="S362" s="1414"/>
      <c r="T362" s="1415"/>
      <c r="U362" s="1416"/>
      <c r="V362" s="1417"/>
      <c r="W362" s="5478"/>
      <c r="X362" s="529"/>
      <c r="Y362" s="5357"/>
      <c r="Z362" s="1288" t="s">
        <v>1382</v>
      </c>
    </row>
    <row r="363" spans="1:26" ht="18" customHeight="1">
      <c r="A363" s="5357"/>
      <c r="B363" s="1399"/>
      <c r="C363" s="3136" t="s">
        <v>1258</v>
      </c>
      <c r="D363" s="985"/>
      <c r="E363" s="985"/>
      <c r="F363" s="985"/>
      <c r="G363" s="985"/>
      <c r="H363" s="985"/>
      <c r="I363" s="986"/>
      <c r="J363" s="986"/>
      <c r="K363" s="986"/>
      <c r="L363" s="986"/>
      <c r="M363" s="986"/>
      <c r="N363" s="29"/>
      <c r="O363" s="1326"/>
      <c r="P363" s="1326"/>
      <c r="Q363" s="1326"/>
      <c r="R363" s="1413"/>
      <c r="S363" s="1414"/>
      <c r="T363" s="1415"/>
      <c r="U363" s="1416"/>
      <c r="V363" s="1417"/>
      <c r="W363" s="5478"/>
      <c r="X363" s="529"/>
      <c r="Y363" s="5357"/>
      <c r="Z363" s="1288" t="s">
        <v>1382</v>
      </c>
    </row>
    <row r="364" spans="1:26" ht="18" customHeight="1">
      <c r="A364" s="5357"/>
      <c r="B364" s="1399" t="s">
        <v>13</v>
      </c>
      <c r="C364" s="3137" t="s">
        <v>24</v>
      </c>
      <c r="D364" s="985"/>
      <c r="E364" s="985"/>
      <c r="F364" s="985"/>
      <c r="G364" s="985"/>
      <c r="H364" s="985"/>
      <c r="I364" s="986"/>
      <c r="J364" s="986"/>
      <c r="K364" s="986"/>
      <c r="L364" s="986"/>
      <c r="M364" s="986"/>
      <c r="N364" s="29"/>
      <c r="O364" s="1326"/>
      <c r="P364" s="1326"/>
      <c r="Q364" s="1326"/>
      <c r="R364" s="1413"/>
      <c r="S364" s="1414"/>
      <c r="T364" s="1415"/>
      <c r="U364" s="1416"/>
      <c r="V364" s="1417"/>
      <c r="W364" s="5478"/>
      <c r="X364" s="529"/>
      <c r="Y364" s="5357"/>
      <c r="Z364" s="1288" t="s">
        <v>1382</v>
      </c>
    </row>
    <row r="365" spans="1:26" ht="18" customHeight="1">
      <c r="A365" s="5357"/>
      <c r="B365" s="1399"/>
      <c r="C365" s="3138" t="s">
        <v>26</v>
      </c>
      <c r="D365" s="985"/>
      <c r="E365" s="985"/>
      <c r="F365" s="985"/>
      <c r="G365" s="985"/>
      <c r="H365" s="985"/>
      <c r="I365" s="986"/>
      <c r="J365" s="986"/>
      <c r="K365" s="986"/>
      <c r="L365" s="986"/>
      <c r="M365" s="986"/>
      <c r="N365" s="29"/>
      <c r="O365" s="1326"/>
      <c r="P365" s="1326"/>
      <c r="Q365" s="1326"/>
      <c r="R365" s="1413"/>
      <c r="S365" s="1414"/>
      <c r="T365" s="1415"/>
      <c r="U365" s="1416"/>
      <c r="V365" s="1417"/>
      <c r="W365" s="5478"/>
      <c r="X365" s="529"/>
      <c r="Y365" s="5357"/>
      <c r="Z365" s="1288" t="s">
        <v>1382</v>
      </c>
    </row>
    <row r="366" spans="1:26" ht="18" customHeight="1">
      <c r="A366" s="5357"/>
      <c r="B366" s="5315" t="s">
        <v>15</v>
      </c>
      <c r="C366" s="5316" t="s">
        <v>288</v>
      </c>
      <c r="D366" s="5316"/>
      <c r="E366" s="5316"/>
      <c r="F366" s="5316"/>
      <c r="G366" s="5316"/>
      <c r="H366" s="5316"/>
      <c r="I366" s="5316"/>
      <c r="J366" s="5316"/>
      <c r="K366" s="5316"/>
      <c r="L366" s="5316"/>
      <c r="M366" s="5316"/>
      <c r="N366" s="5317"/>
      <c r="O366" s="1326"/>
      <c r="P366" s="1326"/>
      <c r="Q366" s="1326"/>
      <c r="R366" s="1413"/>
      <c r="S366" s="1414"/>
      <c r="T366" s="1415"/>
      <c r="U366" s="1416"/>
      <c r="V366" s="1417"/>
      <c r="W366" s="5478"/>
      <c r="X366" s="529"/>
      <c r="Y366" s="5357"/>
      <c r="Z366" s="1288" t="s">
        <v>1382</v>
      </c>
    </row>
    <row r="367" spans="1:26" ht="18" customHeight="1">
      <c r="A367" s="5357"/>
      <c r="B367" s="5315"/>
      <c r="C367" s="5316"/>
      <c r="D367" s="5316"/>
      <c r="E367" s="5316"/>
      <c r="F367" s="5316"/>
      <c r="G367" s="5316"/>
      <c r="H367" s="5316"/>
      <c r="I367" s="5316"/>
      <c r="J367" s="5316"/>
      <c r="K367" s="5316"/>
      <c r="L367" s="5316"/>
      <c r="M367" s="5316"/>
      <c r="N367" s="5317"/>
      <c r="O367" s="1326"/>
      <c r="P367" s="1326"/>
      <c r="Q367" s="1326"/>
      <c r="R367" s="1413"/>
      <c r="S367" s="1414"/>
      <c r="T367" s="1415"/>
      <c r="U367" s="1416"/>
      <c r="V367" s="1417"/>
      <c r="W367" s="5478"/>
      <c r="X367" s="529"/>
      <c r="Y367" s="5357"/>
      <c r="Z367" s="1288" t="s">
        <v>1382</v>
      </c>
    </row>
    <row r="368" spans="1:26" ht="18" customHeight="1">
      <c r="A368" s="5357"/>
      <c r="B368" s="1400" t="s">
        <v>281</v>
      </c>
      <c r="C368" s="3132" t="s">
        <v>293</v>
      </c>
      <c r="D368" s="3139"/>
      <c r="E368" s="3139"/>
      <c r="F368" s="3139"/>
      <c r="G368" s="3139"/>
      <c r="H368" s="3139"/>
      <c r="I368" s="3140"/>
      <c r="J368" s="3140"/>
      <c r="K368" s="3140"/>
      <c r="L368" s="3140"/>
      <c r="M368" s="3140"/>
      <c r="N368" s="79"/>
      <c r="O368" s="1326"/>
      <c r="P368" s="1326"/>
      <c r="Q368" s="1326"/>
      <c r="R368" s="1413"/>
      <c r="S368" s="1414"/>
      <c r="T368" s="1415"/>
      <c r="U368" s="1416"/>
      <c r="V368" s="1417"/>
      <c r="W368" s="5478"/>
      <c r="X368" s="529"/>
      <c r="Y368" s="5357"/>
      <c r="Z368" s="1288" t="s">
        <v>1382</v>
      </c>
    </row>
    <row r="369" spans="1:27" ht="18" customHeight="1">
      <c r="A369" s="5357"/>
      <c r="B369" s="1401" t="s">
        <v>282</v>
      </c>
      <c r="C369" s="5513" t="s">
        <v>1269</v>
      </c>
      <c r="D369" s="5513"/>
      <c r="E369" s="5513"/>
      <c r="F369" s="5513"/>
      <c r="G369" s="5513"/>
      <c r="H369" s="5513"/>
      <c r="I369" s="5513"/>
      <c r="J369" s="5513"/>
      <c r="K369" s="5513"/>
      <c r="L369" s="5513"/>
      <c r="M369" s="5513"/>
      <c r="N369" s="5514"/>
      <c r="O369" s="1326"/>
      <c r="P369" s="1326"/>
      <c r="Q369" s="1326"/>
      <c r="R369" s="1413"/>
      <c r="S369" s="1414"/>
      <c r="T369" s="1415"/>
      <c r="U369" s="1416"/>
      <c r="V369" s="1417"/>
      <c r="W369" s="5478"/>
      <c r="X369" s="529"/>
      <c r="Y369" s="5357"/>
      <c r="Z369" s="1288" t="s">
        <v>1382</v>
      </c>
    </row>
    <row r="370" spans="1:27" ht="18" customHeight="1">
      <c r="A370" s="5357"/>
      <c r="B370" s="1401"/>
      <c r="C370" s="5513"/>
      <c r="D370" s="5513"/>
      <c r="E370" s="5513"/>
      <c r="F370" s="5513"/>
      <c r="G370" s="5513"/>
      <c r="H370" s="5513"/>
      <c r="I370" s="5513"/>
      <c r="J370" s="5513"/>
      <c r="K370" s="5513"/>
      <c r="L370" s="5513"/>
      <c r="M370" s="5513"/>
      <c r="N370" s="5514"/>
      <c r="O370" s="1326"/>
      <c r="P370" s="1326"/>
      <c r="Q370" s="1326"/>
      <c r="R370" s="1413"/>
      <c r="S370" s="1414"/>
      <c r="T370" s="1415"/>
      <c r="U370" s="1416"/>
      <c r="V370" s="1417"/>
      <c r="W370" s="5478"/>
      <c r="X370" s="529"/>
      <c r="Y370" s="5357"/>
      <c r="Z370" s="1288" t="s">
        <v>1382</v>
      </c>
    </row>
    <row r="371" spans="1:27" ht="18" customHeight="1">
      <c r="A371" s="5357"/>
      <c r="B371" s="24" t="s">
        <v>253</v>
      </c>
      <c r="C371" s="5320" t="str">
        <f ca="1">CELL("nomfichier")</f>
        <v>E:\0-UPRT\1-UPRT.FR-SITE-WEB\ff-fiches-fabrications\ff-fiches-fabrication-maj-08-2020\[ff-14.B-restauration-10.postits-portions.xlsx]Nota</v>
      </c>
      <c r="D371" s="5320"/>
      <c r="E371" s="5320"/>
      <c r="F371" s="5320"/>
      <c r="G371" s="5320"/>
      <c r="H371" s="5320"/>
      <c r="I371" s="5320"/>
      <c r="J371" s="5320"/>
      <c r="K371" s="5320"/>
      <c r="L371" s="5320"/>
      <c r="M371" s="5320"/>
      <c r="N371" s="5321"/>
      <c r="O371" s="1326"/>
      <c r="P371" s="1326"/>
      <c r="Q371" s="1326"/>
      <c r="R371" s="1413"/>
      <c r="S371" s="1414"/>
      <c r="T371" s="1415"/>
      <c r="U371" s="1416"/>
      <c r="V371" s="1417"/>
      <c r="W371" s="5478"/>
      <c r="X371" s="529"/>
      <c r="Y371" s="5357"/>
      <c r="Z371" s="1288" t="s">
        <v>1382</v>
      </c>
    </row>
    <row r="372" spans="1:27" ht="18" customHeight="1">
      <c r="A372" s="5357"/>
      <c r="B372" s="1325" t="s">
        <v>255</v>
      </c>
      <c r="C372" s="5299" t="s">
        <v>1437</v>
      </c>
      <c r="D372" s="5299"/>
      <c r="E372" s="5299"/>
      <c r="F372" s="5299"/>
      <c r="G372" s="5299"/>
      <c r="H372" s="5299"/>
      <c r="I372" s="5299"/>
      <c r="J372" s="5299"/>
      <c r="K372" s="5299"/>
      <c r="L372" s="5299"/>
      <c r="M372" s="5299"/>
      <c r="N372" s="5322"/>
      <c r="O372" s="1326"/>
      <c r="P372" s="1326"/>
      <c r="Q372" s="1326"/>
      <c r="R372" s="1413"/>
      <c r="S372" s="1414"/>
      <c r="T372" s="1415"/>
      <c r="U372" s="1416"/>
      <c r="V372" s="1417"/>
      <c r="W372" s="5478"/>
      <c r="X372" s="529"/>
      <c r="Y372" s="5357"/>
      <c r="Z372" s="1288" t="s">
        <v>1382</v>
      </c>
    </row>
    <row r="373" spans="1:27" ht="18" customHeight="1" thickBot="1">
      <c r="A373" s="5357"/>
      <c r="B373" s="5300" t="s">
        <v>258</v>
      </c>
      <c r="C373" s="5052"/>
      <c r="D373" s="5052"/>
      <c r="E373" s="5052"/>
      <c r="F373" s="5052"/>
      <c r="G373" s="5052"/>
      <c r="H373" s="5052"/>
      <c r="I373" s="5052"/>
      <c r="J373" s="5052"/>
      <c r="K373" s="5052"/>
      <c r="L373" s="5052"/>
      <c r="M373" s="5052"/>
      <c r="N373" s="5301"/>
      <c r="O373" s="1326"/>
      <c r="P373" s="1326"/>
      <c r="Q373" s="1326"/>
      <c r="R373" s="1413"/>
      <c r="S373" s="1414"/>
      <c r="T373" s="1415"/>
      <c r="U373" s="1416"/>
      <c r="V373" s="1417"/>
      <c r="W373" s="5478"/>
      <c r="X373" s="529"/>
      <c r="Y373" s="5357"/>
      <c r="Z373" s="1288" t="s">
        <v>1382</v>
      </c>
    </row>
    <row r="374" spans="1:27" ht="18" customHeight="1">
      <c r="A374" s="1402"/>
      <c r="B374" s="1403"/>
      <c r="C374" s="1403"/>
      <c r="D374" s="1404"/>
      <c r="E374" s="1072"/>
      <c r="F374" s="1405"/>
      <c r="G374" s="1406"/>
      <c r="H374" s="1406"/>
      <c r="I374" s="1406"/>
      <c r="J374" s="1406"/>
      <c r="K374" s="1407"/>
      <c r="L374" s="1407"/>
      <c r="M374" s="1407"/>
      <c r="N374" s="1407"/>
      <c r="O374" s="1408"/>
      <c r="P374" s="1408"/>
      <c r="Q374" s="1408"/>
      <c r="R374" s="1408"/>
      <c r="S374" s="1408"/>
      <c r="T374" s="1408"/>
      <c r="U374" s="1408"/>
      <c r="V374" s="1408"/>
      <c r="W374" s="5478"/>
      <c r="X374" s="529"/>
      <c r="Y374" s="1402"/>
      <c r="Z374" s="1288" t="s">
        <v>1382</v>
      </c>
    </row>
    <row r="375" spans="1:27" ht="18" customHeight="1">
      <c r="A375" s="1402"/>
      <c r="B375" s="1403"/>
      <c r="C375" s="1403"/>
      <c r="D375" s="1404"/>
      <c r="E375" s="1072"/>
      <c r="F375" s="1405"/>
      <c r="G375" s="1406"/>
      <c r="H375" s="1406"/>
      <c r="I375" s="1406"/>
      <c r="J375" s="1406"/>
      <c r="K375" s="1407"/>
      <c r="L375" s="1407"/>
      <c r="M375" s="1407"/>
      <c r="N375" s="1407"/>
      <c r="O375" s="1408"/>
      <c r="P375" s="1408"/>
      <c r="Q375" s="1408"/>
      <c r="R375" s="1408"/>
      <c r="S375" s="1408"/>
      <c r="T375" s="1408"/>
      <c r="U375" s="1408"/>
      <c r="V375" s="1408"/>
      <c r="W375" s="5478"/>
      <c r="X375" s="529"/>
      <c r="Y375" s="1402"/>
      <c r="Z375" s="1288" t="s">
        <v>1382</v>
      </c>
    </row>
    <row r="376" spans="1:27" ht="18" customHeight="1" thickBot="1">
      <c r="A376" s="1436"/>
      <c r="B376" s="1437"/>
      <c r="C376" s="1437"/>
      <c r="D376" s="1438"/>
      <c r="E376" s="1439"/>
      <c r="F376" s="1405"/>
      <c r="G376" s="1406"/>
      <c r="H376" s="1406"/>
      <c r="I376" s="1406"/>
      <c r="J376" s="1406"/>
      <c r="K376" s="1407"/>
      <c r="L376" s="1407"/>
      <c r="M376" s="1407"/>
      <c r="N376" s="1407"/>
      <c r="O376" s="1408"/>
      <c r="P376" s="1408"/>
      <c r="Q376" s="1408"/>
      <c r="R376" s="1408"/>
      <c r="S376" s="1408"/>
      <c r="T376" s="1408"/>
      <c r="U376" s="1408"/>
      <c r="V376" s="1408"/>
      <c r="W376" s="5478"/>
      <c r="X376" s="529"/>
      <c r="Y376" s="1419" t="s">
        <v>1438</v>
      </c>
      <c r="Z376" s="1288"/>
    </row>
    <row r="377" spans="1:27" ht="18" customHeight="1">
      <c r="A377" s="5399" t="s">
        <v>243</v>
      </c>
      <c r="B377" s="5401" t="s">
        <v>273</v>
      </c>
      <c r="C377" s="5402"/>
      <c r="D377" s="5402"/>
      <c r="E377" s="5402"/>
      <c r="F377" s="5402"/>
      <c r="G377" s="5402"/>
      <c r="H377" s="5402"/>
      <c r="I377" s="5402"/>
      <c r="J377" s="5402"/>
      <c r="K377" s="5402"/>
      <c r="L377" s="5402"/>
      <c r="M377" s="5402"/>
      <c r="N377" s="5405">
        <v>3</v>
      </c>
      <c r="O377" s="5369" t="str">
        <f>B377</f>
        <v>NOM DE LA RECETTE ou d'un élément de la recette</v>
      </c>
      <c r="P377" s="5370"/>
      <c r="Q377" s="5370"/>
      <c r="R377" s="5370"/>
      <c r="S377" s="5370"/>
      <c r="T377" s="5370"/>
      <c r="U377" s="5370"/>
      <c r="V377" s="5371"/>
      <c r="W377" s="5478"/>
      <c r="X377" s="529"/>
      <c r="Y377" s="5399" t="s">
        <v>243</v>
      </c>
      <c r="Z377" s="5508" t="s">
        <v>1442</v>
      </c>
      <c r="AA377" s="5508"/>
    </row>
    <row r="378" spans="1:27" ht="18" customHeight="1">
      <c r="A378" s="5400"/>
      <c r="B378" s="5403"/>
      <c r="C378" s="5404"/>
      <c r="D378" s="5404"/>
      <c r="E378" s="5404"/>
      <c r="F378" s="5404"/>
      <c r="G378" s="5404"/>
      <c r="H378" s="5404"/>
      <c r="I378" s="5404"/>
      <c r="J378" s="5404"/>
      <c r="K378" s="5404"/>
      <c r="L378" s="5404"/>
      <c r="M378" s="5404"/>
      <c r="N378" s="5406"/>
      <c r="O378" s="5369"/>
      <c r="P378" s="5370"/>
      <c r="Q378" s="5370"/>
      <c r="R378" s="5370"/>
      <c r="S378" s="5370"/>
      <c r="T378" s="5370"/>
      <c r="U378" s="5370"/>
      <c r="V378" s="5371"/>
      <c r="W378" s="5478"/>
      <c r="X378" s="529"/>
      <c r="Y378" s="5400"/>
      <c r="Z378" s="5508"/>
      <c r="AA378" s="5508"/>
    </row>
    <row r="379" spans="1:27" ht="18" customHeight="1">
      <c r="A379" s="5400"/>
      <c r="B379" s="5403"/>
      <c r="C379" s="5404"/>
      <c r="D379" s="5404"/>
      <c r="E379" s="5404"/>
      <c r="F379" s="5404"/>
      <c r="G379" s="5404"/>
      <c r="H379" s="5404"/>
      <c r="I379" s="5404"/>
      <c r="J379" s="5404"/>
      <c r="K379" s="5404"/>
      <c r="L379" s="5404"/>
      <c r="M379" s="5404"/>
      <c r="N379" s="5406"/>
      <c r="O379" s="5369"/>
      <c r="P379" s="5370"/>
      <c r="Q379" s="5370"/>
      <c r="R379" s="5370"/>
      <c r="S379" s="5370"/>
      <c r="T379" s="5370"/>
      <c r="U379" s="5370"/>
      <c r="V379" s="5371"/>
      <c r="W379" s="5478"/>
      <c r="X379" s="529"/>
      <c r="Y379" s="5400"/>
      <c r="Z379" s="5508"/>
      <c r="AA379" s="5508"/>
    </row>
    <row r="380" spans="1:27" ht="18" customHeight="1">
      <c r="A380" s="5357"/>
      <c r="B380" s="5358" t="s">
        <v>277</v>
      </c>
      <c r="C380" s="5359"/>
      <c r="D380" s="5360" t="s">
        <v>278</v>
      </c>
      <c r="E380" s="5360"/>
      <c r="F380" s="5360"/>
      <c r="G380" s="5360"/>
      <c r="H380" s="5360"/>
      <c r="I380" s="5360"/>
      <c r="J380" s="5360"/>
      <c r="K380" s="5360"/>
      <c r="L380" s="5360"/>
      <c r="M380" s="5360"/>
      <c r="N380" s="5361"/>
      <c r="O380" s="5369" t="str">
        <f>D380</f>
        <v xml:space="preserve"> ?  Si vous avez plusieurs postits pour une recette NOM DE LA RECETTE MÈRE</v>
      </c>
      <c r="P380" s="5370"/>
      <c r="Q380" s="5370"/>
      <c r="R380" s="5370"/>
      <c r="S380" s="5370"/>
      <c r="T380" s="5370"/>
      <c r="U380" s="5370"/>
      <c r="V380" s="5371"/>
      <c r="W380" s="5478"/>
      <c r="X380" s="529"/>
      <c r="Y380" s="5357"/>
      <c r="Z380" s="1288" t="s">
        <v>1382</v>
      </c>
    </row>
    <row r="381" spans="1:27" ht="18" customHeight="1">
      <c r="A381" s="5357"/>
      <c r="B381" s="5358"/>
      <c r="C381" s="5359"/>
      <c r="D381" s="5360"/>
      <c r="E381" s="5360"/>
      <c r="F381" s="5360"/>
      <c r="G381" s="5360"/>
      <c r="H381" s="5360"/>
      <c r="I381" s="5360"/>
      <c r="J381" s="5360"/>
      <c r="K381" s="5360"/>
      <c r="L381" s="5360"/>
      <c r="M381" s="5360"/>
      <c r="N381" s="5361"/>
      <c r="O381" s="5369"/>
      <c r="P381" s="5370"/>
      <c r="Q381" s="5370"/>
      <c r="R381" s="5370"/>
      <c r="S381" s="5370"/>
      <c r="T381" s="5370"/>
      <c r="U381" s="5370"/>
      <c r="V381" s="5371"/>
      <c r="W381" s="5478"/>
      <c r="X381" s="529"/>
      <c r="Y381" s="5357"/>
      <c r="Z381" s="1288" t="s">
        <v>1382</v>
      </c>
    </row>
    <row r="382" spans="1:27" ht="18" customHeight="1">
      <c r="A382" s="5357"/>
      <c r="B382" s="5509" t="s">
        <v>2234</v>
      </c>
      <c r="C382" s="5510"/>
      <c r="D382" s="5510"/>
      <c r="E382" s="5510"/>
      <c r="F382" s="5510"/>
      <c r="G382" s="5510"/>
      <c r="H382" s="5510"/>
      <c r="I382" s="5510"/>
      <c r="J382" s="5510"/>
      <c r="K382" s="5510"/>
      <c r="L382" s="5510"/>
      <c r="M382" s="5510"/>
      <c r="N382" s="5511"/>
      <c r="O382" s="5369" t="str">
        <f>B382</f>
        <v>Auteur :</v>
      </c>
      <c r="P382" s="5370"/>
      <c r="Q382" s="5370"/>
      <c r="R382" s="5370"/>
      <c r="S382" s="5370"/>
      <c r="T382" s="5370"/>
      <c r="U382" s="5370"/>
      <c r="V382" s="5371"/>
      <c r="W382" s="5478"/>
      <c r="X382" s="529"/>
      <c r="Y382" s="5357"/>
      <c r="Z382" s="1288" t="s">
        <v>1382</v>
      </c>
    </row>
    <row r="383" spans="1:27" ht="18" customHeight="1">
      <c r="A383" s="5357"/>
      <c r="B383" s="5509"/>
      <c r="C383" s="5510"/>
      <c r="D383" s="5510"/>
      <c r="E383" s="5510"/>
      <c r="F383" s="5510"/>
      <c r="G383" s="5510"/>
      <c r="H383" s="5510"/>
      <c r="I383" s="5510"/>
      <c r="J383" s="5510"/>
      <c r="K383" s="5510"/>
      <c r="L383" s="5510"/>
      <c r="M383" s="5510"/>
      <c r="N383" s="5511"/>
      <c r="O383" s="5369"/>
      <c r="P383" s="5370"/>
      <c r="Q383" s="5370"/>
      <c r="R383" s="5370"/>
      <c r="S383" s="5370"/>
      <c r="T383" s="5370"/>
      <c r="U383" s="5370"/>
      <c r="V383" s="5371"/>
      <c r="W383" s="5478"/>
      <c r="X383" s="529"/>
      <c r="Y383" s="5357"/>
      <c r="Z383" s="1288" t="s">
        <v>1382</v>
      </c>
    </row>
    <row r="384" spans="1:27" ht="18" customHeight="1">
      <c r="A384" s="5357"/>
      <c r="B384" s="5372" t="s">
        <v>1393</v>
      </c>
      <c r="C384" s="5373"/>
      <c r="D384" s="5373"/>
      <c r="E384" s="5373"/>
      <c r="F384" s="5373"/>
      <c r="G384" s="5373"/>
      <c r="H384" s="5373"/>
      <c r="I384" s="5373"/>
      <c r="J384" s="5373"/>
      <c r="K384" s="5373"/>
      <c r="L384" s="5373"/>
      <c r="M384" s="5373"/>
      <c r="N384" s="5374"/>
      <c r="O384" s="1326"/>
      <c r="P384" s="1326"/>
      <c r="Q384" s="1326"/>
      <c r="R384" s="1413"/>
      <c r="S384" s="1414"/>
      <c r="T384" s="1415"/>
      <c r="U384" s="1416"/>
      <c r="V384" s="1417"/>
      <c r="W384" s="5478"/>
      <c r="X384" s="529"/>
      <c r="Y384" s="5357"/>
      <c r="Z384" s="1288" t="s">
        <v>1382</v>
      </c>
    </row>
    <row r="385" spans="1:27" ht="18" customHeight="1">
      <c r="A385" s="5357"/>
      <c r="B385" s="5372"/>
      <c r="C385" s="5373"/>
      <c r="D385" s="5373"/>
      <c r="E385" s="5373"/>
      <c r="F385" s="5373"/>
      <c r="G385" s="5373"/>
      <c r="H385" s="5373"/>
      <c r="I385" s="5373"/>
      <c r="J385" s="5373"/>
      <c r="K385" s="5373"/>
      <c r="L385" s="5373"/>
      <c r="M385" s="5373"/>
      <c r="N385" s="5374"/>
      <c r="O385" s="1326"/>
      <c r="P385" s="1326"/>
      <c r="Q385" s="1326"/>
      <c r="R385" s="1413"/>
      <c r="S385" s="1414"/>
      <c r="T385" s="1415"/>
      <c r="U385" s="1416"/>
      <c r="V385" s="1417"/>
      <c r="W385" s="5478"/>
      <c r="X385" s="529"/>
      <c r="Y385" s="5357"/>
      <c r="Z385" s="1288" t="s">
        <v>1382</v>
      </c>
    </row>
    <row r="386" spans="1:27" ht="18" customHeight="1">
      <c r="A386" s="5357"/>
      <c r="B386" s="5372"/>
      <c r="C386" s="5373"/>
      <c r="D386" s="5373"/>
      <c r="E386" s="5373"/>
      <c r="F386" s="5373"/>
      <c r="G386" s="5373"/>
      <c r="H386" s="5373"/>
      <c r="I386" s="5373"/>
      <c r="J386" s="5373"/>
      <c r="K386" s="5373"/>
      <c r="L386" s="5373"/>
      <c r="M386" s="5373"/>
      <c r="N386" s="5374"/>
      <c r="O386" s="1326"/>
      <c r="P386" s="1326"/>
      <c r="Q386" s="1326"/>
      <c r="R386" s="1413"/>
      <c r="S386" s="1414"/>
      <c r="T386" s="1415"/>
      <c r="U386" s="1416"/>
      <c r="V386" s="1417"/>
      <c r="W386" s="5478"/>
      <c r="X386" s="529"/>
      <c r="Y386" s="5357"/>
      <c r="Z386" s="1288" t="s">
        <v>1382</v>
      </c>
    </row>
    <row r="387" spans="1:27" ht="18" customHeight="1">
      <c r="A387" s="5357"/>
      <c r="B387" s="5372"/>
      <c r="C387" s="5373"/>
      <c r="D387" s="5373"/>
      <c r="E387" s="5373"/>
      <c r="F387" s="5373"/>
      <c r="G387" s="5373"/>
      <c r="H387" s="5373"/>
      <c r="I387" s="5373"/>
      <c r="J387" s="5373"/>
      <c r="K387" s="5373"/>
      <c r="L387" s="5373"/>
      <c r="M387" s="5373"/>
      <c r="N387" s="5374"/>
      <c r="O387" s="1326"/>
      <c r="P387" s="1326"/>
      <c r="Q387" s="1326"/>
      <c r="R387" s="1413"/>
      <c r="S387" s="1414"/>
      <c r="T387" s="1415"/>
      <c r="U387" s="1416"/>
      <c r="V387" s="1417"/>
      <c r="W387" s="5478"/>
      <c r="X387" s="529"/>
      <c r="Y387" s="5357"/>
      <c r="Z387" s="1288" t="s">
        <v>1382</v>
      </c>
    </row>
    <row r="388" spans="1:27" ht="18" customHeight="1">
      <c r="A388" s="5357"/>
      <c r="B388" s="5372"/>
      <c r="C388" s="5373"/>
      <c r="D388" s="5373"/>
      <c r="E388" s="5373"/>
      <c r="F388" s="5373"/>
      <c r="G388" s="5373"/>
      <c r="H388" s="5373"/>
      <c r="I388" s="5373"/>
      <c r="J388" s="5373"/>
      <c r="K388" s="5373"/>
      <c r="L388" s="5373"/>
      <c r="M388" s="5373"/>
      <c r="N388" s="5374"/>
      <c r="O388" s="1326"/>
      <c r="P388" s="1326"/>
      <c r="Q388" s="1326"/>
      <c r="R388" s="1413"/>
      <c r="S388" s="1414"/>
      <c r="T388" s="1415"/>
      <c r="U388" s="1416"/>
      <c r="V388" s="1417"/>
      <c r="W388" s="5478"/>
      <c r="X388" s="529"/>
      <c r="Y388" s="5357"/>
      <c r="Z388" s="1288" t="s">
        <v>1382</v>
      </c>
    </row>
    <row r="389" spans="1:27" ht="18" customHeight="1">
      <c r="A389" s="5357"/>
      <c r="B389" s="5372"/>
      <c r="C389" s="5373"/>
      <c r="D389" s="5373"/>
      <c r="E389" s="5373"/>
      <c r="F389" s="5373"/>
      <c r="G389" s="5373"/>
      <c r="H389" s="5373"/>
      <c r="I389" s="5373"/>
      <c r="J389" s="5373"/>
      <c r="K389" s="5373"/>
      <c r="L389" s="5373"/>
      <c r="M389" s="5373"/>
      <c r="N389" s="5374"/>
      <c r="O389" s="1326"/>
      <c r="P389" s="1326"/>
      <c r="Q389" s="1326"/>
      <c r="R389" s="1413"/>
      <c r="S389" s="1414"/>
      <c r="T389" s="1415"/>
      <c r="U389" s="1416"/>
      <c r="V389" s="1417"/>
      <c r="W389" s="5478"/>
      <c r="X389" s="529"/>
      <c r="Y389" s="5357"/>
      <c r="Z389" s="1288" t="s">
        <v>1382</v>
      </c>
    </row>
    <row r="390" spans="1:27" ht="18" customHeight="1">
      <c r="A390" s="5357"/>
      <c r="B390" s="5375"/>
      <c r="C390" s="5376"/>
      <c r="D390" s="5376"/>
      <c r="E390" s="5376"/>
      <c r="F390" s="5376"/>
      <c r="G390" s="5376"/>
      <c r="H390" s="5376"/>
      <c r="I390" s="5376"/>
      <c r="J390" s="5376"/>
      <c r="K390" s="5376"/>
      <c r="L390" s="5376"/>
      <c r="M390" s="5376"/>
      <c r="N390" s="5377"/>
      <c r="O390" s="1332"/>
      <c r="P390" s="1333"/>
      <c r="Q390" s="1333"/>
      <c r="R390" s="1333"/>
      <c r="S390" s="1334"/>
      <c r="T390" s="1334"/>
      <c r="U390" s="1334"/>
      <c r="V390" s="1335"/>
      <c r="W390" s="5478"/>
      <c r="X390" s="529"/>
      <c r="Y390" s="5357"/>
      <c r="Z390" s="5476" t="s">
        <v>1442</v>
      </c>
      <c r="AA390" s="5476"/>
    </row>
    <row r="391" spans="1:27" ht="18" customHeight="1">
      <c r="A391" s="5357"/>
      <c r="B391" s="1336" t="s">
        <v>12</v>
      </c>
      <c r="C391" s="947" t="s">
        <v>28</v>
      </c>
      <c r="D391" s="1337"/>
      <c r="E391" s="1338"/>
      <c r="F391" s="1338"/>
      <c r="G391" s="1338"/>
      <c r="H391" s="1338"/>
      <c r="I391" s="1338"/>
      <c r="J391" s="1284"/>
      <c r="K391" s="5389" t="s">
        <v>509</v>
      </c>
      <c r="L391" s="5389"/>
      <c r="M391" s="949" t="s">
        <v>29</v>
      </c>
      <c r="N391" s="20" t="s">
        <v>13</v>
      </c>
      <c r="O391" s="1339"/>
      <c r="P391" s="1340"/>
      <c r="Q391" s="1340"/>
      <c r="R391" s="1340"/>
      <c r="S391" s="1341"/>
      <c r="T391" s="1341"/>
      <c r="U391" s="1341"/>
      <c r="V391" s="1342"/>
      <c r="W391" s="5478"/>
      <c r="X391" s="529"/>
      <c r="Y391" s="5357"/>
      <c r="Z391" s="5476"/>
      <c r="AA391" s="5476"/>
    </row>
    <row r="392" spans="1:27" ht="18" customHeight="1">
      <c r="A392" s="5357"/>
      <c r="B392" s="5390">
        <v>20</v>
      </c>
      <c r="C392" s="5475" t="s">
        <v>1416</v>
      </c>
      <c r="D392" s="5475"/>
      <c r="E392" s="5392" t="s">
        <v>26</v>
      </c>
      <c r="F392" s="5392"/>
      <c r="G392" s="5392"/>
      <c r="H392" s="5392"/>
      <c r="I392" s="5392"/>
      <c r="J392" s="5392"/>
      <c r="K392" s="5389"/>
      <c r="L392" s="5389"/>
      <c r="M392" s="5393">
        <v>20</v>
      </c>
      <c r="N392" s="5394"/>
      <c r="O392" s="5395" t="s">
        <v>1417</v>
      </c>
      <c r="P392" s="5396"/>
      <c r="Q392" s="5396"/>
      <c r="R392" s="5396"/>
      <c r="S392" s="5396"/>
      <c r="T392" s="5396"/>
      <c r="U392" s="5378">
        <f>H51</f>
        <v>40</v>
      </c>
      <c r="V392" s="5379"/>
      <c r="W392" s="5478"/>
      <c r="X392" s="529"/>
      <c r="Y392" s="5357"/>
      <c r="Z392" s="5476"/>
      <c r="AA392" s="5476"/>
    </row>
    <row r="393" spans="1:27" ht="18" customHeight="1">
      <c r="A393" s="5357"/>
      <c r="B393" s="5390"/>
      <c r="C393" s="5475"/>
      <c r="D393" s="5475"/>
      <c r="E393" s="1338"/>
      <c r="F393" s="1028" t="s">
        <v>280</v>
      </c>
      <c r="G393" s="1040" t="s">
        <v>309</v>
      </c>
      <c r="H393" s="1040"/>
      <c r="I393" s="1040"/>
      <c r="J393" s="1029" t="s">
        <v>15</v>
      </c>
      <c r="K393" s="5389"/>
      <c r="L393" s="5389"/>
      <c r="M393" s="5393"/>
      <c r="N393" s="5394"/>
      <c r="O393" s="5395"/>
      <c r="P393" s="5396"/>
      <c r="Q393" s="5396"/>
      <c r="R393" s="5396"/>
      <c r="S393" s="5396"/>
      <c r="T393" s="5396"/>
      <c r="U393" s="5378"/>
      <c r="V393" s="5379"/>
      <c r="W393" s="5478"/>
      <c r="X393" s="529"/>
      <c r="Y393" s="5357"/>
      <c r="Z393" s="5476"/>
      <c r="AA393" s="5476"/>
    </row>
    <row r="394" spans="1:27" ht="18" customHeight="1">
      <c r="A394" s="5357"/>
      <c r="B394" s="5380" t="s">
        <v>25</v>
      </c>
      <c r="C394" s="5381"/>
      <c r="F394" s="5"/>
      <c r="G394" s="5"/>
      <c r="H394" s="1343" t="s">
        <v>310</v>
      </c>
      <c r="I394" s="1344">
        <v>500</v>
      </c>
      <c r="J394" s="1029" t="s">
        <v>15</v>
      </c>
      <c r="K394" s="5382" t="s">
        <v>1392</v>
      </c>
      <c r="L394" s="5382"/>
      <c r="M394" s="5473" t="s">
        <v>1260</v>
      </c>
      <c r="N394" s="5474"/>
      <c r="O394" s="5385" t="s">
        <v>1420</v>
      </c>
      <c r="P394" s="5386"/>
      <c r="Q394" s="5386"/>
      <c r="R394" s="5386"/>
      <c r="S394" s="5386"/>
      <c r="T394" s="5386"/>
      <c r="U394" s="5387" t="str">
        <f>Q51</f>
        <v>Portions</v>
      </c>
      <c r="V394" s="5388"/>
      <c r="W394" s="5478"/>
      <c r="X394" s="529"/>
      <c r="Y394" s="5357"/>
      <c r="Z394" s="5476"/>
      <c r="AA394" s="5476"/>
    </row>
    <row r="395" spans="1:27" ht="18" customHeight="1">
      <c r="A395" s="5357"/>
      <c r="B395" s="5380"/>
      <c r="C395" s="5381"/>
      <c r="D395" s="1345"/>
      <c r="E395" s="1345"/>
      <c r="F395" s="5"/>
      <c r="G395" s="5"/>
      <c r="H395" s="1034" t="s">
        <v>311</v>
      </c>
      <c r="I395" s="1346">
        <v>500</v>
      </c>
      <c r="J395" s="1030" t="s">
        <v>281</v>
      </c>
      <c r="K395" s="5382"/>
      <c r="L395" s="5382"/>
      <c r="M395" s="5473"/>
      <c r="N395" s="5474"/>
      <c r="O395" s="5385"/>
      <c r="P395" s="5386"/>
      <c r="Q395" s="5386"/>
      <c r="R395" s="5386"/>
      <c r="S395" s="5386"/>
      <c r="T395" s="5386"/>
      <c r="U395" s="5387"/>
      <c r="V395" s="5388"/>
      <c r="W395" s="5478"/>
      <c r="X395" s="529"/>
      <c r="Y395" s="5357"/>
      <c r="Z395" s="5476"/>
      <c r="AA395" s="5476"/>
    </row>
    <row r="396" spans="1:27" ht="18" customHeight="1">
      <c r="A396" s="5357"/>
      <c r="B396" s="5343" t="s">
        <v>30</v>
      </c>
      <c r="C396" s="5344"/>
      <c r="D396" s="1347"/>
      <c r="E396" s="1348"/>
      <c r="H396" s="1034" t="s">
        <v>312</v>
      </c>
      <c r="I396" s="1031">
        <f>(B392/I394)*I395</f>
        <v>20</v>
      </c>
      <c r="J396" s="1032" t="s">
        <v>282</v>
      </c>
      <c r="K396" s="1349"/>
      <c r="L396" s="1033"/>
      <c r="M396" s="1349"/>
      <c r="N396" s="1350"/>
      <c r="O396" s="1339"/>
      <c r="P396" s="1340"/>
      <c r="Q396" s="1340"/>
      <c r="R396" s="1340"/>
      <c r="S396" s="1341"/>
      <c r="T396" s="1341"/>
      <c r="U396" s="1341"/>
      <c r="V396" s="1342"/>
      <c r="W396" s="5478"/>
      <c r="X396" s="529"/>
      <c r="Y396" s="5357"/>
      <c r="Z396" s="5476"/>
      <c r="AA396" s="5476"/>
    </row>
    <row r="397" spans="1:27" ht="18" customHeight="1">
      <c r="A397" s="5357"/>
      <c r="B397" s="5347" t="s">
        <v>284</v>
      </c>
      <c r="C397" s="5349" t="s">
        <v>285</v>
      </c>
      <c r="D397" s="1284" t="s">
        <v>283</v>
      </c>
      <c r="E397" s="1035"/>
      <c r="F397" s="1035"/>
      <c r="G397" s="1035" t="str">
        <f>D399</f>
        <v>D</v>
      </c>
      <c r="H397" s="1035"/>
      <c r="I397" s="1035"/>
      <c r="J397" s="1035"/>
      <c r="K397" s="1035"/>
      <c r="L397" s="1034"/>
      <c r="M397" s="1035"/>
      <c r="N397" s="1351"/>
      <c r="O397" s="1339"/>
      <c r="P397" s="1340"/>
      <c r="Q397" s="1340"/>
      <c r="R397" s="1340"/>
      <c r="S397" s="1341"/>
      <c r="T397" s="1341"/>
      <c r="U397" s="1341"/>
      <c r="V397" s="1342"/>
      <c r="W397" s="5478"/>
      <c r="X397" s="529"/>
      <c r="Y397" s="5357"/>
      <c r="Z397" s="5476"/>
      <c r="AA397" s="5476"/>
    </row>
    <row r="398" spans="1:27" ht="18" customHeight="1">
      <c r="A398" s="5357"/>
      <c r="B398" s="5347"/>
      <c r="C398" s="5349"/>
      <c r="D398" s="1036" t="s">
        <v>27</v>
      </c>
      <c r="E398" s="1284" t="s">
        <v>286</v>
      </c>
      <c r="F398" s="963"/>
      <c r="G398" s="1037"/>
      <c r="H398" s="1035"/>
      <c r="I398" s="1035"/>
      <c r="J398" s="951"/>
      <c r="K398" s="1352"/>
      <c r="L398" s="1352"/>
      <c r="M398" s="1352"/>
      <c r="N398" s="1353"/>
      <c r="O398" s="1339"/>
      <c r="P398" s="1340"/>
      <c r="Q398" s="1340"/>
      <c r="R398" s="1340"/>
      <c r="S398" s="1341"/>
      <c r="T398" s="1341"/>
      <c r="U398" s="1341"/>
      <c r="V398" s="1342"/>
      <c r="W398" s="5478"/>
      <c r="X398" s="529"/>
      <c r="Y398" s="5357"/>
      <c r="Z398" s="5476"/>
      <c r="AA398" s="5476"/>
    </row>
    <row r="399" spans="1:27" ht="18" customHeight="1">
      <c r="A399" s="5357"/>
      <c r="B399" s="5347"/>
      <c r="C399" s="5349"/>
      <c r="D399" s="977" t="str">
        <f>SUBSTITUTE(ADDRESS(1,COLUMN(),4),"1","")</f>
        <v>D</v>
      </c>
      <c r="E399" s="1027"/>
      <c r="F399" s="1027"/>
      <c r="G399" s="1027"/>
      <c r="H399" s="1027"/>
      <c r="I399" s="1027"/>
      <c r="J399" s="1027"/>
      <c r="K399" s="1027"/>
      <c r="L399" s="1027"/>
      <c r="M399" s="1025"/>
      <c r="N399" s="399"/>
      <c r="O399" s="1339"/>
      <c r="P399" s="1340"/>
      <c r="Q399" s="1340"/>
      <c r="R399" s="1340"/>
      <c r="S399" s="1341"/>
      <c r="T399" s="1341"/>
      <c r="U399" s="1341"/>
      <c r="V399" s="1342"/>
      <c r="W399" s="5478"/>
      <c r="X399" s="529"/>
      <c r="Y399" s="5357"/>
      <c r="Z399" s="5476"/>
      <c r="AA399" s="5476"/>
    </row>
    <row r="400" spans="1:27" ht="18" customHeight="1">
      <c r="A400" s="5357"/>
      <c r="B400" s="1354"/>
      <c r="C400" s="1355"/>
      <c r="D400" s="1038"/>
      <c r="E400" s="5397" t="s">
        <v>290</v>
      </c>
      <c r="F400" s="5397"/>
      <c r="G400" s="935"/>
      <c r="H400" s="5"/>
      <c r="I400" s="935"/>
      <c r="J400" s="942">
        <f>D400</f>
        <v>0</v>
      </c>
      <c r="K400" s="1039"/>
      <c r="L400" s="1044"/>
      <c r="M400" s="5397" t="s">
        <v>291</v>
      </c>
      <c r="N400" s="5398"/>
      <c r="O400" s="1339"/>
      <c r="P400" s="1340"/>
      <c r="Q400" s="1340"/>
      <c r="R400" s="1340"/>
      <c r="S400" s="1341"/>
      <c r="T400" s="1341"/>
      <c r="U400" s="1341"/>
      <c r="V400" s="1342"/>
      <c r="W400" s="5478"/>
      <c r="X400" s="529"/>
      <c r="Y400" s="5357"/>
      <c r="Z400" s="5476"/>
      <c r="AA400" s="5476"/>
    </row>
    <row r="401" spans="1:27" ht="18" customHeight="1">
      <c r="A401" s="5357"/>
      <c r="B401" s="1354"/>
      <c r="C401" s="1418" t="s">
        <v>292</v>
      </c>
      <c r="D401" s="1356">
        <f>B392</f>
        <v>20</v>
      </c>
      <c r="E401" s="5338" t="str">
        <f>M394</f>
        <v>?</v>
      </c>
      <c r="F401" s="1357">
        <f>C446</f>
        <v>1500</v>
      </c>
      <c r="G401" s="1"/>
      <c r="H401" s="5"/>
      <c r="I401" s="1065"/>
      <c r="J401" s="942"/>
      <c r="K401" s="1086" t="s">
        <v>292</v>
      </c>
      <c r="L401" s="1358">
        <f>M392</f>
        <v>20</v>
      </c>
      <c r="M401" s="5338" t="str">
        <f>M394</f>
        <v>?</v>
      </c>
      <c r="N401" s="21">
        <f>L445</f>
        <v>1500</v>
      </c>
      <c r="O401" s="1339"/>
      <c r="P401" s="1340"/>
      <c r="Q401" s="1340"/>
      <c r="R401" s="1340"/>
      <c r="S401" s="1341"/>
      <c r="T401" s="1341"/>
      <c r="U401" s="1341"/>
      <c r="V401" s="1342"/>
      <c r="W401" s="5478"/>
      <c r="X401" s="529"/>
      <c r="Y401" s="5357"/>
      <c r="Z401" s="5476"/>
      <c r="AA401" s="5476"/>
    </row>
    <row r="402" spans="1:27" ht="18" customHeight="1">
      <c r="A402" s="5357"/>
      <c r="B402" s="1354"/>
      <c r="C402" s="1347"/>
      <c r="D402" s="1359"/>
      <c r="E402" s="5338"/>
      <c r="F402" s="1360">
        <f>C445</f>
        <v>1.5</v>
      </c>
      <c r="G402" s="935"/>
      <c r="H402" s="5"/>
      <c r="I402" s="1361"/>
      <c r="J402" s="1232"/>
      <c r="K402" s="1362"/>
      <c r="L402" s="1044"/>
      <c r="M402" s="5338"/>
      <c r="N402" s="22">
        <f>M445</f>
        <v>1.5</v>
      </c>
      <c r="O402" s="1339"/>
      <c r="P402" s="1340"/>
      <c r="Q402" s="1340"/>
      <c r="R402" s="1340"/>
      <c r="S402" s="1341"/>
      <c r="T402" s="1341"/>
      <c r="U402" s="1341"/>
      <c r="V402" s="1342"/>
      <c r="W402" s="5478"/>
      <c r="X402" s="529"/>
      <c r="Y402" s="5357"/>
      <c r="Z402" s="5476"/>
      <c r="AA402" s="5476"/>
    </row>
    <row r="403" spans="1:27" ht="18" customHeight="1">
      <c r="A403" s="5357"/>
      <c r="B403" s="1363"/>
      <c r="C403" s="1027"/>
      <c r="D403" s="1027"/>
      <c r="E403" s="1027"/>
      <c r="F403" s="1027"/>
      <c r="G403" s="1027"/>
      <c r="H403" s="1027"/>
      <c r="I403" s="1027"/>
      <c r="J403" s="1027"/>
      <c r="K403" s="1025" t="s">
        <v>284</v>
      </c>
      <c r="L403" s="1025" t="s">
        <v>1272</v>
      </c>
      <c r="M403" s="1025" t="s">
        <v>1273</v>
      </c>
      <c r="N403" s="399" t="s">
        <v>289</v>
      </c>
      <c r="O403" s="1332"/>
      <c r="P403" s="1333"/>
      <c r="Q403" s="1333"/>
      <c r="R403" s="1333"/>
      <c r="S403" s="1334" t="s">
        <v>284</v>
      </c>
      <c r="T403" s="1334" t="s">
        <v>1272</v>
      </c>
      <c r="U403" s="1334" t="s">
        <v>1273</v>
      </c>
      <c r="V403" s="1335" t="s">
        <v>289</v>
      </c>
      <c r="W403" s="5478"/>
      <c r="X403" s="529"/>
      <c r="Y403" s="5357"/>
      <c r="Z403" s="5476"/>
      <c r="AA403" s="5476"/>
    </row>
    <row r="404" spans="1:27" ht="18" customHeight="1">
      <c r="A404" s="5357"/>
      <c r="B404" s="1364"/>
      <c r="C404" s="1043"/>
      <c r="D404" s="941"/>
      <c r="E404" s="935"/>
      <c r="F404" s="935"/>
      <c r="G404" s="935"/>
      <c r="H404" s="5"/>
      <c r="I404" s="935"/>
      <c r="J404" s="953">
        <f t="shared" ref="J404:J443" si="6">D404</f>
        <v>0</v>
      </c>
      <c r="K404" s="1039">
        <f>IF(ISTEXT(B404),B404,IF(ISBLANK(B404),0,(B404/B392)*M392))</f>
        <v>0</v>
      </c>
      <c r="L404" s="1044">
        <f>+IF(ISTEXT(C404),0,IF(ISBLANK(C404),0,(C404/B392)*M392))</f>
        <v>0</v>
      </c>
      <c r="M404" s="1045">
        <f>+IF(ISTEXT(C404),0,IF(ISBLANK(C404),0,(C404/1000/B392)*M392))</f>
        <v>0</v>
      </c>
      <c r="N404" s="23">
        <f>IF(ISTEXT(C404),0,(C404/C445)/1000)</f>
        <v>0</v>
      </c>
      <c r="O404" s="942"/>
      <c r="P404" s="942"/>
      <c r="Q404" s="942"/>
      <c r="R404" s="1365">
        <f t="shared" ref="R404:R443" si="7">D404</f>
        <v>0</v>
      </c>
      <c r="S404" s="1369">
        <f>(K404/M392)*U392</f>
        <v>0</v>
      </c>
      <c r="T404" s="1370">
        <f>(L404/M392)*U392</f>
        <v>0</v>
      </c>
      <c r="U404" s="1371">
        <f>(M404/M392)*U392</f>
        <v>0</v>
      </c>
      <c r="V404" s="1372">
        <f t="shared" ref="V404:V443" si="8">N404</f>
        <v>0</v>
      </c>
      <c r="W404" s="5478"/>
      <c r="X404" s="529"/>
      <c r="Y404" s="5357"/>
      <c r="Z404" s="5476"/>
      <c r="AA404" s="5476"/>
    </row>
    <row r="405" spans="1:27" ht="18" customHeight="1">
      <c r="A405" s="5357"/>
      <c r="B405" s="1364">
        <v>2</v>
      </c>
      <c r="C405" s="1043">
        <v>500</v>
      </c>
      <c r="D405" s="941" t="s">
        <v>512</v>
      </c>
      <c r="E405" s="935"/>
      <c r="F405" s="935"/>
      <c r="G405" s="935"/>
      <c r="H405" s="5"/>
      <c r="I405" s="935"/>
      <c r="J405" s="953" t="str">
        <f t="shared" si="6"/>
        <v>Exemple = pommes</v>
      </c>
      <c r="K405" s="1039">
        <f>IF(ISTEXT(B405),B405,IF(ISBLANK(B405),0,(B405/B392)*M392))</f>
        <v>2</v>
      </c>
      <c r="L405" s="1044">
        <f>+IF(ISTEXT(C405),0,IF(ISBLANK(C405),0,(C405/B392)*M392))</f>
        <v>500</v>
      </c>
      <c r="M405" s="1045">
        <f>+IF(ISTEXT(C405),0,IF(ISBLANK(C405),0,(C405/1000/B392)*M392))</f>
        <v>0.5</v>
      </c>
      <c r="N405" s="23">
        <f>IF(ISTEXT(C405),0,(C405/C445)/1000)</f>
        <v>0.33333333333333331</v>
      </c>
      <c r="O405" s="942"/>
      <c r="P405" s="942"/>
      <c r="Q405" s="942"/>
      <c r="R405" s="1365" t="str">
        <f t="shared" si="7"/>
        <v>Exemple = pommes</v>
      </c>
      <c r="S405" s="1369">
        <f>(K405/M392)*U392</f>
        <v>4</v>
      </c>
      <c r="T405" s="1370">
        <f>(L405/M392)*U392</f>
        <v>1000</v>
      </c>
      <c r="U405" s="1371">
        <f>(M405/M392)*U392</f>
        <v>1</v>
      </c>
      <c r="V405" s="1372">
        <f t="shared" si="8"/>
        <v>0.33333333333333331</v>
      </c>
      <c r="W405" s="5478"/>
      <c r="X405" s="529"/>
      <c r="Y405" s="5357"/>
      <c r="Z405" s="1288" t="s">
        <v>1382</v>
      </c>
    </row>
    <row r="406" spans="1:27" ht="18" customHeight="1">
      <c r="A406" s="5357"/>
      <c r="B406" s="1364"/>
      <c r="C406" s="1043"/>
      <c r="D406" s="941"/>
      <c r="E406" s="935"/>
      <c r="F406" s="935"/>
      <c r="G406" s="935"/>
      <c r="H406" s="5"/>
      <c r="I406" s="935"/>
      <c r="J406" s="953">
        <f t="shared" si="6"/>
        <v>0</v>
      </c>
      <c r="K406" s="1039">
        <f>IF(ISTEXT(B406),B406,IF(ISBLANK(B406),0,(B406/B392)*M392))</f>
        <v>0</v>
      </c>
      <c r="L406" s="1044">
        <f>+IF(ISTEXT(C406),0,IF(ISBLANK(C406),0,(C406/B392)*M392))</f>
        <v>0</v>
      </c>
      <c r="M406" s="1045">
        <f>+IF(ISTEXT(C406),0,IF(ISBLANK(C406),0,(C406/1000/B392)*M392))</f>
        <v>0</v>
      </c>
      <c r="N406" s="23">
        <f>IF(ISTEXT(C406),0,(C406/C445)/1000)</f>
        <v>0</v>
      </c>
      <c r="O406" s="942"/>
      <c r="P406" s="942"/>
      <c r="Q406" s="942"/>
      <c r="R406" s="1365">
        <f t="shared" si="7"/>
        <v>0</v>
      </c>
      <c r="S406" s="1369">
        <f>(K406/M392)*U392</f>
        <v>0</v>
      </c>
      <c r="T406" s="1370">
        <f>(L406/M392)*U392</f>
        <v>0</v>
      </c>
      <c r="U406" s="1371">
        <f>(M406/M392)*U392</f>
        <v>0</v>
      </c>
      <c r="V406" s="1372">
        <f t="shared" si="8"/>
        <v>0</v>
      </c>
      <c r="W406" s="5478"/>
      <c r="X406" s="529"/>
      <c r="Y406" s="5357"/>
      <c r="Z406" s="1288" t="s">
        <v>1382</v>
      </c>
    </row>
    <row r="407" spans="1:27" ht="18" customHeight="1">
      <c r="A407" s="5357"/>
      <c r="B407" s="1364"/>
      <c r="C407" s="1043">
        <v>1000</v>
      </c>
      <c r="D407" s="941" t="s">
        <v>1434</v>
      </c>
      <c r="E407" s="935"/>
      <c r="F407" s="935"/>
      <c r="G407" s="935"/>
      <c r="H407" s="5"/>
      <c r="I407" s="935"/>
      <c r="J407" s="953" t="str">
        <f t="shared" si="6"/>
        <v>poires</v>
      </c>
      <c r="K407" s="1039">
        <f>IF(ISTEXT(B407),B407,IF(ISBLANK(B407),0,(B407/B392)*M392))</f>
        <v>0</v>
      </c>
      <c r="L407" s="1044">
        <f>+IF(ISTEXT(C407),0,IF(ISBLANK(C407),0,(C407/B392)*M392))</f>
        <v>1000</v>
      </c>
      <c r="M407" s="1045">
        <f>+IF(ISTEXT(C407),0,IF(ISBLANK(C407),0,(C407/1000/B392)*M392))</f>
        <v>1</v>
      </c>
      <c r="N407" s="23">
        <f>IF(ISTEXT(C407),0,(C407/C445)/1000)</f>
        <v>0.66666666666666663</v>
      </c>
      <c r="O407" s="942"/>
      <c r="P407" s="942"/>
      <c r="Q407" s="942"/>
      <c r="R407" s="1365" t="str">
        <f t="shared" si="7"/>
        <v>poires</v>
      </c>
      <c r="S407" s="1369">
        <f>(K407/M392)*U392</f>
        <v>0</v>
      </c>
      <c r="T407" s="1370">
        <f>(L407/M392)*U392</f>
        <v>2000</v>
      </c>
      <c r="U407" s="1371">
        <f>(M407/M392)*U392</f>
        <v>2</v>
      </c>
      <c r="V407" s="1372">
        <f t="shared" si="8"/>
        <v>0.66666666666666663</v>
      </c>
      <c r="W407" s="5478"/>
      <c r="X407" s="529"/>
      <c r="Y407" s="5357"/>
      <c r="Z407" s="1288" t="s">
        <v>1382</v>
      </c>
    </row>
    <row r="408" spans="1:27" ht="18" customHeight="1">
      <c r="A408" s="5357"/>
      <c r="B408" s="1364"/>
      <c r="C408" s="1043"/>
      <c r="D408" s="941"/>
      <c r="E408" s="935"/>
      <c r="F408" s="935"/>
      <c r="G408" s="935"/>
      <c r="H408" s="5"/>
      <c r="J408" s="953">
        <f t="shared" si="6"/>
        <v>0</v>
      </c>
      <c r="K408" s="1039">
        <f>IF(ISTEXT(B408),B408,IF(ISBLANK(B408),0,(B408/B392)*M392))</f>
        <v>0</v>
      </c>
      <c r="L408" s="1044">
        <f>+IF(ISTEXT(C408),0,IF(ISBLANK(C408),0,(C408/B392)*M392))</f>
        <v>0</v>
      </c>
      <c r="M408" s="1045">
        <f>+IF(ISTEXT(C408),0,IF(ISBLANK(C408),0,(C408/1000/B392)*M392))</f>
        <v>0</v>
      </c>
      <c r="N408" s="23">
        <f>IF(ISTEXT(C408),0,(C408/C445)/1000)</f>
        <v>0</v>
      </c>
      <c r="O408" s="942"/>
      <c r="P408" s="942"/>
      <c r="Q408" s="942"/>
      <c r="R408" s="1365">
        <f t="shared" si="7"/>
        <v>0</v>
      </c>
      <c r="S408" s="1369">
        <f>(K408/M392)*U392</f>
        <v>0</v>
      </c>
      <c r="T408" s="1370">
        <f>(L408/M392)*U392</f>
        <v>0</v>
      </c>
      <c r="U408" s="1371">
        <f>(M408/M392)*U392</f>
        <v>0</v>
      </c>
      <c r="V408" s="1372">
        <f t="shared" si="8"/>
        <v>0</v>
      </c>
      <c r="W408" s="5478"/>
      <c r="X408" s="529"/>
      <c r="Y408" s="5357"/>
      <c r="Z408" s="1288" t="s">
        <v>1382</v>
      </c>
    </row>
    <row r="409" spans="1:27" ht="18" customHeight="1">
      <c r="A409" s="5357"/>
      <c r="B409" s="1364"/>
      <c r="C409" s="1043"/>
      <c r="D409" s="941"/>
      <c r="E409" s="935"/>
      <c r="F409" s="935"/>
      <c r="G409" s="935"/>
      <c r="H409" s="5"/>
      <c r="I409" s="935"/>
      <c r="J409" s="953">
        <f t="shared" si="6"/>
        <v>0</v>
      </c>
      <c r="K409" s="1039">
        <f>IF(ISTEXT(B409),B409,IF(ISBLANK(B409),0,(B409/B392)*M392))</f>
        <v>0</v>
      </c>
      <c r="L409" s="1044">
        <f>+IF(ISTEXT(C409),0,IF(ISBLANK(C409),0,(C409/B392)*M392))</f>
        <v>0</v>
      </c>
      <c r="M409" s="1045">
        <f>+IF(ISTEXT(C409),0,IF(ISBLANK(C409),0,(C409/1000/B392)*M392))</f>
        <v>0</v>
      </c>
      <c r="N409" s="23">
        <f>IF(ISTEXT(C409),0,(C409/C445)/1000)</f>
        <v>0</v>
      </c>
      <c r="O409" s="942"/>
      <c r="P409" s="942"/>
      <c r="Q409" s="942"/>
      <c r="R409" s="1365">
        <f t="shared" si="7"/>
        <v>0</v>
      </c>
      <c r="S409" s="1369">
        <f>(K409/M392)*U392</f>
        <v>0</v>
      </c>
      <c r="T409" s="1370">
        <f>(L409/M392)*U392</f>
        <v>0</v>
      </c>
      <c r="U409" s="1371">
        <f>(M409/M392)*U392</f>
        <v>0</v>
      </c>
      <c r="V409" s="1372">
        <f t="shared" si="8"/>
        <v>0</v>
      </c>
      <c r="W409" s="5478"/>
      <c r="X409" s="529"/>
      <c r="Y409" s="5357"/>
      <c r="Z409" s="1288" t="s">
        <v>1382</v>
      </c>
    </row>
    <row r="410" spans="1:27" ht="18" customHeight="1">
      <c r="A410" s="5357"/>
      <c r="B410" s="1364"/>
      <c r="C410" s="1043"/>
      <c r="D410" s="941"/>
      <c r="E410" s="935"/>
      <c r="F410" s="935"/>
      <c r="G410" s="935"/>
      <c r="H410" s="5"/>
      <c r="I410" s="935"/>
      <c r="J410" s="953">
        <f t="shared" si="6"/>
        <v>0</v>
      </c>
      <c r="K410" s="1039">
        <f>IF(ISTEXT(B410),B410,IF(ISBLANK(B410),0,(B410/B392)*M392))</f>
        <v>0</v>
      </c>
      <c r="L410" s="1044">
        <f>+IF(ISTEXT(C410),0,IF(ISBLANK(C410),0,(C410/B392)*M392))</f>
        <v>0</v>
      </c>
      <c r="M410" s="1045">
        <f>+IF(ISTEXT(C410),0,IF(ISBLANK(C410),0,(C410/1000/B392)*M392))</f>
        <v>0</v>
      </c>
      <c r="N410" s="23">
        <f>IF(ISTEXT(C410),0,(C410/C445)/1000)</f>
        <v>0</v>
      </c>
      <c r="O410" s="942"/>
      <c r="P410" s="942"/>
      <c r="Q410" s="942"/>
      <c r="R410" s="1365">
        <f t="shared" si="7"/>
        <v>0</v>
      </c>
      <c r="S410" s="1369">
        <f>(K410/M392)*U392</f>
        <v>0</v>
      </c>
      <c r="T410" s="1370">
        <f>(L410/M392)*U392</f>
        <v>0</v>
      </c>
      <c r="U410" s="1371">
        <f>(M410/M392)*U392</f>
        <v>0</v>
      </c>
      <c r="V410" s="1372">
        <f t="shared" si="8"/>
        <v>0</v>
      </c>
      <c r="W410" s="5478"/>
      <c r="X410" s="529"/>
      <c r="Y410" s="5357"/>
      <c r="Z410" s="1288" t="s">
        <v>1382</v>
      </c>
    </row>
    <row r="411" spans="1:27" ht="18" customHeight="1">
      <c r="A411" s="5357"/>
      <c r="B411" s="1364"/>
      <c r="C411" s="1043"/>
      <c r="D411" s="941"/>
      <c r="E411" s="935"/>
      <c r="F411" s="935"/>
      <c r="G411" s="935"/>
      <c r="H411" s="5"/>
      <c r="I411" s="935"/>
      <c r="J411" s="953">
        <f t="shared" si="6"/>
        <v>0</v>
      </c>
      <c r="K411" s="1039">
        <f>IF(ISTEXT(B411),B411,IF(ISBLANK(B411),0,(B411/B392)*M392))</f>
        <v>0</v>
      </c>
      <c r="L411" s="1044">
        <f>+IF(ISTEXT(C411),0,IF(ISBLANK(C411),0,(C411/B392)*M392))</f>
        <v>0</v>
      </c>
      <c r="M411" s="1045">
        <f>+IF(ISTEXT(C411),0,IF(ISBLANK(C411),0,(C411/1000/B392)*M392))</f>
        <v>0</v>
      </c>
      <c r="N411" s="23">
        <f>IF(ISTEXT(C411),0,(C411/C445)/1000)</f>
        <v>0</v>
      </c>
      <c r="O411" s="942"/>
      <c r="P411" s="942"/>
      <c r="Q411" s="942"/>
      <c r="R411" s="1365">
        <f t="shared" si="7"/>
        <v>0</v>
      </c>
      <c r="S411" s="1369">
        <f>(K411/M392)*U392</f>
        <v>0</v>
      </c>
      <c r="T411" s="1370">
        <f>(L411/M392)*U392</f>
        <v>0</v>
      </c>
      <c r="U411" s="1371">
        <f>(M411/M392)*U392</f>
        <v>0</v>
      </c>
      <c r="V411" s="1372">
        <f t="shared" si="8"/>
        <v>0</v>
      </c>
      <c r="W411" s="5478"/>
      <c r="X411" s="529"/>
      <c r="Y411" s="5357"/>
      <c r="Z411" s="1288" t="s">
        <v>1382</v>
      </c>
    </row>
    <row r="412" spans="1:27" ht="18" customHeight="1">
      <c r="A412" s="5357"/>
      <c r="B412" s="1364"/>
      <c r="C412" s="1043"/>
      <c r="D412" s="941"/>
      <c r="E412" s="935"/>
      <c r="F412" s="935"/>
      <c r="G412" s="935"/>
      <c r="H412" s="5"/>
      <c r="I412" s="935"/>
      <c r="J412" s="953">
        <f t="shared" si="6"/>
        <v>0</v>
      </c>
      <c r="K412" s="1039">
        <f>IF(ISTEXT(B412),B412,IF(ISBLANK(B412),0,(B412/B392)*M392))</f>
        <v>0</v>
      </c>
      <c r="L412" s="1044">
        <f>+IF(ISTEXT(C412),0,IF(ISBLANK(C412),0,(C412/B392)*M392))</f>
        <v>0</v>
      </c>
      <c r="M412" s="1045">
        <f>+IF(ISTEXT(C412),0,IF(ISBLANK(C412),0,(C412/1000/B392)*M392))</f>
        <v>0</v>
      </c>
      <c r="N412" s="23">
        <f>IF(ISTEXT(C412),0,(C412/C445)/1000)</f>
        <v>0</v>
      </c>
      <c r="O412" s="942"/>
      <c r="P412" s="942"/>
      <c r="Q412" s="942"/>
      <c r="R412" s="1365">
        <f t="shared" si="7"/>
        <v>0</v>
      </c>
      <c r="S412" s="1369">
        <f>(K412/M392)*U392</f>
        <v>0</v>
      </c>
      <c r="T412" s="1370">
        <f>(L412/M392)*U392</f>
        <v>0</v>
      </c>
      <c r="U412" s="1371">
        <f>(M412/M392)*U392</f>
        <v>0</v>
      </c>
      <c r="V412" s="1372">
        <f t="shared" si="8"/>
        <v>0</v>
      </c>
      <c r="W412" s="5478"/>
      <c r="X412" s="529"/>
      <c r="Y412" s="5357"/>
      <c r="Z412" s="1288" t="s">
        <v>1382</v>
      </c>
    </row>
    <row r="413" spans="1:27" ht="18" customHeight="1">
      <c r="A413" s="5357"/>
      <c r="B413" s="1364"/>
      <c r="C413" s="1043"/>
      <c r="D413" s="941"/>
      <c r="E413" s="935"/>
      <c r="F413" s="935"/>
      <c r="G413" s="935"/>
      <c r="H413" s="5"/>
      <c r="I413" s="935"/>
      <c r="J413" s="953">
        <f t="shared" si="6"/>
        <v>0</v>
      </c>
      <c r="K413" s="1039">
        <f>IF(ISTEXT(B413),B413,IF(ISBLANK(B413),0,(B413/B392)*M392))</f>
        <v>0</v>
      </c>
      <c r="L413" s="1044">
        <f>+IF(ISTEXT(C413),0,IF(ISBLANK(C413),0,(C413/B392)*M392))</f>
        <v>0</v>
      </c>
      <c r="M413" s="1045">
        <f>+IF(ISTEXT(C413),0,IF(ISBLANK(C413),0,(C413/1000/B392)*M392))</f>
        <v>0</v>
      </c>
      <c r="N413" s="23">
        <f>IF(ISTEXT(C413),0,(C413/C445)/1000)</f>
        <v>0</v>
      </c>
      <c r="O413" s="942"/>
      <c r="P413" s="942"/>
      <c r="Q413" s="942"/>
      <c r="R413" s="1365">
        <f t="shared" si="7"/>
        <v>0</v>
      </c>
      <c r="S413" s="1369">
        <f>(K413/M392)*U392</f>
        <v>0</v>
      </c>
      <c r="T413" s="1370">
        <f>(L413/M392)*U392</f>
        <v>0</v>
      </c>
      <c r="U413" s="1371">
        <f>(M413/M392)*U392</f>
        <v>0</v>
      </c>
      <c r="V413" s="1372">
        <f t="shared" si="8"/>
        <v>0</v>
      </c>
      <c r="W413" s="5478"/>
      <c r="X413" s="529"/>
      <c r="Y413" s="5357"/>
      <c r="Z413" s="1288" t="s">
        <v>1382</v>
      </c>
    </row>
    <row r="414" spans="1:27" ht="18" customHeight="1">
      <c r="A414" s="5357"/>
      <c r="B414" s="1364"/>
      <c r="C414" s="1043"/>
      <c r="D414" s="941"/>
      <c r="E414" s="935"/>
      <c r="F414" s="935"/>
      <c r="G414" s="935"/>
      <c r="H414" s="5"/>
      <c r="I414" s="935"/>
      <c r="J414" s="953">
        <f t="shared" si="6"/>
        <v>0</v>
      </c>
      <c r="K414" s="1039">
        <f>IF(ISTEXT(B414),B414,IF(ISBLANK(B414),0,(B414/B392)*M392))</f>
        <v>0</v>
      </c>
      <c r="L414" s="1044">
        <f>+IF(ISTEXT(C414),0,IF(ISBLANK(C414),0,(C414/B392)*M392))</f>
        <v>0</v>
      </c>
      <c r="M414" s="1045">
        <f>+IF(ISTEXT(C414),0,IF(ISBLANK(C414),0,(C414/1000/B392)*M392))</f>
        <v>0</v>
      </c>
      <c r="N414" s="23">
        <f>IF(ISTEXT(C414),0,(C414/C445)/1000)</f>
        <v>0</v>
      </c>
      <c r="O414" s="942"/>
      <c r="P414" s="942"/>
      <c r="Q414" s="942"/>
      <c r="R414" s="1365">
        <f t="shared" si="7"/>
        <v>0</v>
      </c>
      <c r="S414" s="1369">
        <f>(K414/M392)*U392</f>
        <v>0</v>
      </c>
      <c r="T414" s="1370">
        <f>(L414/M392)*U392</f>
        <v>0</v>
      </c>
      <c r="U414" s="1371">
        <f>(M414/M392)*U392</f>
        <v>0</v>
      </c>
      <c r="V414" s="1372">
        <f t="shared" si="8"/>
        <v>0</v>
      </c>
      <c r="W414" s="5478"/>
      <c r="X414" s="529"/>
      <c r="Y414" s="5357"/>
      <c r="Z414" s="1288" t="s">
        <v>1382</v>
      </c>
    </row>
    <row r="415" spans="1:27" ht="18" customHeight="1">
      <c r="A415" s="5357"/>
      <c r="B415" s="1364"/>
      <c r="C415" s="1043"/>
      <c r="D415" s="941"/>
      <c r="E415" s="935"/>
      <c r="F415" s="935"/>
      <c r="G415" s="935"/>
      <c r="H415" s="5"/>
      <c r="I415" s="935"/>
      <c r="J415" s="953">
        <f t="shared" si="6"/>
        <v>0</v>
      </c>
      <c r="K415" s="1039">
        <f>IF(ISTEXT(B415),B415,IF(ISBLANK(B415),0,(B415/B392)*M392))</f>
        <v>0</v>
      </c>
      <c r="L415" s="1044">
        <f>+IF(ISTEXT(C415),0,IF(ISBLANK(C415),0,(C415/B392)*M392))</f>
        <v>0</v>
      </c>
      <c r="M415" s="1045">
        <f>+IF(ISTEXT(C415),0,IF(ISBLANK(C415),0,(C415/1000/B392)*M392))</f>
        <v>0</v>
      </c>
      <c r="N415" s="23">
        <f>IF(ISTEXT(C415),0,(C415/C445)/1000)</f>
        <v>0</v>
      </c>
      <c r="O415" s="942"/>
      <c r="P415" s="942"/>
      <c r="Q415" s="942"/>
      <c r="R415" s="1365">
        <f t="shared" si="7"/>
        <v>0</v>
      </c>
      <c r="S415" s="1369">
        <f>(K415/M392)*U392</f>
        <v>0</v>
      </c>
      <c r="T415" s="1370">
        <f>(L415/M392)*U392</f>
        <v>0</v>
      </c>
      <c r="U415" s="1371">
        <f>(M415/M392)*U392</f>
        <v>0</v>
      </c>
      <c r="V415" s="1372">
        <f t="shared" si="8"/>
        <v>0</v>
      </c>
      <c r="W415" s="5478"/>
      <c r="X415" s="529"/>
      <c r="Y415" s="5357"/>
      <c r="Z415" s="1288" t="s">
        <v>1382</v>
      </c>
    </row>
    <row r="416" spans="1:27" ht="18" customHeight="1">
      <c r="A416" s="5357"/>
      <c r="B416" s="1364"/>
      <c r="C416" s="1043"/>
      <c r="D416" s="941"/>
      <c r="E416" s="935"/>
      <c r="F416" s="935"/>
      <c r="G416" s="935"/>
      <c r="H416" s="5"/>
      <c r="I416" s="935"/>
      <c r="J416" s="953">
        <f t="shared" si="6"/>
        <v>0</v>
      </c>
      <c r="K416" s="1039">
        <f>IF(ISTEXT(B416),B416,IF(ISBLANK(B416),0,(B416/B392)*M392))</f>
        <v>0</v>
      </c>
      <c r="L416" s="1044">
        <f>+IF(ISTEXT(C416),0,IF(ISBLANK(C416),0,(C416/B392)*M392))</f>
        <v>0</v>
      </c>
      <c r="M416" s="1045">
        <f>+IF(ISTEXT(C416),0,IF(ISBLANK(C416),0,(C416/1000/B392)*M392))</f>
        <v>0</v>
      </c>
      <c r="N416" s="23">
        <f>IF(ISTEXT(C416),0,(C416/C445)/1000)</f>
        <v>0</v>
      </c>
      <c r="O416" s="942"/>
      <c r="P416" s="942"/>
      <c r="Q416" s="942"/>
      <c r="R416" s="1365">
        <f t="shared" si="7"/>
        <v>0</v>
      </c>
      <c r="S416" s="1369">
        <f>(K416/M392)*U392</f>
        <v>0</v>
      </c>
      <c r="T416" s="1370">
        <f>(L416/M392)*U392</f>
        <v>0</v>
      </c>
      <c r="U416" s="1371">
        <f>(M416/M392)*U392</f>
        <v>0</v>
      </c>
      <c r="V416" s="1372">
        <f t="shared" si="8"/>
        <v>0</v>
      </c>
      <c r="W416" s="5478"/>
      <c r="X416" s="529"/>
      <c r="Y416" s="5357"/>
      <c r="Z416" s="1288" t="s">
        <v>1382</v>
      </c>
    </row>
    <row r="417" spans="1:26" ht="18" customHeight="1">
      <c r="A417" s="5357"/>
      <c r="B417" s="1364"/>
      <c r="C417" s="1043"/>
      <c r="D417" s="941"/>
      <c r="E417" s="935"/>
      <c r="F417" s="935"/>
      <c r="G417" s="935"/>
      <c r="H417" s="5"/>
      <c r="I417" s="935"/>
      <c r="J417" s="953">
        <f t="shared" si="6"/>
        <v>0</v>
      </c>
      <c r="K417" s="1039">
        <f>IF(ISTEXT(B417),B417,IF(ISBLANK(B417),0,(B417/B392)*M392))</f>
        <v>0</v>
      </c>
      <c r="L417" s="1044">
        <f>+IF(ISTEXT(C417),0,IF(ISBLANK(C417),0,(C417/B392)*M392))</f>
        <v>0</v>
      </c>
      <c r="M417" s="1045">
        <f>+IF(ISTEXT(C417),0,IF(ISBLANK(C417),0,(C417/1000/B392)*M392))</f>
        <v>0</v>
      </c>
      <c r="N417" s="23">
        <f>IF(ISTEXT(C417),0,(C417/C445)/1000)</f>
        <v>0</v>
      </c>
      <c r="O417" s="942"/>
      <c r="P417" s="942"/>
      <c r="Q417" s="942"/>
      <c r="R417" s="1365">
        <f t="shared" si="7"/>
        <v>0</v>
      </c>
      <c r="S417" s="1369">
        <f>(K417/M392)*U392</f>
        <v>0</v>
      </c>
      <c r="T417" s="1370">
        <f>(L417/M392)*U392</f>
        <v>0</v>
      </c>
      <c r="U417" s="1371">
        <f>(M417/M392)*U392</f>
        <v>0</v>
      </c>
      <c r="V417" s="1372">
        <f t="shared" si="8"/>
        <v>0</v>
      </c>
      <c r="W417" s="5478"/>
      <c r="X417" s="529"/>
      <c r="Y417" s="5357"/>
      <c r="Z417" s="1288" t="s">
        <v>1382</v>
      </c>
    </row>
    <row r="418" spans="1:26" ht="18" customHeight="1">
      <c r="A418" s="5357"/>
      <c r="B418" s="1364"/>
      <c r="C418" s="1043"/>
      <c r="D418" s="941"/>
      <c r="E418" s="935"/>
      <c r="F418" s="935"/>
      <c r="G418" s="935"/>
      <c r="H418" s="5"/>
      <c r="I418" s="935"/>
      <c r="J418" s="953">
        <f t="shared" si="6"/>
        <v>0</v>
      </c>
      <c r="K418" s="1039">
        <f>IF(ISTEXT(B418),B418,IF(ISBLANK(B418),0,(B418/B392)*M392))</f>
        <v>0</v>
      </c>
      <c r="L418" s="1044">
        <f>+IF(ISTEXT(C418),0,IF(ISBLANK(C418),0,(C418/B392)*M392))</f>
        <v>0</v>
      </c>
      <c r="M418" s="1045">
        <f>+IF(ISTEXT(C418),0,IF(ISBLANK(C418),0,(C418/1000/B392)*M392))</f>
        <v>0</v>
      </c>
      <c r="N418" s="23">
        <f>IF(ISTEXT(C418),0,(C418/C445)/1000)</f>
        <v>0</v>
      </c>
      <c r="O418" s="942"/>
      <c r="P418" s="942"/>
      <c r="Q418" s="942"/>
      <c r="R418" s="1365">
        <f t="shared" si="7"/>
        <v>0</v>
      </c>
      <c r="S418" s="1369">
        <f>(K418/M392)*U392</f>
        <v>0</v>
      </c>
      <c r="T418" s="1370">
        <f>(L418/M392)*U392</f>
        <v>0</v>
      </c>
      <c r="U418" s="1371">
        <f>(M418/M392)*U392</f>
        <v>0</v>
      </c>
      <c r="V418" s="1372">
        <f t="shared" si="8"/>
        <v>0</v>
      </c>
      <c r="W418" s="5478"/>
      <c r="X418" s="529"/>
      <c r="Y418" s="5357"/>
      <c r="Z418" s="1288" t="s">
        <v>1382</v>
      </c>
    </row>
    <row r="419" spans="1:26" ht="18" customHeight="1">
      <c r="A419" s="5357"/>
      <c r="B419" s="1364"/>
      <c r="C419" s="1043"/>
      <c r="D419" s="941"/>
      <c r="E419" s="935"/>
      <c r="F419" s="935"/>
      <c r="G419" s="935"/>
      <c r="H419" s="5"/>
      <c r="I419" s="935"/>
      <c r="J419" s="953">
        <f t="shared" si="6"/>
        <v>0</v>
      </c>
      <c r="K419" s="1039">
        <f>IF(ISTEXT(B419),B419,IF(ISBLANK(B419),0,(B419/B392)*M392))</f>
        <v>0</v>
      </c>
      <c r="L419" s="1044">
        <f>+IF(ISTEXT(C419),0,IF(ISBLANK(C419),0,(C419/B392)*M392))</f>
        <v>0</v>
      </c>
      <c r="M419" s="1045">
        <f>+IF(ISTEXT(C419),0,IF(ISBLANK(C419),0,(C419/1000/B392)*M392))</f>
        <v>0</v>
      </c>
      <c r="N419" s="23">
        <f>IF(ISTEXT(C419),0,(C419/C445)/1000)</f>
        <v>0</v>
      </c>
      <c r="O419" s="942"/>
      <c r="P419" s="942"/>
      <c r="Q419" s="942"/>
      <c r="R419" s="1365">
        <f t="shared" si="7"/>
        <v>0</v>
      </c>
      <c r="S419" s="1369">
        <f>(K419/M392)*U392</f>
        <v>0</v>
      </c>
      <c r="T419" s="1370">
        <f>(L419/M392)*U392</f>
        <v>0</v>
      </c>
      <c r="U419" s="1371">
        <f>(M419/M392)*U392</f>
        <v>0</v>
      </c>
      <c r="V419" s="1372">
        <f t="shared" si="8"/>
        <v>0</v>
      </c>
      <c r="W419" s="5478"/>
      <c r="X419" s="529"/>
      <c r="Y419" s="5357"/>
      <c r="Z419" s="1288" t="s">
        <v>1382</v>
      </c>
    </row>
    <row r="420" spans="1:26" ht="18" customHeight="1">
      <c r="A420" s="5357"/>
      <c r="B420" s="1364"/>
      <c r="C420" s="1043"/>
      <c r="D420" s="941"/>
      <c r="E420" s="935"/>
      <c r="F420" s="935"/>
      <c r="G420" s="935"/>
      <c r="H420" s="5"/>
      <c r="I420" s="935"/>
      <c r="J420" s="953">
        <f t="shared" si="6"/>
        <v>0</v>
      </c>
      <c r="K420" s="1039">
        <f>IF(ISTEXT(B420),B420,IF(ISBLANK(B420),0,(B420/B392)*M392))</f>
        <v>0</v>
      </c>
      <c r="L420" s="1044">
        <f>+IF(ISTEXT(C420),0,IF(ISBLANK(C420),0,(C420/B392)*M392))</f>
        <v>0</v>
      </c>
      <c r="M420" s="1045">
        <f>+IF(ISTEXT(C420),0,IF(ISBLANK(C420),0,(C420/1000/B392)*M392))</f>
        <v>0</v>
      </c>
      <c r="N420" s="23">
        <f>IF(ISTEXT(C420),0,(C420/C445)/1000)</f>
        <v>0</v>
      </c>
      <c r="O420" s="942"/>
      <c r="P420" s="942"/>
      <c r="Q420" s="942"/>
      <c r="R420" s="1365">
        <f t="shared" si="7"/>
        <v>0</v>
      </c>
      <c r="S420" s="1369">
        <f>(K420/M392)*U392</f>
        <v>0</v>
      </c>
      <c r="T420" s="1370">
        <f>(L420/M392)*U392</f>
        <v>0</v>
      </c>
      <c r="U420" s="1371">
        <f>(M420/M392)*U392</f>
        <v>0</v>
      </c>
      <c r="V420" s="1372">
        <f t="shared" si="8"/>
        <v>0</v>
      </c>
      <c r="W420" s="5478"/>
      <c r="X420" s="529"/>
      <c r="Y420" s="5357"/>
      <c r="Z420" s="1288" t="s">
        <v>1382</v>
      </c>
    </row>
    <row r="421" spans="1:26" ht="18" customHeight="1">
      <c r="A421" s="5357"/>
      <c r="B421" s="1364"/>
      <c r="C421" s="1043"/>
      <c r="D421" s="941"/>
      <c r="E421" s="935"/>
      <c r="F421" s="935"/>
      <c r="G421" s="935"/>
      <c r="H421" s="5"/>
      <c r="I421" s="935"/>
      <c r="J421" s="953">
        <f t="shared" si="6"/>
        <v>0</v>
      </c>
      <c r="K421" s="1039">
        <f>IF(ISTEXT(B421),B421,IF(ISBLANK(B421),0,(B421/B392)*M392))</f>
        <v>0</v>
      </c>
      <c r="L421" s="1044">
        <f>+IF(ISTEXT(C421),0,IF(ISBLANK(C421),0,(C421/B392)*M392))</f>
        <v>0</v>
      </c>
      <c r="M421" s="1045">
        <f>+IF(ISTEXT(C421),0,IF(ISBLANK(C421),0,(C421/1000/B392)*M392))</f>
        <v>0</v>
      </c>
      <c r="N421" s="23">
        <f>IF(ISTEXT(C421),0,(C421/C445)/1000)</f>
        <v>0</v>
      </c>
      <c r="O421" s="942"/>
      <c r="P421" s="942"/>
      <c r="Q421" s="942"/>
      <c r="R421" s="1365">
        <f t="shared" si="7"/>
        <v>0</v>
      </c>
      <c r="S421" s="1369">
        <f>(K421/M392)*U392</f>
        <v>0</v>
      </c>
      <c r="T421" s="1370">
        <f>(L421/M392)*U392</f>
        <v>0</v>
      </c>
      <c r="U421" s="1371">
        <f>(M421/M392)*U392</f>
        <v>0</v>
      </c>
      <c r="V421" s="1372">
        <f t="shared" si="8"/>
        <v>0</v>
      </c>
      <c r="W421" s="5478"/>
      <c r="X421" s="529"/>
      <c r="Y421" s="5357"/>
      <c r="Z421" s="1288" t="s">
        <v>1382</v>
      </c>
    </row>
    <row r="422" spans="1:26" ht="18" customHeight="1">
      <c r="A422" s="5357"/>
      <c r="B422" s="1364"/>
      <c r="C422" s="1043"/>
      <c r="D422" s="941"/>
      <c r="E422" s="935"/>
      <c r="F422" s="935"/>
      <c r="G422" s="935"/>
      <c r="H422" s="5"/>
      <c r="I422" s="935"/>
      <c r="J422" s="953">
        <f t="shared" si="6"/>
        <v>0</v>
      </c>
      <c r="K422" s="1039">
        <f>IF(ISTEXT(B422),B422,IF(ISBLANK(B422),0,(B422/B392)*M392))</f>
        <v>0</v>
      </c>
      <c r="L422" s="1044">
        <f>+IF(ISTEXT(C422),0,IF(ISBLANK(C422),0,(C422/B392)*M392))</f>
        <v>0</v>
      </c>
      <c r="M422" s="1045">
        <f>+IF(ISTEXT(C422),0,IF(ISBLANK(C422),0,(C422/1000/B392)*M392))</f>
        <v>0</v>
      </c>
      <c r="N422" s="23">
        <f>IF(ISTEXT(C422),0,(C422/C445)/1000)</f>
        <v>0</v>
      </c>
      <c r="O422" s="942"/>
      <c r="P422" s="942"/>
      <c r="Q422" s="942"/>
      <c r="R422" s="1365">
        <f t="shared" si="7"/>
        <v>0</v>
      </c>
      <c r="S422" s="1369">
        <f>(K422/M392)*U392</f>
        <v>0</v>
      </c>
      <c r="T422" s="1370">
        <f>(L422/M392)*U392</f>
        <v>0</v>
      </c>
      <c r="U422" s="1371">
        <f>(M422/M392)*U392</f>
        <v>0</v>
      </c>
      <c r="V422" s="1372">
        <f t="shared" si="8"/>
        <v>0</v>
      </c>
      <c r="W422" s="5478"/>
      <c r="X422" s="529"/>
      <c r="Y422" s="5357"/>
      <c r="Z422" s="1288" t="s">
        <v>1382</v>
      </c>
    </row>
    <row r="423" spans="1:26" ht="18" customHeight="1">
      <c r="A423" s="5357"/>
      <c r="B423" s="1364"/>
      <c r="C423" s="1043"/>
      <c r="D423" s="941"/>
      <c r="E423" s="935"/>
      <c r="F423" s="935"/>
      <c r="G423" s="935"/>
      <c r="H423" s="5"/>
      <c r="I423" s="935"/>
      <c r="J423" s="953">
        <f t="shared" si="6"/>
        <v>0</v>
      </c>
      <c r="K423" s="1039">
        <f>IF(ISTEXT(B423),B423,IF(ISBLANK(B423),0,(B423/B392)*M392))</f>
        <v>0</v>
      </c>
      <c r="L423" s="1044">
        <f>+IF(ISTEXT(C423),0,IF(ISBLANK(C423),0,(C423/B392)*M392))</f>
        <v>0</v>
      </c>
      <c r="M423" s="1045">
        <f>+IF(ISTEXT(C423),0,IF(ISBLANK(C423),0,(C423/1000/B392)*M392))</f>
        <v>0</v>
      </c>
      <c r="N423" s="23">
        <f>IF(ISTEXT(C423),0,(C423/C445)/1000)</f>
        <v>0</v>
      </c>
      <c r="O423" s="942"/>
      <c r="P423" s="942"/>
      <c r="Q423" s="942"/>
      <c r="R423" s="1365">
        <f t="shared" si="7"/>
        <v>0</v>
      </c>
      <c r="S423" s="1369">
        <f>(K423/M392)*U392</f>
        <v>0</v>
      </c>
      <c r="T423" s="1370">
        <f>(L423/M392)*U392</f>
        <v>0</v>
      </c>
      <c r="U423" s="1371">
        <f>(M423/M392)*U392</f>
        <v>0</v>
      </c>
      <c r="V423" s="1372">
        <f t="shared" si="8"/>
        <v>0</v>
      </c>
      <c r="W423" s="5478"/>
      <c r="X423" s="529"/>
      <c r="Y423" s="5357"/>
      <c r="Z423" s="1288" t="s">
        <v>1382</v>
      </c>
    </row>
    <row r="424" spans="1:26" ht="18" customHeight="1">
      <c r="A424" s="5357"/>
      <c r="B424" s="1364"/>
      <c r="C424" s="1043"/>
      <c r="D424" s="941"/>
      <c r="E424" s="935"/>
      <c r="F424" s="935"/>
      <c r="G424" s="935"/>
      <c r="H424" s="5"/>
      <c r="I424" s="935"/>
      <c r="J424" s="953">
        <f t="shared" si="6"/>
        <v>0</v>
      </c>
      <c r="K424" s="1039">
        <f>IF(ISTEXT(B424),B424,IF(ISBLANK(B424),0,(B424/B392)*M392))</f>
        <v>0</v>
      </c>
      <c r="L424" s="1044">
        <f>+IF(ISTEXT(C424),0,IF(ISBLANK(C424),0,(C424/B392)*M392))</f>
        <v>0</v>
      </c>
      <c r="M424" s="1045">
        <f>+IF(ISTEXT(C424),0,IF(ISBLANK(C424),0,(C424/1000/B392)*M392))</f>
        <v>0</v>
      </c>
      <c r="N424" s="23">
        <f>IF(ISTEXT(C424),0,(C424/C445)/1000)</f>
        <v>0</v>
      </c>
      <c r="O424" s="942"/>
      <c r="P424" s="942"/>
      <c r="Q424" s="942"/>
      <c r="R424" s="1365">
        <f t="shared" si="7"/>
        <v>0</v>
      </c>
      <c r="S424" s="1369">
        <f>(K424/M392)*U392</f>
        <v>0</v>
      </c>
      <c r="T424" s="1370">
        <f>(L424/M392)*U392</f>
        <v>0</v>
      </c>
      <c r="U424" s="1371">
        <f>(M424/M392)*U392</f>
        <v>0</v>
      </c>
      <c r="V424" s="1372">
        <f t="shared" si="8"/>
        <v>0</v>
      </c>
      <c r="W424" s="5478"/>
      <c r="X424" s="529"/>
      <c r="Y424" s="5357"/>
      <c r="Z424" s="1288" t="s">
        <v>1382</v>
      </c>
    </row>
    <row r="425" spans="1:26" ht="18" customHeight="1">
      <c r="A425" s="5357"/>
      <c r="B425" s="1364"/>
      <c r="C425" s="1043"/>
      <c r="D425" s="941"/>
      <c r="E425" s="935"/>
      <c r="F425" s="935"/>
      <c r="G425" s="935"/>
      <c r="H425" s="5"/>
      <c r="I425" s="935"/>
      <c r="J425" s="953">
        <f t="shared" si="6"/>
        <v>0</v>
      </c>
      <c r="K425" s="1039">
        <f>IF(ISTEXT(B425),B425,IF(ISBLANK(B425),0,(B425/B392)*M392))</f>
        <v>0</v>
      </c>
      <c r="L425" s="1044">
        <f>+IF(ISTEXT(C425),0,IF(ISBLANK(C425),0,(C425/B392)*M392))</f>
        <v>0</v>
      </c>
      <c r="M425" s="1045">
        <f>+IF(ISTEXT(C425),0,IF(ISBLANK(C425),0,(C425/1000/B392)*M392))</f>
        <v>0</v>
      </c>
      <c r="N425" s="23">
        <f>IF(ISTEXT(C425),0,(C425/C445)/1000)</f>
        <v>0</v>
      </c>
      <c r="O425" s="942"/>
      <c r="P425" s="942"/>
      <c r="Q425" s="942"/>
      <c r="R425" s="1365">
        <f t="shared" si="7"/>
        <v>0</v>
      </c>
      <c r="S425" s="1369">
        <f>(K425/M392)*U392</f>
        <v>0</v>
      </c>
      <c r="T425" s="1370">
        <f>(L425/M392)*U392</f>
        <v>0</v>
      </c>
      <c r="U425" s="1371">
        <f>(M425/M392)*U392</f>
        <v>0</v>
      </c>
      <c r="V425" s="1372">
        <f t="shared" si="8"/>
        <v>0</v>
      </c>
      <c r="W425" s="5478"/>
      <c r="X425" s="529"/>
      <c r="Y425" s="5357"/>
      <c r="Z425" s="1288" t="s">
        <v>1382</v>
      </c>
    </row>
    <row r="426" spans="1:26" ht="18" customHeight="1">
      <c r="A426" s="5357"/>
      <c r="B426" s="1364"/>
      <c r="C426" s="1043"/>
      <c r="D426" s="941"/>
      <c r="E426" s="935"/>
      <c r="F426" s="935"/>
      <c r="G426" s="935"/>
      <c r="H426" s="5"/>
      <c r="I426" s="935"/>
      <c r="J426" s="953">
        <f t="shared" si="6"/>
        <v>0</v>
      </c>
      <c r="K426" s="1039">
        <f>IF(ISTEXT(B426),B426,IF(ISBLANK(B426),0,(B426/B392)*M392))</f>
        <v>0</v>
      </c>
      <c r="L426" s="1044">
        <f>+IF(ISTEXT(C426),0,IF(ISBLANK(C426),0,(C426/B392)*M392))</f>
        <v>0</v>
      </c>
      <c r="M426" s="1045">
        <f>+IF(ISTEXT(C426),0,IF(ISBLANK(C426),0,(C426/1000/B392)*M392))</f>
        <v>0</v>
      </c>
      <c r="N426" s="23">
        <f>IF(ISTEXT(C426),0,(C426/C445)/1000)</f>
        <v>0</v>
      </c>
      <c r="O426" s="942"/>
      <c r="P426" s="942"/>
      <c r="Q426" s="942"/>
      <c r="R426" s="1365">
        <f t="shared" si="7"/>
        <v>0</v>
      </c>
      <c r="S426" s="1369">
        <f>(K426/M392)*U392</f>
        <v>0</v>
      </c>
      <c r="T426" s="1370">
        <f>(L426/M392)*U392</f>
        <v>0</v>
      </c>
      <c r="U426" s="1371">
        <f>(M426/M392)*U392</f>
        <v>0</v>
      </c>
      <c r="V426" s="1372">
        <f t="shared" si="8"/>
        <v>0</v>
      </c>
      <c r="W426" s="5478"/>
      <c r="X426" s="529"/>
      <c r="Y426" s="5357"/>
      <c r="Z426" s="1288" t="s">
        <v>1382</v>
      </c>
    </row>
    <row r="427" spans="1:26" ht="18" customHeight="1">
      <c r="A427" s="5357"/>
      <c r="B427" s="1364"/>
      <c r="C427" s="1043"/>
      <c r="D427" s="941"/>
      <c r="E427" s="935"/>
      <c r="F427" s="935"/>
      <c r="G427" s="935"/>
      <c r="H427" s="5"/>
      <c r="I427" s="935"/>
      <c r="J427" s="953">
        <f t="shared" si="6"/>
        <v>0</v>
      </c>
      <c r="K427" s="1039">
        <f>IF(ISTEXT(B427),B427,IF(ISBLANK(B427),0,(B427/B392)*M392))</f>
        <v>0</v>
      </c>
      <c r="L427" s="1044">
        <f>+IF(ISTEXT(C427),0,IF(ISBLANK(C427),0,(C427/B392)*M392))</f>
        <v>0</v>
      </c>
      <c r="M427" s="1045">
        <f>+IF(ISTEXT(C427),0,IF(ISBLANK(C427),0,(C427/1000/B392)*M392))</f>
        <v>0</v>
      </c>
      <c r="N427" s="23">
        <f>IF(ISTEXT(C427),0,(C427/C445)/1000)</f>
        <v>0</v>
      </c>
      <c r="O427" s="942"/>
      <c r="P427" s="942"/>
      <c r="Q427" s="942"/>
      <c r="R427" s="1365">
        <f t="shared" si="7"/>
        <v>0</v>
      </c>
      <c r="S427" s="1369">
        <f>(K427/M392)*U392</f>
        <v>0</v>
      </c>
      <c r="T427" s="1370">
        <f>(L427/M392)*U392</f>
        <v>0</v>
      </c>
      <c r="U427" s="1371">
        <f>(M427/M392)*U392</f>
        <v>0</v>
      </c>
      <c r="V427" s="1372">
        <f t="shared" si="8"/>
        <v>0</v>
      </c>
      <c r="W427" s="5478"/>
      <c r="X427" s="529"/>
      <c r="Y427" s="5357"/>
      <c r="Z427" s="1288" t="s">
        <v>1382</v>
      </c>
    </row>
    <row r="428" spans="1:26" ht="18" customHeight="1">
      <c r="A428" s="5357"/>
      <c r="B428" s="1364"/>
      <c r="C428" s="1043"/>
      <c r="D428" s="941"/>
      <c r="E428" s="935"/>
      <c r="F428" s="935"/>
      <c r="G428" s="935"/>
      <c r="H428" s="5"/>
      <c r="I428" s="935"/>
      <c r="J428" s="953">
        <f t="shared" si="6"/>
        <v>0</v>
      </c>
      <c r="K428" s="1039">
        <f>IF(ISTEXT(B428),B428,IF(ISBLANK(B428),0,(B428/B392)*M392))</f>
        <v>0</v>
      </c>
      <c r="L428" s="1044">
        <f>+IF(ISTEXT(C428),0,IF(ISBLANK(C428),0,(C428/B392)*M392))</f>
        <v>0</v>
      </c>
      <c r="M428" s="1045">
        <f>+IF(ISTEXT(C428),0,IF(ISBLANK(C428),0,(C428/1000/B392)*M392))</f>
        <v>0</v>
      </c>
      <c r="N428" s="23">
        <f>IF(ISTEXT(C428),0,(C428/C445)/1000)</f>
        <v>0</v>
      </c>
      <c r="O428" s="942"/>
      <c r="P428" s="942"/>
      <c r="Q428" s="942"/>
      <c r="R428" s="1365">
        <f t="shared" si="7"/>
        <v>0</v>
      </c>
      <c r="S428" s="1369">
        <f>(K428/M392)*U392</f>
        <v>0</v>
      </c>
      <c r="T428" s="1370">
        <f>(L428/M392)*U392</f>
        <v>0</v>
      </c>
      <c r="U428" s="1371">
        <f>(M428/M392)*U392</f>
        <v>0</v>
      </c>
      <c r="V428" s="1372">
        <f t="shared" si="8"/>
        <v>0</v>
      </c>
      <c r="W428" s="5478"/>
      <c r="X428" s="529"/>
      <c r="Y428" s="5357"/>
      <c r="Z428" s="1288" t="s">
        <v>1382</v>
      </c>
    </row>
    <row r="429" spans="1:26" ht="18" customHeight="1">
      <c r="A429" s="5357"/>
      <c r="B429" s="1364"/>
      <c r="C429" s="1043"/>
      <c r="D429" s="941"/>
      <c r="E429" s="935"/>
      <c r="F429" s="935"/>
      <c r="G429" s="935"/>
      <c r="H429" s="5"/>
      <c r="I429" s="935"/>
      <c r="J429" s="953">
        <f t="shared" si="6"/>
        <v>0</v>
      </c>
      <c r="K429" s="1039">
        <f>IF(ISTEXT(B429),B429,IF(ISBLANK(B429),0,(B429/B392)*M392))</f>
        <v>0</v>
      </c>
      <c r="L429" s="1044">
        <f>+IF(ISTEXT(C429),0,IF(ISBLANK(C429),0,(C429/B392)*M392))</f>
        <v>0</v>
      </c>
      <c r="M429" s="1045">
        <f>+IF(ISTEXT(C429),0,IF(ISBLANK(C429),0,(C429/1000/B392)*M392))</f>
        <v>0</v>
      </c>
      <c r="N429" s="23">
        <f>IF(ISTEXT(C429),0,(C429/C445)/1000)</f>
        <v>0</v>
      </c>
      <c r="O429" s="942"/>
      <c r="P429" s="942"/>
      <c r="Q429" s="942"/>
      <c r="R429" s="1365">
        <f t="shared" si="7"/>
        <v>0</v>
      </c>
      <c r="S429" s="1369">
        <f>(K429/M392)*U392</f>
        <v>0</v>
      </c>
      <c r="T429" s="1370">
        <f>(L429/M392)*U392</f>
        <v>0</v>
      </c>
      <c r="U429" s="1371">
        <f>(M429/M392)*U392</f>
        <v>0</v>
      </c>
      <c r="V429" s="1372">
        <f t="shared" si="8"/>
        <v>0</v>
      </c>
      <c r="W429" s="5478"/>
      <c r="X429" s="529"/>
      <c r="Y429" s="5357"/>
      <c r="Z429" s="1288" t="s">
        <v>1382</v>
      </c>
    </row>
    <row r="430" spans="1:26" ht="18" customHeight="1">
      <c r="A430" s="5357"/>
      <c r="B430" s="1364"/>
      <c r="C430" s="1043"/>
      <c r="D430" s="941"/>
      <c r="E430" s="935"/>
      <c r="F430" s="935"/>
      <c r="G430" s="935"/>
      <c r="H430" s="5"/>
      <c r="I430" s="935"/>
      <c r="J430" s="953">
        <f t="shared" si="6"/>
        <v>0</v>
      </c>
      <c r="K430" s="1039">
        <f>IF(ISTEXT(B430),B430,IF(ISBLANK(B430),0,(B430/B392)*M392))</f>
        <v>0</v>
      </c>
      <c r="L430" s="1044">
        <f>+IF(ISTEXT(C430),0,IF(ISBLANK(C430),0,(C430/B392)*M392))</f>
        <v>0</v>
      </c>
      <c r="M430" s="1045">
        <f>+IF(ISTEXT(C430),0,IF(ISBLANK(C430),0,(C430/1000/B392)*M392))</f>
        <v>0</v>
      </c>
      <c r="N430" s="23">
        <f>IF(ISTEXT(C430),0,(C430/C445)/1000)</f>
        <v>0</v>
      </c>
      <c r="O430" s="942"/>
      <c r="P430" s="942"/>
      <c r="Q430" s="942"/>
      <c r="R430" s="1365">
        <f t="shared" si="7"/>
        <v>0</v>
      </c>
      <c r="S430" s="1369">
        <f>(K430/M392)*U392</f>
        <v>0</v>
      </c>
      <c r="T430" s="1370">
        <f>(L430/M392)*U392</f>
        <v>0</v>
      </c>
      <c r="U430" s="1371">
        <f>(M430/M392)*U392</f>
        <v>0</v>
      </c>
      <c r="V430" s="1372">
        <f t="shared" si="8"/>
        <v>0</v>
      </c>
      <c r="W430" s="5478"/>
      <c r="X430" s="529"/>
      <c r="Y430" s="5357"/>
      <c r="Z430" s="1288" t="s">
        <v>1382</v>
      </c>
    </row>
    <row r="431" spans="1:26" ht="18" customHeight="1">
      <c r="A431" s="5357"/>
      <c r="B431" s="1364"/>
      <c r="C431" s="1043"/>
      <c r="D431" s="941"/>
      <c r="E431" s="935"/>
      <c r="F431" s="935"/>
      <c r="G431" s="935"/>
      <c r="H431" s="5"/>
      <c r="I431" s="935"/>
      <c r="J431" s="953">
        <f t="shared" si="6"/>
        <v>0</v>
      </c>
      <c r="K431" s="1039">
        <f>IF(ISTEXT(B431),B431,IF(ISBLANK(B431),0,(B431/B392)*M392))</f>
        <v>0</v>
      </c>
      <c r="L431" s="1044">
        <f>+IF(ISTEXT(C431),0,IF(ISBLANK(C431),0,(C431/B392)*M392))</f>
        <v>0</v>
      </c>
      <c r="M431" s="1045">
        <f>+IF(ISTEXT(C431),0,IF(ISBLANK(C431),0,(C431/1000/B392)*M392))</f>
        <v>0</v>
      </c>
      <c r="N431" s="23">
        <f>IF(ISTEXT(C431),0,(C431/C445)/1000)</f>
        <v>0</v>
      </c>
      <c r="O431" s="942"/>
      <c r="P431" s="942"/>
      <c r="Q431" s="942"/>
      <c r="R431" s="1365">
        <f t="shared" si="7"/>
        <v>0</v>
      </c>
      <c r="S431" s="1369">
        <f>(K431/M392)*U392</f>
        <v>0</v>
      </c>
      <c r="T431" s="1370">
        <f>(L431/M392)*U392</f>
        <v>0</v>
      </c>
      <c r="U431" s="1371">
        <f>(M431/M392)*U392</f>
        <v>0</v>
      </c>
      <c r="V431" s="1372">
        <f t="shared" si="8"/>
        <v>0</v>
      </c>
      <c r="W431" s="5478"/>
      <c r="X431" s="529"/>
      <c r="Y431" s="5357"/>
      <c r="Z431" s="1288" t="s">
        <v>1382</v>
      </c>
    </row>
    <row r="432" spans="1:26" ht="18" customHeight="1">
      <c r="A432" s="5357"/>
      <c r="B432" s="1364"/>
      <c r="C432" s="1043"/>
      <c r="D432" s="941"/>
      <c r="E432" s="935"/>
      <c r="F432" s="935"/>
      <c r="G432" s="935"/>
      <c r="H432" s="5"/>
      <c r="I432" s="935"/>
      <c r="J432" s="953">
        <f t="shared" si="6"/>
        <v>0</v>
      </c>
      <c r="K432" s="1039">
        <f>IF(ISTEXT(B432),B432,IF(ISBLANK(B432),0,(B432/B392)*M392))</f>
        <v>0</v>
      </c>
      <c r="L432" s="1044">
        <f>+IF(ISTEXT(C432),0,IF(ISBLANK(C432),0,(C432/B392)*M392))</f>
        <v>0</v>
      </c>
      <c r="M432" s="1045">
        <f>+IF(ISTEXT(C432),0,IF(ISBLANK(C432),0,(C432/1000/B392)*M392))</f>
        <v>0</v>
      </c>
      <c r="N432" s="23">
        <f>IF(ISTEXT(C432),0,(C432/C445)/1000)</f>
        <v>0</v>
      </c>
      <c r="O432" s="942"/>
      <c r="P432" s="942"/>
      <c r="Q432" s="942"/>
      <c r="R432" s="1365">
        <f t="shared" si="7"/>
        <v>0</v>
      </c>
      <c r="S432" s="1369">
        <f>(K432/M392)*U392</f>
        <v>0</v>
      </c>
      <c r="T432" s="1370">
        <f>(L432/M392)*U392</f>
        <v>0</v>
      </c>
      <c r="U432" s="1371">
        <f>(M432/M392)*U392</f>
        <v>0</v>
      </c>
      <c r="V432" s="1372">
        <f t="shared" si="8"/>
        <v>0</v>
      </c>
      <c r="W432" s="5478"/>
      <c r="X432" s="529"/>
      <c r="Y432" s="5357"/>
      <c r="Z432" s="1288" t="s">
        <v>1382</v>
      </c>
    </row>
    <row r="433" spans="1:27" ht="18" customHeight="1">
      <c r="A433" s="5357"/>
      <c r="B433" s="1364"/>
      <c r="C433" s="1043"/>
      <c r="D433" s="941"/>
      <c r="E433" s="935"/>
      <c r="F433" s="935"/>
      <c r="G433" s="935"/>
      <c r="H433" s="5"/>
      <c r="I433" s="935"/>
      <c r="J433" s="953">
        <f t="shared" si="6"/>
        <v>0</v>
      </c>
      <c r="K433" s="1039">
        <f>IF(ISTEXT(B433),B433,IF(ISBLANK(B433),0,(B433/B392)*M392))</f>
        <v>0</v>
      </c>
      <c r="L433" s="1044">
        <f>+IF(ISTEXT(C433),0,IF(ISBLANK(C433),0,(C433/B392)*M392))</f>
        <v>0</v>
      </c>
      <c r="M433" s="1045">
        <f>+IF(ISTEXT(C433),0,IF(ISBLANK(C433),0,(C433/1000/B392)*M392))</f>
        <v>0</v>
      </c>
      <c r="N433" s="23">
        <f>IF(ISTEXT(C433),0,(C433/C445)/1000)</f>
        <v>0</v>
      </c>
      <c r="O433" s="942"/>
      <c r="P433" s="942"/>
      <c r="Q433" s="942"/>
      <c r="R433" s="1365">
        <f t="shared" si="7"/>
        <v>0</v>
      </c>
      <c r="S433" s="1369">
        <f>(K433/M392)*U392</f>
        <v>0</v>
      </c>
      <c r="T433" s="1370">
        <f>(L433/M392)*U392</f>
        <v>0</v>
      </c>
      <c r="U433" s="1371">
        <f>(M433/M392)*U392</f>
        <v>0</v>
      </c>
      <c r="V433" s="1372">
        <f t="shared" si="8"/>
        <v>0</v>
      </c>
      <c r="W433" s="5478"/>
      <c r="X433" s="529"/>
      <c r="Y433" s="5357"/>
      <c r="Z433" s="1288" t="s">
        <v>1382</v>
      </c>
    </row>
    <row r="434" spans="1:27" ht="18" customHeight="1">
      <c r="A434" s="5357"/>
      <c r="B434" s="1364"/>
      <c r="C434" s="1043"/>
      <c r="D434" s="941"/>
      <c r="E434" s="935"/>
      <c r="F434" s="935"/>
      <c r="G434" s="935"/>
      <c r="H434" s="5"/>
      <c r="I434" s="935"/>
      <c r="J434" s="953">
        <f t="shared" si="6"/>
        <v>0</v>
      </c>
      <c r="K434" s="1039">
        <f>IF(ISTEXT(B434),B434,IF(ISBLANK(B434),0,(B434/B392)*M392))</f>
        <v>0</v>
      </c>
      <c r="L434" s="1044">
        <f>+IF(ISTEXT(C434),0,IF(ISBLANK(C434),0,(C434/B392)*M392))</f>
        <v>0</v>
      </c>
      <c r="M434" s="1045">
        <f>+IF(ISTEXT(C434),0,IF(ISBLANK(C434),0,(C434/1000/B392)*M392))</f>
        <v>0</v>
      </c>
      <c r="N434" s="23">
        <f>IF(ISTEXT(C434),0,(C434/C445)/1000)</f>
        <v>0</v>
      </c>
      <c r="O434" s="942"/>
      <c r="P434" s="942"/>
      <c r="Q434" s="942"/>
      <c r="R434" s="1365">
        <f t="shared" si="7"/>
        <v>0</v>
      </c>
      <c r="S434" s="1369">
        <f>(K434/M392)*U392</f>
        <v>0</v>
      </c>
      <c r="T434" s="1370">
        <f>(L434/M392)*U392</f>
        <v>0</v>
      </c>
      <c r="U434" s="1371">
        <f>(M434/M392)*U392</f>
        <v>0</v>
      </c>
      <c r="V434" s="1372">
        <f t="shared" si="8"/>
        <v>0</v>
      </c>
      <c r="W434" s="5478"/>
      <c r="X434" s="529"/>
      <c r="Y434" s="5357"/>
      <c r="Z434" s="1288" t="s">
        <v>1382</v>
      </c>
    </row>
    <row r="435" spans="1:27" ht="18" customHeight="1">
      <c r="A435" s="5357"/>
      <c r="B435" s="1364"/>
      <c r="C435" s="1043"/>
      <c r="D435" s="941"/>
      <c r="E435" s="935"/>
      <c r="F435" s="935"/>
      <c r="G435" s="935"/>
      <c r="H435" s="5"/>
      <c r="I435" s="935"/>
      <c r="J435" s="953">
        <f t="shared" si="6"/>
        <v>0</v>
      </c>
      <c r="K435" s="1039">
        <f>IF(ISTEXT(B435),B435,IF(ISBLANK(B435),0,(B435/B392)*M392))</f>
        <v>0</v>
      </c>
      <c r="L435" s="1044">
        <f>+IF(ISTEXT(C435),0,IF(ISBLANK(C435),0,(C435/B392)*M392))</f>
        <v>0</v>
      </c>
      <c r="M435" s="1045">
        <f>+IF(ISTEXT(C435),0,IF(ISBLANK(C435),0,(C435/1000/B392)*M392))</f>
        <v>0</v>
      </c>
      <c r="N435" s="23">
        <f>IF(ISTEXT(C435),0,(C435/C445)/1000)</f>
        <v>0</v>
      </c>
      <c r="O435" s="942"/>
      <c r="P435" s="942"/>
      <c r="Q435" s="942"/>
      <c r="R435" s="1365">
        <f t="shared" si="7"/>
        <v>0</v>
      </c>
      <c r="S435" s="1369">
        <f>(K435/M392)*U392</f>
        <v>0</v>
      </c>
      <c r="T435" s="1370">
        <f>(L435/M392)*U392</f>
        <v>0</v>
      </c>
      <c r="U435" s="1371">
        <f>(M435/M392)*U392</f>
        <v>0</v>
      </c>
      <c r="V435" s="1372">
        <f t="shared" si="8"/>
        <v>0</v>
      </c>
      <c r="W435" s="5478"/>
      <c r="X435" s="529"/>
      <c r="Y435" s="5357"/>
      <c r="Z435" s="1288" t="s">
        <v>1382</v>
      </c>
    </row>
    <row r="436" spans="1:27" ht="18" customHeight="1">
      <c r="A436" s="5357"/>
      <c r="B436" s="1364"/>
      <c r="C436" s="1043"/>
      <c r="D436" s="941"/>
      <c r="E436" s="935"/>
      <c r="F436" s="935"/>
      <c r="G436" s="935"/>
      <c r="H436" s="5"/>
      <c r="I436" s="935"/>
      <c r="J436" s="953">
        <f t="shared" si="6"/>
        <v>0</v>
      </c>
      <c r="K436" s="1039">
        <f>IF(ISTEXT(B436),B436,IF(ISBLANK(B436),0,(B436/B392)*M392))</f>
        <v>0</v>
      </c>
      <c r="L436" s="1044">
        <f>+IF(ISTEXT(C436),0,IF(ISBLANK(C436),0,(C436/B392)*M392))</f>
        <v>0</v>
      </c>
      <c r="M436" s="1045">
        <f>+IF(ISTEXT(C436),0,IF(ISBLANK(C436),0,(C436/1000/B392)*M392))</f>
        <v>0</v>
      </c>
      <c r="N436" s="23">
        <f>IF(ISTEXT(C436),0,(C436/C445)/1000)</f>
        <v>0</v>
      </c>
      <c r="O436" s="942"/>
      <c r="P436" s="942"/>
      <c r="Q436" s="942"/>
      <c r="R436" s="1365">
        <f t="shared" si="7"/>
        <v>0</v>
      </c>
      <c r="S436" s="1369">
        <f>(K436/M392)*U392</f>
        <v>0</v>
      </c>
      <c r="T436" s="1370">
        <f>(L436/M392)*U392</f>
        <v>0</v>
      </c>
      <c r="U436" s="1371">
        <f>(M436/M392)*U392</f>
        <v>0</v>
      </c>
      <c r="V436" s="1372">
        <f t="shared" si="8"/>
        <v>0</v>
      </c>
      <c r="W436" s="5478"/>
      <c r="X436" s="529"/>
      <c r="Y436" s="5357"/>
      <c r="Z436" s="1288" t="s">
        <v>1382</v>
      </c>
    </row>
    <row r="437" spans="1:27" ht="18" customHeight="1">
      <c r="A437" s="5357"/>
      <c r="B437" s="1364"/>
      <c r="C437" s="1043"/>
      <c r="D437" s="941"/>
      <c r="E437" s="935"/>
      <c r="F437" s="935"/>
      <c r="G437" s="935"/>
      <c r="H437" s="5"/>
      <c r="I437" s="935"/>
      <c r="J437" s="953">
        <f t="shared" si="6"/>
        <v>0</v>
      </c>
      <c r="K437" s="1039">
        <f>IF(ISTEXT(B437),B437,IF(ISBLANK(B437),0,(B437/B392)*M392))</f>
        <v>0</v>
      </c>
      <c r="L437" s="1044">
        <f>+IF(ISTEXT(C437),0,IF(ISBLANK(C437),0,(C437/B392)*M392))</f>
        <v>0</v>
      </c>
      <c r="M437" s="1045">
        <f>+IF(ISTEXT(C437),0,IF(ISBLANK(C437),0,(C437/1000/B392)*M392))</f>
        <v>0</v>
      </c>
      <c r="N437" s="23">
        <f>IF(ISTEXT(C437),0,(C437/C445)/1000)</f>
        <v>0</v>
      </c>
      <c r="O437" s="942"/>
      <c r="P437" s="942"/>
      <c r="Q437" s="942"/>
      <c r="R437" s="1365">
        <f t="shared" si="7"/>
        <v>0</v>
      </c>
      <c r="S437" s="1369">
        <f>(K437/M392)*U392</f>
        <v>0</v>
      </c>
      <c r="T437" s="1370">
        <f>(L437/M392)*U392</f>
        <v>0</v>
      </c>
      <c r="U437" s="1371">
        <f>(M437/M392)*U392</f>
        <v>0</v>
      </c>
      <c r="V437" s="1372">
        <f t="shared" si="8"/>
        <v>0</v>
      </c>
      <c r="W437" s="5478"/>
      <c r="X437" s="529"/>
      <c r="Y437" s="5357"/>
      <c r="Z437" s="1288" t="s">
        <v>1382</v>
      </c>
    </row>
    <row r="438" spans="1:27" ht="18" customHeight="1">
      <c r="A438" s="5357"/>
      <c r="B438" s="1364"/>
      <c r="C438" s="1043"/>
      <c r="D438" s="941"/>
      <c r="E438" s="935"/>
      <c r="F438" s="935"/>
      <c r="G438" s="935"/>
      <c r="H438" s="5"/>
      <c r="I438" s="935"/>
      <c r="J438" s="953">
        <f t="shared" si="6"/>
        <v>0</v>
      </c>
      <c r="K438" s="1039">
        <f>IF(ISTEXT(B438),B438,IF(ISBLANK(B438),0,(B438/B392)*M392))</f>
        <v>0</v>
      </c>
      <c r="L438" s="1044">
        <f>+IF(ISTEXT(C438),0,IF(ISBLANK(C438),0,(C438/B392)*M392))</f>
        <v>0</v>
      </c>
      <c r="M438" s="1045">
        <f>+IF(ISTEXT(C438),0,IF(ISBLANK(C438),0,(C438/1000/B392)*M392))</f>
        <v>0</v>
      </c>
      <c r="N438" s="23">
        <f>IF(ISTEXT(C438),0,(C438/C445)/1000)</f>
        <v>0</v>
      </c>
      <c r="O438" s="942"/>
      <c r="P438" s="942"/>
      <c r="Q438" s="942"/>
      <c r="R438" s="1365">
        <f t="shared" si="7"/>
        <v>0</v>
      </c>
      <c r="S438" s="1369">
        <f>(K438/M392)*U392</f>
        <v>0</v>
      </c>
      <c r="T438" s="1370">
        <f>(L438/M392)*U392</f>
        <v>0</v>
      </c>
      <c r="U438" s="1371">
        <f>(M438/M392)*U392</f>
        <v>0</v>
      </c>
      <c r="V438" s="1372">
        <f t="shared" si="8"/>
        <v>0</v>
      </c>
      <c r="W438" s="5478"/>
      <c r="X438" s="529"/>
      <c r="Y438" s="5357"/>
      <c r="Z438" s="1288" t="s">
        <v>1382</v>
      </c>
    </row>
    <row r="439" spans="1:27" ht="18" customHeight="1">
      <c r="A439" s="5357"/>
      <c r="B439" s="1364"/>
      <c r="C439" s="1043"/>
      <c r="D439" s="941"/>
      <c r="E439" s="935"/>
      <c r="F439" s="935"/>
      <c r="G439" s="935"/>
      <c r="H439" s="5"/>
      <c r="I439" s="935"/>
      <c r="J439" s="953">
        <f t="shared" si="6"/>
        <v>0</v>
      </c>
      <c r="K439" s="1039">
        <f>IF(ISTEXT(B439),B439,IF(ISBLANK(B439),0,(B439/B392)*M392))</f>
        <v>0</v>
      </c>
      <c r="L439" s="1044">
        <f>+IF(ISTEXT(C439),0,IF(ISBLANK(C439),0,(C439/B392)*M392))</f>
        <v>0</v>
      </c>
      <c r="M439" s="1045">
        <f>+IF(ISTEXT(C439),0,IF(ISBLANK(C439),0,(C439/1000/B392)*M392))</f>
        <v>0</v>
      </c>
      <c r="N439" s="23">
        <f>IF(ISTEXT(C439),0,(C439/C445)/1000)</f>
        <v>0</v>
      </c>
      <c r="O439" s="942"/>
      <c r="P439" s="942"/>
      <c r="Q439" s="942"/>
      <c r="R439" s="1365">
        <f t="shared" si="7"/>
        <v>0</v>
      </c>
      <c r="S439" s="1369">
        <f>(K439/M392)*U392</f>
        <v>0</v>
      </c>
      <c r="T439" s="1370">
        <f>(L439/M392)*U392</f>
        <v>0</v>
      </c>
      <c r="U439" s="1371">
        <f>(M439/M392)*U392</f>
        <v>0</v>
      </c>
      <c r="V439" s="1372">
        <f t="shared" si="8"/>
        <v>0</v>
      </c>
      <c r="W439" s="5478"/>
      <c r="X439" s="529"/>
      <c r="Y439" s="5357"/>
      <c r="Z439" s="1288" t="s">
        <v>1382</v>
      </c>
    </row>
    <row r="440" spans="1:27" ht="18" customHeight="1">
      <c r="A440" s="5357"/>
      <c r="B440" s="1364"/>
      <c r="C440" s="1043"/>
      <c r="D440" s="941"/>
      <c r="E440" s="935"/>
      <c r="F440" s="935"/>
      <c r="G440" s="935"/>
      <c r="H440" s="5"/>
      <c r="I440" s="935"/>
      <c r="J440" s="953">
        <f t="shared" si="6"/>
        <v>0</v>
      </c>
      <c r="K440" s="1039">
        <f>IF(ISTEXT(B440),B440,IF(ISBLANK(B440),0,(B440/B392)*M392))</f>
        <v>0</v>
      </c>
      <c r="L440" s="1044">
        <f>+IF(ISTEXT(C440),0,IF(ISBLANK(C440),0,(C440/B392)*M392))</f>
        <v>0</v>
      </c>
      <c r="M440" s="1045">
        <f>+IF(ISTEXT(C440),0,IF(ISBLANK(C440),0,(C440/1000/B392)*M392))</f>
        <v>0</v>
      </c>
      <c r="N440" s="23">
        <f>IF(ISTEXT(C440),0,(C440/C445)/1000)</f>
        <v>0</v>
      </c>
      <c r="O440" s="942"/>
      <c r="P440" s="942"/>
      <c r="Q440" s="942"/>
      <c r="R440" s="1365">
        <f t="shared" si="7"/>
        <v>0</v>
      </c>
      <c r="S440" s="1369">
        <f>(K440/M392)*U392</f>
        <v>0</v>
      </c>
      <c r="T440" s="1370">
        <f>(L440/M392)*U392</f>
        <v>0</v>
      </c>
      <c r="U440" s="1371">
        <f>(M440/M392)*U392</f>
        <v>0</v>
      </c>
      <c r="V440" s="1372">
        <f t="shared" si="8"/>
        <v>0</v>
      </c>
      <c r="W440" s="5478"/>
      <c r="X440" s="529"/>
      <c r="Y440" s="5357"/>
      <c r="Z440" s="1288" t="s">
        <v>1382</v>
      </c>
    </row>
    <row r="441" spans="1:27" ht="18" customHeight="1">
      <c r="A441" s="5357"/>
      <c r="B441" s="1364"/>
      <c r="C441" s="1043"/>
      <c r="D441" s="941"/>
      <c r="E441" s="935"/>
      <c r="F441" s="935"/>
      <c r="G441" s="935"/>
      <c r="H441" s="5"/>
      <c r="I441" s="935"/>
      <c r="J441" s="953">
        <f t="shared" si="6"/>
        <v>0</v>
      </c>
      <c r="K441" s="1039">
        <f>IF(ISTEXT(B441),B441,IF(ISBLANK(B441),0,(B441/B392)*M392))</f>
        <v>0</v>
      </c>
      <c r="L441" s="1044">
        <f>+IF(ISTEXT(C441),0,IF(ISBLANK(C441),0,(C441/B392)*M392))</f>
        <v>0</v>
      </c>
      <c r="M441" s="1045">
        <f>+IF(ISTEXT(C441),0,IF(ISBLANK(C441),0,(C441/1000/B392)*M392))</f>
        <v>0</v>
      </c>
      <c r="N441" s="23">
        <f>IF(ISTEXT(C441),0,(C441/C445)/1000)</f>
        <v>0</v>
      </c>
      <c r="O441" s="942"/>
      <c r="P441" s="942"/>
      <c r="Q441" s="942"/>
      <c r="R441" s="1365">
        <f t="shared" si="7"/>
        <v>0</v>
      </c>
      <c r="S441" s="1369">
        <f>(K441/M392)*U392</f>
        <v>0</v>
      </c>
      <c r="T441" s="1370">
        <f>(L441/M392)*U392</f>
        <v>0</v>
      </c>
      <c r="U441" s="1371">
        <f>(M441/M392)*U392</f>
        <v>0</v>
      </c>
      <c r="V441" s="1372">
        <f t="shared" si="8"/>
        <v>0</v>
      </c>
      <c r="W441" s="5478"/>
      <c r="X441" s="529"/>
      <c r="Y441" s="5357"/>
      <c r="Z441" s="1288" t="s">
        <v>1382</v>
      </c>
    </row>
    <row r="442" spans="1:27" ht="18" customHeight="1">
      <c r="A442" s="5357"/>
      <c r="B442" s="1364"/>
      <c r="C442" s="1043"/>
      <c r="D442" s="941"/>
      <c r="E442" s="935"/>
      <c r="F442" s="935"/>
      <c r="G442" s="935"/>
      <c r="H442" s="5"/>
      <c r="I442" s="935"/>
      <c r="J442" s="953">
        <f t="shared" si="6"/>
        <v>0</v>
      </c>
      <c r="K442" s="1039">
        <f>IF(ISTEXT(B442),B442,IF(ISBLANK(B442),0,(B442/B392)*M392))</f>
        <v>0</v>
      </c>
      <c r="L442" s="1044">
        <f>+IF(ISTEXT(C442),0,IF(ISBLANK(C442),0,(C442/B392)*M392))</f>
        <v>0</v>
      </c>
      <c r="M442" s="1045">
        <f>+IF(ISTEXT(C442),0,IF(ISBLANK(C442),0,(C442/1000/B392)*M392))</f>
        <v>0</v>
      </c>
      <c r="N442" s="23">
        <f>IF(ISTEXT(C442),0,(C442/C445)/1000)</f>
        <v>0</v>
      </c>
      <c r="O442" s="942"/>
      <c r="P442" s="942"/>
      <c r="Q442" s="942"/>
      <c r="R442" s="1365">
        <f t="shared" si="7"/>
        <v>0</v>
      </c>
      <c r="S442" s="1369">
        <f>(K442/M392)*U392</f>
        <v>0</v>
      </c>
      <c r="T442" s="1370">
        <f>(L442/M392)*U392</f>
        <v>0</v>
      </c>
      <c r="U442" s="1371">
        <f>(M442/M392)*U392</f>
        <v>0</v>
      </c>
      <c r="V442" s="1372">
        <f t="shared" si="8"/>
        <v>0</v>
      </c>
      <c r="W442" s="5478"/>
      <c r="X442" s="529"/>
      <c r="Y442" s="5357"/>
      <c r="Z442" s="1288" t="s">
        <v>1382</v>
      </c>
    </row>
    <row r="443" spans="1:27" ht="18" customHeight="1">
      <c r="A443" s="5357"/>
      <c r="B443" s="1364"/>
      <c r="C443" s="1043"/>
      <c r="D443" s="941"/>
      <c r="E443" s="935"/>
      <c r="F443" s="935"/>
      <c r="G443" s="935"/>
      <c r="H443" s="5"/>
      <c r="I443" s="935"/>
      <c r="J443" s="953">
        <f t="shared" si="6"/>
        <v>0</v>
      </c>
      <c r="K443" s="1039">
        <f>IF(ISTEXT(B443),B443,IF(ISBLANK(B443),0,(B443/B392)*M392))</f>
        <v>0</v>
      </c>
      <c r="L443" s="1044">
        <f>+IF(ISTEXT(C443),0,IF(ISBLANK(C443),0,(C443/B392)*M392))</f>
        <v>0</v>
      </c>
      <c r="M443" s="1045">
        <f>+IF(ISTEXT(C443),0,IF(ISBLANK(C443),0,(C443/1000/B392)*M392))</f>
        <v>0</v>
      </c>
      <c r="N443" s="23">
        <f>IF(ISTEXT(C443),0,(C443/C445)/1000)</f>
        <v>0</v>
      </c>
      <c r="O443" s="942"/>
      <c r="P443" s="942"/>
      <c r="Q443" s="942"/>
      <c r="R443" s="1365">
        <f t="shared" si="7"/>
        <v>0</v>
      </c>
      <c r="S443" s="1369">
        <f>(K443/M392)*U392</f>
        <v>0</v>
      </c>
      <c r="T443" s="1370">
        <f>(L443/M392)*U392</f>
        <v>0</v>
      </c>
      <c r="U443" s="1371">
        <f>(M443/M392)*U392</f>
        <v>0</v>
      </c>
      <c r="V443" s="1372">
        <f t="shared" si="8"/>
        <v>0</v>
      </c>
      <c r="W443" s="5478"/>
      <c r="X443" s="529"/>
      <c r="Y443" s="5357"/>
      <c r="Z443" s="5508" t="s">
        <v>1442</v>
      </c>
      <c r="AA443" s="5508"/>
    </row>
    <row r="444" spans="1:27" ht="18" customHeight="1">
      <c r="A444" s="5357"/>
      <c r="B444" s="5339" t="s">
        <v>2236</v>
      </c>
      <c r="C444" s="5340"/>
      <c r="D444" s="5340"/>
      <c r="E444" s="5340"/>
      <c r="F444" s="5340"/>
      <c r="G444" s="5340"/>
      <c r="H444" s="5340"/>
      <c r="I444" s="5340"/>
      <c r="J444" s="5340"/>
      <c r="K444" s="5340"/>
      <c r="L444" s="5340"/>
      <c r="M444" s="5340"/>
      <c r="N444" s="5341"/>
      <c r="O444" s="942"/>
      <c r="P444" s="942"/>
      <c r="Q444" s="942"/>
      <c r="R444" s="1365"/>
      <c r="S444" s="1366"/>
      <c r="T444" s="1373"/>
      <c r="U444" s="943"/>
      <c r="V444" s="952"/>
      <c r="W444" s="5478"/>
      <c r="X444" s="529"/>
      <c r="Y444" s="5357"/>
      <c r="Z444" s="5508"/>
      <c r="AA444" s="5508"/>
    </row>
    <row r="445" spans="1:27" ht="18" customHeight="1">
      <c r="A445" s="5357"/>
      <c r="B445" s="1363"/>
      <c r="C445" s="1374">
        <f>SUM(C403:C444)/1000</f>
        <v>1.5</v>
      </c>
      <c r="D445" s="5342" t="s">
        <v>294</v>
      </c>
      <c r="E445" s="5342"/>
      <c r="F445" s="5342"/>
      <c r="G445" s="5342"/>
      <c r="H445" s="5342"/>
      <c r="I445" s="5342"/>
      <c r="J445" s="1046"/>
      <c r="K445" s="1046"/>
      <c r="L445" s="1047">
        <f>SUM(L403:L444)</f>
        <v>1500</v>
      </c>
      <c r="M445" s="1026">
        <f>SUM(M403:M444)</f>
        <v>1.5</v>
      </c>
      <c r="N445" s="25">
        <f>SUM(N403:N443)</f>
        <v>1</v>
      </c>
      <c r="O445" s="1375"/>
      <c r="P445" s="1375"/>
      <c r="Q445" s="1375"/>
      <c r="R445" s="1376" t="str">
        <f>D445</f>
        <v xml:space="preserve">POIDS RECETTE </v>
      </c>
      <c r="S445" s="1377">
        <f>(K445/M392)*U392</f>
        <v>0</v>
      </c>
      <c r="T445" s="1378">
        <f>(L445/M392)*U392</f>
        <v>3000</v>
      </c>
      <c r="U445" s="1379">
        <f>(M445/M392)*U392</f>
        <v>3</v>
      </c>
      <c r="V445" s="1380">
        <f>N445</f>
        <v>1</v>
      </c>
      <c r="W445" s="5478"/>
      <c r="X445" s="529"/>
      <c r="Y445" s="5357"/>
      <c r="Z445" s="5508"/>
      <c r="AA445" s="5508"/>
    </row>
    <row r="446" spans="1:27" ht="18" customHeight="1">
      <c r="A446" s="5357"/>
      <c r="B446" s="1363"/>
      <c r="C446" s="1381">
        <f>C445*1000</f>
        <v>1500</v>
      </c>
      <c r="D446" s="1027"/>
      <c r="E446" s="1027"/>
      <c r="F446" s="1027"/>
      <c r="G446" s="1027"/>
      <c r="H446" s="1027"/>
      <c r="I446" s="1027"/>
      <c r="J446" s="1027"/>
      <c r="K446" s="1027"/>
      <c r="L446" s="1027"/>
      <c r="M446" s="1027"/>
      <c r="N446" s="30"/>
      <c r="O446" s="1332"/>
      <c r="P446" s="1333"/>
      <c r="Q446" s="1333"/>
      <c r="R446" s="1333"/>
      <c r="S446" s="1334"/>
      <c r="T446" s="1334"/>
      <c r="U446" s="1334"/>
      <c r="V446" s="1335"/>
      <c r="W446" s="5478"/>
      <c r="X446" s="529"/>
      <c r="Y446" s="5357"/>
      <c r="Z446" s="5508"/>
      <c r="AA446" s="5508"/>
    </row>
    <row r="447" spans="1:27" ht="18" customHeight="1">
      <c r="A447" s="5357"/>
      <c r="B447" s="1382"/>
      <c r="C447" s="955" t="s">
        <v>295</v>
      </c>
      <c r="D447" s="956"/>
      <c r="E447" s="956"/>
      <c r="F447" s="956"/>
      <c r="G447" s="5323" t="s">
        <v>247</v>
      </c>
      <c r="H447" s="5323"/>
      <c r="I447" s="5323"/>
      <c r="J447" s="5323"/>
      <c r="K447" s="5323"/>
      <c r="L447" s="5323"/>
      <c r="M447" s="5323"/>
      <c r="N447" s="5324"/>
      <c r="O447" s="1326"/>
      <c r="P447" s="1326"/>
      <c r="Q447" s="1326"/>
      <c r="R447" s="1413"/>
      <c r="S447" s="1414"/>
      <c r="T447" s="1415"/>
      <c r="U447" s="1416"/>
      <c r="V447" s="1417"/>
      <c r="W447" s="5478"/>
      <c r="X447" s="529"/>
      <c r="Y447" s="5357"/>
      <c r="Z447" s="1288" t="s">
        <v>1382</v>
      </c>
    </row>
    <row r="448" spans="1:27" ht="18" customHeight="1">
      <c r="A448" s="5357"/>
      <c r="B448" s="1383"/>
      <c r="C448" s="957" t="str">
        <f>SUBSTITUTE(ADDRESS(1,COLUMN(),4),"1","")</f>
        <v>C</v>
      </c>
      <c r="D448" s="958" t="s">
        <v>296</v>
      </c>
      <c r="E448" s="1058"/>
      <c r="F448" s="1058"/>
      <c r="G448" s="5323"/>
      <c r="H448" s="5323"/>
      <c r="I448" s="5323"/>
      <c r="J448" s="5323"/>
      <c r="K448" s="5323"/>
      <c r="L448" s="5323"/>
      <c r="M448" s="5323"/>
      <c r="N448" s="5324"/>
      <c r="O448" s="1326"/>
      <c r="P448" s="1326"/>
      <c r="Q448" s="1326"/>
      <c r="R448" s="1413"/>
      <c r="S448" s="1414"/>
      <c r="T448" s="1415"/>
      <c r="U448" s="1416"/>
      <c r="V448" s="1417"/>
      <c r="W448" s="5478"/>
      <c r="X448" s="529"/>
      <c r="Y448" s="5357"/>
      <c r="Z448" s="1288" t="s">
        <v>1382</v>
      </c>
    </row>
    <row r="449" spans="1:26" ht="18" customHeight="1">
      <c r="A449" s="5357"/>
      <c r="B449" s="1383"/>
      <c r="C449" s="960" t="s">
        <v>297</v>
      </c>
      <c r="D449" s="955" t="s">
        <v>298</v>
      </c>
      <c r="E449" s="1058"/>
      <c r="F449" s="1058"/>
      <c r="G449" s="955"/>
      <c r="H449" s="1059"/>
      <c r="I449" s="1059"/>
      <c r="J449" s="1059"/>
      <c r="K449" s="1059"/>
      <c r="L449" s="1059"/>
      <c r="M449" s="1059"/>
      <c r="N449" s="26"/>
      <c r="O449" s="1326"/>
      <c r="P449" s="1326"/>
      <c r="Q449" s="1326"/>
      <c r="R449" s="1413"/>
      <c r="S449" s="1414"/>
      <c r="T449" s="1415"/>
      <c r="U449" s="1416"/>
      <c r="V449" s="1417"/>
      <c r="W449" s="5478"/>
      <c r="X449" s="529"/>
      <c r="Y449" s="5357"/>
      <c r="Z449" s="1288" t="s">
        <v>1382</v>
      </c>
    </row>
    <row r="450" spans="1:26" ht="18" customHeight="1">
      <c r="A450" s="5357"/>
      <c r="B450" s="1318"/>
      <c r="C450" s="1384"/>
      <c r="D450" s="929"/>
      <c r="E450" s="930"/>
      <c r="F450" s="927"/>
      <c r="G450" s="927"/>
      <c r="H450" s="927"/>
      <c r="I450" s="927"/>
      <c r="J450" s="927"/>
      <c r="K450" s="1062" t="s">
        <v>299</v>
      </c>
      <c r="L450" s="927"/>
      <c r="M450" s="927"/>
      <c r="N450" s="27"/>
      <c r="O450" s="1326"/>
      <c r="P450" s="1326"/>
      <c r="Q450" s="1326"/>
      <c r="R450" s="1413"/>
      <c r="S450" s="1414"/>
      <c r="T450" s="1415"/>
      <c r="U450" s="1416"/>
      <c r="V450" s="1417"/>
      <c r="W450" s="5478"/>
      <c r="X450" s="529"/>
      <c r="Y450" s="5357"/>
      <c r="Z450" s="1288" t="s">
        <v>1382</v>
      </c>
    </row>
    <row r="451" spans="1:26" ht="18" customHeight="1">
      <c r="A451" s="5357"/>
      <c r="B451" s="2896">
        <v>1</v>
      </c>
      <c r="C451" s="1384"/>
      <c r="D451" s="932"/>
      <c r="E451" s="927"/>
      <c r="F451" s="933"/>
      <c r="G451" s="933"/>
      <c r="H451" s="933"/>
      <c r="I451" s="933"/>
      <c r="J451" s="933"/>
      <c r="K451" s="1062" t="s">
        <v>300</v>
      </c>
      <c r="L451" s="933"/>
      <c r="M451" s="933"/>
      <c r="N451" s="28"/>
      <c r="O451" s="1326"/>
      <c r="P451" s="1326"/>
      <c r="Q451" s="1326"/>
      <c r="R451" s="1413"/>
      <c r="S451" s="1414"/>
      <c r="T451" s="1415"/>
      <c r="U451" s="1416"/>
      <c r="V451" s="1417"/>
      <c r="W451" s="5478"/>
      <c r="X451" s="529"/>
      <c r="Y451" s="5357"/>
      <c r="Z451" s="1288" t="s">
        <v>1382</v>
      </c>
    </row>
    <row r="452" spans="1:26" ht="18" customHeight="1">
      <c r="A452" s="5357"/>
      <c r="B452" s="2896">
        <f>LARGE(B451:B451,1)+1</f>
        <v>2</v>
      </c>
      <c r="C452" s="1386" t="s">
        <v>2238</v>
      </c>
      <c r="D452" s="939"/>
      <c r="E452" s="939"/>
      <c r="F452" s="939"/>
      <c r="G452" s="939"/>
      <c r="H452" s="939"/>
      <c r="I452" s="939"/>
      <c r="J452" s="939"/>
      <c r="K452" s="1062" t="s">
        <v>302</v>
      </c>
      <c r="L452" s="939"/>
      <c r="M452" s="939"/>
      <c r="N452" s="1387"/>
      <c r="O452" s="1326"/>
      <c r="P452" s="1326"/>
      <c r="Q452" s="1326"/>
      <c r="R452" s="1413"/>
      <c r="S452" s="1414"/>
      <c r="T452" s="1415"/>
      <c r="U452" s="1416"/>
      <c r="V452" s="1417"/>
      <c r="W452" s="5478"/>
      <c r="X452" s="529"/>
      <c r="Y452" s="5357"/>
      <c r="Z452" s="1288" t="s">
        <v>1382</v>
      </c>
    </row>
    <row r="453" spans="1:26" ht="18" customHeight="1">
      <c r="A453" s="5357"/>
      <c r="B453" s="2896">
        <f>LARGE(B451:B452,1)+1</f>
        <v>3</v>
      </c>
      <c r="C453" s="1386"/>
      <c r="D453" s="939"/>
      <c r="E453" s="939"/>
      <c r="F453" s="939"/>
      <c r="G453" s="939"/>
      <c r="H453" s="939"/>
      <c r="I453" s="939"/>
      <c r="J453" s="939"/>
      <c r="K453" s="939"/>
      <c r="L453" s="939"/>
      <c r="M453" s="939"/>
      <c r="N453" s="1387"/>
      <c r="O453" s="1326"/>
      <c r="P453" s="1326"/>
      <c r="Q453" s="1326"/>
      <c r="R453" s="1413"/>
      <c r="S453" s="1414"/>
      <c r="T453" s="1415"/>
      <c r="U453" s="1416"/>
      <c r="V453" s="1417"/>
      <c r="W453" s="5478"/>
      <c r="X453" s="529"/>
      <c r="Y453" s="5357"/>
      <c r="Z453" s="1288" t="s">
        <v>1382</v>
      </c>
    </row>
    <row r="454" spans="1:26" ht="18" customHeight="1">
      <c r="A454" s="5357"/>
      <c r="B454" s="2896">
        <f>LARGE(B451:B453,1)+1</f>
        <v>4</v>
      </c>
      <c r="C454" s="1388" t="s">
        <v>1436</v>
      </c>
      <c r="D454" s="1389"/>
      <c r="E454" s="1389"/>
      <c r="F454" s="1389"/>
      <c r="G454" s="1389"/>
      <c r="H454" s="1389"/>
      <c r="I454" s="1389"/>
      <c r="J454" s="1389"/>
      <c r="K454" s="1389"/>
      <c r="L454" s="1389"/>
      <c r="M454" s="1389"/>
      <c r="N454" s="1390"/>
      <c r="O454" s="1326"/>
      <c r="P454" s="1326"/>
      <c r="Q454" s="1326"/>
      <c r="R454" s="1413"/>
      <c r="S454" s="1414"/>
      <c r="T454" s="1415"/>
      <c r="U454" s="1416"/>
      <c r="V454" s="1417"/>
      <c r="W454" s="5478"/>
      <c r="X454" s="529"/>
      <c r="Y454" s="5357"/>
      <c r="Z454" s="1288" t="s">
        <v>1382</v>
      </c>
    </row>
    <row r="455" spans="1:26" ht="18" customHeight="1">
      <c r="A455" s="5357"/>
      <c r="B455" s="2896">
        <f>LARGE(B451:B454,1)+1</f>
        <v>5</v>
      </c>
      <c r="C455" s="1386"/>
      <c r="D455" s="939"/>
      <c r="E455" s="939"/>
      <c r="F455" s="939"/>
      <c r="G455" s="939"/>
      <c r="H455" s="939"/>
      <c r="I455" s="939"/>
      <c r="J455" s="939"/>
      <c r="K455" s="939"/>
      <c r="L455" s="939"/>
      <c r="M455" s="939"/>
      <c r="N455" s="1387"/>
      <c r="O455" s="1326"/>
      <c r="P455" s="1326"/>
      <c r="Q455" s="1326"/>
      <c r="R455" s="1413"/>
      <c r="S455" s="1414"/>
      <c r="T455" s="1415"/>
      <c r="U455" s="1416"/>
      <c r="V455" s="1417"/>
      <c r="W455" s="5478"/>
      <c r="X455" s="529"/>
      <c r="Y455" s="5357"/>
      <c r="Z455" s="1288" t="s">
        <v>1382</v>
      </c>
    </row>
    <row r="456" spans="1:26" ht="18" customHeight="1">
      <c r="A456" s="5357"/>
      <c r="B456" s="2896">
        <f>LARGE(B451:B455,1)+1</f>
        <v>6</v>
      </c>
      <c r="C456" s="1386" t="s">
        <v>304</v>
      </c>
      <c r="D456" s="939"/>
      <c r="E456" s="939"/>
      <c r="F456" s="939"/>
      <c r="G456" s="939"/>
      <c r="H456" s="939"/>
      <c r="I456" s="939"/>
      <c r="J456" s="939"/>
      <c r="K456" s="939"/>
      <c r="L456" s="939"/>
      <c r="M456" s="939"/>
      <c r="N456" s="1387"/>
      <c r="O456" s="1326"/>
      <c r="P456" s="1326"/>
      <c r="Q456" s="1326"/>
      <c r="R456" s="1413"/>
      <c r="S456" s="1414"/>
      <c r="T456" s="1415"/>
      <c r="U456" s="1416"/>
      <c r="V456" s="1417"/>
      <c r="W456" s="5478"/>
      <c r="X456" s="529"/>
      <c r="Y456" s="5357"/>
      <c r="Z456" s="1288" t="s">
        <v>1382</v>
      </c>
    </row>
    <row r="457" spans="1:26" ht="18" customHeight="1">
      <c r="A457" s="5357"/>
      <c r="B457" s="2896">
        <f>LARGE(B451:B456,1)+1</f>
        <v>7</v>
      </c>
      <c r="C457" s="1386"/>
      <c r="D457" s="939"/>
      <c r="E457" s="939"/>
      <c r="F457" s="939"/>
      <c r="G457" s="939"/>
      <c r="H457" s="939"/>
      <c r="I457" s="939"/>
      <c r="J457" s="939"/>
      <c r="K457" s="939"/>
      <c r="L457" s="939"/>
      <c r="M457" s="939"/>
      <c r="N457" s="1387"/>
      <c r="O457" s="1326"/>
      <c r="P457" s="1326"/>
      <c r="Q457" s="1326"/>
      <c r="R457" s="1413"/>
      <c r="S457" s="1414"/>
      <c r="T457" s="1415"/>
      <c r="U457" s="1416"/>
      <c r="V457" s="1417"/>
      <c r="W457" s="5478"/>
      <c r="X457" s="529"/>
      <c r="Y457" s="5357"/>
      <c r="Z457" s="1288" t="s">
        <v>1382</v>
      </c>
    </row>
    <row r="458" spans="1:26" ht="18" customHeight="1">
      <c r="A458" s="5357"/>
      <c r="B458" s="2896">
        <f>LARGE(B451:B457,1)+1</f>
        <v>8</v>
      </c>
      <c r="C458" s="1386"/>
      <c r="D458" s="939"/>
      <c r="E458" s="939"/>
      <c r="F458" s="939"/>
      <c r="G458" s="939"/>
      <c r="H458" s="939"/>
      <c r="I458" s="939"/>
      <c r="J458" s="939"/>
      <c r="K458" s="939"/>
      <c r="L458" s="939"/>
      <c r="M458" s="939"/>
      <c r="N458" s="1387"/>
      <c r="O458" s="1326"/>
      <c r="P458" s="1326"/>
      <c r="Q458" s="1326"/>
      <c r="R458" s="1413"/>
      <c r="S458" s="1414"/>
      <c r="T458" s="1415"/>
      <c r="U458" s="1416"/>
      <c r="V458" s="1417"/>
      <c r="W458" s="5478"/>
      <c r="X458" s="529"/>
      <c r="Y458" s="5357"/>
      <c r="Z458" s="1288" t="s">
        <v>1382</v>
      </c>
    </row>
    <row r="459" spans="1:26" ht="18" customHeight="1">
      <c r="A459" s="5357"/>
      <c r="B459" s="2896">
        <f>LARGE(B451:B458,1)+1</f>
        <v>9</v>
      </c>
      <c r="C459" s="1386" t="s">
        <v>2237</v>
      </c>
      <c r="D459" s="939"/>
      <c r="E459" s="939"/>
      <c r="F459" s="939"/>
      <c r="G459" s="939"/>
      <c r="H459" s="939"/>
      <c r="I459" s="939"/>
      <c r="J459" s="939"/>
      <c r="K459" s="939"/>
      <c r="L459" s="939"/>
      <c r="M459" s="939"/>
      <c r="N459" s="1387"/>
      <c r="O459" s="1326"/>
      <c r="P459" s="1326"/>
      <c r="Q459" s="1326"/>
      <c r="R459" s="1413"/>
      <c r="S459" s="1414"/>
      <c r="T459" s="1415"/>
      <c r="U459" s="1416"/>
      <c r="V459" s="1417"/>
      <c r="W459" s="5478"/>
      <c r="X459" s="529"/>
      <c r="Y459" s="5357"/>
      <c r="Z459" s="1288" t="s">
        <v>1382</v>
      </c>
    </row>
    <row r="460" spans="1:26" ht="18" customHeight="1">
      <c r="A460" s="5357"/>
      <c r="B460" s="2896">
        <f>LARGE(B451:B459,1)+1</f>
        <v>10</v>
      </c>
      <c r="C460" s="1386"/>
      <c r="D460" s="939"/>
      <c r="E460" s="939"/>
      <c r="F460" s="939"/>
      <c r="G460" s="939"/>
      <c r="H460" s="939"/>
      <c r="I460" s="939"/>
      <c r="J460" s="939"/>
      <c r="K460" s="939"/>
      <c r="L460" s="939"/>
      <c r="M460" s="939"/>
      <c r="N460" s="1387"/>
      <c r="O460" s="1326"/>
      <c r="P460" s="1326"/>
      <c r="Q460" s="1326"/>
      <c r="R460" s="1413"/>
      <c r="S460" s="1414"/>
      <c r="T460" s="1415"/>
      <c r="U460" s="1416"/>
      <c r="V460" s="1417"/>
      <c r="W460" s="5478"/>
      <c r="X460" s="529"/>
      <c r="Y460" s="5357"/>
      <c r="Z460" s="1288" t="s">
        <v>1382</v>
      </c>
    </row>
    <row r="461" spans="1:26" ht="18" customHeight="1">
      <c r="A461" s="5357"/>
      <c r="B461" s="2896">
        <f>LARGE(B451:B460,1)+1</f>
        <v>11</v>
      </c>
      <c r="C461" s="1386" t="s">
        <v>306</v>
      </c>
      <c r="D461" s="939"/>
      <c r="E461" s="939"/>
      <c r="F461" s="939"/>
      <c r="G461" s="939"/>
      <c r="H461" s="939"/>
      <c r="I461" s="939"/>
      <c r="J461" s="939"/>
      <c r="K461" s="939"/>
      <c r="L461" s="939"/>
      <c r="M461" s="939"/>
      <c r="N461" s="1387"/>
      <c r="O461" s="1326"/>
      <c r="P461" s="1326"/>
      <c r="Q461" s="1326"/>
      <c r="R461" s="1413"/>
      <c r="S461" s="1414"/>
      <c r="T461" s="1415"/>
      <c r="U461" s="1416"/>
      <c r="V461" s="1417"/>
      <c r="W461" s="5478"/>
      <c r="X461" s="529"/>
      <c r="Y461" s="5357"/>
      <c r="Z461" s="1288" t="s">
        <v>1382</v>
      </c>
    </row>
    <row r="462" spans="1:26" ht="18" customHeight="1">
      <c r="A462" s="5357"/>
      <c r="B462" s="2896">
        <f>LARGE(B451:B461,1)+1</f>
        <v>12</v>
      </c>
      <c r="C462" s="1386"/>
      <c r="D462" s="939"/>
      <c r="E462" s="939"/>
      <c r="F462" s="939"/>
      <c r="G462" s="939"/>
      <c r="H462" s="939"/>
      <c r="I462" s="939"/>
      <c r="J462" s="939"/>
      <c r="K462" s="939"/>
      <c r="L462" s="939"/>
      <c r="M462" s="939"/>
      <c r="N462" s="1387"/>
      <c r="O462" s="1326"/>
      <c r="P462" s="1326"/>
      <c r="Q462" s="1326"/>
      <c r="R462" s="1413"/>
      <c r="S462" s="1414"/>
      <c r="T462" s="1415"/>
      <c r="U462" s="1416"/>
      <c r="V462" s="1417"/>
      <c r="W462" s="5478"/>
      <c r="X462" s="529"/>
      <c r="Y462" s="5357"/>
      <c r="Z462" s="1288" t="s">
        <v>1382</v>
      </c>
    </row>
    <row r="463" spans="1:26" ht="18" customHeight="1">
      <c r="A463" s="5357"/>
      <c r="B463" s="2896">
        <f>LARGE(B451:B462,1)+1</f>
        <v>13</v>
      </c>
      <c r="C463" s="1384"/>
      <c r="D463" s="935"/>
      <c r="E463" s="935"/>
      <c r="F463" s="935"/>
      <c r="G463" s="935"/>
      <c r="H463" s="935"/>
      <c r="I463" s="935"/>
      <c r="J463" s="935"/>
      <c r="K463" s="1391"/>
      <c r="L463" s="1391"/>
      <c r="M463" s="1391"/>
      <c r="N463" s="67"/>
      <c r="O463" s="1326"/>
      <c r="P463" s="1326"/>
      <c r="Q463" s="1326"/>
      <c r="R463" s="1413"/>
      <c r="S463" s="1414"/>
      <c r="T463" s="1415"/>
      <c r="U463" s="1416"/>
      <c r="V463" s="1417"/>
      <c r="W463" s="5478"/>
      <c r="X463" s="529"/>
      <c r="Y463" s="5357"/>
      <c r="Z463" s="1288" t="s">
        <v>1382</v>
      </c>
    </row>
    <row r="464" spans="1:26" ht="18" customHeight="1">
      <c r="A464" s="5357"/>
      <c r="B464" s="2896">
        <f>LARGE(B451:B463,1)+1</f>
        <v>14</v>
      </c>
      <c r="C464" s="1384"/>
      <c r="D464" s="935"/>
      <c r="E464" s="935"/>
      <c r="F464" s="935"/>
      <c r="G464" s="935"/>
      <c r="H464" s="935"/>
      <c r="I464" s="935"/>
      <c r="J464" s="935"/>
      <c r="K464" s="935"/>
      <c r="L464" s="935"/>
      <c r="M464" s="935"/>
      <c r="N464" s="1392"/>
      <c r="O464" s="1326"/>
      <c r="P464" s="1326"/>
      <c r="Q464" s="1326"/>
      <c r="R464" s="1413"/>
      <c r="S464" s="1414"/>
      <c r="T464" s="1415"/>
      <c r="U464" s="1416"/>
      <c r="V464" s="1417"/>
      <c r="W464" s="5478"/>
      <c r="X464" s="529"/>
      <c r="Y464" s="5357"/>
      <c r="Z464" s="1288" t="s">
        <v>1382</v>
      </c>
    </row>
    <row r="465" spans="1:26" ht="18" customHeight="1">
      <c r="A465" s="5357"/>
      <c r="B465" s="2896">
        <f>LARGE(B451:B464,1)+1</f>
        <v>15</v>
      </c>
      <c r="C465" s="1384"/>
      <c r="D465" s="935"/>
      <c r="E465" s="935"/>
      <c r="F465" s="935"/>
      <c r="G465" s="935"/>
      <c r="H465" s="935"/>
      <c r="I465" s="935"/>
      <c r="J465" s="935"/>
      <c r="K465" s="935"/>
      <c r="L465" s="935"/>
      <c r="M465" s="935"/>
      <c r="N465" s="1392"/>
      <c r="O465" s="1326"/>
      <c r="P465" s="1326"/>
      <c r="Q465" s="1326"/>
      <c r="R465" s="1413"/>
      <c r="S465" s="1414"/>
      <c r="T465" s="1415"/>
      <c r="U465" s="1416"/>
      <c r="V465" s="1417"/>
      <c r="W465" s="5478"/>
      <c r="X465" s="529"/>
      <c r="Y465" s="5357"/>
      <c r="Z465" s="1288" t="s">
        <v>1382</v>
      </c>
    </row>
    <row r="466" spans="1:26" ht="18" customHeight="1">
      <c r="A466" s="5357"/>
      <c r="B466" s="2896">
        <f>LARGE(B451:B465,1)+1</f>
        <v>16</v>
      </c>
      <c r="C466" s="1384"/>
      <c r="D466" s="935"/>
      <c r="E466" s="935"/>
      <c r="F466" s="935"/>
      <c r="G466" s="935"/>
      <c r="H466" s="935"/>
      <c r="I466" s="935"/>
      <c r="J466" s="935"/>
      <c r="K466" s="935"/>
      <c r="L466" s="935"/>
      <c r="M466" s="935"/>
      <c r="N466" s="1392"/>
      <c r="O466" s="1326"/>
      <c r="P466" s="1326"/>
      <c r="Q466" s="1326"/>
      <c r="R466" s="1413"/>
      <c r="S466" s="1414"/>
      <c r="T466" s="1415"/>
      <c r="U466" s="1416"/>
      <c r="V466" s="1417"/>
      <c r="W466" s="5478"/>
      <c r="X466" s="529"/>
      <c r="Y466" s="5357"/>
      <c r="Z466" s="1288" t="s">
        <v>1382</v>
      </c>
    </row>
    <row r="467" spans="1:26" ht="18" customHeight="1">
      <c r="A467" s="5357"/>
      <c r="B467" s="2896">
        <f>LARGE(B451:B466,1)+1</f>
        <v>17</v>
      </c>
      <c r="C467" s="1384"/>
      <c r="D467" s="935"/>
      <c r="E467" s="935"/>
      <c r="F467" s="935"/>
      <c r="G467" s="935"/>
      <c r="H467" s="935"/>
      <c r="I467" s="935"/>
      <c r="J467" s="935"/>
      <c r="K467" s="935"/>
      <c r="L467" s="935"/>
      <c r="M467" s="935"/>
      <c r="N467" s="1392"/>
      <c r="O467" s="1326"/>
      <c r="P467" s="1326"/>
      <c r="Q467" s="1326"/>
      <c r="R467" s="1413"/>
      <c r="S467" s="1414"/>
      <c r="T467" s="1415"/>
      <c r="U467" s="1416"/>
      <c r="V467" s="1417"/>
      <c r="W467" s="5478"/>
      <c r="X467" s="529"/>
      <c r="Y467" s="5357"/>
      <c r="Z467" s="1288" t="s">
        <v>1382</v>
      </c>
    </row>
    <row r="468" spans="1:26" ht="18" customHeight="1">
      <c r="A468" s="5357"/>
      <c r="B468" s="2896">
        <f>LARGE(B451:B467,1)+1</f>
        <v>18</v>
      </c>
      <c r="C468" s="1384"/>
      <c r="D468" s="935"/>
      <c r="E468" s="935"/>
      <c r="F468" s="935"/>
      <c r="G468" s="935"/>
      <c r="H468" s="935"/>
      <c r="I468" s="935"/>
      <c r="J468" s="935"/>
      <c r="K468" s="935"/>
      <c r="L468" s="935"/>
      <c r="M468" s="935"/>
      <c r="N468" s="1392"/>
      <c r="O468" s="1326"/>
      <c r="P468" s="1326"/>
      <c r="Q468" s="1326"/>
      <c r="R468" s="1413"/>
      <c r="S468" s="1414"/>
      <c r="T468" s="1415"/>
      <c r="U468" s="1416"/>
      <c r="V468" s="1417"/>
      <c r="W468" s="5478"/>
      <c r="X468" s="529"/>
      <c r="Y468" s="5357"/>
      <c r="Z468" s="1288" t="s">
        <v>1382</v>
      </c>
    </row>
    <row r="469" spans="1:26" ht="18" customHeight="1">
      <c r="A469" s="5357"/>
      <c r="B469" s="2896">
        <f>LARGE(B451:B468,1)+1</f>
        <v>19</v>
      </c>
      <c r="C469" s="1384"/>
      <c r="D469" s="935"/>
      <c r="E469" s="935"/>
      <c r="F469" s="935"/>
      <c r="G469" s="935"/>
      <c r="H469" s="935"/>
      <c r="I469" s="935"/>
      <c r="J469" s="935"/>
      <c r="K469" s="935"/>
      <c r="L469" s="935"/>
      <c r="M469" s="935"/>
      <c r="N469" s="1392"/>
      <c r="O469" s="1326"/>
      <c r="P469" s="1326"/>
      <c r="Q469" s="1326"/>
      <c r="R469" s="1413"/>
      <c r="S469" s="1414"/>
      <c r="T469" s="1415"/>
      <c r="U469" s="1416"/>
      <c r="V469" s="1417"/>
      <c r="W469" s="5478"/>
      <c r="X469" s="529"/>
      <c r="Y469" s="5357"/>
      <c r="Z469" s="1288" t="s">
        <v>1382</v>
      </c>
    </row>
    <row r="470" spans="1:26" ht="18" customHeight="1">
      <c r="A470" s="5357"/>
      <c r="B470" s="2896">
        <f>LARGE(B451:B469,1)+1</f>
        <v>20</v>
      </c>
      <c r="C470" s="1384"/>
      <c r="D470" s="935"/>
      <c r="E470" s="935"/>
      <c r="F470" s="935"/>
      <c r="G470" s="935"/>
      <c r="H470" s="935"/>
      <c r="I470" s="935"/>
      <c r="J470" s="935"/>
      <c r="K470" s="935"/>
      <c r="L470" s="935"/>
      <c r="M470" s="935"/>
      <c r="N470" s="1392"/>
      <c r="O470" s="1326"/>
      <c r="P470" s="1326"/>
      <c r="Q470" s="1326"/>
      <c r="R470" s="1413"/>
      <c r="S470" s="1414"/>
      <c r="T470" s="1415"/>
      <c r="U470" s="1416"/>
      <c r="V470" s="1417"/>
      <c r="W470" s="5478"/>
      <c r="X470" s="529"/>
      <c r="Y470" s="5357"/>
      <c r="Z470" s="1288" t="s">
        <v>1382</v>
      </c>
    </row>
    <row r="471" spans="1:26" ht="18" customHeight="1">
      <c r="A471" s="5357"/>
      <c r="B471" s="2896">
        <f>LARGE(B451:B470,1)+1</f>
        <v>21</v>
      </c>
      <c r="C471" s="1384"/>
      <c r="D471" s="935"/>
      <c r="E471" s="935"/>
      <c r="F471" s="935"/>
      <c r="G471" s="935"/>
      <c r="H471" s="935"/>
      <c r="I471" s="935"/>
      <c r="J471" s="935"/>
      <c r="K471" s="935"/>
      <c r="L471" s="935"/>
      <c r="M471" s="935"/>
      <c r="N471" s="1392"/>
      <c r="O471" s="1326"/>
      <c r="P471" s="1326"/>
      <c r="Q471" s="1326"/>
      <c r="R471" s="1413"/>
      <c r="S471" s="1414"/>
      <c r="T471" s="1415"/>
      <c r="U471" s="1416"/>
      <c r="V471" s="1417"/>
      <c r="W471" s="5478"/>
      <c r="X471" s="529"/>
      <c r="Y471" s="5357"/>
      <c r="Z471" s="1288" t="s">
        <v>1382</v>
      </c>
    </row>
    <row r="472" spans="1:26" ht="18" customHeight="1">
      <c r="A472" s="5357"/>
      <c r="B472" s="2896">
        <f>LARGE(B451:B471,1)+1</f>
        <v>22</v>
      </c>
      <c r="C472" s="1384"/>
      <c r="D472" s="935"/>
      <c r="E472" s="935"/>
      <c r="F472" s="935"/>
      <c r="G472" s="935"/>
      <c r="H472" s="935"/>
      <c r="I472" s="935"/>
      <c r="J472" s="935"/>
      <c r="K472" s="935"/>
      <c r="L472" s="935"/>
      <c r="M472" s="935"/>
      <c r="N472" s="1392"/>
      <c r="O472" s="1326"/>
      <c r="P472" s="1326"/>
      <c r="Q472" s="1326"/>
      <c r="R472" s="1413"/>
      <c r="S472" s="1414"/>
      <c r="T472" s="1415"/>
      <c r="U472" s="1416"/>
      <c r="V472" s="1417"/>
      <c r="W472" s="5478"/>
      <c r="X472" s="529"/>
      <c r="Y472" s="5357"/>
      <c r="Z472" s="1288" t="s">
        <v>1382</v>
      </c>
    </row>
    <row r="473" spans="1:26" ht="18" customHeight="1">
      <c r="A473" s="5357"/>
      <c r="B473" s="2896">
        <f>LARGE(B451:B472,1)+1</f>
        <v>23</v>
      </c>
      <c r="C473" s="1384"/>
      <c r="D473" s="935"/>
      <c r="E473" s="935"/>
      <c r="F473" s="935"/>
      <c r="G473" s="935"/>
      <c r="H473" s="935"/>
      <c r="I473" s="935"/>
      <c r="J473" s="935"/>
      <c r="K473" s="935"/>
      <c r="L473" s="935"/>
      <c r="M473" s="935"/>
      <c r="N473" s="1392"/>
      <c r="O473" s="1326"/>
      <c r="P473" s="1326"/>
      <c r="Q473" s="1326"/>
      <c r="R473" s="1413"/>
      <c r="S473" s="1414"/>
      <c r="T473" s="1415"/>
      <c r="U473" s="1416"/>
      <c r="V473" s="1417"/>
      <c r="W473" s="5478"/>
      <c r="X473" s="529"/>
      <c r="Y473" s="5357"/>
      <c r="Z473" s="1288" t="s">
        <v>1382</v>
      </c>
    </row>
    <row r="474" spans="1:26" ht="18" customHeight="1">
      <c r="A474" s="5357"/>
      <c r="B474" s="2896">
        <f>LARGE(B451:B473,1)+1</f>
        <v>24</v>
      </c>
      <c r="C474" s="1384"/>
      <c r="D474" s="935"/>
      <c r="E474" s="935"/>
      <c r="F474" s="935"/>
      <c r="G474" s="935"/>
      <c r="H474" s="935"/>
      <c r="I474" s="935"/>
      <c r="J474" s="935"/>
      <c r="K474" s="935"/>
      <c r="L474" s="935"/>
      <c r="M474" s="935"/>
      <c r="N474" s="1392"/>
      <c r="O474" s="1326"/>
      <c r="P474" s="1326"/>
      <c r="Q474" s="1326"/>
      <c r="R474" s="1413"/>
      <c r="S474" s="1414"/>
      <c r="T474" s="1415"/>
      <c r="U474" s="1416"/>
      <c r="V474" s="1417"/>
      <c r="W474" s="5478"/>
      <c r="X474" s="529"/>
      <c r="Y474" s="5357"/>
      <c r="Z474" s="1288" t="s">
        <v>1382</v>
      </c>
    </row>
    <row r="475" spans="1:26" ht="18" customHeight="1">
      <c r="A475" s="5357"/>
      <c r="B475" s="2896">
        <f>LARGE(B451:B474,1)+1</f>
        <v>25</v>
      </c>
      <c r="C475" s="1384"/>
      <c r="D475" s="935"/>
      <c r="E475" s="935"/>
      <c r="F475" s="935"/>
      <c r="G475" s="935"/>
      <c r="H475" s="935"/>
      <c r="I475" s="935"/>
      <c r="J475" s="935"/>
      <c r="K475" s="935"/>
      <c r="L475" s="935"/>
      <c r="M475" s="935"/>
      <c r="N475" s="1392"/>
      <c r="O475" s="1326"/>
      <c r="P475" s="1326"/>
      <c r="Q475" s="1326"/>
      <c r="R475" s="1413"/>
      <c r="S475" s="1414"/>
      <c r="T475" s="1415"/>
      <c r="U475" s="1416"/>
      <c r="V475" s="1417"/>
      <c r="W475" s="5478"/>
      <c r="X475" s="529"/>
      <c r="Y475" s="5357"/>
      <c r="Z475" s="1288" t="s">
        <v>1382</v>
      </c>
    </row>
    <row r="476" spans="1:26" ht="18" customHeight="1">
      <c r="A476" s="5357"/>
      <c r="B476" s="2896">
        <f>LARGE(B451:B475,1)+1</f>
        <v>26</v>
      </c>
      <c r="C476" s="1384"/>
      <c r="D476" s="935"/>
      <c r="E476" s="935"/>
      <c r="F476" s="935"/>
      <c r="G476" s="935"/>
      <c r="H476" s="935"/>
      <c r="I476" s="935"/>
      <c r="J476" s="935"/>
      <c r="K476" s="935"/>
      <c r="L476" s="935"/>
      <c r="M476" s="935"/>
      <c r="N476" s="1392"/>
      <c r="O476" s="1326"/>
      <c r="P476" s="1326"/>
      <c r="Q476" s="1326"/>
      <c r="R476" s="1413"/>
      <c r="S476" s="1414"/>
      <c r="T476" s="1415"/>
      <c r="U476" s="1416"/>
      <c r="V476" s="1417"/>
      <c r="W476" s="5478"/>
      <c r="X476" s="529"/>
      <c r="Y476" s="5357"/>
      <c r="Z476" s="1288" t="s">
        <v>1382</v>
      </c>
    </row>
    <row r="477" spans="1:26" ht="18" customHeight="1">
      <c r="A477" s="5357"/>
      <c r="B477" s="2896">
        <f>LARGE(B451:B476,1)+1</f>
        <v>27</v>
      </c>
      <c r="C477" s="1384"/>
      <c r="D477" s="935"/>
      <c r="E477" s="935"/>
      <c r="F477" s="935"/>
      <c r="G477" s="935"/>
      <c r="H477" s="935"/>
      <c r="I477" s="935"/>
      <c r="J477" s="935"/>
      <c r="K477" s="935"/>
      <c r="L477" s="935"/>
      <c r="M477" s="935"/>
      <c r="N477" s="1392"/>
      <c r="O477" s="1326"/>
      <c r="P477" s="1326"/>
      <c r="Q477" s="1326"/>
      <c r="R477" s="1413"/>
      <c r="S477" s="1414"/>
      <c r="T477" s="1415"/>
      <c r="U477" s="1416"/>
      <c r="V477" s="1417"/>
      <c r="W477" s="5478"/>
      <c r="X477" s="529"/>
      <c r="Y477" s="5357"/>
      <c r="Z477" s="1288" t="s">
        <v>1382</v>
      </c>
    </row>
    <row r="478" spans="1:26" ht="18" customHeight="1">
      <c r="A478" s="5357"/>
      <c r="B478" s="2896">
        <f>LARGE(B451:B477,1)+1</f>
        <v>28</v>
      </c>
      <c r="C478" s="1384"/>
      <c r="D478" s="935"/>
      <c r="E478" s="935"/>
      <c r="F478" s="935"/>
      <c r="G478" s="935"/>
      <c r="H478" s="935"/>
      <c r="I478" s="935"/>
      <c r="J478" s="935"/>
      <c r="K478" s="935"/>
      <c r="L478" s="935"/>
      <c r="M478" s="935"/>
      <c r="N478" s="1392"/>
      <c r="O478" s="1326"/>
      <c r="P478" s="1326"/>
      <c r="Q478" s="1326"/>
      <c r="R478" s="1413"/>
      <c r="S478" s="1414"/>
      <c r="T478" s="1415"/>
      <c r="U478" s="1416"/>
      <c r="V478" s="1417"/>
      <c r="W478" s="5478"/>
      <c r="X478" s="529"/>
      <c r="Y478" s="5357"/>
      <c r="Z478" s="1288" t="s">
        <v>1382</v>
      </c>
    </row>
    <row r="479" spans="1:26" ht="18" customHeight="1">
      <c r="A479" s="5357"/>
      <c r="B479" s="2896">
        <f>LARGE(B451:B478,1)+1</f>
        <v>29</v>
      </c>
      <c r="C479" s="1384"/>
      <c r="D479" s="935"/>
      <c r="E479" s="935"/>
      <c r="F479" s="935"/>
      <c r="G479" s="935"/>
      <c r="H479" s="935"/>
      <c r="I479" s="935"/>
      <c r="J479" s="935"/>
      <c r="K479" s="935"/>
      <c r="L479" s="935"/>
      <c r="M479" s="935"/>
      <c r="N479" s="1392"/>
      <c r="O479" s="1326"/>
      <c r="P479" s="1326"/>
      <c r="Q479" s="1326"/>
      <c r="R479" s="1413"/>
      <c r="S479" s="1414"/>
      <c r="T479" s="1415"/>
      <c r="U479" s="1416"/>
      <c r="V479" s="1417"/>
      <c r="W479" s="5478"/>
      <c r="X479" s="529"/>
      <c r="Y479" s="5357"/>
      <c r="Z479" s="1288" t="s">
        <v>1382</v>
      </c>
    </row>
    <row r="480" spans="1:26" ht="18" customHeight="1">
      <c r="A480" s="5357"/>
      <c r="B480" s="2896">
        <f>LARGE(B451:B479,1)+1</f>
        <v>30</v>
      </c>
      <c r="C480" s="1384"/>
      <c r="D480" s="935"/>
      <c r="E480" s="935"/>
      <c r="F480" s="935"/>
      <c r="G480" s="935"/>
      <c r="H480" s="935"/>
      <c r="I480" s="935"/>
      <c r="J480" s="935"/>
      <c r="K480" s="935"/>
      <c r="L480" s="935"/>
      <c r="M480" s="935"/>
      <c r="N480" s="1392"/>
      <c r="O480" s="1326"/>
      <c r="P480" s="1326"/>
      <c r="Q480" s="1326"/>
      <c r="R480" s="1413"/>
      <c r="S480" s="1414"/>
      <c r="T480" s="1415"/>
      <c r="U480" s="1416"/>
      <c r="V480" s="1417"/>
      <c r="W480" s="5478"/>
      <c r="X480" s="529"/>
      <c r="Y480" s="5357"/>
      <c r="Z480" s="1288" t="s">
        <v>1382</v>
      </c>
    </row>
    <row r="481" spans="1:26" ht="18" customHeight="1">
      <c r="A481" s="5357"/>
      <c r="B481" s="2896">
        <f>LARGE(B451:B480,1)+1</f>
        <v>31</v>
      </c>
      <c r="C481" s="1384"/>
      <c r="D481" s="935"/>
      <c r="E481" s="935"/>
      <c r="F481" s="935"/>
      <c r="G481" s="935"/>
      <c r="H481" s="935"/>
      <c r="I481" s="935"/>
      <c r="J481" s="935"/>
      <c r="K481" s="935"/>
      <c r="L481" s="935"/>
      <c r="M481" s="935"/>
      <c r="N481" s="1392"/>
      <c r="O481" s="1326"/>
      <c r="P481" s="1326"/>
      <c r="Q481" s="1326"/>
      <c r="R481" s="1413"/>
      <c r="S481" s="1414"/>
      <c r="T481" s="1415"/>
      <c r="U481" s="1416"/>
      <c r="V481" s="1417"/>
      <c r="W481" s="5478"/>
      <c r="X481" s="529"/>
      <c r="Y481" s="5357"/>
      <c r="Z481" s="1288" t="s">
        <v>1382</v>
      </c>
    </row>
    <row r="482" spans="1:26" ht="18" customHeight="1">
      <c r="A482" s="5357"/>
      <c r="B482" s="2896">
        <f>LARGE(B451:B481,1)+1</f>
        <v>32</v>
      </c>
      <c r="C482" s="1384"/>
      <c r="D482" s="935"/>
      <c r="E482" s="935"/>
      <c r="F482" s="935"/>
      <c r="G482" s="935"/>
      <c r="H482" s="935"/>
      <c r="I482" s="935"/>
      <c r="J482" s="935"/>
      <c r="K482" s="935"/>
      <c r="L482" s="935"/>
      <c r="M482" s="935"/>
      <c r="N482" s="1392"/>
      <c r="O482" s="1326"/>
      <c r="P482" s="1326"/>
      <c r="Q482" s="1326"/>
      <c r="R482" s="1413"/>
      <c r="S482" s="1414"/>
      <c r="T482" s="1415"/>
      <c r="U482" s="1416"/>
      <c r="V482" s="1417"/>
      <c r="W482" s="5478"/>
      <c r="X482" s="529"/>
      <c r="Y482" s="5357"/>
      <c r="Z482" s="1288" t="s">
        <v>1382</v>
      </c>
    </row>
    <row r="483" spans="1:26" ht="18" customHeight="1">
      <c r="A483" s="5357"/>
      <c r="B483" s="2896">
        <f>LARGE(B451:B482,1)+1</f>
        <v>33</v>
      </c>
      <c r="C483" s="1384"/>
      <c r="D483" s="935"/>
      <c r="E483" s="935"/>
      <c r="F483" s="935"/>
      <c r="G483" s="935"/>
      <c r="H483" s="935"/>
      <c r="I483" s="935"/>
      <c r="J483" s="935"/>
      <c r="K483" s="935"/>
      <c r="L483" s="935"/>
      <c r="M483" s="935"/>
      <c r="N483" s="1392"/>
      <c r="O483" s="1326"/>
      <c r="P483" s="1326"/>
      <c r="Q483" s="1326"/>
      <c r="R483" s="1413"/>
      <c r="S483" s="1414"/>
      <c r="T483" s="1415"/>
      <c r="U483" s="1416"/>
      <c r="V483" s="1417"/>
      <c r="W483" s="5478"/>
      <c r="X483" s="529"/>
      <c r="Y483" s="5357"/>
      <c r="Z483" s="1288" t="s">
        <v>1382</v>
      </c>
    </row>
    <row r="484" spans="1:26" ht="18" customHeight="1">
      <c r="A484" s="5357"/>
      <c r="B484" s="2896">
        <f>LARGE(B451:B483,1)+1</f>
        <v>34</v>
      </c>
      <c r="C484" s="1384"/>
      <c r="D484" s="935"/>
      <c r="E484" s="935"/>
      <c r="F484" s="935"/>
      <c r="G484" s="935"/>
      <c r="H484" s="935"/>
      <c r="I484" s="935"/>
      <c r="J484" s="935"/>
      <c r="K484" s="935"/>
      <c r="L484" s="935"/>
      <c r="M484" s="935"/>
      <c r="N484" s="1392"/>
      <c r="O484" s="1326"/>
      <c r="P484" s="1326"/>
      <c r="Q484" s="1326"/>
      <c r="R484" s="1413"/>
      <c r="S484" s="1414"/>
      <c r="T484" s="1415"/>
      <c r="U484" s="1416"/>
      <c r="V484" s="1417"/>
      <c r="W484" s="5478"/>
      <c r="X484" s="529"/>
      <c r="Y484" s="5357"/>
      <c r="Z484" s="1288" t="s">
        <v>1382</v>
      </c>
    </row>
    <row r="485" spans="1:26" ht="18" customHeight="1">
      <c r="A485" s="5357"/>
      <c r="B485" s="2896">
        <f>LARGE(B451:B484,1)+1</f>
        <v>35</v>
      </c>
      <c r="C485" s="1384"/>
      <c r="D485" s="935"/>
      <c r="E485" s="935"/>
      <c r="F485" s="935"/>
      <c r="G485" s="935"/>
      <c r="H485" s="935"/>
      <c r="I485" s="935"/>
      <c r="J485" s="935"/>
      <c r="K485" s="935"/>
      <c r="L485" s="935"/>
      <c r="M485" s="935"/>
      <c r="N485" s="1392"/>
      <c r="O485" s="1326"/>
      <c r="P485" s="1326"/>
      <c r="Q485" s="1326"/>
      <c r="R485" s="1413"/>
      <c r="S485" s="1414"/>
      <c r="T485" s="1415"/>
      <c r="U485" s="1416"/>
      <c r="V485" s="1417"/>
      <c r="W485" s="5478"/>
      <c r="X485" s="529"/>
      <c r="Y485" s="5357"/>
      <c r="Z485" s="1288" t="s">
        <v>1382</v>
      </c>
    </row>
    <row r="486" spans="1:26" ht="18" customHeight="1">
      <c r="A486" s="5357"/>
      <c r="B486" s="2896">
        <f>LARGE(B451:B485,1)+1</f>
        <v>36</v>
      </c>
      <c r="C486" s="1384"/>
      <c r="D486" s="935"/>
      <c r="E486" s="935"/>
      <c r="F486" s="935"/>
      <c r="G486" s="935"/>
      <c r="H486" s="935"/>
      <c r="I486" s="935"/>
      <c r="J486" s="935"/>
      <c r="K486" s="935"/>
      <c r="L486" s="935"/>
      <c r="M486" s="935"/>
      <c r="N486" s="1392"/>
      <c r="O486" s="1326"/>
      <c r="P486" s="1326"/>
      <c r="Q486" s="1326"/>
      <c r="R486" s="1413"/>
      <c r="S486" s="1414"/>
      <c r="T486" s="1415"/>
      <c r="U486" s="1416"/>
      <c r="V486" s="1417"/>
      <c r="W486" s="5478"/>
      <c r="X486" s="529"/>
      <c r="Y486" s="5357"/>
      <c r="Z486" s="1288" t="s">
        <v>1382</v>
      </c>
    </row>
    <row r="487" spans="1:26" ht="18" customHeight="1">
      <c r="A487" s="5357"/>
      <c r="B487" s="2896">
        <f>LARGE(B451:B486,1)+1</f>
        <v>37</v>
      </c>
      <c r="C487" s="1384"/>
      <c r="D487" s="935"/>
      <c r="E487" s="935"/>
      <c r="F487" s="935"/>
      <c r="G487" s="935"/>
      <c r="H487" s="935"/>
      <c r="I487" s="935"/>
      <c r="J487" s="935"/>
      <c r="K487" s="935"/>
      <c r="L487" s="935"/>
      <c r="M487" s="935"/>
      <c r="N487" s="1392"/>
      <c r="O487" s="1326"/>
      <c r="P487" s="1326"/>
      <c r="Q487" s="1326"/>
      <c r="R487" s="1413"/>
      <c r="S487" s="1414"/>
      <c r="T487" s="1415"/>
      <c r="U487" s="1416"/>
      <c r="V487" s="1417"/>
      <c r="W487" s="5478"/>
      <c r="X487" s="529"/>
      <c r="Y487" s="5357"/>
      <c r="Z487" s="1288" t="s">
        <v>1382</v>
      </c>
    </row>
    <row r="488" spans="1:26" ht="18" customHeight="1">
      <c r="A488" s="5357"/>
      <c r="B488" s="2896">
        <f>LARGE(B451:B487,1)+1</f>
        <v>38</v>
      </c>
      <c r="C488" s="1384"/>
      <c r="D488" s="935"/>
      <c r="E488" s="935"/>
      <c r="F488" s="935"/>
      <c r="G488" s="935"/>
      <c r="H488" s="935"/>
      <c r="I488" s="935"/>
      <c r="J488" s="935"/>
      <c r="K488" s="935"/>
      <c r="L488" s="935"/>
      <c r="M488" s="935"/>
      <c r="N488" s="1392"/>
      <c r="O488" s="1326"/>
      <c r="P488" s="1326"/>
      <c r="Q488" s="1326"/>
      <c r="R488" s="1413"/>
      <c r="S488" s="1414"/>
      <c r="T488" s="1415"/>
      <c r="U488" s="1416"/>
      <c r="V488" s="1417"/>
      <c r="W488" s="5478"/>
      <c r="X488" s="529"/>
      <c r="Y488" s="5357"/>
      <c r="Z488" s="1288" t="s">
        <v>1382</v>
      </c>
    </row>
    <row r="489" spans="1:26" ht="18" customHeight="1">
      <c r="A489" s="5357"/>
      <c r="B489" s="2896">
        <f>LARGE(B451:B488,1)+1</f>
        <v>39</v>
      </c>
      <c r="C489" s="1384"/>
      <c r="D489" s="935"/>
      <c r="E489" s="935"/>
      <c r="F489" s="935"/>
      <c r="G489" s="935"/>
      <c r="H489" s="935"/>
      <c r="I489" s="935"/>
      <c r="J489" s="935"/>
      <c r="K489" s="935"/>
      <c r="L489" s="935"/>
      <c r="M489" s="935"/>
      <c r="N489" s="1392"/>
      <c r="O489" s="1326"/>
      <c r="P489" s="1326"/>
      <c r="Q489" s="1326"/>
      <c r="R489" s="1413"/>
      <c r="S489" s="1414"/>
      <c r="T489" s="1415"/>
      <c r="U489" s="1416"/>
      <c r="V489" s="1417"/>
      <c r="W489" s="5478"/>
      <c r="X489" s="529"/>
      <c r="Y489" s="5357"/>
      <c r="Z489" s="1288" t="s">
        <v>1382</v>
      </c>
    </row>
    <row r="490" spans="1:26" ht="18" customHeight="1">
      <c r="A490" s="5357"/>
      <c r="B490" s="2896">
        <f>LARGE(B451:B489,1)+1</f>
        <v>40</v>
      </c>
      <c r="C490" s="1384"/>
      <c r="D490" s="935"/>
      <c r="E490" s="935"/>
      <c r="F490" s="935"/>
      <c r="G490" s="935"/>
      <c r="H490" s="935"/>
      <c r="I490" s="935"/>
      <c r="J490" s="935"/>
      <c r="K490" s="935"/>
      <c r="L490" s="935"/>
      <c r="M490" s="935"/>
      <c r="N490" s="1392"/>
      <c r="O490" s="1326"/>
      <c r="P490" s="1326"/>
      <c r="Q490" s="1326"/>
      <c r="R490" s="1413"/>
      <c r="S490" s="1414"/>
      <c r="T490" s="1415"/>
      <c r="U490" s="1416"/>
      <c r="V490" s="1417"/>
      <c r="W490" s="5478"/>
      <c r="X490" s="529"/>
      <c r="Y490" s="5357"/>
      <c r="Z490" s="1288" t="s">
        <v>1382</v>
      </c>
    </row>
    <row r="491" spans="1:26" ht="18" customHeight="1">
      <c r="A491" s="5357"/>
      <c r="B491" s="2896">
        <f>LARGE(B451:B490,1)+1</f>
        <v>41</v>
      </c>
      <c r="C491" s="1384"/>
      <c r="D491" s="935"/>
      <c r="E491" s="935"/>
      <c r="F491" s="935"/>
      <c r="G491" s="935"/>
      <c r="H491" s="935"/>
      <c r="I491" s="935"/>
      <c r="J491" s="935"/>
      <c r="K491" s="935"/>
      <c r="L491" s="935"/>
      <c r="M491" s="935"/>
      <c r="N491" s="1392"/>
      <c r="O491" s="1326"/>
      <c r="P491" s="1326"/>
      <c r="Q491" s="1326"/>
      <c r="R491" s="1413"/>
      <c r="S491" s="1414"/>
      <c r="T491" s="1415"/>
      <c r="U491" s="1416"/>
      <c r="V491" s="1417"/>
      <c r="W491" s="5478"/>
      <c r="X491" s="529"/>
      <c r="Y491" s="5357"/>
      <c r="Z491" s="1288" t="s">
        <v>1382</v>
      </c>
    </row>
    <row r="492" spans="1:26" ht="18" customHeight="1">
      <c r="A492" s="5357"/>
      <c r="B492" s="2896">
        <f>LARGE(B451:B491,1)+1</f>
        <v>42</v>
      </c>
      <c r="C492" s="1384"/>
      <c r="D492" s="935"/>
      <c r="E492" s="935"/>
      <c r="F492" s="935"/>
      <c r="G492" s="935"/>
      <c r="H492" s="935"/>
      <c r="I492" s="935"/>
      <c r="J492" s="935"/>
      <c r="K492" s="935"/>
      <c r="L492" s="935"/>
      <c r="M492" s="935"/>
      <c r="N492" s="1392"/>
      <c r="O492" s="1326"/>
      <c r="P492" s="1326"/>
      <c r="Q492" s="1326"/>
      <c r="R492" s="1413"/>
      <c r="S492" s="1414"/>
      <c r="T492" s="1415"/>
      <c r="U492" s="1416"/>
      <c r="V492" s="1417"/>
      <c r="W492" s="5478"/>
      <c r="X492" s="529"/>
      <c r="Y492" s="5357"/>
      <c r="Z492" s="1288" t="s">
        <v>1382</v>
      </c>
    </row>
    <row r="493" spans="1:26" ht="18" customHeight="1">
      <c r="A493" s="5357"/>
      <c r="B493" s="2896">
        <f>LARGE(B451:B492,1)+1</f>
        <v>43</v>
      </c>
      <c r="C493" s="1384"/>
      <c r="D493" s="935"/>
      <c r="E493" s="935"/>
      <c r="F493" s="935"/>
      <c r="G493" s="935"/>
      <c r="H493" s="935"/>
      <c r="I493" s="935"/>
      <c r="J493" s="935"/>
      <c r="K493" s="935"/>
      <c r="L493" s="935"/>
      <c r="M493" s="935"/>
      <c r="N493" s="1392"/>
      <c r="O493" s="1326"/>
      <c r="P493" s="1326"/>
      <c r="Q493" s="1326"/>
      <c r="R493" s="1413"/>
      <c r="S493" s="1414"/>
      <c r="T493" s="1415"/>
      <c r="U493" s="1416"/>
      <c r="V493" s="1417"/>
      <c r="W493" s="5478"/>
      <c r="X493" s="529"/>
      <c r="Y493" s="5357"/>
      <c r="Z493" s="1288" t="s">
        <v>1382</v>
      </c>
    </row>
    <row r="494" spans="1:26" ht="18" customHeight="1">
      <c r="A494" s="5357"/>
      <c r="B494" s="2896">
        <f>LARGE(B451:B493,1)+1</f>
        <v>44</v>
      </c>
      <c r="C494" s="1384"/>
      <c r="D494" s="935"/>
      <c r="E494" s="935"/>
      <c r="F494" s="935"/>
      <c r="G494" s="935"/>
      <c r="H494" s="935"/>
      <c r="I494" s="935"/>
      <c r="J494" s="935"/>
      <c r="K494" s="935"/>
      <c r="L494" s="935"/>
      <c r="M494" s="935"/>
      <c r="N494" s="1392"/>
      <c r="O494" s="1326"/>
      <c r="P494" s="1326"/>
      <c r="Q494" s="1326"/>
      <c r="R494" s="1413"/>
      <c r="S494" s="1414"/>
      <c r="T494" s="1415"/>
      <c r="U494" s="1416"/>
      <c r="V494" s="1417"/>
      <c r="W494" s="5478"/>
      <c r="X494" s="529"/>
      <c r="Y494" s="5357"/>
      <c r="Z494" s="1288" t="s">
        <v>1382</v>
      </c>
    </row>
    <row r="495" spans="1:26" ht="18" customHeight="1">
      <c r="A495" s="5357"/>
      <c r="B495" s="2896">
        <f>LARGE(B451:B494,1)+1</f>
        <v>45</v>
      </c>
      <c r="C495" s="1384"/>
      <c r="D495" s="935"/>
      <c r="E495" s="935"/>
      <c r="F495" s="935"/>
      <c r="G495" s="935"/>
      <c r="H495" s="935"/>
      <c r="I495" s="935"/>
      <c r="J495" s="935"/>
      <c r="K495" s="935"/>
      <c r="L495" s="935"/>
      <c r="M495" s="935"/>
      <c r="N495" s="1392"/>
      <c r="O495" s="1326"/>
      <c r="P495" s="1326"/>
      <c r="Q495" s="1326"/>
      <c r="R495" s="1413"/>
      <c r="S495" s="1414"/>
      <c r="T495" s="1415"/>
      <c r="U495" s="1416"/>
      <c r="V495" s="1417"/>
      <c r="W495" s="5478"/>
      <c r="X495" s="529"/>
      <c r="Y495" s="5357"/>
      <c r="Z495" s="1288" t="s">
        <v>1382</v>
      </c>
    </row>
    <row r="496" spans="1:26" ht="18" customHeight="1">
      <c r="A496" s="5357"/>
      <c r="B496" s="2896">
        <f>LARGE(B451:B495,1)+1</f>
        <v>46</v>
      </c>
      <c r="C496" s="1384"/>
      <c r="D496" s="935"/>
      <c r="E496" s="935"/>
      <c r="F496" s="935"/>
      <c r="G496" s="935"/>
      <c r="H496" s="935"/>
      <c r="I496" s="935"/>
      <c r="J496" s="935"/>
      <c r="K496" s="935"/>
      <c r="L496" s="935"/>
      <c r="M496" s="935"/>
      <c r="N496" s="1392"/>
      <c r="O496" s="1326"/>
      <c r="P496" s="1326"/>
      <c r="Q496" s="1326"/>
      <c r="R496" s="1413"/>
      <c r="S496" s="1414"/>
      <c r="T496" s="1415"/>
      <c r="U496" s="1416"/>
      <c r="V496" s="1417"/>
      <c r="W496" s="5478"/>
      <c r="X496" s="529"/>
      <c r="Y496" s="5357"/>
      <c r="Z496" s="1288" t="s">
        <v>1382</v>
      </c>
    </row>
    <row r="497" spans="1:26" ht="18" customHeight="1">
      <c r="A497" s="5357"/>
      <c r="B497" s="2896">
        <f>LARGE(B451:B496,1)+1</f>
        <v>47</v>
      </c>
      <c r="C497" s="1384"/>
      <c r="D497" s="935"/>
      <c r="E497" s="935"/>
      <c r="F497" s="935"/>
      <c r="G497" s="935"/>
      <c r="H497" s="935"/>
      <c r="I497" s="935"/>
      <c r="J497" s="935"/>
      <c r="K497" s="935"/>
      <c r="L497" s="935"/>
      <c r="M497" s="935"/>
      <c r="N497" s="1392"/>
      <c r="O497" s="1326"/>
      <c r="P497" s="1326"/>
      <c r="Q497" s="1326"/>
      <c r="R497" s="1413"/>
      <c r="S497" s="1414"/>
      <c r="T497" s="1415"/>
      <c r="U497" s="1416"/>
      <c r="V497" s="1417"/>
      <c r="W497" s="5478"/>
      <c r="X497" s="529"/>
      <c r="Y497" s="5357"/>
      <c r="Z497" s="1288" t="s">
        <v>1382</v>
      </c>
    </row>
    <row r="498" spans="1:26" ht="18" customHeight="1">
      <c r="A498" s="5357"/>
      <c r="B498" s="2896">
        <f>LARGE(B451:B497,1)+1</f>
        <v>48</v>
      </c>
      <c r="C498" s="1384"/>
      <c r="D498" s="935"/>
      <c r="E498" s="935"/>
      <c r="F498" s="935"/>
      <c r="G498" s="935"/>
      <c r="H498" s="935"/>
      <c r="I498" s="935"/>
      <c r="J498" s="935"/>
      <c r="K498" s="935"/>
      <c r="L498" s="935"/>
      <c r="M498" s="935"/>
      <c r="N498" s="1392"/>
      <c r="O498" s="1326"/>
      <c r="P498" s="1326"/>
      <c r="Q498" s="1326"/>
      <c r="R498" s="1413"/>
      <c r="S498" s="1414"/>
      <c r="T498" s="1415"/>
      <c r="U498" s="1416"/>
      <c r="V498" s="1417"/>
      <c r="W498" s="5478"/>
      <c r="X498" s="529"/>
      <c r="Y498" s="5357"/>
      <c r="Z498" s="1288" t="s">
        <v>1382</v>
      </c>
    </row>
    <row r="499" spans="1:26" ht="18" customHeight="1">
      <c r="A499" s="5357"/>
      <c r="B499" s="2896">
        <f>LARGE(B451:B498,1)+1</f>
        <v>49</v>
      </c>
      <c r="C499" s="1384"/>
      <c r="D499" s="935"/>
      <c r="E499" s="935"/>
      <c r="F499" s="935"/>
      <c r="G499" s="935"/>
      <c r="H499" s="935"/>
      <c r="I499" s="935"/>
      <c r="J499" s="935"/>
      <c r="K499" s="935"/>
      <c r="L499" s="935"/>
      <c r="M499" s="935"/>
      <c r="N499" s="1392"/>
      <c r="O499" s="1326"/>
      <c r="P499" s="1326"/>
      <c r="Q499" s="1326"/>
      <c r="R499" s="1413"/>
      <c r="S499" s="1414"/>
      <c r="T499" s="1415"/>
      <c r="U499" s="1416"/>
      <c r="V499" s="1417"/>
      <c r="W499" s="5478"/>
      <c r="X499" s="529"/>
      <c r="Y499" s="5357"/>
      <c r="Z499" s="1288" t="s">
        <v>1382</v>
      </c>
    </row>
    <row r="500" spans="1:26" ht="18" customHeight="1">
      <c r="A500" s="5357"/>
      <c r="B500" s="2896">
        <f>LARGE(B451:B499,1)+1</f>
        <v>50</v>
      </c>
      <c r="C500" s="1384"/>
      <c r="D500" s="935"/>
      <c r="E500" s="935"/>
      <c r="F500" s="935"/>
      <c r="G500" s="935"/>
      <c r="H500" s="935"/>
      <c r="I500" s="935"/>
      <c r="J500" s="935"/>
      <c r="K500" s="935"/>
      <c r="L500" s="935"/>
      <c r="M500" s="935"/>
      <c r="N500" s="1392"/>
      <c r="O500" s="1326"/>
      <c r="P500" s="1326"/>
      <c r="Q500" s="1326"/>
      <c r="R500" s="1413"/>
      <c r="S500" s="1414"/>
      <c r="T500" s="1415"/>
      <c r="U500" s="1416"/>
      <c r="V500" s="1417"/>
      <c r="W500" s="5478"/>
      <c r="X500" s="529"/>
      <c r="Y500" s="5357"/>
      <c r="Z500" s="1288" t="s">
        <v>1382</v>
      </c>
    </row>
    <row r="501" spans="1:26" ht="18" customHeight="1">
      <c r="A501" s="5357"/>
      <c r="B501" s="2896">
        <f>LARGE(B451:B500,1)+1</f>
        <v>51</v>
      </c>
      <c r="C501" s="1384"/>
      <c r="D501" s="935"/>
      <c r="E501" s="935"/>
      <c r="F501" s="935"/>
      <c r="G501" s="935"/>
      <c r="H501" s="935"/>
      <c r="I501" s="935"/>
      <c r="J501" s="935"/>
      <c r="K501" s="935"/>
      <c r="L501" s="935"/>
      <c r="M501" s="935"/>
      <c r="N501" s="1392"/>
      <c r="O501" s="1326"/>
      <c r="P501" s="1326"/>
      <c r="Q501" s="1326"/>
      <c r="R501" s="1413"/>
      <c r="S501" s="1414"/>
      <c r="T501" s="1415"/>
      <c r="U501" s="1416"/>
      <c r="V501" s="1417"/>
      <c r="W501" s="5478"/>
      <c r="X501" s="529"/>
      <c r="Y501" s="5357"/>
      <c r="Z501" s="1288" t="s">
        <v>1382</v>
      </c>
    </row>
    <row r="502" spans="1:26" ht="18" customHeight="1">
      <c r="A502" s="5357"/>
      <c r="B502" s="2896">
        <f>LARGE(B451:B501,1)+1</f>
        <v>52</v>
      </c>
      <c r="C502" s="1384"/>
      <c r="D502" s="935"/>
      <c r="E502" s="935"/>
      <c r="F502" s="935"/>
      <c r="G502" s="935"/>
      <c r="H502" s="935"/>
      <c r="I502" s="935"/>
      <c r="J502" s="935"/>
      <c r="K502" s="935"/>
      <c r="L502" s="935"/>
      <c r="M502" s="935"/>
      <c r="N502" s="1392"/>
      <c r="O502" s="1326"/>
      <c r="P502" s="1326"/>
      <c r="Q502" s="1326"/>
      <c r="R502" s="1413"/>
      <c r="S502" s="1414"/>
      <c r="T502" s="1415"/>
      <c r="U502" s="1416"/>
      <c r="V502" s="1417"/>
      <c r="W502" s="5478"/>
      <c r="X502" s="529"/>
      <c r="Y502" s="5357"/>
      <c r="Z502" s="1288" t="s">
        <v>1382</v>
      </c>
    </row>
    <row r="503" spans="1:26" ht="18" customHeight="1">
      <c r="A503" s="5357"/>
      <c r="B503" s="2896">
        <f>LARGE(B451:B502,1)+1</f>
        <v>53</v>
      </c>
      <c r="C503" s="1384"/>
      <c r="D503" s="935"/>
      <c r="E503" s="935"/>
      <c r="F503" s="935"/>
      <c r="G503" s="935"/>
      <c r="H503" s="935"/>
      <c r="I503" s="935"/>
      <c r="J503" s="935"/>
      <c r="K503" s="935"/>
      <c r="L503" s="935"/>
      <c r="M503" s="935"/>
      <c r="N503" s="1392"/>
      <c r="O503" s="1326"/>
      <c r="P503" s="1326"/>
      <c r="Q503" s="1326"/>
      <c r="R503" s="1413"/>
      <c r="S503" s="1414"/>
      <c r="T503" s="1415"/>
      <c r="U503" s="1416"/>
      <c r="V503" s="1417"/>
      <c r="W503" s="5478"/>
      <c r="X503" s="529"/>
      <c r="Y503" s="5357"/>
      <c r="Z503" s="1288" t="s">
        <v>1382</v>
      </c>
    </row>
    <row r="504" spans="1:26" ht="18" customHeight="1">
      <c r="A504" s="5357"/>
      <c r="B504" s="2896">
        <f>LARGE(B451:B503,1)+1</f>
        <v>54</v>
      </c>
      <c r="C504" s="1384"/>
      <c r="D504" s="935"/>
      <c r="E504" s="935"/>
      <c r="F504" s="935"/>
      <c r="G504" s="935"/>
      <c r="H504" s="935"/>
      <c r="I504" s="935"/>
      <c r="J504" s="935"/>
      <c r="K504" s="935"/>
      <c r="L504" s="935"/>
      <c r="M504" s="935"/>
      <c r="N504" s="1392"/>
      <c r="O504" s="1326"/>
      <c r="P504" s="1326"/>
      <c r="Q504" s="1326"/>
      <c r="R504" s="1413"/>
      <c r="S504" s="1414"/>
      <c r="T504" s="1415"/>
      <c r="U504" s="1416"/>
      <c r="V504" s="1417"/>
      <c r="W504" s="5478"/>
      <c r="X504" s="529"/>
      <c r="Y504" s="5357"/>
      <c r="Z504" s="1288" t="s">
        <v>1382</v>
      </c>
    </row>
    <row r="505" spans="1:26" ht="18" customHeight="1">
      <c r="A505" s="5357"/>
      <c r="B505" s="2896">
        <f>LARGE(B451:B504,1)+1</f>
        <v>55</v>
      </c>
      <c r="C505" s="1384"/>
      <c r="D505" s="935"/>
      <c r="E505" s="935"/>
      <c r="F505" s="935"/>
      <c r="G505" s="935"/>
      <c r="H505" s="935"/>
      <c r="I505" s="935"/>
      <c r="J505" s="935"/>
      <c r="K505" s="935"/>
      <c r="L505" s="935"/>
      <c r="M505" s="935"/>
      <c r="N505" s="1392"/>
      <c r="O505" s="1326"/>
      <c r="P505" s="1326"/>
      <c r="Q505" s="1326"/>
      <c r="R505" s="1413"/>
      <c r="S505" s="1414"/>
      <c r="T505" s="1415"/>
      <c r="U505" s="1416"/>
      <c r="V505" s="1417"/>
      <c r="W505" s="5478"/>
      <c r="X505" s="529"/>
      <c r="Y505" s="5357"/>
      <c r="Z505" s="1288" t="s">
        <v>1382</v>
      </c>
    </row>
    <row r="506" spans="1:26" ht="18" customHeight="1">
      <c r="A506" s="5357"/>
      <c r="B506" s="2896">
        <f>LARGE(B451:B505,1)+1</f>
        <v>56</v>
      </c>
      <c r="C506" s="1384"/>
      <c r="D506" s="935"/>
      <c r="E506" s="935"/>
      <c r="F506" s="935"/>
      <c r="G506" s="935"/>
      <c r="H506" s="935"/>
      <c r="I506" s="935"/>
      <c r="J506" s="935"/>
      <c r="K506" s="935"/>
      <c r="L506" s="935"/>
      <c r="M506" s="935"/>
      <c r="N506" s="1392"/>
      <c r="O506" s="1326"/>
      <c r="P506" s="1326"/>
      <c r="Q506" s="1326"/>
      <c r="R506" s="1413"/>
      <c r="S506" s="1414"/>
      <c r="T506" s="1415"/>
      <c r="U506" s="1416"/>
      <c r="V506" s="1417"/>
      <c r="W506" s="5478"/>
      <c r="X506" s="529"/>
      <c r="Y506" s="5357"/>
      <c r="Z506" s="1288" t="s">
        <v>1382</v>
      </c>
    </row>
    <row r="507" spans="1:26" ht="18" customHeight="1">
      <c r="A507" s="5357"/>
      <c r="B507" s="2896">
        <f>LARGE(B451:B506,1)+1</f>
        <v>57</v>
      </c>
      <c r="C507" s="1384"/>
      <c r="D507" s="935"/>
      <c r="E507" s="935"/>
      <c r="F507" s="935"/>
      <c r="G507" s="935"/>
      <c r="H507" s="935"/>
      <c r="I507" s="935"/>
      <c r="J507" s="935"/>
      <c r="K507" s="935"/>
      <c r="L507" s="935"/>
      <c r="M507" s="935"/>
      <c r="N507" s="1392"/>
      <c r="O507" s="1326"/>
      <c r="P507" s="1326"/>
      <c r="Q507" s="1326"/>
      <c r="R507" s="1413"/>
      <c r="S507" s="1414"/>
      <c r="T507" s="1415"/>
      <c r="U507" s="1416"/>
      <c r="V507" s="1417"/>
      <c r="W507" s="5478"/>
      <c r="X507" s="529"/>
      <c r="Y507" s="5357"/>
      <c r="Z507" s="1288" t="s">
        <v>1382</v>
      </c>
    </row>
    <row r="508" spans="1:26" ht="18" customHeight="1">
      <c r="A508" s="5357"/>
      <c r="B508" s="2896">
        <f>LARGE(B451:B507,1)+1</f>
        <v>58</v>
      </c>
      <c r="C508" s="1384"/>
      <c r="D508" s="935"/>
      <c r="E508" s="935"/>
      <c r="F508" s="935"/>
      <c r="G508" s="935"/>
      <c r="H508" s="935"/>
      <c r="I508" s="935"/>
      <c r="J508" s="935"/>
      <c r="K508" s="935"/>
      <c r="L508" s="935"/>
      <c r="M508" s="935"/>
      <c r="N508" s="1392"/>
      <c r="O508" s="1326"/>
      <c r="P508" s="1326"/>
      <c r="Q508" s="1326"/>
      <c r="R508" s="1413"/>
      <c r="S508" s="1414"/>
      <c r="T508" s="1415"/>
      <c r="U508" s="1416"/>
      <c r="V508" s="1417"/>
      <c r="W508" s="5478"/>
      <c r="X508" s="529"/>
      <c r="Y508" s="5357"/>
      <c r="Z508" s="1288" t="s">
        <v>1382</v>
      </c>
    </row>
    <row r="509" spans="1:26" ht="18" customHeight="1">
      <c r="A509" s="5357"/>
      <c r="B509" s="2896">
        <f>LARGE(B451:B508,1)+1</f>
        <v>59</v>
      </c>
      <c r="C509" s="1384"/>
      <c r="D509" s="935"/>
      <c r="E509" s="935"/>
      <c r="F509" s="935"/>
      <c r="G509" s="935"/>
      <c r="H509" s="935"/>
      <c r="I509" s="935"/>
      <c r="J509" s="935"/>
      <c r="K509" s="935"/>
      <c r="L509" s="935"/>
      <c r="M509" s="935"/>
      <c r="N509" s="1392"/>
      <c r="O509" s="1326"/>
      <c r="P509" s="1326"/>
      <c r="Q509" s="1326"/>
      <c r="R509" s="1413"/>
      <c r="S509" s="1414"/>
      <c r="T509" s="1415"/>
      <c r="U509" s="1416"/>
      <c r="V509" s="1417"/>
      <c r="W509" s="5478"/>
      <c r="X509" s="529"/>
      <c r="Y509" s="5357"/>
      <c r="Z509" s="1288" t="s">
        <v>1382</v>
      </c>
    </row>
    <row r="510" spans="1:26" ht="18" customHeight="1">
      <c r="A510" s="5357"/>
      <c r="B510" s="2896">
        <f>LARGE(B451:B509,1)+1</f>
        <v>60</v>
      </c>
      <c r="C510" s="1384"/>
      <c r="D510" s="935"/>
      <c r="E510" s="935"/>
      <c r="F510" s="935"/>
      <c r="G510" s="935"/>
      <c r="H510" s="935"/>
      <c r="I510" s="935"/>
      <c r="J510" s="935"/>
      <c r="K510" s="935"/>
      <c r="L510" s="935"/>
      <c r="M510" s="935"/>
      <c r="N510" s="1392"/>
      <c r="O510" s="1326"/>
      <c r="P510" s="1326"/>
      <c r="Q510" s="1326"/>
      <c r="R510" s="1413"/>
      <c r="S510" s="1414"/>
      <c r="T510" s="1415"/>
      <c r="U510" s="1416"/>
      <c r="V510" s="1417"/>
      <c r="W510" s="5478"/>
      <c r="X510" s="529"/>
      <c r="Y510" s="5357"/>
      <c r="Z510" s="1288" t="s">
        <v>1382</v>
      </c>
    </row>
    <row r="511" spans="1:26" ht="18" customHeight="1">
      <c r="A511" s="5357"/>
      <c r="B511" s="2896">
        <f>LARGE(B451:B510,1)+1</f>
        <v>61</v>
      </c>
      <c r="C511" s="1384"/>
      <c r="D511" s="935"/>
      <c r="E511" s="935"/>
      <c r="F511" s="935"/>
      <c r="G511" s="935"/>
      <c r="H511" s="935"/>
      <c r="I511" s="935"/>
      <c r="J511" s="935"/>
      <c r="K511" s="935"/>
      <c r="L511" s="935"/>
      <c r="M511" s="935"/>
      <c r="N511" s="1392"/>
      <c r="O511" s="1326"/>
      <c r="P511" s="1326"/>
      <c r="Q511" s="1326"/>
      <c r="R511" s="1413"/>
      <c r="S511" s="1414"/>
      <c r="T511" s="1415"/>
      <c r="U511" s="1416"/>
      <c r="V511" s="1417"/>
      <c r="W511" s="5478"/>
      <c r="X511" s="529"/>
      <c r="Y511" s="5357"/>
      <c r="Z511" s="1288" t="s">
        <v>1382</v>
      </c>
    </row>
    <row r="512" spans="1:26" ht="18" customHeight="1">
      <c r="A512" s="5357"/>
      <c r="B512" s="5325"/>
      <c r="C512" s="5326"/>
      <c r="D512" s="5326"/>
      <c r="E512" s="5326"/>
      <c r="F512" s="5326"/>
      <c r="G512" s="5326"/>
      <c r="H512" s="5326"/>
      <c r="I512" s="5326"/>
      <c r="J512" s="5326"/>
      <c r="K512" s="5326"/>
      <c r="L512" s="5326"/>
      <c r="M512" s="5326"/>
      <c r="N512" s="5327"/>
      <c r="O512" s="1326"/>
      <c r="P512" s="1326"/>
      <c r="Q512" s="1326"/>
      <c r="R512" s="1413"/>
      <c r="S512" s="1414"/>
      <c r="T512" s="1415"/>
      <c r="U512" s="1416"/>
      <c r="V512" s="1417"/>
      <c r="W512" s="5478"/>
      <c r="X512" s="529"/>
      <c r="Y512" s="5357"/>
      <c r="Z512" s="1288" t="s">
        <v>1382</v>
      </c>
    </row>
    <row r="513" spans="1:26" ht="18" customHeight="1">
      <c r="A513" s="5357"/>
      <c r="B513" s="1393" t="s">
        <v>248</v>
      </c>
      <c r="C513" s="1394" t="s">
        <v>272</v>
      </c>
      <c r="D513" s="5512"/>
      <c r="E513" s="5408"/>
      <c r="F513" s="5408"/>
      <c r="G513" s="5408"/>
      <c r="H513" s="5408"/>
      <c r="I513" s="5408"/>
      <c r="J513" s="5408"/>
      <c r="K513" s="5408"/>
      <c r="L513" s="5408"/>
      <c r="M513" s="5408"/>
      <c r="N513" s="5409"/>
      <c r="O513" s="1326"/>
      <c r="P513" s="1326"/>
      <c r="Q513" s="1326"/>
      <c r="R513" s="1413"/>
      <c r="S513" s="1414"/>
      <c r="T513" s="1415"/>
      <c r="U513" s="1416"/>
      <c r="V513" s="1417"/>
      <c r="W513" s="5478"/>
      <c r="X513" s="529"/>
      <c r="Y513" s="5357"/>
      <c r="Z513" s="1288" t="s">
        <v>1382</v>
      </c>
    </row>
    <row r="514" spans="1:26" ht="18" customHeight="1">
      <c r="A514" s="5357"/>
      <c r="B514" s="5331"/>
      <c r="C514" s="5332"/>
      <c r="D514" s="5332"/>
      <c r="E514" s="5332"/>
      <c r="F514" s="5332"/>
      <c r="G514" s="5332"/>
      <c r="H514" s="5332"/>
      <c r="I514" s="5332"/>
      <c r="J514" s="5332"/>
      <c r="K514" s="5332"/>
      <c r="L514" s="5332"/>
      <c r="M514" s="5332"/>
      <c r="N514" s="5333"/>
      <c r="O514" s="1326"/>
      <c r="P514" s="1326"/>
      <c r="Q514" s="1326"/>
      <c r="R514" s="1413"/>
      <c r="S514" s="1414"/>
      <c r="T514" s="1415"/>
      <c r="U514" s="1416"/>
      <c r="V514" s="1417"/>
      <c r="W514" s="5478"/>
      <c r="X514" s="529"/>
      <c r="Y514" s="5357"/>
      <c r="Z514" s="1288" t="s">
        <v>1382</v>
      </c>
    </row>
    <row r="515" spans="1:26" ht="18" customHeight="1">
      <c r="A515" s="5357"/>
      <c r="B515" s="5466" t="s">
        <v>1255</v>
      </c>
      <c r="C515" s="5467"/>
      <c r="D515" s="5467"/>
      <c r="E515" s="5467"/>
      <c r="F515" s="5467"/>
      <c r="G515" s="5467"/>
      <c r="H515" s="5467"/>
      <c r="I515" s="5467"/>
      <c r="J515" s="5467"/>
      <c r="K515" s="5467"/>
      <c r="L515" s="5467"/>
      <c r="M515" s="5467"/>
      <c r="N515" s="5468"/>
      <c r="O515" s="1326"/>
      <c r="P515" s="1326"/>
      <c r="Q515" s="1326"/>
      <c r="R515" s="1413"/>
      <c r="S515" s="1414"/>
      <c r="T515" s="1415"/>
      <c r="U515" s="1416"/>
      <c r="V515" s="1417"/>
      <c r="W515" s="5478"/>
      <c r="X515" s="529"/>
      <c r="Y515" s="5357"/>
      <c r="Z515" s="1288" t="s">
        <v>1382</v>
      </c>
    </row>
    <row r="516" spans="1:26" ht="18" customHeight="1">
      <c r="A516" s="5357"/>
      <c r="B516" s="1395" t="s">
        <v>31</v>
      </c>
      <c r="C516" s="1043">
        <v>500</v>
      </c>
      <c r="D516" s="1044">
        <v>500</v>
      </c>
      <c r="E516" s="925"/>
      <c r="F516" s="944" t="s">
        <v>307</v>
      </c>
      <c r="G516" s="1364">
        <v>2</v>
      </c>
      <c r="H516" s="1039">
        <v>2</v>
      </c>
      <c r="I516" s="925"/>
      <c r="K516" s="944" t="s">
        <v>308</v>
      </c>
      <c r="L516" s="945">
        <v>0.05</v>
      </c>
      <c r="M516" s="946">
        <v>2.4</v>
      </c>
      <c r="N516" s="400"/>
      <c r="O516" s="1326"/>
      <c r="P516" s="1326"/>
      <c r="Q516" s="1326"/>
      <c r="R516" s="1413"/>
      <c r="S516" s="1414"/>
      <c r="T516" s="1415"/>
      <c r="U516" s="1416"/>
      <c r="V516" s="1417"/>
      <c r="W516" s="5478"/>
      <c r="X516" s="529"/>
      <c r="Y516" s="5357"/>
      <c r="Z516" s="1288" t="s">
        <v>1382</v>
      </c>
    </row>
    <row r="517" spans="1:26" ht="18" customHeight="1">
      <c r="A517" s="5357"/>
      <c r="B517" s="5334" t="s">
        <v>2235</v>
      </c>
      <c r="C517" s="5335"/>
      <c r="D517" s="5335"/>
      <c r="E517" s="5335"/>
      <c r="F517" s="5335"/>
      <c r="G517" s="5335"/>
      <c r="H517" s="5335"/>
      <c r="I517" s="5335"/>
      <c r="J517" s="5335"/>
      <c r="K517" s="5335"/>
      <c r="L517" s="5336" t="s">
        <v>505</v>
      </c>
      <c r="M517" s="5336"/>
      <c r="N517" s="5337"/>
      <c r="O517" s="1326"/>
      <c r="P517" s="1326"/>
      <c r="Q517" s="1326"/>
      <c r="R517" s="1413"/>
      <c r="S517" s="1414"/>
      <c r="T517" s="1415"/>
      <c r="U517" s="1416"/>
      <c r="V517" s="1417"/>
      <c r="W517" s="5478"/>
      <c r="X517" s="529"/>
      <c r="Y517" s="5357"/>
      <c r="Z517" s="1288" t="s">
        <v>1382</v>
      </c>
    </row>
    <row r="518" spans="1:26" ht="18" customHeight="1">
      <c r="A518" s="5357"/>
      <c r="B518" s="5334"/>
      <c r="C518" s="5335"/>
      <c r="D518" s="5335"/>
      <c r="E518" s="5335"/>
      <c r="F518" s="5335"/>
      <c r="G518" s="5335"/>
      <c r="H518" s="5335"/>
      <c r="I518" s="5335"/>
      <c r="J518" s="5335"/>
      <c r="K518" s="5335"/>
      <c r="L518" s="5336"/>
      <c r="M518" s="5336"/>
      <c r="N518" s="5337"/>
      <c r="O518" s="1326"/>
      <c r="P518" s="1326"/>
      <c r="Q518" s="1326"/>
      <c r="R518" s="1413"/>
      <c r="S518" s="1414"/>
      <c r="T518" s="1415"/>
      <c r="U518" s="1416"/>
      <c r="V518" s="1417"/>
      <c r="W518" s="5478"/>
      <c r="X518" s="529"/>
      <c r="Y518" s="5357"/>
      <c r="Z518" s="1288" t="s">
        <v>1382</v>
      </c>
    </row>
    <row r="519" spans="1:26" ht="18" customHeight="1">
      <c r="A519" s="5357"/>
      <c r="B519" s="1396" t="s">
        <v>27</v>
      </c>
      <c r="C519" s="3132" t="s">
        <v>274</v>
      </c>
      <c r="D519" s="985"/>
      <c r="E519" s="985"/>
      <c r="F519" s="977" t="str">
        <f>D399</f>
        <v>D</v>
      </c>
      <c r="G519" s="3132" t="s">
        <v>276</v>
      </c>
      <c r="H519" s="985"/>
      <c r="I519" s="986"/>
      <c r="J519" s="986"/>
      <c r="K519" s="986"/>
      <c r="L519" s="986"/>
      <c r="M519" s="986"/>
      <c r="N519" s="29"/>
      <c r="O519" s="1326"/>
      <c r="P519" s="1326"/>
      <c r="Q519" s="1326"/>
      <c r="R519" s="1413"/>
      <c r="S519" s="1414"/>
      <c r="T519" s="1415"/>
      <c r="U519" s="1416"/>
      <c r="V519" s="1417"/>
      <c r="W519" s="5478"/>
      <c r="X519" s="529"/>
      <c r="Y519" s="5357"/>
      <c r="Z519" s="1288" t="s">
        <v>1382</v>
      </c>
    </row>
    <row r="520" spans="1:26" ht="18" customHeight="1">
      <c r="A520" s="5357"/>
      <c r="B520" s="5314" t="s">
        <v>30</v>
      </c>
      <c r="C520" s="3133" t="s">
        <v>32</v>
      </c>
      <c r="D520" s="985"/>
      <c r="E520" s="985"/>
      <c r="F520" s="985"/>
      <c r="G520" s="985"/>
      <c r="H520" s="985"/>
      <c r="I520" s="986"/>
      <c r="J520" s="986"/>
      <c r="K520" s="986"/>
      <c r="L520" s="986"/>
      <c r="M520" s="986"/>
      <c r="N520" s="29"/>
      <c r="O520" s="1326"/>
      <c r="P520" s="1326"/>
      <c r="Q520" s="1326"/>
      <c r="R520" s="1413"/>
      <c r="S520" s="1414"/>
      <c r="T520" s="1415"/>
      <c r="U520" s="1416"/>
      <c r="V520" s="1417"/>
      <c r="W520" s="5478"/>
      <c r="X520" s="529"/>
      <c r="Y520" s="5357"/>
      <c r="Z520" s="1288" t="s">
        <v>1382</v>
      </c>
    </row>
    <row r="521" spans="1:26" ht="18" customHeight="1">
      <c r="A521" s="5357"/>
      <c r="B521" s="5314"/>
      <c r="C521" s="3133" t="s">
        <v>1268</v>
      </c>
      <c r="D521" s="985"/>
      <c r="E521" s="985"/>
      <c r="F521" s="985"/>
      <c r="G521" s="985"/>
      <c r="H521" s="985"/>
      <c r="I521" s="986"/>
      <c r="J521" s="986"/>
      <c r="K521" s="986"/>
      <c r="L521" s="986"/>
      <c r="M521" s="986"/>
      <c r="N521" s="29"/>
      <c r="O521" s="1326"/>
      <c r="P521" s="1326"/>
      <c r="Q521" s="1326"/>
      <c r="R521" s="1413"/>
      <c r="S521" s="1414"/>
      <c r="T521" s="1415"/>
      <c r="U521" s="1416"/>
      <c r="V521" s="1417"/>
      <c r="W521" s="5478"/>
      <c r="X521" s="529"/>
      <c r="Y521" s="5357"/>
      <c r="Z521" s="1288" t="s">
        <v>1382</v>
      </c>
    </row>
    <row r="522" spans="1:26" ht="18" customHeight="1">
      <c r="A522" s="5357"/>
      <c r="B522" s="1397" t="s">
        <v>248</v>
      </c>
      <c r="C522" s="3134" t="s">
        <v>279</v>
      </c>
      <c r="D522" s="985"/>
      <c r="E522" s="985"/>
      <c r="F522" s="985"/>
      <c r="G522" s="985"/>
      <c r="H522" s="985"/>
      <c r="I522" s="986"/>
      <c r="J522" s="986"/>
      <c r="K522" s="986"/>
      <c r="L522" s="986"/>
      <c r="M522" s="986"/>
      <c r="N522" s="29"/>
      <c r="O522" s="1326"/>
      <c r="P522" s="1326"/>
      <c r="Q522" s="1326"/>
      <c r="R522" s="1413"/>
      <c r="S522" s="1414"/>
      <c r="T522" s="1415"/>
      <c r="U522" s="1416"/>
      <c r="V522" s="1417"/>
      <c r="W522" s="5478"/>
      <c r="X522" s="529"/>
      <c r="Y522" s="5357"/>
      <c r="Z522" s="1288" t="s">
        <v>1382</v>
      </c>
    </row>
    <row r="523" spans="1:26" ht="18" customHeight="1">
      <c r="A523" s="5357"/>
      <c r="B523" s="1398" t="s">
        <v>12</v>
      </c>
      <c r="C523" s="3135" t="s">
        <v>23</v>
      </c>
      <c r="D523" s="985"/>
      <c r="E523" s="985"/>
      <c r="F523" s="985"/>
      <c r="G523" s="985"/>
      <c r="H523" s="985"/>
      <c r="I523" s="986"/>
      <c r="J523" s="986"/>
      <c r="K523" s="986"/>
      <c r="L523" s="986"/>
      <c r="M523" s="986"/>
      <c r="N523" s="29"/>
      <c r="O523" s="1326"/>
      <c r="P523" s="1326"/>
      <c r="Q523" s="1326"/>
      <c r="R523" s="1413"/>
      <c r="S523" s="1414"/>
      <c r="T523" s="1415"/>
      <c r="U523" s="1416"/>
      <c r="V523" s="1417"/>
      <c r="W523" s="5478"/>
      <c r="X523" s="529"/>
      <c r="Y523" s="5357"/>
      <c r="Z523" s="1288" t="s">
        <v>1382</v>
      </c>
    </row>
    <row r="524" spans="1:26" ht="18" customHeight="1">
      <c r="A524" s="5357"/>
      <c r="B524" s="1399"/>
      <c r="C524" s="990" t="s">
        <v>1258</v>
      </c>
      <c r="D524" s="985"/>
      <c r="E524" s="985"/>
      <c r="F524" s="985"/>
      <c r="G524" s="985"/>
      <c r="H524" s="985"/>
      <c r="I524" s="986"/>
      <c r="J524" s="986"/>
      <c r="K524" s="986"/>
      <c r="L524" s="986"/>
      <c r="M524" s="986"/>
      <c r="N524" s="29"/>
      <c r="O524" s="1326"/>
      <c r="P524" s="1326"/>
      <c r="Q524" s="1326"/>
      <c r="R524" s="1413"/>
      <c r="S524" s="1414"/>
      <c r="T524" s="1415"/>
      <c r="U524" s="1416"/>
      <c r="V524" s="1417"/>
      <c r="W524" s="5478"/>
      <c r="X524" s="529"/>
      <c r="Y524" s="5357"/>
      <c r="Z524" s="1288" t="s">
        <v>1382</v>
      </c>
    </row>
    <row r="525" spans="1:26" ht="18" customHeight="1">
      <c r="A525" s="5357"/>
      <c r="B525" s="1399" t="s">
        <v>13</v>
      </c>
      <c r="C525" s="3137" t="s">
        <v>24</v>
      </c>
      <c r="D525" s="3139"/>
      <c r="E525" s="3139"/>
      <c r="F525" s="3139"/>
      <c r="G525" s="3139"/>
      <c r="H525" s="3139"/>
      <c r="I525" s="3140"/>
      <c r="J525" s="3140"/>
      <c r="K525" s="3140"/>
      <c r="L525" s="3140"/>
      <c r="M525" s="3140"/>
      <c r="N525" s="79"/>
      <c r="O525" s="1326"/>
      <c r="P525" s="1326"/>
      <c r="Q525" s="1326"/>
      <c r="R525" s="1413"/>
      <c r="S525" s="1414"/>
      <c r="T525" s="1415"/>
      <c r="U525" s="1416"/>
      <c r="V525" s="1417"/>
      <c r="W525" s="5478"/>
      <c r="X525" s="529"/>
      <c r="Y525" s="5357"/>
      <c r="Z525" s="1288" t="s">
        <v>1382</v>
      </c>
    </row>
    <row r="526" spans="1:26" ht="18" customHeight="1">
      <c r="A526" s="5357"/>
      <c r="B526" s="1399"/>
      <c r="C526" s="3138" t="s">
        <v>26</v>
      </c>
      <c r="D526" s="3139"/>
      <c r="E526" s="3139"/>
      <c r="F526" s="3139"/>
      <c r="G526" s="3139"/>
      <c r="H526" s="3139"/>
      <c r="I526" s="3140"/>
      <c r="J526" s="3140"/>
      <c r="K526" s="3140"/>
      <c r="L526" s="3140"/>
      <c r="M526" s="3140"/>
      <c r="N526" s="79"/>
      <c r="O526" s="1326"/>
      <c r="P526" s="1326"/>
      <c r="Q526" s="1326"/>
      <c r="R526" s="1413"/>
      <c r="S526" s="1414"/>
      <c r="T526" s="1415"/>
      <c r="U526" s="1416"/>
      <c r="V526" s="1417"/>
      <c r="W526" s="5478"/>
      <c r="X526" s="529"/>
      <c r="Y526" s="5357"/>
      <c r="Z526" s="1288" t="s">
        <v>1382</v>
      </c>
    </row>
    <row r="527" spans="1:26" ht="18" customHeight="1">
      <c r="A527" s="5357"/>
      <c r="B527" s="5315" t="s">
        <v>15</v>
      </c>
      <c r="C527" s="5316" t="s">
        <v>288</v>
      </c>
      <c r="D527" s="5316"/>
      <c r="E527" s="5316"/>
      <c r="F527" s="5316"/>
      <c r="G527" s="5316"/>
      <c r="H527" s="5316"/>
      <c r="I527" s="5316"/>
      <c r="J527" s="5316"/>
      <c r="K527" s="5316"/>
      <c r="L527" s="5316"/>
      <c r="M527" s="5316"/>
      <c r="N527" s="5317"/>
      <c r="O527" s="1326"/>
      <c r="P527" s="1326"/>
      <c r="Q527" s="1326"/>
      <c r="R527" s="1413"/>
      <c r="S527" s="1414"/>
      <c r="T527" s="1415"/>
      <c r="U527" s="1416"/>
      <c r="V527" s="1417"/>
      <c r="W527" s="5478"/>
      <c r="X527" s="529"/>
      <c r="Y527" s="5357"/>
      <c r="Z527" s="1288" t="s">
        <v>1382</v>
      </c>
    </row>
    <row r="528" spans="1:26" ht="18" customHeight="1">
      <c r="A528" s="5357"/>
      <c r="B528" s="5315"/>
      <c r="C528" s="5316"/>
      <c r="D528" s="5316"/>
      <c r="E528" s="5316"/>
      <c r="F528" s="5316"/>
      <c r="G528" s="5316"/>
      <c r="H528" s="5316"/>
      <c r="I528" s="5316"/>
      <c r="J528" s="5316"/>
      <c r="K528" s="5316"/>
      <c r="L528" s="5316"/>
      <c r="M528" s="5316"/>
      <c r="N528" s="5317"/>
      <c r="O528" s="1326"/>
      <c r="P528" s="1326"/>
      <c r="Q528" s="1326"/>
      <c r="R528" s="1413"/>
      <c r="S528" s="1414"/>
      <c r="T528" s="1415"/>
      <c r="U528" s="1416"/>
      <c r="V528" s="1417"/>
      <c r="W528" s="5478"/>
      <c r="X528" s="529"/>
      <c r="Y528" s="5357"/>
      <c r="Z528" s="1288" t="s">
        <v>1382</v>
      </c>
    </row>
    <row r="529" spans="1:27" ht="18" customHeight="1">
      <c r="A529" s="5357"/>
      <c r="B529" s="1400" t="s">
        <v>281</v>
      </c>
      <c r="C529" s="3132" t="s">
        <v>293</v>
      </c>
      <c r="D529" s="3139"/>
      <c r="E529" s="3139"/>
      <c r="F529" s="3139"/>
      <c r="G529" s="3139"/>
      <c r="H529" s="3139"/>
      <c r="I529" s="3140"/>
      <c r="J529" s="3140"/>
      <c r="K529" s="3140"/>
      <c r="L529" s="3140"/>
      <c r="M529" s="3140"/>
      <c r="N529" s="79"/>
      <c r="O529" s="1326"/>
      <c r="P529" s="1326"/>
      <c r="Q529" s="1326"/>
      <c r="R529" s="1413"/>
      <c r="S529" s="1414"/>
      <c r="T529" s="1415"/>
      <c r="U529" s="1416"/>
      <c r="V529" s="1417"/>
      <c r="W529" s="5478"/>
      <c r="X529" s="529"/>
      <c r="Y529" s="5357"/>
      <c r="Z529" s="1288" t="s">
        <v>1382</v>
      </c>
    </row>
    <row r="530" spans="1:27" ht="18" customHeight="1">
      <c r="A530" s="5357"/>
      <c r="B530" s="1401" t="s">
        <v>282</v>
      </c>
      <c r="C530" s="5318" t="s">
        <v>1269</v>
      </c>
      <c r="D530" s="5318"/>
      <c r="E530" s="5318"/>
      <c r="F530" s="5318"/>
      <c r="G530" s="5318"/>
      <c r="H530" s="5318"/>
      <c r="I530" s="5318"/>
      <c r="J530" s="5318"/>
      <c r="K530" s="5318"/>
      <c r="L530" s="5318"/>
      <c r="M530" s="5318"/>
      <c r="N530" s="5319"/>
      <c r="O530" s="1326"/>
      <c r="P530" s="1326"/>
      <c r="Q530" s="1326"/>
      <c r="R530" s="1413"/>
      <c r="S530" s="1414"/>
      <c r="T530" s="1415"/>
      <c r="U530" s="1416"/>
      <c r="V530" s="1417"/>
      <c r="W530" s="5478"/>
      <c r="X530" s="529"/>
      <c r="Y530" s="5357"/>
      <c r="Z530" s="1288" t="s">
        <v>1382</v>
      </c>
    </row>
    <row r="531" spans="1:27" ht="18" customHeight="1">
      <c r="A531" s="5357"/>
      <c r="B531" s="1401"/>
      <c r="C531" s="5318"/>
      <c r="D531" s="5318"/>
      <c r="E531" s="5318"/>
      <c r="F531" s="5318"/>
      <c r="G531" s="5318"/>
      <c r="H531" s="5318"/>
      <c r="I531" s="5318"/>
      <c r="J531" s="5318"/>
      <c r="K531" s="5318"/>
      <c r="L531" s="5318"/>
      <c r="M531" s="5318"/>
      <c r="N531" s="5319"/>
      <c r="O531" s="1326"/>
      <c r="P531" s="1326"/>
      <c r="Q531" s="1326"/>
      <c r="R531" s="1413"/>
      <c r="S531" s="1414"/>
      <c r="T531" s="1415"/>
      <c r="U531" s="1416"/>
      <c r="V531" s="1417"/>
      <c r="W531" s="5478"/>
      <c r="X531" s="529"/>
      <c r="Y531" s="5357"/>
      <c r="Z531" s="1288" t="s">
        <v>1382</v>
      </c>
    </row>
    <row r="532" spans="1:27" ht="18" customHeight="1">
      <c r="A532" s="5357"/>
      <c r="B532" s="24" t="s">
        <v>253</v>
      </c>
      <c r="C532" s="5320" t="str">
        <f ca="1">CELL("nomfichier")</f>
        <v>E:\0-UPRT\1-UPRT.FR-SITE-WEB\ff-fiches-fabrications\ff-fiches-fabrication-maj-08-2020\[ff-14.B-restauration-10.postits-portions.xlsx]Nota</v>
      </c>
      <c r="D532" s="5320"/>
      <c r="E532" s="5320"/>
      <c r="F532" s="5320"/>
      <c r="G532" s="5320"/>
      <c r="H532" s="5320"/>
      <c r="I532" s="5320"/>
      <c r="J532" s="5320"/>
      <c r="K532" s="5320"/>
      <c r="L532" s="5320"/>
      <c r="M532" s="5320"/>
      <c r="N532" s="5321"/>
      <c r="O532" s="1326"/>
      <c r="P532" s="1326"/>
      <c r="Q532" s="1326"/>
      <c r="R532" s="1413"/>
      <c r="S532" s="1414"/>
      <c r="T532" s="1415"/>
      <c r="U532" s="1416"/>
      <c r="V532" s="1417"/>
      <c r="W532" s="5478"/>
      <c r="X532" s="529"/>
      <c r="Y532" s="5357"/>
      <c r="Z532" s="1288" t="s">
        <v>1382</v>
      </c>
    </row>
    <row r="533" spans="1:27" ht="18" customHeight="1">
      <c r="A533" s="5357"/>
      <c r="B533" s="1325" t="s">
        <v>255</v>
      </c>
      <c r="C533" s="5299" t="s">
        <v>1437</v>
      </c>
      <c r="D533" s="5299"/>
      <c r="E533" s="5299"/>
      <c r="F533" s="5299"/>
      <c r="G533" s="5299"/>
      <c r="H533" s="5299"/>
      <c r="I533" s="5299"/>
      <c r="J533" s="5299"/>
      <c r="K533" s="5299"/>
      <c r="L533" s="5299"/>
      <c r="M533" s="5299"/>
      <c r="N533" s="5322"/>
      <c r="O533" s="1326"/>
      <c r="P533" s="1326"/>
      <c r="Q533" s="1326"/>
      <c r="R533" s="1413"/>
      <c r="S533" s="1414"/>
      <c r="T533" s="1415"/>
      <c r="U533" s="1416"/>
      <c r="V533" s="1417"/>
      <c r="W533" s="5478"/>
      <c r="X533" s="529"/>
      <c r="Y533" s="5357"/>
      <c r="Z533" s="1288" t="s">
        <v>1382</v>
      </c>
    </row>
    <row r="534" spans="1:27" ht="18" customHeight="1" thickBot="1">
      <c r="A534" s="5357"/>
      <c r="B534" s="5300" t="s">
        <v>258</v>
      </c>
      <c r="C534" s="5052"/>
      <c r="D534" s="5052"/>
      <c r="E534" s="5052"/>
      <c r="F534" s="5052"/>
      <c r="G534" s="5052"/>
      <c r="H534" s="5052"/>
      <c r="I534" s="5052"/>
      <c r="J534" s="5052"/>
      <c r="K534" s="5052"/>
      <c r="L534" s="5052"/>
      <c r="M534" s="5052"/>
      <c r="N534" s="5301"/>
      <c r="O534" s="1326"/>
      <c r="P534" s="1326"/>
      <c r="Q534" s="1326"/>
      <c r="R534" s="1413"/>
      <c r="S534" s="1414"/>
      <c r="T534" s="1415"/>
      <c r="U534" s="1416"/>
      <c r="V534" s="1417"/>
      <c r="W534" s="5478"/>
      <c r="X534" s="529"/>
      <c r="Y534" s="5357"/>
      <c r="Z534" s="1288" t="s">
        <v>1382</v>
      </c>
    </row>
    <row r="535" spans="1:27" ht="18" customHeight="1">
      <c r="A535" s="1402"/>
      <c r="B535" s="1403"/>
      <c r="C535" s="1403"/>
      <c r="D535" s="1404"/>
      <c r="E535" s="1072"/>
      <c r="F535" s="1405"/>
      <c r="G535" s="1406"/>
      <c r="H535" s="1406"/>
      <c r="I535" s="1406"/>
      <c r="J535" s="1406"/>
      <c r="K535" s="1407"/>
      <c r="L535" s="1407"/>
      <c r="M535" s="1407"/>
      <c r="N535" s="1407"/>
      <c r="O535" s="1408"/>
      <c r="P535" s="1408"/>
      <c r="Q535" s="1408"/>
      <c r="R535" s="1408"/>
      <c r="S535" s="1408"/>
      <c r="T535" s="1408"/>
      <c r="U535" s="1408"/>
      <c r="V535" s="1408"/>
      <c r="W535" s="5478"/>
      <c r="X535" s="529"/>
      <c r="Y535" s="1402"/>
      <c r="Z535" s="1288" t="s">
        <v>1382</v>
      </c>
    </row>
    <row r="536" spans="1:27" ht="18" customHeight="1">
      <c r="A536" s="1402"/>
      <c r="B536" s="1403"/>
      <c r="C536" s="1403"/>
      <c r="D536" s="1404"/>
      <c r="E536" s="1072"/>
      <c r="F536" s="1405"/>
      <c r="G536" s="1406"/>
      <c r="H536" s="1406"/>
      <c r="I536" s="1406"/>
      <c r="J536" s="1406"/>
      <c r="K536" s="1407"/>
      <c r="L536" s="1407"/>
      <c r="M536" s="1407"/>
      <c r="N536" s="1407"/>
      <c r="O536" s="1408"/>
      <c r="P536" s="1408"/>
      <c r="Q536" s="1408"/>
      <c r="R536" s="1408"/>
      <c r="S536" s="1408"/>
      <c r="T536" s="1408"/>
      <c r="U536" s="1408"/>
      <c r="V536" s="1408"/>
      <c r="W536" s="5478"/>
      <c r="X536" s="529"/>
      <c r="Y536" s="1402"/>
      <c r="Z536" s="1288" t="s">
        <v>1382</v>
      </c>
    </row>
    <row r="537" spans="1:27" ht="18" customHeight="1" thickBot="1">
      <c r="A537" s="1436"/>
      <c r="B537" s="1437"/>
      <c r="C537" s="1437"/>
      <c r="D537" s="1438"/>
      <c r="E537" s="1439"/>
      <c r="F537" s="1405"/>
      <c r="G537" s="1406"/>
      <c r="H537" s="1406"/>
      <c r="I537" s="1406"/>
      <c r="J537" s="1406"/>
      <c r="K537" s="1407"/>
      <c r="L537" s="1407"/>
      <c r="M537" s="1407"/>
      <c r="N537" s="1407"/>
      <c r="O537" s="1408"/>
      <c r="P537" s="1408"/>
      <c r="Q537" s="1408"/>
      <c r="R537" s="1408"/>
      <c r="S537" s="1408"/>
      <c r="T537" s="1408"/>
      <c r="U537" s="1408"/>
      <c r="V537" s="1408"/>
      <c r="W537" s="5478"/>
      <c r="X537" s="529"/>
      <c r="Y537" s="1419" t="s">
        <v>1438</v>
      </c>
      <c r="Z537" s="1288"/>
    </row>
    <row r="538" spans="1:27" ht="18" customHeight="1">
      <c r="A538" s="5399" t="s">
        <v>243</v>
      </c>
      <c r="B538" s="5401" t="s">
        <v>273</v>
      </c>
      <c r="C538" s="5402"/>
      <c r="D538" s="5402"/>
      <c r="E538" s="5402"/>
      <c r="F538" s="5402"/>
      <c r="G538" s="5402"/>
      <c r="H538" s="5402"/>
      <c r="I538" s="5402"/>
      <c r="J538" s="5402"/>
      <c r="K538" s="5402"/>
      <c r="L538" s="5402"/>
      <c r="M538" s="5402"/>
      <c r="N538" s="5405">
        <v>4</v>
      </c>
      <c r="O538" s="5369" t="str">
        <f>B538</f>
        <v>NOM DE LA RECETTE ou d'un élément de la recette</v>
      </c>
      <c r="P538" s="5370"/>
      <c r="Q538" s="5370"/>
      <c r="R538" s="5370"/>
      <c r="S538" s="5370"/>
      <c r="T538" s="5370"/>
      <c r="U538" s="5370"/>
      <c r="V538" s="5371"/>
      <c r="W538" s="5478"/>
      <c r="X538" s="529"/>
      <c r="Y538" s="5399" t="s">
        <v>243</v>
      </c>
      <c r="Z538" s="5508" t="s">
        <v>1442</v>
      </c>
      <c r="AA538" s="5508"/>
    </row>
    <row r="539" spans="1:27" ht="18" customHeight="1">
      <c r="A539" s="5400"/>
      <c r="B539" s="5403"/>
      <c r="C539" s="5404"/>
      <c r="D539" s="5404"/>
      <c r="E539" s="5404"/>
      <c r="F539" s="5404"/>
      <c r="G539" s="5404"/>
      <c r="H539" s="5404"/>
      <c r="I539" s="5404"/>
      <c r="J539" s="5404"/>
      <c r="K539" s="5404"/>
      <c r="L539" s="5404"/>
      <c r="M539" s="5404"/>
      <c r="N539" s="5406"/>
      <c r="O539" s="5369"/>
      <c r="P539" s="5370"/>
      <c r="Q539" s="5370"/>
      <c r="R539" s="5370"/>
      <c r="S539" s="5370"/>
      <c r="T539" s="5370"/>
      <c r="U539" s="5370"/>
      <c r="V539" s="5371"/>
      <c r="W539" s="5478"/>
      <c r="X539" s="529"/>
      <c r="Y539" s="5400"/>
      <c r="Z539" s="5508"/>
      <c r="AA539" s="5508"/>
    </row>
    <row r="540" spans="1:27" ht="18" customHeight="1">
      <c r="A540" s="5400"/>
      <c r="B540" s="5403"/>
      <c r="C540" s="5404"/>
      <c r="D540" s="5404"/>
      <c r="E540" s="5404"/>
      <c r="F540" s="5404"/>
      <c r="G540" s="5404"/>
      <c r="H540" s="5404"/>
      <c r="I540" s="5404"/>
      <c r="J540" s="5404"/>
      <c r="K540" s="5404"/>
      <c r="L540" s="5404"/>
      <c r="M540" s="5404"/>
      <c r="N540" s="5406"/>
      <c r="O540" s="5369"/>
      <c r="P540" s="5370"/>
      <c r="Q540" s="5370"/>
      <c r="R540" s="5370"/>
      <c r="S540" s="5370"/>
      <c r="T540" s="5370"/>
      <c r="U540" s="5370"/>
      <c r="V540" s="5371"/>
      <c r="W540" s="5478"/>
      <c r="X540" s="529"/>
      <c r="Y540" s="5400"/>
      <c r="Z540" s="5508"/>
      <c r="AA540" s="5508"/>
    </row>
    <row r="541" spans="1:27" ht="18" customHeight="1">
      <c r="A541" s="5357"/>
      <c r="B541" s="5358" t="s">
        <v>277</v>
      </c>
      <c r="C541" s="5359"/>
      <c r="D541" s="5360" t="s">
        <v>278</v>
      </c>
      <c r="E541" s="5360"/>
      <c r="F541" s="5360"/>
      <c r="G541" s="5360"/>
      <c r="H541" s="5360"/>
      <c r="I541" s="5360"/>
      <c r="J541" s="5360"/>
      <c r="K541" s="5360"/>
      <c r="L541" s="5360"/>
      <c r="M541" s="5360"/>
      <c r="N541" s="5361"/>
      <c r="O541" s="5369" t="str">
        <f>D541</f>
        <v xml:space="preserve"> ?  Si vous avez plusieurs postits pour une recette NOM DE LA RECETTE MÈRE</v>
      </c>
      <c r="P541" s="5370"/>
      <c r="Q541" s="5370"/>
      <c r="R541" s="5370"/>
      <c r="S541" s="5370"/>
      <c r="T541" s="5370"/>
      <c r="U541" s="5370"/>
      <c r="V541" s="5371"/>
      <c r="W541" s="5478"/>
      <c r="X541" s="529"/>
      <c r="Y541" s="5357"/>
      <c r="Z541" s="1288" t="s">
        <v>1382</v>
      </c>
    </row>
    <row r="542" spans="1:27" ht="18" customHeight="1">
      <c r="A542" s="5357"/>
      <c r="B542" s="5358"/>
      <c r="C542" s="5359"/>
      <c r="D542" s="5360"/>
      <c r="E542" s="5360"/>
      <c r="F542" s="5360"/>
      <c r="G542" s="5360"/>
      <c r="H542" s="5360"/>
      <c r="I542" s="5360"/>
      <c r="J542" s="5360"/>
      <c r="K542" s="5360"/>
      <c r="L542" s="5360"/>
      <c r="M542" s="5360"/>
      <c r="N542" s="5361"/>
      <c r="O542" s="5369"/>
      <c r="P542" s="5370"/>
      <c r="Q542" s="5370"/>
      <c r="R542" s="5370"/>
      <c r="S542" s="5370"/>
      <c r="T542" s="5370"/>
      <c r="U542" s="5370"/>
      <c r="V542" s="5371"/>
      <c r="W542" s="5478"/>
      <c r="X542" s="529"/>
      <c r="Y542" s="5357"/>
      <c r="Z542" s="1288" t="s">
        <v>1382</v>
      </c>
    </row>
    <row r="543" spans="1:27" ht="18" customHeight="1">
      <c r="A543" s="5357"/>
      <c r="B543" s="5509" t="s">
        <v>2234</v>
      </c>
      <c r="C543" s="5510"/>
      <c r="D543" s="5510"/>
      <c r="E543" s="5510"/>
      <c r="F543" s="5510"/>
      <c r="G543" s="5510"/>
      <c r="H543" s="5510"/>
      <c r="I543" s="5510"/>
      <c r="J543" s="5510"/>
      <c r="K543" s="5510"/>
      <c r="L543" s="5510"/>
      <c r="M543" s="5510"/>
      <c r="N543" s="5511"/>
      <c r="O543" s="5369" t="str">
        <f>B543</f>
        <v>Auteur :</v>
      </c>
      <c r="P543" s="5370"/>
      <c r="Q543" s="5370"/>
      <c r="R543" s="5370"/>
      <c r="S543" s="5370"/>
      <c r="T543" s="5370"/>
      <c r="U543" s="5370"/>
      <c r="V543" s="5371"/>
      <c r="W543" s="5478"/>
      <c r="X543" s="529"/>
      <c r="Y543" s="5357"/>
      <c r="Z543" s="1288" t="s">
        <v>1382</v>
      </c>
    </row>
    <row r="544" spans="1:27" ht="18" customHeight="1">
      <c r="A544" s="5357"/>
      <c r="B544" s="5509"/>
      <c r="C544" s="5510"/>
      <c r="D544" s="5510"/>
      <c r="E544" s="5510"/>
      <c r="F544" s="5510"/>
      <c r="G544" s="5510"/>
      <c r="H544" s="5510"/>
      <c r="I544" s="5510"/>
      <c r="J544" s="5510"/>
      <c r="K544" s="5510"/>
      <c r="L544" s="5510"/>
      <c r="M544" s="5510"/>
      <c r="N544" s="5511"/>
      <c r="O544" s="5369"/>
      <c r="P544" s="5370"/>
      <c r="Q544" s="5370"/>
      <c r="R544" s="5370"/>
      <c r="S544" s="5370"/>
      <c r="T544" s="5370"/>
      <c r="U544" s="5370"/>
      <c r="V544" s="5371"/>
      <c r="W544" s="5478"/>
      <c r="X544" s="529"/>
      <c r="Y544" s="5357"/>
      <c r="Z544" s="1288" t="s">
        <v>1382</v>
      </c>
    </row>
    <row r="545" spans="1:27" ht="18" customHeight="1">
      <c r="A545" s="5357"/>
      <c r="B545" s="5372" t="s">
        <v>1393</v>
      </c>
      <c r="C545" s="5373"/>
      <c r="D545" s="5373"/>
      <c r="E545" s="5373"/>
      <c r="F545" s="5373"/>
      <c r="G545" s="5373"/>
      <c r="H545" s="5373"/>
      <c r="I545" s="5373"/>
      <c r="J545" s="5373"/>
      <c r="K545" s="5373"/>
      <c r="L545" s="5373"/>
      <c r="M545" s="5373"/>
      <c r="N545" s="5374"/>
      <c r="O545" s="1326"/>
      <c r="P545" s="1326"/>
      <c r="Q545" s="1326"/>
      <c r="R545" s="1413"/>
      <c r="S545" s="1414"/>
      <c r="T545" s="1415"/>
      <c r="U545" s="1416"/>
      <c r="V545" s="1417"/>
      <c r="W545" s="5478"/>
      <c r="X545" s="529"/>
      <c r="Y545" s="5357"/>
      <c r="Z545" s="1288" t="s">
        <v>1382</v>
      </c>
    </row>
    <row r="546" spans="1:27" ht="18" customHeight="1">
      <c r="A546" s="5357"/>
      <c r="B546" s="5372"/>
      <c r="C546" s="5373"/>
      <c r="D546" s="5373"/>
      <c r="E546" s="5373"/>
      <c r="F546" s="5373"/>
      <c r="G546" s="5373"/>
      <c r="H546" s="5373"/>
      <c r="I546" s="5373"/>
      <c r="J546" s="5373"/>
      <c r="K546" s="5373"/>
      <c r="L546" s="5373"/>
      <c r="M546" s="5373"/>
      <c r="N546" s="5374"/>
      <c r="O546" s="1326"/>
      <c r="P546" s="1326"/>
      <c r="Q546" s="1326"/>
      <c r="R546" s="1413"/>
      <c r="S546" s="1414"/>
      <c r="T546" s="1415"/>
      <c r="U546" s="1416"/>
      <c r="V546" s="1417"/>
      <c r="W546" s="5478"/>
      <c r="X546" s="529"/>
      <c r="Y546" s="5357"/>
      <c r="Z546" s="1288" t="s">
        <v>1382</v>
      </c>
    </row>
    <row r="547" spans="1:27" ht="18" customHeight="1">
      <c r="A547" s="5357"/>
      <c r="B547" s="5372"/>
      <c r="C547" s="5373"/>
      <c r="D547" s="5373"/>
      <c r="E547" s="5373"/>
      <c r="F547" s="5373"/>
      <c r="G547" s="5373"/>
      <c r="H547" s="5373"/>
      <c r="I547" s="5373"/>
      <c r="J547" s="5373"/>
      <c r="K547" s="5373"/>
      <c r="L547" s="5373"/>
      <c r="M547" s="5373"/>
      <c r="N547" s="5374"/>
      <c r="O547" s="1326"/>
      <c r="P547" s="1326"/>
      <c r="Q547" s="1326"/>
      <c r="R547" s="1413"/>
      <c r="S547" s="1414"/>
      <c r="T547" s="1415"/>
      <c r="U547" s="1416"/>
      <c r="V547" s="1417"/>
      <c r="W547" s="5478"/>
      <c r="X547" s="529"/>
      <c r="Y547" s="5357"/>
      <c r="Z547" s="1288" t="s">
        <v>1382</v>
      </c>
    </row>
    <row r="548" spans="1:27" ht="18" customHeight="1">
      <c r="A548" s="5357"/>
      <c r="B548" s="5372"/>
      <c r="C548" s="5373"/>
      <c r="D548" s="5373"/>
      <c r="E548" s="5373"/>
      <c r="F548" s="5373"/>
      <c r="G548" s="5373"/>
      <c r="H548" s="5373"/>
      <c r="I548" s="5373"/>
      <c r="J548" s="5373"/>
      <c r="K548" s="5373"/>
      <c r="L548" s="5373"/>
      <c r="M548" s="5373"/>
      <c r="N548" s="5374"/>
      <c r="O548" s="1326"/>
      <c r="P548" s="1326"/>
      <c r="Q548" s="1326"/>
      <c r="R548" s="1413"/>
      <c r="S548" s="1414"/>
      <c r="T548" s="1415"/>
      <c r="U548" s="1416"/>
      <c r="V548" s="1417"/>
      <c r="W548" s="5478"/>
      <c r="X548" s="529"/>
      <c r="Y548" s="5357"/>
      <c r="Z548" s="1288" t="s">
        <v>1382</v>
      </c>
    </row>
    <row r="549" spans="1:27" ht="18" customHeight="1">
      <c r="A549" s="5357"/>
      <c r="B549" s="5372"/>
      <c r="C549" s="5373"/>
      <c r="D549" s="5373"/>
      <c r="E549" s="5373"/>
      <c r="F549" s="5373"/>
      <c r="G549" s="5373"/>
      <c r="H549" s="5373"/>
      <c r="I549" s="5373"/>
      <c r="J549" s="5373"/>
      <c r="K549" s="5373"/>
      <c r="L549" s="5373"/>
      <c r="M549" s="5373"/>
      <c r="N549" s="5374"/>
      <c r="O549" s="1326"/>
      <c r="P549" s="1326"/>
      <c r="Q549" s="1326"/>
      <c r="R549" s="1413"/>
      <c r="S549" s="1414"/>
      <c r="T549" s="1415"/>
      <c r="U549" s="1416"/>
      <c r="V549" s="1417"/>
      <c r="W549" s="5478"/>
      <c r="X549" s="529"/>
      <c r="Y549" s="5357"/>
      <c r="Z549" s="1288" t="s">
        <v>1382</v>
      </c>
    </row>
    <row r="550" spans="1:27" ht="18" customHeight="1">
      <c r="A550" s="5357"/>
      <c r="B550" s="5372"/>
      <c r="C550" s="5373"/>
      <c r="D550" s="5373"/>
      <c r="E550" s="5373"/>
      <c r="F550" s="5373"/>
      <c r="G550" s="5373"/>
      <c r="H550" s="5373"/>
      <c r="I550" s="5373"/>
      <c r="J550" s="5373"/>
      <c r="K550" s="5373"/>
      <c r="L550" s="5373"/>
      <c r="M550" s="5373"/>
      <c r="N550" s="5374"/>
      <c r="O550" s="1326"/>
      <c r="P550" s="1326"/>
      <c r="Q550" s="1326"/>
      <c r="R550" s="1413"/>
      <c r="S550" s="1414"/>
      <c r="T550" s="1415"/>
      <c r="U550" s="1416"/>
      <c r="V550" s="1417"/>
      <c r="W550" s="5478"/>
      <c r="X550" s="529"/>
      <c r="Y550" s="5357"/>
      <c r="Z550" s="1288" t="s">
        <v>1382</v>
      </c>
    </row>
    <row r="551" spans="1:27" ht="18" customHeight="1">
      <c r="A551" s="5357"/>
      <c r="B551" s="5375"/>
      <c r="C551" s="5376"/>
      <c r="D551" s="5376"/>
      <c r="E551" s="5376"/>
      <c r="F551" s="5376"/>
      <c r="G551" s="5376"/>
      <c r="H551" s="5376"/>
      <c r="I551" s="5376"/>
      <c r="J551" s="5376"/>
      <c r="K551" s="5376"/>
      <c r="L551" s="5376"/>
      <c r="M551" s="5376"/>
      <c r="N551" s="5377"/>
      <c r="O551" s="1332"/>
      <c r="P551" s="1333"/>
      <c r="Q551" s="1333"/>
      <c r="R551" s="1333"/>
      <c r="S551" s="1334"/>
      <c r="T551" s="1334"/>
      <c r="U551" s="1334"/>
      <c r="V551" s="1335"/>
      <c r="W551" s="5478"/>
      <c r="X551" s="529"/>
      <c r="Y551" s="5357"/>
      <c r="Z551" s="5476" t="s">
        <v>1442</v>
      </c>
      <c r="AA551" s="5476"/>
    </row>
    <row r="552" spans="1:27" ht="18" customHeight="1">
      <c r="A552" s="5357"/>
      <c r="B552" s="1336" t="s">
        <v>12</v>
      </c>
      <c r="C552" s="947" t="s">
        <v>28</v>
      </c>
      <c r="D552" s="1337"/>
      <c r="E552" s="1338"/>
      <c r="F552" s="1338"/>
      <c r="G552" s="1338"/>
      <c r="H552" s="1338"/>
      <c r="I552" s="1338"/>
      <c r="J552" s="1284"/>
      <c r="K552" s="5389" t="s">
        <v>509</v>
      </c>
      <c r="L552" s="5389"/>
      <c r="M552" s="949" t="s">
        <v>29</v>
      </c>
      <c r="N552" s="20" t="s">
        <v>13</v>
      </c>
      <c r="O552" s="1339"/>
      <c r="P552" s="1340"/>
      <c r="Q552" s="1340"/>
      <c r="R552" s="1340"/>
      <c r="S552" s="1341"/>
      <c r="T552" s="1341"/>
      <c r="U552" s="1341"/>
      <c r="V552" s="1342"/>
      <c r="W552" s="5478"/>
      <c r="X552" s="529"/>
      <c r="Y552" s="5357"/>
      <c r="Z552" s="5476"/>
      <c r="AA552" s="5476"/>
    </row>
    <row r="553" spans="1:27" ht="18" customHeight="1">
      <c r="A553" s="5357"/>
      <c r="B553" s="5390">
        <v>20</v>
      </c>
      <c r="C553" s="5475" t="s">
        <v>1416</v>
      </c>
      <c r="D553" s="5475"/>
      <c r="E553" s="5392" t="s">
        <v>26</v>
      </c>
      <c r="F553" s="5392"/>
      <c r="G553" s="5392"/>
      <c r="H553" s="5392"/>
      <c r="I553" s="5392"/>
      <c r="J553" s="5392"/>
      <c r="K553" s="5389"/>
      <c r="L553" s="5389"/>
      <c r="M553" s="5393">
        <v>20</v>
      </c>
      <c r="N553" s="5394"/>
      <c r="O553" s="5395" t="s">
        <v>1417</v>
      </c>
      <c r="P553" s="5396"/>
      <c r="Q553" s="5396"/>
      <c r="R553" s="5396"/>
      <c r="S553" s="5396"/>
      <c r="T553" s="5396"/>
      <c r="U553" s="5378">
        <f>H51</f>
        <v>40</v>
      </c>
      <c r="V553" s="5379"/>
      <c r="W553" s="5478"/>
      <c r="X553" s="529"/>
      <c r="Y553" s="5357"/>
      <c r="Z553" s="5476"/>
      <c r="AA553" s="5476"/>
    </row>
    <row r="554" spans="1:27" ht="18" customHeight="1">
      <c r="A554" s="5357"/>
      <c r="B554" s="5390"/>
      <c r="C554" s="5475"/>
      <c r="D554" s="5475"/>
      <c r="E554" s="1338"/>
      <c r="F554" s="1028" t="s">
        <v>280</v>
      </c>
      <c r="G554" s="1040" t="s">
        <v>309</v>
      </c>
      <c r="H554" s="1040"/>
      <c r="I554" s="1040"/>
      <c r="J554" s="1029" t="s">
        <v>15</v>
      </c>
      <c r="K554" s="5389"/>
      <c r="L554" s="5389"/>
      <c r="M554" s="5393"/>
      <c r="N554" s="5394"/>
      <c r="O554" s="5395"/>
      <c r="P554" s="5396"/>
      <c r="Q554" s="5396"/>
      <c r="R554" s="5396"/>
      <c r="S554" s="5396"/>
      <c r="T554" s="5396"/>
      <c r="U554" s="5378"/>
      <c r="V554" s="5379"/>
      <c r="W554" s="5478"/>
      <c r="X554" s="529"/>
      <c r="Y554" s="5357"/>
      <c r="Z554" s="5476"/>
      <c r="AA554" s="5476"/>
    </row>
    <row r="555" spans="1:27" ht="18" customHeight="1">
      <c r="A555" s="5357"/>
      <c r="B555" s="5380" t="s">
        <v>25</v>
      </c>
      <c r="C555" s="5381"/>
      <c r="F555" s="5"/>
      <c r="G555" s="5"/>
      <c r="H555" s="1343" t="s">
        <v>310</v>
      </c>
      <c r="I555" s="1344">
        <v>500</v>
      </c>
      <c r="J555" s="1029" t="s">
        <v>15</v>
      </c>
      <c r="K555" s="5382" t="s">
        <v>1392</v>
      </c>
      <c r="L555" s="5382"/>
      <c r="M555" s="5473" t="s">
        <v>1260</v>
      </c>
      <c r="N555" s="5474"/>
      <c r="O555" s="5385" t="s">
        <v>1420</v>
      </c>
      <c r="P555" s="5386"/>
      <c r="Q555" s="5386"/>
      <c r="R555" s="5386"/>
      <c r="S555" s="5386"/>
      <c r="T555" s="5386"/>
      <c r="U555" s="5387" t="str">
        <f>Q51</f>
        <v>Portions</v>
      </c>
      <c r="V555" s="5388"/>
      <c r="W555" s="5478"/>
      <c r="X555" s="529"/>
      <c r="Y555" s="5357"/>
      <c r="Z555" s="5476"/>
      <c r="AA555" s="5476"/>
    </row>
    <row r="556" spans="1:27" ht="18" customHeight="1">
      <c r="A556" s="5357"/>
      <c r="B556" s="5380"/>
      <c r="C556" s="5381"/>
      <c r="D556" s="1345"/>
      <c r="E556" s="1345"/>
      <c r="F556" s="5"/>
      <c r="G556" s="5"/>
      <c r="H556" s="1034" t="s">
        <v>311</v>
      </c>
      <c r="I556" s="1346">
        <v>500</v>
      </c>
      <c r="J556" s="1030" t="s">
        <v>281</v>
      </c>
      <c r="K556" s="5382"/>
      <c r="L556" s="5382"/>
      <c r="M556" s="5473"/>
      <c r="N556" s="5474"/>
      <c r="O556" s="5385"/>
      <c r="P556" s="5386"/>
      <c r="Q556" s="5386"/>
      <c r="R556" s="5386"/>
      <c r="S556" s="5386"/>
      <c r="T556" s="5386"/>
      <c r="U556" s="5387"/>
      <c r="V556" s="5388"/>
      <c r="W556" s="5478"/>
      <c r="X556" s="529"/>
      <c r="Y556" s="5357"/>
      <c r="Z556" s="5476"/>
      <c r="AA556" s="5476"/>
    </row>
    <row r="557" spans="1:27" ht="18" customHeight="1">
      <c r="A557" s="5357"/>
      <c r="B557" s="5343" t="s">
        <v>30</v>
      </c>
      <c r="C557" s="5344"/>
      <c r="D557" s="1347"/>
      <c r="E557" s="1348"/>
      <c r="H557" s="1034" t="s">
        <v>312</v>
      </c>
      <c r="I557" s="1031">
        <f>(B553/I555)*I556</f>
        <v>20</v>
      </c>
      <c r="J557" s="1032" t="s">
        <v>282</v>
      </c>
      <c r="K557" s="1349"/>
      <c r="L557" s="1033"/>
      <c r="M557" s="1349"/>
      <c r="N557" s="1350"/>
      <c r="O557" s="1339"/>
      <c r="P557" s="1340"/>
      <c r="Q557" s="1340"/>
      <c r="R557" s="1340"/>
      <c r="S557" s="1341"/>
      <c r="T557" s="1341"/>
      <c r="U557" s="1341"/>
      <c r="V557" s="1342"/>
      <c r="W557" s="5478"/>
      <c r="X557" s="529"/>
      <c r="Y557" s="5357"/>
      <c r="Z557" s="5476"/>
      <c r="AA557" s="5476"/>
    </row>
    <row r="558" spans="1:27" ht="18" customHeight="1">
      <c r="A558" s="5357"/>
      <c r="B558" s="5347" t="s">
        <v>284</v>
      </c>
      <c r="C558" s="5349" t="s">
        <v>285</v>
      </c>
      <c r="D558" s="1284" t="s">
        <v>283</v>
      </c>
      <c r="E558" s="1035"/>
      <c r="F558" s="1035"/>
      <c r="G558" s="1035" t="str">
        <f>D560</f>
        <v>D</v>
      </c>
      <c r="H558" s="1035"/>
      <c r="I558" s="1035"/>
      <c r="J558" s="1035"/>
      <c r="K558" s="1035"/>
      <c r="L558" s="1034"/>
      <c r="M558" s="1035"/>
      <c r="N558" s="1351"/>
      <c r="O558" s="1339"/>
      <c r="P558" s="1340"/>
      <c r="Q558" s="1340"/>
      <c r="R558" s="1340"/>
      <c r="S558" s="1341"/>
      <c r="T558" s="1341"/>
      <c r="U558" s="1341"/>
      <c r="V558" s="1342"/>
      <c r="W558" s="5478"/>
      <c r="X558" s="529"/>
      <c r="Y558" s="5357"/>
      <c r="Z558" s="5476"/>
      <c r="AA558" s="5476"/>
    </row>
    <row r="559" spans="1:27" ht="18" customHeight="1">
      <c r="A559" s="5357"/>
      <c r="B559" s="5347"/>
      <c r="C559" s="5349"/>
      <c r="D559" s="1036" t="s">
        <v>27</v>
      </c>
      <c r="E559" s="1284" t="s">
        <v>286</v>
      </c>
      <c r="F559" s="963"/>
      <c r="G559" s="1037"/>
      <c r="H559" s="1035"/>
      <c r="I559" s="1035"/>
      <c r="J559" s="951"/>
      <c r="K559" s="1352"/>
      <c r="L559" s="1352"/>
      <c r="M559" s="1352"/>
      <c r="N559" s="1353"/>
      <c r="O559" s="1339"/>
      <c r="P559" s="1340"/>
      <c r="Q559" s="1340"/>
      <c r="R559" s="1340"/>
      <c r="S559" s="1341"/>
      <c r="T559" s="1341"/>
      <c r="U559" s="1341"/>
      <c r="V559" s="1342"/>
      <c r="W559" s="5478"/>
      <c r="X559" s="529"/>
      <c r="Y559" s="5357"/>
      <c r="Z559" s="5476"/>
      <c r="AA559" s="5476"/>
    </row>
    <row r="560" spans="1:27" ht="18" customHeight="1">
      <c r="A560" s="5357"/>
      <c r="B560" s="5347"/>
      <c r="C560" s="5349"/>
      <c r="D560" s="977" t="str">
        <f>SUBSTITUTE(ADDRESS(1,COLUMN(),4),"1","")</f>
        <v>D</v>
      </c>
      <c r="E560" s="1027"/>
      <c r="F560" s="1027"/>
      <c r="G560" s="1027"/>
      <c r="H560" s="1027"/>
      <c r="I560" s="1027"/>
      <c r="J560" s="1027"/>
      <c r="K560" s="1027"/>
      <c r="L560" s="1027"/>
      <c r="M560" s="1025"/>
      <c r="N560" s="399"/>
      <c r="O560" s="1339"/>
      <c r="P560" s="1340"/>
      <c r="Q560" s="1340"/>
      <c r="R560" s="1340"/>
      <c r="S560" s="1341"/>
      <c r="T560" s="1341"/>
      <c r="U560" s="1341"/>
      <c r="V560" s="1342"/>
      <c r="W560" s="5478"/>
      <c r="X560" s="529"/>
      <c r="Y560" s="5357"/>
      <c r="Z560" s="5476"/>
      <c r="AA560" s="5476"/>
    </row>
    <row r="561" spans="1:27" ht="18" customHeight="1">
      <c r="A561" s="5357"/>
      <c r="B561" s="1354"/>
      <c r="C561" s="1355"/>
      <c r="D561" s="1038"/>
      <c r="E561" s="5397" t="s">
        <v>290</v>
      </c>
      <c r="F561" s="5397"/>
      <c r="G561" s="935"/>
      <c r="H561" s="5"/>
      <c r="I561" s="935"/>
      <c r="J561" s="942">
        <f>D561</f>
        <v>0</v>
      </c>
      <c r="K561" s="1039"/>
      <c r="L561" s="1044"/>
      <c r="M561" s="5397" t="s">
        <v>291</v>
      </c>
      <c r="N561" s="5398"/>
      <c r="O561" s="1339"/>
      <c r="P561" s="1340"/>
      <c r="Q561" s="1340"/>
      <c r="R561" s="1340"/>
      <c r="S561" s="1341"/>
      <c r="T561" s="1341"/>
      <c r="U561" s="1341"/>
      <c r="V561" s="1342"/>
      <c r="W561" s="5478"/>
      <c r="X561" s="529"/>
      <c r="Y561" s="5357"/>
      <c r="Z561" s="5476"/>
      <c r="AA561" s="5476"/>
    </row>
    <row r="562" spans="1:27" ht="18" customHeight="1">
      <c r="A562" s="5357"/>
      <c r="B562" s="1354"/>
      <c r="C562" s="1418" t="s">
        <v>292</v>
      </c>
      <c r="D562" s="1356">
        <f>B553</f>
        <v>20</v>
      </c>
      <c r="E562" s="5338" t="str">
        <f>M555</f>
        <v>?</v>
      </c>
      <c r="F562" s="1357">
        <f>C607</f>
        <v>1500</v>
      </c>
      <c r="G562" s="1"/>
      <c r="H562" s="5"/>
      <c r="I562" s="1065"/>
      <c r="J562" s="942"/>
      <c r="K562" s="1086" t="s">
        <v>292</v>
      </c>
      <c r="L562" s="1358">
        <f>M553</f>
        <v>20</v>
      </c>
      <c r="M562" s="5338" t="str">
        <f>M555</f>
        <v>?</v>
      </c>
      <c r="N562" s="21">
        <f>L606</f>
        <v>1500</v>
      </c>
      <c r="O562" s="1339"/>
      <c r="P562" s="1340"/>
      <c r="Q562" s="1340"/>
      <c r="R562" s="1340"/>
      <c r="S562" s="1341"/>
      <c r="T562" s="1341"/>
      <c r="U562" s="1341"/>
      <c r="V562" s="1342"/>
      <c r="W562" s="5478"/>
      <c r="X562" s="529"/>
      <c r="Y562" s="5357"/>
      <c r="Z562" s="5476"/>
      <c r="AA562" s="5476"/>
    </row>
    <row r="563" spans="1:27" ht="18" customHeight="1">
      <c r="A563" s="5357"/>
      <c r="B563" s="1354"/>
      <c r="C563" s="1347"/>
      <c r="D563" s="1359"/>
      <c r="E563" s="5338"/>
      <c r="F563" s="1360">
        <f>C606</f>
        <v>1.5</v>
      </c>
      <c r="G563" s="935"/>
      <c r="H563" s="5"/>
      <c r="I563" s="1361"/>
      <c r="J563" s="1232"/>
      <c r="K563" s="1362"/>
      <c r="L563" s="1044"/>
      <c r="M563" s="5338"/>
      <c r="N563" s="22">
        <f>M606</f>
        <v>1.5</v>
      </c>
      <c r="O563" s="1339"/>
      <c r="P563" s="1340"/>
      <c r="Q563" s="1340"/>
      <c r="R563" s="1340"/>
      <c r="S563" s="1341"/>
      <c r="T563" s="1341"/>
      <c r="U563" s="1341"/>
      <c r="V563" s="1342"/>
      <c r="W563" s="5478"/>
      <c r="X563" s="529"/>
      <c r="Y563" s="5357"/>
      <c r="Z563" s="5476"/>
      <c r="AA563" s="5476"/>
    </row>
    <row r="564" spans="1:27" ht="18" customHeight="1">
      <c r="A564" s="5357"/>
      <c r="B564" s="1363"/>
      <c r="C564" s="1027"/>
      <c r="D564" s="1027"/>
      <c r="E564" s="1027"/>
      <c r="F564" s="1027"/>
      <c r="G564" s="1027"/>
      <c r="H564" s="1027"/>
      <c r="I564" s="1027"/>
      <c r="J564" s="1027"/>
      <c r="K564" s="1025" t="s">
        <v>284</v>
      </c>
      <c r="L564" s="1025" t="s">
        <v>1272</v>
      </c>
      <c r="M564" s="1025" t="s">
        <v>1273</v>
      </c>
      <c r="N564" s="399" t="s">
        <v>289</v>
      </c>
      <c r="O564" s="1332"/>
      <c r="P564" s="1333"/>
      <c r="Q564" s="1333"/>
      <c r="R564" s="1333"/>
      <c r="S564" s="1334" t="s">
        <v>284</v>
      </c>
      <c r="T564" s="1334" t="s">
        <v>1272</v>
      </c>
      <c r="U564" s="1334" t="s">
        <v>1273</v>
      </c>
      <c r="V564" s="1335" t="s">
        <v>289</v>
      </c>
      <c r="W564" s="5478"/>
      <c r="X564" s="529"/>
      <c r="Y564" s="5357"/>
      <c r="Z564" s="5476"/>
      <c r="AA564" s="5476"/>
    </row>
    <row r="565" spans="1:27" ht="18" customHeight="1">
      <c r="A565" s="5357"/>
      <c r="B565" s="1364"/>
      <c r="C565" s="1043"/>
      <c r="D565" s="941"/>
      <c r="E565" s="935"/>
      <c r="F565" s="935"/>
      <c r="G565" s="935"/>
      <c r="H565" s="5"/>
      <c r="I565" s="935"/>
      <c r="J565" s="953">
        <f t="shared" ref="J565:J604" si="9">D565</f>
        <v>0</v>
      </c>
      <c r="K565" s="1039">
        <f>IF(ISTEXT(B565),B565,IF(ISBLANK(B565),0,(B565/B553)*M553))</f>
        <v>0</v>
      </c>
      <c r="L565" s="1044">
        <f>+IF(ISTEXT(C565),0,IF(ISBLANK(C565),0,(C565/B553)*M553))</f>
        <v>0</v>
      </c>
      <c r="M565" s="1045">
        <f>+IF(ISTEXT(C565),0,IF(ISBLANK(C565),0,(C565/1000/B553)*M553))</f>
        <v>0</v>
      </c>
      <c r="N565" s="23">
        <f>IF(ISTEXT(C565),0,(C565/C606)/1000)</f>
        <v>0</v>
      </c>
      <c r="O565" s="942"/>
      <c r="P565" s="942"/>
      <c r="Q565" s="942"/>
      <c r="R565" s="1365">
        <f t="shared" ref="R565:R604" si="10">D565</f>
        <v>0</v>
      </c>
      <c r="S565" s="1369">
        <f>(K565/M553)*U553</f>
        <v>0</v>
      </c>
      <c r="T565" s="1370">
        <f>(L565/M553)*U553</f>
        <v>0</v>
      </c>
      <c r="U565" s="1371">
        <f>(M565/M553)*U553</f>
        <v>0</v>
      </c>
      <c r="V565" s="1372">
        <f t="shared" ref="V565:V604" si="11">N565</f>
        <v>0</v>
      </c>
      <c r="W565" s="5478"/>
      <c r="X565" s="529"/>
      <c r="Y565" s="5357"/>
      <c r="Z565" s="5476"/>
      <c r="AA565" s="5476"/>
    </row>
    <row r="566" spans="1:27" ht="18" customHeight="1">
      <c r="A566" s="5357"/>
      <c r="B566" s="1364">
        <v>2</v>
      </c>
      <c r="C566" s="1043">
        <v>500</v>
      </c>
      <c r="D566" s="941" t="s">
        <v>512</v>
      </c>
      <c r="E566" s="935"/>
      <c r="F566" s="935"/>
      <c r="G566" s="935"/>
      <c r="H566" s="5"/>
      <c r="I566" s="935"/>
      <c r="J566" s="953" t="str">
        <f t="shared" si="9"/>
        <v>Exemple = pommes</v>
      </c>
      <c r="K566" s="1039">
        <f>IF(ISTEXT(B566),B566,IF(ISBLANK(B566),0,(B566/B553)*M553))</f>
        <v>2</v>
      </c>
      <c r="L566" s="1044">
        <f>+IF(ISTEXT(C566),0,IF(ISBLANK(C566),0,(C566/B553)*M553))</f>
        <v>500</v>
      </c>
      <c r="M566" s="1045">
        <f>+IF(ISTEXT(C566),0,IF(ISBLANK(C566),0,(C566/1000/B553)*M553))</f>
        <v>0.5</v>
      </c>
      <c r="N566" s="23">
        <f>IF(ISTEXT(C566),0,(C566/C606)/1000)</f>
        <v>0.33333333333333331</v>
      </c>
      <c r="O566" s="942"/>
      <c r="P566" s="942"/>
      <c r="Q566" s="942"/>
      <c r="R566" s="1365" t="str">
        <f t="shared" si="10"/>
        <v>Exemple = pommes</v>
      </c>
      <c r="S566" s="1369">
        <f>(K566/M553)*U553</f>
        <v>4</v>
      </c>
      <c r="T566" s="1370">
        <f>(L566/M553)*U553</f>
        <v>1000</v>
      </c>
      <c r="U566" s="1371">
        <f>(M566/M553)*U553</f>
        <v>1</v>
      </c>
      <c r="V566" s="1372">
        <f t="shared" si="11"/>
        <v>0.33333333333333331</v>
      </c>
      <c r="W566" s="5478"/>
      <c r="X566" s="529"/>
      <c r="Y566" s="5357"/>
      <c r="Z566" s="1288" t="s">
        <v>1382</v>
      </c>
    </row>
    <row r="567" spans="1:27" ht="18" customHeight="1">
      <c r="A567" s="5357"/>
      <c r="B567" s="1364"/>
      <c r="C567" s="1043"/>
      <c r="D567" s="941"/>
      <c r="E567" s="935"/>
      <c r="F567" s="935"/>
      <c r="G567" s="935"/>
      <c r="H567" s="5"/>
      <c r="I567" s="935"/>
      <c r="J567" s="953">
        <f t="shared" si="9"/>
        <v>0</v>
      </c>
      <c r="K567" s="1039">
        <f>IF(ISTEXT(B567),B567,IF(ISBLANK(B567),0,(B567/B553)*M553))</f>
        <v>0</v>
      </c>
      <c r="L567" s="1044">
        <f>+IF(ISTEXT(C567),0,IF(ISBLANK(C567),0,(C567/B553)*M553))</f>
        <v>0</v>
      </c>
      <c r="M567" s="1045">
        <f>+IF(ISTEXT(C567),0,IF(ISBLANK(C567),0,(C567/1000/B553)*M553))</f>
        <v>0</v>
      </c>
      <c r="N567" s="23">
        <f>IF(ISTEXT(C567),0,(C567/C606)/1000)</f>
        <v>0</v>
      </c>
      <c r="O567" s="942"/>
      <c r="P567" s="942"/>
      <c r="Q567" s="942"/>
      <c r="R567" s="1365">
        <f t="shared" si="10"/>
        <v>0</v>
      </c>
      <c r="S567" s="1369">
        <f>(K567/M553)*U553</f>
        <v>0</v>
      </c>
      <c r="T567" s="1370">
        <f>(L567/M553)*U553</f>
        <v>0</v>
      </c>
      <c r="U567" s="1371">
        <f>(M567/M553)*U553</f>
        <v>0</v>
      </c>
      <c r="V567" s="1372">
        <f t="shared" si="11"/>
        <v>0</v>
      </c>
      <c r="W567" s="5478"/>
      <c r="X567" s="529"/>
      <c r="Y567" s="5357"/>
      <c r="Z567" s="1288" t="s">
        <v>1382</v>
      </c>
    </row>
    <row r="568" spans="1:27" ht="18" customHeight="1">
      <c r="A568" s="5357"/>
      <c r="B568" s="1364"/>
      <c r="C568" s="1043">
        <v>1000</v>
      </c>
      <c r="D568" s="941" t="s">
        <v>1434</v>
      </c>
      <c r="E568" s="935"/>
      <c r="F568" s="935"/>
      <c r="G568" s="935"/>
      <c r="H568" s="5"/>
      <c r="I568" s="935"/>
      <c r="J568" s="953" t="str">
        <f t="shared" si="9"/>
        <v>poires</v>
      </c>
      <c r="K568" s="1039">
        <f>IF(ISTEXT(B568),B568,IF(ISBLANK(B568),0,(B568/B553)*M553))</f>
        <v>0</v>
      </c>
      <c r="L568" s="1044">
        <f>+IF(ISTEXT(C568),0,IF(ISBLANK(C568),0,(C568/B553)*M553))</f>
        <v>1000</v>
      </c>
      <c r="M568" s="1045">
        <f>+IF(ISTEXT(C568),0,IF(ISBLANK(C568),0,(C568/1000/B553)*M553))</f>
        <v>1</v>
      </c>
      <c r="N568" s="23">
        <f>IF(ISTEXT(C568),0,(C568/C606)/1000)</f>
        <v>0.66666666666666663</v>
      </c>
      <c r="O568" s="942"/>
      <c r="P568" s="942"/>
      <c r="Q568" s="942"/>
      <c r="R568" s="1365" t="str">
        <f t="shared" si="10"/>
        <v>poires</v>
      </c>
      <c r="S568" s="1369">
        <f>(K568/M553)*U553</f>
        <v>0</v>
      </c>
      <c r="T568" s="1370">
        <f>(L568/M553)*U553</f>
        <v>2000</v>
      </c>
      <c r="U568" s="1371">
        <f>(M568/M553)*U553</f>
        <v>2</v>
      </c>
      <c r="V568" s="1372">
        <f t="shared" si="11"/>
        <v>0.66666666666666663</v>
      </c>
      <c r="W568" s="5478"/>
      <c r="X568" s="529"/>
      <c r="Y568" s="5357"/>
      <c r="Z568" s="1288" t="s">
        <v>1382</v>
      </c>
    </row>
    <row r="569" spans="1:27" ht="18" customHeight="1">
      <c r="A569" s="5357"/>
      <c r="B569" s="1364"/>
      <c r="C569" s="1043"/>
      <c r="D569" s="941"/>
      <c r="E569" s="935"/>
      <c r="F569" s="935"/>
      <c r="G569" s="935"/>
      <c r="H569" s="5"/>
      <c r="J569" s="953">
        <f t="shared" si="9"/>
        <v>0</v>
      </c>
      <c r="K569" s="1039">
        <f>IF(ISTEXT(B569),B569,IF(ISBLANK(B569),0,(B569/B553)*M553))</f>
        <v>0</v>
      </c>
      <c r="L569" s="1044">
        <f>+IF(ISTEXT(C569),0,IF(ISBLANK(C569),0,(C569/B553)*M553))</f>
        <v>0</v>
      </c>
      <c r="M569" s="1045">
        <f>+IF(ISTEXT(C569),0,IF(ISBLANK(C569),0,(C569/1000/B553)*M553))</f>
        <v>0</v>
      </c>
      <c r="N569" s="23">
        <f>IF(ISTEXT(C569),0,(C569/C606)/1000)</f>
        <v>0</v>
      </c>
      <c r="O569" s="942"/>
      <c r="P569" s="942"/>
      <c r="Q569" s="942"/>
      <c r="R569" s="1365">
        <f t="shared" si="10"/>
        <v>0</v>
      </c>
      <c r="S569" s="1369">
        <f>(K569/M553)*U553</f>
        <v>0</v>
      </c>
      <c r="T569" s="1370">
        <f>(L569/M553)*U553</f>
        <v>0</v>
      </c>
      <c r="U569" s="1371">
        <f>(M569/M553)*U553</f>
        <v>0</v>
      </c>
      <c r="V569" s="1372">
        <f t="shared" si="11"/>
        <v>0</v>
      </c>
      <c r="W569" s="5478"/>
      <c r="X569" s="529"/>
      <c r="Y569" s="5357"/>
      <c r="Z569" s="1288" t="s">
        <v>1382</v>
      </c>
    </row>
    <row r="570" spans="1:27" ht="18" customHeight="1">
      <c r="A570" s="5357"/>
      <c r="B570" s="1364"/>
      <c r="C570" s="1043"/>
      <c r="D570" s="941"/>
      <c r="E570" s="935"/>
      <c r="F570" s="935"/>
      <c r="G570" s="935"/>
      <c r="H570" s="5"/>
      <c r="I570" s="935"/>
      <c r="J570" s="953">
        <f t="shared" si="9"/>
        <v>0</v>
      </c>
      <c r="K570" s="1039">
        <f>IF(ISTEXT(B570),B570,IF(ISBLANK(B570),0,(B570/B553)*M553))</f>
        <v>0</v>
      </c>
      <c r="L570" s="1044">
        <f>+IF(ISTEXT(C570),0,IF(ISBLANK(C570),0,(C570/B553)*M553))</f>
        <v>0</v>
      </c>
      <c r="M570" s="1045">
        <f>+IF(ISTEXT(C570),0,IF(ISBLANK(C570),0,(C570/1000/B553)*M553))</f>
        <v>0</v>
      </c>
      <c r="N570" s="23">
        <f>IF(ISTEXT(C570),0,(C570/C606)/1000)</f>
        <v>0</v>
      </c>
      <c r="O570" s="942"/>
      <c r="P570" s="942"/>
      <c r="Q570" s="942"/>
      <c r="R570" s="1365">
        <f t="shared" si="10"/>
        <v>0</v>
      </c>
      <c r="S570" s="1369">
        <f>(K570/M553)*U553</f>
        <v>0</v>
      </c>
      <c r="T570" s="1370">
        <f>(L570/M553)*U553</f>
        <v>0</v>
      </c>
      <c r="U570" s="1371">
        <f>(M570/M553)*U553</f>
        <v>0</v>
      </c>
      <c r="V570" s="1372">
        <f t="shared" si="11"/>
        <v>0</v>
      </c>
      <c r="W570" s="5478"/>
      <c r="X570" s="529"/>
      <c r="Y570" s="5357"/>
      <c r="Z570" s="1288" t="s">
        <v>1382</v>
      </c>
    </row>
    <row r="571" spans="1:27" ht="18" customHeight="1">
      <c r="A571" s="5357"/>
      <c r="B571" s="1364"/>
      <c r="C571" s="1043"/>
      <c r="D571" s="941"/>
      <c r="E571" s="935"/>
      <c r="F571" s="935"/>
      <c r="G571" s="935"/>
      <c r="H571" s="5"/>
      <c r="I571" s="935"/>
      <c r="J571" s="953">
        <f t="shared" si="9"/>
        <v>0</v>
      </c>
      <c r="K571" s="1039">
        <f>IF(ISTEXT(B571),B571,IF(ISBLANK(B571),0,(B571/B553)*M553))</f>
        <v>0</v>
      </c>
      <c r="L571" s="1044">
        <f>+IF(ISTEXT(C571),0,IF(ISBLANK(C571),0,(C571/B553)*M553))</f>
        <v>0</v>
      </c>
      <c r="M571" s="1045">
        <f>+IF(ISTEXT(C571),0,IF(ISBLANK(C571),0,(C571/1000/B553)*M553))</f>
        <v>0</v>
      </c>
      <c r="N571" s="23">
        <f>IF(ISTEXT(C571),0,(C571/C606)/1000)</f>
        <v>0</v>
      </c>
      <c r="O571" s="942"/>
      <c r="P571" s="942"/>
      <c r="Q571" s="942"/>
      <c r="R571" s="1365">
        <f t="shared" si="10"/>
        <v>0</v>
      </c>
      <c r="S571" s="1369">
        <f>(K571/M553)*U553</f>
        <v>0</v>
      </c>
      <c r="T571" s="1370">
        <f>(L571/M553)*U553</f>
        <v>0</v>
      </c>
      <c r="U571" s="1371">
        <f>(M571/M553)*U553</f>
        <v>0</v>
      </c>
      <c r="V571" s="1372">
        <f t="shared" si="11"/>
        <v>0</v>
      </c>
      <c r="W571" s="5478"/>
      <c r="X571" s="529"/>
      <c r="Y571" s="5357"/>
      <c r="Z571" s="1288" t="s">
        <v>1382</v>
      </c>
    </row>
    <row r="572" spans="1:27" ht="18" customHeight="1">
      <c r="A572" s="5357"/>
      <c r="B572" s="1364"/>
      <c r="C572" s="1043"/>
      <c r="D572" s="941"/>
      <c r="E572" s="935"/>
      <c r="F572" s="935"/>
      <c r="G572" s="935"/>
      <c r="H572" s="5"/>
      <c r="I572" s="935"/>
      <c r="J572" s="953">
        <f t="shared" si="9"/>
        <v>0</v>
      </c>
      <c r="K572" s="1039">
        <f>IF(ISTEXT(B572),B572,IF(ISBLANK(B572),0,(B572/B553)*M553))</f>
        <v>0</v>
      </c>
      <c r="L572" s="1044">
        <f>+IF(ISTEXT(C572),0,IF(ISBLANK(C572),0,(C572/B553)*M553))</f>
        <v>0</v>
      </c>
      <c r="M572" s="1045">
        <f>+IF(ISTEXT(C572),0,IF(ISBLANK(C572),0,(C572/1000/B553)*M553))</f>
        <v>0</v>
      </c>
      <c r="N572" s="23">
        <f>IF(ISTEXT(C572),0,(C572/C606)/1000)</f>
        <v>0</v>
      </c>
      <c r="O572" s="942"/>
      <c r="P572" s="942"/>
      <c r="Q572" s="942"/>
      <c r="R572" s="1365">
        <f t="shared" si="10"/>
        <v>0</v>
      </c>
      <c r="S572" s="1369">
        <f>(K572/M553)*U553</f>
        <v>0</v>
      </c>
      <c r="T572" s="1370">
        <f>(L572/M553)*U553</f>
        <v>0</v>
      </c>
      <c r="U572" s="1371">
        <f>(M572/M553)*U553</f>
        <v>0</v>
      </c>
      <c r="V572" s="1372">
        <f t="shared" si="11"/>
        <v>0</v>
      </c>
      <c r="W572" s="5478"/>
      <c r="X572" s="529"/>
      <c r="Y572" s="5357"/>
      <c r="Z572" s="1288" t="s">
        <v>1382</v>
      </c>
    </row>
    <row r="573" spans="1:27" ht="18" customHeight="1">
      <c r="A573" s="5357"/>
      <c r="B573" s="1364"/>
      <c r="C573" s="1043"/>
      <c r="D573" s="941"/>
      <c r="E573" s="935"/>
      <c r="F573" s="935"/>
      <c r="G573" s="935"/>
      <c r="H573" s="5"/>
      <c r="I573" s="935"/>
      <c r="J573" s="953">
        <f t="shared" si="9"/>
        <v>0</v>
      </c>
      <c r="K573" s="1039">
        <f>IF(ISTEXT(B573),B573,IF(ISBLANK(B573),0,(B573/B553)*M553))</f>
        <v>0</v>
      </c>
      <c r="L573" s="1044">
        <f>+IF(ISTEXT(C573),0,IF(ISBLANK(C573),0,(C573/B553)*M553))</f>
        <v>0</v>
      </c>
      <c r="M573" s="1045">
        <f>+IF(ISTEXT(C573),0,IF(ISBLANK(C573),0,(C573/1000/B553)*M553))</f>
        <v>0</v>
      </c>
      <c r="N573" s="23">
        <f>IF(ISTEXT(C573),0,(C573/C606)/1000)</f>
        <v>0</v>
      </c>
      <c r="O573" s="942"/>
      <c r="P573" s="942"/>
      <c r="Q573" s="942"/>
      <c r="R573" s="1365">
        <f t="shared" si="10"/>
        <v>0</v>
      </c>
      <c r="S573" s="1369">
        <f>(K573/M553)*U553</f>
        <v>0</v>
      </c>
      <c r="T573" s="1370">
        <f>(L573/M553)*U553</f>
        <v>0</v>
      </c>
      <c r="U573" s="1371">
        <f>(M573/M553)*U553</f>
        <v>0</v>
      </c>
      <c r="V573" s="1372">
        <f t="shared" si="11"/>
        <v>0</v>
      </c>
      <c r="W573" s="5478"/>
      <c r="X573" s="529"/>
      <c r="Y573" s="5357"/>
      <c r="Z573" s="1288" t="s">
        <v>1382</v>
      </c>
    </row>
    <row r="574" spans="1:27" ht="18" customHeight="1">
      <c r="A574" s="5357"/>
      <c r="B574" s="1364"/>
      <c r="C574" s="1043"/>
      <c r="D574" s="941"/>
      <c r="E574" s="935"/>
      <c r="F574" s="935"/>
      <c r="G574" s="935"/>
      <c r="H574" s="5"/>
      <c r="I574" s="935"/>
      <c r="J574" s="953">
        <f t="shared" si="9"/>
        <v>0</v>
      </c>
      <c r="K574" s="1039">
        <f>IF(ISTEXT(B574),B574,IF(ISBLANK(B574),0,(B574/B553)*M553))</f>
        <v>0</v>
      </c>
      <c r="L574" s="1044">
        <f>+IF(ISTEXT(C574),0,IF(ISBLANK(C574),0,(C574/B553)*M553))</f>
        <v>0</v>
      </c>
      <c r="M574" s="1045">
        <f>+IF(ISTEXT(C574),0,IF(ISBLANK(C574),0,(C574/1000/B553)*M553))</f>
        <v>0</v>
      </c>
      <c r="N574" s="23">
        <f>IF(ISTEXT(C574),0,(C574/C606)/1000)</f>
        <v>0</v>
      </c>
      <c r="O574" s="942"/>
      <c r="P574" s="942"/>
      <c r="Q574" s="942"/>
      <c r="R574" s="1365">
        <f t="shared" si="10"/>
        <v>0</v>
      </c>
      <c r="S574" s="1369">
        <f>(K574/M553)*U553</f>
        <v>0</v>
      </c>
      <c r="T574" s="1370">
        <f>(L574/M553)*U553</f>
        <v>0</v>
      </c>
      <c r="U574" s="1371">
        <f>(M574/M553)*U553</f>
        <v>0</v>
      </c>
      <c r="V574" s="1372">
        <f t="shared" si="11"/>
        <v>0</v>
      </c>
      <c r="W574" s="5478"/>
      <c r="X574" s="529"/>
      <c r="Y574" s="5357"/>
      <c r="Z574" s="1288" t="s">
        <v>1382</v>
      </c>
    </row>
    <row r="575" spans="1:27" ht="18" customHeight="1">
      <c r="A575" s="5357"/>
      <c r="B575" s="1364"/>
      <c r="C575" s="1043"/>
      <c r="D575" s="941"/>
      <c r="E575" s="935"/>
      <c r="F575" s="935"/>
      <c r="G575" s="935"/>
      <c r="H575" s="5"/>
      <c r="I575" s="935"/>
      <c r="J575" s="953">
        <f t="shared" si="9"/>
        <v>0</v>
      </c>
      <c r="K575" s="1039">
        <f>IF(ISTEXT(B575),B575,IF(ISBLANK(B575),0,(B575/B553)*M553))</f>
        <v>0</v>
      </c>
      <c r="L575" s="1044">
        <f>+IF(ISTEXT(C575),0,IF(ISBLANK(C575),0,(C575/B553)*M553))</f>
        <v>0</v>
      </c>
      <c r="M575" s="1045">
        <f>+IF(ISTEXT(C575),0,IF(ISBLANK(C575),0,(C575/1000/B553)*M553))</f>
        <v>0</v>
      </c>
      <c r="N575" s="23">
        <f>IF(ISTEXT(C575),0,(C575/C606)/1000)</f>
        <v>0</v>
      </c>
      <c r="O575" s="942"/>
      <c r="P575" s="942"/>
      <c r="Q575" s="942"/>
      <c r="R575" s="1365">
        <f t="shared" si="10"/>
        <v>0</v>
      </c>
      <c r="S575" s="1369">
        <f>(K575/M553)*U553</f>
        <v>0</v>
      </c>
      <c r="T575" s="1370">
        <f>(L575/M553)*U553</f>
        <v>0</v>
      </c>
      <c r="U575" s="1371">
        <f>(M575/M553)*U553</f>
        <v>0</v>
      </c>
      <c r="V575" s="1372">
        <f t="shared" si="11"/>
        <v>0</v>
      </c>
      <c r="W575" s="5478"/>
      <c r="X575" s="529"/>
      <c r="Y575" s="5357"/>
      <c r="Z575" s="1288" t="s">
        <v>1382</v>
      </c>
    </row>
    <row r="576" spans="1:27" ht="18" customHeight="1">
      <c r="A576" s="5357"/>
      <c r="B576" s="1364"/>
      <c r="C576" s="1043"/>
      <c r="D576" s="941"/>
      <c r="E576" s="935"/>
      <c r="F576" s="935"/>
      <c r="G576" s="935"/>
      <c r="H576" s="5"/>
      <c r="I576" s="935"/>
      <c r="J576" s="953">
        <f t="shared" si="9"/>
        <v>0</v>
      </c>
      <c r="K576" s="1039">
        <f>IF(ISTEXT(B576),B576,IF(ISBLANK(B576),0,(B576/B553)*M553))</f>
        <v>0</v>
      </c>
      <c r="L576" s="1044">
        <f>+IF(ISTEXT(C576),0,IF(ISBLANK(C576),0,(C576/B553)*M553))</f>
        <v>0</v>
      </c>
      <c r="M576" s="1045">
        <f>+IF(ISTEXT(C576),0,IF(ISBLANK(C576),0,(C576/1000/B553)*M553))</f>
        <v>0</v>
      </c>
      <c r="N576" s="23">
        <f>IF(ISTEXT(C576),0,(C576/C606)/1000)</f>
        <v>0</v>
      </c>
      <c r="O576" s="942"/>
      <c r="P576" s="942"/>
      <c r="Q576" s="942"/>
      <c r="R576" s="1365">
        <f t="shared" si="10"/>
        <v>0</v>
      </c>
      <c r="S576" s="1369">
        <f>(K576/M553)*U553</f>
        <v>0</v>
      </c>
      <c r="T576" s="1370">
        <f>(L576/M553)*U553</f>
        <v>0</v>
      </c>
      <c r="U576" s="1371">
        <f>(M576/M553)*U553</f>
        <v>0</v>
      </c>
      <c r="V576" s="1372">
        <f t="shared" si="11"/>
        <v>0</v>
      </c>
      <c r="W576" s="5478"/>
      <c r="X576" s="529"/>
      <c r="Y576" s="5357"/>
      <c r="Z576" s="1288" t="s">
        <v>1382</v>
      </c>
    </row>
    <row r="577" spans="1:26" ht="18" customHeight="1">
      <c r="A577" s="5357"/>
      <c r="B577" s="1364"/>
      <c r="C577" s="1043"/>
      <c r="D577" s="941"/>
      <c r="E577" s="935"/>
      <c r="F577" s="935"/>
      <c r="G577" s="935"/>
      <c r="H577" s="5"/>
      <c r="I577" s="935"/>
      <c r="J577" s="953">
        <f t="shared" si="9"/>
        <v>0</v>
      </c>
      <c r="K577" s="1039">
        <f>IF(ISTEXT(B577),B577,IF(ISBLANK(B577),0,(B577/B553)*M553))</f>
        <v>0</v>
      </c>
      <c r="L577" s="1044">
        <f>+IF(ISTEXT(C577),0,IF(ISBLANK(C577),0,(C577/B553)*M553))</f>
        <v>0</v>
      </c>
      <c r="M577" s="1045">
        <f>+IF(ISTEXT(C577),0,IF(ISBLANK(C577),0,(C577/1000/B553)*M553))</f>
        <v>0</v>
      </c>
      <c r="N577" s="23">
        <f>IF(ISTEXT(C577),0,(C577/C606)/1000)</f>
        <v>0</v>
      </c>
      <c r="O577" s="942"/>
      <c r="P577" s="942"/>
      <c r="Q577" s="942"/>
      <c r="R577" s="1365">
        <f t="shared" si="10"/>
        <v>0</v>
      </c>
      <c r="S577" s="1369">
        <f>(K577/M553)*U553</f>
        <v>0</v>
      </c>
      <c r="T577" s="1370">
        <f>(L577/M553)*U553</f>
        <v>0</v>
      </c>
      <c r="U577" s="1371">
        <f>(M577/M553)*U553</f>
        <v>0</v>
      </c>
      <c r="V577" s="1372">
        <f t="shared" si="11"/>
        <v>0</v>
      </c>
      <c r="W577" s="5478"/>
      <c r="X577" s="529"/>
      <c r="Y577" s="5357"/>
      <c r="Z577" s="1288" t="s">
        <v>1382</v>
      </c>
    </row>
    <row r="578" spans="1:26" ht="18" customHeight="1">
      <c r="A578" s="5357"/>
      <c r="B578" s="1364"/>
      <c r="C578" s="1043"/>
      <c r="D578" s="941"/>
      <c r="E578" s="935"/>
      <c r="F578" s="935"/>
      <c r="G578" s="935"/>
      <c r="H578" s="5"/>
      <c r="I578" s="935"/>
      <c r="J578" s="953">
        <f t="shared" si="9"/>
        <v>0</v>
      </c>
      <c r="K578" s="1039">
        <f>IF(ISTEXT(B578),B578,IF(ISBLANK(B578),0,(B578/B553)*M553))</f>
        <v>0</v>
      </c>
      <c r="L578" s="1044">
        <f>+IF(ISTEXT(C578),0,IF(ISBLANK(C578),0,(C578/B553)*M553))</f>
        <v>0</v>
      </c>
      <c r="M578" s="1045">
        <f>+IF(ISTEXT(C578),0,IF(ISBLANK(C578),0,(C578/1000/B553)*M553))</f>
        <v>0</v>
      </c>
      <c r="N578" s="23">
        <f>IF(ISTEXT(C578),0,(C578/C606)/1000)</f>
        <v>0</v>
      </c>
      <c r="O578" s="942"/>
      <c r="P578" s="942"/>
      <c r="Q578" s="942"/>
      <c r="R578" s="1365">
        <f t="shared" si="10"/>
        <v>0</v>
      </c>
      <c r="S578" s="1369">
        <f>(K578/M553)*U553</f>
        <v>0</v>
      </c>
      <c r="T578" s="1370">
        <f>(L578/M553)*U553</f>
        <v>0</v>
      </c>
      <c r="U578" s="1371">
        <f>(M578/M553)*U553</f>
        <v>0</v>
      </c>
      <c r="V578" s="1372">
        <f t="shared" si="11"/>
        <v>0</v>
      </c>
      <c r="W578" s="5478"/>
      <c r="X578" s="529"/>
      <c r="Y578" s="5357"/>
      <c r="Z578" s="1288" t="s">
        <v>1382</v>
      </c>
    </row>
    <row r="579" spans="1:26" ht="18" customHeight="1">
      <c r="A579" s="5357"/>
      <c r="B579" s="1364"/>
      <c r="C579" s="1043"/>
      <c r="D579" s="941"/>
      <c r="E579" s="935"/>
      <c r="F579" s="935"/>
      <c r="G579" s="935"/>
      <c r="H579" s="5"/>
      <c r="I579" s="935"/>
      <c r="J579" s="953">
        <f t="shared" si="9"/>
        <v>0</v>
      </c>
      <c r="K579" s="1039">
        <f>IF(ISTEXT(B579),B579,IF(ISBLANK(B579),0,(B579/B553)*M553))</f>
        <v>0</v>
      </c>
      <c r="L579" s="1044">
        <f>+IF(ISTEXT(C579),0,IF(ISBLANK(C579),0,(C579/B553)*M553))</f>
        <v>0</v>
      </c>
      <c r="M579" s="1045">
        <f>+IF(ISTEXT(C579),0,IF(ISBLANK(C579),0,(C579/1000/B553)*M553))</f>
        <v>0</v>
      </c>
      <c r="N579" s="23">
        <f>IF(ISTEXT(C579),0,(C579/C606)/1000)</f>
        <v>0</v>
      </c>
      <c r="O579" s="942"/>
      <c r="P579" s="942"/>
      <c r="Q579" s="942"/>
      <c r="R579" s="1365">
        <f t="shared" si="10"/>
        <v>0</v>
      </c>
      <c r="S579" s="1369">
        <f>(K579/M553)*U553</f>
        <v>0</v>
      </c>
      <c r="T579" s="1370">
        <f>(L579/M553)*U553</f>
        <v>0</v>
      </c>
      <c r="U579" s="1371">
        <f>(M579/M553)*U553</f>
        <v>0</v>
      </c>
      <c r="V579" s="1372">
        <f t="shared" si="11"/>
        <v>0</v>
      </c>
      <c r="W579" s="5478"/>
      <c r="X579" s="529"/>
      <c r="Y579" s="5357"/>
      <c r="Z579" s="1288" t="s">
        <v>1382</v>
      </c>
    </row>
    <row r="580" spans="1:26" ht="18" customHeight="1">
      <c r="A580" s="5357"/>
      <c r="B580" s="1364"/>
      <c r="C580" s="1043"/>
      <c r="D580" s="941"/>
      <c r="E580" s="935"/>
      <c r="F580" s="935"/>
      <c r="G580" s="935"/>
      <c r="H580" s="5"/>
      <c r="I580" s="935"/>
      <c r="J580" s="953">
        <f t="shared" si="9"/>
        <v>0</v>
      </c>
      <c r="K580" s="1039">
        <f>IF(ISTEXT(B580),B580,IF(ISBLANK(B580),0,(B580/B553)*M553))</f>
        <v>0</v>
      </c>
      <c r="L580" s="1044">
        <f>+IF(ISTEXT(C580),0,IF(ISBLANK(C580),0,(C580/B553)*M553))</f>
        <v>0</v>
      </c>
      <c r="M580" s="1045">
        <f>+IF(ISTEXT(C580),0,IF(ISBLANK(C580),0,(C580/1000/B553)*M553))</f>
        <v>0</v>
      </c>
      <c r="N580" s="23">
        <f>IF(ISTEXT(C580),0,(C580/C606)/1000)</f>
        <v>0</v>
      </c>
      <c r="O580" s="942"/>
      <c r="P580" s="942"/>
      <c r="Q580" s="942"/>
      <c r="R580" s="1365">
        <f t="shared" si="10"/>
        <v>0</v>
      </c>
      <c r="S580" s="1369">
        <f>(K580/M553)*U553</f>
        <v>0</v>
      </c>
      <c r="T580" s="1370">
        <f>(L580/M553)*U553</f>
        <v>0</v>
      </c>
      <c r="U580" s="1371">
        <f>(M580/M553)*U553</f>
        <v>0</v>
      </c>
      <c r="V580" s="1372">
        <f t="shared" si="11"/>
        <v>0</v>
      </c>
      <c r="W580" s="5478"/>
      <c r="X580" s="529"/>
      <c r="Y580" s="5357"/>
      <c r="Z580" s="1288" t="s">
        <v>1382</v>
      </c>
    </row>
    <row r="581" spans="1:26" ht="18" customHeight="1">
      <c r="A581" s="5357"/>
      <c r="B581" s="1364"/>
      <c r="C581" s="1043"/>
      <c r="D581" s="941"/>
      <c r="E581" s="935"/>
      <c r="F581" s="935"/>
      <c r="G581" s="935"/>
      <c r="H581" s="5"/>
      <c r="I581" s="935"/>
      <c r="J581" s="953">
        <f t="shared" si="9"/>
        <v>0</v>
      </c>
      <c r="K581" s="1039">
        <f>IF(ISTEXT(B581),B581,IF(ISBLANK(B581),0,(B581/B553)*M553))</f>
        <v>0</v>
      </c>
      <c r="L581" s="1044">
        <f>+IF(ISTEXT(C581),0,IF(ISBLANK(C581),0,(C581/B553)*M553))</f>
        <v>0</v>
      </c>
      <c r="M581" s="1045">
        <f>+IF(ISTEXT(C581),0,IF(ISBLANK(C581),0,(C581/1000/B553)*M553))</f>
        <v>0</v>
      </c>
      <c r="N581" s="23">
        <f>IF(ISTEXT(C581),0,(C581/C606)/1000)</f>
        <v>0</v>
      </c>
      <c r="O581" s="942"/>
      <c r="P581" s="942"/>
      <c r="Q581" s="942"/>
      <c r="R581" s="1365">
        <f t="shared" si="10"/>
        <v>0</v>
      </c>
      <c r="S581" s="1369">
        <f>(K581/M553)*U553</f>
        <v>0</v>
      </c>
      <c r="T581" s="1370">
        <f>(L581/M553)*U553</f>
        <v>0</v>
      </c>
      <c r="U581" s="1371">
        <f>(M581/M553)*U553</f>
        <v>0</v>
      </c>
      <c r="V581" s="1372">
        <f t="shared" si="11"/>
        <v>0</v>
      </c>
      <c r="W581" s="5478"/>
      <c r="X581" s="529"/>
      <c r="Y581" s="5357"/>
      <c r="Z581" s="1288" t="s">
        <v>1382</v>
      </c>
    </row>
    <row r="582" spans="1:26" ht="18" customHeight="1">
      <c r="A582" s="5357"/>
      <c r="B582" s="1364"/>
      <c r="C582" s="1043"/>
      <c r="D582" s="941"/>
      <c r="E582" s="935"/>
      <c r="F582" s="935"/>
      <c r="G582" s="935"/>
      <c r="H582" s="5"/>
      <c r="I582" s="935"/>
      <c r="J582" s="953">
        <f t="shared" si="9"/>
        <v>0</v>
      </c>
      <c r="K582" s="1039">
        <f>IF(ISTEXT(B582),B582,IF(ISBLANK(B582),0,(B582/B553)*M553))</f>
        <v>0</v>
      </c>
      <c r="L582" s="1044">
        <f>+IF(ISTEXT(C582),0,IF(ISBLANK(C582),0,(C582/B553)*M553))</f>
        <v>0</v>
      </c>
      <c r="M582" s="1045">
        <f>+IF(ISTEXT(C582),0,IF(ISBLANK(C582),0,(C582/1000/B553)*M553))</f>
        <v>0</v>
      </c>
      <c r="N582" s="23">
        <f>IF(ISTEXT(C582),0,(C582/C606)/1000)</f>
        <v>0</v>
      </c>
      <c r="O582" s="942"/>
      <c r="P582" s="942"/>
      <c r="Q582" s="942"/>
      <c r="R582" s="1365">
        <f t="shared" si="10"/>
        <v>0</v>
      </c>
      <c r="S582" s="1369">
        <f>(K582/M553)*U553</f>
        <v>0</v>
      </c>
      <c r="T582" s="1370">
        <f>(L582/M553)*U553</f>
        <v>0</v>
      </c>
      <c r="U582" s="1371">
        <f>(M582/M553)*U553</f>
        <v>0</v>
      </c>
      <c r="V582" s="1372">
        <f t="shared" si="11"/>
        <v>0</v>
      </c>
      <c r="W582" s="5478"/>
      <c r="X582" s="529"/>
      <c r="Y582" s="5357"/>
      <c r="Z582" s="1288" t="s">
        <v>1382</v>
      </c>
    </row>
    <row r="583" spans="1:26" ht="18" customHeight="1">
      <c r="A583" s="5357"/>
      <c r="B583" s="1364"/>
      <c r="C583" s="1043"/>
      <c r="D583" s="941"/>
      <c r="E583" s="935"/>
      <c r="F583" s="935"/>
      <c r="G583" s="935"/>
      <c r="H583" s="5"/>
      <c r="I583" s="935"/>
      <c r="J583" s="953">
        <f t="shared" si="9"/>
        <v>0</v>
      </c>
      <c r="K583" s="1039">
        <f>IF(ISTEXT(B583),B583,IF(ISBLANK(B583),0,(B583/B553)*M553))</f>
        <v>0</v>
      </c>
      <c r="L583" s="1044">
        <f>+IF(ISTEXT(C583),0,IF(ISBLANK(C583),0,(C583/B553)*M553))</f>
        <v>0</v>
      </c>
      <c r="M583" s="1045">
        <f>+IF(ISTEXT(C583),0,IF(ISBLANK(C583),0,(C583/1000/B553)*M553))</f>
        <v>0</v>
      </c>
      <c r="N583" s="23">
        <f>IF(ISTEXT(C583),0,(C583/C606)/1000)</f>
        <v>0</v>
      </c>
      <c r="O583" s="942"/>
      <c r="P583" s="942"/>
      <c r="Q583" s="942"/>
      <c r="R583" s="1365">
        <f t="shared" si="10"/>
        <v>0</v>
      </c>
      <c r="S583" s="1369">
        <f>(K583/M553)*U553</f>
        <v>0</v>
      </c>
      <c r="T583" s="1370">
        <f>(L583/M553)*U553</f>
        <v>0</v>
      </c>
      <c r="U583" s="1371">
        <f>(M583/M553)*U553</f>
        <v>0</v>
      </c>
      <c r="V583" s="1372">
        <f t="shared" si="11"/>
        <v>0</v>
      </c>
      <c r="W583" s="5478"/>
      <c r="X583" s="529"/>
      <c r="Y583" s="5357"/>
      <c r="Z583" s="1288" t="s">
        <v>1382</v>
      </c>
    </row>
    <row r="584" spans="1:26" ht="18" customHeight="1">
      <c r="A584" s="5357"/>
      <c r="B584" s="1364"/>
      <c r="C584" s="1043"/>
      <c r="D584" s="941"/>
      <c r="E584" s="935"/>
      <c r="F584" s="935"/>
      <c r="G584" s="935"/>
      <c r="H584" s="5"/>
      <c r="I584" s="935"/>
      <c r="J584" s="953">
        <f t="shared" si="9"/>
        <v>0</v>
      </c>
      <c r="K584" s="1039">
        <f>IF(ISTEXT(B584),B584,IF(ISBLANK(B584),0,(B584/B553)*M553))</f>
        <v>0</v>
      </c>
      <c r="L584" s="1044">
        <f>+IF(ISTEXT(C584),0,IF(ISBLANK(C584),0,(C584/B553)*M553))</f>
        <v>0</v>
      </c>
      <c r="M584" s="1045">
        <f>+IF(ISTEXT(C584),0,IF(ISBLANK(C584),0,(C584/1000/B553)*M553))</f>
        <v>0</v>
      </c>
      <c r="N584" s="23">
        <f>IF(ISTEXT(C584),0,(C584/C606)/1000)</f>
        <v>0</v>
      </c>
      <c r="O584" s="942"/>
      <c r="P584" s="942"/>
      <c r="Q584" s="942"/>
      <c r="R584" s="1365">
        <f t="shared" si="10"/>
        <v>0</v>
      </c>
      <c r="S584" s="1369">
        <f>(K584/M553)*U553</f>
        <v>0</v>
      </c>
      <c r="T584" s="1370">
        <f>(L584/M553)*U553</f>
        <v>0</v>
      </c>
      <c r="U584" s="1371">
        <f>(M584/M553)*U553</f>
        <v>0</v>
      </c>
      <c r="V584" s="1372">
        <f t="shared" si="11"/>
        <v>0</v>
      </c>
      <c r="W584" s="5478"/>
      <c r="X584" s="529"/>
      <c r="Y584" s="5357"/>
      <c r="Z584" s="1288" t="s">
        <v>1382</v>
      </c>
    </row>
    <row r="585" spans="1:26" ht="18" customHeight="1">
      <c r="A585" s="5357"/>
      <c r="B585" s="1364"/>
      <c r="C585" s="1043"/>
      <c r="D585" s="941"/>
      <c r="E585" s="935"/>
      <c r="F585" s="935"/>
      <c r="G585" s="935"/>
      <c r="H585" s="5"/>
      <c r="I585" s="935"/>
      <c r="J585" s="953">
        <f t="shared" si="9"/>
        <v>0</v>
      </c>
      <c r="K585" s="1039">
        <f>IF(ISTEXT(B585),B585,IF(ISBLANK(B585),0,(B585/B553)*M553))</f>
        <v>0</v>
      </c>
      <c r="L585" s="1044">
        <f>+IF(ISTEXT(C585),0,IF(ISBLANK(C585),0,(C585/B553)*M553))</f>
        <v>0</v>
      </c>
      <c r="M585" s="1045">
        <f>+IF(ISTEXT(C585),0,IF(ISBLANK(C585),0,(C585/1000/B553)*M553))</f>
        <v>0</v>
      </c>
      <c r="N585" s="23">
        <f>IF(ISTEXT(C585),0,(C585/C606)/1000)</f>
        <v>0</v>
      </c>
      <c r="O585" s="942"/>
      <c r="P585" s="942"/>
      <c r="Q585" s="942"/>
      <c r="R585" s="1365">
        <f t="shared" si="10"/>
        <v>0</v>
      </c>
      <c r="S585" s="1369">
        <f>(K585/M553)*U553</f>
        <v>0</v>
      </c>
      <c r="T585" s="1370">
        <f>(L585/M553)*U553</f>
        <v>0</v>
      </c>
      <c r="U585" s="1371">
        <f>(M585/M553)*U553</f>
        <v>0</v>
      </c>
      <c r="V585" s="1372">
        <f t="shared" si="11"/>
        <v>0</v>
      </c>
      <c r="W585" s="5478"/>
      <c r="X585" s="529"/>
      <c r="Y585" s="5357"/>
      <c r="Z585" s="1288" t="s">
        <v>1382</v>
      </c>
    </row>
    <row r="586" spans="1:26" ht="18" customHeight="1">
      <c r="A586" s="5357"/>
      <c r="B586" s="1364"/>
      <c r="C586" s="1043"/>
      <c r="D586" s="941"/>
      <c r="E586" s="935"/>
      <c r="F586" s="935"/>
      <c r="G586" s="935"/>
      <c r="H586" s="5"/>
      <c r="I586" s="935"/>
      <c r="J586" s="953">
        <f t="shared" si="9"/>
        <v>0</v>
      </c>
      <c r="K586" s="1039">
        <f>IF(ISTEXT(B586),B586,IF(ISBLANK(B586),0,(B586/B553)*M553))</f>
        <v>0</v>
      </c>
      <c r="L586" s="1044">
        <f>+IF(ISTEXT(C586),0,IF(ISBLANK(C586),0,(C586/B553)*M553))</f>
        <v>0</v>
      </c>
      <c r="M586" s="1045">
        <f>+IF(ISTEXT(C586),0,IF(ISBLANK(C586),0,(C586/1000/B553)*M553))</f>
        <v>0</v>
      </c>
      <c r="N586" s="23">
        <f>IF(ISTEXT(C586),0,(C586/C606)/1000)</f>
        <v>0</v>
      </c>
      <c r="O586" s="942"/>
      <c r="P586" s="942"/>
      <c r="Q586" s="942"/>
      <c r="R586" s="1365">
        <f t="shared" si="10"/>
        <v>0</v>
      </c>
      <c r="S586" s="1369">
        <f>(K586/M553)*U553</f>
        <v>0</v>
      </c>
      <c r="T586" s="1370">
        <f>(L586/M553)*U553</f>
        <v>0</v>
      </c>
      <c r="U586" s="1371">
        <f>(M586/M553)*U553</f>
        <v>0</v>
      </c>
      <c r="V586" s="1372">
        <f t="shared" si="11"/>
        <v>0</v>
      </c>
      <c r="W586" s="5478"/>
      <c r="X586" s="529"/>
      <c r="Y586" s="5357"/>
      <c r="Z586" s="1288" t="s">
        <v>1382</v>
      </c>
    </row>
    <row r="587" spans="1:26" ht="18" customHeight="1">
      <c r="A587" s="5357"/>
      <c r="B587" s="1364"/>
      <c r="C587" s="1043"/>
      <c r="D587" s="941"/>
      <c r="E587" s="935"/>
      <c r="F587" s="935"/>
      <c r="G587" s="935"/>
      <c r="H587" s="5"/>
      <c r="I587" s="935"/>
      <c r="J587" s="953">
        <f t="shared" si="9"/>
        <v>0</v>
      </c>
      <c r="K587" s="1039">
        <f>IF(ISTEXT(B587),B587,IF(ISBLANK(B587),0,(B587/B553)*M553))</f>
        <v>0</v>
      </c>
      <c r="L587" s="1044">
        <f>+IF(ISTEXT(C587),0,IF(ISBLANK(C587),0,(C587/B553)*M553))</f>
        <v>0</v>
      </c>
      <c r="M587" s="1045">
        <f>+IF(ISTEXT(C587),0,IF(ISBLANK(C587),0,(C587/1000/B553)*M553))</f>
        <v>0</v>
      </c>
      <c r="N587" s="23">
        <f>IF(ISTEXT(C587),0,(C587/C606)/1000)</f>
        <v>0</v>
      </c>
      <c r="O587" s="942"/>
      <c r="P587" s="942"/>
      <c r="Q587" s="942"/>
      <c r="R587" s="1365">
        <f t="shared" si="10"/>
        <v>0</v>
      </c>
      <c r="S587" s="1369">
        <f>(K587/M553)*U553</f>
        <v>0</v>
      </c>
      <c r="T587" s="1370">
        <f>(L587/M553)*U553</f>
        <v>0</v>
      </c>
      <c r="U587" s="1371">
        <f>(M587/M553)*U553</f>
        <v>0</v>
      </c>
      <c r="V587" s="1372">
        <f t="shared" si="11"/>
        <v>0</v>
      </c>
      <c r="W587" s="5478"/>
      <c r="X587" s="529"/>
      <c r="Y587" s="5357"/>
      <c r="Z587" s="1288" t="s">
        <v>1382</v>
      </c>
    </row>
    <row r="588" spans="1:26" ht="18" customHeight="1">
      <c r="A588" s="5357"/>
      <c r="B588" s="1364"/>
      <c r="C588" s="1043"/>
      <c r="D588" s="941"/>
      <c r="E588" s="935"/>
      <c r="F588" s="935"/>
      <c r="G588" s="935"/>
      <c r="H588" s="5"/>
      <c r="I588" s="935"/>
      <c r="J588" s="953">
        <f t="shared" si="9"/>
        <v>0</v>
      </c>
      <c r="K588" s="1039">
        <f>IF(ISTEXT(B588),B588,IF(ISBLANK(B588),0,(B588/B553)*M553))</f>
        <v>0</v>
      </c>
      <c r="L588" s="1044">
        <f>+IF(ISTEXT(C588),0,IF(ISBLANK(C588),0,(C588/B553)*M553))</f>
        <v>0</v>
      </c>
      <c r="M588" s="1045">
        <f>+IF(ISTEXT(C588),0,IF(ISBLANK(C588),0,(C588/1000/B553)*M553))</f>
        <v>0</v>
      </c>
      <c r="N588" s="23">
        <f>IF(ISTEXT(C588),0,(C588/C606)/1000)</f>
        <v>0</v>
      </c>
      <c r="O588" s="942"/>
      <c r="P588" s="942"/>
      <c r="Q588" s="942"/>
      <c r="R588" s="1365">
        <f t="shared" si="10"/>
        <v>0</v>
      </c>
      <c r="S588" s="1369">
        <f>(K588/M553)*U553</f>
        <v>0</v>
      </c>
      <c r="T588" s="1370">
        <f>(L588/M553)*U553</f>
        <v>0</v>
      </c>
      <c r="U588" s="1371">
        <f>(M588/M553)*U553</f>
        <v>0</v>
      </c>
      <c r="V588" s="1372">
        <f t="shared" si="11"/>
        <v>0</v>
      </c>
      <c r="W588" s="5478"/>
      <c r="X588" s="529"/>
      <c r="Y588" s="5357"/>
      <c r="Z588" s="1288" t="s">
        <v>1382</v>
      </c>
    </row>
    <row r="589" spans="1:26" ht="18" customHeight="1">
      <c r="A589" s="5357"/>
      <c r="B589" s="1364"/>
      <c r="C589" s="1043"/>
      <c r="D589" s="941"/>
      <c r="E589" s="935"/>
      <c r="F589" s="935"/>
      <c r="G589" s="935"/>
      <c r="H589" s="5"/>
      <c r="I589" s="935"/>
      <c r="J589" s="953">
        <f t="shared" si="9"/>
        <v>0</v>
      </c>
      <c r="K589" s="1039">
        <f>IF(ISTEXT(B589),B589,IF(ISBLANK(B589),0,(B589/B553)*M553))</f>
        <v>0</v>
      </c>
      <c r="L589" s="1044">
        <f>+IF(ISTEXT(C589),0,IF(ISBLANK(C589),0,(C589/B553)*M553))</f>
        <v>0</v>
      </c>
      <c r="M589" s="1045">
        <f>+IF(ISTEXT(C589),0,IF(ISBLANK(C589),0,(C589/1000/B553)*M553))</f>
        <v>0</v>
      </c>
      <c r="N589" s="23">
        <f>IF(ISTEXT(C589),0,(C589/C606)/1000)</f>
        <v>0</v>
      </c>
      <c r="O589" s="942"/>
      <c r="P589" s="942"/>
      <c r="Q589" s="942"/>
      <c r="R589" s="1365">
        <f t="shared" si="10"/>
        <v>0</v>
      </c>
      <c r="S589" s="1369">
        <f>(K589/M553)*U553</f>
        <v>0</v>
      </c>
      <c r="T589" s="1370">
        <f>(L589/M553)*U553</f>
        <v>0</v>
      </c>
      <c r="U589" s="1371">
        <f>(M589/M553)*U553</f>
        <v>0</v>
      </c>
      <c r="V589" s="1372">
        <f t="shared" si="11"/>
        <v>0</v>
      </c>
      <c r="W589" s="5478"/>
      <c r="X589" s="529"/>
      <c r="Y589" s="5357"/>
      <c r="Z589" s="1288" t="s">
        <v>1382</v>
      </c>
    </row>
    <row r="590" spans="1:26" ht="18" customHeight="1">
      <c r="A590" s="5357"/>
      <c r="B590" s="1364"/>
      <c r="C590" s="1043"/>
      <c r="D590" s="941"/>
      <c r="E590" s="935"/>
      <c r="F590" s="935"/>
      <c r="G590" s="935"/>
      <c r="H590" s="5"/>
      <c r="I590" s="935"/>
      <c r="J590" s="953">
        <f t="shared" si="9"/>
        <v>0</v>
      </c>
      <c r="K590" s="1039">
        <f>IF(ISTEXT(B590),B590,IF(ISBLANK(B590),0,(B590/B553)*M553))</f>
        <v>0</v>
      </c>
      <c r="L590" s="1044">
        <f>+IF(ISTEXT(C590),0,IF(ISBLANK(C590),0,(C590/B553)*M553))</f>
        <v>0</v>
      </c>
      <c r="M590" s="1045">
        <f>+IF(ISTEXT(C590),0,IF(ISBLANK(C590),0,(C590/1000/B553)*M553))</f>
        <v>0</v>
      </c>
      <c r="N590" s="23">
        <f>IF(ISTEXT(C590),0,(C590/C606)/1000)</f>
        <v>0</v>
      </c>
      <c r="O590" s="942"/>
      <c r="P590" s="942"/>
      <c r="Q590" s="942"/>
      <c r="R590" s="1365">
        <f t="shared" si="10"/>
        <v>0</v>
      </c>
      <c r="S590" s="1369">
        <f>(K590/M553)*U553</f>
        <v>0</v>
      </c>
      <c r="T590" s="1370">
        <f>(L590/M553)*U553</f>
        <v>0</v>
      </c>
      <c r="U590" s="1371">
        <f>(M590/M553)*U553</f>
        <v>0</v>
      </c>
      <c r="V590" s="1372">
        <f t="shared" si="11"/>
        <v>0</v>
      </c>
      <c r="W590" s="5478"/>
      <c r="X590" s="529"/>
      <c r="Y590" s="5357"/>
      <c r="Z590" s="1288" t="s">
        <v>1382</v>
      </c>
    </row>
    <row r="591" spans="1:26" ht="18" customHeight="1">
      <c r="A591" s="5357"/>
      <c r="B591" s="1364"/>
      <c r="C591" s="1043"/>
      <c r="D591" s="941"/>
      <c r="E591" s="935"/>
      <c r="F591" s="935"/>
      <c r="G591" s="935"/>
      <c r="H591" s="5"/>
      <c r="I591" s="935"/>
      <c r="J591" s="953">
        <f t="shared" si="9"/>
        <v>0</v>
      </c>
      <c r="K591" s="1039">
        <f>IF(ISTEXT(B591),B591,IF(ISBLANK(B591),0,(B591/B553)*M553))</f>
        <v>0</v>
      </c>
      <c r="L591" s="1044">
        <f>+IF(ISTEXT(C591),0,IF(ISBLANK(C591),0,(C591/B553)*M553))</f>
        <v>0</v>
      </c>
      <c r="M591" s="1045">
        <f>+IF(ISTEXT(C591),0,IF(ISBLANK(C591),0,(C591/1000/B553)*M553))</f>
        <v>0</v>
      </c>
      <c r="N591" s="23">
        <f>IF(ISTEXT(C591),0,(C591/C606)/1000)</f>
        <v>0</v>
      </c>
      <c r="O591" s="942"/>
      <c r="P591" s="942"/>
      <c r="Q591" s="942"/>
      <c r="R591" s="1365">
        <f t="shared" si="10"/>
        <v>0</v>
      </c>
      <c r="S591" s="1369">
        <f>(K591/M553)*U553</f>
        <v>0</v>
      </c>
      <c r="T591" s="1370">
        <f>(L591/M553)*U553</f>
        <v>0</v>
      </c>
      <c r="U591" s="1371">
        <f>(M591/M553)*U553</f>
        <v>0</v>
      </c>
      <c r="V591" s="1372">
        <f t="shared" si="11"/>
        <v>0</v>
      </c>
      <c r="W591" s="5478"/>
      <c r="X591" s="529"/>
      <c r="Y591" s="5357"/>
      <c r="Z591" s="1288" t="s">
        <v>1382</v>
      </c>
    </row>
    <row r="592" spans="1:26" ht="18" customHeight="1">
      <c r="A592" s="5357"/>
      <c r="B592" s="1364"/>
      <c r="C592" s="1043"/>
      <c r="D592" s="941"/>
      <c r="E592" s="935"/>
      <c r="F592" s="935"/>
      <c r="G592" s="935"/>
      <c r="H592" s="5"/>
      <c r="I592" s="935"/>
      <c r="J592" s="953">
        <f t="shared" si="9"/>
        <v>0</v>
      </c>
      <c r="K592" s="1039">
        <f>IF(ISTEXT(B592),B592,IF(ISBLANK(B592),0,(B592/B553)*M553))</f>
        <v>0</v>
      </c>
      <c r="L592" s="1044">
        <f>+IF(ISTEXT(C592),0,IF(ISBLANK(C592),0,(C592/B553)*M553))</f>
        <v>0</v>
      </c>
      <c r="M592" s="1045">
        <f>+IF(ISTEXT(C592),0,IF(ISBLANK(C592),0,(C592/1000/B553)*M553))</f>
        <v>0</v>
      </c>
      <c r="N592" s="23">
        <f>IF(ISTEXT(C592),0,(C592/C606)/1000)</f>
        <v>0</v>
      </c>
      <c r="O592" s="942"/>
      <c r="P592" s="942"/>
      <c r="Q592" s="942"/>
      <c r="R592" s="1365">
        <f t="shared" si="10"/>
        <v>0</v>
      </c>
      <c r="S592" s="1369">
        <f>(K592/M553)*U553</f>
        <v>0</v>
      </c>
      <c r="T592" s="1370">
        <f>(L592/M553)*U553</f>
        <v>0</v>
      </c>
      <c r="U592" s="1371">
        <f>(M592/M553)*U553</f>
        <v>0</v>
      </c>
      <c r="V592" s="1372">
        <f t="shared" si="11"/>
        <v>0</v>
      </c>
      <c r="W592" s="5478"/>
      <c r="X592" s="529"/>
      <c r="Y592" s="5357"/>
      <c r="Z592" s="1288" t="s">
        <v>1382</v>
      </c>
    </row>
    <row r="593" spans="1:27" ht="18" customHeight="1">
      <c r="A593" s="5357"/>
      <c r="B593" s="1364"/>
      <c r="C593" s="1043"/>
      <c r="D593" s="941"/>
      <c r="E593" s="935"/>
      <c r="F593" s="935"/>
      <c r="G593" s="935"/>
      <c r="H593" s="5"/>
      <c r="I593" s="935"/>
      <c r="J593" s="953">
        <f t="shared" si="9"/>
        <v>0</v>
      </c>
      <c r="K593" s="1039">
        <f>IF(ISTEXT(B593),B593,IF(ISBLANK(B593),0,(B593/B553)*M553))</f>
        <v>0</v>
      </c>
      <c r="L593" s="1044">
        <f>+IF(ISTEXT(C593),0,IF(ISBLANK(C593),0,(C593/B553)*M553))</f>
        <v>0</v>
      </c>
      <c r="M593" s="1045">
        <f>+IF(ISTEXT(C593),0,IF(ISBLANK(C593),0,(C593/1000/B553)*M553))</f>
        <v>0</v>
      </c>
      <c r="N593" s="23">
        <f>IF(ISTEXT(C593),0,(C593/C606)/1000)</f>
        <v>0</v>
      </c>
      <c r="O593" s="942"/>
      <c r="P593" s="942"/>
      <c r="Q593" s="942"/>
      <c r="R593" s="1365">
        <f t="shared" si="10"/>
        <v>0</v>
      </c>
      <c r="S593" s="1369">
        <f>(K593/M553)*U553</f>
        <v>0</v>
      </c>
      <c r="T593" s="1370">
        <f>(L593/M553)*U553</f>
        <v>0</v>
      </c>
      <c r="U593" s="1371">
        <f>(M593/M553)*U553</f>
        <v>0</v>
      </c>
      <c r="V593" s="1372">
        <f t="shared" si="11"/>
        <v>0</v>
      </c>
      <c r="W593" s="5478"/>
      <c r="X593" s="529"/>
      <c r="Y593" s="5357"/>
      <c r="Z593" s="1288" t="s">
        <v>1382</v>
      </c>
    </row>
    <row r="594" spans="1:27" ht="18" customHeight="1">
      <c r="A594" s="5357"/>
      <c r="B594" s="1364"/>
      <c r="C594" s="1043"/>
      <c r="D594" s="941"/>
      <c r="E594" s="935"/>
      <c r="F594" s="935"/>
      <c r="G594" s="935"/>
      <c r="H594" s="5"/>
      <c r="I594" s="935"/>
      <c r="J594" s="953">
        <f t="shared" si="9"/>
        <v>0</v>
      </c>
      <c r="K594" s="1039">
        <f>IF(ISTEXT(B594),B594,IF(ISBLANK(B594),0,(B594/B553)*M553))</f>
        <v>0</v>
      </c>
      <c r="L594" s="1044">
        <f>+IF(ISTEXT(C594),0,IF(ISBLANK(C594),0,(C594/B553)*M553))</f>
        <v>0</v>
      </c>
      <c r="M594" s="1045">
        <f>+IF(ISTEXT(C594),0,IF(ISBLANK(C594),0,(C594/1000/B553)*M553))</f>
        <v>0</v>
      </c>
      <c r="N594" s="23">
        <f>IF(ISTEXT(C594),0,(C594/C606)/1000)</f>
        <v>0</v>
      </c>
      <c r="O594" s="942"/>
      <c r="P594" s="942"/>
      <c r="Q594" s="942"/>
      <c r="R594" s="1365">
        <f t="shared" si="10"/>
        <v>0</v>
      </c>
      <c r="S594" s="1369">
        <f>(K594/M553)*U553</f>
        <v>0</v>
      </c>
      <c r="T594" s="1370">
        <f>(L594/M553)*U553</f>
        <v>0</v>
      </c>
      <c r="U594" s="1371">
        <f>(M594/M553)*U553</f>
        <v>0</v>
      </c>
      <c r="V594" s="1372">
        <f t="shared" si="11"/>
        <v>0</v>
      </c>
      <c r="W594" s="5478"/>
      <c r="X594" s="529"/>
      <c r="Y594" s="5357"/>
      <c r="Z594" s="1288" t="s">
        <v>1382</v>
      </c>
    </row>
    <row r="595" spans="1:27" ht="18" customHeight="1">
      <c r="A595" s="5357"/>
      <c r="B595" s="1364"/>
      <c r="C595" s="1043"/>
      <c r="D595" s="941"/>
      <c r="E595" s="935"/>
      <c r="F595" s="935"/>
      <c r="G595" s="935"/>
      <c r="H595" s="5"/>
      <c r="I595" s="935"/>
      <c r="J595" s="953">
        <f t="shared" si="9"/>
        <v>0</v>
      </c>
      <c r="K595" s="1039">
        <f>IF(ISTEXT(B595),B595,IF(ISBLANK(B595),0,(B595/B553)*M553))</f>
        <v>0</v>
      </c>
      <c r="L595" s="1044">
        <f>+IF(ISTEXT(C595),0,IF(ISBLANK(C595),0,(C595/B553)*M553))</f>
        <v>0</v>
      </c>
      <c r="M595" s="1045">
        <f>+IF(ISTEXT(C595),0,IF(ISBLANK(C595),0,(C595/1000/B553)*M553))</f>
        <v>0</v>
      </c>
      <c r="N595" s="23">
        <f>IF(ISTEXT(C595),0,(C595/C606)/1000)</f>
        <v>0</v>
      </c>
      <c r="O595" s="942"/>
      <c r="P595" s="942"/>
      <c r="Q595" s="942"/>
      <c r="R595" s="1365">
        <f t="shared" si="10"/>
        <v>0</v>
      </c>
      <c r="S595" s="1369">
        <f>(K595/M553)*U553</f>
        <v>0</v>
      </c>
      <c r="T595" s="1370">
        <f>(L595/M553)*U553</f>
        <v>0</v>
      </c>
      <c r="U595" s="1371">
        <f>(M595/M553)*U553</f>
        <v>0</v>
      </c>
      <c r="V595" s="1372">
        <f t="shared" si="11"/>
        <v>0</v>
      </c>
      <c r="W595" s="5478"/>
      <c r="X595" s="529"/>
      <c r="Y595" s="5357"/>
      <c r="Z595" s="1288" t="s">
        <v>1382</v>
      </c>
    </row>
    <row r="596" spans="1:27" ht="18" customHeight="1">
      <c r="A596" s="5357"/>
      <c r="B596" s="1364"/>
      <c r="C596" s="1043"/>
      <c r="D596" s="941"/>
      <c r="E596" s="935"/>
      <c r="F596" s="935"/>
      <c r="G596" s="935"/>
      <c r="H596" s="5"/>
      <c r="I596" s="935"/>
      <c r="J596" s="953">
        <f t="shared" si="9"/>
        <v>0</v>
      </c>
      <c r="K596" s="1039">
        <f>IF(ISTEXT(B596),B596,IF(ISBLANK(B596),0,(B596/B553)*M553))</f>
        <v>0</v>
      </c>
      <c r="L596" s="1044">
        <f>+IF(ISTEXT(C596),0,IF(ISBLANK(C596),0,(C596/B553)*M553))</f>
        <v>0</v>
      </c>
      <c r="M596" s="1045">
        <f>+IF(ISTEXT(C596),0,IF(ISBLANK(C596),0,(C596/1000/B553)*M553))</f>
        <v>0</v>
      </c>
      <c r="N596" s="23">
        <f>IF(ISTEXT(C596),0,(C596/C606)/1000)</f>
        <v>0</v>
      </c>
      <c r="O596" s="942"/>
      <c r="P596" s="942"/>
      <c r="Q596" s="942"/>
      <c r="R596" s="1365">
        <f t="shared" si="10"/>
        <v>0</v>
      </c>
      <c r="S596" s="1369">
        <f>(K596/M553)*U553</f>
        <v>0</v>
      </c>
      <c r="T596" s="1370">
        <f>(L596/M553)*U553</f>
        <v>0</v>
      </c>
      <c r="U596" s="1371">
        <f>(M596/M553)*U553</f>
        <v>0</v>
      </c>
      <c r="V596" s="1372">
        <f t="shared" si="11"/>
        <v>0</v>
      </c>
      <c r="W596" s="5478"/>
      <c r="X596" s="529"/>
      <c r="Y596" s="5357"/>
      <c r="Z596" s="1288" t="s">
        <v>1382</v>
      </c>
    </row>
    <row r="597" spans="1:27" ht="18" customHeight="1">
      <c r="A597" s="5357"/>
      <c r="B597" s="1364"/>
      <c r="C597" s="1043"/>
      <c r="D597" s="941"/>
      <c r="E597" s="935"/>
      <c r="F597" s="935"/>
      <c r="G597" s="935"/>
      <c r="H597" s="5"/>
      <c r="I597" s="935"/>
      <c r="J597" s="953">
        <f t="shared" si="9"/>
        <v>0</v>
      </c>
      <c r="K597" s="1039">
        <f>IF(ISTEXT(B597),B597,IF(ISBLANK(B597),0,(B597/B553)*M553))</f>
        <v>0</v>
      </c>
      <c r="L597" s="1044">
        <f>+IF(ISTEXT(C597),0,IF(ISBLANK(C597),0,(C597/B553)*M553))</f>
        <v>0</v>
      </c>
      <c r="M597" s="1045">
        <f>+IF(ISTEXT(C597),0,IF(ISBLANK(C597),0,(C597/1000/B553)*M553))</f>
        <v>0</v>
      </c>
      <c r="N597" s="23">
        <f>IF(ISTEXT(C597),0,(C597/C606)/1000)</f>
        <v>0</v>
      </c>
      <c r="O597" s="942"/>
      <c r="P597" s="942"/>
      <c r="Q597" s="942"/>
      <c r="R597" s="1365">
        <f t="shared" si="10"/>
        <v>0</v>
      </c>
      <c r="S597" s="1369">
        <f>(K597/M553)*U553</f>
        <v>0</v>
      </c>
      <c r="T597" s="1370">
        <f>(L597/M553)*U553</f>
        <v>0</v>
      </c>
      <c r="U597" s="1371">
        <f>(M597/M553)*U553</f>
        <v>0</v>
      </c>
      <c r="V597" s="1372">
        <f t="shared" si="11"/>
        <v>0</v>
      </c>
      <c r="W597" s="5478"/>
      <c r="X597" s="529"/>
      <c r="Y597" s="5357"/>
      <c r="Z597" s="1288" t="s">
        <v>1382</v>
      </c>
    </row>
    <row r="598" spans="1:27" ht="18" customHeight="1">
      <c r="A598" s="5357"/>
      <c r="B598" s="1364"/>
      <c r="C598" s="1043"/>
      <c r="D598" s="941"/>
      <c r="E598" s="935"/>
      <c r="F598" s="935"/>
      <c r="G598" s="935"/>
      <c r="H598" s="5"/>
      <c r="I598" s="935"/>
      <c r="J598" s="953">
        <f t="shared" si="9"/>
        <v>0</v>
      </c>
      <c r="K598" s="1039">
        <f>IF(ISTEXT(B598),B598,IF(ISBLANK(B598),0,(B598/B553)*M553))</f>
        <v>0</v>
      </c>
      <c r="L598" s="1044">
        <f>+IF(ISTEXT(C598),0,IF(ISBLANK(C598),0,(C598/B553)*M553))</f>
        <v>0</v>
      </c>
      <c r="M598" s="1045">
        <f>+IF(ISTEXT(C598),0,IF(ISBLANK(C598),0,(C598/1000/B553)*M553))</f>
        <v>0</v>
      </c>
      <c r="N598" s="23">
        <f>IF(ISTEXT(C598),0,(C598/C606)/1000)</f>
        <v>0</v>
      </c>
      <c r="O598" s="942"/>
      <c r="P598" s="942"/>
      <c r="Q598" s="942"/>
      <c r="R598" s="1365">
        <f t="shared" si="10"/>
        <v>0</v>
      </c>
      <c r="S598" s="1369">
        <f>(K598/M553)*U553</f>
        <v>0</v>
      </c>
      <c r="T598" s="1370">
        <f>(L598/M553)*U553</f>
        <v>0</v>
      </c>
      <c r="U598" s="1371">
        <f>(M598/M553)*U553</f>
        <v>0</v>
      </c>
      <c r="V598" s="1372">
        <f t="shared" si="11"/>
        <v>0</v>
      </c>
      <c r="W598" s="5478"/>
      <c r="X598" s="529"/>
      <c r="Y598" s="5357"/>
      <c r="Z598" s="1288" t="s">
        <v>1382</v>
      </c>
    </row>
    <row r="599" spans="1:27" ht="18" customHeight="1">
      <c r="A599" s="5357"/>
      <c r="B599" s="1364"/>
      <c r="C599" s="1043"/>
      <c r="D599" s="941"/>
      <c r="E599" s="935"/>
      <c r="F599" s="935"/>
      <c r="G599" s="935"/>
      <c r="H599" s="5"/>
      <c r="I599" s="935"/>
      <c r="J599" s="953">
        <f t="shared" si="9"/>
        <v>0</v>
      </c>
      <c r="K599" s="1039">
        <f>IF(ISTEXT(B599),B599,IF(ISBLANK(B599),0,(B599/B553)*M553))</f>
        <v>0</v>
      </c>
      <c r="L599" s="1044">
        <f>+IF(ISTEXT(C599),0,IF(ISBLANK(C599),0,(C599/B553)*M553))</f>
        <v>0</v>
      </c>
      <c r="M599" s="1045">
        <f>+IF(ISTEXT(C599),0,IF(ISBLANK(C599),0,(C599/1000/B553)*M553))</f>
        <v>0</v>
      </c>
      <c r="N599" s="23">
        <f>IF(ISTEXT(C599),0,(C599/C606)/1000)</f>
        <v>0</v>
      </c>
      <c r="O599" s="942"/>
      <c r="P599" s="942"/>
      <c r="Q599" s="942"/>
      <c r="R599" s="1365">
        <f t="shared" si="10"/>
        <v>0</v>
      </c>
      <c r="S599" s="1369">
        <f>(K599/M553)*U553</f>
        <v>0</v>
      </c>
      <c r="T599" s="1370">
        <f>(L599/M553)*U553</f>
        <v>0</v>
      </c>
      <c r="U599" s="1371">
        <f>(M599/M553)*U553</f>
        <v>0</v>
      </c>
      <c r="V599" s="1372">
        <f t="shared" si="11"/>
        <v>0</v>
      </c>
      <c r="W599" s="5478"/>
      <c r="X599" s="529"/>
      <c r="Y599" s="5357"/>
      <c r="Z599" s="1288" t="s">
        <v>1382</v>
      </c>
    </row>
    <row r="600" spans="1:27" ht="18" customHeight="1">
      <c r="A600" s="5357"/>
      <c r="B600" s="1364"/>
      <c r="C600" s="1043"/>
      <c r="D600" s="941"/>
      <c r="E600" s="935"/>
      <c r="F600" s="935"/>
      <c r="G600" s="935"/>
      <c r="H600" s="5"/>
      <c r="I600" s="935"/>
      <c r="J600" s="953">
        <f t="shared" si="9"/>
        <v>0</v>
      </c>
      <c r="K600" s="1039">
        <f>IF(ISTEXT(B600),B600,IF(ISBLANK(B600),0,(B600/B553)*M553))</f>
        <v>0</v>
      </c>
      <c r="L600" s="1044">
        <f>+IF(ISTEXT(C600),0,IF(ISBLANK(C600),0,(C600/B553)*M553))</f>
        <v>0</v>
      </c>
      <c r="M600" s="1045">
        <f>+IF(ISTEXT(C600),0,IF(ISBLANK(C600),0,(C600/1000/B553)*M553))</f>
        <v>0</v>
      </c>
      <c r="N600" s="23">
        <f>IF(ISTEXT(C600),0,(C600/C606)/1000)</f>
        <v>0</v>
      </c>
      <c r="O600" s="942"/>
      <c r="P600" s="942"/>
      <c r="Q600" s="942"/>
      <c r="R600" s="1365">
        <f t="shared" si="10"/>
        <v>0</v>
      </c>
      <c r="S600" s="1369">
        <f>(K600/M553)*U553</f>
        <v>0</v>
      </c>
      <c r="T600" s="1370">
        <f>(L600/M553)*U553</f>
        <v>0</v>
      </c>
      <c r="U600" s="1371">
        <f>(M600/M553)*U553</f>
        <v>0</v>
      </c>
      <c r="V600" s="1372">
        <f t="shared" si="11"/>
        <v>0</v>
      </c>
      <c r="W600" s="5478"/>
      <c r="X600" s="529"/>
      <c r="Y600" s="5357"/>
      <c r="Z600" s="1288" t="s">
        <v>1382</v>
      </c>
    </row>
    <row r="601" spans="1:27" ht="18" customHeight="1">
      <c r="A601" s="5357"/>
      <c r="B601" s="1364"/>
      <c r="C601" s="1043"/>
      <c r="D601" s="941"/>
      <c r="E601" s="935"/>
      <c r="F601" s="935"/>
      <c r="G601" s="935"/>
      <c r="H601" s="5"/>
      <c r="I601" s="935"/>
      <c r="J601" s="953">
        <f t="shared" si="9"/>
        <v>0</v>
      </c>
      <c r="K601" s="1039">
        <f>IF(ISTEXT(B601),B601,IF(ISBLANK(B601),0,(B601/B553)*M553))</f>
        <v>0</v>
      </c>
      <c r="L601" s="1044">
        <f>+IF(ISTEXT(C601),0,IF(ISBLANK(C601),0,(C601/B553)*M553))</f>
        <v>0</v>
      </c>
      <c r="M601" s="1045">
        <f>+IF(ISTEXT(C601),0,IF(ISBLANK(C601),0,(C601/1000/B553)*M553))</f>
        <v>0</v>
      </c>
      <c r="N601" s="23">
        <f>IF(ISTEXT(C601),0,(C601/C606)/1000)</f>
        <v>0</v>
      </c>
      <c r="O601" s="942"/>
      <c r="P601" s="942"/>
      <c r="Q601" s="942"/>
      <c r="R601" s="1365">
        <f t="shared" si="10"/>
        <v>0</v>
      </c>
      <c r="S601" s="1369">
        <f>(K601/M553)*U553</f>
        <v>0</v>
      </c>
      <c r="T601" s="1370">
        <f>(L601/M553)*U553</f>
        <v>0</v>
      </c>
      <c r="U601" s="1371">
        <f>(M601/M553)*U553</f>
        <v>0</v>
      </c>
      <c r="V601" s="1372">
        <f t="shared" si="11"/>
        <v>0</v>
      </c>
      <c r="W601" s="5478"/>
      <c r="X601" s="529"/>
      <c r="Y601" s="5357"/>
      <c r="Z601" s="1288" t="s">
        <v>1382</v>
      </c>
    </row>
    <row r="602" spans="1:27" ht="18" customHeight="1">
      <c r="A602" s="5357"/>
      <c r="B602" s="1364"/>
      <c r="C602" s="1043"/>
      <c r="D602" s="941"/>
      <c r="E602" s="935"/>
      <c r="F602" s="935"/>
      <c r="G602" s="935"/>
      <c r="H602" s="5"/>
      <c r="I602" s="935"/>
      <c r="J602" s="953">
        <f t="shared" si="9"/>
        <v>0</v>
      </c>
      <c r="K602" s="1039">
        <f>IF(ISTEXT(B602),B602,IF(ISBLANK(B602),0,(B602/B553)*M553))</f>
        <v>0</v>
      </c>
      <c r="L602" s="1044">
        <f>+IF(ISTEXT(C602),0,IF(ISBLANK(C602),0,(C602/B553)*M553))</f>
        <v>0</v>
      </c>
      <c r="M602" s="1045">
        <f>+IF(ISTEXT(C602),0,IF(ISBLANK(C602),0,(C602/1000/B553)*M553))</f>
        <v>0</v>
      </c>
      <c r="N602" s="23">
        <f>IF(ISTEXT(C602),0,(C602/C606)/1000)</f>
        <v>0</v>
      </c>
      <c r="O602" s="942"/>
      <c r="P602" s="942"/>
      <c r="Q602" s="942"/>
      <c r="R602" s="1365">
        <f t="shared" si="10"/>
        <v>0</v>
      </c>
      <c r="S602" s="1369">
        <f>(K602/M553)*U553</f>
        <v>0</v>
      </c>
      <c r="T602" s="1370">
        <f>(L602/M553)*U553</f>
        <v>0</v>
      </c>
      <c r="U602" s="1371">
        <f>(M602/M553)*U553</f>
        <v>0</v>
      </c>
      <c r="V602" s="1372">
        <f t="shared" si="11"/>
        <v>0</v>
      </c>
      <c r="W602" s="5478"/>
      <c r="X602" s="529"/>
      <c r="Y602" s="5357"/>
      <c r="Z602" s="1288" t="s">
        <v>1382</v>
      </c>
    </row>
    <row r="603" spans="1:27" ht="18" customHeight="1">
      <c r="A603" s="5357"/>
      <c r="B603" s="1364"/>
      <c r="C603" s="1043"/>
      <c r="D603" s="941"/>
      <c r="E603" s="935"/>
      <c r="F603" s="935"/>
      <c r="G603" s="935"/>
      <c r="H603" s="5"/>
      <c r="I603" s="935"/>
      <c r="J603" s="953">
        <f t="shared" si="9"/>
        <v>0</v>
      </c>
      <c r="K603" s="1039">
        <f>IF(ISTEXT(B603),B603,IF(ISBLANK(B603),0,(B603/B553)*M553))</f>
        <v>0</v>
      </c>
      <c r="L603" s="1044">
        <f>+IF(ISTEXT(C603),0,IF(ISBLANK(C603),0,(C603/B553)*M553))</f>
        <v>0</v>
      </c>
      <c r="M603" s="1045">
        <f>+IF(ISTEXT(C603),0,IF(ISBLANK(C603),0,(C603/1000/B553)*M553))</f>
        <v>0</v>
      </c>
      <c r="N603" s="23">
        <f>IF(ISTEXT(C603),0,(C603/C606)/1000)</f>
        <v>0</v>
      </c>
      <c r="O603" s="942"/>
      <c r="P603" s="942"/>
      <c r="Q603" s="942"/>
      <c r="R603" s="1365">
        <f t="shared" si="10"/>
        <v>0</v>
      </c>
      <c r="S603" s="1369">
        <f>(K603/M553)*U553</f>
        <v>0</v>
      </c>
      <c r="T603" s="1370">
        <f>(L603/M553)*U553</f>
        <v>0</v>
      </c>
      <c r="U603" s="1371">
        <f>(M603/M553)*U553</f>
        <v>0</v>
      </c>
      <c r="V603" s="1372">
        <f t="shared" si="11"/>
        <v>0</v>
      </c>
      <c r="W603" s="5478"/>
      <c r="X603" s="529"/>
      <c r="Y603" s="5357"/>
      <c r="Z603" s="1288" t="s">
        <v>1382</v>
      </c>
    </row>
    <row r="604" spans="1:27" ht="18" customHeight="1">
      <c r="A604" s="5357"/>
      <c r="B604" s="1364"/>
      <c r="C604" s="1043"/>
      <c r="D604" s="941"/>
      <c r="E604" s="935"/>
      <c r="F604" s="935"/>
      <c r="G604" s="935"/>
      <c r="H604" s="5"/>
      <c r="I604" s="935"/>
      <c r="J604" s="953">
        <f t="shared" si="9"/>
        <v>0</v>
      </c>
      <c r="K604" s="1039">
        <f>IF(ISTEXT(B604),B604,IF(ISBLANK(B604),0,(B604/B553)*M553))</f>
        <v>0</v>
      </c>
      <c r="L604" s="1044">
        <f>+IF(ISTEXT(C604),0,IF(ISBLANK(C604),0,(C604/B553)*M553))</f>
        <v>0</v>
      </c>
      <c r="M604" s="1045">
        <f>+IF(ISTEXT(C604),0,IF(ISBLANK(C604),0,(C604/1000/B553)*M553))</f>
        <v>0</v>
      </c>
      <c r="N604" s="23">
        <f>IF(ISTEXT(C604),0,(C604/C606)/1000)</f>
        <v>0</v>
      </c>
      <c r="O604" s="942"/>
      <c r="P604" s="942"/>
      <c r="Q604" s="942"/>
      <c r="R604" s="1365">
        <f t="shared" si="10"/>
        <v>0</v>
      </c>
      <c r="S604" s="1369">
        <f>(K604/M553)*U553</f>
        <v>0</v>
      </c>
      <c r="T604" s="1370">
        <f>(L604/M553)*U553</f>
        <v>0</v>
      </c>
      <c r="U604" s="1371">
        <f>(M604/M553)*U553</f>
        <v>0</v>
      </c>
      <c r="V604" s="1372">
        <f t="shared" si="11"/>
        <v>0</v>
      </c>
      <c r="W604" s="5478"/>
      <c r="X604" s="529"/>
      <c r="Y604" s="5357"/>
      <c r="Z604" s="5508" t="s">
        <v>1442</v>
      </c>
      <c r="AA604" s="5508"/>
    </row>
    <row r="605" spans="1:27" ht="18" customHeight="1">
      <c r="A605" s="5357"/>
      <c r="B605" s="5339" t="s">
        <v>2236</v>
      </c>
      <c r="C605" s="5340"/>
      <c r="D605" s="5340"/>
      <c r="E605" s="5340"/>
      <c r="F605" s="5340"/>
      <c r="G605" s="5340"/>
      <c r="H605" s="5340"/>
      <c r="I605" s="5340"/>
      <c r="J605" s="5340"/>
      <c r="K605" s="5340"/>
      <c r="L605" s="5340"/>
      <c r="M605" s="5340"/>
      <c r="N605" s="5341"/>
      <c r="O605" s="942"/>
      <c r="P605" s="942"/>
      <c r="Q605" s="942"/>
      <c r="R605" s="1365"/>
      <c r="S605" s="1366"/>
      <c r="T605" s="1373"/>
      <c r="U605" s="943"/>
      <c r="V605" s="952"/>
      <c r="W605" s="5478"/>
      <c r="X605" s="529"/>
      <c r="Y605" s="5357"/>
      <c r="Z605" s="5508"/>
      <c r="AA605" s="5508"/>
    </row>
    <row r="606" spans="1:27" ht="18" customHeight="1">
      <c r="A606" s="5357"/>
      <c r="B606" s="1363"/>
      <c r="C606" s="1374">
        <f>SUM(C564:C605)/1000</f>
        <v>1.5</v>
      </c>
      <c r="D606" s="5342" t="s">
        <v>294</v>
      </c>
      <c r="E606" s="5342"/>
      <c r="F606" s="5342"/>
      <c r="G606" s="5342"/>
      <c r="H606" s="5342"/>
      <c r="I606" s="5342"/>
      <c r="J606" s="1046"/>
      <c r="K606" s="1046"/>
      <c r="L606" s="1047">
        <f>SUM(L564:L605)</f>
        <v>1500</v>
      </c>
      <c r="M606" s="1026">
        <f>SUM(M564:M605)</f>
        <v>1.5</v>
      </c>
      <c r="N606" s="25">
        <f>SUM(N564:N604)</f>
        <v>1</v>
      </c>
      <c r="O606" s="1375"/>
      <c r="P606" s="1375"/>
      <c r="Q606" s="1375"/>
      <c r="R606" s="1376" t="str">
        <f>D606</f>
        <v xml:space="preserve">POIDS RECETTE </v>
      </c>
      <c r="S606" s="1377">
        <f>(K606/M553)*U553</f>
        <v>0</v>
      </c>
      <c r="T606" s="1378">
        <f>(L606/M553)*U553</f>
        <v>3000</v>
      </c>
      <c r="U606" s="1379">
        <f>(M606/M553)*U553</f>
        <v>3</v>
      </c>
      <c r="V606" s="1380">
        <f>N606</f>
        <v>1</v>
      </c>
      <c r="W606" s="5478"/>
      <c r="X606" s="529"/>
      <c r="Y606" s="5357"/>
      <c r="Z606" s="5508"/>
      <c r="AA606" s="5508"/>
    </row>
    <row r="607" spans="1:27" ht="18" customHeight="1">
      <c r="A607" s="5357"/>
      <c r="B607" s="1363"/>
      <c r="C607" s="1381">
        <f>C606*1000</f>
        <v>1500</v>
      </c>
      <c r="D607" s="1027"/>
      <c r="E607" s="1027"/>
      <c r="F607" s="1027"/>
      <c r="G607" s="1027"/>
      <c r="H607" s="1027"/>
      <c r="I607" s="1027"/>
      <c r="J607" s="1027"/>
      <c r="K607" s="1027"/>
      <c r="L607" s="1027"/>
      <c r="M607" s="1027"/>
      <c r="N607" s="30"/>
      <c r="O607" s="1332"/>
      <c r="P607" s="1333"/>
      <c r="Q607" s="1333"/>
      <c r="R607" s="1333"/>
      <c r="S607" s="1334"/>
      <c r="T607" s="1334"/>
      <c r="U607" s="1334"/>
      <c r="V607" s="1335"/>
      <c r="W607" s="5478"/>
      <c r="X607" s="529"/>
      <c r="Y607" s="5357"/>
      <c r="Z607" s="5508"/>
      <c r="AA607" s="5508"/>
    </row>
    <row r="608" spans="1:27" ht="18" customHeight="1">
      <c r="A608" s="5357"/>
      <c r="B608" s="1382"/>
      <c r="C608" s="955" t="s">
        <v>295</v>
      </c>
      <c r="D608" s="956"/>
      <c r="E608" s="956"/>
      <c r="F608" s="956"/>
      <c r="G608" s="5323" t="s">
        <v>247</v>
      </c>
      <c r="H608" s="5323"/>
      <c r="I608" s="5323"/>
      <c r="J608" s="5323"/>
      <c r="K608" s="5323"/>
      <c r="L608" s="5323"/>
      <c r="M608" s="5323"/>
      <c r="N608" s="5324"/>
      <c r="O608" s="1326"/>
      <c r="P608" s="1326"/>
      <c r="Q608" s="1326"/>
      <c r="R608" s="1413"/>
      <c r="S608" s="1414"/>
      <c r="T608" s="1415"/>
      <c r="U608" s="1416"/>
      <c r="V608" s="1417"/>
      <c r="W608" s="5478"/>
      <c r="X608" s="529"/>
      <c r="Y608" s="5357"/>
      <c r="Z608" s="1288" t="s">
        <v>1382</v>
      </c>
    </row>
    <row r="609" spans="1:26" ht="18" customHeight="1">
      <c r="A609" s="5357"/>
      <c r="B609" s="1383"/>
      <c r="C609" s="957" t="str">
        <f>SUBSTITUTE(ADDRESS(1,COLUMN(),4),"1","")</f>
        <v>C</v>
      </c>
      <c r="D609" s="958" t="s">
        <v>296</v>
      </c>
      <c r="E609" s="1058"/>
      <c r="F609" s="1058"/>
      <c r="G609" s="5323"/>
      <c r="H609" s="5323"/>
      <c r="I609" s="5323"/>
      <c r="J609" s="5323"/>
      <c r="K609" s="5323"/>
      <c r="L609" s="5323"/>
      <c r="M609" s="5323"/>
      <c r="N609" s="5324"/>
      <c r="O609" s="1326"/>
      <c r="P609" s="1326"/>
      <c r="Q609" s="1326"/>
      <c r="R609" s="1413"/>
      <c r="S609" s="1414"/>
      <c r="T609" s="1415"/>
      <c r="U609" s="1416"/>
      <c r="V609" s="1417"/>
      <c r="W609" s="5478"/>
      <c r="X609" s="529"/>
      <c r="Y609" s="5357"/>
      <c r="Z609" s="1288" t="s">
        <v>1382</v>
      </c>
    </row>
    <row r="610" spans="1:26" ht="18" customHeight="1">
      <c r="A610" s="5357"/>
      <c r="B610" s="1383"/>
      <c r="C610" s="960" t="s">
        <v>297</v>
      </c>
      <c r="D610" s="955" t="s">
        <v>298</v>
      </c>
      <c r="E610" s="1058"/>
      <c r="F610" s="1058"/>
      <c r="G610" s="955"/>
      <c r="H610" s="1059"/>
      <c r="I610" s="1059"/>
      <c r="J610" s="1059"/>
      <c r="K610" s="1059"/>
      <c r="L610" s="1059"/>
      <c r="M610" s="1059"/>
      <c r="N610" s="26"/>
      <c r="O610" s="1326"/>
      <c r="P610" s="1326"/>
      <c r="Q610" s="1326"/>
      <c r="R610" s="1413"/>
      <c r="S610" s="1414"/>
      <c r="T610" s="1415"/>
      <c r="U610" s="1416"/>
      <c r="V610" s="1417"/>
      <c r="W610" s="5478"/>
      <c r="X610" s="529"/>
      <c r="Y610" s="5357"/>
      <c r="Z610" s="1288" t="s">
        <v>1382</v>
      </c>
    </row>
    <row r="611" spans="1:26" ht="18" customHeight="1">
      <c r="A611" s="5357"/>
      <c r="B611" s="1318"/>
      <c r="C611" s="1384"/>
      <c r="D611" s="929"/>
      <c r="E611" s="930"/>
      <c r="F611" s="927"/>
      <c r="G611" s="927"/>
      <c r="H611" s="927"/>
      <c r="I611" s="927"/>
      <c r="J611" s="927"/>
      <c r="K611" s="1062" t="s">
        <v>299</v>
      </c>
      <c r="L611" s="927"/>
      <c r="M611" s="927"/>
      <c r="N611" s="27"/>
      <c r="O611" s="1326"/>
      <c r="P611" s="1326"/>
      <c r="Q611" s="1326"/>
      <c r="R611" s="1413"/>
      <c r="S611" s="1414"/>
      <c r="T611" s="1415"/>
      <c r="U611" s="1416"/>
      <c r="V611" s="1417"/>
      <c r="W611" s="5478"/>
      <c r="X611" s="529"/>
      <c r="Y611" s="5357"/>
      <c r="Z611" s="1288" t="s">
        <v>1382</v>
      </c>
    </row>
    <row r="612" spans="1:26" ht="18" customHeight="1">
      <c r="A612" s="5357"/>
      <c r="B612" s="2896">
        <v>1</v>
      </c>
      <c r="C612" s="1384"/>
      <c r="D612" s="932"/>
      <c r="E612" s="927"/>
      <c r="F612" s="933"/>
      <c r="G612" s="933"/>
      <c r="H612" s="933"/>
      <c r="I612" s="933"/>
      <c r="J612" s="933"/>
      <c r="K612" s="1062" t="s">
        <v>300</v>
      </c>
      <c r="L612" s="933"/>
      <c r="M612" s="933"/>
      <c r="N612" s="28"/>
      <c r="O612" s="1326"/>
      <c r="P612" s="1326"/>
      <c r="Q612" s="1326"/>
      <c r="R612" s="1413"/>
      <c r="S612" s="1414"/>
      <c r="T612" s="1415"/>
      <c r="U612" s="1416"/>
      <c r="V612" s="1417"/>
      <c r="W612" s="5478"/>
      <c r="X612" s="529"/>
      <c r="Y612" s="5357"/>
      <c r="Z612" s="1288" t="s">
        <v>1382</v>
      </c>
    </row>
    <row r="613" spans="1:26" ht="18" customHeight="1">
      <c r="A613" s="5357"/>
      <c r="B613" s="2896">
        <f>LARGE(B612:B612,1)+1</f>
        <v>2</v>
      </c>
      <c r="C613" s="1386" t="s">
        <v>2238</v>
      </c>
      <c r="D613" s="939"/>
      <c r="E613" s="939"/>
      <c r="F613" s="939"/>
      <c r="G613" s="939"/>
      <c r="H613" s="939"/>
      <c r="I613" s="939"/>
      <c r="J613" s="939"/>
      <c r="K613" s="1062" t="s">
        <v>302</v>
      </c>
      <c r="L613" s="939"/>
      <c r="M613" s="939"/>
      <c r="N613" s="1387"/>
      <c r="O613" s="1326"/>
      <c r="P613" s="1326"/>
      <c r="Q613" s="1326"/>
      <c r="R613" s="1413"/>
      <c r="S613" s="1414"/>
      <c r="T613" s="1415"/>
      <c r="U613" s="1416"/>
      <c r="V613" s="1417"/>
      <c r="W613" s="5478"/>
      <c r="X613" s="529"/>
      <c r="Y613" s="5357"/>
      <c r="Z613" s="1288" t="s">
        <v>1382</v>
      </c>
    </row>
    <row r="614" spans="1:26" ht="18" customHeight="1">
      <c r="A614" s="5357"/>
      <c r="B614" s="2896">
        <f>LARGE(B612:B613,1)+1</f>
        <v>3</v>
      </c>
      <c r="C614" s="1386"/>
      <c r="D614" s="939"/>
      <c r="E614" s="939"/>
      <c r="F614" s="939"/>
      <c r="G614" s="939"/>
      <c r="H614" s="939"/>
      <c r="I614" s="939"/>
      <c r="J614" s="939"/>
      <c r="K614" s="939"/>
      <c r="L614" s="939"/>
      <c r="M614" s="939"/>
      <c r="N614" s="1387"/>
      <c r="O614" s="1326"/>
      <c r="P614" s="1326"/>
      <c r="Q614" s="1326"/>
      <c r="R614" s="1413"/>
      <c r="S614" s="1414"/>
      <c r="T614" s="1415"/>
      <c r="U614" s="1416"/>
      <c r="V614" s="1417"/>
      <c r="W614" s="5478"/>
      <c r="X614" s="529"/>
      <c r="Y614" s="5357"/>
      <c r="Z614" s="1288" t="s">
        <v>1382</v>
      </c>
    </row>
    <row r="615" spans="1:26" ht="18" customHeight="1">
      <c r="A615" s="5357"/>
      <c r="B615" s="2896">
        <f>LARGE(B612:B614,1)+1</f>
        <v>4</v>
      </c>
      <c r="C615" s="1388" t="s">
        <v>1436</v>
      </c>
      <c r="D615" s="1389"/>
      <c r="E615" s="1389"/>
      <c r="F615" s="1389"/>
      <c r="G615" s="1389"/>
      <c r="H615" s="1389"/>
      <c r="I615" s="1389"/>
      <c r="J615" s="1389"/>
      <c r="K615" s="1389"/>
      <c r="L615" s="1389"/>
      <c r="M615" s="1389"/>
      <c r="N615" s="1390"/>
      <c r="O615" s="1326"/>
      <c r="P615" s="1326"/>
      <c r="Q615" s="1326"/>
      <c r="R615" s="1413"/>
      <c r="S615" s="1414"/>
      <c r="T615" s="1415"/>
      <c r="U615" s="1416"/>
      <c r="V615" s="1417"/>
      <c r="W615" s="5478"/>
      <c r="X615" s="529"/>
      <c r="Y615" s="5357"/>
      <c r="Z615" s="1288" t="s">
        <v>1382</v>
      </c>
    </row>
    <row r="616" spans="1:26" ht="18" customHeight="1">
      <c r="A616" s="5357"/>
      <c r="B616" s="2896">
        <f>LARGE(B612:B615,1)+1</f>
        <v>5</v>
      </c>
      <c r="C616" s="1386"/>
      <c r="D616" s="939"/>
      <c r="E616" s="939"/>
      <c r="F616" s="939"/>
      <c r="G616" s="939"/>
      <c r="H616" s="939"/>
      <c r="I616" s="939"/>
      <c r="J616" s="939"/>
      <c r="K616" s="939"/>
      <c r="L616" s="939"/>
      <c r="M616" s="939"/>
      <c r="N616" s="1387"/>
      <c r="O616" s="1326"/>
      <c r="P616" s="1326"/>
      <c r="Q616" s="1326"/>
      <c r="R616" s="1413"/>
      <c r="S616" s="1414"/>
      <c r="T616" s="1415"/>
      <c r="U616" s="1416"/>
      <c r="V616" s="1417"/>
      <c r="W616" s="5478"/>
      <c r="X616" s="529"/>
      <c r="Y616" s="5357"/>
      <c r="Z616" s="1288" t="s">
        <v>1382</v>
      </c>
    </row>
    <row r="617" spans="1:26" ht="18" customHeight="1">
      <c r="A617" s="5357"/>
      <c r="B617" s="2896">
        <f>LARGE(B612:B616,1)+1</f>
        <v>6</v>
      </c>
      <c r="C617" s="1386" t="s">
        <v>304</v>
      </c>
      <c r="D617" s="939"/>
      <c r="E617" s="939"/>
      <c r="F617" s="939"/>
      <c r="G617" s="939"/>
      <c r="H617" s="939"/>
      <c r="I617" s="939"/>
      <c r="J617" s="939"/>
      <c r="K617" s="939"/>
      <c r="L617" s="939"/>
      <c r="M617" s="939"/>
      <c r="N617" s="1387"/>
      <c r="O617" s="1326"/>
      <c r="P617" s="1326"/>
      <c r="Q617" s="1326"/>
      <c r="R617" s="1413"/>
      <c r="S617" s="1414"/>
      <c r="T617" s="1415"/>
      <c r="U617" s="1416"/>
      <c r="V617" s="1417"/>
      <c r="W617" s="5478"/>
      <c r="X617" s="529"/>
      <c r="Y617" s="5357"/>
      <c r="Z617" s="1288" t="s">
        <v>1382</v>
      </c>
    </row>
    <row r="618" spans="1:26" ht="18" customHeight="1">
      <c r="A618" s="5357"/>
      <c r="B618" s="2896">
        <f>LARGE(B612:B617,1)+1</f>
        <v>7</v>
      </c>
      <c r="C618" s="1386"/>
      <c r="D618" s="939"/>
      <c r="E618" s="939"/>
      <c r="F618" s="939"/>
      <c r="G618" s="939"/>
      <c r="H618" s="939"/>
      <c r="I618" s="939"/>
      <c r="J618" s="939"/>
      <c r="K618" s="939"/>
      <c r="L618" s="939"/>
      <c r="M618" s="939"/>
      <c r="N618" s="1387"/>
      <c r="O618" s="1326"/>
      <c r="P618" s="1326"/>
      <c r="Q618" s="1326"/>
      <c r="R618" s="1413"/>
      <c r="S618" s="1414"/>
      <c r="T618" s="1415"/>
      <c r="U618" s="1416"/>
      <c r="V618" s="1417"/>
      <c r="W618" s="5478"/>
      <c r="X618" s="529"/>
      <c r="Y618" s="5357"/>
      <c r="Z618" s="1288" t="s">
        <v>1382</v>
      </c>
    </row>
    <row r="619" spans="1:26" ht="18" customHeight="1">
      <c r="A619" s="5357"/>
      <c r="B619" s="2896">
        <f>LARGE(B612:B618,1)+1</f>
        <v>8</v>
      </c>
      <c r="C619" s="1386"/>
      <c r="D619" s="939"/>
      <c r="E619" s="939"/>
      <c r="F619" s="939"/>
      <c r="G619" s="939"/>
      <c r="H619" s="939"/>
      <c r="I619" s="939"/>
      <c r="J619" s="939"/>
      <c r="K619" s="939"/>
      <c r="L619" s="939"/>
      <c r="M619" s="939"/>
      <c r="N619" s="1387"/>
      <c r="O619" s="1326"/>
      <c r="P619" s="1326"/>
      <c r="Q619" s="1326"/>
      <c r="R619" s="1413"/>
      <c r="S619" s="1414"/>
      <c r="T619" s="1415"/>
      <c r="U619" s="1416"/>
      <c r="V619" s="1417"/>
      <c r="W619" s="5478"/>
      <c r="X619" s="529"/>
      <c r="Y619" s="5357"/>
      <c r="Z619" s="1288" t="s">
        <v>1382</v>
      </c>
    </row>
    <row r="620" spans="1:26" ht="18" customHeight="1">
      <c r="A620" s="5357"/>
      <c r="B620" s="2896">
        <f>LARGE(B612:B619,1)+1</f>
        <v>9</v>
      </c>
      <c r="C620" s="1386" t="s">
        <v>2237</v>
      </c>
      <c r="D620" s="939"/>
      <c r="E620" s="939"/>
      <c r="F620" s="939"/>
      <c r="G620" s="939"/>
      <c r="H620" s="939"/>
      <c r="I620" s="939"/>
      <c r="J620" s="939"/>
      <c r="K620" s="939"/>
      <c r="L620" s="939"/>
      <c r="M620" s="939"/>
      <c r="N620" s="1387"/>
      <c r="O620" s="1326"/>
      <c r="P620" s="1326"/>
      <c r="Q620" s="1326"/>
      <c r="R620" s="1413"/>
      <c r="S620" s="1414"/>
      <c r="T620" s="1415"/>
      <c r="U620" s="1416"/>
      <c r="V620" s="1417"/>
      <c r="W620" s="5478"/>
      <c r="X620" s="529"/>
      <c r="Y620" s="5357"/>
      <c r="Z620" s="1288" t="s">
        <v>1382</v>
      </c>
    </row>
    <row r="621" spans="1:26" ht="18" customHeight="1">
      <c r="A621" s="5357"/>
      <c r="B621" s="2896">
        <f>LARGE(B612:B620,1)+1</f>
        <v>10</v>
      </c>
      <c r="C621" s="1386"/>
      <c r="D621" s="939"/>
      <c r="E621" s="939"/>
      <c r="F621" s="939"/>
      <c r="G621" s="939"/>
      <c r="H621" s="939"/>
      <c r="I621" s="939"/>
      <c r="J621" s="939"/>
      <c r="K621" s="939"/>
      <c r="L621" s="939"/>
      <c r="M621" s="939"/>
      <c r="N621" s="1387"/>
      <c r="O621" s="1326"/>
      <c r="P621" s="1326"/>
      <c r="Q621" s="1326"/>
      <c r="R621" s="1413"/>
      <c r="S621" s="1414"/>
      <c r="T621" s="1415"/>
      <c r="U621" s="1416"/>
      <c r="V621" s="1417"/>
      <c r="W621" s="5478"/>
      <c r="X621" s="529"/>
      <c r="Y621" s="5357"/>
      <c r="Z621" s="1288" t="s">
        <v>1382</v>
      </c>
    </row>
    <row r="622" spans="1:26" ht="18" customHeight="1">
      <c r="A622" s="5357"/>
      <c r="B622" s="2896">
        <f>LARGE(B612:B621,1)+1</f>
        <v>11</v>
      </c>
      <c r="C622" s="1386" t="s">
        <v>306</v>
      </c>
      <c r="D622" s="939"/>
      <c r="E622" s="939"/>
      <c r="F622" s="939"/>
      <c r="G622" s="939"/>
      <c r="H622" s="939"/>
      <c r="I622" s="939"/>
      <c r="J622" s="939"/>
      <c r="K622" s="939"/>
      <c r="L622" s="939"/>
      <c r="M622" s="939"/>
      <c r="N622" s="1387"/>
      <c r="O622" s="1326"/>
      <c r="P622" s="1326"/>
      <c r="Q622" s="1326"/>
      <c r="R622" s="1413"/>
      <c r="S622" s="1414"/>
      <c r="T622" s="1415"/>
      <c r="U622" s="1416"/>
      <c r="V622" s="1417"/>
      <c r="W622" s="5478"/>
      <c r="X622" s="529"/>
      <c r="Y622" s="5357"/>
      <c r="Z622" s="1288" t="s">
        <v>1382</v>
      </c>
    </row>
    <row r="623" spans="1:26" ht="18" customHeight="1">
      <c r="A623" s="5357"/>
      <c r="B623" s="2896">
        <f>LARGE(B612:B622,1)+1</f>
        <v>12</v>
      </c>
      <c r="C623" s="1386"/>
      <c r="D623" s="939"/>
      <c r="E623" s="939"/>
      <c r="F623" s="939"/>
      <c r="G623" s="939"/>
      <c r="H623" s="939"/>
      <c r="I623" s="939"/>
      <c r="J623" s="939"/>
      <c r="K623" s="939"/>
      <c r="L623" s="939"/>
      <c r="M623" s="939"/>
      <c r="N623" s="1387"/>
      <c r="O623" s="1326"/>
      <c r="P623" s="1326"/>
      <c r="Q623" s="1326"/>
      <c r="R623" s="1413"/>
      <c r="S623" s="1414"/>
      <c r="T623" s="1415"/>
      <c r="U623" s="1416"/>
      <c r="V623" s="1417"/>
      <c r="W623" s="5478"/>
      <c r="X623" s="529"/>
      <c r="Y623" s="5357"/>
      <c r="Z623" s="1288" t="s">
        <v>1382</v>
      </c>
    </row>
    <row r="624" spans="1:26" ht="18" customHeight="1">
      <c r="A624" s="5357"/>
      <c r="B624" s="2896">
        <f>LARGE(B612:B623,1)+1</f>
        <v>13</v>
      </c>
      <c r="C624" s="1384"/>
      <c r="D624" s="935"/>
      <c r="E624" s="935"/>
      <c r="F624" s="935"/>
      <c r="G624" s="935"/>
      <c r="H624" s="935"/>
      <c r="I624" s="935"/>
      <c r="J624" s="935"/>
      <c r="K624" s="1391"/>
      <c r="L624" s="1391"/>
      <c r="M624" s="1391"/>
      <c r="N624" s="67"/>
      <c r="O624" s="1326"/>
      <c r="P624" s="1326"/>
      <c r="Q624" s="1326"/>
      <c r="R624" s="1413"/>
      <c r="S624" s="1414"/>
      <c r="T624" s="1415"/>
      <c r="U624" s="1416"/>
      <c r="V624" s="1417"/>
      <c r="W624" s="5478"/>
      <c r="X624" s="529"/>
      <c r="Y624" s="5357"/>
      <c r="Z624" s="1288" t="s">
        <v>1382</v>
      </c>
    </row>
    <row r="625" spans="1:26" ht="18" customHeight="1">
      <c r="A625" s="5357"/>
      <c r="B625" s="2896">
        <f>LARGE(B612:B624,1)+1</f>
        <v>14</v>
      </c>
      <c r="C625" s="1384"/>
      <c r="D625" s="935"/>
      <c r="E625" s="935"/>
      <c r="F625" s="935"/>
      <c r="G625" s="935"/>
      <c r="H625" s="935"/>
      <c r="I625" s="935"/>
      <c r="J625" s="935"/>
      <c r="K625" s="935"/>
      <c r="L625" s="935"/>
      <c r="M625" s="935"/>
      <c r="N625" s="1392"/>
      <c r="O625" s="1326"/>
      <c r="P625" s="1326"/>
      <c r="Q625" s="1326"/>
      <c r="R625" s="1413"/>
      <c r="S625" s="1414"/>
      <c r="T625" s="1415"/>
      <c r="U625" s="1416"/>
      <c r="V625" s="1417"/>
      <c r="W625" s="5478"/>
      <c r="X625" s="529"/>
      <c r="Y625" s="5357"/>
      <c r="Z625" s="1288" t="s">
        <v>1382</v>
      </c>
    </row>
    <row r="626" spans="1:26" ht="18" customHeight="1">
      <c r="A626" s="5357"/>
      <c r="B626" s="2896">
        <f>LARGE(B612:B625,1)+1</f>
        <v>15</v>
      </c>
      <c r="C626" s="1384"/>
      <c r="D626" s="935"/>
      <c r="E626" s="935"/>
      <c r="F626" s="935"/>
      <c r="G626" s="935"/>
      <c r="H626" s="935"/>
      <c r="I626" s="935"/>
      <c r="J626" s="935"/>
      <c r="K626" s="935"/>
      <c r="L626" s="935"/>
      <c r="M626" s="935"/>
      <c r="N626" s="1392"/>
      <c r="O626" s="1326"/>
      <c r="P626" s="1326"/>
      <c r="Q626" s="1326"/>
      <c r="R626" s="1413"/>
      <c r="S626" s="1414"/>
      <c r="T626" s="1415"/>
      <c r="U626" s="1416"/>
      <c r="V626" s="1417"/>
      <c r="W626" s="5478"/>
      <c r="X626" s="529"/>
      <c r="Y626" s="5357"/>
      <c r="Z626" s="1288" t="s">
        <v>1382</v>
      </c>
    </row>
    <row r="627" spans="1:26" ht="18" customHeight="1">
      <c r="A627" s="5357"/>
      <c r="B627" s="2896">
        <f>LARGE(B612:B626,1)+1</f>
        <v>16</v>
      </c>
      <c r="C627" s="1384"/>
      <c r="D627" s="935"/>
      <c r="E627" s="935"/>
      <c r="F627" s="935"/>
      <c r="G627" s="935"/>
      <c r="H627" s="935"/>
      <c r="I627" s="935"/>
      <c r="J627" s="935"/>
      <c r="K627" s="935"/>
      <c r="L627" s="935"/>
      <c r="M627" s="935"/>
      <c r="N627" s="1392"/>
      <c r="O627" s="1326"/>
      <c r="P627" s="1326"/>
      <c r="Q627" s="1326"/>
      <c r="R627" s="1413"/>
      <c r="S627" s="1414"/>
      <c r="T627" s="1415"/>
      <c r="U627" s="1416"/>
      <c r="V627" s="1417"/>
      <c r="W627" s="5478"/>
      <c r="X627" s="529"/>
      <c r="Y627" s="5357"/>
      <c r="Z627" s="1288" t="s">
        <v>1382</v>
      </c>
    </row>
    <row r="628" spans="1:26" ht="18" customHeight="1">
      <c r="A628" s="5357"/>
      <c r="B628" s="2896">
        <f>LARGE(B612:B627,1)+1</f>
        <v>17</v>
      </c>
      <c r="C628" s="1384"/>
      <c r="D628" s="935"/>
      <c r="E628" s="935"/>
      <c r="F628" s="935"/>
      <c r="G628" s="935"/>
      <c r="H628" s="935"/>
      <c r="I628" s="935"/>
      <c r="J628" s="935"/>
      <c r="K628" s="935"/>
      <c r="L628" s="935"/>
      <c r="M628" s="935"/>
      <c r="N628" s="1392"/>
      <c r="O628" s="1326"/>
      <c r="P628" s="1326"/>
      <c r="Q628" s="1326"/>
      <c r="R628" s="1413"/>
      <c r="S628" s="1414"/>
      <c r="T628" s="1415"/>
      <c r="U628" s="1416"/>
      <c r="V628" s="1417"/>
      <c r="W628" s="5478"/>
      <c r="X628" s="529"/>
      <c r="Y628" s="5357"/>
      <c r="Z628" s="1288" t="s">
        <v>1382</v>
      </c>
    </row>
    <row r="629" spans="1:26" ht="18" customHeight="1">
      <c r="A629" s="5357"/>
      <c r="B629" s="2896">
        <f>LARGE(B612:B628,1)+1</f>
        <v>18</v>
      </c>
      <c r="C629" s="1384"/>
      <c r="D629" s="935"/>
      <c r="E629" s="935"/>
      <c r="F629" s="935"/>
      <c r="G629" s="935"/>
      <c r="H629" s="935"/>
      <c r="I629" s="935"/>
      <c r="J629" s="935"/>
      <c r="K629" s="935"/>
      <c r="L629" s="935"/>
      <c r="M629" s="935"/>
      <c r="N629" s="1392"/>
      <c r="O629" s="1326"/>
      <c r="P629" s="1326"/>
      <c r="Q629" s="1326"/>
      <c r="R629" s="1413"/>
      <c r="S629" s="1414"/>
      <c r="T629" s="1415"/>
      <c r="U629" s="1416"/>
      <c r="V629" s="1417"/>
      <c r="W629" s="5478"/>
      <c r="X629" s="529"/>
      <c r="Y629" s="5357"/>
      <c r="Z629" s="1288" t="s">
        <v>1382</v>
      </c>
    </row>
    <row r="630" spans="1:26" ht="18" customHeight="1">
      <c r="A630" s="5357"/>
      <c r="B630" s="2896">
        <f>LARGE(B612:B629,1)+1</f>
        <v>19</v>
      </c>
      <c r="C630" s="1384"/>
      <c r="D630" s="935"/>
      <c r="E630" s="935"/>
      <c r="F630" s="935"/>
      <c r="G630" s="935"/>
      <c r="H630" s="935"/>
      <c r="I630" s="935"/>
      <c r="J630" s="935"/>
      <c r="K630" s="935"/>
      <c r="L630" s="935"/>
      <c r="M630" s="935"/>
      <c r="N630" s="1392"/>
      <c r="O630" s="1326"/>
      <c r="P630" s="1326"/>
      <c r="Q630" s="1326"/>
      <c r="R630" s="1413"/>
      <c r="S630" s="1414"/>
      <c r="T630" s="1415"/>
      <c r="U630" s="1416"/>
      <c r="V630" s="1417"/>
      <c r="W630" s="5478"/>
      <c r="X630" s="529"/>
      <c r="Y630" s="5357"/>
      <c r="Z630" s="1288" t="s">
        <v>1382</v>
      </c>
    </row>
    <row r="631" spans="1:26" ht="18" customHeight="1">
      <c r="A631" s="5357"/>
      <c r="B631" s="2896">
        <f>LARGE(B612:B630,1)+1</f>
        <v>20</v>
      </c>
      <c r="C631" s="1384"/>
      <c r="D631" s="935"/>
      <c r="E631" s="935"/>
      <c r="F631" s="935"/>
      <c r="G631" s="935"/>
      <c r="H631" s="935"/>
      <c r="I631" s="935"/>
      <c r="J631" s="935"/>
      <c r="K631" s="935"/>
      <c r="L631" s="935"/>
      <c r="M631" s="935"/>
      <c r="N631" s="1392"/>
      <c r="O631" s="1326"/>
      <c r="P631" s="1326"/>
      <c r="Q631" s="1326"/>
      <c r="R631" s="1413"/>
      <c r="S631" s="1414"/>
      <c r="T631" s="1415"/>
      <c r="U631" s="1416"/>
      <c r="V631" s="1417"/>
      <c r="W631" s="5478"/>
      <c r="X631" s="529"/>
      <c r="Y631" s="5357"/>
      <c r="Z631" s="1288" t="s">
        <v>1382</v>
      </c>
    </row>
    <row r="632" spans="1:26" ht="18" customHeight="1">
      <c r="A632" s="5357"/>
      <c r="B632" s="2896">
        <f>LARGE(B612:B631,1)+1</f>
        <v>21</v>
      </c>
      <c r="C632" s="1384"/>
      <c r="D632" s="935"/>
      <c r="E632" s="935"/>
      <c r="F632" s="935"/>
      <c r="G632" s="935"/>
      <c r="H632" s="935"/>
      <c r="I632" s="935"/>
      <c r="J632" s="935"/>
      <c r="K632" s="935"/>
      <c r="L632" s="935"/>
      <c r="M632" s="935"/>
      <c r="N632" s="1392"/>
      <c r="O632" s="1326"/>
      <c r="P632" s="1326"/>
      <c r="Q632" s="1326"/>
      <c r="R632" s="1413"/>
      <c r="S632" s="1414"/>
      <c r="T632" s="1415"/>
      <c r="U632" s="1416"/>
      <c r="V632" s="1417"/>
      <c r="W632" s="5478"/>
      <c r="X632" s="529"/>
      <c r="Y632" s="5357"/>
      <c r="Z632" s="1288" t="s">
        <v>1382</v>
      </c>
    </row>
    <row r="633" spans="1:26" ht="18" customHeight="1">
      <c r="A633" s="5357"/>
      <c r="B633" s="2896">
        <f>LARGE(B612:B632,1)+1</f>
        <v>22</v>
      </c>
      <c r="C633" s="1384"/>
      <c r="D633" s="935"/>
      <c r="E633" s="935"/>
      <c r="F633" s="935"/>
      <c r="G633" s="935"/>
      <c r="H633" s="935"/>
      <c r="I633" s="935"/>
      <c r="J633" s="935"/>
      <c r="K633" s="935"/>
      <c r="L633" s="935"/>
      <c r="M633" s="935"/>
      <c r="N633" s="1392"/>
      <c r="O633" s="1326"/>
      <c r="P633" s="1326"/>
      <c r="Q633" s="1326"/>
      <c r="R633" s="1413"/>
      <c r="S633" s="1414"/>
      <c r="T633" s="1415"/>
      <c r="U633" s="1416"/>
      <c r="V633" s="1417"/>
      <c r="W633" s="5478"/>
      <c r="X633" s="529"/>
      <c r="Y633" s="5357"/>
      <c r="Z633" s="1288" t="s">
        <v>1382</v>
      </c>
    </row>
    <row r="634" spans="1:26" ht="18" customHeight="1">
      <c r="A634" s="5357"/>
      <c r="B634" s="2896">
        <f>LARGE(B612:B633,1)+1</f>
        <v>23</v>
      </c>
      <c r="C634" s="1384"/>
      <c r="D634" s="935"/>
      <c r="E634" s="935"/>
      <c r="F634" s="935"/>
      <c r="G634" s="935"/>
      <c r="H634" s="935"/>
      <c r="I634" s="935"/>
      <c r="J634" s="935"/>
      <c r="K634" s="935"/>
      <c r="L634" s="935"/>
      <c r="M634" s="935"/>
      <c r="N634" s="1392"/>
      <c r="O634" s="1326"/>
      <c r="P634" s="1326"/>
      <c r="Q634" s="1326"/>
      <c r="R634" s="1413"/>
      <c r="S634" s="1414"/>
      <c r="T634" s="1415"/>
      <c r="U634" s="1416"/>
      <c r="V634" s="1417"/>
      <c r="W634" s="5478"/>
      <c r="X634" s="529"/>
      <c r="Y634" s="5357"/>
      <c r="Z634" s="1288" t="s">
        <v>1382</v>
      </c>
    </row>
    <row r="635" spans="1:26" ht="18" customHeight="1">
      <c r="A635" s="5357"/>
      <c r="B635" s="2896">
        <f>LARGE(B612:B634,1)+1</f>
        <v>24</v>
      </c>
      <c r="C635" s="1384"/>
      <c r="D635" s="935"/>
      <c r="E635" s="935"/>
      <c r="F635" s="935"/>
      <c r="G635" s="935"/>
      <c r="H635" s="935"/>
      <c r="I635" s="935"/>
      <c r="J635" s="935"/>
      <c r="K635" s="935"/>
      <c r="L635" s="935"/>
      <c r="M635" s="935"/>
      <c r="N635" s="1392"/>
      <c r="O635" s="1326"/>
      <c r="P635" s="1326"/>
      <c r="Q635" s="1326"/>
      <c r="R635" s="1413"/>
      <c r="S635" s="1414"/>
      <c r="T635" s="1415"/>
      <c r="U635" s="1416"/>
      <c r="V635" s="1417"/>
      <c r="W635" s="5478"/>
      <c r="X635" s="529"/>
      <c r="Y635" s="5357"/>
      <c r="Z635" s="1288" t="s">
        <v>1382</v>
      </c>
    </row>
    <row r="636" spans="1:26" ht="18" customHeight="1">
      <c r="A636" s="5357"/>
      <c r="B636" s="2896">
        <f>LARGE(B612:B635,1)+1</f>
        <v>25</v>
      </c>
      <c r="C636" s="1384"/>
      <c r="D636" s="935"/>
      <c r="E636" s="935"/>
      <c r="F636" s="935"/>
      <c r="G636" s="935"/>
      <c r="H636" s="935"/>
      <c r="I636" s="935"/>
      <c r="J636" s="935"/>
      <c r="K636" s="935"/>
      <c r="L636" s="935"/>
      <c r="M636" s="935"/>
      <c r="N636" s="1392"/>
      <c r="O636" s="1326"/>
      <c r="P636" s="1326"/>
      <c r="Q636" s="1326"/>
      <c r="R636" s="1413"/>
      <c r="S636" s="1414"/>
      <c r="T636" s="1415"/>
      <c r="U636" s="1416"/>
      <c r="V636" s="1417"/>
      <c r="W636" s="5478"/>
      <c r="X636" s="529"/>
      <c r="Y636" s="5357"/>
      <c r="Z636" s="1288" t="s">
        <v>1382</v>
      </c>
    </row>
    <row r="637" spans="1:26" ht="18" customHeight="1">
      <c r="A637" s="5357"/>
      <c r="B637" s="2896">
        <f>LARGE(B612:B636,1)+1</f>
        <v>26</v>
      </c>
      <c r="C637" s="1384"/>
      <c r="D637" s="935"/>
      <c r="E637" s="935"/>
      <c r="F637" s="935"/>
      <c r="G637" s="935"/>
      <c r="H637" s="935"/>
      <c r="I637" s="935"/>
      <c r="J637" s="935"/>
      <c r="K637" s="935"/>
      <c r="L637" s="935"/>
      <c r="M637" s="935"/>
      <c r="N637" s="1392"/>
      <c r="O637" s="1326"/>
      <c r="P637" s="1326"/>
      <c r="Q637" s="1326"/>
      <c r="R637" s="1413"/>
      <c r="S637" s="1414"/>
      <c r="T637" s="1415"/>
      <c r="U637" s="1416"/>
      <c r="V637" s="1417"/>
      <c r="W637" s="5478"/>
      <c r="X637" s="529"/>
      <c r="Y637" s="5357"/>
      <c r="Z637" s="1288" t="s">
        <v>1382</v>
      </c>
    </row>
    <row r="638" spans="1:26" ht="18" customHeight="1">
      <c r="A638" s="5357"/>
      <c r="B638" s="2896">
        <f>LARGE(B612:B637,1)+1</f>
        <v>27</v>
      </c>
      <c r="C638" s="1384"/>
      <c r="D638" s="935"/>
      <c r="E638" s="935"/>
      <c r="F638" s="935"/>
      <c r="G638" s="935"/>
      <c r="H638" s="935"/>
      <c r="I638" s="935"/>
      <c r="J638" s="935"/>
      <c r="K638" s="935"/>
      <c r="L638" s="935"/>
      <c r="M638" s="935"/>
      <c r="N638" s="1392"/>
      <c r="O638" s="1326"/>
      <c r="P638" s="1326"/>
      <c r="Q638" s="1326"/>
      <c r="R638" s="1413"/>
      <c r="S638" s="1414"/>
      <c r="T638" s="1415"/>
      <c r="U638" s="1416"/>
      <c r="V638" s="1417"/>
      <c r="W638" s="5478"/>
      <c r="X638" s="529"/>
      <c r="Y638" s="5357"/>
      <c r="Z638" s="1288" t="s">
        <v>1382</v>
      </c>
    </row>
    <row r="639" spans="1:26" ht="18" customHeight="1">
      <c r="A639" s="5357"/>
      <c r="B639" s="2896">
        <f>LARGE(B612:B638,1)+1</f>
        <v>28</v>
      </c>
      <c r="C639" s="1384"/>
      <c r="D639" s="935"/>
      <c r="E639" s="935"/>
      <c r="F639" s="935"/>
      <c r="G639" s="935"/>
      <c r="H639" s="935"/>
      <c r="I639" s="935"/>
      <c r="J639" s="935"/>
      <c r="K639" s="935"/>
      <c r="L639" s="935"/>
      <c r="M639" s="935"/>
      <c r="N639" s="1392"/>
      <c r="O639" s="1326"/>
      <c r="P639" s="1326"/>
      <c r="Q639" s="1326"/>
      <c r="R639" s="1413"/>
      <c r="S639" s="1414"/>
      <c r="T639" s="1415"/>
      <c r="U639" s="1416"/>
      <c r="V639" s="1417"/>
      <c r="W639" s="5478"/>
      <c r="X639" s="529"/>
      <c r="Y639" s="5357"/>
      <c r="Z639" s="1288" t="s">
        <v>1382</v>
      </c>
    </row>
    <row r="640" spans="1:26" ht="18" customHeight="1">
      <c r="A640" s="5357"/>
      <c r="B640" s="2896">
        <f>LARGE(B612:B639,1)+1</f>
        <v>29</v>
      </c>
      <c r="C640" s="1384"/>
      <c r="D640" s="935"/>
      <c r="E640" s="935"/>
      <c r="F640" s="935"/>
      <c r="G640" s="935"/>
      <c r="H640" s="935"/>
      <c r="I640" s="935"/>
      <c r="J640" s="935"/>
      <c r="K640" s="935"/>
      <c r="L640" s="935"/>
      <c r="M640" s="935"/>
      <c r="N640" s="1392"/>
      <c r="O640" s="1326"/>
      <c r="P640" s="1326"/>
      <c r="Q640" s="1326"/>
      <c r="R640" s="1413"/>
      <c r="S640" s="1414"/>
      <c r="T640" s="1415"/>
      <c r="U640" s="1416"/>
      <c r="V640" s="1417"/>
      <c r="W640" s="5478"/>
      <c r="X640" s="529"/>
      <c r="Y640" s="5357"/>
      <c r="Z640" s="1288" t="s">
        <v>1382</v>
      </c>
    </row>
    <row r="641" spans="1:26" ht="18" customHeight="1">
      <c r="A641" s="5357"/>
      <c r="B641" s="2896">
        <f>LARGE(B612:B640,1)+1</f>
        <v>30</v>
      </c>
      <c r="C641" s="1384"/>
      <c r="D641" s="935"/>
      <c r="E641" s="935"/>
      <c r="F641" s="935"/>
      <c r="G641" s="935"/>
      <c r="H641" s="935"/>
      <c r="I641" s="935"/>
      <c r="J641" s="935"/>
      <c r="K641" s="935"/>
      <c r="L641" s="935"/>
      <c r="M641" s="935"/>
      <c r="N641" s="1392"/>
      <c r="O641" s="1326"/>
      <c r="P641" s="1326"/>
      <c r="Q641" s="1326"/>
      <c r="R641" s="1413"/>
      <c r="S641" s="1414"/>
      <c r="T641" s="1415"/>
      <c r="U641" s="1416"/>
      <c r="V641" s="1417"/>
      <c r="W641" s="5478"/>
      <c r="X641" s="529"/>
      <c r="Y641" s="5357"/>
      <c r="Z641" s="1288" t="s">
        <v>1382</v>
      </c>
    </row>
    <row r="642" spans="1:26" ht="18" customHeight="1">
      <c r="A642" s="5357"/>
      <c r="B642" s="2896">
        <f>LARGE(B612:B641,1)+1</f>
        <v>31</v>
      </c>
      <c r="C642" s="1384"/>
      <c r="D642" s="935"/>
      <c r="E642" s="935"/>
      <c r="F642" s="935"/>
      <c r="G642" s="935"/>
      <c r="H642" s="935"/>
      <c r="I642" s="935"/>
      <c r="J642" s="935"/>
      <c r="K642" s="935"/>
      <c r="L642" s="935"/>
      <c r="M642" s="935"/>
      <c r="N642" s="1392"/>
      <c r="O642" s="1326"/>
      <c r="P642" s="1326"/>
      <c r="Q642" s="1326"/>
      <c r="R642" s="1413"/>
      <c r="S642" s="1414"/>
      <c r="T642" s="1415"/>
      <c r="U642" s="1416"/>
      <c r="V642" s="1417"/>
      <c r="W642" s="5478"/>
      <c r="X642" s="529"/>
      <c r="Y642" s="5357"/>
      <c r="Z642" s="1288" t="s">
        <v>1382</v>
      </c>
    </row>
    <row r="643" spans="1:26" ht="18" customHeight="1">
      <c r="A643" s="5357"/>
      <c r="B643" s="2896">
        <f>LARGE(B612:B642,1)+1</f>
        <v>32</v>
      </c>
      <c r="C643" s="1384"/>
      <c r="D643" s="935"/>
      <c r="E643" s="935"/>
      <c r="F643" s="935"/>
      <c r="G643" s="935"/>
      <c r="H643" s="935"/>
      <c r="I643" s="935"/>
      <c r="J643" s="935"/>
      <c r="K643" s="935"/>
      <c r="L643" s="935"/>
      <c r="M643" s="935"/>
      <c r="N643" s="1392"/>
      <c r="O643" s="1326"/>
      <c r="P643" s="1326"/>
      <c r="Q643" s="1326"/>
      <c r="R643" s="1413"/>
      <c r="S643" s="1414"/>
      <c r="T643" s="1415"/>
      <c r="U643" s="1416"/>
      <c r="V643" s="1417"/>
      <c r="W643" s="5478"/>
      <c r="X643" s="529"/>
      <c r="Y643" s="5357"/>
      <c r="Z643" s="1288" t="s">
        <v>1382</v>
      </c>
    </row>
    <row r="644" spans="1:26" ht="18" customHeight="1">
      <c r="A644" s="5357"/>
      <c r="B644" s="2896">
        <f>LARGE(B612:B643,1)+1</f>
        <v>33</v>
      </c>
      <c r="C644" s="1384"/>
      <c r="D644" s="935"/>
      <c r="E644" s="935"/>
      <c r="F644" s="935"/>
      <c r="G644" s="935"/>
      <c r="H644" s="935"/>
      <c r="I644" s="935"/>
      <c r="J644" s="935"/>
      <c r="K644" s="935"/>
      <c r="L644" s="935"/>
      <c r="M644" s="935"/>
      <c r="N644" s="1392"/>
      <c r="O644" s="1326"/>
      <c r="P644" s="1326"/>
      <c r="Q644" s="1326"/>
      <c r="R644" s="1413"/>
      <c r="S644" s="1414"/>
      <c r="T644" s="1415"/>
      <c r="U644" s="1416"/>
      <c r="V644" s="1417"/>
      <c r="W644" s="5478"/>
      <c r="X644" s="529"/>
      <c r="Y644" s="5357"/>
      <c r="Z644" s="1288" t="s">
        <v>1382</v>
      </c>
    </row>
    <row r="645" spans="1:26" ht="18" customHeight="1">
      <c r="A645" s="5357"/>
      <c r="B645" s="2896">
        <f>LARGE(B612:B644,1)+1</f>
        <v>34</v>
      </c>
      <c r="C645" s="1384"/>
      <c r="D645" s="935"/>
      <c r="E645" s="935"/>
      <c r="F645" s="935"/>
      <c r="G645" s="935"/>
      <c r="H645" s="935"/>
      <c r="I645" s="935"/>
      <c r="J645" s="935"/>
      <c r="K645" s="935"/>
      <c r="L645" s="935"/>
      <c r="M645" s="935"/>
      <c r="N645" s="1392"/>
      <c r="O645" s="1326"/>
      <c r="P645" s="1326"/>
      <c r="Q645" s="1326"/>
      <c r="R645" s="1413"/>
      <c r="S645" s="1414"/>
      <c r="T645" s="1415"/>
      <c r="U645" s="1416"/>
      <c r="V645" s="1417"/>
      <c r="W645" s="5478"/>
      <c r="X645" s="529"/>
      <c r="Y645" s="5357"/>
      <c r="Z645" s="1288" t="s">
        <v>1382</v>
      </c>
    </row>
    <row r="646" spans="1:26" ht="18" customHeight="1">
      <c r="A646" s="5357"/>
      <c r="B646" s="2896">
        <f>LARGE(B612:B645,1)+1</f>
        <v>35</v>
      </c>
      <c r="C646" s="1384"/>
      <c r="D646" s="935"/>
      <c r="E646" s="935"/>
      <c r="F646" s="935"/>
      <c r="G646" s="935"/>
      <c r="H646" s="935"/>
      <c r="I646" s="935"/>
      <c r="J646" s="935"/>
      <c r="K646" s="935"/>
      <c r="L646" s="935"/>
      <c r="M646" s="935"/>
      <c r="N646" s="1392"/>
      <c r="O646" s="1326"/>
      <c r="P646" s="1326"/>
      <c r="Q646" s="1326"/>
      <c r="R646" s="1413"/>
      <c r="S646" s="1414"/>
      <c r="T646" s="1415"/>
      <c r="U646" s="1416"/>
      <c r="V646" s="1417"/>
      <c r="W646" s="5478"/>
      <c r="X646" s="529"/>
      <c r="Y646" s="5357"/>
      <c r="Z646" s="1288" t="s">
        <v>1382</v>
      </c>
    </row>
    <row r="647" spans="1:26" ht="18" customHeight="1">
      <c r="A647" s="5357"/>
      <c r="B647" s="2896">
        <f>LARGE(B612:B646,1)+1</f>
        <v>36</v>
      </c>
      <c r="C647" s="1384"/>
      <c r="D647" s="935"/>
      <c r="E647" s="935"/>
      <c r="F647" s="935"/>
      <c r="G647" s="935"/>
      <c r="H647" s="935"/>
      <c r="I647" s="935"/>
      <c r="J647" s="935"/>
      <c r="K647" s="935"/>
      <c r="L647" s="935"/>
      <c r="M647" s="935"/>
      <c r="N647" s="1392"/>
      <c r="O647" s="1326"/>
      <c r="P647" s="1326"/>
      <c r="Q647" s="1326"/>
      <c r="R647" s="1413"/>
      <c r="S647" s="1414"/>
      <c r="T647" s="1415"/>
      <c r="U647" s="1416"/>
      <c r="V647" s="1417"/>
      <c r="W647" s="5478"/>
      <c r="X647" s="529"/>
      <c r="Y647" s="5357"/>
      <c r="Z647" s="1288" t="s">
        <v>1382</v>
      </c>
    </row>
    <row r="648" spans="1:26" ht="18" customHeight="1">
      <c r="A648" s="5357"/>
      <c r="B648" s="2896">
        <f>LARGE(B612:B647,1)+1</f>
        <v>37</v>
      </c>
      <c r="C648" s="1384"/>
      <c r="D648" s="935"/>
      <c r="E648" s="935"/>
      <c r="F648" s="935"/>
      <c r="G648" s="935"/>
      <c r="H648" s="935"/>
      <c r="I648" s="935"/>
      <c r="J648" s="935"/>
      <c r="K648" s="935"/>
      <c r="L648" s="935"/>
      <c r="M648" s="935"/>
      <c r="N648" s="1392"/>
      <c r="O648" s="1326"/>
      <c r="P648" s="1326"/>
      <c r="Q648" s="1326"/>
      <c r="R648" s="1413"/>
      <c r="S648" s="1414"/>
      <c r="T648" s="1415"/>
      <c r="U648" s="1416"/>
      <c r="V648" s="1417"/>
      <c r="W648" s="5478"/>
      <c r="X648" s="529"/>
      <c r="Y648" s="5357"/>
      <c r="Z648" s="1288" t="s">
        <v>1382</v>
      </c>
    </row>
    <row r="649" spans="1:26" ht="18" customHeight="1">
      <c r="A649" s="5357"/>
      <c r="B649" s="2896">
        <f>LARGE(B612:B648,1)+1</f>
        <v>38</v>
      </c>
      <c r="C649" s="1384"/>
      <c r="D649" s="935"/>
      <c r="E649" s="935"/>
      <c r="F649" s="935"/>
      <c r="G649" s="935"/>
      <c r="H649" s="935"/>
      <c r="I649" s="935"/>
      <c r="J649" s="935"/>
      <c r="K649" s="935"/>
      <c r="L649" s="935"/>
      <c r="M649" s="935"/>
      <c r="N649" s="1392"/>
      <c r="O649" s="1326"/>
      <c r="P649" s="1326"/>
      <c r="Q649" s="1326"/>
      <c r="R649" s="1413"/>
      <c r="S649" s="1414"/>
      <c r="T649" s="1415"/>
      <c r="U649" s="1416"/>
      <c r="V649" s="1417"/>
      <c r="W649" s="5478"/>
      <c r="X649" s="529"/>
      <c r="Y649" s="5357"/>
      <c r="Z649" s="1288" t="s">
        <v>1382</v>
      </c>
    </row>
    <row r="650" spans="1:26" ht="18" customHeight="1">
      <c r="A650" s="5357"/>
      <c r="B650" s="2896">
        <f>LARGE(B612:B649,1)+1</f>
        <v>39</v>
      </c>
      <c r="C650" s="1384"/>
      <c r="D650" s="935"/>
      <c r="E650" s="935"/>
      <c r="F650" s="935"/>
      <c r="G650" s="935"/>
      <c r="H650" s="935"/>
      <c r="I650" s="935"/>
      <c r="J650" s="935"/>
      <c r="K650" s="935"/>
      <c r="L650" s="935"/>
      <c r="M650" s="935"/>
      <c r="N650" s="1392"/>
      <c r="O650" s="1326"/>
      <c r="P650" s="1326"/>
      <c r="Q650" s="1326"/>
      <c r="R650" s="1413"/>
      <c r="S650" s="1414"/>
      <c r="T650" s="1415"/>
      <c r="U650" s="1416"/>
      <c r="V650" s="1417"/>
      <c r="W650" s="5478"/>
      <c r="X650" s="529"/>
      <c r="Y650" s="5357"/>
      <c r="Z650" s="1288" t="s">
        <v>1382</v>
      </c>
    </row>
    <row r="651" spans="1:26" ht="18" customHeight="1">
      <c r="A651" s="5357"/>
      <c r="B651" s="2896">
        <f>LARGE(B612:B650,1)+1</f>
        <v>40</v>
      </c>
      <c r="C651" s="1384"/>
      <c r="D651" s="935"/>
      <c r="E651" s="935"/>
      <c r="F651" s="935"/>
      <c r="G651" s="935"/>
      <c r="H651" s="935"/>
      <c r="I651" s="935"/>
      <c r="J651" s="935"/>
      <c r="K651" s="935"/>
      <c r="L651" s="935"/>
      <c r="M651" s="935"/>
      <c r="N651" s="1392"/>
      <c r="O651" s="1326"/>
      <c r="P651" s="1326"/>
      <c r="Q651" s="1326"/>
      <c r="R651" s="1413"/>
      <c r="S651" s="1414"/>
      <c r="T651" s="1415"/>
      <c r="U651" s="1416"/>
      <c r="V651" s="1417"/>
      <c r="W651" s="5478"/>
      <c r="X651" s="529"/>
      <c r="Y651" s="5357"/>
      <c r="Z651" s="1288" t="s">
        <v>1382</v>
      </c>
    </row>
    <row r="652" spans="1:26" ht="18" customHeight="1">
      <c r="A652" s="5357"/>
      <c r="B652" s="2896">
        <f>LARGE(B612:B651,1)+1</f>
        <v>41</v>
      </c>
      <c r="C652" s="1384"/>
      <c r="D652" s="935"/>
      <c r="E652" s="935"/>
      <c r="F652" s="935"/>
      <c r="G652" s="935"/>
      <c r="H652" s="935"/>
      <c r="I652" s="935"/>
      <c r="J652" s="935"/>
      <c r="K652" s="935"/>
      <c r="L652" s="935"/>
      <c r="M652" s="935"/>
      <c r="N652" s="1392"/>
      <c r="O652" s="1326"/>
      <c r="P652" s="1326"/>
      <c r="Q652" s="1326"/>
      <c r="R652" s="1413"/>
      <c r="S652" s="1414"/>
      <c r="T652" s="1415"/>
      <c r="U652" s="1416"/>
      <c r="V652" s="1417"/>
      <c r="W652" s="5478"/>
      <c r="X652" s="529"/>
      <c r="Y652" s="5357"/>
      <c r="Z652" s="1288" t="s">
        <v>1382</v>
      </c>
    </row>
    <row r="653" spans="1:26" ht="18" customHeight="1">
      <c r="A653" s="5357"/>
      <c r="B653" s="2896">
        <f>LARGE(B612:B652,1)+1</f>
        <v>42</v>
      </c>
      <c r="C653" s="1384"/>
      <c r="D653" s="935"/>
      <c r="E653" s="935"/>
      <c r="F653" s="935"/>
      <c r="G653" s="935"/>
      <c r="H653" s="935"/>
      <c r="I653" s="935"/>
      <c r="J653" s="935"/>
      <c r="K653" s="935"/>
      <c r="L653" s="935"/>
      <c r="M653" s="935"/>
      <c r="N653" s="1392"/>
      <c r="O653" s="1326"/>
      <c r="P653" s="1326"/>
      <c r="Q653" s="1326"/>
      <c r="R653" s="1413"/>
      <c r="S653" s="1414"/>
      <c r="T653" s="1415"/>
      <c r="U653" s="1416"/>
      <c r="V653" s="1417"/>
      <c r="W653" s="5478"/>
      <c r="X653" s="529"/>
      <c r="Y653" s="5357"/>
      <c r="Z653" s="1288" t="s">
        <v>1382</v>
      </c>
    </row>
    <row r="654" spans="1:26" ht="18" customHeight="1">
      <c r="A654" s="5357"/>
      <c r="B654" s="2896">
        <f>LARGE(B612:B653,1)+1</f>
        <v>43</v>
      </c>
      <c r="C654" s="1384"/>
      <c r="D654" s="935"/>
      <c r="E654" s="935"/>
      <c r="F654" s="935"/>
      <c r="G654" s="935"/>
      <c r="H654" s="935"/>
      <c r="I654" s="935"/>
      <c r="J654" s="935"/>
      <c r="K654" s="935"/>
      <c r="L654" s="935"/>
      <c r="M654" s="935"/>
      <c r="N654" s="1392"/>
      <c r="O654" s="1326"/>
      <c r="P654" s="1326"/>
      <c r="Q654" s="1326"/>
      <c r="R654" s="1413"/>
      <c r="S654" s="1414"/>
      <c r="T654" s="1415"/>
      <c r="U654" s="1416"/>
      <c r="V654" s="1417"/>
      <c r="W654" s="5478"/>
      <c r="X654" s="529"/>
      <c r="Y654" s="5357"/>
      <c r="Z654" s="1288" t="s">
        <v>1382</v>
      </c>
    </row>
    <row r="655" spans="1:26" ht="18" customHeight="1">
      <c r="A655" s="5357"/>
      <c r="B655" s="2896">
        <f>LARGE(B612:B654,1)+1</f>
        <v>44</v>
      </c>
      <c r="C655" s="1384"/>
      <c r="D655" s="935"/>
      <c r="E655" s="935"/>
      <c r="F655" s="935"/>
      <c r="G655" s="935"/>
      <c r="H655" s="935"/>
      <c r="I655" s="935"/>
      <c r="J655" s="935"/>
      <c r="K655" s="935"/>
      <c r="L655" s="935"/>
      <c r="M655" s="935"/>
      <c r="N655" s="1392"/>
      <c r="O655" s="1326"/>
      <c r="P655" s="1326"/>
      <c r="Q655" s="1326"/>
      <c r="R655" s="1413"/>
      <c r="S655" s="1414"/>
      <c r="T655" s="1415"/>
      <c r="U655" s="1416"/>
      <c r="V655" s="1417"/>
      <c r="W655" s="5478"/>
      <c r="X655" s="529"/>
      <c r="Y655" s="5357"/>
      <c r="Z655" s="1288" t="s">
        <v>1382</v>
      </c>
    </row>
    <row r="656" spans="1:26" ht="18" customHeight="1">
      <c r="A656" s="5357"/>
      <c r="B656" s="2896">
        <f>LARGE(B612:B655,1)+1</f>
        <v>45</v>
      </c>
      <c r="C656" s="1384"/>
      <c r="D656" s="935"/>
      <c r="E656" s="935"/>
      <c r="F656" s="935"/>
      <c r="G656" s="935"/>
      <c r="H656" s="935"/>
      <c r="I656" s="935"/>
      <c r="J656" s="935"/>
      <c r="K656" s="935"/>
      <c r="L656" s="935"/>
      <c r="M656" s="935"/>
      <c r="N656" s="1392"/>
      <c r="O656" s="1326"/>
      <c r="P656" s="1326"/>
      <c r="Q656" s="1326"/>
      <c r="R656" s="1413"/>
      <c r="S656" s="1414"/>
      <c r="T656" s="1415"/>
      <c r="U656" s="1416"/>
      <c r="V656" s="1417"/>
      <c r="W656" s="5478"/>
      <c r="X656" s="529"/>
      <c r="Y656" s="5357"/>
      <c r="Z656" s="1288" t="s">
        <v>1382</v>
      </c>
    </row>
    <row r="657" spans="1:26" ht="18" customHeight="1">
      <c r="A657" s="5357"/>
      <c r="B657" s="2896">
        <f>LARGE(B612:B656,1)+1</f>
        <v>46</v>
      </c>
      <c r="C657" s="1384"/>
      <c r="D657" s="935"/>
      <c r="E657" s="935"/>
      <c r="F657" s="935"/>
      <c r="G657" s="935"/>
      <c r="H657" s="935"/>
      <c r="I657" s="935"/>
      <c r="J657" s="935"/>
      <c r="K657" s="935"/>
      <c r="L657" s="935"/>
      <c r="M657" s="935"/>
      <c r="N657" s="1392"/>
      <c r="O657" s="1326"/>
      <c r="P657" s="1326"/>
      <c r="Q657" s="1326"/>
      <c r="R657" s="1413"/>
      <c r="S657" s="1414"/>
      <c r="T657" s="1415"/>
      <c r="U657" s="1416"/>
      <c r="V657" s="1417"/>
      <c r="W657" s="5478"/>
      <c r="X657" s="529"/>
      <c r="Y657" s="5357"/>
      <c r="Z657" s="1288" t="s">
        <v>1382</v>
      </c>
    </row>
    <row r="658" spans="1:26" ht="18" customHeight="1">
      <c r="A658" s="5357"/>
      <c r="B658" s="2896">
        <f>LARGE(B612:B657,1)+1</f>
        <v>47</v>
      </c>
      <c r="C658" s="1384"/>
      <c r="D658" s="935"/>
      <c r="E658" s="935"/>
      <c r="F658" s="935"/>
      <c r="G658" s="935"/>
      <c r="H658" s="935"/>
      <c r="I658" s="935"/>
      <c r="J658" s="935"/>
      <c r="K658" s="935"/>
      <c r="L658" s="935"/>
      <c r="M658" s="935"/>
      <c r="N658" s="1392"/>
      <c r="O658" s="1326"/>
      <c r="P658" s="1326"/>
      <c r="Q658" s="1326"/>
      <c r="R658" s="1413"/>
      <c r="S658" s="1414"/>
      <c r="T658" s="1415"/>
      <c r="U658" s="1416"/>
      <c r="V658" s="1417"/>
      <c r="W658" s="5478"/>
      <c r="X658" s="529"/>
      <c r="Y658" s="5357"/>
      <c r="Z658" s="1288" t="s">
        <v>1382</v>
      </c>
    </row>
    <row r="659" spans="1:26" ht="18" customHeight="1">
      <c r="A659" s="5357"/>
      <c r="B659" s="2896">
        <f>LARGE(B612:B658,1)+1</f>
        <v>48</v>
      </c>
      <c r="C659" s="1384"/>
      <c r="D659" s="935"/>
      <c r="E659" s="935"/>
      <c r="F659" s="935"/>
      <c r="G659" s="935"/>
      <c r="H659" s="935"/>
      <c r="I659" s="935"/>
      <c r="J659" s="935"/>
      <c r="K659" s="935"/>
      <c r="L659" s="935"/>
      <c r="M659" s="935"/>
      <c r="N659" s="1392"/>
      <c r="O659" s="1326"/>
      <c r="P659" s="1326"/>
      <c r="Q659" s="1326"/>
      <c r="R659" s="1413"/>
      <c r="S659" s="1414"/>
      <c r="T659" s="1415"/>
      <c r="U659" s="1416"/>
      <c r="V659" s="1417"/>
      <c r="W659" s="5478"/>
      <c r="X659" s="529"/>
      <c r="Y659" s="5357"/>
      <c r="Z659" s="1288" t="s">
        <v>1382</v>
      </c>
    </row>
    <row r="660" spans="1:26" ht="18" customHeight="1">
      <c r="A660" s="5357"/>
      <c r="B660" s="2896">
        <f>LARGE(B612:B659,1)+1</f>
        <v>49</v>
      </c>
      <c r="C660" s="1384"/>
      <c r="D660" s="935"/>
      <c r="E660" s="935"/>
      <c r="F660" s="935"/>
      <c r="G660" s="935"/>
      <c r="H660" s="935"/>
      <c r="I660" s="935"/>
      <c r="J660" s="935"/>
      <c r="K660" s="935"/>
      <c r="L660" s="935"/>
      <c r="M660" s="935"/>
      <c r="N660" s="1392"/>
      <c r="O660" s="1326"/>
      <c r="P660" s="1326"/>
      <c r="Q660" s="1326"/>
      <c r="R660" s="1413"/>
      <c r="S660" s="1414"/>
      <c r="T660" s="1415"/>
      <c r="U660" s="1416"/>
      <c r="V660" s="1417"/>
      <c r="W660" s="5478"/>
      <c r="X660" s="529"/>
      <c r="Y660" s="5357"/>
      <c r="Z660" s="1288" t="s">
        <v>1382</v>
      </c>
    </row>
    <row r="661" spans="1:26" ht="18" customHeight="1">
      <c r="A661" s="5357"/>
      <c r="B661" s="2896">
        <f>LARGE(B612:B660,1)+1</f>
        <v>50</v>
      </c>
      <c r="C661" s="1384"/>
      <c r="D661" s="935"/>
      <c r="E661" s="935"/>
      <c r="F661" s="935"/>
      <c r="G661" s="935"/>
      <c r="H661" s="935"/>
      <c r="I661" s="935"/>
      <c r="J661" s="935"/>
      <c r="K661" s="935"/>
      <c r="L661" s="935"/>
      <c r="M661" s="935"/>
      <c r="N661" s="1392"/>
      <c r="O661" s="1326"/>
      <c r="P661" s="1326"/>
      <c r="Q661" s="1326"/>
      <c r="R661" s="1413"/>
      <c r="S661" s="1414"/>
      <c r="T661" s="1415"/>
      <c r="U661" s="1416"/>
      <c r="V661" s="1417"/>
      <c r="W661" s="5478"/>
      <c r="X661" s="529"/>
      <c r="Y661" s="5357"/>
      <c r="Z661" s="1288" t="s">
        <v>1382</v>
      </c>
    </row>
    <row r="662" spans="1:26" ht="18" customHeight="1">
      <c r="A662" s="5357"/>
      <c r="B662" s="2896">
        <f>LARGE(B612:B661,1)+1</f>
        <v>51</v>
      </c>
      <c r="C662" s="1384"/>
      <c r="D662" s="935"/>
      <c r="E662" s="935"/>
      <c r="F662" s="935"/>
      <c r="G662" s="935"/>
      <c r="H662" s="935"/>
      <c r="I662" s="935"/>
      <c r="J662" s="935"/>
      <c r="K662" s="935"/>
      <c r="L662" s="935"/>
      <c r="M662" s="935"/>
      <c r="N662" s="1392"/>
      <c r="O662" s="1326"/>
      <c r="P662" s="1326"/>
      <c r="Q662" s="1326"/>
      <c r="R662" s="1413"/>
      <c r="S662" s="1414"/>
      <c r="T662" s="1415"/>
      <c r="U662" s="1416"/>
      <c r="V662" s="1417"/>
      <c r="W662" s="5478"/>
      <c r="X662" s="529"/>
      <c r="Y662" s="5357"/>
      <c r="Z662" s="1288" t="s">
        <v>1382</v>
      </c>
    </row>
    <row r="663" spans="1:26" ht="18" customHeight="1">
      <c r="A663" s="5357"/>
      <c r="B663" s="2896">
        <f>LARGE(B612:B662,1)+1</f>
        <v>52</v>
      </c>
      <c r="C663" s="1384"/>
      <c r="D663" s="935"/>
      <c r="E663" s="935"/>
      <c r="F663" s="935"/>
      <c r="G663" s="935"/>
      <c r="H663" s="935"/>
      <c r="I663" s="935"/>
      <c r="J663" s="935"/>
      <c r="K663" s="935"/>
      <c r="L663" s="935"/>
      <c r="M663" s="935"/>
      <c r="N663" s="1392"/>
      <c r="O663" s="1326"/>
      <c r="P663" s="1326"/>
      <c r="Q663" s="1326"/>
      <c r="R663" s="1413"/>
      <c r="S663" s="1414"/>
      <c r="T663" s="1415"/>
      <c r="U663" s="1416"/>
      <c r="V663" s="1417"/>
      <c r="W663" s="5478"/>
      <c r="X663" s="529"/>
      <c r="Y663" s="5357"/>
      <c r="Z663" s="1288" t="s">
        <v>1382</v>
      </c>
    </row>
    <row r="664" spans="1:26" ht="18" customHeight="1">
      <c r="A664" s="5357"/>
      <c r="B664" s="2896">
        <f>LARGE(B612:B663,1)+1</f>
        <v>53</v>
      </c>
      <c r="C664" s="1384"/>
      <c r="D664" s="935"/>
      <c r="E664" s="935"/>
      <c r="F664" s="935"/>
      <c r="G664" s="935"/>
      <c r="H664" s="935"/>
      <c r="I664" s="935"/>
      <c r="J664" s="935"/>
      <c r="K664" s="935"/>
      <c r="L664" s="935"/>
      <c r="M664" s="935"/>
      <c r="N664" s="1392"/>
      <c r="O664" s="1326"/>
      <c r="P664" s="1326"/>
      <c r="Q664" s="1326"/>
      <c r="R664" s="1413"/>
      <c r="S664" s="1414"/>
      <c r="T664" s="1415"/>
      <c r="U664" s="1416"/>
      <c r="V664" s="1417"/>
      <c r="W664" s="5478"/>
      <c r="X664" s="529"/>
      <c r="Y664" s="5357"/>
      <c r="Z664" s="1288" t="s">
        <v>1382</v>
      </c>
    </row>
    <row r="665" spans="1:26" ht="18" customHeight="1">
      <c r="A665" s="5357"/>
      <c r="B665" s="2896">
        <f>LARGE(B612:B664,1)+1</f>
        <v>54</v>
      </c>
      <c r="C665" s="1384"/>
      <c r="D665" s="935"/>
      <c r="E665" s="935"/>
      <c r="F665" s="935"/>
      <c r="G665" s="935"/>
      <c r="H665" s="935"/>
      <c r="I665" s="935"/>
      <c r="J665" s="935"/>
      <c r="K665" s="935"/>
      <c r="L665" s="935"/>
      <c r="M665" s="935"/>
      <c r="N665" s="1392"/>
      <c r="O665" s="1326"/>
      <c r="P665" s="1326"/>
      <c r="Q665" s="1326"/>
      <c r="R665" s="1413"/>
      <c r="S665" s="1414"/>
      <c r="T665" s="1415"/>
      <c r="U665" s="1416"/>
      <c r="V665" s="1417"/>
      <c r="W665" s="5478"/>
      <c r="X665" s="529"/>
      <c r="Y665" s="5357"/>
      <c r="Z665" s="1288" t="s">
        <v>1382</v>
      </c>
    </row>
    <row r="666" spans="1:26" ht="18" customHeight="1">
      <c r="A666" s="5357"/>
      <c r="B666" s="2896">
        <f>LARGE(B612:B665,1)+1</f>
        <v>55</v>
      </c>
      <c r="C666" s="1384"/>
      <c r="D666" s="935"/>
      <c r="E666" s="935"/>
      <c r="F666" s="935"/>
      <c r="G666" s="935"/>
      <c r="H666" s="935"/>
      <c r="I666" s="935"/>
      <c r="J666" s="935"/>
      <c r="K666" s="935"/>
      <c r="L666" s="935"/>
      <c r="M666" s="935"/>
      <c r="N666" s="1392"/>
      <c r="O666" s="1326"/>
      <c r="P666" s="1326"/>
      <c r="Q666" s="1326"/>
      <c r="R666" s="1413"/>
      <c r="S666" s="1414"/>
      <c r="T666" s="1415"/>
      <c r="U666" s="1416"/>
      <c r="V666" s="1417"/>
      <c r="W666" s="5478"/>
      <c r="X666" s="529"/>
      <c r="Y666" s="5357"/>
      <c r="Z666" s="1288" t="s">
        <v>1382</v>
      </c>
    </row>
    <row r="667" spans="1:26" ht="18" customHeight="1">
      <c r="A667" s="5357"/>
      <c r="B667" s="2896">
        <f>LARGE(B612:B666,1)+1</f>
        <v>56</v>
      </c>
      <c r="C667" s="1384"/>
      <c r="D667" s="935"/>
      <c r="E667" s="935"/>
      <c r="F667" s="935"/>
      <c r="G667" s="935"/>
      <c r="H667" s="935"/>
      <c r="I667" s="935"/>
      <c r="J667" s="935"/>
      <c r="K667" s="935"/>
      <c r="L667" s="935"/>
      <c r="M667" s="935"/>
      <c r="N667" s="1392"/>
      <c r="O667" s="1326"/>
      <c r="P667" s="1326"/>
      <c r="Q667" s="1326"/>
      <c r="R667" s="1413"/>
      <c r="S667" s="1414"/>
      <c r="T667" s="1415"/>
      <c r="U667" s="1416"/>
      <c r="V667" s="1417"/>
      <c r="W667" s="5478"/>
      <c r="X667" s="529"/>
      <c r="Y667" s="5357"/>
      <c r="Z667" s="1288" t="s">
        <v>1382</v>
      </c>
    </row>
    <row r="668" spans="1:26" ht="18" customHeight="1">
      <c r="A668" s="5357"/>
      <c r="B668" s="2896">
        <f>LARGE(B612:B667,1)+1</f>
        <v>57</v>
      </c>
      <c r="C668" s="1384"/>
      <c r="D668" s="935"/>
      <c r="E668" s="935"/>
      <c r="F668" s="935"/>
      <c r="G668" s="935"/>
      <c r="H668" s="935"/>
      <c r="I668" s="935"/>
      <c r="J668" s="935"/>
      <c r="K668" s="935"/>
      <c r="L668" s="935"/>
      <c r="M668" s="935"/>
      <c r="N668" s="1392"/>
      <c r="O668" s="1326"/>
      <c r="P668" s="1326"/>
      <c r="Q668" s="1326"/>
      <c r="R668" s="1413"/>
      <c r="S668" s="1414"/>
      <c r="T668" s="1415"/>
      <c r="U668" s="1416"/>
      <c r="V668" s="1417"/>
      <c r="W668" s="5478"/>
      <c r="X668" s="529"/>
      <c r="Y668" s="5357"/>
      <c r="Z668" s="1288" t="s">
        <v>1382</v>
      </c>
    </row>
    <row r="669" spans="1:26" ht="18" customHeight="1">
      <c r="A669" s="5357"/>
      <c r="B669" s="2896">
        <f>LARGE(B612:B668,1)+1</f>
        <v>58</v>
      </c>
      <c r="C669" s="1384"/>
      <c r="D669" s="935"/>
      <c r="E669" s="935"/>
      <c r="F669" s="935"/>
      <c r="G669" s="935"/>
      <c r="H669" s="935"/>
      <c r="I669" s="935"/>
      <c r="J669" s="935"/>
      <c r="K669" s="935"/>
      <c r="L669" s="935"/>
      <c r="M669" s="935"/>
      <c r="N669" s="1392"/>
      <c r="O669" s="1326"/>
      <c r="P669" s="1326"/>
      <c r="Q669" s="1326"/>
      <c r="R669" s="1413"/>
      <c r="S669" s="1414"/>
      <c r="T669" s="1415"/>
      <c r="U669" s="1416"/>
      <c r="V669" s="1417"/>
      <c r="W669" s="5478"/>
      <c r="X669" s="529"/>
      <c r="Y669" s="5357"/>
      <c r="Z669" s="1288" t="s">
        <v>1382</v>
      </c>
    </row>
    <row r="670" spans="1:26" ht="18" customHeight="1">
      <c r="A670" s="5357"/>
      <c r="B670" s="2896">
        <f>LARGE(B612:B669,1)+1</f>
        <v>59</v>
      </c>
      <c r="C670" s="1384"/>
      <c r="D670" s="935"/>
      <c r="E670" s="935"/>
      <c r="F670" s="935"/>
      <c r="G670" s="935"/>
      <c r="H670" s="935"/>
      <c r="I670" s="935"/>
      <c r="J670" s="935"/>
      <c r="K670" s="935"/>
      <c r="L670" s="935"/>
      <c r="M670" s="935"/>
      <c r="N670" s="1392"/>
      <c r="O670" s="1326"/>
      <c r="P670" s="1326"/>
      <c r="Q670" s="1326"/>
      <c r="R670" s="1413"/>
      <c r="S670" s="1414"/>
      <c r="T670" s="1415"/>
      <c r="U670" s="1416"/>
      <c r="V670" s="1417"/>
      <c r="W670" s="5478"/>
      <c r="X670" s="529"/>
      <c r="Y670" s="5357"/>
      <c r="Z670" s="1288" t="s">
        <v>1382</v>
      </c>
    </row>
    <row r="671" spans="1:26" ht="18" customHeight="1">
      <c r="A671" s="5357"/>
      <c r="B671" s="2896">
        <f>LARGE(B612:B670,1)+1</f>
        <v>60</v>
      </c>
      <c r="C671" s="1384"/>
      <c r="D671" s="935"/>
      <c r="E671" s="935"/>
      <c r="F671" s="935"/>
      <c r="G671" s="935"/>
      <c r="H671" s="935"/>
      <c r="I671" s="935"/>
      <c r="J671" s="935"/>
      <c r="K671" s="935"/>
      <c r="L671" s="935"/>
      <c r="M671" s="935"/>
      <c r="N671" s="1392"/>
      <c r="O671" s="1326"/>
      <c r="P671" s="1326"/>
      <c r="Q671" s="1326"/>
      <c r="R671" s="1413"/>
      <c r="S671" s="1414"/>
      <c r="T671" s="1415"/>
      <c r="U671" s="1416"/>
      <c r="V671" s="1417"/>
      <c r="W671" s="5478"/>
      <c r="X671" s="529"/>
      <c r="Y671" s="5357"/>
      <c r="Z671" s="1288" t="s">
        <v>1382</v>
      </c>
    </row>
    <row r="672" spans="1:26" ht="18" customHeight="1">
      <c r="A672" s="5357"/>
      <c r="B672" s="2896">
        <f>LARGE(B612:B671,1)+1</f>
        <v>61</v>
      </c>
      <c r="C672" s="1384"/>
      <c r="D672" s="935"/>
      <c r="E672" s="935"/>
      <c r="F672" s="935"/>
      <c r="G672" s="935"/>
      <c r="H672" s="935"/>
      <c r="I672" s="935"/>
      <c r="J672" s="935"/>
      <c r="K672" s="935"/>
      <c r="L672" s="935"/>
      <c r="M672" s="935"/>
      <c r="N672" s="1392"/>
      <c r="O672" s="1326"/>
      <c r="P672" s="1326"/>
      <c r="Q672" s="1326"/>
      <c r="R672" s="1413"/>
      <c r="S672" s="1414"/>
      <c r="T672" s="1415"/>
      <c r="U672" s="1416"/>
      <c r="V672" s="1417"/>
      <c r="W672" s="5478"/>
      <c r="X672" s="529"/>
      <c r="Y672" s="5357"/>
      <c r="Z672" s="1288" t="s">
        <v>1382</v>
      </c>
    </row>
    <row r="673" spans="1:26" ht="18" customHeight="1">
      <c r="A673" s="5357"/>
      <c r="B673" s="5325"/>
      <c r="C673" s="5326"/>
      <c r="D673" s="5326"/>
      <c r="E673" s="5326"/>
      <c r="F673" s="5326"/>
      <c r="G673" s="5326"/>
      <c r="H673" s="5326"/>
      <c r="I673" s="5326"/>
      <c r="J673" s="5326"/>
      <c r="K673" s="5326"/>
      <c r="L673" s="5326"/>
      <c r="M673" s="5326"/>
      <c r="N673" s="5327"/>
      <c r="O673" s="1326"/>
      <c r="P673" s="1326"/>
      <c r="Q673" s="1326"/>
      <c r="R673" s="1413"/>
      <c r="S673" s="1414"/>
      <c r="T673" s="1415"/>
      <c r="U673" s="1416"/>
      <c r="V673" s="1417"/>
      <c r="W673" s="5478"/>
      <c r="X673" s="529"/>
      <c r="Y673" s="5357"/>
      <c r="Z673" s="1288" t="s">
        <v>1382</v>
      </c>
    </row>
    <row r="674" spans="1:26" ht="18" customHeight="1">
      <c r="A674" s="5357"/>
      <c r="B674" s="1393" t="s">
        <v>248</v>
      </c>
      <c r="C674" s="1394" t="s">
        <v>272</v>
      </c>
      <c r="D674" s="5512"/>
      <c r="E674" s="5408"/>
      <c r="F674" s="5408"/>
      <c r="G674" s="5408"/>
      <c r="H674" s="5408"/>
      <c r="I674" s="5408"/>
      <c r="J674" s="5408"/>
      <c r="K674" s="5408"/>
      <c r="L674" s="5408"/>
      <c r="M674" s="5408"/>
      <c r="N674" s="5409"/>
      <c r="O674" s="1326"/>
      <c r="P674" s="1326"/>
      <c r="Q674" s="1326"/>
      <c r="R674" s="1413"/>
      <c r="S674" s="1414"/>
      <c r="T674" s="1415"/>
      <c r="U674" s="1416"/>
      <c r="V674" s="1417"/>
      <c r="W674" s="5478"/>
      <c r="X674" s="529"/>
      <c r="Y674" s="5357"/>
      <c r="Z674" s="1288" t="s">
        <v>1382</v>
      </c>
    </row>
    <row r="675" spans="1:26" ht="18" customHeight="1">
      <c r="A675" s="5357"/>
      <c r="B675" s="5331"/>
      <c r="C675" s="5332"/>
      <c r="D675" s="5332"/>
      <c r="E675" s="5332"/>
      <c r="F675" s="5332"/>
      <c r="G675" s="5332"/>
      <c r="H675" s="5332"/>
      <c r="I675" s="5332"/>
      <c r="J675" s="5332"/>
      <c r="K675" s="5332"/>
      <c r="L675" s="5332"/>
      <c r="M675" s="5332"/>
      <c r="N675" s="5333"/>
      <c r="O675" s="1326"/>
      <c r="P675" s="1326"/>
      <c r="Q675" s="1326"/>
      <c r="R675" s="1413"/>
      <c r="S675" s="1414"/>
      <c r="T675" s="1415"/>
      <c r="U675" s="1416"/>
      <c r="V675" s="1417"/>
      <c r="W675" s="5478"/>
      <c r="X675" s="529"/>
      <c r="Y675" s="5357"/>
      <c r="Z675" s="1288" t="s">
        <v>1382</v>
      </c>
    </row>
    <row r="676" spans="1:26" ht="18" customHeight="1">
      <c r="A676" s="5357"/>
      <c r="B676" s="5466" t="s">
        <v>1255</v>
      </c>
      <c r="C676" s="5467"/>
      <c r="D676" s="5467"/>
      <c r="E676" s="5467"/>
      <c r="F676" s="5467"/>
      <c r="G676" s="5467"/>
      <c r="H676" s="5467"/>
      <c r="I676" s="5467"/>
      <c r="J676" s="5467"/>
      <c r="K676" s="5467"/>
      <c r="L676" s="5467"/>
      <c r="M676" s="5467"/>
      <c r="N676" s="5468"/>
      <c r="O676" s="1326"/>
      <c r="P676" s="1326"/>
      <c r="Q676" s="1326"/>
      <c r="R676" s="1413"/>
      <c r="S676" s="1414"/>
      <c r="T676" s="1415"/>
      <c r="U676" s="1416"/>
      <c r="V676" s="1417"/>
      <c r="W676" s="5478"/>
      <c r="X676" s="529"/>
      <c r="Y676" s="5357"/>
      <c r="Z676" s="1288" t="s">
        <v>1382</v>
      </c>
    </row>
    <row r="677" spans="1:26" ht="18" customHeight="1">
      <c r="A677" s="5357"/>
      <c r="B677" s="1395" t="s">
        <v>31</v>
      </c>
      <c r="C677" s="1043">
        <v>500</v>
      </c>
      <c r="D677" s="1044">
        <v>500</v>
      </c>
      <c r="E677" s="925"/>
      <c r="F677" s="944" t="s">
        <v>307</v>
      </c>
      <c r="G677" s="1364">
        <v>2</v>
      </c>
      <c r="H677" s="1039">
        <v>2</v>
      </c>
      <c r="I677" s="925"/>
      <c r="K677" s="944" t="s">
        <v>308</v>
      </c>
      <c r="L677" s="945">
        <v>0.05</v>
      </c>
      <c r="M677" s="946">
        <v>2.4</v>
      </c>
      <c r="N677" s="400"/>
      <c r="O677" s="1326"/>
      <c r="P677" s="1326"/>
      <c r="Q677" s="1326"/>
      <c r="R677" s="1413"/>
      <c r="S677" s="1414"/>
      <c r="T677" s="1415"/>
      <c r="U677" s="1416"/>
      <c r="V677" s="1417"/>
      <c r="W677" s="5478"/>
      <c r="X677" s="529"/>
      <c r="Y677" s="5357"/>
      <c r="Z677" s="1288" t="s">
        <v>1382</v>
      </c>
    </row>
    <row r="678" spans="1:26" ht="18" customHeight="1">
      <c r="A678" s="5357"/>
      <c r="B678" s="5334" t="s">
        <v>2235</v>
      </c>
      <c r="C678" s="5335"/>
      <c r="D678" s="5335"/>
      <c r="E678" s="5335"/>
      <c r="F678" s="5335"/>
      <c r="G678" s="5335"/>
      <c r="H678" s="5335"/>
      <c r="I678" s="5335"/>
      <c r="J678" s="5335"/>
      <c r="K678" s="5335"/>
      <c r="L678" s="5336" t="s">
        <v>505</v>
      </c>
      <c r="M678" s="5336"/>
      <c r="N678" s="5337"/>
      <c r="O678" s="1326"/>
      <c r="P678" s="1326"/>
      <c r="Q678" s="1326"/>
      <c r="R678" s="1413"/>
      <c r="S678" s="1414"/>
      <c r="T678" s="1415"/>
      <c r="U678" s="1416"/>
      <c r="V678" s="1417"/>
      <c r="W678" s="5478"/>
      <c r="X678" s="529"/>
      <c r="Y678" s="5357"/>
      <c r="Z678" s="1288" t="s">
        <v>1382</v>
      </c>
    </row>
    <row r="679" spans="1:26" ht="18" customHeight="1">
      <c r="A679" s="5357"/>
      <c r="B679" s="5334"/>
      <c r="C679" s="5335"/>
      <c r="D679" s="5335"/>
      <c r="E679" s="5335"/>
      <c r="F679" s="5335"/>
      <c r="G679" s="5335"/>
      <c r="H679" s="5335"/>
      <c r="I679" s="5335"/>
      <c r="J679" s="5335"/>
      <c r="K679" s="5335"/>
      <c r="L679" s="5336"/>
      <c r="M679" s="5336"/>
      <c r="N679" s="5337"/>
      <c r="O679" s="1326"/>
      <c r="P679" s="1326"/>
      <c r="Q679" s="1326"/>
      <c r="R679" s="1413"/>
      <c r="S679" s="1414"/>
      <c r="T679" s="1415"/>
      <c r="U679" s="1416"/>
      <c r="V679" s="1417"/>
      <c r="W679" s="5478"/>
      <c r="X679" s="529"/>
      <c r="Y679" s="5357"/>
      <c r="Z679" s="1288" t="s">
        <v>1382</v>
      </c>
    </row>
    <row r="680" spans="1:26" ht="18" customHeight="1">
      <c r="A680" s="5357"/>
      <c r="B680" s="1396" t="s">
        <v>27</v>
      </c>
      <c r="C680" s="3132" t="s">
        <v>274</v>
      </c>
      <c r="D680" s="985"/>
      <c r="E680" s="985"/>
      <c r="F680" s="977" t="str">
        <f>D560</f>
        <v>D</v>
      </c>
      <c r="G680" s="3132" t="s">
        <v>276</v>
      </c>
      <c r="H680" s="985"/>
      <c r="I680" s="986"/>
      <c r="J680" s="986"/>
      <c r="K680" s="986"/>
      <c r="L680" s="986"/>
      <c r="M680" s="986"/>
      <c r="N680" s="29"/>
      <c r="O680" s="1326"/>
      <c r="P680" s="1326"/>
      <c r="Q680" s="1326"/>
      <c r="R680" s="1413"/>
      <c r="S680" s="1414"/>
      <c r="T680" s="1415"/>
      <c r="U680" s="1416"/>
      <c r="V680" s="1417"/>
      <c r="W680" s="5478"/>
      <c r="X680" s="529"/>
      <c r="Y680" s="5357"/>
      <c r="Z680" s="1288" t="s">
        <v>1382</v>
      </c>
    </row>
    <row r="681" spans="1:26" ht="18" customHeight="1">
      <c r="A681" s="5357"/>
      <c r="B681" s="5314" t="s">
        <v>30</v>
      </c>
      <c r="C681" s="3133" t="s">
        <v>32</v>
      </c>
      <c r="D681" s="985"/>
      <c r="E681" s="985"/>
      <c r="F681" s="985"/>
      <c r="G681" s="985"/>
      <c r="H681" s="985"/>
      <c r="I681" s="986"/>
      <c r="J681" s="986"/>
      <c r="K681" s="986"/>
      <c r="L681" s="986"/>
      <c r="M681" s="986"/>
      <c r="N681" s="29"/>
      <c r="O681" s="1326"/>
      <c r="P681" s="1326"/>
      <c r="Q681" s="1326"/>
      <c r="R681" s="1413"/>
      <c r="S681" s="1414"/>
      <c r="T681" s="1415"/>
      <c r="U681" s="1416"/>
      <c r="V681" s="1417"/>
      <c r="W681" s="5478"/>
      <c r="X681" s="529"/>
      <c r="Y681" s="5357"/>
      <c r="Z681" s="1288" t="s">
        <v>1382</v>
      </c>
    </row>
    <row r="682" spans="1:26" ht="18" customHeight="1">
      <c r="A682" s="5357"/>
      <c r="B682" s="5314"/>
      <c r="C682" s="3133" t="s">
        <v>1268</v>
      </c>
      <c r="D682" s="985"/>
      <c r="E682" s="985"/>
      <c r="F682" s="985"/>
      <c r="G682" s="985"/>
      <c r="H682" s="985"/>
      <c r="I682" s="986"/>
      <c r="J682" s="986"/>
      <c r="K682" s="986"/>
      <c r="L682" s="986"/>
      <c r="M682" s="986"/>
      <c r="N682" s="29"/>
      <c r="O682" s="1326"/>
      <c r="P682" s="1326"/>
      <c r="Q682" s="1326"/>
      <c r="R682" s="1413"/>
      <c r="S682" s="1414"/>
      <c r="T682" s="1415"/>
      <c r="U682" s="1416"/>
      <c r="V682" s="1417"/>
      <c r="W682" s="5478"/>
      <c r="X682" s="529"/>
      <c r="Y682" s="5357"/>
      <c r="Z682" s="1288" t="s">
        <v>1382</v>
      </c>
    </row>
    <row r="683" spans="1:26" ht="18" customHeight="1">
      <c r="A683" s="5357"/>
      <c r="B683" s="1397" t="s">
        <v>248</v>
      </c>
      <c r="C683" s="3134" t="s">
        <v>279</v>
      </c>
      <c r="D683" s="985"/>
      <c r="E683" s="985"/>
      <c r="F683" s="985"/>
      <c r="G683" s="985"/>
      <c r="H683" s="985"/>
      <c r="I683" s="986"/>
      <c r="J683" s="986"/>
      <c r="K683" s="986"/>
      <c r="L683" s="986"/>
      <c r="M683" s="986"/>
      <c r="N683" s="29"/>
      <c r="O683" s="1326"/>
      <c r="P683" s="1326"/>
      <c r="Q683" s="1326"/>
      <c r="R683" s="1413"/>
      <c r="S683" s="1414"/>
      <c r="T683" s="1415"/>
      <c r="U683" s="1416"/>
      <c r="V683" s="1417"/>
      <c r="W683" s="5478"/>
      <c r="X683" s="529"/>
      <c r="Y683" s="5357"/>
      <c r="Z683" s="1288" t="s">
        <v>1382</v>
      </c>
    </row>
    <row r="684" spans="1:26" ht="18" customHeight="1">
      <c r="A684" s="5357"/>
      <c r="B684" s="1398" t="s">
        <v>12</v>
      </c>
      <c r="C684" s="3135" t="s">
        <v>23</v>
      </c>
      <c r="D684" s="985"/>
      <c r="E684" s="985"/>
      <c r="F684" s="985"/>
      <c r="G684" s="985"/>
      <c r="H684" s="985"/>
      <c r="I684" s="986"/>
      <c r="J684" s="986"/>
      <c r="K684" s="986"/>
      <c r="L684" s="986"/>
      <c r="M684" s="986"/>
      <c r="N684" s="29"/>
      <c r="O684" s="1326"/>
      <c r="P684" s="1326"/>
      <c r="Q684" s="1326"/>
      <c r="R684" s="1413"/>
      <c r="S684" s="1414"/>
      <c r="T684" s="1415"/>
      <c r="U684" s="1416"/>
      <c r="V684" s="1417"/>
      <c r="W684" s="5478"/>
      <c r="X684" s="529"/>
      <c r="Y684" s="5357"/>
      <c r="Z684" s="1288" t="s">
        <v>1382</v>
      </c>
    </row>
    <row r="685" spans="1:26" ht="18" customHeight="1">
      <c r="A685" s="5357"/>
      <c r="B685" s="1399"/>
      <c r="C685" s="3136" t="s">
        <v>1258</v>
      </c>
      <c r="D685" s="985"/>
      <c r="E685" s="985"/>
      <c r="F685" s="985"/>
      <c r="G685" s="985"/>
      <c r="H685" s="985"/>
      <c r="I685" s="986"/>
      <c r="J685" s="986"/>
      <c r="K685" s="986"/>
      <c r="L685" s="986"/>
      <c r="M685" s="986"/>
      <c r="N685" s="29"/>
      <c r="O685" s="1326"/>
      <c r="P685" s="1326"/>
      <c r="Q685" s="1326"/>
      <c r="R685" s="1413"/>
      <c r="S685" s="1414"/>
      <c r="T685" s="1415"/>
      <c r="U685" s="1416"/>
      <c r="V685" s="1417"/>
      <c r="W685" s="5478"/>
      <c r="X685" s="529"/>
      <c r="Y685" s="5357"/>
      <c r="Z685" s="1288" t="s">
        <v>1382</v>
      </c>
    </row>
    <row r="686" spans="1:26" ht="18" customHeight="1">
      <c r="A686" s="5357"/>
      <c r="B686" s="1399" t="s">
        <v>13</v>
      </c>
      <c r="C686" s="3137" t="s">
        <v>24</v>
      </c>
      <c r="D686" s="985"/>
      <c r="E686" s="985"/>
      <c r="F686" s="985"/>
      <c r="G686" s="985"/>
      <c r="H686" s="985"/>
      <c r="I686" s="986"/>
      <c r="J686" s="986"/>
      <c r="K686" s="986"/>
      <c r="L686" s="986"/>
      <c r="M686" s="986"/>
      <c r="N686" s="29"/>
      <c r="O686" s="1326"/>
      <c r="P686" s="1326"/>
      <c r="Q686" s="1326"/>
      <c r="R686" s="1413"/>
      <c r="S686" s="1414"/>
      <c r="T686" s="1415"/>
      <c r="U686" s="1416"/>
      <c r="V686" s="1417"/>
      <c r="W686" s="5478"/>
      <c r="X686" s="529"/>
      <c r="Y686" s="5357"/>
      <c r="Z686" s="1288" t="s">
        <v>1382</v>
      </c>
    </row>
    <row r="687" spans="1:26" ht="18" customHeight="1">
      <c r="A687" s="5357"/>
      <c r="B687" s="1399"/>
      <c r="C687" s="3138" t="s">
        <v>26</v>
      </c>
      <c r="D687" s="985"/>
      <c r="E687" s="985"/>
      <c r="F687" s="985"/>
      <c r="G687" s="985"/>
      <c r="H687" s="985"/>
      <c r="I687" s="986"/>
      <c r="J687" s="986"/>
      <c r="K687" s="986"/>
      <c r="L687" s="986"/>
      <c r="M687" s="986"/>
      <c r="N687" s="29"/>
      <c r="O687" s="1326"/>
      <c r="P687" s="1326"/>
      <c r="Q687" s="1326"/>
      <c r="R687" s="1413"/>
      <c r="S687" s="1414"/>
      <c r="T687" s="1415"/>
      <c r="U687" s="1416"/>
      <c r="V687" s="1417"/>
      <c r="W687" s="5478"/>
      <c r="X687" s="529"/>
      <c r="Y687" s="5357"/>
      <c r="Z687" s="1288" t="s">
        <v>1382</v>
      </c>
    </row>
    <row r="688" spans="1:26" ht="18" customHeight="1">
      <c r="A688" s="5357"/>
      <c r="B688" s="5315" t="s">
        <v>15</v>
      </c>
      <c r="C688" s="5316" t="s">
        <v>288</v>
      </c>
      <c r="D688" s="5316"/>
      <c r="E688" s="5316"/>
      <c r="F688" s="5316"/>
      <c r="G688" s="5316"/>
      <c r="H688" s="5316"/>
      <c r="I688" s="5316"/>
      <c r="J688" s="5316"/>
      <c r="K688" s="5316"/>
      <c r="L688" s="5316"/>
      <c r="M688" s="5316"/>
      <c r="N688" s="5317"/>
      <c r="O688" s="1326"/>
      <c r="P688" s="1326"/>
      <c r="Q688" s="1326"/>
      <c r="R688" s="1413"/>
      <c r="S688" s="1414"/>
      <c r="T688" s="1415"/>
      <c r="U688" s="1416"/>
      <c r="V688" s="1417"/>
      <c r="W688" s="5478"/>
      <c r="X688" s="529"/>
      <c r="Y688" s="5357"/>
      <c r="Z688" s="1288" t="s">
        <v>1382</v>
      </c>
    </row>
    <row r="689" spans="1:27" ht="18" customHeight="1">
      <c r="A689" s="5357"/>
      <c r="B689" s="5315"/>
      <c r="C689" s="5316"/>
      <c r="D689" s="5316"/>
      <c r="E689" s="5316"/>
      <c r="F689" s="5316"/>
      <c r="G689" s="5316"/>
      <c r="H689" s="5316"/>
      <c r="I689" s="5316"/>
      <c r="J689" s="5316"/>
      <c r="K689" s="5316"/>
      <c r="L689" s="5316"/>
      <c r="M689" s="5316"/>
      <c r="N689" s="5317"/>
      <c r="O689" s="1326"/>
      <c r="P689" s="1326"/>
      <c r="Q689" s="1326"/>
      <c r="R689" s="1413"/>
      <c r="S689" s="1414"/>
      <c r="T689" s="1415"/>
      <c r="U689" s="1416"/>
      <c r="V689" s="1417"/>
      <c r="W689" s="5478"/>
      <c r="X689" s="529"/>
      <c r="Y689" s="5357"/>
      <c r="Z689" s="1288" t="s">
        <v>1382</v>
      </c>
    </row>
    <row r="690" spans="1:27" ht="18" customHeight="1">
      <c r="A690" s="5357"/>
      <c r="B690" s="1400" t="s">
        <v>281</v>
      </c>
      <c r="C690" s="984" t="s">
        <v>293</v>
      </c>
      <c r="D690" s="985"/>
      <c r="E690" s="985"/>
      <c r="F690" s="985"/>
      <c r="G690" s="985"/>
      <c r="H690" s="985"/>
      <c r="I690" s="986"/>
      <c r="J690" s="986"/>
      <c r="K690" s="986"/>
      <c r="L690" s="986"/>
      <c r="M690" s="986"/>
      <c r="N690" s="29"/>
      <c r="O690" s="1326"/>
      <c r="P690" s="1326"/>
      <c r="Q690" s="1326"/>
      <c r="R690" s="1413"/>
      <c r="S690" s="1414"/>
      <c r="T690" s="1415"/>
      <c r="U690" s="1416"/>
      <c r="V690" s="1417"/>
      <c r="W690" s="5478"/>
      <c r="X690" s="529"/>
      <c r="Y690" s="5357"/>
      <c r="Z690" s="1288" t="s">
        <v>1382</v>
      </c>
    </row>
    <row r="691" spans="1:27" ht="18" customHeight="1">
      <c r="A691" s="5357"/>
      <c r="B691" s="1401" t="s">
        <v>282</v>
      </c>
      <c r="C691" s="5318" t="s">
        <v>1269</v>
      </c>
      <c r="D691" s="5318"/>
      <c r="E691" s="5318"/>
      <c r="F691" s="5318"/>
      <c r="G691" s="5318"/>
      <c r="H691" s="5318"/>
      <c r="I691" s="5318"/>
      <c r="J691" s="5318"/>
      <c r="K691" s="5318"/>
      <c r="L691" s="5318"/>
      <c r="M691" s="5318"/>
      <c r="N691" s="5319"/>
      <c r="O691" s="1326"/>
      <c r="P691" s="1326"/>
      <c r="Q691" s="1326"/>
      <c r="R691" s="1413"/>
      <c r="S691" s="1414"/>
      <c r="T691" s="1415"/>
      <c r="U691" s="1416"/>
      <c r="V691" s="1417"/>
      <c r="W691" s="5478"/>
      <c r="X691" s="529"/>
      <c r="Y691" s="5357"/>
      <c r="Z691" s="1288" t="s">
        <v>1382</v>
      </c>
    </row>
    <row r="692" spans="1:27" ht="18" customHeight="1">
      <c r="A692" s="5357"/>
      <c r="B692" s="1401"/>
      <c r="C692" s="5318"/>
      <c r="D692" s="5318"/>
      <c r="E692" s="5318"/>
      <c r="F692" s="5318"/>
      <c r="G692" s="5318"/>
      <c r="H692" s="5318"/>
      <c r="I692" s="5318"/>
      <c r="J692" s="5318"/>
      <c r="K692" s="5318"/>
      <c r="L692" s="5318"/>
      <c r="M692" s="5318"/>
      <c r="N692" s="5319"/>
      <c r="O692" s="1326"/>
      <c r="P692" s="1326"/>
      <c r="Q692" s="1326"/>
      <c r="R692" s="1413"/>
      <c r="S692" s="1414"/>
      <c r="T692" s="1415"/>
      <c r="U692" s="1416"/>
      <c r="V692" s="1417"/>
      <c r="W692" s="5478"/>
      <c r="X692" s="529"/>
      <c r="Y692" s="5357"/>
      <c r="Z692" s="1288" t="s">
        <v>1382</v>
      </c>
    </row>
    <row r="693" spans="1:27" ht="18" customHeight="1">
      <c r="A693" s="5357"/>
      <c r="B693" s="24" t="s">
        <v>253</v>
      </c>
      <c r="C693" s="5320" t="str">
        <f ca="1">CELL("nomfichier")</f>
        <v>E:\0-UPRT\1-UPRT.FR-SITE-WEB\ff-fiches-fabrications\ff-fiches-fabrication-maj-08-2020\[ff-14.B-restauration-10.postits-portions.xlsx]Nota</v>
      </c>
      <c r="D693" s="5320"/>
      <c r="E693" s="5320"/>
      <c r="F693" s="5320"/>
      <c r="G693" s="5320"/>
      <c r="H693" s="5320"/>
      <c r="I693" s="5320"/>
      <c r="J693" s="5320"/>
      <c r="K693" s="5320"/>
      <c r="L693" s="5320"/>
      <c r="M693" s="5320"/>
      <c r="N693" s="5321"/>
      <c r="O693" s="1326"/>
      <c r="P693" s="1326"/>
      <c r="Q693" s="1326"/>
      <c r="R693" s="1413"/>
      <c r="S693" s="1414"/>
      <c r="T693" s="1415"/>
      <c r="U693" s="1416"/>
      <c r="V693" s="1417"/>
      <c r="W693" s="5478"/>
      <c r="X693" s="529"/>
      <c r="Y693" s="5357"/>
      <c r="Z693" s="1288" t="s">
        <v>1382</v>
      </c>
    </row>
    <row r="694" spans="1:27" ht="18" customHeight="1">
      <c r="A694" s="5357"/>
      <c r="B694" s="1325" t="s">
        <v>255</v>
      </c>
      <c r="C694" s="5299" t="s">
        <v>1437</v>
      </c>
      <c r="D694" s="5299"/>
      <c r="E694" s="5299"/>
      <c r="F694" s="5299"/>
      <c r="G694" s="5299"/>
      <c r="H694" s="5299"/>
      <c r="I694" s="5299"/>
      <c r="J694" s="5299"/>
      <c r="K694" s="5299"/>
      <c r="L694" s="5299"/>
      <c r="M694" s="5299"/>
      <c r="N694" s="5322"/>
      <c r="O694" s="1326"/>
      <c r="P694" s="1326"/>
      <c r="Q694" s="1326"/>
      <c r="R694" s="1413"/>
      <c r="S694" s="1414"/>
      <c r="T694" s="1415"/>
      <c r="U694" s="1416"/>
      <c r="V694" s="1417"/>
      <c r="W694" s="5478"/>
      <c r="X694" s="529"/>
      <c r="Y694" s="5357"/>
      <c r="Z694" s="1288" t="s">
        <v>1382</v>
      </c>
    </row>
    <row r="695" spans="1:27" ht="18" customHeight="1" thickBot="1">
      <c r="A695" s="5357"/>
      <c r="B695" s="5300" t="s">
        <v>258</v>
      </c>
      <c r="C695" s="5052"/>
      <c r="D695" s="5052"/>
      <c r="E695" s="5052"/>
      <c r="F695" s="5052"/>
      <c r="G695" s="5052"/>
      <c r="H695" s="5052"/>
      <c r="I695" s="5052"/>
      <c r="J695" s="5052"/>
      <c r="K695" s="5052"/>
      <c r="L695" s="5052"/>
      <c r="M695" s="5052"/>
      <c r="N695" s="5301"/>
      <c r="O695" s="1326"/>
      <c r="P695" s="1326"/>
      <c r="Q695" s="1326"/>
      <c r="R695" s="1413"/>
      <c r="S695" s="1414"/>
      <c r="T695" s="1415"/>
      <c r="U695" s="1416"/>
      <c r="V695" s="1417"/>
      <c r="W695" s="5478"/>
      <c r="X695" s="529"/>
      <c r="Y695" s="5357"/>
      <c r="Z695" s="1288" t="s">
        <v>1382</v>
      </c>
    </row>
    <row r="696" spans="1:27" ht="18" customHeight="1">
      <c r="A696" s="1402"/>
      <c r="B696" s="1403"/>
      <c r="C696" s="1403"/>
      <c r="D696" s="1404"/>
      <c r="E696" s="1072"/>
      <c r="F696" s="1405"/>
      <c r="G696" s="1406"/>
      <c r="H696" s="1406"/>
      <c r="I696" s="1406"/>
      <c r="J696" s="1406"/>
      <c r="K696" s="1407"/>
      <c r="L696" s="1407"/>
      <c r="M696" s="1407"/>
      <c r="N696" s="1407"/>
      <c r="O696" s="1408"/>
      <c r="P696" s="1408"/>
      <c r="Q696" s="1408"/>
      <c r="R696" s="1408"/>
      <c r="S696" s="1408"/>
      <c r="T696" s="1408"/>
      <c r="U696" s="1408"/>
      <c r="V696" s="1408"/>
      <c r="W696" s="5478"/>
      <c r="X696" s="529"/>
      <c r="Y696" s="1402"/>
      <c r="Z696" s="1288" t="s">
        <v>1382</v>
      </c>
    </row>
    <row r="697" spans="1:27" ht="18" customHeight="1">
      <c r="A697" s="1402"/>
      <c r="B697" s="1403"/>
      <c r="C697" s="1403"/>
      <c r="D697" s="1404"/>
      <c r="E697" s="1072"/>
      <c r="F697" s="1405"/>
      <c r="G697" s="1406"/>
      <c r="H697" s="1406"/>
      <c r="I697" s="1406"/>
      <c r="J697" s="1406"/>
      <c r="K697" s="1407"/>
      <c r="L697" s="1407"/>
      <c r="M697" s="1407"/>
      <c r="N697" s="1407"/>
      <c r="O697" s="1408"/>
      <c r="P697" s="1408"/>
      <c r="Q697" s="1408"/>
      <c r="R697" s="1408"/>
      <c r="S697" s="1408"/>
      <c r="T697" s="1408"/>
      <c r="U697" s="1408"/>
      <c r="V697" s="1408"/>
      <c r="W697" s="5478"/>
      <c r="X697" s="529"/>
      <c r="Y697" s="1402"/>
      <c r="Z697" s="1288" t="s">
        <v>1382</v>
      </c>
    </row>
    <row r="698" spans="1:27" ht="18" customHeight="1" thickBot="1">
      <c r="A698" s="1436"/>
      <c r="B698" s="1437"/>
      <c r="C698" s="1437"/>
      <c r="D698" s="1438"/>
      <c r="E698" s="1439"/>
      <c r="F698" s="1405"/>
      <c r="G698" s="1406"/>
      <c r="H698" s="1406"/>
      <c r="I698" s="1406"/>
      <c r="J698" s="1406"/>
      <c r="K698" s="1407"/>
      <c r="L698" s="1407"/>
      <c r="M698" s="1407"/>
      <c r="N698" s="1407"/>
      <c r="O698" s="1408"/>
      <c r="P698" s="1408"/>
      <c r="Q698" s="1408"/>
      <c r="R698" s="1408"/>
      <c r="S698" s="1408"/>
      <c r="T698" s="1408"/>
      <c r="U698" s="1408"/>
      <c r="V698" s="1408"/>
      <c r="W698" s="5478"/>
      <c r="X698" s="529"/>
      <c r="Y698" s="1419" t="s">
        <v>1438</v>
      </c>
      <c r="Z698" s="1288"/>
    </row>
    <row r="699" spans="1:27" ht="18" customHeight="1">
      <c r="A699" s="5399" t="s">
        <v>243</v>
      </c>
      <c r="B699" s="5401" t="s">
        <v>273</v>
      </c>
      <c r="C699" s="5402"/>
      <c r="D699" s="5402"/>
      <c r="E699" s="5402"/>
      <c r="F699" s="5402"/>
      <c r="G699" s="5402"/>
      <c r="H699" s="5402"/>
      <c r="I699" s="5402"/>
      <c r="J699" s="5402"/>
      <c r="K699" s="5402"/>
      <c r="L699" s="5402"/>
      <c r="M699" s="5402"/>
      <c r="N699" s="5405">
        <v>5</v>
      </c>
      <c r="O699" s="5369" t="str">
        <f>B699</f>
        <v>NOM DE LA RECETTE ou d'un élément de la recette</v>
      </c>
      <c r="P699" s="5370"/>
      <c r="Q699" s="5370"/>
      <c r="R699" s="5370"/>
      <c r="S699" s="5370"/>
      <c r="T699" s="5370"/>
      <c r="U699" s="5370"/>
      <c r="V699" s="5371"/>
      <c r="W699" s="5478"/>
      <c r="X699" s="529"/>
      <c r="Y699" s="5399" t="s">
        <v>243</v>
      </c>
      <c r="Z699" s="5508" t="s">
        <v>1442</v>
      </c>
      <c r="AA699" s="5508"/>
    </row>
    <row r="700" spans="1:27" ht="18" customHeight="1">
      <c r="A700" s="5400"/>
      <c r="B700" s="5403"/>
      <c r="C700" s="5404"/>
      <c r="D700" s="5404"/>
      <c r="E700" s="5404"/>
      <c r="F700" s="5404"/>
      <c r="G700" s="5404"/>
      <c r="H700" s="5404"/>
      <c r="I700" s="5404"/>
      <c r="J700" s="5404"/>
      <c r="K700" s="5404"/>
      <c r="L700" s="5404"/>
      <c r="M700" s="5404"/>
      <c r="N700" s="5406"/>
      <c r="O700" s="5369"/>
      <c r="P700" s="5370"/>
      <c r="Q700" s="5370"/>
      <c r="R700" s="5370"/>
      <c r="S700" s="5370"/>
      <c r="T700" s="5370"/>
      <c r="U700" s="5370"/>
      <c r="V700" s="5371"/>
      <c r="W700" s="5478"/>
      <c r="X700" s="529"/>
      <c r="Y700" s="5400"/>
      <c r="Z700" s="5508"/>
      <c r="AA700" s="5508"/>
    </row>
    <row r="701" spans="1:27" ht="18" customHeight="1">
      <c r="A701" s="5400"/>
      <c r="B701" s="5403"/>
      <c r="C701" s="5404"/>
      <c r="D701" s="5404"/>
      <c r="E701" s="5404"/>
      <c r="F701" s="5404"/>
      <c r="G701" s="5404"/>
      <c r="H701" s="5404"/>
      <c r="I701" s="5404"/>
      <c r="J701" s="5404"/>
      <c r="K701" s="5404"/>
      <c r="L701" s="5404"/>
      <c r="M701" s="5404"/>
      <c r="N701" s="5406"/>
      <c r="O701" s="5369"/>
      <c r="P701" s="5370"/>
      <c r="Q701" s="5370"/>
      <c r="R701" s="5370"/>
      <c r="S701" s="5370"/>
      <c r="T701" s="5370"/>
      <c r="U701" s="5370"/>
      <c r="V701" s="5371"/>
      <c r="W701" s="5478"/>
      <c r="X701" s="529"/>
      <c r="Y701" s="5400"/>
      <c r="Z701" s="5508"/>
      <c r="AA701" s="5508"/>
    </row>
    <row r="702" spans="1:27" ht="18" customHeight="1">
      <c r="A702" s="5357"/>
      <c r="B702" s="5358" t="s">
        <v>277</v>
      </c>
      <c r="C702" s="5359"/>
      <c r="D702" s="5360" t="s">
        <v>278</v>
      </c>
      <c r="E702" s="5360"/>
      <c r="F702" s="5360"/>
      <c r="G702" s="5360"/>
      <c r="H702" s="5360"/>
      <c r="I702" s="5360"/>
      <c r="J702" s="5360"/>
      <c r="K702" s="5360"/>
      <c r="L702" s="5360"/>
      <c r="M702" s="5360"/>
      <c r="N702" s="5361"/>
      <c r="O702" s="5369" t="str">
        <f>D702</f>
        <v xml:space="preserve"> ?  Si vous avez plusieurs postits pour une recette NOM DE LA RECETTE MÈRE</v>
      </c>
      <c r="P702" s="5370"/>
      <c r="Q702" s="5370"/>
      <c r="R702" s="5370"/>
      <c r="S702" s="5370"/>
      <c r="T702" s="5370"/>
      <c r="U702" s="5370"/>
      <c r="V702" s="5371"/>
      <c r="W702" s="5478"/>
      <c r="X702" s="529"/>
      <c r="Y702" s="5357"/>
      <c r="Z702" s="1288" t="s">
        <v>1382</v>
      </c>
    </row>
    <row r="703" spans="1:27" ht="18" customHeight="1">
      <c r="A703" s="5357"/>
      <c r="B703" s="5358"/>
      <c r="C703" s="5359"/>
      <c r="D703" s="5360"/>
      <c r="E703" s="5360"/>
      <c r="F703" s="5360"/>
      <c r="G703" s="5360"/>
      <c r="H703" s="5360"/>
      <c r="I703" s="5360"/>
      <c r="J703" s="5360"/>
      <c r="K703" s="5360"/>
      <c r="L703" s="5360"/>
      <c r="M703" s="5360"/>
      <c r="N703" s="5361"/>
      <c r="O703" s="5369"/>
      <c r="P703" s="5370"/>
      <c r="Q703" s="5370"/>
      <c r="R703" s="5370"/>
      <c r="S703" s="5370"/>
      <c r="T703" s="5370"/>
      <c r="U703" s="5370"/>
      <c r="V703" s="5371"/>
      <c r="W703" s="5478"/>
      <c r="X703" s="529"/>
      <c r="Y703" s="5357"/>
      <c r="Z703" s="1288" t="s">
        <v>1382</v>
      </c>
    </row>
    <row r="704" spans="1:27" ht="18" customHeight="1">
      <c r="A704" s="5357"/>
      <c r="B704" s="5509" t="s">
        <v>2234</v>
      </c>
      <c r="C704" s="5510"/>
      <c r="D704" s="5510"/>
      <c r="E704" s="5510"/>
      <c r="F704" s="5510"/>
      <c r="G704" s="5510"/>
      <c r="H704" s="5510"/>
      <c r="I704" s="5510"/>
      <c r="J704" s="5510"/>
      <c r="K704" s="5510"/>
      <c r="L704" s="5510"/>
      <c r="M704" s="5510"/>
      <c r="N704" s="5511"/>
      <c r="O704" s="5369" t="str">
        <f>B704</f>
        <v>Auteur :</v>
      </c>
      <c r="P704" s="5370"/>
      <c r="Q704" s="5370"/>
      <c r="R704" s="5370"/>
      <c r="S704" s="5370"/>
      <c r="T704" s="5370"/>
      <c r="U704" s="5370"/>
      <c r="V704" s="5371"/>
      <c r="W704" s="5478"/>
      <c r="X704" s="529"/>
      <c r="Y704" s="5357"/>
      <c r="Z704" s="1288" t="s">
        <v>1382</v>
      </c>
    </row>
    <row r="705" spans="1:27" ht="18" customHeight="1">
      <c r="A705" s="5357"/>
      <c r="B705" s="5509"/>
      <c r="C705" s="5510"/>
      <c r="D705" s="5510"/>
      <c r="E705" s="5510"/>
      <c r="F705" s="5510"/>
      <c r="G705" s="5510"/>
      <c r="H705" s="5510"/>
      <c r="I705" s="5510"/>
      <c r="J705" s="5510"/>
      <c r="K705" s="5510"/>
      <c r="L705" s="5510"/>
      <c r="M705" s="5510"/>
      <c r="N705" s="5511"/>
      <c r="O705" s="5369"/>
      <c r="P705" s="5370"/>
      <c r="Q705" s="5370"/>
      <c r="R705" s="5370"/>
      <c r="S705" s="5370"/>
      <c r="T705" s="5370"/>
      <c r="U705" s="5370"/>
      <c r="V705" s="5371"/>
      <c r="W705" s="5478"/>
      <c r="X705" s="529"/>
      <c r="Y705" s="5357"/>
      <c r="Z705" s="1288" t="s">
        <v>1382</v>
      </c>
    </row>
    <row r="706" spans="1:27" ht="18" customHeight="1">
      <c r="A706" s="5357"/>
      <c r="B706" s="5372" t="s">
        <v>1393</v>
      </c>
      <c r="C706" s="5373"/>
      <c r="D706" s="5373"/>
      <c r="E706" s="5373"/>
      <c r="F706" s="5373"/>
      <c r="G706" s="5373"/>
      <c r="H706" s="5373"/>
      <c r="I706" s="5373"/>
      <c r="J706" s="5373"/>
      <c r="K706" s="5373"/>
      <c r="L706" s="5373"/>
      <c r="M706" s="5373"/>
      <c r="N706" s="5374"/>
      <c r="O706" s="1326"/>
      <c r="P706" s="1326"/>
      <c r="Q706" s="1326"/>
      <c r="R706" s="1413"/>
      <c r="S706" s="1414"/>
      <c r="T706" s="1415"/>
      <c r="U706" s="1416"/>
      <c r="V706" s="1417"/>
      <c r="W706" s="5478"/>
      <c r="X706" s="529"/>
      <c r="Y706" s="5357"/>
      <c r="Z706" s="1288" t="s">
        <v>1382</v>
      </c>
    </row>
    <row r="707" spans="1:27" ht="18" customHeight="1">
      <c r="A707" s="5357"/>
      <c r="B707" s="5372"/>
      <c r="C707" s="5373"/>
      <c r="D707" s="5373"/>
      <c r="E707" s="5373"/>
      <c r="F707" s="5373"/>
      <c r="G707" s="5373"/>
      <c r="H707" s="5373"/>
      <c r="I707" s="5373"/>
      <c r="J707" s="5373"/>
      <c r="K707" s="5373"/>
      <c r="L707" s="5373"/>
      <c r="M707" s="5373"/>
      <c r="N707" s="5374"/>
      <c r="O707" s="1326"/>
      <c r="P707" s="1326"/>
      <c r="Q707" s="1326"/>
      <c r="R707" s="1413"/>
      <c r="S707" s="1414"/>
      <c r="T707" s="1415"/>
      <c r="U707" s="1416"/>
      <c r="V707" s="1417"/>
      <c r="W707" s="5478"/>
      <c r="X707" s="529"/>
      <c r="Y707" s="5357"/>
      <c r="Z707" s="1288" t="s">
        <v>1382</v>
      </c>
    </row>
    <row r="708" spans="1:27" ht="18" customHeight="1">
      <c r="A708" s="5357"/>
      <c r="B708" s="5372"/>
      <c r="C708" s="5373"/>
      <c r="D708" s="5373"/>
      <c r="E708" s="5373"/>
      <c r="F708" s="5373"/>
      <c r="G708" s="5373"/>
      <c r="H708" s="5373"/>
      <c r="I708" s="5373"/>
      <c r="J708" s="5373"/>
      <c r="K708" s="5373"/>
      <c r="L708" s="5373"/>
      <c r="M708" s="5373"/>
      <c r="N708" s="5374"/>
      <c r="O708" s="1326"/>
      <c r="P708" s="1326"/>
      <c r="Q708" s="1326"/>
      <c r="R708" s="1413"/>
      <c r="S708" s="1414"/>
      <c r="T708" s="1415"/>
      <c r="U708" s="1416"/>
      <c r="V708" s="1417"/>
      <c r="W708" s="5478"/>
      <c r="X708" s="529"/>
      <c r="Y708" s="5357"/>
      <c r="Z708" s="1288" t="s">
        <v>1382</v>
      </c>
    </row>
    <row r="709" spans="1:27" ht="18" customHeight="1">
      <c r="A709" s="5357"/>
      <c r="B709" s="5372"/>
      <c r="C709" s="5373"/>
      <c r="D709" s="5373"/>
      <c r="E709" s="5373"/>
      <c r="F709" s="5373"/>
      <c r="G709" s="5373"/>
      <c r="H709" s="5373"/>
      <c r="I709" s="5373"/>
      <c r="J709" s="5373"/>
      <c r="K709" s="5373"/>
      <c r="L709" s="5373"/>
      <c r="M709" s="5373"/>
      <c r="N709" s="5374"/>
      <c r="O709" s="1326"/>
      <c r="P709" s="1326"/>
      <c r="Q709" s="1326"/>
      <c r="R709" s="1413"/>
      <c r="S709" s="1414"/>
      <c r="T709" s="1415"/>
      <c r="U709" s="1416"/>
      <c r="V709" s="1417"/>
      <c r="W709" s="5478"/>
      <c r="X709" s="529"/>
      <c r="Y709" s="5357"/>
      <c r="Z709" s="1288" t="s">
        <v>1382</v>
      </c>
    </row>
    <row r="710" spans="1:27" ht="18" customHeight="1">
      <c r="A710" s="5357"/>
      <c r="B710" s="5372"/>
      <c r="C710" s="5373"/>
      <c r="D710" s="5373"/>
      <c r="E710" s="5373"/>
      <c r="F710" s="5373"/>
      <c r="G710" s="5373"/>
      <c r="H710" s="5373"/>
      <c r="I710" s="5373"/>
      <c r="J710" s="5373"/>
      <c r="K710" s="5373"/>
      <c r="L710" s="5373"/>
      <c r="M710" s="5373"/>
      <c r="N710" s="5374"/>
      <c r="O710" s="1326"/>
      <c r="P710" s="1326"/>
      <c r="Q710" s="1326"/>
      <c r="R710" s="1413"/>
      <c r="S710" s="1414"/>
      <c r="T710" s="1415"/>
      <c r="U710" s="1416"/>
      <c r="V710" s="1417"/>
      <c r="W710" s="5478"/>
      <c r="X710" s="529"/>
      <c r="Y710" s="5357"/>
      <c r="Z710" s="1288" t="s">
        <v>1382</v>
      </c>
    </row>
    <row r="711" spans="1:27" ht="18" customHeight="1">
      <c r="A711" s="5357"/>
      <c r="B711" s="5372"/>
      <c r="C711" s="5373"/>
      <c r="D711" s="5373"/>
      <c r="E711" s="5373"/>
      <c r="F711" s="5373"/>
      <c r="G711" s="5373"/>
      <c r="H711" s="5373"/>
      <c r="I711" s="5373"/>
      <c r="J711" s="5373"/>
      <c r="K711" s="5373"/>
      <c r="L711" s="5373"/>
      <c r="M711" s="5373"/>
      <c r="N711" s="5374"/>
      <c r="O711" s="1326"/>
      <c r="P711" s="1326"/>
      <c r="Q711" s="1326"/>
      <c r="R711" s="1413"/>
      <c r="S711" s="1414"/>
      <c r="T711" s="1415"/>
      <c r="U711" s="1416"/>
      <c r="V711" s="1417"/>
      <c r="W711" s="5478"/>
      <c r="X711" s="529"/>
      <c r="Y711" s="5357"/>
      <c r="Z711" s="1288" t="s">
        <v>1382</v>
      </c>
    </row>
    <row r="712" spans="1:27" ht="18" customHeight="1">
      <c r="A712" s="5357"/>
      <c r="B712" s="5375"/>
      <c r="C712" s="5376"/>
      <c r="D712" s="5376"/>
      <c r="E712" s="5376"/>
      <c r="F712" s="5376"/>
      <c r="G712" s="5376"/>
      <c r="H712" s="5376"/>
      <c r="I712" s="5376"/>
      <c r="J712" s="5376"/>
      <c r="K712" s="5376"/>
      <c r="L712" s="5376"/>
      <c r="M712" s="5376"/>
      <c r="N712" s="5377"/>
      <c r="O712" s="1332"/>
      <c r="P712" s="1333"/>
      <c r="Q712" s="1333"/>
      <c r="R712" s="1333"/>
      <c r="S712" s="1334"/>
      <c r="T712" s="1334"/>
      <c r="U712" s="1334"/>
      <c r="V712" s="1335"/>
      <c r="W712" s="5478"/>
      <c r="X712" s="529"/>
      <c r="Y712" s="5357"/>
      <c r="Z712" s="5476" t="s">
        <v>1442</v>
      </c>
      <c r="AA712" s="5476"/>
    </row>
    <row r="713" spans="1:27" ht="18" customHeight="1">
      <c r="A713" s="5357"/>
      <c r="B713" s="1336" t="s">
        <v>12</v>
      </c>
      <c r="C713" s="947" t="s">
        <v>28</v>
      </c>
      <c r="D713" s="1337"/>
      <c r="E713" s="1338"/>
      <c r="F713" s="1338"/>
      <c r="G713" s="1338"/>
      <c r="H713" s="1338"/>
      <c r="I713" s="1338"/>
      <c r="J713" s="1284"/>
      <c r="K713" s="5389" t="s">
        <v>509</v>
      </c>
      <c r="L713" s="5389"/>
      <c r="M713" s="949" t="s">
        <v>29</v>
      </c>
      <c r="N713" s="20" t="s">
        <v>13</v>
      </c>
      <c r="O713" s="1339"/>
      <c r="P713" s="1340"/>
      <c r="Q713" s="1340"/>
      <c r="R713" s="1340"/>
      <c r="S713" s="1341"/>
      <c r="T713" s="1341"/>
      <c r="U713" s="1341"/>
      <c r="V713" s="1342"/>
      <c r="W713" s="5478"/>
      <c r="X713" s="529"/>
      <c r="Y713" s="5357"/>
      <c r="Z713" s="5476"/>
      <c r="AA713" s="5476"/>
    </row>
    <row r="714" spans="1:27" ht="18" customHeight="1">
      <c r="A714" s="5357"/>
      <c r="B714" s="5390">
        <v>20</v>
      </c>
      <c r="C714" s="5475" t="s">
        <v>1416</v>
      </c>
      <c r="D714" s="5475"/>
      <c r="E714" s="5392" t="s">
        <v>26</v>
      </c>
      <c r="F714" s="5392"/>
      <c r="G714" s="5392"/>
      <c r="H714" s="5392"/>
      <c r="I714" s="5392"/>
      <c r="J714" s="5392"/>
      <c r="K714" s="5389"/>
      <c r="L714" s="5389"/>
      <c r="M714" s="5393">
        <v>20</v>
      </c>
      <c r="N714" s="5394"/>
      <c r="O714" s="5395" t="s">
        <v>1417</v>
      </c>
      <c r="P714" s="5396"/>
      <c r="Q714" s="5396"/>
      <c r="R714" s="5396"/>
      <c r="S714" s="5396"/>
      <c r="T714" s="5396"/>
      <c r="U714" s="5378">
        <f>H51</f>
        <v>40</v>
      </c>
      <c r="V714" s="5379"/>
      <c r="W714" s="5478"/>
      <c r="X714" s="529"/>
      <c r="Y714" s="5357"/>
      <c r="Z714" s="5476"/>
      <c r="AA714" s="5476"/>
    </row>
    <row r="715" spans="1:27" ht="18" customHeight="1">
      <c r="A715" s="5357"/>
      <c r="B715" s="5390"/>
      <c r="C715" s="5475"/>
      <c r="D715" s="5475"/>
      <c r="E715" s="1338"/>
      <c r="F715" s="1028" t="s">
        <v>280</v>
      </c>
      <c r="G715" s="1040" t="s">
        <v>309</v>
      </c>
      <c r="H715" s="1040"/>
      <c r="I715" s="1040"/>
      <c r="J715" s="1029" t="s">
        <v>15</v>
      </c>
      <c r="K715" s="5389"/>
      <c r="L715" s="5389"/>
      <c r="M715" s="5393"/>
      <c r="N715" s="5394"/>
      <c r="O715" s="5395"/>
      <c r="P715" s="5396"/>
      <c r="Q715" s="5396"/>
      <c r="R715" s="5396"/>
      <c r="S715" s="5396"/>
      <c r="T715" s="5396"/>
      <c r="U715" s="5378"/>
      <c r="V715" s="5379"/>
      <c r="W715" s="5478"/>
      <c r="X715" s="529"/>
      <c r="Y715" s="5357"/>
      <c r="Z715" s="5476"/>
      <c r="AA715" s="5476"/>
    </row>
    <row r="716" spans="1:27" ht="18" customHeight="1">
      <c r="A716" s="5357"/>
      <c r="B716" s="5380" t="s">
        <v>25</v>
      </c>
      <c r="C716" s="5381"/>
      <c r="F716" s="5"/>
      <c r="G716" s="5"/>
      <c r="H716" s="1343" t="s">
        <v>310</v>
      </c>
      <c r="I716" s="1344">
        <v>500</v>
      </c>
      <c r="J716" s="1029" t="s">
        <v>15</v>
      </c>
      <c r="K716" s="5382" t="s">
        <v>1392</v>
      </c>
      <c r="L716" s="5382"/>
      <c r="M716" s="5473" t="s">
        <v>1260</v>
      </c>
      <c r="N716" s="5474"/>
      <c r="O716" s="5385" t="s">
        <v>1420</v>
      </c>
      <c r="P716" s="5386"/>
      <c r="Q716" s="5386"/>
      <c r="R716" s="5386"/>
      <c r="S716" s="5386"/>
      <c r="T716" s="5386"/>
      <c r="U716" s="5387" t="str">
        <f>Q51</f>
        <v>Portions</v>
      </c>
      <c r="V716" s="5388"/>
      <c r="W716" s="5478"/>
      <c r="X716" s="529"/>
      <c r="Y716" s="5357"/>
      <c r="Z716" s="5476"/>
      <c r="AA716" s="5476"/>
    </row>
    <row r="717" spans="1:27" ht="18" customHeight="1">
      <c r="A717" s="5357"/>
      <c r="B717" s="5380"/>
      <c r="C717" s="5381"/>
      <c r="D717" s="1345"/>
      <c r="E717" s="1345"/>
      <c r="F717" s="5"/>
      <c r="G717" s="5"/>
      <c r="H717" s="1034" t="s">
        <v>311</v>
      </c>
      <c r="I717" s="1346">
        <v>500</v>
      </c>
      <c r="J717" s="1030" t="s">
        <v>281</v>
      </c>
      <c r="K717" s="5382"/>
      <c r="L717" s="5382"/>
      <c r="M717" s="5473"/>
      <c r="N717" s="5474"/>
      <c r="O717" s="5385"/>
      <c r="P717" s="5386"/>
      <c r="Q717" s="5386"/>
      <c r="R717" s="5386"/>
      <c r="S717" s="5386"/>
      <c r="T717" s="5386"/>
      <c r="U717" s="5387"/>
      <c r="V717" s="5388"/>
      <c r="W717" s="5478"/>
      <c r="X717" s="529"/>
      <c r="Y717" s="5357"/>
      <c r="Z717" s="5476"/>
      <c r="AA717" s="5476"/>
    </row>
    <row r="718" spans="1:27" ht="18" customHeight="1">
      <c r="A718" s="5357"/>
      <c r="B718" s="5343" t="s">
        <v>30</v>
      </c>
      <c r="C718" s="5344"/>
      <c r="D718" s="1347"/>
      <c r="E718" s="1348"/>
      <c r="H718" s="1034" t="s">
        <v>312</v>
      </c>
      <c r="I718" s="1031">
        <f>(B714/I716)*I717</f>
        <v>20</v>
      </c>
      <c r="J718" s="1032" t="s">
        <v>282</v>
      </c>
      <c r="K718" s="1349"/>
      <c r="L718" s="1033"/>
      <c r="M718" s="1349"/>
      <c r="N718" s="1350"/>
      <c r="O718" s="1339"/>
      <c r="P718" s="1340"/>
      <c r="Q718" s="1340"/>
      <c r="R718" s="1340"/>
      <c r="S718" s="1341"/>
      <c r="T718" s="1341"/>
      <c r="U718" s="1341"/>
      <c r="V718" s="1342"/>
      <c r="W718" s="5478"/>
      <c r="X718" s="529"/>
      <c r="Y718" s="5357"/>
      <c r="Z718" s="5476"/>
      <c r="AA718" s="5476"/>
    </row>
    <row r="719" spans="1:27" ht="18" customHeight="1">
      <c r="A719" s="5357"/>
      <c r="B719" s="5347" t="s">
        <v>284</v>
      </c>
      <c r="C719" s="5349" t="s">
        <v>285</v>
      </c>
      <c r="D719" s="1284" t="s">
        <v>283</v>
      </c>
      <c r="E719" s="1035"/>
      <c r="F719" s="1035"/>
      <c r="G719" s="1035" t="str">
        <f>D721</f>
        <v>D</v>
      </c>
      <c r="H719" s="1035"/>
      <c r="I719" s="1035"/>
      <c r="J719" s="1035"/>
      <c r="K719" s="1035"/>
      <c r="L719" s="1034"/>
      <c r="M719" s="1035"/>
      <c r="N719" s="1351"/>
      <c r="O719" s="1339"/>
      <c r="P719" s="1340"/>
      <c r="Q719" s="1340"/>
      <c r="R719" s="1340"/>
      <c r="S719" s="1341"/>
      <c r="T719" s="1341"/>
      <c r="U719" s="1341"/>
      <c r="V719" s="1342"/>
      <c r="W719" s="5478"/>
      <c r="X719" s="529"/>
      <c r="Y719" s="5357"/>
      <c r="Z719" s="5476"/>
      <c r="AA719" s="5476"/>
    </row>
    <row r="720" spans="1:27" ht="18" customHeight="1">
      <c r="A720" s="5357"/>
      <c r="B720" s="5347"/>
      <c r="C720" s="5349"/>
      <c r="D720" s="1036" t="s">
        <v>27</v>
      </c>
      <c r="E720" s="1284" t="s">
        <v>286</v>
      </c>
      <c r="F720" s="963"/>
      <c r="G720" s="1037"/>
      <c r="H720" s="1035"/>
      <c r="I720" s="1035"/>
      <c r="J720" s="951"/>
      <c r="K720" s="1352"/>
      <c r="L720" s="1352"/>
      <c r="M720" s="1352"/>
      <c r="N720" s="1353"/>
      <c r="O720" s="1339"/>
      <c r="P720" s="1340"/>
      <c r="Q720" s="1340"/>
      <c r="R720" s="1340"/>
      <c r="S720" s="1341"/>
      <c r="T720" s="1341"/>
      <c r="U720" s="1341"/>
      <c r="V720" s="1342"/>
      <c r="W720" s="5478"/>
      <c r="X720" s="529"/>
      <c r="Y720" s="5357"/>
      <c r="Z720" s="5476"/>
      <c r="AA720" s="5476"/>
    </row>
    <row r="721" spans="1:27" ht="18" customHeight="1">
      <c r="A721" s="5357"/>
      <c r="B721" s="5347"/>
      <c r="C721" s="5349"/>
      <c r="D721" s="977" t="str">
        <f>SUBSTITUTE(ADDRESS(1,COLUMN(),4),"1","")</f>
        <v>D</v>
      </c>
      <c r="E721" s="1027"/>
      <c r="F721" s="1027"/>
      <c r="G721" s="1027"/>
      <c r="H721" s="1027"/>
      <c r="I721" s="1027"/>
      <c r="J721" s="1027"/>
      <c r="K721" s="1027"/>
      <c r="L721" s="1027"/>
      <c r="M721" s="1025"/>
      <c r="N721" s="399"/>
      <c r="O721" s="1339"/>
      <c r="P721" s="1340"/>
      <c r="Q721" s="1340"/>
      <c r="R721" s="1340"/>
      <c r="S721" s="1341"/>
      <c r="T721" s="1341"/>
      <c r="U721" s="1341"/>
      <c r="V721" s="1342"/>
      <c r="W721" s="5478"/>
      <c r="X721" s="529"/>
      <c r="Y721" s="5357"/>
      <c r="Z721" s="5476"/>
      <c r="AA721" s="5476"/>
    </row>
    <row r="722" spans="1:27" ht="18" customHeight="1">
      <c r="A722" s="5357"/>
      <c r="B722" s="1354"/>
      <c r="C722" s="1355"/>
      <c r="D722" s="1038"/>
      <c r="E722" s="5397" t="s">
        <v>290</v>
      </c>
      <c r="F722" s="5397"/>
      <c r="G722" s="935"/>
      <c r="H722" s="5"/>
      <c r="I722" s="935"/>
      <c r="J722" s="942">
        <f>D722</f>
        <v>0</v>
      </c>
      <c r="K722" s="1039"/>
      <c r="L722" s="1044"/>
      <c r="M722" s="5397" t="s">
        <v>291</v>
      </c>
      <c r="N722" s="5398"/>
      <c r="O722" s="1339"/>
      <c r="P722" s="1340"/>
      <c r="Q722" s="1340"/>
      <c r="R722" s="1340"/>
      <c r="S722" s="1341"/>
      <c r="T722" s="1341"/>
      <c r="U722" s="1341"/>
      <c r="V722" s="1342"/>
      <c r="W722" s="5478"/>
      <c r="X722" s="529"/>
      <c r="Y722" s="5357"/>
      <c r="Z722" s="5476"/>
      <c r="AA722" s="5476"/>
    </row>
    <row r="723" spans="1:27" ht="18" customHeight="1">
      <c r="A723" s="5357"/>
      <c r="B723" s="1354"/>
      <c r="C723" s="1418" t="s">
        <v>292</v>
      </c>
      <c r="D723" s="1356">
        <f>B714</f>
        <v>20</v>
      </c>
      <c r="E723" s="5338" t="str">
        <f>M716</f>
        <v>?</v>
      </c>
      <c r="F723" s="1357">
        <f>C768</f>
        <v>1500</v>
      </c>
      <c r="G723" s="1"/>
      <c r="H723" s="5"/>
      <c r="I723" s="1065"/>
      <c r="J723" s="942"/>
      <c r="K723" s="1086" t="s">
        <v>292</v>
      </c>
      <c r="L723" s="1358">
        <f>M714</f>
        <v>20</v>
      </c>
      <c r="M723" s="5338" t="str">
        <f>M716</f>
        <v>?</v>
      </c>
      <c r="N723" s="21">
        <f>L767</f>
        <v>1500</v>
      </c>
      <c r="O723" s="1339"/>
      <c r="P723" s="1340"/>
      <c r="Q723" s="1340"/>
      <c r="R723" s="1340"/>
      <c r="S723" s="1341"/>
      <c r="T723" s="1341"/>
      <c r="U723" s="1341"/>
      <c r="V723" s="1342"/>
      <c r="W723" s="5478"/>
      <c r="X723" s="529"/>
      <c r="Y723" s="5357"/>
      <c r="Z723" s="5476"/>
      <c r="AA723" s="5476"/>
    </row>
    <row r="724" spans="1:27" ht="18" customHeight="1">
      <c r="A724" s="5357"/>
      <c r="B724" s="1354"/>
      <c r="C724" s="1347"/>
      <c r="D724" s="1359"/>
      <c r="E724" s="5338"/>
      <c r="F724" s="1360">
        <f>C767</f>
        <v>1.5</v>
      </c>
      <c r="G724" s="935"/>
      <c r="H724" s="5"/>
      <c r="I724" s="1361"/>
      <c r="J724" s="1232"/>
      <c r="K724" s="1362"/>
      <c r="L724" s="1044"/>
      <c r="M724" s="5338"/>
      <c r="N724" s="22">
        <f>M767</f>
        <v>1.5</v>
      </c>
      <c r="O724" s="1339"/>
      <c r="P724" s="1340"/>
      <c r="Q724" s="1340"/>
      <c r="R724" s="1340"/>
      <c r="S724" s="1341"/>
      <c r="T724" s="1341"/>
      <c r="U724" s="1341"/>
      <c r="V724" s="1342"/>
      <c r="W724" s="5478"/>
      <c r="X724" s="529"/>
      <c r="Y724" s="5357"/>
      <c r="Z724" s="5476"/>
      <c r="AA724" s="5476"/>
    </row>
    <row r="725" spans="1:27" ht="18" customHeight="1">
      <c r="A725" s="5357"/>
      <c r="B725" s="1363"/>
      <c r="C725" s="1027"/>
      <c r="D725" s="1027"/>
      <c r="E725" s="1027"/>
      <c r="F725" s="1027"/>
      <c r="G725" s="1027"/>
      <c r="H725" s="1027"/>
      <c r="I725" s="1027"/>
      <c r="J725" s="1027"/>
      <c r="K725" s="1025" t="s">
        <v>284</v>
      </c>
      <c r="L725" s="1025" t="s">
        <v>1272</v>
      </c>
      <c r="M725" s="1025" t="s">
        <v>1273</v>
      </c>
      <c r="N725" s="399" t="s">
        <v>289</v>
      </c>
      <c r="O725" s="1332"/>
      <c r="P725" s="1333"/>
      <c r="Q725" s="1333"/>
      <c r="R725" s="1333"/>
      <c r="S725" s="1334" t="s">
        <v>284</v>
      </c>
      <c r="T725" s="1334" t="s">
        <v>1272</v>
      </c>
      <c r="U725" s="1334" t="s">
        <v>1273</v>
      </c>
      <c r="V725" s="1335" t="s">
        <v>289</v>
      </c>
      <c r="W725" s="5478"/>
      <c r="X725" s="529"/>
      <c r="Y725" s="5357"/>
      <c r="Z725" s="5476"/>
      <c r="AA725" s="5476"/>
    </row>
    <row r="726" spans="1:27" ht="18" customHeight="1">
      <c r="A726" s="5357"/>
      <c r="B726" s="1364"/>
      <c r="C726" s="1043"/>
      <c r="D726" s="941"/>
      <c r="E726" s="935"/>
      <c r="F726" s="935"/>
      <c r="G726" s="935"/>
      <c r="H726" s="5"/>
      <c r="I726" s="935"/>
      <c r="J726" s="953">
        <f t="shared" ref="J726:J765" si="12">D726</f>
        <v>0</v>
      </c>
      <c r="K726" s="1039">
        <f>IF(ISTEXT(B726),B726,IF(ISBLANK(B726),0,(B726/B714)*M714))</f>
        <v>0</v>
      </c>
      <c r="L726" s="1044">
        <f>+IF(ISTEXT(C726),0,IF(ISBLANK(C726),0,(C726/B714)*M714))</f>
        <v>0</v>
      </c>
      <c r="M726" s="1045">
        <f>+IF(ISTEXT(C726),0,IF(ISBLANK(C726),0,(C726/1000/B714)*M714))</f>
        <v>0</v>
      </c>
      <c r="N726" s="23">
        <f>IF(ISTEXT(C726),0,(C726/C767)/1000)</f>
        <v>0</v>
      </c>
      <c r="O726" s="942"/>
      <c r="P726" s="942"/>
      <c r="Q726" s="942"/>
      <c r="R726" s="1365">
        <f t="shared" ref="R726:R765" si="13">D726</f>
        <v>0</v>
      </c>
      <c r="S726" s="1369">
        <f>(K726/M714)*U714</f>
        <v>0</v>
      </c>
      <c r="T726" s="1370">
        <f>(L726/M714)*U714</f>
        <v>0</v>
      </c>
      <c r="U726" s="1371">
        <f>(M726/M714)*U714</f>
        <v>0</v>
      </c>
      <c r="V726" s="1372">
        <f t="shared" ref="V726:V765" si="14">N726</f>
        <v>0</v>
      </c>
      <c r="W726" s="5478"/>
      <c r="X726" s="529"/>
      <c r="Y726" s="5357"/>
      <c r="Z726" s="5476"/>
      <c r="AA726" s="5476"/>
    </row>
    <row r="727" spans="1:27" ht="18" customHeight="1">
      <c r="A727" s="5357"/>
      <c r="B727" s="1364">
        <v>2</v>
      </c>
      <c r="C727" s="1043">
        <v>500</v>
      </c>
      <c r="D727" s="941" t="s">
        <v>512</v>
      </c>
      <c r="E727" s="935"/>
      <c r="F727" s="935"/>
      <c r="G727" s="935"/>
      <c r="H727" s="5"/>
      <c r="I727" s="935"/>
      <c r="J727" s="953" t="str">
        <f t="shared" si="12"/>
        <v>Exemple = pommes</v>
      </c>
      <c r="K727" s="1039">
        <f>IF(ISTEXT(B727),B727,IF(ISBLANK(B727),0,(B727/B714)*M714))</f>
        <v>2</v>
      </c>
      <c r="L727" s="1044">
        <f>+IF(ISTEXT(C727),0,IF(ISBLANK(C727),0,(C727/B714)*M714))</f>
        <v>500</v>
      </c>
      <c r="M727" s="1045">
        <f>+IF(ISTEXT(C727),0,IF(ISBLANK(C727),0,(C727/1000/B714)*M714))</f>
        <v>0.5</v>
      </c>
      <c r="N727" s="23">
        <f>IF(ISTEXT(C727),0,(C727/C767)/1000)</f>
        <v>0.33333333333333331</v>
      </c>
      <c r="O727" s="942"/>
      <c r="P727" s="942"/>
      <c r="Q727" s="942"/>
      <c r="R727" s="1365" t="str">
        <f t="shared" si="13"/>
        <v>Exemple = pommes</v>
      </c>
      <c r="S727" s="1369">
        <f>(K727/M714)*U714</f>
        <v>4</v>
      </c>
      <c r="T727" s="1370">
        <f>(L727/M714)*U714</f>
        <v>1000</v>
      </c>
      <c r="U727" s="1371">
        <f>(M727/M714)*U714</f>
        <v>1</v>
      </c>
      <c r="V727" s="1372">
        <f t="shared" si="14"/>
        <v>0.33333333333333331</v>
      </c>
      <c r="W727" s="5478"/>
      <c r="X727" s="529"/>
      <c r="Y727" s="5357"/>
      <c r="Z727" s="1288" t="s">
        <v>1382</v>
      </c>
    </row>
    <row r="728" spans="1:27" ht="18" customHeight="1">
      <c r="A728" s="5357"/>
      <c r="B728" s="1364"/>
      <c r="C728" s="1043"/>
      <c r="D728" s="941"/>
      <c r="E728" s="935"/>
      <c r="F728" s="935"/>
      <c r="G728" s="935"/>
      <c r="H728" s="5"/>
      <c r="I728" s="935"/>
      <c r="J728" s="953">
        <f t="shared" si="12"/>
        <v>0</v>
      </c>
      <c r="K728" s="1039">
        <f>IF(ISTEXT(B728),B728,IF(ISBLANK(B728),0,(B728/B714)*M714))</f>
        <v>0</v>
      </c>
      <c r="L728" s="1044">
        <f>+IF(ISTEXT(C728),0,IF(ISBLANK(C728),0,(C728/B714)*M714))</f>
        <v>0</v>
      </c>
      <c r="M728" s="1045">
        <f>+IF(ISTEXT(C728),0,IF(ISBLANK(C728),0,(C728/1000/B714)*M714))</f>
        <v>0</v>
      </c>
      <c r="N728" s="23">
        <f>IF(ISTEXT(C728),0,(C728/C767)/1000)</f>
        <v>0</v>
      </c>
      <c r="O728" s="942"/>
      <c r="P728" s="942"/>
      <c r="Q728" s="942"/>
      <c r="R728" s="1365">
        <f t="shared" si="13"/>
        <v>0</v>
      </c>
      <c r="S728" s="1369">
        <f>(K728/M714)*U714</f>
        <v>0</v>
      </c>
      <c r="T728" s="1370">
        <f>(L728/M714)*U714</f>
        <v>0</v>
      </c>
      <c r="U728" s="1371">
        <f>(M728/M714)*U714</f>
        <v>0</v>
      </c>
      <c r="V728" s="1372">
        <f t="shared" si="14"/>
        <v>0</v>
      </c>
      <c r="W728" s="5478"/>
      <c r="X728" s="529"/>
      <c r="Y728" s="5357"/>
      <c r="Z728" s="1288" t="s">
        <v>1382</v>
      </c>
    </row>
    <row r="729" spans="1:27" ht="18" customHeight="1">
      <c r="A729" s="5357"/>
      <c r="B729" s="1364"/>
      <c r="C729" s="1043">
        <v>1000</v>
      </c>
      <c r="D729" s="941" t="s">
        <v>1434</v>
      </c>
      <c r="E729" s="935"/>
      <c r="F729" s="935"/>
      <c r="G729" s="935"/>
      <c r="H729" s="5"/>
      <c r="I729" s="935"/>
      <c r="J729" s="953" t="str">
        <f t="shared" si="12"/>
        <v>poires</v>
      </c>
      <c r="K729" s="1039">
        <f>IF(ISTEXT(B729),B729,IF(ISBLANK(B729),0,(B729/B714)*M714))</f>
        <v>0</v>
      </c>
      <c r="L729" s="1044">
        <f>+IF(ISTEXT(C729),0,IF(ISBLANK(C729),0,(C729/B714)*M714))</f>
        <v>1000</v>
      </c>
      <c r="M729" s="1045">
        <f>+IF(ISTEXT(C729),0,IF(ISBLANK(C729),0,(C729/1000/B714)*M714))</f>
        <v>1</v>
      </c>
      <c r="N729" s="23">
        <f>IF(ISTEXT(C729),0,(C729/C767)/1000)</f>
        <v>0.66666666666666663</v>
      </c>
      <c r="O729" s="942"/>
      <c r="P729" s="942"/>
      <c r="Q729" s="942"/>
      <c r="R729" s="1365" t="str">
        <f t="shared" si="13"/>
        <v>poires</v>
      </c>
      <c r="S729" s="1369">
        <f>(K729/M714)*U714</f>
        <v>0</v>
      </c>
      <c r="T729" s="1370">
        <f>(L729/M714)*U714</f>
        <v>2000</v>
      </c>
      <c r="U729" s="1371">
        <f>(M729/M714)*U714</f>
        <v>2</v>
      </c>
      <c r="V729" s="1372">
        <f t="shared" si="14"/>
        <v>0.66666666666666663</v>
      </c>
      <c r="W729" s="5478"/>
      <c r="X729" s="529"/>
      <c r="Y729" s="5357"/>
      <c r="Z729" s="1288" t="s">
        <v>1382</v>
      </c>
    </row>
    <row r="730" spans="1:27" ht="18" customHeight="1">
      <c r="A730" s="5357"/>
      <c r="B730" s="1364"/>
      <c r="C730" s="1043"/>
      <c r="D730" s="941"/>
      <c r="E730" s="935"/>
      <c r="F730" s="935"/>
      <c r="G730" s="935"/>
      <c r="H730" s="5"/>
      <c r="J730" s="953">
        <f t="shared" si="12"/>
        <v>0</v>
      </c>
      <c r="K730" s="1039">
        <f>IF(ISTEXT(B730),B730,IF(ISBLANK(B730),0,(B730/B714)*M714))</f>
        <v>0</v>
      </c>
      <c r="L730" s="1044">
        <f>+IF(ISTEXT(C730),0,IF(ISBLANK(C730),0,(C730/B714)*M714))</f>
        <v>0</v>
      </c>
      <c r="M730" s="1045">
        <f>+IF(ISTEXT(C730),0,IF(ISBLANK(C730),0,(C730/1000/B714)*M714))</f>
        <v>0</v>
      </c>
      <c r="N730" s="23">
        <f>IF(ISTEXT(C730),0,(C730/C767)/1000)</f>
        <v>0</v>
      </c>
      <c r="O730" s="942"/>
      <c r="P730" s="942"/>
      <c r="Q730" s="942"/>
      <c r="R730" s="1365">
        <f t="shared" si="13"/>
        <v>0</v>
      </c>
      <c r="S730" s="1369">
        <f>(K730/M714)*U714</f>
        <v>0</v>
      </c>
      <c r="T730" s="1370">
        <f>(L730/M714)*U714</f>
        <v>0</v>
      </c>
      <c r="U730" s="1371">
        <f>(M730/M714)*U714</f>
        <v>0</v>
      </c>
      <c r="V730" s="1372">
        <f t="shared" si="14"/>
        <v>0</v>
      </c>
      <c r="W730" s="5478"/>
      <c r="X730" s="529"/>
      <c r="Y730" s="5357"/>
      <c r="Z730" s="1288" t="s">
        <v>1382</v>
      </c>
    </row>
    <row r="731" spans="1:27" ht="18" customHeight="1">
      <c r="A731" s="5357"/>
      <c r="B731" s="1364"/>
      <c r="C731" s="1043"/>
      <c r="D731" s="941"/>
      <c r="E731" s="935"/>
      <c r="F731" s="935"/>
      <c r="G731" s="935"/>
      <c r="H731" s="5"/>
      <c r="I731" s="935"/>
      <c r="J731" s="953">
        <f t="shared" si="12"/>
        <v>0</v>
      </c>
      <c r="K731" s="1039">
        <f>IF(ISTEXT(B731),B731,IF(ISBLANK(B731),0,(B731/B714)*M714))</f>
        <v>0</v>
      </c>
      <c r="L731" s="1044">
        <f>+IF(ISTEXT(C731),0,IF(ISBLANK(C731),0,(C731/B714)*M714))</f>
        <v>0</v>
      </c>
      <c r="M731" s="1045">
        <f>+IF(ISTEXT(C731),0,IF(ISBLANK(C731),0,(C731/1000/B714)*M714))</f>
        <v>0</v>
      </c>
      <c r="N731" s="23">
        <f>IF(ISTEXT(C731),0,(C731/C767)/1000)</f>
        <v>0</v>
      </c>
      <c r="O731" s="942"/>
      <c r="P731" s="942"/>
      <c r="Q731" s="942"/>
      <c r="R731" s="1365">
        <f t="shared" si="13"/>
        <v>0</v>
      </c>
      <c r="S731" s="1369">
        <f>(K731/M714)*U714</f>
        <v>0</v>
      </c>
      <c r="T731" s="1370">
        <f>(L731/M714)*U714</f>
        <v>0</v>
      </c>
      <c r="U731" s="1371">
        <f>(M731/M714)*U714</f>
        <v>0</v>
      </c>
      <c r="V731" s="1372">
        <f t="shared" si="14"/>
        <v>0</v>
      </c>
      <c r="W731" s="5478"/>
      <c r="X731" s="529"/>
      <c r="Y731" s="5357"/>
      <c r="Z731" s="1288" t="s">
        <v>1382</v>
      </c>
    </row>
    <row r="732" spans="1:27" ht="18" customHeight="1">
      <c r="A732" s="5357"/>
      <c r="B732" s="1364"/>
      <c r="C732" s="1043"/>
      <c r="D732" s="941"/>
      <c r="E732" s="935"/>
      <c r="F732" s="935"/>
      <c r="G732" s="935"/>
      <c r="H732" s="5"/>
      <c r="I732" s="935"/>
      <c r="J732" s="953">
        <f t="shared" si="12"/>
        <v>0</v>
      </c>
      <c r="K732" s="1039">
        <f>IF(ISTEXT(B732),B732,IF(ISBLANK(B732),0,(B732/B714)*M714))</f>
        <v>0</v>
      </c>
      <c r="L732" s="1044">
        <f>+IF(ISTEXT(C732),0,IF(ISBLANK(C732),0,(C732/B714)*M714))</f>
        <v>0</v>
      </c>
      <c r="M732" s="1045">
        <f>+IF(ISTEXT(C732),0,IF(ISBLANK(C732),0,(C732/1000/B714)*M714))</f>
        <v>0</v>
      </c>
      <c r="N732" s="23">
        <f>IF(ISTEXT(C732),0,(C732/C767)/1000)</f>
        <v>0</v>
      </c>
      <c r="O732" s="942"/>
      <c r="P732" s="942"/>
      <c r="Q732" s="942"/>
      <c r="R732" s="1365">
        <f t="shared" si="13"/>
        <v>0</v>
      </c>
      <c r="S732" s="1369">
        <f>(K732/M714)*U714</f>
        <v>0</v>
      </c>
      <c r="T732" s="1370">
        <f>(L732/M714)*U714</f>
        <v>0</v>
      </c>
      <c r="U732" s="1371">
        <f>(M732/M714)*U714</f>
        <v>0</v>
      </c>
      <c r="V732" s="1372">
        <f t="shared" si="14"/>
        <v>0</v>
      </c>
      <c r="W732" s="5478"/>
      <c r="X732" s="529"/>
      <c r="Y732" s="5357"/>
      <c r="Z732" s="1288" t="s">
        <v>1382</v>
      </c>
    </row>
    <row r="733" spans="1:27" ht="18" customHeight="1">
      <c r="A733" s="5357"/>
      <c r="B733" s="1364"/>
      <c r="C733" s="1043"/>
      <c r="D733" s="941"/>
      <c r="E733" s="935"/>
      <c r="F733" s="935"/>
      <c r="G733" s="935"/>
      <c r="H733" s="5"/>
      <c r="I733" s="935"/>
      <c r="J733" s="953">
        <f t="shared" si="12"/>
        <v>0</v>
      </c>
      <c r="K733" s="1039">
        <f>IF(ISTEXT(B733),B733,IF(ISBLANK(B733),0,(B733/B714)*M714))</f>
        <v>0</v>
      </c>
      <c r="L733" s="1044">
        <f>+IF(ISTEXT(C733),0,IF(ISBLANK(C733),0,(C733/B714)*M714))</f>
        <v>0</v>
      </c>
      <c r="M733" s="1045">
        <f>+IF(ISTEXT(C733),0,IF(ISBLANK(C733),0,(C733/1000/B714)*M714))</f>
        <v>0</v>
      </c>
      <c r="N733" s="23">
        <f>IF(ISTEXT(C733),0,(C733/C767)/1000)</f>
        <v>0</v>
      </c>
      <c r="O733" s="942"/>
      <c r="P733" s="942"/>
      <c r="Q733" s="942"/>
      <c r="R733" s="1365">
        <f t="shared" si="13"/>
        <v>0</v>
      </c>
      <c r="S733" s="1369">
        <f>(K733/M714)*U714</f>
        <v>0</v>
      </c>
      <c r="T733" s="1370">
        <f>(L733/M714)*U714</f>
        <v>0</v>
      </c>
      <c r="U733" s="1371">
        <f>(M733/M714)*U714</f>
        <v>0</v>
      </c>
      <c r="V733" s="1372">
        <f t="shared" si="14"/>
        <v>0</v>
      </c>
      <c r="W733" s="5478"/>
      <c r="X733" s="529"/>
      <c r="Y733" s="5357"/>
      <c r="Z733" s="1288" t="s">
        <v>1382</v>
      </c>
    </row>
    <row r="734" spans="1:27" ht="18" customHeight="1">
      <c r="A734" s="5357"/>
      <c r="B734" s="1364"/>
      <c r="C734" s="1043"/>
      <c r="D734" s="941"/>
      <c r="E734" s="935"/>
      <c r="F734" s="935"/>
      <c r="G734" s="935"/>
      <c r="H734" s="5"/>
      <c r="I734" s="935"/>
      <c r="J734" s="953">
        <f t="shared" si="12"/>
        <v>0</v>
      </c>
      <c r="K734" s="1039">
        <f>IF(ISTEXT(B734),B734,IF(ISBLANK(B734),0,(B734/B714)*M714))</f>
        <v>0</v>
      </c>
      <c r="L734" s="1044">
        <f>+IF(ISTEXT(C734),0,IF(ISBLANK(C734),0,(C734/B714)*M714))</f>
        <v>0</v>
      </c>
      <c r="M734" s="1045">
        <f>+IF(ISTEXT(C734),0,IF(ISBLANK(C734),0,(C734/1000/B714)*M714))</f>
        <v>0</v>
      </c>
      <c r="N734" s="23">
        <f>IF(ISTEXT(C734),0,(C734/C767)/1000)</f>
        <v>0</v>
      </c>
      <c r="O734" s="942"/>
      <c r="P734" s="942"/>
      <c r="Q734" s="942"/>
      <c r="R734" s="1365">
        <f t="shared" si="13"/>
        <v>0</v>
      </c>
      <c r="S734" s="1369">
        <f>(K734/M714)*U714</f>
        <v>0</v>
      </c>
      <c r="T734" s="1370">
        <f>(L734/M714)*U714</f>
        <v>0</v>
      </c>
      <c r="U734" s="1371">
        <f>(M734/M714)*U714</f>
        <v>0</v>
      </c>
      <c r="V734" s="1372">
        <f t="shared" si="14"/>
        <v>0</v>
      </c>
      <c r="W734" s="5478"/>
      <c r="X734" s="529"/>
      <c r="Y734" s="5357"/>
      <c r="Z734" s="1288" t="s">
        <v>1382</v>
      </c>
    </row>
    <row r="735" spans="1:27" ht="18" customHeight="1">
      <c r="A735" s="5357"/>
      <c r="B735" s="1364"/>
      <c r="C735" s="1043"/>
      <c r="D735" s="941"/>
      <c r="E735" s="935"/>
      <c r="F735" s="935"/>
      <c r="G735" s="935"/>
      <c r="H735" s="5"/>
      <c r="I735" s="935"/>
      <c r="J735" s="953">
        <f t="shared" si="12"/>
        <v>0</v>
      </c>
      <c r="K735" s="1039">
        <f>IF(ISTEXT(B735),B735,IF(ISBLANK(B735),0,(B735/B714)*M714))</f>
        <v>0</v>
      </c>
      <c r="L735" s="1044">
        <f>+IF(ISTEXT(C735),0,IF(ISBLANK(C735),0,(C735/B714)*M714))</f>
        <v>0</v>
      </c>
      <c r="M735" s="1045">
        <f>+IF(ISTEXT(C735),0,IF(ISBLANK(C735),0,(C735/1000/B714)*M714))</f>
        <v>0</v>
      </c>
      <c r="N735" s="23">
        <f>IF(ISTEXT(C735),0,(C735/C767)/1000)</f>
        <v>0</v>
      </c>
      <c r="O735" s="942"/>
      <c r="P735" s="942"/>
      <c r="Q735" s="942"/>
      <c r="R735" s="1365">
        <f t="shared" si="13"/>
        <v>0</v>
      </c>
      <c r="S735" s="1369">
        <f>(K735/M714)*U714</f>
        <v>0</v>
      </c>
      <c r="T735" s="1370">
        <f>(L735/M714)*U714</f>
        <v>0</v>
      </c>
      <c r="U735" s="1371">
        <f>(M735/M714)*U714</f>
        <v>0</v>
      </c>
      <c r="V735" s="1372">
        <f t="shared" si="14"/>
        <v>0</v>
      </c>
      <c r="W735" s="5478"/>
      <c r="X735" s="529"/>
      <c r="Y735" s="5357"/>
      <c r="Z735" s="1288" t="s">
        <v>1382</v>
      </c>
    </row>
    <row r="736" spans="1:27" ht="18" customHeight="1">
      <c r="A736" s="5357"/>
      <c r="B736" s="1364"/>
      <c r="C736" s="1043"/>
      <c r="D736" s="941"/>
      <c r="E736" s="935"/>
      <c r="F736" s="935"/>
      <c r="G736" s="935"/>
      <c r="H736" s="5"/>
      <c r="I736" s="935"/>
      <c r="J736" s="953">
        <f t="shared" si="12"/>
        <v>0</v>
      </c>
      <c r="K736" s="1039">
        <f>IF(ISTEXT(B736),B736,IF(ISBLANK(B736),0,(B736/B714)*M714))</f>
        <v>0</v>
      </c>
      <c r="L736" s="1044">
        <f>+IF(ISTEXT(C736),0,IF(ISBLANK(C736),0,(C736/B714)*M714))</f>
        <v>0</v>
      </c>
      <c r="M736" s="1045">
        <f>+IF(ISTEXT(C736),0,IF(ISBLANK(C736),0,(C736/1000/B714)*M714))</f>
        <v>0</v>
      </c>
      <c r="N736" s="23">
        <f>IF(ISTEXT(C736),0,(C736/C767)/1000)</f>
        <v>0</v>
      </c>
      <c r="O736" s="942"/>
      <c r="P736" s="942"/>
      <c r="Q736" s="942"/>
      <c r="R736" s="1365">
        <f t="shared" si="13"/>
        <v>0</v>
      </c>
      <c r="S736" s="1369">
        <f>(K736/M714)*U714</f>
        <v>0</v>
      </c>
      <c r="T736" s="1370">
        <f>(L736/M714)*U714</f>
        <v>0</v>
      </c>
      <c r="U736" s="1371">
        <f>(M736/M714)*U714</f>
        <v>0</v>
      </c>
      <c r="V736" s="1372">
        <f t="shared" si="14"/>
        <v>0</v>
      </c>
      <c r="W736" s="5478"/>
      <c r="X736" s="529"/>
      <c r="Y736" s="5357"/>
      <c r="Z736" s="1288" t="s">
        <v>1382</v>
      </c>
    </row>
    <row r="737" spans="1:26" ht="18" customHeight="1">
      <c r="A737" s="5357"/>
      <c r="B737" s="1364"/>
      <c r="C737" s="1043"/>
      <c r="D737" s="941"/>
      <c r="E737" s="935"/>
      <c r="F737" s="935"/>
      <c r="G737" s="935"/>
      <c r="H737" s="5"/>
      <c r="I737" s="935"/>
      <c r="J737" s="953">
        <f t="shared" si="12"/>
        <v>0</v>
      </c>
      <c r="K737" s="1039">
        <f>IF(ISTEXT(B737),B737,IF(ISBLANK(B737),0,(B737/B714)*M714))</f>
        <v>0</v>
      </c>
      <c r="L737" s="1044">
        <f>+IF(ISTEXT(C737),0,IF(ISBLANK(C737),0,(C737/B714)*M714))</f>
        <v>0</v>
      </c>
      <c r="M737" s="1045">
        <f>+IF(ISTEXT(C737),0,IF(ISBLANK(C737),0,(C737/1000/B714)*M714))</f>
        <v>0</v>
      </c>
      <c r="N737" s="23">
        <f>IF(ISTEXT(C737),0,(C737/C767)/1000)</f>
        <v>0</v>
      </c>
      <c r="O737" s="942"/>
      <c r="P737" s="942"/>
      <c r="Q737" s="942"/>
      <c r="R737" s="1365">
        <f t="shared" si="13"/>
        <v>0</v>
      </c>
      <c r="S737" s="1369">
        <f>(K737/M714)*U714</f>
        <v>0</v>
      </c>
      <c r="T737" s="1370">
        <f>(L737/M714)*U714</f>
        <v>0</v>
      </c>
      <c r="U737" s="1371">
        <f>(M737/M714)*U714</f>
        <v>0</v>
      </c>
      <c r="V737" s="1372">
        <f t="shared" si="14"/>
        <v>0</v>
      </c>
      <c r="W737" s="5478"/>
      <c r="X737" s="529"/>
      <c r="Y737" s="5357"/>
      <c r="Z737" s="1288" t="s">
        <v>1382</v>
      </c>
    </row>
    <row r="738" spans="1:26" ht="18" customHeight="1">
      <c r="A738" s="5357"/>
      <c r="B738" s="1364"/>
      <c r="C738" s="1043"/>
      <c r="D738" s="941"/>
      <c r="E738" s="935"/>
      <c r="F738" s="935"/>
      <c r="G738" s="935"/>
      <c r="H738" s="5"/>
      <c r="I738" s="935"/>
      <c r="J738" s="953">
        <f t="shared" si="12"/>
        <v>0</v>
      </c>
      <c r="K738" s="1039">
        <f>IF(ISTEXT(B738),B738,IF(ISBLANK(B738),0,(B738/B714)*M714))</f>
        <v>0</v>
      </c>
      <c r="L738" s="1044">
        <f>+IF(ISTEXT(C738),0,IF(ISBLANK(C738),0,(C738/B714)*M714))</f>
        <v>0</v>
      </c>
      <c r="M738" s="1045">
        <f>+IF(ISTEXT(C738),0,IF(ISBLANK(C738),0,(C738/1000/B714)*M714))</f>
        <v>0</v>
      </c>
      <c r="N738" s="23">
        <f>IF(ISTEXT(C738),0,(C738/C767)/1000)</f>
        <v>0</v>
      </c>
      <c r="O738" s="942"/>
      <c r="P738" s="942"/>
      <c r="Q738" s="942"/>
      <c r="R738" s="1365">
        <f t="shared" si="13"/>
        <v>0</v>
      </c>
      <c r="S738" s="1369">
        <f>(K738/M714)*U714</f>
        <v>0</v>
      </c>
      <c r="T738" s="1370">
        <f>(L738/M714)*U714</f>
        <v>0</v>
      </c>
      <c r="U738" s="1371">
        <f>(M738/M714)*U714</f>
        <v>0</v>
      </c>
      <c r="V738" s="1372">
        <f t="shared" si="14"/>
        <v>0</v>
      </c>
      <c r="W738" s="5478"/>
      <c r="X738" s="529"/>
      <c r="Y738" s="5357"/>
      <c r="Z738" s="1288" t="s">
        <v>1382</v>
      </c>
    </row>
    <row r="739" spans="1:26" ht="18" customHeight="1">
      <c r="A739" s="5357"/>
      <c r="B739" s="1364"/>
      <c r="C739" s="1043"/>
      <c r="D739" s="941"/>
      <c r="E739" s="935"/>
      <c r="F739" s="935"/>
      <c r="G739" s="935"/>
      <c r="H739" s="5"/>
      <c r="I739" s="935"/>
      <c r="J739" s="953">
        <f t="shared" si="12"/>
        <v>0</v>
      </c>
      <c r="K739" s="1039">
        <f>IF(ISTEXT(B739),B739,IF(ISBLANK(B739),0,(B739/B714)*M714))</f>
        <v>0</v>
      </c>
      <c r="L739" s="1044">
        <f>+IF(ISTEXT(C739),0,IF(ISBLANK(C739),0,(C739/B714)*M714))</f>
        <v>0</v>
      </c>
      <c r="M739" s="1045">
        <f>+IF(ISTEXT(C739),0,IF(ISBLANK(C739),0,(C739/1000/B714)*M714))</f>
        <v>0</v>
      </c>
      <c r="N739" s="23">
        <f>IF(ISTEXT(C739),0,(C739/C767)/1000)</f>
        <v>0</v>
      </c>
      <c r="O739" s="942"/>
      <c r="P739" s="942"/>
      <c r="Q739" s="942"/>
      <c r="R739" s="1365">
        <f t="shared" si="13"/>
        <v>0</v>
      </c>
      <c r="S739" s="1369">
        <f>(K739/M714)*U714</f>
        <v>0</v>
      </c>
      <c r="T739" s="1370">
        <f>(L739/M714)*U714</f>
        <v>0</v>
      </c>
      <c r="U739" s="1371">
        <f>(M739/M714)*U714</f>
        <v>0</v>
      </c>
      <c r="V739" s="1372">
        <f t="shared" si="14"/>
        <v>0</v>
      </c>
      <c r="W739" s="5478"/>
      <c r="X739" s="529"/>
      <c r="Y739" s="5357"/>
      <c r="Z739" s="1288" t="s">
        <v>1382</v>
      </c>
    </row>
    <row r="740" spans="1:26" ht="18" customHeight="1">
      <c r="A740" s="5357"/>
      <c r="B740" s="1364"/>
      <c r="C740" s="1043"/>
      <c r="D740" s="941"/>
      <c r="E740" s="935"/>
      <c r="F740" s="935"/>
      <c r="G740" s="935"/>
      <c r="H740" s="5"/>
      <c r="I740" s="935"/>
      <c r="J740" s="953">
        <f t="shared" si="12"/>
        <v>0</v>
      </c>
      <c r="K740" s="1039">
        <f>IF(ISTEXT(B740),B740,IF(ISBLANK(B740),0,(B740/B714)*M714))</f>
        <v>0</v>
      </c>
      <c r="L740" s="1044">
        <f>+IF(ISTEXT(C740),0,IF(ISBLANK(C740),0,(C740/B714)*M714))</f>
        <v>0</v>
      </c>
      <c r="M740" s="1045">
        <f>+IF(ISTEXT(C740),0,IF(ISBLANK(C740),0,(C740/1000/B714)*M714))</f>
        <v>0</v>
      </c>
      <c r="N740" s="23">
        <f>IF(ISTEXT(C740),0,(C740/C767)/1000)</f>
        <v>0</v>
      </c>
      <c r="O740" s="942"/>
      <c r="P740" s="942"/>
      <c r="Q740" s="942"/>
      <c r="R740" s="1365">
        <f t="shared" si="13"/>
        <v>0</v>
      </c>
      <c r="S740" s="1369">
        <f>(K740/M714)*U714</f>
        <v>0</v>
      </c>
      <c r="T740" s="1370">
        <f>(L740/M714)*U714</f>
        <v>0</v>
      </c>
      <c r="U740" s="1371">
        <f>(M740/M714)*U714</f>
        <v>0</v>
      </c>
      <c r="V740" s="1372">
        <f t="shared" si="14"/>
        <v>0</v>
      </c>
      <c r="W740" s="5478"/>
      <c r="X740" s="529"/>
      <c r="Y740" s="5357"/>
      <c r="Z740" s="1288" t="s">
        <v>1382</v>
      </c>
    </row>
    <row r="741" spans="1:26" ht="18" customHeight="1">
      <c r="A741" s="5357"/>
      <c r="B741" s="1364"/>
      <c r="C741" s="1043"/>
      <c r="D741" s="941"/>
      <c r="E741" s="935"/>
      <c r="F741" s="935"/>
      <c r="G741" s="935"/>
      <c r="H741" s="5"/>
      <c r="I741" s="935"/>
      <c r="J741" s="953">
        <f t="shared" si="12"/>
        <v>0</v>
      </c>
      <c r="K741" s="1039">
        <f>IF(ISTEXT(B741),B741,IF(ISBLANK(B741),0,(B741/B714)*M714))</f>
        <v>0</v>
      </c>
      <c r="L741" s="1044">
        <f>+IF(ISTEXT(C741),0,IF(ISBLANK(C741),0,(C741/B714)*M714))</f>
        <v>0</v>
      </c>
      <c r="M741" s="1045">
        <f>+IF(ISTEXT(C741),0,IF(ISBLANK(C741),0,(C741/1000/B714)*M714))</f>
        <v>0</v>
      </c>
      <c r="N741" s="23">
        <f>IF(ISTEXT(C741),0,(C741/C767)/1000)</f>
        <v>0</v>
      </c>
      <c r="O741" s="942"/>
      <c r="P741" s="942"/>
      <c r="Q741" s="942"/>
      <c r="R741" s="1365">
        <f t="shared" si="13"/>
        <v>0</v>
      </c>
      <c r="S741" s="1369">
        <f>(K741/M714)*U714</f>
        <v>0</v>
      </c>
      <c r="T741" s="1370">
        <f>(L741/M714)*U714</f>
        <v>0</v>
      </c>
      <c r="U741" s="1371">
        <f>(M741/M714)*U714</f>
        <v>0</v>
      </c>
      <c r="V741" s="1372">
        <f t="shared" si="14"/>
        <v>0</v>
      </c>
      <c r="W741" s="5478"/>
      <c r="X741" s="529"/>
      <c r="Y741" s="5357"/>
      <c r="Z741" s="1288" t="s">
        <v>1382</v>
      </c>
    </row>
    <row r="742" spans="1:26" ht="18" customHeight="1">
      <c r="A742" s="5357"/>
      <c r="B742" s="1364"/>
      <c r="C742" s="1043"/>
      <c r="D742" s="941"/>
      <c r="E742" s="935"/>
      <c r="F742" s="935"/>
      <c r="G742" s="935"/>
      <c r="H742" s="5"/>
      <c r="I742" s="935"/>
      <c r="J742" s="953">
        <f t="shared" si="12"/>
        <v>0</v>
      </c>
      <c r="K742" s="1039">
        <f>IF(ISTEXT(B742),B742,IF(ISBLANK(B742),0,(B742/B714)*M714))</f>
        <v>0</v>
      </c>
      <c r="L742" s="1044">
        <f>+IF(ISTEXT(C742),0,IF(ISBLANK(C742),0,(C742/B714)*M714))</f>
        <v>0</v>
      </c>
      <c r="M742" s="1045">
        <f>+IF(ISTEXT(C742),0,IF(ISBLANK(C742),0,(C742/1000/B714)*M714))</f>
        <v>0</v>
      </c>
      <c r="N742" s="23">
        <f>IF(ISTEXT(C742),0,(C742/C767)/1000)</f>
        <v>0</v>
      </c>
      <c r="O742" s="942"/>
      <c r="P742" s="942"/>
      <c r="Q742" s="942"/>
      <c r="R742" s="1365">
        <f t="shared" si="13"/>
        <v>0</v>
      </c>
      <c r="S742" s="1369">
        <f>(K742/M714)*U714</f>
        <v>0</v>
      </c>
      <c r="T742" s="1370">
        <f>(L742/M714)*U714</f>
        <v>0</v>
      </c>
      <c r="U742" s="1371">
        <f>(M742/M714)*U714</f>
        <v>0</v>
      </c>
      <c r="V742" s="1372">
        <f t="shared" si="14"/>
        <v>0</v>
      </c>
      <c r="W742" s="5478"/>
      <c r="X742" s="529"/>
      <c r="Y742" s="5357"/>
      <c r="Z742" s="1288" t="s">
        <v>1382</v>
      </c>
    </row>
    <row r="743" spans="1:26" ht="18" customHeight="1">
      <c r="A743" s="5357"/>
      <c r="B743" s="1364"/>
      <c r="C743" s="1043"/>
      <c r="D743" s="941"/>
      <c r="E743" s="935"/>
      <c r="F743" s="935"/>
      <c r="G743" s="935"/>
      <c r="H743" s="5"/>
      <c r="I743" s="935"/>
      <c r="J743" s="953">
        <f t="shared" si="12"/>
        <v>0</v>
      </c>
      <c r="K743" s="1039">
        <f>IF(ISTEXT(B743),B743,IF(ISBLANK(B743),0,(B743/B714)*M714))</f>
        <v>0</v>
      </c>
      <c r="L743" s="1044">
        <f>+IF(ISTEXT(C743),0,IF(ISBLANK(C743),0,(C743/B714)*M714))</f>
        <v>0</v>
      </c>
      <c r="M743" s="1045">
        <f>+IF(ISTEXT(C743),0,IF(ISBLANK(C743),0,(C743/1000/B714)*M714))</f>
        <v>0</v>
      </c>
      <c r="N743" s="23">
        <f>IF(ISTEXT(C743),0,(C743/C767)/1000)</f>
        <v>0</v>
      </c>
      <c r="O743" s="942"/>
      <c r="P743" s="942"/>
      <c r="Q743" s="942"/>
      <c r="R743" s="1365">
        <f t="shared" si="13"/>
        <v>0</v>
      </c>
      <c r="S743" s="1369">
        <f>(K743/M714)*U714</f>
        <v>0</v>
      </c>
      <c r="T743" s="1370">
        <f>(L743/M714)*U714</f>
        <v>0</v>
      </c>
      <c r="U743" s="1371">
        <f>(M743/M714)*U714</f>
        <v>0</v>
      </c>
      <c r="V743" s="1372">
        <f t="shared" si="14"/>
        <v>0</v>
      </c>
      <c r="W743" s="5478"/>
      <c r="X743" s="529"/>
      <c r="Y743" s="5357"/>
      <c r="Z743" s="1288" t="s">
        <v>1382</v>
      </c>
    </row>
    <row r="744" spans="1:26" ht="18" customHeight="1">
      <c r="A744" s="5357"/>
      <c r="B744" s="1364"/>
      <c r="C744" s="1043"/>
      <c r="D744" s="941"/>
      <c r="E744" s="935"/>
      <c r="F744" s="935"/>
      <c r="G744" s="935"/>
      <c r="H744" s="5"/>
      <c r="I744" s="935"/>
      <c r="J744" s="953">
        <f t="shared" si="12"/>
        <v>0</v>
      </c>
      <c r="K744" s="1039">
        <f>IF(ISTEXT(B744),B744,IF(ISBLANK(B744),0,(B744/B714)*M714))</f>
        <v>0</v>
      </c>
      <c r="L744" s="1044">
        <f>+IF(ISTEXT(C744),0,IF(ISBLANK(C744),0,(C744/B714)*M714))</f>
        <v>0</v>
      </c>
      <c r="M744" s="1045">
        <f>+IF(ISTEXT(C744),0,IF(ISBLANK(C744),0,(C744/1000/B714)*M714))</f>
        <v>0</v>
      </c>
      <c r="N744" s="23">
        <f>IF(ISTEXT(C744),0,(C744/C767)/1000)</f>
        <v>0</v>
      </c>
      <c r="O744" s="942"/>
      <c r="P744" s="942"/>
      <c r="Q744" s="942"/>
      <c r="R744" s="1365">
        <f t="shared" si="13"/>
        <v>0</v>
      </c>
      <c r="S744" s="1369">
        <f>(K744/M714)*U714</f>
        <v>0</v>
      </c>
      <c r="T744" s="1370">
        <f>(L744/M714)*U714</f>
        <v>0</v>
      </c>
      <c r="U744" s="1371">
        <f>(M744/M714)*U714</f>
        <v>0</v>
      </c>
      <c r="V744" s="1372">
        <f t="shared" si="14"/>
        <v>0</v>
      </c>
      <c r="W744" s="5478"/>
      <c r="X744" s="529"/>
      <c r="Y744" s="5357"/>
      <c r="Z744" s="1288" t="s">
        <v>1382</v>
      </c>
    </row>
    <row r="745" spans="1:26" ht="18" customHeight="1">
      <c r="A745" s="5357"/>
      <c r="B745" s="1364"/>
      <c r="C745" s="1043"/>
      <c r="D745" s="941"/>
      <c r="E745" s="935"/>
      <c r="F745" s="935"/>
      <c r="G745" s="935"/>
      <c r="H745" s="5"/>
      <c r="I745" s="935"/>
      <c r="J745" s="953">
        <f t="shared" si="12"/>
        <v>0</v>
      </c>
      <c r="K745" s="1039">
        <f>IF(ISTEXT(B745),B745,IF(ISBLANK(B745),0,(B745/B714)*M714))</f>
        <v>0</v>
      </c>
      <c r="L745" s="1044">
        <f>+IF(ISTEXT(C745),0,IF(ISBLANK(C745),0,(C745/B714)*M714))</f>
        <v>0</v>
      </c>
      <c r="M745" s="1045">
        <f>+IF(ISTEXT(C745),0,IF(ISBLANK(C745),0,(C745/1000/B714)*M714))</f>
        <v>0</v>
      </c>
      <c r="N745" s="23">
        <f>IF(ISTEXT(C745),0,(C745/C767)/1000)</f>
        <v>0</v>
      </c>
      <c r="O745" s="942"/>
      <c r="P745" s="942"/>
      <c r="Q745" s="942"/>
      <c r="R745" s="1365">
        <f t="shared" si="13"/>
        <v>0</v>
      </c>
      <c r="S745" s="1369">
        <f>(K745/M714)*U714</f>
        <v>0</v>
      </c>
      <c r="T745" s="1370">
        <f>(L745/M714)*U714</f>
        <v>0</v>
      </c>
      <c r="U745" s="1371">
        <f>(M745/M714)*U714</f>
        <v>0</v>
      </c>
      <c r="V745" s="1372">
        <f t="shared" si="14"/>
        <v>0</v>
      </c>
      <c r="W745" s="5478"/>
      <c r="X745" s="529"/>
      <c r="Y745" s="5357"/>
      <c r="Z745" s="1288" t="s">
        <v>1382</v>
      </c>
    </row>
    <row r="746" spans="1:26" ht="18" customHeight="1">
      <c r="A746" s="5357"/>
      <c r="B746" s="1364"/>
      <c r="C746" s="1043"/>
      <c r="D746" s="941"/>
      <c r="E746" s="935"/>
      <c r="F746" s="935"/>
      <c r="G746" s="935"/>
      <c r="H746" s="5"/>
      <c r="I746" s="935"/>
      <c r="J746" s="953">
        <f t="shared" si="12"/>
        <v>0</v>
      </c>
      <c r="K746" s="1039">
        <f>IF(ISTEXT(B746),B746,IF(ISBLANK(B746),0,(B746/B714)*M714))</f>
        <v>0</v>
      </c>
      <c r="L746" s="1044">
        <f>+IF(ISTEXT(C746),0,IF(ISBLANK(C746),0,(C746/B714)*M714))</f>
        <v>0</v>
      </c>
      <c r="M746" s="1045">
        <f>+IF(ISTEXT(C746),0,IF(ISBLANK(C746),0,(C746/1000/B714)*M714))</f>
        <v>0</v>
      </c>
      <c r="N746" s="23">
        <f>IF(ISTEXT(C746),0,(C746/C767)/1000)</f>
        <v>0</v>
      </c>
      <c r="O746" s="942"/>
      <c r="P746" s="942"/>
      <c r="Q746" s="942"/>
      <c r="R746" s="1365">
        <f t="shared" si="13"/>
        <v>0</v>
      </c>
      <c r="S746" s="1369">
        <f>(K746/M714)*U714</f>
        <v>0</v>
      </c>
      <c r="T746" s="1370">
        <f>(L746/M714)*U714</f>
        <v>0</v>
      </c>
      <c r="U746" s="1371">
        <f>(M746/M714)*U714</f>
        <v>0</v>
      </c>
      <c r="V746" s="1372">
        <f t="shared" si="14"/>
        <v>0</v>
      </c>
      <c r="W746" s="5478"/>
      <c r="X746" s="529"/>
      <c r="Y746" s="5357"/>
      <c r="Z746" s="1288" t="s">
        <v>1382</v>
      </c>
    </row>
    <row r="747" spans="1:26" ht="18" customHeight="1">
      <c r="A747" s="5357"/>
      <c r="B747" s="1364"/>
      <c r="C747" s="1043"/>
      <c r="D747" s="941"/>
      <c r="E747" s="935"/>
      <c r="F747" s="935"/>
      <c r="G747" s="935"/>
      <c r="H747" s="5"/>
      <c r="I747" s="935"/>
      <c r="J747" s="953">
        <f t="shared" si="12"/>
        <v>0</v>
      </c>
      <c r="K747" s="1039">
        <f>IF(ISTEXT(B747),B747,IF(ISBLANK(B747),0,(B747/B714)*M714))</f>
        <v>0</v>
      </c>
      <c r="L747" s="1044">
        <f>+IF(ISTEXT(C747),0,IF(ISBLANK(C747),0,(C747/B714)*M714))</f>
        <v>0</v>
      </c>
      <c r="M747" s="1045">
        <f>+IF(ISTEXT(C747),0,IF(ISBLANK(C747),0,(C747/1000/B714)*M714))</f>
        <v>0</v>
      </c>
      <c r="N747" s="23">
        <f>IF(ISTEXT(C747),0,(C747/C767)/1000)</f>
        <v>0</v>
      </c>
      <c r="O747" s="942"/>
      <c r="P747" s="942"/>
      <c r="Q747" s="942"/>
      <c r="R747" s="1365">
        <f t="shared" si="13"/>
        <v>0</v>
      </c>
      <c r="S747" s="1369">
        <f>(K747/M714)*U714</f>
        <v>0</v>
      </c>
      <c r="T747" s="1370">
        <f>(L747/M714)*U714</f>
        <v>0</v>
      </c>
      <c r="U747" s="1371">
        <f>(M747/M714)*U714</f>
        <v>0</v>
      </c>
      <c r="V747" s="1372">
        <f t="shared" si="14"/>
        <v>0</v>
      </c>
      <c r="W747" s="5478"/>
      <c r="X747" s="529"/>
      <c r="Y747" s="5357"/>
      <c r="Z747" s="1288" t="s">
        <v>1382</v>
      </c>
    </row>
    <row r="748" spans="1:26" ht="18" customHeight="1">
      <c r="A748" s="5357"/>
      <c r="B748" s="1364"/>
      <c r="C748" s="1043"/>
      <c r="D748" s="941"/>
      <c r="E748" s="935"/>
      <c r="F748" s="935"/>
      <c r="G748" s="935"/>
      <c r="H748" s="5"/>
      <c r="I748" s="935"/>
      <c r="J748" s="953">
        <f t="shared" si="12"/>
        <v>0</v>
      </c>
      <c r="K748" s="1039">
        <f>IF(ISTEXT(B748),B748,IF(ISBLANK(B748),0,(B748/B714)*M714))</f>
        <v>0</v>
      </c>
      <c r="L748" s="1044">
        <f>+IF(ISTEXT(C748),0,IF(ISBLANK(C748),0,(C748/B714)*M714))</f>
        <v>0</v>
      </c>
      <c r="M748" s="1045">
        <f>+IF(ISTEXT(C748),0,IF(ISBLANK(C748),0,(C748/1000/B714)*M714))</f>
        <v>0</v>
      </c>
      <c r="N748" s="23">
        <f>IF(ISTEXT(C748),0,(C748/C767)/1000)</f>
        <v>0</v>
      </c>
      <c r="O748" s="942"/>
      <c r="P748" s="942"/>
      <c r="Q748" s="942"/>
      <c r="R748" s="1365">
        <f t="shared" si="13"/>
        <v>0</v>
      </c>
      <c r="S748" s="1369">
        <f>(K748/M714)*U714</f>
        <v>0</v>
      </c>
      <c r="T748" s="1370">
        <f>(L748/M714)*U714</f>
        <v>0</v>
      </c>
      <c r="U748" s="1371">
        <f>(M748/M714)*U714</f>
        <v>0</v>
      </c>
      <c r="V748" s="1372">
        <f t="shared" si="14"/>
        <v>0</v>
      </c>
      <c r="W748" s="5478"/>
      <c r="X748" s="529"/>
      <c r="Y748" s="5357"/>
      <c r="Z748" s="1288" t="s">
        <v>1382</v>
      </c>
    </row>
    <row r="749" spans="1:26" ht="18" customHeight="1">
      <c r="A749" s="5357"/>
      <c r="B749" s="1364"/>
      <c r="C749" s="1043"/>
      <c r="D749" s="941"/>
      <c r="E749" s="935"/>
      <c r="F749" s="935"/>
      <c r="G749" s="935"/>
      <c r="H749" s="5"/>
      <c r="I749" s="935"/>
      <c r="J749" s="953">
        <f t="shared" si="12"/>
        <v>0</v>
      </c>
      <c r="K749" s="1039">
        <f>IF(ISTEXT(B749),B749,IF(ISBLANK(B749),0,(B749/B714)*M714))</f>
        <v>0</v>
      </c>
      <c r="L749" s="1044">
        <f>+IF(ISTEXT(C749),0,IF(ISBLANK(C749),0,(C749/B714)*M714))</f>
        <v>0</v>
      </c>
      <c r="M749" s="1045">
        <f>+IF(ISTEXT(C749),0,IF(ISBLANK(C749),0,(C749/1000/B714)*M714))</f>
        <v>0</v>
      </c>
      <c r="N749" s="23">
        <f>IF(ISTEXT(C749),0,(C749/C767)/1000)</f>
        <v>0</v>
      </c>
      <c r="O749" s="942"/>
      <c r="P749" s="942"/>
      <c r="Q749" s="942"/>
      <c r="R749" s="1365">
        <f t="shared" si="13"/>
        <v>0</v>
      </c>
      <c r="S749" s="1369">
        <f>(K749/M714)*U714</f>
        <v>0</v>
      </c>
      <c r="T749" s="1370">
        <f>(L749/M714)*U714</f>
        <v>0</v>
      </c>
      <c r="U749" s="1371">
        <f>(M749/M714)*U714</f>
        <v>0</v>
      </c>
      <c r="V749" s="1372">
        <f t="shared" si="14"/>
        <v>0</v>
      </c>
      <c r="W749" s="5478"/>
      <c r="X749" s="529"/>
      <c r="Y749" s="5357"/>
      <c r="Z749" s="1288" t="s">
        <v>1382</v>
      </c>
    </row>
    <row r="750" spans="1:26" ht="18" customHeight="1">
      <c r="A750" s="5357"/>
      <c r="B750" s="1364"/>
      <c r="C750" s="1043"/>
      <c r="D750" s="941"/>
      <c r="E750" s="935"/>
      <c r="F750" s="935"/>
      <c r="G750" s="935"/>
      <c r="H750" s="5"/>
      <c r="I750" s="935"/>
      <c r="J750" s="953">
        <f t="shared" si="12"/>
        <v>0</v>
      </c>
      <c r="K750" s="1039">
        <f>IF(ISTEXT(B750),B750,IF(ISBLANK(B750),0,(B750/B714)*M714))</f>
        <v>0</v>
      </c>
      <c r="L750" s="1044">
        <f>+IF(ISTEXT(C750),0,IF(ISBLANK(C750),0,(C750/B714)*M714))</f>
        <v>0</v>
      </c>
      <c r="M750" s="1045">
        <f>+IF(ISTEXT(C750),0,IF(ISBLANK(C750),0,(C750/1000/B714)*M714))</f>
        <v>0</v>
      </c>
      <c r="N750" s="23">
        <f>IF(ISTEXT(C750),0,(C750/C767)/1000)</f>
        <v>0</v>
      </c>
      <c r="O750" s="942"/>
      <c r="P750" s="942"/>
      <c r="Q750" s="942"/>
      <c r="R750" s="1365">
        <f t="shared" si="13"/>
        <v>0</v>
      </c>
      <c r="S750" s="1369">
        <f>(K750/M714)*U714</f>
        <v>0</v>
      </c>
      <c r="T750" s="1370">
        <f>(L750/M714)*U714</f>
        <v>0</v>
      </c>
      <c r="U750" s="1371">
        <f>(M750/M714)*U714</f>
        <v>0</v>
      </c>
      <c r="V750" s="1372">
        <f t="shared" si="14"/>
        <v>0</v>
      </c>
      <c r="W750" s="5478"/>
      <c r="X750" s="529"/>
      <c r="Y750" s="5357"/>
      <c r="Z750" s="1288" t="s">
        <v>1382</v>
      </c>
    </row>
    <row r="751" spans="1:26" ht="18" customHeight="1">
      <c r="A751" s="5357"/>
      <c r="B751" s="1364"/>
      <c r="C751" s="1043"/>
      <c r="D751" s="941"/>
      <c r="E751" s="935"/>
      <c r="F751" s="935"/>
      <c r="G751" s="935"/>
      <c r="H751" s="5"/>
      <c r="I751" s="935"/>
      <c r="J751" s="953">
        <f t="shared" si="12"/>
        <v>0</v>
      </c>
      <c r="K751" s="1039">
        <f>IF(ISTEXT(B751),B751,IF(ISBLANK(B751),0,(B751/B714)*M714))</f>
        <v>0</v>
      </c>
      <c r="L751" s="1044">
        <f>+IF(ISTEXT(C751),0,IF(ISBLANK(C751),0,(C751/B714)*M714))</f>
        <v>0</v>
      </c>
      <c r="M751" s="1045">
        <f>+IF(ISTEXT(C751),0,IF(ISBLANK(C751),0,(C751/1000/B714)*M714))</f>
        <v>0</v>
      </c>
      <c r="N751" s="23">
        <f>IF(ISTEXT(C751),0,(C751/C767)/1000)</f>
        <v>0</v>
      </c>
      <c r="O751" s="942"/>
      <c r="P751" s="942"/>
      <c r="Q751" s="942"/>
      <c r="R751" s="1365">
        <f t="shared" si="13"/>
        <v>0</v>
      </c>
      <c r="S751" s="1369">
        <f>(K751/M714)*U714</f>
        <v>0</v>
      </c>
      <c r="T751" s="1370">
        <f>(L751/M714)*U714</f>
        <v>0</v>
      </c>
      <c r="U751" s="1371">
        <f>(M751/M714)*U714</f>
        <v>0</v>
      </c>
      <c r="V751" s="1372">
        <f t="shared" si="14"/>
        <v>0</v>
      </c>
      <c r="W751" s="5478"/>
      <c r="X751" s="529"/>
      <c r="Y751" s="5357"/>
      <c r="Z751" s="1288" t="s">
        <v>1382</v>
      </c>
    </row>
    <row r="752" spans="1:26" ht="18" customHeight="1">
      <c r="A752" s="5357"/>
      <c r="B752" s="1364"/>
      <c r="C752" s="1043"/>
      <c r="D752" s="941"/>
      <c r="E752" s="935"/>
      <c r="F752" s="935"/>
      <c r="G752" s="935"/>
      <c r="H752" s="5"/>
      <c r="I752" s="935"/>
      <c r="J752" s="953">
        <f t="shared" si="12"/>
        <v>0</v>
      </c>
      <c r="K752" s="1039">
        <f>IF(ISTEXT(B752),B752,IF(ISBLANK(B752),0,(B752/B714)*M714))</f>
        <v>0</v>
      </c>
      <c r="L752" s="1044">
        <f>+IF(ISTEXT(C752),0,IF(ISBLANK(C752),0,(C752/B714)*M714))</f>
        <v>0</v>
      </c>
      <c r="M752" s="1045">
        <f>+IF(ISTEXT(C752),0,IF(ISBLANK(C752),0,(C752/1000/B714)*M714))</f>
        <v>0</v>
      </c>
      <c r="N752" s="23">
        <f>IF(ISTEXT(C752),0,(C752/C767)/1000)</f>
        <v>0</v>
      </c>
      <c r="O752" s="942"/>
      <c r="P752" s="942"/>
      <c r="Q752" s="942"/>
      <c r="R752" s="1365">
        <f t="shared" si="13"/>
        <v>0</v>
      </c>
      <c r="S752" s="1369">
        <f>(K752/M714)*U714</f>
        <v>0</v>
      </c>
      <c r="T752" s="1370">
        <f>(L752/M714)*U714</f>
        <v>0</v>
      </c>
      <c r="U752" s="1371">
        <f>(M752/M714)*U714</f>
        <v>0</v>
      </c>
      <c r="V752" s="1372">
        <f t="shared" si="14"/>
        <v>0</v>
      </c>
      <c r="W752" s="5478"/>
      <c r="X752" s="529"/>
      <c r="Y752" s="5357"/>
      <c r="Z752" s="1288" t="s">
        <v>1382</v>
      </c>
    </row>
    <row r="753" spans="1:27" ht="18" customHeight="1">
      <c r="A753" s="5357"/>
      <c r="B753" s="1364"/>
      <c r="C753" s="1043"/>
      <c r="D753" s="941"/>
      <c r="E753" s="935"/>
      <c r="F753" s="935"/>
      <c r="G753" s="935"/>
      <c r="H753" s="5"/>
      <c r="I753" s="935"/>
      <c r="J753" s="953">
        <f t="shared" si="12"/>
        <v>0</v>
      </c>
      <c r="K753" s="1039">
        <f>IF(ISTEXT(B753),B753,IF(ISBLANK(B753),0,(B753/B714)*M714))</f>
        <v>0</v>
      </c>
      <c r="L753" s="1044">
        <f>+IF(ISTEXT(C753),0,IF(ISBLANK(C753),0,(C753/B714)*M714))</f>
        <v>0</v>
      </c>
      <c r="M753" s="1045">
        <f>+IF(ISTEXT(C753),0,IF(ISBLANK(C753),0,(C753/1000/B714)*M714))</f>
        <v>0</v>
      </c>
      <c r="N753" s="23">
        <f>IF(ISTEXT(C753),0,(C753/C767)/1000)</f>
        <v>0</v>
      </c>
      <c r="O753" s="942"/>
      <c r="P753" s="942"/>
      <c r="Q753" s="942"/>
      <c r="R753" s="1365">
        <f t="shared" si="13"/>
        <v>0</v>
      </c>
      <c r="S753" s="1369">
        <f>(K753/M714)*U714</f>
        <v>0</v>
      </c>
      <c r="T753" s="1370">
        <f>(L753/M714)*U714</f>
        <v>0</v>
      </c>
      <c r="U753" s="1371">
        <f>(M753/M714)*U714</f>
        <v>0</v>
      </c>
      <c r="V753" s="1372">
        <f t="shared" si="14"/>
        <v>0</v>
      </c>
      <c r="W753" s="5478"/>
      <c r="X753" s="529"/>
      <c r="Y753" s="5357"/>
      <c r="Z753" s="1288" t="s">
        <v>1382</v>
      </c>
    </row>
    <row r="754" spans="1:27" ht="18" customHeight="1">
      <c r="A754" s="5357"/>
      <c r="B754" s="1364"/>
      <c r="C754" s="1043"/>
      <c r="D754" s="941"/>
      <c r="E754" s="935"/>
      <c r="F754" s="935"/>
      <c r="G754" s="935"/>
      <c r="H754" s="5"/>
      <c r="I754" s="935"/>
      <c r="J754" s="953">
        <f t="shared" si="12"/>
        <v>0</v>
      </c>
      <c r="K754" s="1039">
        <f>IF(ISTEXT(B754),B754,IF(ISBLANK(B754),0,(B754/B714)*M714))</f>
        <v>0</v>
      </c>
      <c r="L754" s="1044">
        <f>+IF(ISTEXT(C754),0,IF(ISBLANK(C754),0,(C754/B714)*M714))</f>
        <v>0</v>
      </c>
      <c r="M754" s="1045">
        <f>+IF(ISTEXT(C754),0,IF(ISBLANK(C754),0,(C754/1000/B714)*M714))</f>
        <v>0</v>
      </c>
      <c r="N754" s="23">
        <f>IF(ISTEXT(C754),0,(C754/C767)/1000)</f>
        <v>0</v>
      </c>
      <c r="O754" s="942"/>
      <c r="P754" s="942"/>
      <c r="Q754" s="942"/>
      <c r="R754" s="1365">
        <f t="shared" si="13"/>
        <v>0</v>
      </c>
      <c r="S754" s="1369">
        <f>(K754/M714)*U714</f>
        <v>0</v>
      </c>
      <c r="T754" s="1370">
        <f>(L754/M714)*U714</f>
        <v>0</v>
      </c>
      <c r="U754" s="1371">
        <f>(M754/M714)*U714</f>
        <v>0</v>
      </c>
      <c r="V754" s="1372">
        <f t="shared" si="14"/>
        <v>0</v>
      </c>
      <c r="W754" s="5478"/>
      <c r="X754" s="529"/>
      <c r="Y754" s="5357"/>
      <c r="Z754" s="1288" t="s">
        <v>1382</v>
      </c>
    </row>
    <row r="755" spans="1:27" ht="18" customHeight="1">
      <c r="A755" s="5357"/>
      <c r="B755" s="1364"/>
      <c r="C755" s="1043"/>
      <c r="D755" s="941"/>
      <c r="E755" s="935"/>
      <c r="F755" s="935"/>
      <c r="G755" s="935"/>
      <c r="H755" s="5"/>
      <c r="I755" s="935"/>
      <c r="J755" s="953">
        <f t="shared" si="12"/>
        <v>0</v>
      </c>
      <c r="K755" s="1039">
        <f>IF(ISTEXT(B755),B755,IF(ISBLANK(B755),0,(B755/B714)*M714))</f>
        <v>0</v>
      </c>
      <c r="L755" s="1044">
        <f>+IF(ISTEXT(C755),0,IF(ISBLANK(C755),0,(C755/B714)*M714))</f>
        <v>0</v>
      </c>
      <c r="M755" s="1045">
        <f>+IF(ISTEXT(C755),0,IF(ISBLANK(C755),0,(C755/1000/B714)*M714))</f>
        <v>0</v>
      </c>
      <c r="N755" s="23">
        <f>IF(ISTEXT(C755),0,(C755/C767)/1000)</f>
        <v>0</v>
      </c>
      <c r="O755" s="942"/>
      <c r="P755" s="942"/>
      <c r="Q755" s="942"/>
      <c r="R755" s="1365">
        <f t="shared" si="13"/>
        <v>0</v>
      </c>
      <c r="S755" s="1369">
        <f>(K755/M714)*U714</f>
        <v>0</v>
      </c>
      <c r="T755" s="1370">
        <f>(L755/M714)*U714</f>
        <v>0</v>
      </c>
      <c r="U755" s="1371">
        <f>(M755/M714)*U714</f>
        <v>0</v>
      </c>
      <c r="V755" s="1372">
        <f t="shared" si="14"/>
        <v>0</v>
      </c>
      <c r="W755" s="5478"/>
      <c r="X755" s="529"/>
      <c r="Y755" s="5357"/>
      <c r="Z755" s="1288" t="s">
        <v>1382</v>
      </c>
    </row>
    <row r="756" spans="1:27" ht="18" customHeight="1">
      <c r="A756" s="5357"/>
      <c r="B756" s="1364"/>
      <c r="C756" s="1043"/>
      <c r="D756" s="941"/>
      <c r="E756" s="935"/>
      <c r="F756" s="935"/>
      <c r="G756" s="935"/>
      <c r="H756" s="5"/>
      <c r="I756" s="935"/>
      <c r="J756" s="953">
        <f t="shared" si="12"/>
        <v>0</v>
      </c>
      <c r="K756" s="1039">
        <f>IF(ISTEXT(B756),B756,IF(ISBLANK(B756),0,(B756/B714)*M714))</f>
        <v>0</v>
      </c>
      <c r="L756" s="1044">
        <f>+IF(ISTEXT(C756),0,IF(ISBLANK(C756),0,(C756/B714)*M714))</f>
        <v>0</v>
      </c>
      <c r="M756" s="1045">
        <f>+IF(ISTEXT(C756),0,IF(ISBLANK(C756),0,(C756/1000/B714)*M714))</f>
        <v>0</v>
      </c>
      <c r="N756" s="23">
        <f>IF(ISTEXT(C756),0,(C756/C767)/1000)</f>
        <v>0</v>
      </c>
      <c r="O756" s="942"/>
      <c r="P756" s="942"/>
      <c r="Q756" s="942"/>
      <c r="R756" s="1365">
        <f t="shared" si="13"/>
        <v>0</v>
      </c>
      <c r="S756" s="1369">
        <f>(K756/M714)*U714</f>
        <v>0</v>
      </c>
      <c r="T756" s="1370">
        <f>(L756/M714)*U714</f>
        <v>0</v>
      </c>
      <c r="U756" s="1371">
        <f>(M756/M714)*U714</f>
        <v>0</v>
      </c>
      <c r="V756" s="1372">
        <f t="shared" si="14"/>
        <v>0</v>
      </c>
      <c r="W756" s="5478"/>
      <c r="X756" s="529"/>
      <c r="Y756" s="5357"/>
      <c r="Z756" s="1288" t="s">
        <v>1382</v>
      </c>
    </row>
    <row r="757" spans="1:27" ht="18" customHeight="1">
      <c r="A757" s="5357"/>
      <c r="B757" s="1364"/>
      <c r="C757" s="1043"/>
      <c r="D757" s="941"/>
      <c r="E757" s="935"/>
      <c r="F757" s="935"/>
      <c r="G757" s="935"/>
      <c r="H757" s="5"/>
      <c r="I757" s="935"/>
      <c r="J757" s="953">
        <f t="shared" si="12"/>
        <v>0</v>
      </c>
      <c r="K757" s="1039">
        <f>IF(ISTEXT(B757),B757,IF(ISBLANK(B757),0,(B757/B714)*M714))</f>
        <v>0</v>
      </c>
      <c r="L757" s="1044">
        <f>+IF(ISTEXT(C757),0,IF(ISBLANK(C757),0,(C757/B714)*M714))</f>
        <v>0</v>
      </c>
      <c r="M757" s="1045">
        <f>+IF(ISTEXT(C757),0,IF(ISBLANK(C757),0,(C757/1000/B714)*M714))</f>
        <v>0</v>
      </c>
      <c r="N757" s="23">
        <f>IF(ISTEXT(C757),0,(C757/C767)/1000)</f>
        <v>0</v>
      </c>
      <c r="O757" s="942"/>
      <c r="P757" s="942"/>
      <c r="Q757" s="942"/>
      <c r="R757" s="1365">
        <f t="shared" si="13"/>
        <v>0</v>
      </c>
      <c r="S757" s="1369">
        <f>(K757/M714)*U714</f>
        <v>0</v>
      </c>
      <c r="T757" s="1370">
        <f>(L757/M714)*U714</f>
        <v>0</v>
      </c>
      <c r="U757" s="1371">
        <f>(M757/M714)*U714</f>
        <v>0</v>
      </c>
      <c r="V757" s="1372">
        <f t="shared" si="14"/>
        <v>0</v>
      </c>
      <c r="W757" s="5478"/>
      <c r="X757" s="529"/>
      <c r="Y757" s="5357"/>
      <c r="Z757" s="1288" t="s">
        <v>1382</v>
      </c>
    </row>
    <row r="758" spans="1:27" ht="18" customHeight="1">
      <c r="A758" s="5357"/>
      <c r="B758" s="1364"/>
      <c r="C758" s="1043"/>
      <c r="D758" s="941"/>
      <c r="E758" s="935"/>
      <c r="F758" s="935"/>
      <c r="G758" s="935"/>
      <c r="H758" s="5"/>
      <c r="I758" s="935"/>
      <c r="J758" s="953">
        <f t="shared" si="12"/>
        <v>0</v>
      </c>
      <c r="K758" s="1039">
        <f>IF(ISTEXT(B758),B758,IF(ISBLANK(B758),0,(B758/B714)*M714))</f>
        <v>0</v>
      </c>
      <c r="L758" s="1044">
        <f>+IF(ISTEXT(C758),0,IF(ISBLANK(C758),0,(C758/B714)*M714))</f>
        <v>0</v>
      </c>
      <c r="M758" s="1045">
        <f>+IF(ISTEXT(C758),0,IF(ISBLANK(C758),0,(C758/1000/B714)*M714))</f>
        <v>0</v>
      </c>
      <c r="N758" s="23">
        <f>IF(ISTEXT(C758),0,(C758/C767)/1000)</f>
        <v>0</v>
      </c>
      <c r="O758" s="942"/>
      <c r="P758" s="942"/>
      <c r="Q758" s="942"/>
      <c r="R758" s="1365">
        <f t="shared" si="13"/>
        <v>0</v>
      </c>
      <c r="S758" s="1369">
        <f>(K758/M714)*U714</f>
        <v>0</v>
      </c>
      <c r="T758" s="1370">
        <f>(L758/M714)*U714</f>
        <v>0</v>
      </c>
      <c r="U758" s="1371">
        <f>(M758/M714)*U714</f>
        <v>0</v>
      </c>
      <c r="V758" s="1372">
        <f t="shared" si="14"/>
        <v>0</v>
      </c>
      <c r="W758" s="5478"/>
      <c r="X758" s="529"/>
      <c r="Y758" s="5357"/>
      <c r="Z758" s="1288" t="s">
        <v>1382</v>
      </c>
    </row>
    <row r="759" spans="1:27" ht="18" customHeight="1">
      <c r="A759" s="5357"/>
      <c r="B759" s="1364"/>
      <c r="C759" s="1043"/>
      <c r="D759" s="941"/>
      <c r="E759" s="935"/>
      <c r="F759" s="935"/>
      <c r="G759" s="935"/>
      <c r="H759" s="5"/>
      <c r="I759" s="935"/>
      <c r="J759" s="953">
        <f t="shared" si="12"/>
        <v>0</v>
      </c>
      <c r="K759" s="1039">
        <f>IF(ISTEXT(B759),B759,IF(ISBLANK(B759),0,(B759/B714)*M714))</f>
        <v>0</v>
      </c>
      <c r="L759" s="1044">
        <f>+IF(ISTEXT(C759),0,IF(ISBLANK(C759),0,(C759/B714)*M714))</f>
        <v>0</v>
      </c>
      <c r="M759" s="1045">
        <f>+IF(ISTEXT(C759),0,IF(ISBLANK(C759),0,(C759/1000/B714)*M714))</f>
        <v>0</v>
      </c>
      <c r="N759" s="23">
        <f>IF(ISTEXT(C759),0,(C759/C767)/1000)</f>
        <v>0</v>
      </c>
      <c r="O759" s="942"/>
      <c r="P759" s="942"/>
      <c r="Q759" s="942"/>
      <c r="R759" s="1365">
        <f t="shared" si="13"/>
        <v>0</v>
      </c>
      <c r="S759" s="1369">
        <f>(K759/M714)*U714</f>
        <v>0</v>
      </c>
      <c r="T759" s="1370">
        <f>(L759/M714)*U714</f>
        <v>0</v>
      </c>
      <c r="U759" s="1371">
        <f>(M759/M714)*U714</f>
        <v>0</v>
      </c>
      <c r="V759" s="1372">
        <f t="shared" si="14"/>
        <v>0</v>
      </c>
      <c r="W759" s="5478"/>
      <c r="X759" s="529"/>
      <c r="Y759" s="5357"/>
      <c r="Z759" s="1288" t="s">
        <v>1382</v>
      </c>
    </row>
    <row r="760" spans="1:27" ht="18" customHeight="1">
      <c r="A760" s="5357"/>
      <c r="B760" s="1364"/>
      <c r="C760" s="1043"/>
      <c r="D760" s="941"/>
      <c r="E760" s="935"/>
      <c r="F760" s="935"/>
      <c r="G760" s="935"/>
      <c r="H760" s="5"/>
      <c r="I760" s="935"/>
      <c r="J760" s="953">
        <f t="shared" si="12"/>
        <v>0</v>
      </c>
      <c r="K760" s="1039">
        <f>IF(ISTEXT(B760),B760,IF(ISBLANK(B760),0,(B760/B714)*M714))</f>
        <v>0</v>
      </c>
      <c r="L760" s="1044">
        <f>+IF(ISTEXT(C760),0,IF(ISBLANK(C760),0,(C760/B714)*M714))</f>
        <v>0</v>
      </c>
      <c r="M760" s="1045">
        <f>+IF(ISTEXT(C760),0,IF(ISBLANK(C760),0,(C760/1000/B714)*M714))</f>
        <v>0</v>
      </c>
      <c r="N760" s="23">
        <f>IF(ISTEXT(C760),0,(C760/C767)/1000)</f>
        <v>0</v>
      </c>
      <c r="O760" s="942"/>
      <c r="P760" s="942"/>
      <c r="Q760" s="942"/>
      <c r="R760" s="1365">
        <f t="shared" si="13"/>
        <v>0</v>
      </c>
      <c r="S760" s="1369">
        <f>(K760/M714)*U714</f>
        <v>0</v>
      </c>
      <c r="T760" s="1370">
        <f>(L760/M714)*U714</f>
        <v>0</v>
      </c>
      <c r="U760" s="1371">
        <f>(M760/M714)*U714</f>
        <v>0</v>
      </c>
      <c r="V760" s="1372">
        <f t="shared" si="14"/>
        <v>0</v>
      </c>
      <c r="W760" s="5478"/>
      <c r="X760" s="529"/>
      <c r="Y760" s="5357"/>
      <c r="Z760" s="1288" t="s">
        <v>1382</v>
      </c>
    </row>
    <row r="761" spans="1:27" ht="18" customHeight="1">
      <c r="A761" s="5357"/>
      <c r="B761" s="1364"/>
      <c r="C761" s="1043"/>
      <c r="D761" s="941"/>
      <c r="E761" s="935"/>
      <c r="F761" s="935"/>
      <c r="G761" s="935"/>
      <c r="H761" s="5"/>
      <c r="I761" s="935"/>
      <c r="J761" s="953">
        <f t="shared" si="12"/>
        <v>0</v>
      </c>
      <c r="K761" s="1039">
        <f>IF(ISTEXT(B761),B761,IF(ISBLANK(B761),0,(B761/B714)*M714))</f>
        <v>0</v>
      </c>
      <c r="L761" s="1044">
        <f>+IF(ISTEXT(C761),0,IF(ISBLANK(C761),0,(C761/B714)*M714))</f>
        <v>0</v>
      </c>
      <c r="M761" s="1045">
        <f>+IF(ISTEXT(C761),0,IF(ISBLANK(C761),0,(C761/1000/B714)*M714))</f>
        <v>0</v>
      </c>
      <c r="N761" s="23">
        <f>IF(ISTEXT(C761),0,(C761/C767)/1000)</f>
        <v>0</v>
      </c>
      <c r="O761" s="942"/>
      <c r="P761" s="942"/>
      <c r="Q761" s="942"/>
      <c r="R761" s="1365">
        <f t="shared" si="13"/>
        <v>0</v>
      </c>
      <c r="S761" s="1369">
        <f>(K761/M714)*U714</f>
        <v>0</v>
      </c>
      <c r="T761" s="1370">
        <f>(L761/M714)*U714</f>
        <v>0</v>
      </c>
      <c r="U761" s="1371">
        <f>(M761/M714)*U714</f>
        <v>0</v>
      </c>
      <c r="V761" s="1372">
        <f t="shared" si="14"/>
        <v>0</v>
      </c>
      <c r="W761" s="5478"/>
      <c r="X761" s="529"/>
      <c r="Y761" s="5357"/>
      <c r="Z761" s="1288" t="s">
        <v>1382</v>
      </c>
    </row>
    <row r="762" spans="1:27" ht="18" customHeight="1">
      <c r="A762" s="5357"/>
      <c r="B762" s="1364"/>
      <c r="C762" s="1043"/>
      <c r="D762" s="941"/>
      <c r="E762" s="935"/>
      <c r="F762" s="935"/>
      <c r="G762" s="935"/>
      <c r="H762" s="5"/>
      <c r="I762" s="935"/>
      <c r="J762" s="953">
        <f t="shared" si="12"/>
        <v>0</v>
      </c>
      <c r="K762" s="1039">
        <f>IF(ISTEXT(B762),B762,IF(ISBLANK(B762),0,(B762/B714)*M714))</f>
        <v>0</v>
      </c>
      <c r="L762" s="1044">
        <f>+IF(ISTEXT(C762),0,IF(ISBLANK(C762),0,(C762/B714)*M714))</f>
        <v>0</v>
      </c>
      <c r="M762" s="1045">
        <f>+IF(ISTEXT(C762),0,IF(ISBLANK(C762),0,(C762/1000/B714)*M714))</f>
        <v>0</v>
      </c>
      <c r="N762" s="23">
        <f>IF(ISTEXT(C762),0,(C762/C767)/1000)</f>
        <v>0</v>
      </c>
      <c r="O762" s="942"/>
      <c r="P762" s="942"/>
      <c r="Q762" s="942"/>
      <c r="R762" s="1365">
        <f t="shared" si="13"/>
        <v>0</v>
      </c>
      <c r="S762" s="1369">
        <f>(K762/M714)*U714</f>
        <v>0</v>
      </c>
      <c r="T762" s="1370">
        <f>(L762/M714)*U714</f>
        <v>0</v>
      </c>
      <c r="U762" s="1371">
        <f>(M762/M714)*U714</f>
        <v>0</v>
      </c>
      <c r="V762" s="1372">
        <f t="shared" si="14"/>
        <v>0</v>
      </c>
      <c r="W762" s="5478"/>
      <c r="X762" s="529"/>
      <c r="Y762" s="5357"/>
      <c r="Z762" s="1288" t="s">
        <v>1382</v>
      </c>
    </row>
    <row r="763" spans="1:27" ht="18" customHeight="1">
      <c r="A763" s="5357"/>
      <c r="B763" s="1364"/>
      <c r="C763" s="1043"/>
      <c r="D763" s="941"/>
      <c r="E763" s="935"/>
      <c r="F763" s="935"/>
      <c r="G763" s="935"/>
      <c r="H763" s="5"/>
      <c r="I763" s="935"/>
      <c r="J763" s="953">
        <f t="shared" si="12"/>
        <v>0</v>
      </c>
      <c r="K763" s="1039">
        <f>IF(ISTEXT(B763),B763,IF(ISBLANK(B763),0,(B763/B714)*M714))</f>
        <v>0</v>
      </c>
      <c r="L763" s="1044">
        <f>+IF(ISTEXT(C763),0,IF(ISBLANK(C763),0,(C763/B714)*M714))</f>
        <v>0</v>
      </c>
      <c r="M763" s="1045">
        <f>+IF(ISTEXT(C763),0,IF(ISBLANK(C763),0,(C763/1000/B714)*M714))</f>
        <v>0</v>
      </c>
      <c r="N763" s="23">
        <f>IF(ISTEXT(C763),0,(C763/C767)/1000)</f>
        <v>0</v>
      </c>
      <c r="O763" s="942"/>
      <c r="P763" s="942"/>
      <c r="Q763" s="942"/>
      <c r="R763" s="1365">
        <f t="shared" si="13"/>
        <v>0</v>
      </c>
      <c r="S763" s="1369">
        <f>(K763/M714)*U714</f>
        <v>0</v>
      </c>
      <c r="T763" s="1370">
        <f>(L763/M714)*U714</f>
        <v>0</v>
      </c>
      <c r="U763" s="1371">
        <f>(M763/M714)*U714</f>
        <v>0</v>
      </c>
      <c r="V763" s="1372">
        <f t="shared" si="14"/>
        <v>0</v>
      </c>
      <c r="W763" s="5478"/>
      <c r="X763" s="529"/>
      <c r="Y763" s="5357"/>
      <c r="Z763" s="1288" t="s">
        <v>1382</v>
      </c>
    </row>
    <row r="764" spans="1:27" ht="18" customHeight="1">
      <c r="A764" s="5357"/>
      <c r="B764" s="1364"/>
      <c r="C764" s="1043"/>
      <c r="D764" s="941"/>
      <c r="E764" s="935"/>
      <c r="F764" s="935"/>
      <c r="G764" s="935"/>
      <c r="H764" s="5"/>
      <c r="I764" s="935"/>
      <c r="J764" s="953">
        <f t="shared" si="12"/>
        <v>0</v>
      </c>
      <c r="K764" s="1039">
        <f>IF(ISTEXT(B764),B764,IF(ISBLANK(B764),0,(B764/B714)*M714))</f>
        <v>0</v>
      </c>
      <c r="L764" s="1044">
        <f>+IF(ISTEXT(C764),0,IF(ISBLANK(C764),0,(C764/B714)*M714))</f>
        <v>0</v>
      </c>
      <c r="M764" s="1045">
        <f>+IF(ISTEXT(C764),0,IF(ISBLANK(C764),0,(C764/1000/B714)*M714))</f>
        <v>0</v>
      </c>
      <c r="N764" s="23">
        <f>IF(ISTEXT(C764),0,(C764/C767)/1000)</f>
        <v>0</v>
      </c>
      <c r="O764" s="942"/>
      <c r="P764" s="942"/>
      <c r="Q764" s="942"/>
      <c r="R764" s="1365">
        <f t="shared" si="13"/>
        <v>0</v>
      </c>
      <c r="S764" s="1369">
        <f>(K764/M714)*U714</f>
        <v>0</v>
      </c>
      <c r="T764" s="1370">
        <f>(L764/M714)*U714</f>
        <v>0</v>
      </c>
      <c r="U764" s="1371">
        <f>(M764/M714)*U714</f>
        <v>0</v>
      </c>
      <c r="V764" s="1372">
        <f t="shared" si="14"/>
        <v>0</v>
      </c>
      <c r="W764" s="5478"/>
      <c r="X764" s="529"/>
      <c r="Y764" s="5357"/>
      <c r="Z764" s="1288" t="s">
        <v>1382</v>
      </c>
    </row>
    <row r="765" spans="1:27" ht="18" customHeight="1">
      <c r="A765" s="5357"/>
      <c r="B765" s="1364"/>
      <c r="C765" s="1043"/>
      <c r="D765" s="941"/>
      <c r="E765" s="935"/>
      <c r="F765" s="935"/>
      <c r="G765" s="935"/>
      <c r="H765" s="5"/>
      <c r="I765" s="935"/>
      <c r="J765" s="953">
        <f t="shared" si="12"/>
        <v>0</v>
      </c>
      <c r="K765" s="1039">
        <f>IF(ISTEXT(B765),B765,IF(ISBLANK(B765),0,(B765/B714)*M714))</f>
        <v>0</v>
      </c>
      <c r="L765" s="1044">
        <f>+IF(ISTEXT(C765),0,IF(ISBLANK(C765),0,(C765/B714)*M714))</f>
        <v>0</v>
      </c>
      <c r="M765" s="1045">
        <f>+IF(ISTEXT(C765),0,IF(ISBLANK(C765),0,(C765/1000/B714)*M714))</f>
        <v>0</v>
      </c>
      <c r="N765" s="23">
        <f>IF(ISTEXT(C765),0,(C765/C767)/1000)</f>
        <v>0</v>
      </c>
      <c r="O765" s="942"/>
      <c r="P765" s="942"/>
      <c r="Q765" s="942"/>
      <c r="R765" s="1365">
        <f t="shared" si="13"/>
        <v>0</v>
      </c>
      <c r="S765" s="1369">
        <f>(K765/M714)*U714</f>
        <v>0</v>
      </c>
      <c r="T765" s="1370">
        <f>(L765/M714)*U714</f>
        <v>0</v>
      </c>
      <c r="U765" s="1371">
        <f>(M765/M714)*U714</f>
        <v>0</v>
      </c>
      <c r="V765" s="1372">
        <f t="shared" si="14"/>
        <v>0</v>
      </c>
      <c r="W765" s="5478"/>
      <c r="X765" s="529"/>
      <c r="Y765" s="5357"/>
      <c r="Z765" s="5508" t="s">
        <v>1442</v>
      </c>
      <c r="AA765" s="5508"/>
    </row>
    <row r="766" spans="1:27" ht="18" customHeight="1">
      <c r="A766" s="5357"/>
      <c r="B766" s="5339" t="s">
        <v>2236</v>
      </c>
      <c r="C766" s="5340"/>
      <c r="D766" s="5340"/>
      <c r="E766" s="5340"/>
      <c r="F766" s="5340"/>
      <c r="G766" s="5340"/>
      <c r="H766" s="5340"/>
      <c r="I766" s="5340"/>
      <c r="J766" s="5340"/>
      <c r="K766" s="5340"/>
      <c r="L766" s="5340"/>
      <c r="M766" s="5340"/>
      <c r="N766" s="5341"/>
      <c r="O766" s="942"/>
      <c r="P766" s="942"/>
      <c r="Q766" s="942"/>
      <c r="R766" s="1365"/>
      <c r="S766" s="1366"/>
      <c r="T766" s="1373"/>
      <c r="U766" s="943"/>
      <c r="V766" s="952"/>
      <c r="W766" s="5478"/>
      <c r="X766" s="529"/>
      <c r="Y766" s="5357"/>
      <c r="Z766" s="5508"/>
      <c r="AA766" s="5508"/>
    </row>
    <row r="767" spans="1:27" ht="18" customHeight="1">
      <c r="A767" s="5357"/>
      <c r="B767" s="1363"/>
      <c r="C767" s="1374">
        <f>SUM(C725:C766)/1000</f>
        <v>1.5</v>
      </c>
      <c r="D767" s="5342" t="s">
        <v>294</v>
      </c>
      <c r="E767" s="5342"/>
      <c r="F767" s="5342"/>
      <c r="G767" s="5342"/>
      <c r="H767" s="5342"/>
      <c r="I767" s="5342"/>
      <c r="J767" s="1046"/>
      <c r="K767" s="1046"/>
      <c r="L767" s="1047">
        <f>SUM(L725:L766)</f>
        <v>1500</v>
      </c>
      <c r="M767" s="1026">
        <f>SUM(M725:M766)</f>
        <v>1.5</v>
      </c>
      <c r="N767" s="25">
        <f>SUM(N725:N765)</f>
        <v>1</v>
      </c>
      <c r="O767" s="1375"/>
      <c r="P767" s="1375"/>
      <c r="Q767" s="1375"/>
      <c r="R767" s="1376" t="str">
        <f>D767</f>
        <v xml:space="preserve">POIDS RECETTE </v>
      </c>
      <c r="S767" s="1377">
        <f>(K767/M714)*U714</f>
        <v>0</v>
      </c>
      <c r="T767" s="1378">
        <f>(L767/M714)*U714</f>
        <v>3000</v>
      </c>
      <c r="U767" s="1379">
        <f>(M767/M714)*U714</f>
        <v>3</v>
      </c>
      <c r="V767" s="1380">
        <f>N767</f>
        <v>1</v>
      </c>
      <c r="W767" s="5478"/>
      <c r="X767" s="529"/>
      <c r="Y767" s="5357"/>
      <c r="Z767" s="5508"/>
      <c r="AA767" s="5508"/>
    </row>
    <row r="768" spans="1:27" ht="18" customHeight="1">
      <c r="A768" s="5357"/>
      <c r="B768" s="1363"/>
      <c r="C768" s="1381">
        <f>C767*1000</f>
        <v>1500</v>
      </c>
      <c r="D768" s="1027"/>
      <c r="E768" s="1027"/>
      <c r="F768" s="1027"/>
      <c r="G768" s="1027"/>
      <c r="H768" s="1027"/>
      <c r="I768" s="1027"/>
      <c r="J768" s="1027"/>
      <c r="K768" s="1027"/>
      <c r="L768" s="1027"/>
      <c r="M768" s="1027"/>
      <c r="N768" s="30"/>
      <c r="O768" s="1332"/>
      <c r="P768" s="1333"/>
      <c r="Q768" s="1333"/>
      <c r="R768" s="1333"/>
      <c r="S768" s="1334"/>
      <c r="T768" s="1334"/>
      <c r="U768" s="1334"/>
      <c r="V768" s="1335"/>
      <c r="W768" s="5478"/>
      <c r="X768" s="529"/>
      <c r="Y768" s="5357"/>
      <c r="Z768" s="5508"/>
      <c r="AA768" s="5508"/>
    </row>
    <row r="769" spans="1:26" ht="18" customHeight="1">
      <c r="A769" s="5357"/>
      <c r="B769" s="1382"/>
      <c r="C769" s="955" t="s">
        <v>295</v>
      </c>
      <c r="D769" s="956"/>
      <c r="E769" s="956"/>
      <c r="F769" s="956"/>
      <c r="G769" s="5323" t="s">
        <v>247</v>
      </c>
      <c r="H769" s="5323"/>
      <c r="I769" s="5323"/>
      <c r="J769" s="5323"/>
      <c r="K769" s="5323"/>
      <c r="L769" s="5323"/>
      <c r="M769" s="5323"/>
      <c r="N769" s="5324"/>
      <c r="O769" s="1326"/>
      <c r="P769" s="1326"/>
      <c r="Q769" s="1326"/>
      <c r="R769" s="1413"/>
      <c r="S769" s="1414"/>
      <c r="T769" s="1415"/>
      <c r="U769" s="1416"/>
      <c r="V769" s="1417"/>
      <c r="W769" s="5478"/>
      <c r="X769" s="529"/>
      <c r="Y769" s="5357"/>
      <c r="Z769" s="1288" t="s">
        <v>1382</v>
      </c>
    </row>
    <row r="770" spans="1:26" ht="18" customHeight="1">
      <c r="A770" s="5357"/>
      <c r="B770" s="1383"/>
      <c r="C770" s="957" t="str">
        <f>SUBSTITUTE(ADDRESS(1,COLUMN(),4),"1","")</f>
        <v>C</v>
      </c>
      <c r="D770" s="958" t="s">
        <v>296</v>
      </c>
      <c r="E770" s="1058"/>
      <c r="F770" s="1058"/>
      <c r="G770" s="5323"/>
      <c r="H770" s="5323"/>
      <c r="I770" s="5323"/>
      <c r="J770" s="5323"/>
      <c r="K770" s="5323"/>
      <c r="L770" s="5323"/>
      <c r="M770" s="5323"/>
      <c r="N770" s="5324"/>
      <c r="O770" s="1326"/>
      <c r="P770" s="1326"/>
      <c r="Q770" s="1326"/>
      <c r="R770" s="1413"/>
      <c r="S770" s="1414"/>
      <c r="T770" s="1415"/>
      <c r="U770" s="1416"/>
      <c r="V770" s="1417"/>
      <c r="W770" s="5478"/>
      <c r="X770" s="529"/>
      <c r="Y770" s="5357"/>
      <c r="Z770" s="1288" t="s">
        <v>1382</v>
      </c>
    </row>
    <row r="771" spans="1:26" ht="18" customHeight="1">
      <c r="A771" s="5357"/>
      <c r="B771" s="1383"/>
      <c r="C771" s="960" t="s">
        <v>297</v>
      </c>
      <c r="D771" s="955" t="s">
        <v>298</v>
      </c>
      <c r="E771" s="1058"/>
      <c r="F771" s="1058"/>
      <c r="G771" s="955"/>
      <c r="H771" s="1059"/>
      <c r="I771" s="1059"/>
      <c r="J771" s="1059"/>
      <c r="K771" s="1059"/>
      <c r="L771" s="1059"/>
      <c r="M771" s="1059"/>
      <c r="N771" s="26"/>
      <c r="O771" s="1326"/>
      <c r="P771" s="1326"/>
      <c r="Q771" s="1326"/>
      <c r="R771" s="1413"/>
      <c r="S771" s="1414"/>
      <c r="T771" s="1415"/>
      <c r="U771" s="1416"/>
      <c r="V771" s="1417"/>
      <c r="W771" s="5478"/>
      <c r="X771" s="529"/>
      <c r="Y771" s="5357"/>
      <c r="Z771" s="1288" t="s">
        <v>1382</v>
      </c>
    </row>
    <row r="772" spans="1:26" ht="18" customHeight="1">
      <c r="A772" s="5357"/>
      <c r="B772" s="1318"/>
      <c r="C772" s="1384"/>
      <c r="D772" s="929"/>
      <c r="E772" s="930"/>
      <c r="F772" s="927"/>
      <c r="G772" s="927"/>
      <c r="H772" s="927"/>
      <c r="I772" s="927"/>
      <c r="J772" s="927"/>
      <c r="K772" s="1062" t="s">
        <v>299</v>
      </c>
      <c r="L772" s="927"/>
      <c r="M772" s="927"/>
      <c r="N772" s="27"/>
      <c r="O772" s="1326"/>
      <c r="P772" s="1326"/>
      <c r="Q772" s="1326"/>
      <c r="R772" s="1413"/>
      <c r="S772" s="1414"/>
      <c r="T772" s="1415"/>
      <c r="U772" s="1416"/>
      <c r="V772" s="1417"/>
      <c r="W772" s="5478"/>
      <c r="X772" s="529"/>
      <c r="Y772" s="5357"/>
      <c r="Z772" s="1288" t="s">
        <v>1382</v>
      </c>
    </row>
    <row r="773" spans="1:26" ht="18" customHeight="1">
      <c r="A773" s="5357"/>
      <c r="B773" s="2896">
        <v>1</v>
      </c>
      <c r="C773" s="1384"/>
      <c r="D773" s="932"/>
      <c r="E773" s="927"/>
      <c r="F773" s="933"/>
      <c r="G773" s="933"/>
      <c r="H773" s="933"/>
      <c r="I773" s="933"/>
      <c r="J773" s="933"/>
      <c r="K773" s="1062" t="s">
        <v>300</v>
      </c>
      <c r="L773" s="933"/>
      <c r="M773" s="933"/>
      <c r="N773" s="28"/>
      <c r="O773" s="1326"/>
      <c r="P773" s="1326"/>
      <c r="Q773" s="1326"/>
      <c r="R773" s="1413"/>
      <c r="S773" s="1414"/>
      <c r="T773" s="1415"/>
      <c r="U773" s="1416"/>
      <c r="V773" s="1417"/>
      <c r="W773" s="5478"/>
      <c r="X773" s="529"/>
      <c r="Y773" s="5357"/>
      <c r="Z773" s="1288" t="s">
        <v>1382</v>
      </c>
    </row>
    <row r="774" spans="1:26" ht="18" customHeight="1">
      <c r="A774" s="5357"/>
      <c r="B774" s="2896">
        <f>LARGE(B773:B773,1)+1</f>
        <v>2</v>
      </c>
      <c r="C774" s="1386" t="s">
        <v>2238</v>
      </c>
      <c r="D774" s="939"/>
      <c r="E774" s="939"/>
      <c r="F774" s="939"/>
      <c r="G774" s="939"/>
      <c r="H774" s="939"/>
      <c r="I774" s="939"/>
      <c r="J774" s="939"/>
      <c r="K774" s="1062" t="s">
        <v>302</v>
      </c>
      <c r="L774" s="939"/>
      <c r="M774" s="939"/>
      <c r="N774" s="1387"/>
      <c r="O774" s="1326"/>
      <c r="P774" s="1326"/>
      <c r="Q774" s="1326"/>
      <c r="R774" s="1413"/>
      <c r="S774" s="1414"/>
      <c r="T774" s="1415"/>
      <c r="U774" s="1416"/>
      <c r="V774" s="1417"/>
      <c r="W774" s="5478"/>
      <c r="X774" s="529"/>
      <c r="Y774" s="5357"/>
      <c r="Z774" s="1288" t="s">
        <v>1382</v>
      </c>
    </row>
    <row r="775" spans="1:26" ht="18" customHeight="1">
      <c r="A775" s="5357"/>
      <c r="B775" s="2896">
        <f>LARGE(B773:B774,1)+1</f>
        <v>3</v>
      </c>
      <c r="C775" s="1386"/>
      <c r="D775" s="939"/>
      <c r="E775" s="939"/>
      <c r="F775" s="939"/>
      <c r="G775" s="939"/>
      <c r="H775" s="939"/>
      <c r="I775" s="939"/>
      <c r="J775" s="939"/>
      <c r="K775" s="939"/>
      <c r="L775" s="939"/>
      <c r="M775" s="939"/>
      <c r="N775" s="1387"/>
      <c r="O775" s="1326"/>
      <c r="P775" s="1326"/>
      <c r="Q775" s="1326"/>
      <c r="R775" s="1413"/>
      <c r="S775" s="1414"/>
      <c r="T775" s="1415"/>
      <c r="U775" s="1416"/>
      <c r="V775" s="1417"/>
      <c r="W775" s="5478"/>
      <c r="X775" s="529"/>
      <c r="Y775" s="5357"/>
      <c r="Z775" s="1288" t="s">
        <v>1382</v>
      </c>
    </row>
    <row r="776" spans="1:26" ht="18" customHeight="1">
      <c r="A776" s="5357"/>
      <c r="B776" s="2896">
        <f>LARGE(B773:B775,1)+1</f>
        <v>4</v>
      </c>
      <c r="C776" s="1388" t="s">
        <v>1436</v>
      </c>
      <c r="D776" s="1389"/>
      <c r="E776" s="1389"/>
      <c r="F776" s="1389"/>
      <c r="G776" s="1389"/>
      <c r="H776" s="1389"/>
      <c r="I776" s="1389"/>
      <c r="J776" s="1389"/>
      <c r="K776" s="1389"/>
      <c r="L776" s="1389"/>
      <c r="M776" s="1389"/>
      <c r="N776" s="1390"/>
      <c r="O776" s="1326"/>
      <c r="P776" s="1326"/>
      <c r="Q776" s="1326"/>
      <c r="R776" s="1413"/>
      <c r="S776" s="1414"/>
      <c r="T776" s="1415"/>
      <c r="U776" s="1416"/>
      <c r="V776" s="1417"/>
      <c r="W776" s="5478"/>
      <c r="X776" s="529"/>
      <c r="Y776" s="5357"/>
      <c r="Z776" s="1288" t="s">
        <v>1382</v>
      </c>
    </row>
    <row r="777" spans="1:26" ht="18" customHeight="1">
      <c r="A777" s="5357"/>
      <c r="B777" s="2896">
        <f>LARGE(B773:B776,1)+1</f>
        <v>5</v>
      </c>
      <c r="C777" s="1386"/>
      <c r="D777" s="939"/>
      <c r="E777" s="939"/>
      <c r="F777" s="939"/>
      <c r="G777" s="939"/>
      <c r="H777" s="939"/>
      <c r="I777" s="939"/>
      <c r="J777" s="939"/>
      <c r="K777" s="939"/>
      <c r="L777" s="939"/>
      <c r="M777" s="939"/>
      <c r="N777" s="1387"/>
      <c r="O777" s="1326"/>
      <c r="P777" s="1326"/>
      <c r="Q777" s="1326"/>
      <c r="R777" s="1413"/>
      <c r="S777" s="1414"/>
      <c r="T777" s="1415"/>
      <c r="U777" s="1416"/>
      <c r="V777" s="1417"/>
      <c r="W777" s="5478"/>
      <c r="X777" s="529"/>
      <c r="Y777" s="5357"/>
      <c r="Z777" s="1288" t="s">
        <v>1382</v>
      </c>
    </row>
    <row r="778" spans="1:26" ht="18" customHeight="1">
      <c r="A778" s="5357"/>
      <c r="B778" s="2896">
        <f>LARGE(B773:B777,1)+1</f>
        <v>6</v>
      </c>
      <c r="C778" s="1386" t="s">
        <v>304</v>
      </c>
      <c r="D778" s="939"/>
      <c r="E778" s="939"/>
      <c r="F778" s="939"/>
      <c r="G778" s="939"/>
      <c r="H778" s="939"/>
      <c r="I778" s="939"/>
      <c r="J778" s="939"/>
      <c r="K778" s="939"/>
      <c r="L778" s="939"/>
      <c r="M778" s="939"/>
      <c r="N778" s="1387"/>
      <c r="O778" s="1326"/>
      <c r="P778" s="1326"/>
      <c r="Q778" s="1326"/>
      <c r="R778" s="1413"/>
      <c r="S778" s="1414"/>
      <c r="T778" s="1415"/>
      <c r="U778" s="1416"/>
      <c r="V778" s="1417"/>
      <c r="W778" s="5478"/>
      <c r="X778" s="529"/>
      <c r="Y778" s="5357"/>
      <c r="Z778" s="1288" t="s">
        <v>1382</v>
      </c>
    </row>
    <row r="779" spans="1:26" ht="18" customHeight="1">
      <c r="A779" s="5357"/>
      <c r="B779" s="2896">
        <f>LARGE(B773:B778,1)+1</f>
        <v>7</v>
      </c>
      <c r="C779" s="1386"/>
      <c r="D779" s="939"/>
      <c r="E779" s="939"/>
      <c r="F779" s="939"/>
      <c r="G779" s="939"/>
      <c r="H779" s="939"/>
      <c r="I779" s="939"/>
      <c r="J779" s="939"/>
      <c r="K779" s="939"/>
      <c r="L779" s="939"/>
      <c r="M779" s="939"/>
      <c r="N779" s="1387"/>
      <c r="O779" s="1326"/>
      <c r="P779" s="1326"/>
      <c r="Q779" s="1326"/>
      <c r="R779" s="1413"/>
      <c r="S779" s="1414"/>
      <c r="T779" s="1415"/>
      <c r="U779" s="1416"/>
      <c r="V779" s="1417"/>
      <c r="W779" s="5478"/>
      <c r="X779" s="529"/>
      <c r="Y779" s="5357"/>
      <c r="Z779" s="1288" t="s">
        <v>1382</v>
      </c>
    </row>
    <row r="780" spans="1:26" ht="18" customHeight="1">
      <c r="A780" s="5357"/>
      <c r="B780" s="2896">
        <f>LARGE(B773:B779,1)+1</f>
        <v>8</v>
      </c>
      <c r="C780" s="1386"/>
      <c r="D780" s="939"/>
      <c r="E780" s="939"/>
      <c r="F780" s="939"/>
      <c r="G780" s="939"/>
      <c r="H780" s="939"/>
      <c r="I780" s="939"/>
      <c r="J780" s="939"/>
      <c r="K780" s="939"/>
      <c r="L780" s="939"/>
      <c r="M780" s="939"/>
      <c r="N780" s="1387"/>
      <c r="O780" s="1326"/>
      <c r="P780" s="1326"/>
      <c r="Q780" s="1326"/>
      <c r="R780" s="1413"/>
      <c r="S780" s="1414"/>
      <c r="T780" s="1415"/>
      <c r="U780" s="1416"/>
      <c r="V780" s="1417"/>
      <c r="W780" s="5478"/>
      <c r="X780" s="529"/>
      <c r="Y780" s="5357"/>
      <c r="Z780" s="1288" t="s">
        <v>1382</v>
      </c>
    </row>
    <row r="781" spans="1:26" ht="18" customHeight="1">
      <c r="A781" s="5357"/>
      <c r="B781" s="2896">
        <f>LARGE(B773:B780,1)+1</f>
        <v>9</v>
      </c>
      <c r="C781" s="1386" t="s">
        <v>2237</v>
      </c>
      <c r="D781" s="939"/>
      <c r="E781" s="939"/>
      <c r="F781" s="939"/>
      <c r="G781" s="939"/>
      <c r="H781" s="939"/>
      <c r="I781" s="939"/>
      <c r="J781" s="939"/>
      <c r="K781" s="939"/>
      <c r="L781" s="939"/>
      <c r="M781" s="939"/>
      <c r="N781" s="1387"/>
      <c r="O781" s="1326"/>
      <c r="P781" s="1326"/>
      <c r="Q781" s="1326"/>
      <c r="R781" s="1413"/>
      <c r="S781" s="1414"/>
      <c r="T781" s="1415"/>
      <c r="U781" s="1416"/>
      <c r="V781" s="1417"/>
      <c r="W781" s="5478"/>
      <c r="X781" s="529"/>
      <c r="Y781" s="5357"/>
      <c r="Z781" s="1288" t="s">
        <v>1382</v>
      </c>
    </row>
    <row r="782" spans="1:26" ht="18" customHeight="1">
      <c r="A782" s="5357"/>
      <c r="B782" s="2896">
        <f>LARGE(B773:B781,1)+1</f>
        <v>10</v>
      </c>
      <c r="C782" s="1386"/>
      <c r="D782" s="939"/>
      <c r="E782" s="939"/>
      <c r="F782" s="939"/>
      <c r="G782" s="939"/>
      <c r="H782" s="939"/>
      <c r="I782" s="939"/>
      <c r="J782" s="939"/>
      <c r="K782" s="939"/>
      <c r="L782" s="939"/>
      <c r="M782" s="939"/>
      <c r="N782" s="1387"/>
      <c r="O782" s="1326"/>
      <c r="P782" s="1326"/>
      <c r="Q782" s="1326"/>
      <c r="R782" s="1413"/>
      <c r="S782" s="1414"/>
      <c r="T782" s="1415"/>
      <c r="U782" s="1416"/>
      <c r="V782" s="1417"/>
      <c r="W782" s="5478"/>
      <c r="X782" s="529"/>
      <c r="Y782" s="5357"/>
      <c r="Z782" s="1288" t="s">
        <v>1382</v>
      </c>
    </row>
    <row r="783" spans="1:26" ht="18" customHeight="1">
      <c r="A783" s="5357"/>
      <c r="B783" s="2896">
        <f>LARGE(B773:B782,1)+1</f>
        <v>11</v>
      </c>
      <c r="C783" s="1386" t="s">
        <v>306</v>
      </c>
      <c r="D783" s="939"/>
      <c r="E783" s="939"/>
      <c r="F783" s="939"/>
      <c r="G783" s="939"/>
      <c r="H783" s="939"/>
      <c r="I783" s="939"/>
      <c r="J783" s="939"/>
      <c r="K783" s="939"/>
      <c r="L783" s="939"/>
      <c r="M783" s="939"/>
      <c r="N783" s="1387"/>
      <c r="O783" s="1326"/>
      <c r="P783" s="1326"/>
      <c r="Q783" s="1326"/>
      <c r="R783" s="1413"/>
      <c r="S783" s="1414"/>
      <c r="T783" s="1415"/>
      <c r="U783" s="1416"/>
      <c r="V783" s="1417"/>
      <c r="W783" s="5478"/>
      <c r="X783" s="529"/>
      <c r="Y783" s="5357"/>
      <c r="Z783" s="1288" t="s">
        <v>1382</v>
      </c>
    </row>
    <row r="784" spans="1:26" ht="18" customHeight="1">
      <c r="A784" s="5357"/>
      <c r="B784" s="2896">
        <f>LARGE(B773:B783,1)+1</f>
        <v>12</v>
      </c>
      <c r="C784" s="1386"/>
      <c r="D784" s="939"/>
      <c r="E784" s="939"/>
      <c r="F784" s="939"/>
      <c r="G784" s="939"/>
      <c r="H784" s="939"/>
      <c r="I784" s="939"/>
      <c r="J784" s="939"/>
      <c r="K784" s="939"/>
      <c r="L784" s="939"/>
      <c r="M784" s="939"/>
      <c r="N784" s="1387"/>
      <c r="O784" s="1326"/>
      <c r="P784" s="1326"/>
      <c r="Q784" s="1326"/>
      <c r="R784" s="1413"/>
      <c r="S784" s="1414"/>
      <c r="T784" s="1415"/>
      <c r="U784" s="1416"/>
      <c r="V784" s="1417"/>
      <c r="W784" s="5478"/>
      <c r="X784" s="529"/>
      <c r="Y784" s="5357"/>
      <c r="Z784" s="1288" t="s">
        <v>1382</v>
      </c>
    </row>
    <row r="785" spans="1:26" ht="18" customHeight="1">
      <c r="A785" s="5357"/>
      <c r="B785" s="2896">
        <f>LARGE(B773:B784,1)+1</f>
        <v>13</v>
      </c>
      <c r="C785" s="1384"/>
      <c r="D785" s="935"/>
      <c r="E785" s="935"/>
      <c r="F785" s="935"/>
      <c r="G785" s="935"/>
      <c r="H785" s="935"/>
      <c r="I785" s="935"/>
      <c r="J785" s="935"/>
      <c r="K785" s="1391"/>
      <c r="L785" s="1391"/>
      <c r="M785" s="1391"/>
      <c r="N785" s="67"/>
      <c r="O785" s="1326"/>
      <c r="P785" s="1326"/>
      <c r="Q785" s="1326"/>
      <c r="R785" s="1413"/>
      <c r="S785" s="1414"/>
      <c r="T785" s="1415"/>
      <c r="U785" s="1416"/>
      <c r="V785" s="1417"/>
      <c r="W785" s="5478"/>
      <c r="X785" s="529"/>
      <c r="Y785" s="5357"/>
      <c r="Z785" s="1288" t="s">
        <v>1382</v>
      </c>
    </row>
    <row r="786" spans="1:26" ht="18" customHeight="1">
      <c r="A786" s="5357"/>
      <c r="B786" s="2896">
        <f>LARGE(B773:B785,1)+1</f>
        <v>14</v>
      </c>
      <c r="C786" s="1384"/>
      <c r="D786" s="935"/>
      <c r="E786" s="935"/>
      <c r="F786" s="935"/>
      <c r="G786" s="935"/>
      <c r="H786" s="935"/>
      <c r="I786" s="935"/>
      <c r="J786" s="935"/>
      <c r="K786" s="935"/>
      <c r="L786" s="935"/>
      <c r="M786" s="935"/>
      <c r="N786" s="1392"/>
      <c r="O786" s="1326"/>
      <c r="P786" s="1326"/>
      <c r="Q786" s="1326"/>
      <c r="R786" s="1413"/>
      <c r="S786" s="1414"/>
      <c r="T786" s="1415"/>
      <c r="U786" s="1416"/>
      <c r="V786" s="1417"/>
      <c r="W786" s="5478"/>
      <c r="X786" s="529"/>
      <c r="Y786" s="5357"/>
      <c r="Z786" s="1288" t="s">
        <v>1382</v>
      </c>
    </row>
    <row r="787" spans="1:26" ht="18" customHeight="1">
      <c r="A787" s="5357"/>
      <c r="B787" s="2896">
        <f>LARGE(B773:B786,1)+1</f>
        <v>15</v>
      </c>
      <c r="C787" s="1384"/>
      <c r="D787" s="935"/>
      <c r="E787" s="935"/>
      <c r="F787" s="935"/>
      <c r="G787" s="935"/>
      <c r="H787" s="935"/>
      <c r="I787" s="935"/>
      <c r="J787" s="935"/>
      <c r="K787" s="935"/>
      <c r="L787" s="935"/>
      <c r="M787" s="935"/>
      <c r="N787" s="1392"/>
      <c r="O787" s="1326"/>
      <c r="P787" s="1326"/>
      <c r="Q787" s="1326"/>
      <c r="R787" s="1413"/>
      <c r="S787" s="1414"/>
      <c r="T787" s="1415"/>
      <c r="U787" s="1416"/>
      <c r="V787" s="1417"/>
      <c r="W787" s="5478"/>
      <c r="X787" s="529"/>
      <c r="Y787" s="5357"/>
      <c r="Z787" s="1288" t="s">
        <v>1382</v>
      </c>
    </row>
    <row r="788" spans="1:26" ht="18" customHeight="1">
      <c r="A788" s="5357"/>
      <c r="B788" s="2896">
        <f>LARGE(B773:B787,1)+1</f>
        <v>16</v>
      </c>
      <c r="C788" s="1384"/>
      <c r="D788" s="935"/>
      <c r="E788" s="935"/>
      <c r="F788" s="935"/>
      <c r="G788" s="935"/>
      <c r="H788" s="935"/>
      <c r="I788" s="935"/>
      <c r="J788" s="935"/>
      <c r="K788" s="935"/>
      <c r="L788" s="935"/>
      <c r="M788" s="935"/>
      <c r="N788" s="1392"/>
      <c r="O788" s="1326"/>
      <c r="P788" s="1326"/>
      <c r="Q788" s="1326"/>
      <c r="R788" s="1413"/>
      <c r="S788" s="1414"/>
      <c r="T788" s="1415"/>
      <c r="U788" s="1416"/>
      <c r="V788" s="1417"/>
      <c r="W788" s="5478"/>
      <c r="X788" s="529"/>
      <c r="Y788" s="5357"/>
      <c r="Z788" s="1288" t="s">
        <v>1382</v>
      </c>
    </row>
    <row r="789" spans="1:26" ht="18" customHeight="1">
      <c r="A789" s="5357"/>
      <c r="B789" s="2896">
        <f>LARGE(B773:B788,1)+1</f>
        <v>17</v>
      </c>
      <c r="C789" s="1384"/>
      <c r="D789" s="935"/>
      <c r="E789" s="935"/>
      <c r="F789" s="935"/>
      <c r="G789" s="935"/>
      <c r="H789" s="935"/>
      <c r="I789" s="935"/>
      <c r="J789" s="935"/>
      <c r="K789" s="935"/>
      <c r="L789" s="935"/>
      <c r="M789" s="935"/>
      <c r="N789" s="1392"/>
      <c r="O789" s="1326"/>
      <c r="P789" s="1326"/>
      <c r="Q789" s="1326"/>
      <c r="R789" s="1413"/>
      <c r="S789" s="1414"/>
      <c r="T789" s="1415"/>
      <c r="U789" s="1416"/>
      <c r="V789" s="1417"/>
      <c r="W789" s="5478"/>
      <c r="X789" s="529"/>
      <c r="Y789" s="5357"/>
      <c r="Z789" s="1288" t="s">
        <v>1382</v>
      </c>
    </row>
    <row r="790" spans="1:26" ht="18" customHeight="1">
      <c r="A790" s="5357"/>
      <c r="B790" s="2896">
        <f>LARGE(B773:B789,1)+1</f>
        <v>18</v>
      </c>
      <c r="C790" s="1384"/>
      <c r="D790" s="935"/>
      <c r="E790" s="935"/>
      <c r="F790" s="935"/>
      <c r="G790" s="935"/>
      <c r="H790" s="935"/>
      <c r="I790" s="935"/>
      <c r="J790" s="935"/>
      <c r="K790" s="935"/>
      <c r="L790" s="935"/>
      <c r="M790" s="935"/>
      <c r="N790" s="1392"/>
      <c r="O790" s="1326"/>
      <c r="P790" s="1326"/>
      <c r="Q790" s="1326"/>
      <c r="R790" s="1413"/>
      <c r="S790" s="1414"/>
      <c r="T790" s="1415"/>
      <c r="U790" s="1416"/>
      <c r="V790" s="1417"/>
      <c r="W790" s="5478"/>
      <c r="X790" s="529"/>
      <c r="Y790" s="5357"/>
      <c r="Z790" s="1288" t="s">
        <v>1382</v>
      </c>
    </row>
    <row r="791" spans="1:26" ht="18" customHeight="1">
      <c r="A791" s="5357"/>
      <c r="B791" s="2896">
        <f>LARGE(B773:B790,1)+1</f>
        <v>19</v>
      </c>
      <c r="C791" s="1384"/>
      <c r="D791" s="935"/>
      <c r="E791" s="935"/>
      <c r="F791" s="935"/>
      <c r="G791" s="935"/>
      <c r="H791" s="935"/>
      <c r="I791" s="935"/>
      <c r="J791" s="935"/>
      <c r="K791" s="935"/>
      <c r="L791" s="935"/>
      <c r="M791" s="935"/>
      <c r="N791" s="1392"/>
      <c r="O791" s="1326"/>
      <c r="P791" s="1326"/>
      <c r="Q791" s="1326"/>
      <c r="R791" s="1413"/>
      <c r="S791" s="1414"/>
      <c r="T791" s="1415"/>
      <c r="U791" s="1416"/>
      <c r="V791" s="1417"/>
      <c r="W791" s="5478"/>
      <c r="X791" s="529"/>
      <c r="Y791" s="5357"/>
      <c r="Z791" s="1288" t="s">
        <v>1382</v>
      </c>
    </row>
    <row r="792" spans="1:26" ht="18" customHeight="1">
      <c r="A792" s="5357"/>
      <c r="B792" s="2896">
        <f>LARGE(B773:B791,1)+1</f>
        <v>20</v>
      </c>
      <c r="C792" s="1384"/>
      <c r="D792" s="935"/>
      <c r="E792" s="935"/>
      <c r="F792" s="935"/>
      <c r="G792" s="935"/>
      <c r="H792" s="935"/>
      <c r="I792" s="935"/>
      <c r="J792" s="935"/>
      <c r="K792" s="935"/>
      <c r="L792" s="935"/>
      <c r="M792" s="935"/>
      <c r="N792" s="1392"/>
      <c r="O792" s="1326"/>
      <c r="P792" s="1326"/>
      <c r="Q792" s="1326"/>
      <c r="R792" s="1413"/>
      <c r="S792" s="1414"/>
      <c r="T792" s="1415"/>
      <c r="U792" s="1416"/>
      <c r="V792" s="1417"/>
      <c r="W792" s="5478"/>
      <c r="X792" s="529"/>
      <c r="Y792" s="5357"/>
      <c r="Z792" s="1288" t="s">
        <v>1382</v>
      </c>
    </row>
    <row r="793" spans="1:26" ht="18" customHeight="1">
      <c r="A793" s="5357"/>
      <c r="B793" s="2896">
        <f>LARGE(B773:B792,1)+1</f>
        <v>21</v>
      </c>
      <c r="C793" s="1384"/>
      <c r="D793" s="935"/>
      <c r="E793" s="935"/>
      <c r="F793" s="935"/>
      <c r="G793" s="935"/>
      <c r="H793" s="935"/>
      <c r="I793" s="935"/>
      <c r="J793" s="935"/>
      <c r="K793" s="935"/>
      <c r="L793" s="935"/>
      <c r="M793" s="935"/>
      <c r="N793" s="1392"/>
      <c r="O793" s="1326"/>
      <c r="P793" s="1326"/>
      <c r="Q793" s="1326"/>
      <c r="R793" s="1413"/>
      <c r="S793" s="1414"/>
      <c r="T793" s="1415"/>
      <c r="U793" s="1416"/>
      <c r="V793" s="1417"/>
      <c r="W793" s="5478"/>
      <c r="X793" s="529"/>
      <c r="Y793" s="5357"/>
      <c r="Z793" s="1288" t="s">
        <v>1382</v>
      </c>
    </row>
    <row r="794" spans="1:26" ht="18" customHeight="1">
      <c r="A794" s="5357"/>
      <c r="B794" s="2896">
        <f>LARGE(B773:B793,1)+1</f>
        <v>22</v>
      </c>
      <c r="C794" s="1384"/>
      <c r="D794" s="935"/>
      <c r="E794" s="935"/>
      <c r="F794" s="935"/>
      <c r="G794" s="935"/>
      <c r="H794" s="935"/>
      <c r="I794" s="935"/>
      <c r="J794" s="935"/>
      <c r="K794" s="935"/>
      <c r="L794" s="935"/>
      <c r="M794" s="935"/>
      <c r="N794" s="1392"/>
      <c r="O794" s="1326"/>
      <c r="P794" s="1326"/>
      <c r="Q794" s="1326"/>
      <c r="R794" s="1413"/>
      <c r="S794" s="1414"/>
      <c r="T794" s="1415"/>
      <c r="U794" s="1416"/>
      <c r="V794" s="1417"/>
      <c r="W794" s="5478"/>
      <c r="X794" s="529"/>
      <c r="Y794" s="5357"/>
      <c r="Z794" s="1288" t="s">
        <v>1382</v>
      </c>
    </row>
    <row r="795" spans="1:26" ht="18" customHeight="1">
      <c r="A795" s="5357"/>
      <c r="B795" s="2896">
        <f>LARGE(B773:B794,1)+1</f>
        <v>23</v>
      </c>
      <c r="C795" s="1384"/>
      <c r="D795" s="935"/>
      <c r="E795" s="935"/>
      <c r="F795" s="935"/>
      <c r="G795" s="935"/>
      <c r="H795" s="935"/>
      <c r="I795" s="935"/>
      <c r="J795" s="935"/>
      <c r="K795" s="935"/>
      <c r="L795" s="935"/>
      <c r="M795" s="935"/>
      <c r="N795" s="1392"/>
      <c r="O795" s="1326"/>
      <c r="P795" s="1326"/>
      <c r="Q795" s="1326"/>
      <c r="R795" s="1413"/>
      <c r="S795" s="1414"/>
      <c r="T795" s="1415"/>
      <c r="U795" s="1416"/>
      <c r="V795" s="1417"/>
      <c r="W795" s="5478"/>
      <c r="X795" s="529"/>
      <c r="Y795" s="5357"/>
      <c r="Z795" s="1288" t="s">
        <v>1382</v>
      </c>
    </row>
    <row r="796" spans="1:26" ht="18" customHeight="1">
      <c r="A796" s="5357"/>
      <c r="B796" s="2896">
        <f>LARGE(B773:B795,1)+1</f>
        <v>24</v>
      </c>
      <c r="C796" s="1384"/>
      <c r="D796" s="935"/>
      <c r="E796" s="935"/>
      <c r="F796" s="935"/>
      <c r="G796" s="935"/>
      <c r="H796" s="935"/>
      <c r="I796" s="935"/>
      <c r="J796" s="935"/>
      <c r="K796" s="935"/>
      <c r="L796" s="935"/>
      <c r="M796" s="935"/>
      <c r="N796" s="1392"/>
      <c r="O796" s="1326"/>
      <c r="P796" s="1326"/>
      <c r="Q796" s="1326"/>
      <c r="R796" s="1413"/>
      <c r="S796" s="1414"/>
      <c r="T796" s="1415"/>
      <c r="U796" s="1416"/>
      <c r="V796" s="1417"/>
      <c r="W796" s="5478"/>
      <c r="X796" s="529"/>
      <c r="Y796" s="5357"/>
      <c r="Z796" s="1288" t="s">
        <v>1382</v>
      </c>
    </row>
    <row r="797" spans="1:26" ht="18" customHeight="1">
      <c r="A797" s="5357"/>
      <c r="B797" s="2896">
        <f>LARGE(B773:B796,1)+1</f>
        <v>25</v>
      </c>
      <c r="C797" s="1384"/>
      <c r="D797" s="935"/>
      <c r="E797" s="935"/>
      <c r="F797" s="935"/>
      <c r="G797" s="935"/>
      <c r="H797" s="935"/>
      <c r="I797" s="935"/>
      <c r="J797" s="935"/>
      <c r="K797" s="935"/>
      <c r="L797" s="935"/>
      <c r="M797" s="935"/>
      <c r="N797" s="1392"/>
      <c r="O797" s="1326"/>
      <c r="P797" s="1326"/>
      <c r="Q797" s="1326"/>
      <c r="R797" s="1413"/>
      <c r="S797" s="1414"/>
      <c r="T797" s="1415"/>
      <c r="U797" s="1416"/>
      <c r="V797" s="1417"/>
      <c r="W797" s="5478"/>
      <c r="X797" s="529"/>
      <c r="Y797" s="5357"/>
      <c r="Z797" s="1288" t="s">
        <v>1382</v>
      </c>
    </row>
    <row r="798" spans="1:26" ht="18" customHeight="1">
      <c r="A798" s="5357"/>
      <c r="B798" s="2896">
        <f>LARGE(B773:B797,1)+1</f>
        <v>26</v>
      </c>
      <c r="C798" s="1384"/>
      <c r="D798" s="935"/>
      <c r="E798" s="935"/>
      <c r="F798" s="935"/>
      <c r="G798" s="935"/>
      <c r="H798" s="935"/>
      <c r="I798" s="935"/>
      <c r="J798" s="935"/>
      <c r="K798" s="935"/>
      <c r="L798" s="935"/>
      <c r="M798" s="935"/>
      <c r="N798" s="1392"/>
      <c r="O798" s="1326"/>
      <c r="P798" s="1326"/>
      <c r="Q798" s="1326"/>
      <c r="R798" s="1413"/>
      <c r="S798" s="1414"/>
      <c r="T798" s="1415"/>
      <c r="U798" s="1416"/>
      <c r="V798" s="1417"/>
      <c r="W798" s="5478"/>
      <c r="X798" s="529"/>
      <c r="Y798" s="5357"/>
      <c r="Z798" s="1288" t="s">
        <v>1382</v>
      </c>
    </row>
    <row r="799" spans="1:26" ht="18" customHeight="1">
      <c r="A799" s="5357"/>
      <c r="B799" s="2896">
        <f>LARGE(B773:B798,1)+1</f>
        <v>27</v>
      </c>
      <c r="C799" s="1384"/>
      <c r="D799" s="935"/>
      <c r="E799" s="935"/>
      <c r="F799" s="935"/>
      <c r="G799" s="935"/>
      <c r="H799" s="935"/>
      <c r="I799" s="935"/>
      <c r="J799" s="935"/>
      <c r="K799" s="935"/>
      <c r="L799" s="935"/>
      <c r="M799" s="935"/>
      <c r="N799" s="1392"/>
      <c r="O799" s="1326"/>
      <c r="P799" s="1326"/>
      <c r="Q799" s="1326"/>
      <c r="R799" s="1413"/>
      <c r="S799" s="1414"/>
      <c r="T799" s="1415"/>
      <c r="U799" s="1416"/>
      <c r="V799" s="1417"/>
      <c r="W799" s="5478"/>
      <c r="X799" s="529"/>
      <c r="Y799" s="5357"/>
      <c r="Z799" s="1288" t="s">
        <v>1382</v>
      </c>
    </row>
    <row r="800" spans="1:26" ht="18" customHeight="1">
      <c r="A800" s="5357"/>
      <c r="B800" s="2896">
        <f>LARGE(B773:B799,1)+1</f>
        <v>28</v>
      </c>
      <c r="C800" s="1384"/>
      <c r="D800" s="935"/>
      <c r="E800" s="935"/>
      <c r="F800" s="935"/>
      <c r="G800" s="935"/>
      <c r="H800" s="935"/>
      <c r="I800" s="935"/>
      <c r="J800" s="935"/>
      <c r="K800" s="935"/>
      <c r="L800" s="935"/>
      <c r="M800" s="935"/>
      <c r="N800" s="1392"/>
      <c r="O800" s="1326"/>
      <c r="P800" s="1326"/>
      <c r="Q800" s="1326"/>
      <c r="R800" s="1413"/>
      <c r="S800" s="1414"/>
      <c r="T800" s="1415"/>
      <c r="U800" s="1416"/>
      <c r="V800" s="1417"/>
      <c r="W800" s="5478"/>
      <c r="X800" s="529"/>
      <c r="Y800" s="5357"/>
      <c r="Z800" s="1288" t="s">
        <v>1382</v>
      </c>
    </row>
    <row r="801" spans="1:26" ht="18" customHeight="1">
      <c r="A801" s="5357"/>
      <c r="B801" s="2896">
        <f>LARGE(B773:B800,1)+1</f>
        <v>29</v>
      </c>
      <c r="C801" s="1384"/>
      <c r="D801" s="935"/>
      <c r="E801" s="935"/>
      <c r="F801" s="935"/>
      <c r="G801" s="935"/>
      <c r="H801" s="935"/>
      <c r="I801" s="935"/>
      <c r="J801" s="935"/>
      <c r="K801" s="935"/>
      <c r="L801" s="935"/>
      <c r="M801" s="935"/>
      <c r="N801" s="1392"/>
      <c r="O801" s="1326"/>
      <c r="P801" s="1326"/>
      <c r="Q801" s="1326"/>
      <c r="R801" s="1413"/>
      <c r="S801" s="1414"/>
      <c r="T801" s="1415"/>
      <c r="U801" s="1416"/>
      <c r="V801" s="1417"/>
      <c r="W801" s="5478"/>
      <c r="X801" s="529"/>
      <c r="Y801" s="5357"/>
      <c r="Z801" s="1288" t="s">
        <v>1382</v>
      </c>
    </row>
    <row r="802" spans="1:26" ht="18" customHeight="1">
      <c r="A802" s="5357"/>
      <c r="B802" s="2896">
        <f>LARGE(B773:B801,1)+1</f>
        <v>30</v>
      </c>
      <c r="C802" s="1384"/>
      <c r="D802" s="935"/>
      <c r="E802" s="935"/>
      <c r="F802" s="935"/>
      <c r="G802" s="935"/>
      <c r="H802" s="935"/>
      <c r="I802" s="935"/>
      <c r="J802" s="935"/>
      <c r="K802" s="935"/>
      <c r="L802" s="935"/>
      <c r="M802" s="935"/>
      <c r="N802" s="1392"/>
      <c r="O802" s="1326"/>
      <c r="P802" s="1326"/>
      <c r="Q802" s="1326"/>
      <c r="R802" s="1413"/>
      <c r="S802" s="1414"/>
      <c r="T802" s="1415"/>
      <c r="U802" s="1416"/>
      <c r="V802" s="1417"/>
      <c r="W802" s="5478"/>
      <c r="X802" s="529"/>
      <c r="Y802" s="5357"/>
      <c r="Z802" s="1288" t="s">
        <v>1382</v>
      </c>
    </row>
    <row r="803" spans="1:26" ht="18" customHeight="1">
      <c r="A803" s="5357"/>
      <c r="B803" s="2896">
        <f>LARGE(B773:B802,1)+1</f>
        <v>31</v>
      </c>
      <c r="C803" s="1384"/>
      <c r="D803" s="935"/>
      <c r="E803" s="935"/>
      <c r="F803" s="935"/>
      <c r="G803" s="935"/>
      <c r="H803" s="935"/>
      <c r="I803" s="935"/>
      <c r="J803" s="935"/>
      <c r="K803" s="935"/>
      <c r="L803" s="935"/>
      <c r="M803" s="935"/>
      <c r="N803" s="1392"/>
      <c r="O803" s="1326"/>
      <c r="P803" s="1326"/>
      <c r="Q803" s="1326"/>
      <c r="R803" s="1413"/>
      <c r="S803" s="1414"/>
      <c r="T803" s="1415"/>
      <c r="U803" s="1416"/>
      <c r="V803" s="1417"/>
      <c r="W803" s="5478"/>
      <c r="X803" s="529"/>
      <c r="Y803" s="5357"/>
      <c r="Z803" s="1288" t="s">
        <v>1382</v>
      </c>
    </row>
    <row r="804" spans="1:26" ht="18" customHeight="1">
      <c r="A804" s="5357"/>
      <c r="B804" s="2896">
        <f>LARGE(B773:B803,1)+1</f>
        <v>32</v>
      </c>
      <c r="C804" s="1384"/>
      <c r="D804" s="935"/>
      <c r="E804" s="935"/>
      <c r="F804" s="935"/>
      <c r="G804" s="935"/>
      <c r="H804" s="935"/>
      <c r="I804" s="935"/>
      <c r="J804" s="935"/>
      <c r="K804" s="935"/>
      <c r="L804" s="935"/>
      <c r="M804" s="935"/>
      <c r="N804" s="1392"/>
      <c r="O804" s="1326"/>
      <c r="P804" s="1326"/>
      <c r="Q804" s="1326"/>
      <c r="R804" s="1413"/>
      <c r="S804" s="1414"/>
      <c r="T804" s="1415"/>
      <c r="U804" s="1416"/>
      <c r="V804" s="1417"/>
      <c r="W804" s="5478"/>
      <c r="X804" s="529"/>
      <c r="Y804" s="5357"/>
      <c r="Z804" s="1288" t="s">
        <v>1382</v>
      </c>
    </row>
    <row r="805" spans="1:26" ht="18" customHeight="1">
      <c r="A805" s="5357"/>
      <c r="B805" s="2896">
        <f>LARGE(B773:B804,1)+1</f>
        <v>33</v>
      </c>
      <c r="C805" s="1384"/>
      <c r="D805" s="935"/>
      <c r="E805" s="935"/>
      <c r="F805" s="935"/>
      <c r="G805" s="935"/>
      <c r="H805" s="935"/>
      <c r="I805" s="935"/>
      <c r="J805" s="935"/>
      <c r="K805" s="935"/>
      <c r="L805" s="935"/>
      <c r="M805" s="935"/>
      <c r="N805" s="1392"/>
      <c r="O805" s="1326"/>
      <c r="P805" s="1326"/>
      <c r="Q805" s="1326"/>
      <c r="R805" s="1413"/>
      <c r="S805" s="1414"/>
      <c r="T805" s="1415"/>
      <c r="U805" s="1416"/>
      <c r="V805" s="1417"/>
      <c r="W805" s="5478"/>
      <c r="X805" s="529"/>
      <c r="Y805" s="5357"/>
      <c r="Z805" s="1288" t="s">
        <v>1382</v>
      </c>
    </row>
    <row r="806" spans="1:26" ht="18" customHeight="1">
      <c r="A806" s="5357"/>
      <c r="B806" s="2896">
        <f>LARGE(B773:B805,1)+1</f>
        <v>34</v>
      </c>
      <c r="C806" s="1384"/>
      <c r="D806" s="935"/>
      <c r="E806" s="935"/>
      <c r="F806" s="935"/>
      <c r="G806" s="935"/>
      <c r="H806" s="935"/>
      <c r="I806" s="935"/>
      <c r="J806" s="935"/>
      <c r="K806" s="935"/>
      <c r="L806" s="935"/>
      <c r="M806" s="935"/>
      <c r="N806" s="1392"/>
      <c r="O806" s="1326"/>
      <c r="P806" s="1326"/>
      <c r="Q806" s="1326"/>
      <c r="R806" s="1413"/>
      <c r="S806" s="1414"/>
      <c r="T806" s="1415"/>
      <c r="U806" s="1416"/>
      <c r="V806" s="1417"/>
      <c r="W806" s="5478"/>
      <c r="X806" s="529"/>
      <c r="Y806" s="5357"/>
      <c r="Z806" s="1288" t="s">
        <v>1382</v>
      </c>
    </row>
    <row r="807" spans="1:26" ht="18" customHeight="1">
      <c r="A807" s="5357"/>
      <c r="B807" s="2896">
        <f>LARGE(B773:B806,1)+1</f>
        <v>35</v>
      </c>
      <c r="C807" s="1384"/>
      <c r="D807" s="935"/>
      <c r="E807" s="935"/>
      <c r="F807" s="935"/>
      <c r="G807" s="935"/>
      <c r="H807" s="935"/>
      <c r="I807" s="935"/>
      <c r="J807" s="935"/>
      <c r="K807" s="935"/>
      <c r="L807" s="935"/>
      <c r="M807" s="935"/>
      <c r="N807" s="1392"/>
      <c r="O807" s="1326"/>
      <c r="P807" s="1326"/>
      <c r="Q807" s="1326"/>
      <c r="R807" s="1413"/>
      <c r="S807" s="1414"/>
      <c r="T807" s="1415"/>
      <c r="U807" s="1416"/>
      <c r="V807" s="1417"/>
      <c r="W807" s="5478"/>
      <c r="X807" s="529"/>
      <c r="Y807" s="5357"/>
      <c r="Z807" s="1288" t="s">
        <v>1382</v>
      </c>
    </row>
    <row r="808" spans="1:26" ht="18" customHeight="1">
      <c r="A808" s="5357"/>
      <c r="B808" s="2896">
        <f>LARGE(B773:B807,1)+1</f>
        <v>36</v>
      </c>
      <c r="C808" s="1384"/>
      <c r="D808" s="935"/>
      <c r="E808" s="935"/>
      <c r="F808" s="935"/>
      <c r="G808" s="935"/>
      <c r="H808" s="935"/>
      <c r="I808" s="935"/>
      <c r="J808" s="935"/>
      <c r="K808" s="935"/>
      <c r="L808" s="935"/>
      <c r="M808" s="935"/>
      <c r="N808" s="1392"/>
      <c r="O808" s="1326"/>
      <c r="P808" s="1326"/>
      <c r="Q808" s="1326"/>
      <c r="R808" s="1413"/>
      <c r="S808" s="1414"/>
      <c r="T808" s="1415"/>
      <c r="U808" s="1416"/>
      <c r="V808" s="1417"/>
      <c r="W808" s="5478"/>
      <c r="X808" s="529"/>
      <c r="Y808" s="5357"/>
      <c r="Z808" s="1288" t="s">
        <v>1382</v>
      </c>
    </row>
    <row r="809" spans="1:26" ht="18" customHeight="1">
      <c r="A809" s="5357"/>
      <c r="B809" s="2896">
        <f>LARGE(B773:B808,1)+1</f>
        <v>37</v>
      </c>
      <c r="C809" s="1384"/>
      <c r="D809" s="935"/>
      <c r="E809" s="935"/>
      <c r="F809" s="935"/>
      <c r="G809" s="935"/>
      <c r="H809" s="935"/>
      <c r="I809" s="935"/>
      <c r="J809" s="935"/>
      <c r="K809" s="935"/>
      <c r="L809" s="935"/>
      <c r="M809" s="935"/>
      <c r="N809" s="1392"/>
      <c r="O809" s="1326"/>
      <c r="P809" s="1326"/>
      <c r="Q809" s="1326"/>
      <c r="R809" s="1413"/>
      <c r="S809" s="1414"/>
      <c r="T809" s="1415"/>
      <c r="U809" s="1416"/>
      <c r="V809" s="1417"/>
      <c r="W809" s="5478"/>
      <c r="X809" s="529"/>
      <c r="Y809" s="5357"/>
      <c r="Z809" s="1288" t="s">
        <v>1382</v>
      </c>
    </row>
    <row r="810" spans="1:26" ht="18" customHeight="1">
      <c r="A810" s="5357"/>
      <c r="B810" s="2896">
        <f>LARGE(B773:B809,1)+1</f>
        <v>38</v>
      </c>
      <c r="C810" s="1384"/>
      <c r="D810" s="935"/>
      <c r="E810" s="935"/>
      <c r="F810" s="935"/>
      <c r="G810" s="935"/>
      <c r="H810" s="935"/>
      <c r="I810" s="935"/>
      <c r="J810" s="935"/>
      <c r="K810" s="935"/>
      <c r="L810" s="935"/>
      <c r="M810" s="935"/>
      <c r="N810" s="1392"/>
      <c r="O810" s="1326"/>
      <c r="P810" s="1326"/>
      <c r="Q810" s="1326"/>
      <c r="R810" s="1413"/>
      <c r="S810" s="1414"/>
      <c r="T810" s="1415"/>
      <c r="U810" s="1416"/>
      <c r="V810" s="1417"/>
      <c r="W810" s="5478"/>
      <c r="X810" s="529"/>
      <c r="Y810" s="5357"/>
      <c r="Z810" s="1288" t="s">
        <v>1382</v>
      </c>
    </row>
    <row r="811" spans="1:26" ht="18" customHeight="1">
      <c r="A811" s="5357"/>
      <c r="B811" s="2896">
        <f>LARGE(B773:B810,1)+1</f>
        <v>39</v>
      </c>
      <c r="C811" s="1384"/>
      <c r="D811" s="935"/>
      <c r="E811" s="935"/>
      <c r="F811" s="935"/>
      <c r="G811" s="935"/>
      <c r="H811" s="935"/>
      <c r="I811" s="935"/>
      <c r="J811" s="935"/>
      <c r="K811" s="935"/>
      <c r="L811" s="935"/>
      <c r="M811" s="935"/>
      <c r="N811" s="1392"/>
      <c r="O811" s="1326"/>
      <c r="P811" s="1326"/>
      <c r="Q811" s="1326"/>
      <c r="R811" s="1413"/>
      <c r="S811" s="1414"/>
      <c r="T811" s="1415"/>
      <c r="U811" s="1416"/>
      <c r="V811" s="1417"/>
      <c r="W811" s="5478"/>
      <c r="X811" s="529"/>
      <c r="Y811" s="5357"/>
      <c r="Z811" s="1288" t="s">
        <v>1382</v>
      </c>
    </row>
    <row r="812" spans="1:26" ht="18" customHeight="1">
      <c r="A812" s="5357"/>
      <c r="B812" s="2896">
        <f>LARGE(B773:B811,1)+1</f>
        <v>40</v>
      </c>
      <c r="C812" s="1384"/>
      <c r="D812" s="935"/>
      <c r="E812" s="935"/>
      <c r="F812" s="935"/>
      <c r="G812" s="935"/>
      <c r="H812" s="935"/>
      <c r="I812" s="935"/>
      <c r="J812" s="935"/>
      <c r="K812" s="935"/>
      <c r="L812" s="935"/>
      <c r="M812" s="935"/>
      <c r="N812" s="1392"/>
      <c r="O812" s="1326"/>
      <c r="P812" s="1326"/>
      <c r="Q812" s="1326"/>
      <c r="R812" s="1413"/>
      <c r="S812" s="1414"/>
      <c r="T812" s="1415"/>
      <c r="U812" s="1416"/>
      <c r="V812" s="1417"/>
      <c r="W812" s="5478"/>
      <c r="X812" s="529"/>
      <c r="Y812" s="5357"/>
      <c r="Z812" s="1288" t="s">
        <v>1382</v>
      </c>
    </row>
    <row r="813" spans="1:26" ht="18" customHeight="1">
      <c r="A813" s="5357"/>
      <c r="B813" s="2896">
        <f>LARGE(B773:B812,1)+1</f>
        <v>41</v>
      </c>
      <c r="C813" s="1384"/>
      <c r="D813" s="935"/>
      <c r="E813" s="935"/>
      <c r="F813" s="935"/>
      <c r="G813" s="935"/>
      <c r="H813" s="935"/>
      <c r="I813" s="935"/>
      <c r="J813" s="935"/>
      <c r="K813" s="935"/>
      <c r="L813" s="935"/>
      <c r="M813" s="935"/>
      <c r="N813" s="1392"/>
      <c r="O813" s="1326"/>
      <c r="P813" s="1326"/>
      <c r="Q813" s="1326"/>
      <c r="R813" s="1413"/>
      <c r="S813" s="1414"/>
      <c r="T813" s="1415"/>
      <c r="U813" s="1416"/>
      <c r="V813" s="1417"/>
      <c r="W813" s="5478"/>
      <c r="X813" s="529"/>
      <c r="Y813" s="5357"/>
      <c r="Z813" s="1288" t="s">
        <v>1382</v>
      </c>
    </row>
    <row r="814" spans="1:26" ht="18" customHeight="1">
      <c r="A814" s="5357"/>
      <c r="B814" s="2896">
        <f>LARGE(B773:B813,1)+1</f>
        <v>42</v>
      </c>
      <c r="C814" s="1384"/>
      <c r="D814" s="935"/>
      <c r="E814" s="935"/>
      <c r="F814" s="935"/>
      <c r="G814" s="935"/>
      <c r="H814" s="935"/>
      <c r="I814" s="935"/>
      <c r="J814" s="935"/>
      <c r="K814" s="935"/>
      <c r="L814" s="935"/>
      <c r="M814" s="935"/>
      <c r="N814" s="1392"/>
      <c r="O814" s="1326"/>
      <c r="P814" s="1326"/>
      <c r="Q814" s="1326"/>
      <c r="R814" s="1413"/>
      <c r="S814" s="1414"/>
      <c r="T814" s="1415"/>
      <c r="U814" s="1416"/>
      <c r="V814" s="1417"/>
      <c r="W814" s="5478"/>
      <c r="X814" s="529"/>
      <c r="Y814" s="5357"/>
      <c r="Z814" s="1288" t="s">
        <v>1382</v>
      </c>
    </row>
    <row r="815" spans="1:26" ht="18" customHeight="1">
      <c r="A815" s="5357"/>
      <c r="B815" s="2896">
        <f>LARGE(B773:B814,1)+1</f>
        <v>43</v>
      </c>
      <c r="C815" s="1384"/>
      <c r="D815" s="935"/>
      <c r="E815" s="935"/>
      <c r="F815" s="935"/>
      <c r="G815" s="935"/>
      <c r="H815" s="935"/>
      <c r="I815" s="935"/>
      <c r="J815" s="935"/>
      <c r="K815" s="935"/>
      <c r="L815" s="935"/>
      <c r="M815" s="935"/>
      <c r="N815" s="1392"/>
      <c r="O815" s="1326"/>
      <c r="P815" s="1326"/>
      <c r="Q815" s="1326"/>
      <c r="R815" s="1413"/>
      <c r="S815" s="1414"/>
      <c r="T815" s="1415"/>
      <c r="U815" s="1416"/>
      <c r="V815" s="1417"/>
      <c r="W815" s="5478"/>
      <c r="X815" s="529"/>
      <c r="Y815" s="5357"/>
      <c r="Z815" s="1288" t="s">
        <v>1382</v>
      </c>
    </row>
    <row r="816" spans="1:26" ht="18" customHeight="1">
      <c r="A816" s="5357"/>
      <c r="B816" s="2896">
        <f>LARGE(B773:B815,1)+1</f>
        <v>44</v>
      </c>
      <c r="C816" s="1384"/>
      <c r="D816" s="935"/>
      <c r="E816" s="935"/>
      <c r="F816" s="935"/>
      <c r="G816" s="935"/>
      <c r="H816" s="935"/>
      <c r="I816" s="935"/>
      <c r="J816" s="935"/>
      <c r="K816" s="935"/>
      <c r="L816" s="935"/>
      <c r="M816" s="935"/>
      <c r="N816" s="1392"/>
      <c r="O816" s="1326"/>
      <c r="P816" s="1326"/>
      <c r="Q816" s="1326"/>
      <c r="R816" s="1413"/>
      <c r="S816" s="1414"/>
      <c r="T816" s="1415"/>
      <c r="U816" s="1416"/>
      <c r="V816" s="1417"/>
      <c r="W816" s="5478"/>
      <c r="X816" s="529"/>
      <c r="Y816" s="5357"/>
      <c r="Z816" s="1288" t="s">
        <v>1382</v>
      </c>
    </row>
    <row r="817" spans="1:26" ht="18" customHeight="1">
      <c r="A817" s="5357"/>
      <c r="B817" s="2896">
        <f>LARGE(B773:B816,1)+1</f>
        <v>45</v>
      </c>
      <c r="C817" s="1384"/>
      <c r="D817" s="935"/>
      <c r="E817" s="935"/>
      <c r="F817" s="935"/>
      <c r="G817" s="935"/>
      <c r="H817" s="935"/>
      <c r="I817" s="935"/>
      <c r="J817" s="935"/>
      <c r="K817" s="935"/>
      <c r="L817" s="935"/>
      <c r="M817" s="935"/>
      <c r="N817" s="1392"/>
      <c r="O817" s="1326"/>
      <c r="P817" s="1326"/>
      <c r="Q817" s="1326"/>
      <c r="R817" s="1413"/>
      <c r="S817" s="1414"/>
      <c r="T817" s="1415"/>
      <c r="U817" s="1416"/>
      <c r="V817" s="1417"/>
      <c r="W817" s="5478"/>
      <c r="X817" s="529"/>
      <c r="Y817" s="5357"/>
      <c r="Z817" s="1288" t="s">
        <v>1382</v>
      </c>
    </row>
    <row r="818" spans="1:26" ht="18" customHeight="1">
      <c r="A818" s="5357"/>
      <c r="B818" s="2896">
        <f>LARGE(B773:B817,1)+1</f>
        <v>46</v>
      </c>
      <c r="C818" s="1384"/>
      <c r="D818" s="935"/>
      <c r="E818" s="935"/>
      <c r="F818" s="935"/>
      <c r="G818" s="935"/>
      <c r="H818" s="935"/>
      <c r="I818" s="935"/>
      <c r="J818" s="935"/>
      <c r="K818" s="935"/>
      <c r="L818" s="935"/>
      <c r="M818" s="935"/>
      <c r="N818" s="1392"/>
      <c r="O818" s="1326"/>
      <c r="P818" s="1326"/>
      <c r="Q818" s="1326"/>
      <c r="R818" s="1413"/>
      <c r="S818" s="1414"/>
      <c r="T818" s="1415"/>
      <c r="U818" s="1416"/>
      <c r="V818" s="1417"/>
      <c r="W818" s="5478"/>
      <c r="X818" s="529"/>
      <c r="Y818" s="5357"/>
      <c r="Z818" s="1288" t="s">
        <v>1382</v>
      </c>
    </row>
    <row r="819" spans="1:26" ht="18" customHeight="1">
      <c r="A819" s="5357"/>
      <c r="B819" s="2896">
        <f>LARGE(B773:B818,1)+1</f>
        <v>47</v>
      </c>
      <c r="C819" s="1384"/>
      <c r="D819" s="935"/>
      <c r="E819" s="935"/>
      <c r="F819" s="935"/>
      <c r="G819" s="935"/>
      <c r="H819" s="935"/>
      <c r="I819" s="935"/>
      <c r="J819" s="935"/>
      <c r="K819" s="935"/>
      <c r="L819" s="935"/>
      <c r="M819" s="935"/>
      <c r="N819" s="1392"/>
      <c r="O819" s="1326"/>
      <c r="P819" s="1326"/>
      <c r="Q819" s="1326"/>
      <c r="R819" s="1413"/>
      <c r="S819" s="1414"/>
      <c r="T819" s="1415"/>
      <c r="U819" s="1416"/>
      <c r="V819" s="1417"/>
      <c r="W819" s="5478"/>
      <c r="X819" s="529"/>
      <c r="Y819" s="5357"/>
      <c r="Z819" s="1288" t="s">
        <v>1382</v>
      </c>
    </row>
    <row r="820" spans="1:26" ht="18" customHeight="1">
      <c r="A820" s="5357"/>
      <c r="B820" s="2896">
        <f>LARGE(B773:B819,1)+1</f>
        <v>48</v>
      </c>
      <c r="C820" s="1384"/>
      <c r="D820" s="935"/>
      <c r="E820" s="935"/>
      <c r="F820" s="935"/>
      <c r="G820" s="935"/>
      <c r="H820" s="935"/>
      <c r="I820" s="935"/>
      <c r="J820" s="935"/>
      <c r="K820" s="935"/>
      <c r="L820" s="935"/>
      <c r="M820" s="935"/>
      <c r="N820" s="1392"/>
      <c r="O820" s="1326"/>
      <c r="P820" s="1326"/>
      <c r="Q820" s="1326"/>
      <c r="R820" s="1413"/>
      <c r="S820" s="1414"/>
      <c r="T820" s="1415"/>
      <c r="U820" s="1416"/>
      <c r="V820" s="1417"/>
      <c r="W820" s="5478"/>
      <c r="X820" s="529"/>
      <c r="Y820" s="5357"/>
      <c r="Z820" s="1288" t="s">
        <v>1382</v>
      </c>
    </row>
    <row r="821" spans="1:26" ht="18" customHeight="1">
      <c r="A821" s="5357"/>
      <c r="B821" s="2896">
        <f>LARGE(B773:B820,1)+1</f>
        <v>49</v>
      </c>
      <c r="C821" s="1384"/>
      <c r="D821" s="935"/>
      <c r="E821" s="935"/>
      <c r="F821" s="935"/>
      <c r="G821" s="935"/>
      <c r="H821" s="935"/>
      <c r="I821" s="935"/>
      <c r="J821" s="935"/>
      <c r="K821" s="935"/>
      <c r="L821" s="935"/>
      <c r="M821" s="935"/>
      <c r="N821" s="1392"/>
      <c r="O821" s="1326"/>
      <c r="P821" s="1326"/>
      <c r="Q821" s="1326"/>
      <c r="R821" s="1413"/>
      <c r="S821" s="1414"/>
      <c r="T821" s="1415"/>
      <c r="U821" s="1416"/>
      <c r="V821" s="1417"/>
      <c r="W821" s="5478"/>
      <c r="X821" s="529"/>
      <c r="Y821" s="5357"/>
      <c r="Z821" s="1288" t="s">
        <v>1382</v>
      </c>
    </row>
    <row r="822" spans="1:26" ht="18" customHeight="1">
      <c r="A822" s="5357"/>
      <c r="B822" s="2896">
        <f>LARGE(B773:B821,1)+1</f>
        <v>50</v>
      </c>
      <c r="C822" s="1384"/>
      <c r="D822" s="935"/>
      <c r="E822" s="935"/>
      <c r="F822" s="935"/>
      <c r="G822" s="935"/>
      <c r="H822" s="935"/>
      <c r="I822" s="935"/>
      <c r="J822" s="935"/>
      <c r="K822" s="935"/>
      <c r="L822" s="935"/>
      <c r="M822" s="935"/>
      <c r="N822" s="1392"/>
      <c r="O822" s="1326"/>
      <c r="P822" s="1326"/>
      <c r="Q822" s="1326"/>
      <c r="R822" s="1413"/>
      <c r="S822" s="1414"/>
      <c r="T822" s="1415"/>
      <c r="U822" s="1416"/>
      <c r="V822" s="1417"/>
      <c r="W822" s="5478"/>
      <c r="X822" s="529"/>
      <c r="Y822" s="5357"/>
      <c r="Z822" s="1288" t="s">
        <v>1382</v>
      </c>
    </row>
    <row r="823" spans="1:26" ht="18" customHeight="1">
      <c r="A823" s="5357"/>
      <c r="B823" s="2896">
        <f>LARGE(B773:B822,1)+1</f>
        <v>51</v>
      </c>
      <c r="C823" s="1384"/>
      <c r="D823" s="935"/>
      <c r="E823" s="935"/>
      <c r="F823" s="935"/>
      <c r="G823" s="935"/>
      <c r="H823" s="935"/>
      <c r="I823" s="935"/>
      <c r="J823" s="935"/>
      <c r="K823" s="935"/>
      <c r="L823" s="935"/>
      <c r="M823" s="935"/>
      <c r="N823" s="1392"/>
      <c r="O823" s="1326"/>
      <c r="P823" s="1326"/>
      <c r="Q823" s="1326"/>
      <c r="R823" s="1413"/>
      <c r="S823" s="1414"/>
      <c r="T823" s="1415"/>
      <c r="U823" s="1416"/>
      <c r="V823" s="1417"/>
      <c r="W823" s="5478"/>
      <c r="X823" s="529"/>
      <c r="Y823" s="5357"/>
      <c r="Z823" s="1288" t="s">
        <v>1382</v>
      </c>
    </row>
    <row r="824" spans="1:26" ht="18" customHeight="1">
      <c r="A824" s="5357"/>
      <c r="B824" s="2896">
        <f>LARGE(B773:B823,1)+1</f>
        <v>52</v>
      </c>
      <c r="C824" s="1384"/>
      <c r="D824" s="935"/>
      <c r="E824" s="935"/>
      <c r="F824" s="935"/>
      <c r="G824" s="935"/>
      <c r="H824" s="935"/>
      <c r="I824" s="935"/>
      <c r="J824" s="935"/>
      <c r="K824" s="935"/>
      <c r="L824" s="935"/>
      <c r="M824" s="935"/>
      <c r="N824" s="1392"/>
      <c r="O824" s="1326"/>
      <c r="P824" s="1326"/>
      <c r="Q824" s="1326"/>
      <c r="R824" s="1413"/>
      <c r="S824" s="1414"/>
      <c r="T824" s="1415"/>
      <c r="U824" s="1416"/>
      <c r="V824" s="1417"/>
      <c r="W824" s="5478"/>
      <c r="X824" s="529"/>
      <c r="Y824" s="5357"/>
      <c r="Z824" s="1288" t="s">
        <v>1382</v>
      </c>
    </row>
    <row r="825" spans="1:26" ht="18" customHeight="1">
      <c r="A825" s="5357"/>
      <c r="B825" s="2896">
        <f>LARGE(B773:B824,1)+1</f>
        <v>53</v>
      </c>
      <c r="C825" s="1384"/>
      <c r="D825" s="935"/>
      <c r="E825" s="935"/>
      <c r="F825" s="935"/>
      <c r="G825" s="935"/>
      <c r="H825" s="935"/>
      <c r="I825" s="935"/>
      <c r="J825" s="935"/>
      <c r="K825" s="935"/>
      <c r="L825" s="935"/>
      <c r="M825" s="935"/>
      <c r="N825" s="1392"/>
      <c r="O825" s="1326"/>
      <c r="P825" s="1326"/>
      <c r="Q825" s="1326"/>
      <c r="R825" s="1413"/>
      <c r="S825" s="1414"/>
      <c r="T825" s="1415"/>
      <c r="U825" s="1416"/>
      <c r="V825" s="1417"/>
      <c r="W825" s="5478"/>
      <c r="X825" s="529"/>
      <c r="Y825" s="5357"/>
      <c r="Z825" s="1288" t="s">
        <v>1382</v>
      </c>
    </row>
    <row r="826" spans="1:26" ht="18" customHeight="1">
      <c r="A826" s="5357"/>
      <c r="B826" s="2896">
        <f>LARGE(B773:B825,1)+1</f>
        <v>54</v>
      </c>
      <c r="C826" s="1384"/>
      <c r="D826" s="935"/>
      <c r="E826" s="935"/>
      <c r="F826" s="935"/>
      <c r="G826" s="935"/>
      <c r="H826" s="935"/>
      <c r="I826" s="935"/>
      <c r="J826" s="935"/>
      <c r="K826" s="935"/>
      <c r="L826" s="935"/>
      <c r="M826" s="935"/>
      <c r="N826" s="1392"/>
      <c r="O826" s="1326"/>
      <c r="P826" s="1326"/>
      <c r="Q826" s="1326"/>
      <c r="R826" s="1413"/>
      <c r="S826" s="1414"/>
      <c r="T826" s="1415"/>
      <c r="U826" s="1416"/>
      <c r="V826" s="1417"/>
      <c r="W826" s="5478"/>
      <c r="X826" s="529"/>
      <c r="Y826" s="5357"/>
      <c r="Z826" s="1288" t="s">
        <v>1382</v>
      </c>
    </row>
    <row r="827" spans="1:26" ht="18" customHeight="1">
      <c r="A827" s="5357"/>
      <c r="B827" s="2896">
        <f>LARGE(B773:B826,1)+1</f>
        <v>55</v>
      </c>
      <c r="C827" s="1384"/>
      <c r="D827" s="935"/>
      <c r="E827" s="935"/>
      <c r="F827" s="935"/>
      <c r="G827" s="935"/>
      <c r="H827" s="935"/>
      <c r="I827" s="935"/>
      <c r="J827" s="935"/>
      <c r="K827" s="935"/>
      <c r="L827" s="935"/>
      <c r="M827" s="935"/>
      <c r="N827" s="1392"/>
      <c r="O827" s="1326"/>
      <c r="P827" s="1326"/>
      <c r="Q827" s="1326"/>
      <c r="R827" s="1413"/>
      <c r="S827" s="1414"/>
      <c r="T827" s="1415"/>
      <c r="U827" s="1416"/>
      <c r="V827" s="1417"/>
      <c r="W827" s="5478"/>
      <c r="X827" s="529"/>
      <c r="Y827" s="5357"/>
      <c r="Z827" s="1288" t="s">
        <v>1382</v>
      </c>
    </row>
    <row r="828" spans="1:26" ht="18" customHeight="1">
      <c r="A828" s="5357"/>
      <c r="B828" s="2896">
        <f>LARGE(B773:B827,1)+1</f>
        <v>56</v>
      </c>
      <c r="C828" s="1384"/>
      <c r="D828" s="935"/>
      <c r="E828" s="935"/>
      <c r="F828" s="935"/>
      <c r="G828" s="935"/>
      <c r="H828" s="935"/>
      <c r="I828" s="935"/>
      <c r="J828" s="935"/>
      <c r="K828" s="935"/>
      <c r="L828" s="935"/>
      <c r="M828" s="935"/>
      <c r="N828" s="1392"/>
      <c r="O828" s="1326"/>
      <c r="P828" s="1326"/>
      <c r="Q828" s="1326"/>
      <c r="R828" s="1413"/>
      <c r="S828" s="1414"/>
      <c r="T828" s="1415"/>
      <c r="U828" s="1416"/>
      <c r="V828" s="1417"/>
      <c r="W828" s="5478"/>
      <c r="X828" s="529"/>
      <c r="Y828" s="5357"/>
      <c r="Z828" s="1288" t="s">
        <v>1382</v>
      </c>
    </row>
    <row r="829" spans="1:26" ht="18" customHeight="1">
      <c r="A829" s="5357"/>
      <c r="B829" s="2896">
        <f>LARGE(B773:B828,1)+1</f>
        <v>57</v>
      </c>
      <c r="C829" s="1384"/>
      <c r="D829" s="935"/>
      <c r="E829" s="935"/>
      <c r="F829" s="935"/>
      <c r="G829" s="935"/>
      <c r="H829" s="935"/>
      <c r="I829" s="935"/>
      <c r="J829" s="935"/>
      <c r="K829" s="935"/>
      <c r="L829" s="935"/>
      <c r="M829" s="935"/>
      <c r="N829" s="1392"/>
      <c r="O829" s="1326"/>
      <c r="P829" s="1326"/>
      <c r="Q829" s="1326"/>
      <c r="R829" s="1413"/>
      <c r="S829" s="1414"/>
      <c r="T829" s="1415"/>
      <c r="U829" s="1416"/>
      <c r="V829" s="1417"/>
      <c r="W829" s="5478"/>
      <c r="X829" s="529"/>
      <c r="Y829" s="5357"/>
      <c r="Z829" s="1288" t="s">
        <v>1382</v>
      </c>
    </row>
    <row r="830" spans="1:26" ht="18" customHeight="1">
      <c r="A830" s="5357"/>
      <c r="B830" s="2896">
        <f>LARGE(B773:B829,1)+1</f>
        <v>58</v>
      </c>
      <c r="C830" s="1384"/>
      <c r="D830" s="935"/>
      <c r="E830" s="935"/>
      <c r="F830" s="935"/>
      <c r="G830" s="935"/>
      <c r="H830" s="935"/>
      <c r="I830" s="935"/>
      <c r="J830" s="935"/>
      <c r="K830" s="935"/>
      <c r="L830" s="935"/>
      <c r="M830" s="935"/>
      <c r="N830" s="1392"/>
      <c r="O830" s="1326"/>
      <c r="P830" s="1326"/>
      <c r="Q830" s="1326"/>
      <c r="R830" s="1413"/>
      <c r="S830" s="1414"/>
      <c r="T830" s="1415"/>
      <c r="U830" s="1416"/>
      <c r="V830" s="1417"/>
      <c r="W830" s="5478"/>
      <c r="X830" s="529"/>
      <c r="Y830" s="5357"/>
      <c r="Z830" s="1288" t="s">
        <v>1382</v>
      </c>
    </row>
    <row r="831" spans="1:26" ht="18" customHeight="1">
      <c r="A831" s="5357"/>
      <c r="B831" s="2896">
        <f>LARGE(B773:B830,1)+1</f>
        <v>59</v>
      </c>
      <c r="C831" s="1384"/>
      <c r="D831" s="935"/>
      <c r="E831" s="935"/>
      <c r="F831" s="935"/>
      <c r="G831" s="935"/>
      <c r="H831" s="935"/>
      <c r="I831" s="935"/>
      <c r="J831" s="935"/>
      <c r="K831" s="935"/>
      <c r="L831" s="935"/>
      <c r="M831" s="935"/>
      <c r="N831" s="1392"/>
      <c r="O831" s="1326"/>
      <c r="P831" s="1326"/>
      <c r="Q831" s="1326"/>
      <c r="R831" s="1413"/>
      <c r="S831" s="1414"/>
      <c r="T831" s="1415"/>
      <c r="U831" s="1416"/>
      <c r="V831" s="1417"/>
      <c r="W831" s="5478"/>
      <c r="X831" s="529"/>
      <c r="Y831" s="5357"/>
      <c r="Z831" s="1288" t="s">
        <v>1382</v>
      </c>
    </row>
    <row r="832" spans="1:26" ht="18" customHeight="1">
      <c r="A832" s="5357"/>
      <c r="B832" s="2896">
        <f>LARGE(B773:B831,1)+1</f>
        <v>60</v>
      </c>
      <c r="C832" s="1384"/>
      <c r="D832" s="935"/>
      <c r="E832" s="935"/>
      <c r="F832" s="935"/>
      <c r="G832" s="935"/>
      <c r="H832" s="935"/>
      <c r="I832" s="935"/>
      <c r="J832" s="935"/>
      <c r="K832" s="935"/>
      <c r="L832" s="935"/>
      <c r="M832" s="935"/>
      <c r="N832" s="1392"/>
      <c r="O832" s="1326"/>
      <c r="P832" s="1326"/>
      <c r="Q832" s="1326"/>
      <c r="R832" s="1413"/>
      <c r="S832" s="1414"/>
      <c r="T832" s="1415"/>
      <c r="U832" s="1416"/>
      <c r="V832" s="1417"/>
      <c r="W832" s="5478"/>
      <c r="X832" s="529"/>
      <c r="Y832" s="5357"/>
      <c r="Z832" s="1288" t="s">
        <v>1382</v>
      </c>
    </row>
    <row r="833" spans="1:26" ht="18" customHeight="1">
      <c r="A833" s="5357"/>
      <c r="B833" s="2896">
        <f>LARGE(B773:B832,1)+1</f>
        <v>61</v>
      </c>
      <c r="C833" s="1384"/>
      <c r="D833" s="935"/>
      <c r="E833" s="935"/>
      <c r="F833" s="935"/>
      <c r="G833" s="935"/>
      <c r="H833" s="935"/>
      <c r="I833" s="935"/>
      <c r="J833" s="935"/>
      <c r="K833" s="935"/>
      <c r="L833" s="935"/>
      <c r="M833" s="935"/>
      <c r="N833" s="1392"/>
      <c r="O833" s="1326"/>
      <c r="P833" s="1326"/>
      <c r="Q833" s="1326"/>
      <c r="R833" s="1413"/>
      <c r="S833" s="1414"/>
      <c r="T833" s="1415"/>
      <c r="U833" s="1416"/>
      <c r="V833" s="1417"/>
      <c r="W833" s="5478"/>
      <c r="X833" s="529"/>
      <c r="Y833" s="5357"/>
      <c r="Z833" s="1288" t="s">
        <v>1382</v>
      </c>
    </row>
    <row r="834" spans="1:26" ht="18" customHeight="1">
      <c r="A834" s="5357"/>
      <c r="B834" s="5325"/>
      <c r="C834" s="5326"/>
      <c r="D834" s="5326"/>
      <c r="E834" s="5326"/>
      <c r="F834" s="5326"/>
      <c r="G834" s="5326"/>
      <c r="H834" s="5326"/>
      <c r="I834" s="5326"/>
      <c r="J834" s="5326"/>
      <c r="K834" s="5326"/>
      <c r="L834" s="5326"/>
      <c r="M834" s="5326"/>
      <c r="N834" s="5327"/>
      <c r="O834" s="1326"/>
      <c r="P834" s="1326"/>
      <c r="Q834" s="1326"/>
      <c r="R834" s="1413"/>
      <c r="S834" s="1414"/>
      <c r="T834" s="1415"/>
      <c r="U834" s="1416"/>
      <c r="V834" s="1417"/>
      <c r="W834" s="5478"/>
      <c r="X834" s="529"/>
      <c r="Y834" s="5357"/>
      <c r="Z834" s="1288" t="s">
        <v>1382</v>
      </c>
    </row>
    <row r="835" spans="1:26" ht="18" customHeight="1">
      <c r="A835" s="5357"/>
      <c r="B835" s="1393" t="s">
        <v>248</v>
      </c>
      <c r="C835" s="1394" t="s">
        <v>272</v>
      </c>
      <c r="D835" s="5512"/>
      <c r="E835" s="5408"/>
      <c r="F835" s="5408"/>
      <c r="G835" s="5408"/>
      <c r="H835" s="5408"/>
      <c r="I835" s="5408"/>
      <c r="J835" s="5408"/>
      <c r="K835" s="5408"/>
      <c r="L835" s="5408"/>
      <c r="M835" s="5408"/>
      <c r="N835" s="5409"/>
      <c r="O835" s="1326"/>
      <c r="P835" s="1326"/>
      <c r="Q835" s="1326"/>
      <c r="R835" s="1413"/>
      <c r="S835" s="1414"/>
      <c r="T835" s="1415"/>
      <c r="U835" s="1416"/>
      <c r="V835" s="1417"/>
      <c r="W835" s="5478"/>
      <c r="X835" s="529"/>
      <c r="Y835" s="5357"/>
      <c r="Z835" s="1288" t="s">
        <v>1382</v>
      </c>
    </row>
    <row r="836" spans="1:26" ht="18" customHeight="1">
      <c r="A836" s="5357"/>
      <c r="B836" s="5331"/>
      <c r="C836" s="5332"/>
      <c r="D836" s="5332"/>
      <c r="E836" s="5332"/>
      <c r="F836" s="5332"/>
      <c r="G836" s="5332"/>
      <c r="H836" s="5332"/>
      <c r="I836" s="5332"/>
      <c r="J836" s="5332"/>
      <c r="K836" s="5332"/>
      <c r="L836" s="5332"/>
      <c r="M836" s="5332"/>
      <c r="N836" s="5333"/>
      <c r="O836" s="1326"/>
      <c r="P836" s="1326"/>
      <c r="Q836" s="1326"/>
      <c r="R836" s="1413"/>
      <c r="S836" s="1414"/>
      <c r="T836" s="1415"/>
      <c r="U836" s="1416"/>
      <c r="V836" s="1417"/>
      <c r="W836" s="5478"/>
      <c r="X836" s="529"/>
      <c r="Y836" s="5357"/>
      <c r="Z836" s="1288" t="s">
        <v>1382</v>
      </c>
    </row>
    <row r="837" spans="1:26" ht="18" customHeight="1">
      <c r="A837" s="5357"/>
      <c r="B837" s="5466" t="s">
        <v>1255</v>
      </c>
      <c r="C837" s="5467"/>
      <c r="D837" s="5467"/>
      <c r="E837" s="5467"/>
      <c r="F837" s="5467"/>
      <c r="G837" s="5467"/>
      <c r="H837" s="5467"/>
      <c r="I837" s="5467"/>
      <c r="J837" s="5467"/>
      <c r="K837" s="5467"/>
      <c r="L837" s="5467"/>
      <c r="M837" s="5467"/>
      <c r="N837" s="5468"/>
      <c r="O837" s="1326"/>
      <c r="P837" s="1326"/>
      <c r="Q837" s="1326"/>
      <c r="R837" s="1413"/>
      <c r="S837" s="1414"/>
      <c r="T837" s="1415"/>
      <c r="U837" s="1416"/>
      <c r="V837" s="1417"/>
      <c r="W837" s="5478"/>
      <c r="X837" s="529"/>
      <c r="Y837" s="5357"/>
      <c r="Z837" s="1288" t="s">
        <v>1382</v>
      </c>
    </row>
    <row r="838" spans="1:26" ht="18" customHeight="1">
      <c r="A838" s="5357"/>
      <c r="B838" s="1395" t="s">
        <v>31</v>
      </c>
      <c r="C838" s="1043">
        <v>500</v>
      </c>
      <c r="D838" s="1044">
        <v>500</v>
      </c>
      <c r="E838" s="925"/>
      <c r="F838" s="944" t="s">
        <v>307</v>
      </c>
      <c r="G838" s="1364">
        <v>2</v>
      </c>
      <c r="H838" s="1039">
        <v>2</v>
      </c>
      <c r="I838" s="925"/>
      <c r="K838" s="944" t="s">
        <v>308</v>
      </c>
      <c r="L838" s="945">
        <v>0.05</v>
      </c>
      <c r="M838" s="946">
        <v>2.4</v>
      </c>
      <c r="N838" s="400"/>
      <c r="O838" s="1326"/>
      <c r="P838" s="1326"/>
      <c r="Q838" s="1326"/>
      <c r="R838" s="1413"/>
      <c r="S838" s="1414"/>
      <c r="T838" s="1415"/>
      <c r="U838" s="1416"/>
      <c r="V838" s="1417"/>
      <c r="W838" s="5478"/>
      <c r="X838" s="529"/>
      <c r="Y838" s="5357"/>
      <c r="Z838" s="1288" t="s">
        <v>1382</v>
      </c>
    </row>
    <row r="839" spans="1:26" ht="18" customHeight="1">
      <c r="A839" s="5357"/>
      <c r="B839" s="5334" t="s">
        <v>2235</v>
      </c>
      <c r="C839" s="5335"/>
      <c r="D839" s="5335"/>
      <c r="E839" s="5335"/>
      <c r="F839" s="5335"/>
      <c r="G839" s="5335"/>
      <c r="H839" s="5335"/>
      <c r="I839" s="5335"/>
      <c r="J839" s="5335"/>
      <c r="K839" s="5335"/>
      <c r="L839" s="5336" t="s">
        <v>505</v>
      </c>
      <c r="M839" s="5336"/>
      <c r="N839" s="5337"/>
      <c r="O839" s="1326"/>
      <c r="P839" s="1326"/>
      <c r="Q839" s="1326"/>
      <c r="R839" s="1413"/>
      <c r="S839" s="1414"/>
      <c r="T839" s="1415"/>
      <c r="U839" s="1416"/>
      <c r="V839" s="1417"/>
      <c r="W839" s="5478"/>
      <c r="X839" s="529"/>
      <c r="Y839" s="5357"/>
      <c r="Z839" s="1288" t="s">
        <v>1382</v>
      </c>
    </row>
    <row r="840" spans="1:26" ht="18" customHeight="1">
      <c r="A840" s="5357"/>
      <c r="B840" s="5334"/>
      <c r="C840" s="5335"/>
      <c r="D840" s="5335"/>
      <c r="E840" s="5335"/>
      <c r="F840" s="5335"/>
      <c r="G840" s="5335"/>
      <c r="H840" s="5335"/>
      <c r="I840" s="5335"/>
      <c r="J840" s="5335"/>
      <c r="K840" s="5335"/>
      <c r="L840" s="5336"/>
      <c r="M840" s="5336"/>
      <c r="N840" s="5337"/>
      <c r="O840" s="1326"/>
      <c r="P840" s="1326"/>
      <c r="Q840" s="1326"/>
      <c r="R840" s="1413"/>
      <c r="S840" s="1414"/>
      <c r="T840" s="1415"/>
      <c r="U840" s="1416"/>
      <c r="V840" s="1417"/>
      <c r="W840" s="5478"/>
      <c r="X840" s="529"/>
      <c r="Y840" s="5357"/>
      <c r="Z840" s="1288" t="s">
        <v>1382</v>
      </c>
    </row>
    <row r="841" spans="1:26" ht="18" customHeight="1">
      <c r="A841" s="5357"/>
      <c r="B841" s="1396" t="s">
        <v>27</v>
      </c>
      <c r="C841" s="3132" t="s">
        <v>274</v>
      </c>
      <c r="D841" s="985"/>
      <c r="E841" s="985"/>
      <c r="F841" s="977" t="str">
        <f>D721</f>
        <v>D</v>
      </c>
      <c r="G841" s="3132" t="s">
        <v>276</v>
      </c>
      <c r="H841" s="985"/>
      <c r="I841" s="986"/>
      <c r="J841" s="986"/>
      <c r="K841" s="986"/>
      <c r="L841" s="986"/>
      <c r="M841" s="986"/>
      <c r="N841" s="29"/>
      <c r="O841" s="1326"/>
      <c r="P841" s="1326"/>
      <c r="Q841" s="1326"/>
      <c r="R841" s="1413"/>
      <c r="S841" s="1414"/>
      <c r="T841" s="1415"/>
      <c r="U841" s="1416"/>
      <c r="V841" s="1417"/>
      <c r="W841" s="5478"/>
      <c r="X841" s="529"/>
      <c r="Y841" s="5357"/>
      <c r="Z841" s="1288" t="s">
        <v>1382</v>
      </c>
    </row>
    <row r="842" spans="1:26" ht="18" customHeight="1">
      <c r="A842" s="5357"/>
      <c r="B842" s="5314" t="s">
        <v>30</v>
      </c>
      <c r="C842" s="3133" t="s">
        <v>32</v>
      </c>
      <c r="D842" s="985"/>
      <c r="E842" s="985"/>
      <c r="F842" s="985"/>
      <c r="G842" s="985"/>
      <c r="H842" s="985"/>
      <c r="I842" s="986"/>
      <c r="J842" s="986"/>
      <c r="K842" s="986"/>
      <c r="L842" s="986"/>
      <c r="M842" s="986"/>
      <c r="N842" s="29"/>
      <c r="O842" s="1326"/>
      <c r="P842" s="1326"/>
      <c r="Q842" s="1326"/>
      <c r="R842" s="1413"/>
      <c r="S842" s="1414"/>
      <c r="T842" s="1415"/>
      <c r="U842" s="1416"/>
      <c r="V842" s="1417"/>
      <c r="W842" s="5478"/>
      <c r="X842" s="529"/>
      <c r="Y842" s="5357"/>
      <c r="Z842" s="1288" t="s">
        <v>1382</v>
      </c>
    </row>
    <row r="843" spans="1:26" ht="18" customHeight="1">
      <c r="A843" s="5357"/>
      <c r="B843" s="5314"/>
      <c r="C843" s="3133" t="s">
        <v>1268</v>
      </c>
      <c r="D843" s="985"/>
      <c r="E843" s="985"/>
      <c r="F843" s="985"/>
      <c r="G843" s="985"/>
      <c r="H843" s="985"/>
      <c r="I843" s="986"/>
      <c r="J843" s="986"/>
      <c r="K843" s="986"/>
      <c r="L843" s="986"/>
      <c r="M843" s="986"/>
      <c r="N843" s="29"/>
      <c r="O843" s="1326"/>
      <c r="P843" s="1326"/>
      <c r="Q843" s="1326"/>
      <c r="R843" s="1413"/>
      <c r="S843" s="1414"/>
      <c r="T843" s="1415"/>
      <c r="U843" s="1416"/>
      <c r="V843" s="1417"/>
      <c r="W843" s="5478"/>
      <c r="X843" s="529"/>
      <c r="Y843" s="5357"/>
      <c r="Z843" s="1288" t="s">
        <v>1382</v>
      </c>
    </row>
    <row r="844" spans="1:26" ht="18" customHeight="1">
      <c r="A844" s="5357"/>
      <c r="B844" s="1397" t="s">
        <v>248</v>
      </c>
      <c r="C844" s="3134" t="s">
        <v>279</v>
      </c>
      <c r="D844" s="985"/>
      <c r="E844" s="985"/>
      <c r="F844" s="985"/>
      <c r="G844" s="985"/>
      <c r="H844" s="985"/>
      <c r="I844" s="986"/>
      <c r="J844" s="986"/>
      <c r="K844" s="986"/>
      <c r="L844" s="986"/>
      <c r="M844" s="986"/>
      <c r="N844" s="29"/>
      <c r="O844" s="1326"/>
      <c r="P844" s="1326"/>
      <c r="Q844" s="1326"/>
      <c r="R844" s="1413"/>
      <c r="S844" s="1414"/>
      <c r="T844" s="1415"/>
      <c r="U844" s="1416"/>
      <c r="V844" s="1417"/>
      <c r="W844" s="5478"/>
      <c r="X844" s="529"/>
      <c r="Y844" s="5357"/>
      <c r="Z844" s="1288" t="s">
        <v>1382</v>
      </c>
    </row>
    <row r="845" spans="1:26" ht="18" customHeight="1">
      <c r="A845" s="5357"/>
      <c r="B845" s="1398" t="s">
        <v>12</v>
      </c>
      <c r="C845" s="3135" t="s">
        <v>23</v>
      </c>
      <c r="D845" s="985"/>
      <c r="E845" s="985"/>
      <c r="F845" s="985"/>
      <c r="G845" s="985"/>
      <c r="H845" s="985"/>
      <c r="I845" s="986"/>
      <c r="J845" s="986"/>
      <c r="K845" s="986"/>
      <c r="L845" s="986"/>
      <c r="M845" s="986"/>
      <c r="N845" s="29"/>
      <c r="O845" s="1326"/>
      <c r="P845" s="1326"/>
      <c r="Q845" s="1326"/>
      <c r="R845" s="1413"/>
      <c r="S845" s="1414"/>
      <c r="T845" s="1415"/>
      <c r="U845" s="1416"/>
      <c r="V845" s="1417"/>
      <c r="W845" s="5478"/>
      <c r="X845" s="529"/>
      <c r="Y845" s="5357"/>
      <c r="Z845" s="1288" t="s">
        <v>1382</v>
      </c>
    </row>
    <row r="846" spans="1:26" ht="18" customHeight="1">
      <c r="A846" s="5357"/>
      <c r="B846" s="1399"/>
      <c r="C846" s="990" t="s">
        <v>1258</v>
      </c>
      <c r="D846" s="985"/>
      <c r="E846" s="985"/>
      <c r="F846" s="985"/>
      <c r="G846" s="985"/>
      <c r="H846" s="985"/>
      <c r="I846" s="986"/>
      <c r="J846" s="986"/>
      <c r="K846" s="986"/>
      <c r="L846" s="986"/>
      <c r="M846" s="986"/>
      <c r="N846" s="29"/>
      <c r="O846" s="1326"/>
      <c r="P846" s="1326"/>
      <c r="Q846" s="1326"/>
      <c r="R846" s="1413"/>
      <c r="S846" s="1414"/>
      <c r="T846" s="1415"/>
      <c r="U846" s="1416"/>
      <c r="V846" s="1417"/>
      <c r="W846" s="5478"/>
      <c r="X846" s="529"/>
      <c r="Y846" s="5357"/>
      <c r="Z846" s="1288" t="s">
        <v>1382</v>
      </c>
    </row>
    <row r="847" spans="1:26" ht="18" customHeight="1">
      <c r="A847" s="5357"/>
      <c r="B847" s="1399" t="s">
        <v>13</v>
      </c>
      <c r="C847" s="3137" t="s">
        <v>24</v>
      </c>
      <c r="D847" s="3139"/>
      <c r="E847" s="3139"/>
      <c r="F847" s="3139"/>
      <c r="G847" s="3139"/>
      <c r="H847" s="3139"/>
      <c r="I847" s="3140"/>
      <c r="J847" s="3140"/>
      <c r="K847" s="3140"/>
      <c r="L847" s="3140"/>
      <c r="M847" s="3140"/>
      <c r="N847" s="79"/>
      <c r="O847" s="1326"/>
      <c r="P847" s="1326"/>
      <c r="Q847" s="1326"/>
      <c r="R847" s="1413"/>
      <c r="S847" s="1414"/>
      <c r="T847" s="1415"/>
      <c r="U847" s="1416"/>
      <c r="V847" s="1417"/>
      <c r="W847" s="5478"/>
      <c r="X847" s="529"/>
      <c r="Y847" s="5357"/>
      <c r="Z847" s="1288" t="s">
        <v>1382</v>
      </c>
    </row>
    <row r="848" spans="1:26" ht="18" customHeight="1">
      <c r="A848" s="5357"/>
      <c r="B848" s="1399"/>
      <c r="C848" s="3138" t="s">
        <v>26</v>
      </c>
      <c r="D848" s="3139"/>
      <c r="E848" s="3139"/>
      <c r="F848" s="3139"/>
      <c r="G848" s="3139"/>
      <c r="H848" s="3139"/>
      <c r="I848" s="3140"/>
      <c r="J848" s="3140"/>
      <c r="K848" s="3140"/>
      <c r="L848" s="3140"/>
      <c r="M848" s="3140"/>
      <c r="N848" s="79"/>
      <c r="O848" s="1326"/>
      <c r="P848" s="1326"/>
      <c r="Q848" s="1326"/>
      <c r="R848" s="1413"/>
      <c r="S848" s="1414"/>
      <c r="T848" s="1415"/>
      <c r="U848" s="1416"/>
      <c r="V848" s="1417"/>
      <c r="W848" s="5478"/>
      <c r="X848" s="529"/>
      <c r="Y848" s="5357"/>
      <c r="Z848" s="1288" t="s">
        <v>1382</v>
      </c>
    </row>
    <row r="849" spans="1:27" ht="18" customHeight="1">
      <c r="A849" s="5357"/>
      <c r="B849" s="5315" t="s">
        <v>15</v>
      </c>
      <c r="C849" s="5316" t="s">
        <v>288</v>
      </c>
      <c r="D849" s="5316"/>
      <c r="E849" s="5316"/>
      <c r="F849" s="5316"/>
      <c r="G849" s="5316"/>
      <c r="H849" s="5316"/>
      <c r="I849" s="5316"/>
      <c r="J849" s="5316"/>
      <c r="K849" s="5316"/>
      <c r="L849" s="5316"/>
      <c r="M849" s="5316"/>
      <c r="N849" s="5317"/>
      <c r="O849" s="1326"/>
      <c r="P849" s="1326"/>
      <c r="Q849" s="1326"/>
      <c r="R849" s="1413"/>
      <c r="S849" s="1414"/>
      <c r="T849" s="1415"/>
      <c r="U849" s="1416"/>
      <c r="V849" s="1417"/>
      <c r="W849" s="5478"/>
      <c r="X849" s="529"/>
      <c r="Y849" s="5357"/>
      <c r="Z849" s="1288" t="s">
        <v>1382</v>
      </c>
    </row>
    <row r="850" spans="1:27" ht="18" customHeight="1">
      <c r="A850" s="5357"/>
      <c r="B850" s="5315"/>
      <c r="C850" s="5316"/>
      <c r="D850" s="5316"/>
      <c r="E850" s="5316"/>
      <c r="F850" s="5316"/>
      <c r="G850" s="5316"/>
      <c r="H850" s="5316"/>
      <c r="I850" s="5316"/>
      <c r="J850" s="5316"/>
      <c r="K850" s="5316"/>
      <c r="L850" s="5316"/>
      <c r="M850" s="5316"/>
      <c r="N850" s="5317"/>
      <c r="O850" s="1326"/>
      <c r="P850" s="1326"/>
      <c r="Q850" s="1326"/>
      <c r="R850" s="1413"/>
      <c r="S850" s="1414"/>
      <c r="T850" s="1415"/>
      <c r="U850" s="1416"/>
      <c r="V850" s="1417"/>
      <c r="W850" s="5478"/>
      <c r="X850" s="529"/>
      <c r="Y850" s="5357"/>
      <c r="Z850" s="1288" t="s">
        <v>1382</v>
      </c>
    </row>
    <row r="851" spans="1:27" ht="18" customHeight="1">
      <c r="A851" s="5357"/>
      <c r="B851" s="1400" t="s">
        <v>281</v>
      </c>
      <c r="C851" s="3132" t="s">
        <v>293</v>
      </c>
      <c r="D851" s="3139"/>
      <c r="E851" s="3139"/>
      <c r="F851" s="3139"/>
      <c r="G851" s="3139"/>
      <c r="H851" s="3139"/>
      <c r="I851" s="3140"/>
      <c r="J851" s="3140"/>
      <c r="K851" s="3140"/>
      <c r="L851" s="3140"/>
      <c r="M851" s="3140"/>
      <c r="N851" s="79"/>
      <c r="O851" s="1326"/>
      <c r="P851" s="1326"/>
      <c r="Q851" s="1326"/>
      <c r="R851" s="1413"/>
      <c r="S851" s="1414"/>
      <c r="T851" s="1415"/>
      <c r="U851" s="1416"/>
      <c r="V851" s="1417"/>
      <c r="W851" s="5478"/>
      <c r="X851" s="529"/>
      <c r="Y851" s="5357"/>
      <c r="Z851" s="1288" t="s">
        <v>1382</v>
      </c>
    </row>
    <row r="852" spans="1:27" ht="18" customHeight="1">
      <c r="A852" s="5357"/>
      <c r="B852" s="1401" t="s">
        <v>282</v>
      </c>
      <c r="C852" s="5318" t="s">
        <v>1269</v>
      </c>
      <c r="D852" s="5318"/>
      <c r="E852" s="5318"/>
      <c r="F852" s="5318"/>
      <c r="G852" s="5318"/>
      <c r="H852" s="5318"/>
      <c r="I852" s="5318"/>
      <c r="J852" s="5318"/>
      <c r="K852" s="5318"/>
      <c r="L852" s="5318"/>
      <c r="M852" s="5318"/>
      <c r="N852" s="5319"/>
      <c r="O852" s="1326"/>
      <c r="P852" s="1326"/>
      <c r="Q852" s="1326"/>
      <c r="R852" s="1413"/>
      <c r="S852" s="1414"/>
      <c r="T852" s="1415"/>
      <c r="U852" s="1416"/>
      <c r="V852" s="1417"/>
      <c r="W852" s="5478"/>
      <c r="X852" s="529"/>
      <c r="Y852" s="5357"/>
      <c r="Z852" s="1288" t="s">
        <v>1382</v>
      </c>
    </row>
    <row r="853" spans="1:27" ht="18" customHeight="1">
      <c r="A853" s="5357"/>
      <c r="B853" s="1401"/>
      <c r="C853" s="5318"/>
      <c r="D853" s="5318"/>
      <c r="E853" s="5318"/>
      <c r="F853" s="5318"/>
      <c r="G853" s="5318"/>
      <c r="H853" s="5318"/>
      <c r="I853" s="5318"/>
      <c r="J853" s="5318"/>
      <c r="K853" s="5318"/>
      <c r="L853" s="5318"/>
      <c r="M853" s="5318"/>
      <c r="N853" s="5319"/>
      <c r="O853" s="1326"/>
      <c r="P853" s="1326"/>
      <c r="Q853" s="1326"/>
      <c r="R853" s="1413"/>
      <c r="S853" s="1414"/>
      <c r="T853" s="1415"/>
      <c r="U853" s="1416"/>
      <c r="V853" s="1417"/>
      <c r="W853" s="5478"/>
      <c r="X853" s="529"/>
      <c r="Y853" s="5357"/>
      <c r="Z853" s="1288" t="s">
        <v>1382</v>
      </c>
    </row>
    <row r="854" spans="1:27" ht="18" customHeight="1">
      <c r="A854" s="5357"/>
      <c r="B854" s="24" t="s">
        <v>253</v>
      </c>
      <c r="C854" s="5320" t="str">
        <f ca="1">CELL("nomfichier")</f>
        <v>E:\0-UPRT\1-UPRT.FR-SITE-WEB\ff-fiches-fabrications\ff-fiches-fabrication-maj-08-2020\[ff-14.B-restauration-10.postits-portions.xlsx]Nota</v>
      </c>
      <c r="D854" s="5320"/>
      <c r="E854" s="5320"/>
      <c r="F854" s="5320"/>
      <c r="G854" s="5320"/>
      <c r="H854" s="5320"/>
      <c r="I854" s="5320"/>
      <c r="J854" s="5320"/>
      <c r="K854" s="5320"/>
      <c r="L854" s="5320"/>
      <c r="M854" s="5320"/>
      <c r="N854" s="5321"/>
      <c r="O854" s="1326"/>
      <c r="P854" s="1326"/>
      <c r="Q854" s="1326"/>
      <c r="R854" s="1413"/>
      <c r="S854" s="1414"/>
      <c r="T854" s="1415"/>
      <c r="U854" s="1416"/>
      <c r="V854" s="1417"/>
      <c r="W854" s="5478"/>
      <c r="X854" s="529"/>
      <c r="Y854" s="5357"/>
      <c r="Z854" s="1288" t="s">
        <v>1382</v>
      </c>
    </row>
    <row r="855" spans="1:27" ht="18" customHeight="1">
      <c r="A855" s="5357"/>
      <c r="B855" s="1325" t="s">
        <v>255</v>
      </c>
      <c r="C855" s="5299" t="s">
        <v>1437</v>
      </c>
      <c r="D855" s="5299"/>
      <c r="E855" s="5299"/>
      <c r="F855" s="5299"/>
      <c r="G855" s="5299"/>
      <c r="H855" s="5299"/>
      <c r="I855" s="5299"/>
      <c r="J855" s="5299"/>
      <c r="K855" s="5299"/>
      <c r="L855" s="5299"/>
      <c r="M855" s="5299"/>
      <c r="N855" s="5322"/>
      <c r="O855" s="1326"/>
      <c r="P855" s="1326"/>
      <c r="Q855" s="1326"/>
      <c r="R855" s="1413"/>
      <c r="S855" s="1414"/>
      <c r="T855" s="1415"/>
      <c r="U855" s="1416"/>
      <c r="V855" s="1417"/>
      <c r="W855" s="5478"/>
      <c r="X855" s="529"/>
      <c r="Y855" s="5357"/>
      <c r="Z855" s="1288" t="s">
        <v>1382</v>
      </c>
    </row>
    <row r="856" spans="1:27" ht="18" customHeight="1" thickBot="1">
      <c r="A856" s="5357"/>
      <c r="B856" s="5300" t="s">
        <v>258</v>
      </c>
      <c r="C856" s="5052"/>
      <c r="D856" s="5052"/>
      <c r="E856" s="5052"/>
      <c r="F856" s="5052"/>
      <c r="G856" s="5052"/>
      <c r="H856" s="5052"/>
      <c r="I856" s="5052"/>
      <c r="J856" s="5052"/>
      <c r="K856" s="5052"/>
      <c r="L856" s="5052"/>
      <c r="M856" s="5052"/>
      <c r="N856" s="5301"/>
      <c r="O856" s="1326"/>
      <c r="P856" s="1326"/>
      <c r="Q856" s="1326"/>
      <c r="R856" s="1413"/>
      <c r="S856" s="1414"/>
      <c r="T856" s="1415"/>
      <c r="U856" s="1416"/>
      <c r="V856" s="1417"/>
      <c r="W856" s="5478"/>
      <c r="X856" s="529"/>
      <c r="Y856" s="5357"/>
      <c r="Z856" s="1288" t="s">
        <v>1382</v>
      </c>
    </row>
    <row r="857" spans="1:27" ht="18" customHeight="1">
      <c r="A857" s="1402"/>
      <c r="B857" s="1403"/>
      <c r="C857" s="1403"/>
      <c r="D857" s="1404"/>
      <c r="E857" s="1072"/>
      <c r="F857" s="1405"/>
      <c r="G857" s="1406"/>
      <c r="H857" s="1406"/>
      <c r="I857" s="1406"/>
      <c r="J857" s="1406"/>
      <c r="K857" s="1407"/>
      <c r="L857" s="1407"/>
      <c r="M857" s="1407"/>
      <c r="N857" s="1407"/>
      <c r="O857" s="1408"/>
      <c r="P857" s="1408"/>
      <c r="Q857" s="1408"/>
      <c r="R857" s="1408"/>
      <c r="S857" s="1408"/>
      <c r="T857" s="1408"/>
      <c r="U857" s="1408"/>
      <c r="V857" s="1408"/>
      <c r="W857" s="5478"/>
      <c r="X857" s="529"/>
      <c r="Y857" s="1402"/>
      <c r="Z857" s="1288" t="s">
        <v>1382</v>
      </c>
    </row>
    <row r="858" spans="1:27" ht="18" customHeight="1">
      <c r="A858" s="1402"/>
      <c r="B858" s="1403"/>
      <c r="C858" s="1403"/>
      <c r="D858" s="1404"/>
      <c r="E858" s="1072"/>
      <c r="F858" s="1405"/>
      <c r="G858" s="1406"/>
      <c r="H858" s="1406"/>
      <c r="I858" s="1406"/>
      <c r="J858" s="1406"/>
      <c r="K858" s="1407"/>
      <c r="L858" s="1407"/>
      <c r="M858" s="1407"/>
      <c r="N858" s="1407"/>
      <c r="O858" s="1408"/>
      <c r="P858" s="1408"/>
      <c r="Q858" s="1408"/>
      <c r="R858" s="1408"/>
      <c r="S858" s="1408"/>
      <c r="T858" s="1408"/>
      <c r="U858" s="1408"/>
      <c r="V858" s="1408"/>
      <c r="W858" s="5478"/>
      <c r="X858" s="529"/>
      <c r="Y858" s="1402"/>
      <c r="Z858" s="1288" t="s">
        <v>1382</v>
      </c>
    </row>
    <row r="859" spans="1:27" ht="18" customHeight="1" thickBot="1">
      <c r="A859" s="1436"/>
      <c r="B859" s="1437"/>
      <c r="C859" s="1437"/>
      <c r="D859" s="1438"/>
      <c r="E859" s="1439"/>
      <c r="F859" s="1405"/>
      <c r="G859" s="1406"/>
      <c r="H859" s="1406"/>
      <c r="I859" s="1406"/>
      <c r="J859" s="1406"/>
      <c r="K859" s="1407"/>
      <c r="L859" s="1407"/>
      <c r="M859" s="1407"/>
      <c r="N859" s="1407"/>
      <c r="O859" s="1408"/>
      <c r="P859" s="1408"/>
      <c r="Q859" s="1408"/>
      <c r="R859" s="1408"/>
      <c r="S859" s="1408"/>
      <c r="T859" s="1408"/>
      <c r="U859" s="1408"/>
      <c r="V859" s="1408"/>
      <c r="W859" s="5478"/>
      <c r="X859" s="529"/>
      <c r="Y859" s="1419" t="s">
        <v>1438</v>
      </c>
      <c r="Z859" s="1288"/>
    </row>
    <row r="860" spans="1:27" ht="18" customHeight="1">
      <c r="A860" s="5399" t="s">
        <v>243</v>
      </c>
      <c r="B860" s="5401" t="s">
        <v>273</v>
      </c>
      <c r="C860" s="5402"/>
      <c r="D860" s="5402"/>
      <c r="E860" s="5402"/>
      <c r="F860" s="5402"/>
      <c r="G860" s="5402"/>
      <c r="H860" s="5402"/>
      <c r="I860" s="5402"/>
      <c r="J860" s="5402"/>
      <c r="K860" s="5402"/>
      <c r="L860" s="5402"/>
      <c r="M860" s="5402"/>
      <c r="N860" s="5405">
        <v>6</v>
      </c>
      <c r="O860" s="5369" t="str">
        <f>B860</f>
        <v>NOM DE LA RECETTE ou d'un élément de la recette</v>
      </c>
      <c r="P860" s="5370"/>
      <c r="Q860" s="5370"/>
      <c r="R860" s="5370"/>
      <c r="S860" s="5370"/>
      <c r="T860" s="5370"/>
      <c r="U860" s="5370"/>
      <c r="V860" s="5371"/>
      <c r="W860" s="5478"/>
      <c r="X860" s="529"/>
      <c r="Y860" s="5399" t="s">
        <v>243</v>
      </c>
      <c r="Z860" s="5508" t="s">
        <v>1442</v>
      </c>
      <c r="AA860" s="5508"/>
    </row>
    <row r="861" spans="1:27" ht="18" customHeight="1">
      <c r="A861" s="5400"/>
      <c r="B861" s="5403"/>
      <c r="C861" s="5404"/>
      <c r="D861" s="5404"/>
      <c r="E861" s="5404"/>
      <c r="F861" s="5404"/>
      <c r="G861" s="5404"/>
      <c r="H861" s="5404"/>
      <c r="I861" s="5404"/>
      <c r="J861" s="5404"/>
      <c r="K861" s="5404"/>
      <c r="L861" s="5404"/>
      <c r="M861" s="5404"/>
      <c r="N861" s="5406"/>
      <c r="O861" s="5369"/>
      <c r="P861" s="5370"/>
      <c r="Q861" s="5370"/>
      <c r="R861" s="5370"/>
      <c r="S861" s="5370"/>
      <c r="T861" s="5370"/>
      <c r="U861" s="5370"/>
      <c r="V861" s="5371"/>
      <c r="W861" s="5478"/>
      <c r="X861" s="529"/>
      <c r="Y861" s="5400"/>
      <c r="Z861" s="5508"/>
      <c r="AA861" s="5508"/>
    </row>
    <row r="862" spans="1:27" ht="18" customHeight="1">
      <c r="A862" s="5400"/>
      <c r="B862" s="5403"/>
      <c r="C862" s="5404"/>
      <c r="D862" s="5404"/>
      <c r="E862" s="5404"/>
      <c r="F862" s="5404"/>
      <c r="G862" s="5404"/>
      <c r="H862" s="5404"/>
      <c r="I862" s="5404"/>
      <c r="J862" s="5404"/>
      <c r="K862" s="5404"/>
      <c r="L862" s="5404"/>
      <c r="M862" s="5404"/>
      <c r="N862" s="5406"/>
      <c r="O862" s="5369"/>
      <c r="P862" s="5370"/>
      <c r="Q862" s="5370"/>
      <c r="R862" s="5370"/>
      <c r="S862" s="5370"/>
      <c r="T862" s="5370"/>
      <c r="U862" s="5370"/>
      <c r="V862" s="5371"/>
      <c r="W862" s="5478"/>
      <c r="X862" s="529"/>
      <c r="Y862" s="5400"/>
      <c r="Z862" s="5508"/>
      <c r="AA862" s="5508"/>
    </row>
    <row r="863" spans="1:27" ht="18" customHeight="1">
      <c r="A863" s="5357"/>
      <c r="B863" s="5358" t="s">
        <v>277</v>
      </c>
      <c r="C863" s="5359"/>
      <c r="D863" s="5360" t="s">
        <v>278</v>
      </c>
      <c r="E863" s="5360"/>
      <c r="F863" s="5360"/>
      <c r="G863" s="5360"/>
      <c r="H863" s="5360"/>
      <c r="I863" s="5360"/>
      <c r="J863" s="5360"/>
      <c r="K863" s="5360"/>
      <c r="L863" s="5360"/>
      <c r="M863" s="5360"/>
      <c r="N863" s="5361"/>
      <c r="O863" s="5369" t="str">
        <f>D863</f>
        <v xml:space="preserve"> ?  Si vous avez plusieurs postits pour une recette NOM DE LA RECETTE MÈRE</v>
      </c>
      <c r="P863" s="5370"/>
      <c r="Q863" s="5370"/>
      <c r="R863" s="5370"/>
      <c r="S863" s="5370"/>
      <c r="T863" s="5370"/>
      <c r="U863" s="5370"/>
      <c r="V863" s="5371"/>
      <c r="W863" s="5478"/>
      <c r="X863" s="529"/>
      <c r="Y863" s="5357"/>
      <c r="Z863" s="1288" t="s">
        <v>1382</v>
      </c>
    </row>
    <row r="864" spans="1:27" ht="18" customHeight="1">
      <c r="A864" s="5357"/>
      <c r="B864" s="5358"/>
      <c r="C864" s="5359"/>
      <c r="D864" s="5360"/>
      <c r="E864" s="5360"/>
      <c r="F864" s="5360"/>
      <c r="G864" s="5360"/>
      <c r="H864" s="5360"/>
      <c r="I864" s="5360"/>
      <c r="J864" s="5360"/>
      <c r="K864" s="5360"/>
      <c r="L864" s="5360"/>
      <c r="M864" s="5360"/>
      <c r="N864" s="5361"/>
      <c r="O864" s="5369"/>
      <c r="P864" s="5370"/>
      <c r="Q864" s="5370"/>
      <c r="R864" s="5370"/>
      <c r="S864" s="5370"/>
      <c r="T864" s="5370"/>
      <c r="U864" s="5370"/>
      <c r="V864" s="5371"/>
      <c r="W864" s="5478"/>
      <c r="X864" s="529"/>
      <c r="Y864" s="5357"/>
      <c r="Z864" s="1288" t="s">
        <v>1382</v>
      </c>
    </row>
    <row r="865" spans="1:27" ht="18" customHeight="1">
      <c r="A865" s="5357"/>
      <c r="B865" s="5509" t="s">
        <v>2234</v>
      </c>
      <c r="C865" s="5510"/>
      <c r="D865" s="5510"/>
      <c r="E865" s="5510"/>
      <c r="F865" s="5510"/>
      <c r="G865" s="5510"/>
      <c r="H865" s="5510"/>
      <c r="I865" s="5510"/>
      <c r="J865" s="5510"/>
      <c r="K865" s="5510"/>
      <c r="L865" s="5510"/>
      <c r="M865" s="5510"/>
      <c r="N865" s="5511"/>
      <c r="O865" s="5369" t="str">
        <f>B865</f>
        <v>Auteur :</v>
      </c>
      <c r="P865" s="5370"/>
      <c r="Q865" s="5370"/>
      <c r="R865" s="5370"/>
      <c r="S865" s="5370"/>
      <c r="T865" s="5370"/>
      <c r="U865" s="5370"/>
      <c r="V865" s="5371"/>
      <c r="W865" s="5478"/>
      <c r="X865" s="529"/>
      <c r="Y865" s="5357"/>
      <c r="Z865" s="1288" t="s">
        <v>1382</v>
      </c>
    </row>
    <row r="866" spans="1:27" ht="18" customHeight="1">
      <c r="A866" s="5357"/>
      <c r="B866" s="5509"/>
      <c r="C866" s="5510"/>
      <c r="D866" s="5510"/>
      <c r="E866" s="5510"/>
      <c r="F866" s="5510"/>
      <c r="G866" s="5510"/>
      <c r="H866" s="5510"/>
      <c r="I866" s="5510"/>
      <c r="J866" s="5510"/>
      <c r="K866" s="5510"/>
      <c r="L866" s="5510"/>
      <c r="M866" s="5510"/>
      <c r="N866" s="5511"/>
      <c r="O866" s="5369"/>
      <c r="P866" s="5370"/>
      <c r="Q866" s="5370"/>
      <c r="R866" s="5370"/>
      <c r="S866" s="5370"/>
      <c r="T866" s="5370"/>
      <c r="U866" s="5370"/>
      <c r="V866" s="5371"/>
      <c r="W866" s="5478"/>
      <c r="X866" s="529"/>
      <c r="Y866" s="5357"/>
      <c r="Z866" s="1288" t="s">
        <v>1382</v>
      </c>
    </row>
    <row r="867" spans="1:27" ht="18" customHeight="1">
      <c r="A867" s="5357"/>
      <c r="B867" s="5372" t="s">
        <v>1393</v>
      </c>
      <c r="C867" s="5373"/>
      <c r="D867" s="5373"/>
      <c r="E867" s="5373"/>
      <c r="F867" s="5373"/>
      <c r="G867" s="5373"/>
      <c r="H867" s="5373"/>
      <c r="I867" s="5373"/>
      <c r="J867" s="5373"/>
      <c r="K867" s="5373"/>
      <c r="L867" s="5373"/>
      <c r="M867" s="5373"/>
      <c r="N867" s="5374"/>
      <c r="O867" s="1326"/>
      <c r="P867" s="1326"/>
      <c r="Q867" s="1326"/>
      <c r="R867" s="1413"/>
      <c r="S867" s="1414"/>
      <c r="T867" s="1415"/>
      <c r="U867" s="1416"/>
      <c r="V867" s="1417"/>
      <c r="W867" s="5478"/>
      <c r="X867" s="529"/>
      <c r="Y867" s="5357"/>
      <c r="Z867" s="1288" t="s">
        <v>1382</v>
      </c>
    </row>
    <row r="868" spans="1:27" ht="18" customHeight="1">
      <c r="A868" s="5357"/>
      <c r="B868" s="5372"/>
      <c r="C868" s="5373"/>
      <c r="D868" s="5373"/>
      <c r="E868" s="5373"/>
      <c r="F868" s="5373"/>
      <c r="G868" s="5373"/>
      <c r="H868" s="5373"/>
      <c r="I868" s="5373"/>
      <c r="J868" s="5373"/>
      <c r="K868" s="5373"/>
      <c r="L868" s="5373"/>
      <c r="M868" s="5373"/>
      <c r="N868" s="5374"/>
      <c r="O868" s="1326"/>
      <c r="P868" s="1326"/>
      <c r="Q868" s="1326"/>
      <c r="R868" s="1413"/>
      <c r="S868" s="1414"/>
      <c r="T868" s="1415"/>
      <c r="U868" s="1416"/>
      <c r="V868" s="1417"/>
      <c r="W868" s="5478"/>
      <c r="X868" s="529"/>
      <c r="Y868" s="5357"/>
      <c r="Z868" s="1288" t="s">
        <v>1382</v>
      </c>
    </row>
    <row r="869" spans="1:27" ht="18" customHeight="1">
      <c r="A869" s="5357"/>
      <c r="B869" s="5372"/>
      <c r="C869" s="5373"/>
      <c r="D869" s="5373"/>
      <c r="E869" s="5373"/>
      <c r="F869" s="5373"/>
      <c r="G869" s="5373"/>
      <c r="H869" s="5373"/>
      <c r="I869" s="5373"/>
      <c r="J869" s="5373"/>
      <c r="K869" s="5373"/>
      <c r="L869" s="5373"/>
      <c r="M869" s="5373"/>
      <c r="N869" s="5374"/>
      <c r="O869" s="1326"/>
      <c r="P869" s="1326"/>
      <c r="Q869" s="1326"/>
      <c r="R869" s="1413"/>
      <c r="S869" s="1414"/>
      <c r="T869" s="1415"/>
      <c r="U869" s="1416"/>
      <c r="V869" s="1417"/>
      <c r="W869" s="5478"/>
      <c r="X869" s="529"/>
      <c r="Y869" s="5357"/>
      <c r="Z869" s="1288" t="s">
        <v>1382</v>
      </c>
    </row>
    <row r="870" spans="1:27" ht="18" customHeight="1">
      <c r="A870" s="5357"/>
      <c r="B870" s="5372"/>
      <c r="C870" s="5373"/>
      <c r="D870" s="5373"/>
      <c r="E870" s="5373"/>
      <c r="F870" s="5373"/>
      <c r="G870" s="5373"/>
      <c r="H870" s="5373"/>
      <c r="I870" s="5373"/>
      <c r="J870" s="5373"/>
      <c r="K870" s="5373"/>
      <c r="L870" s="5373"/>
      <c r="M870" s="5373"/>
      <c r="N870" s="5374"/>
      <c r="O870" s="1326"/>
      <c r="P870" s="1326"/>
      <c r="Q870" s="1326"/>
      <c r="R870" s="1413"/>
      <c r="S870" s="1414"/>
      <c r="T870" s="1415"/>
      <c r="U870" s="1416"/>
      <c r="V870" s="1417"/>
      <c r="W870" s="5478"/>
      <c r="X870" s="529"/>
      <c r="Y870" s="5357"/>
      <c r="Z870" s="1288" t="s">
        <v>1382</v>
      </c>
    </row>
    <row r="871" spans="1:27" ht="18" customHeight="1">
      <c r="A871" s="5357"/>
      <c r="B871" s="5372"/>
      <c r="C871" s="5373"/>
      <c r="D871" s="5373"/>
      <c r="E871" s="5373"/>
      <c r="F871" s="5373"/>
      <c r="G871" s="5373"/>
      <c r="H871" s="5373"/>
      <c r="I871" s="5373"/>
      <c r="J871" s="5373"/>
      <c r="K871" s="5373"/>
      <c r="L871" s="5373"/>
      <c r="M871" s="5373"/>
      <c r="N871" s="5374"/>
      <c r="O871" s="1326"/>
      <c r="P871" s="1326"/>
      <c r="Q871" s="1326"/>
      <c r="R871" s="1413"/>
      <c r="S871" s="1414"/>
      <c r="T871" s="1415"/>
      <c r="U871" s="1416"/>
      <c r="V871" s="1417"/>
      <c r="W871" s="5478"/>
      <c r="X871" s="529"/>
      <c r="Y871" s="5357"/>
      <c r="Z871" s="1288" t="s">
        <v>1382</v>
      </c>
    </row>
    <row r="872" spans="1:27" ht="18" customHeight="1">
      <c r="A872" s="5357"/>
      <c r="B872" s="5372"/>
      <c r="C872" s="5373"/>
      <c r="D872" s="5373"/>
      <c r="E872" s="5373"/>
      <c r="F872" s="5373"/>
      <c r="G872" s="5373"/>
      <c r="H872" s="5373"/>
      <c r="I872" s="5373"/>
      <c r="J872" s="5373"/>
      <c r="K872" s="5373"/>
      <c r="L872" s="5373"/>
      <c r="M872" s="5373"/>
      <c r="N872" s="5374"/>
      <c r="O872" s="1326"/>
      <c r="P872" s="1326"/>
      <c r="Q872" s="1326"/>
      <c r="R872" s="1413"/>
      <c r="S872" s="1414"/>
      <c r="T872" s="1415"/>
      <c r="U872" s="1416"/>
      <c r="V872" s="1417"/>
      <c r="W872" s="5478"/>
      <c r="X872" s="529"/>
      <c r="Y872" s="5357"/>
      <c r="Z872" s="1288" t="s">
        <v>1382</v>
      </c>
    </row>
    <row r="873" spans="1:27" ht="18" customHeight="1">
      <c r="A873" s="5357"/>
      <c r="B873" s="5375"/>
      <c r="C873" s="5376"/>
      <c r="D873" s="5376"/>
      <c r="E873" s="5376"/>
      <c r="F873" s="5376"/>
      <c r="G873" s="5376"/>
      <c r="H873" s="5376"/>
      <c r="I873" s="5376"/>
      <c r="J873" s="5376"/>
      <c r="K873" s="5376"/>
      <c r="L873" s="5376"/>
      <c r="M873" s="5376"/>
      <c r="N873" s="5377"/>
      <c r="O873" s="1332"/>
      <c r="P873" s="1333"/>
      <c r="Q873" s="1333"/>
      <c r="R873" s="1333"/>
      <c r="S873" s="1334"/>
      <c r="T873" s="1334"/>
      <c r="U873" s="1334"/>
      <c r="V873" s="1335"/>
      <c r="W873" s="5478"/>
      <c r="X873" s="529"/>
      <c r="Y873" s="5357"/>
      <c r="Z873" s="5476" t="s">
        <v>1442</v>
      </c>
      <c r="AA873" s="5476"/>
    </row>
    <row r="874" spans="1:27" ht="18" customHeight="1">
      <c r="A874" s="5357"/>
      <c r="B874" s="1336" t="s">
        <v>12</v>
      </c>
      <c r="C874" s="947" t="s">
        <v>28</v>
      </c>
      <c r="D874" s="1337"/>
      <c r="E874" s="1338"/>
      <c r="F874" s="1338"/>
      <c r="G874" s="1338"/>
      <c r="H874" s="1338"/>
      <c r="I874" s="1338"/>
      <c r="J874" s="1284"/>
      <c r="K874" s="5389" t="s">
        <v>509</v>
      </c>
      <c r="L874" s="5389"/>
      <c r="M874" s="949" t="s">
        <v>29</v>
      </c>
      <c r="N874" s="20" t="s">
        <v>13</v>
      </c>
      <c r="O874" s="1339"/>
      <c r="P874" s="1340"/>
      <c r="Q874" s="1340"/>
      <c r="R874" s="1340"/>
      <c r="S874" s="1341"/>
      <c r="T874" s="1341"/>
      <c r="U874" s="1341"/>
      <c r="V874" s="1342"/>
      <c r="W874" s="5478"/>
      <c r="X874" s="529"/>
      <c r="Y874" s="5357"/>
      <c r="Z874" s="5476"/>
      <c r="AA874" s="5476"/>
    </row>
    <row r="875" spans="1:27" ht="18" customHeight="1">
      <c r="A875" s="5357"/>
      <c r="B875" s="5390">
        <v>20</v>
      </c>
      <c r="C875" s="5475" t="s">
        <v>1416</v>
      </c>
      <c r="D875" s="5475"/>
      <c r="E875" s="5392" t="s">
        <v>26</v>
      </c>
      <c r="F875" s="5392"/>
      <c r="G875" s="5392"/>
      <c r="H875" s="5392"/>
      <c r="I875" s="5392"/>
      <c r="J875" s="5392"/>
      <c r="K875" s="5389"/>
      <c r="L875" s="5389"/>
      <c r="M875" s="5393">
        <v>20</v>
      </c>
      <c r="N875" s="5394"/>
      <c r="O875" s="5395" t="s">
        <v>1417</v>
      </c>
      <c r="P875" s="5396"/>
      <c r="Q875" s="5396"/>
      <c r="R875" s="5396"/>
      <c r="S875" s="5396"/>
      <c r="T875" s="5396"/>
      <c r="U875" s="5378">
        <f>H51</f>
        <v>40</v>
      </c>
      <c r="V875" s="5379"/>
      <c r="W875" s="5478"/>
      <c r="X875" s="529"/>
      <c r="Y875" s="5357"/>
      <c r="Z875" s="5476"/>
      <c r="AA875" s="5476"/>
    </row>
    <row r="876" spans="1:27" ht="18" customHeight="1">
      <c r="A876" s="5357"/>
      <c r="B876" s="5390"/>
      <c r="C876" s="5475"/>
      <c r="D876" s="5475"/>
      <c r="E876" s="1338"/>
      <c r="F876" s="1028" t="s">
        <v>280</v>
      </c>
      <c r="G876" s="1040" t="s">
        <v>309</v>
      </c>
      <c r="H876" s="1040"/>
      <c r="I876" s="1040"/>
      <c r="J876" s="1029" t="s">
        <v>15</v>
      </c>
      <c r="K876" s="5389"/>
      <c r="L876" s="5389"/>
      <c r="M876" s="5393"/>
      <c r="N876" s="5394"/>
      <c r="O876" s="5395"/>
      <c r="P876" s="5396"/>
      <c r="Q876" s="5396"/>
      <c r="R876" s="5396"/>
      <c r="S876" s="5396"/>
      <c r="T876" s="5396"/>
      <c r="U876" s="5378"/>
      <c r="V876" s="5379"/>
      <c r="W876" s="5478"/>
      <c r="X876" s="529"/>
      <c r="Y876" s="5357"/>
      <c r="Z876" s="5476"/>
      <c r="AA876" s="5476"/>
    </row>
    <row r="877" spans="1:27" ht="18" customHeight="1">
      <c r="A877" s="5357"/>
      <c r="B877" s="5380" t="s">
        <v>25</v>
      </c>
      <c r="C877" s="5381"/>
      <c r="F877" s="5"/>
      <c r="G877" s="5"/>
      <c r="H877" s="1343" t="s">
        <v>310</v>
      </c>
      <c r="I877" s="1344">
        <v>500</v>
      </c>
      <c r="J877" s="1029" t="s">
        <v>15</v>
      </c>
      <c r="K877" s="5382" t="s">
        <v>1392</v>
      </c>
      <c r="L877" s="5382"/>
      <c r="M877" s="5473" t="s">
        <v>1260</v>
      </c>
      <c r="N877" s="5474"/>
      <c r="O877" s="5385" t="s">
        <v>1420</v>
      </c>
      <c r="P877" s="5386"/>
      <c r="Q877" s="5386"/>
      <c r="R877" s="5386"/>
      <c r="S877" s="5386"/>
      <c r="T877" s="5386"/>
      <c r="U877" s="5387" t="str">
        <f>Q51</f>
        <v>Portions</v>
      </c>
      <c r="V877" s="5388"/>
      <c r="W877" s="5478"/>
      <c r="X877" s="529"/>
      <c r="Y877" s="5357"/>
      <c r="Z877" s="5476"/>
      <c r="AA877" s="5476"/>
    </row>
    <row r="878" spans="1:27" ht="18" customHeight="1">
      <c r="A878" s="5357"/>
      <c r="B878" s="5380"/>
      <c r="C878" s="5381"/>
      <c r="D878" s="1345"/>
      <c r="E878" s="1345"/>
      <c r="F878" s="5"/>
      <c r="G878" s="5"/>
      <c r="H878" s="1034" t="s">
        <v>311</v>
      </c>
      <c r="I878" s="1346">
        <v>500</v>
      </c>
      <c r="J878" s="1030" t="s">
        <v>281</v>
      </c>
      <c r="K878" s="5382"/>
      <c r="L878" s="5382"/>
      <c r="M878" s="5473"/>
      <c r="N878" s="5474"/>
      <c r="O878" s="5385"/>
      <c r="P878" s="5386"/>
      <c r="Q878" s="5386"/>
      <c r="R878" s="5386"/>
      <c r="S878" s="5386"/>
      <c r="T878" s="5386"/>
      <c r="U878" s="5387"/>
      <c r="V878" s="5388"/>
      <c r="W878" s="5478"/>
      <c r="X878" s="529"/>
      <c r="Y878" s="5357"/>
      <c r="Z878" s="5476"/>
      <c r="AA878" s="5476"/>
    </row>
    <row r="879" spans="1:27" ht="18" customHeight="1">
      <c r="A879" s="5357"/>
      <c r="B879" s="5343" t="s">
        <v>30</v>
      </c>
      <c r="C879" s="5344"/>
      <c r="D879" s="1347"/>
      <c r="E879" s="1348"/>
      <c r="H879" s="1034" t="s">
        <v>312</v>
      </c>
      <c r="I879" s="1031">
        <f>(B875/I877)*I878</f>
        <v>20</v>
      </c>
      <c r="J879" s="1032" t="s">
        <v>282</v>
      </c>
      <c r="K879" s="1349"/>
      <c r="L879" s="1033"/>
      <c r="M879" s="1349"/>
      <c r="N879" s="1350"/>
      <c r="O879" s="1339"/>
      <c r="P879" s="1340"/>
      <c r="Q879" s="1340"/>
      <c r="R879" s="1340"/>
      <c r="S879" s="1341"/>
      <c r="T879" s="1341"/>
      <c r="U879" s="1341"/>
      <c r="V879" s="1342"/>
      <c r="W879" s="5478"/>
      <c r="X879" s="529"/>
      <c r="Y879" s="5357"/>
      <c r="Z879" s="5476"/>
      <c r="AA879" s="5476"/>
    </row>
    <row r="880" spans="1:27" ht="18" customHeight="1">
      <c r="A880" s="5357"/>
      <c r="B880" s="5347" t="s">
        <v>284</v>
      </c>
      <c r="C880" s="5349" t="s">
        <v>285</v>
      </c>
      <c r="D880" s="1284" t="s">
        <v>283</v>
      </c>
      <c r="E880" s="1035"/>
      <c r="F880" s="1035"/>
      <c r="G880" s="1035" t="str">
        <f>D882</f>
        <v>D</v>
      </c>
      <c r="H880" s="1035"/>
      <c r="I880" s="1035"/>
      <c r="J880" s="1035"/>
      <c r="K880" s="1035"/>
      <c r="L880" s="1034"/>
      <c r="M880" s="1035"/>
      <c r="N880" s="1351"/>
      <c r="O880" s="1339"/>
      <c r="P880" s="1340"/>
      <c r="Q880" s="1340"/>
      <c r="R880" s="1340"/>
      <c r="S880" s="1341"/>
      <c r="T880" s="1341"/>
      <c r="U880" s="1341"/>
      <c r="V880" s="1342"/>
      <c r="W880" s="5478"/>
      <c r="X880" s="529"/>
      <c r="Y880" s="5357"/>
      <c r="Z880" s="5476"/>
      <c r="AA880" s="5476"/>
    </row>
    <row r="881" spans="1:27" ht="18" customHeight="1">
      <c r="A881" s="5357"/>
      <c r="B881" s="5347"/>
      <c r="C881" s="5349"/>
      <c r="D881" s="1036" t="s">
        <v>27</v>
      </c>
      <c r="E881" s="1284" t="s">
        <v>286</v>
      </c>
      <c r="F881" s="963"/>
      <c r="G881" s="1037"/>
      <c r="H881" s="1035"/>
      <c r="I881" s="1035"/>
      <c r="J881" s="951"/>
      <c r="K881" s="1352"/>
      <c r="L881" s="1352"/>
      <c r="M881" s="1352"/>
      <c r="N881" s="1353"/>
      <c r="O881" s="1339"/>
      <c r="P881" s="1340"/>
      <c r="Q881" s="1340"/>
      <c r="R881" s="1340"/>
      <c r="S881" s="1341"/>
      <c r="T881" s="1341"/>
      <c r="U881" s="1341"/>
      <c r="V881" s="1342"/>
      <c r="W881" s="5478"/>
      <c r="X881" s="529"/>
      <c r="Y881" s="5357"/>
      <c r="Z881" s="5476"/>
      <c r="AA881" s="5476"/>
    </row>
    <row r="882" spans="1:27" ht="18" customHeight="1">
      <c r="A882" s="5357"/>
      <c r="B882" s="5347"/>
      <c r="C882" s="5349"/>
      <c r="D882" s="977" t="str">
        <f>SUBSTITUTE(ADDRESS(1,COLUMN(),4),"1","")</f>
        <v>D</v>
      </c>
      <c r="E882" s="1027"/>
      <c r="F882" s="1027"/>
      <c r="G882" s="1027"/>
      <c r="H882" s="1027"/>
      <c r="I882" s="1027"/>
      <c r="J882" s="1027"/>
      <c r="K882" s="1027"/>
      <c r="L882" s="1027"/>
      <c r="M882" s="1025"/>
      <c r="N882" s="399"/>
      <c r="O882" s="1339"/>
      <c r="P882" s="1340"/>
      <c r="Q882" s="1340"/>
      <c r="R882" s="1340"/>
      <c r="S882" s="1341"/>
      <c r="T882" s="1341"/>
      <c r="U882" s="1341"/>
      <c r="V882" s="1342"/>
      <c r="W882" s="5478"/>
      <c r="X882" s="529"/>
      <c r="Y882" s="5357"/>
      <c r="Z882" s="5476"/>
      <c r="AA882" s="5476"/>
    </row>
    <row r="883" spans="1:27" ht="18" customHeight="1">
      <c r="A883" s="5357"/>
      <c r="B883" s="1354"/>
      <c r="C883" s="1355"/>
      <c r="D883" s="1038"/>
      <c r="E883" s="5397" t="s">
        <v>290</v>
      </c>
      <c r="F883" s="5397"/>
      <c r="G883" s="935"/>
      <c r="H883" s="5"/>
      <c r="I883" s="935"/>
      <c r="J883" s="942">
        <f>D883</f>
        <v>0</v>
      </c>
      <c r="K883" s="1039"/>
      <c r="L883" s="1044"/>
      <c r="M883" s="5397" t="s">
        <v>291</v>
      </c>
      <c r="N883" s="5398"/>
      <c r="O883" s="1339"/>
      <c r="P883" s="1340"/>
      <c r="Q883" s="1340"/>
      <c r="R883" s="1340"/>
      <c r="S883" s="1341"/>
      <c r="T883" s="1341"/>
      <c r="U883" s="1341"/>
      <c r="V883" s="1342"/>
      <c r="W883" s="5478"/>
      <c r="X883" s="529"/>
      <c r="Y883" s="5357"/>
      <c r="Z883" s="5476"/>
      <c r="AA883" s="5476"/>
    </row>
    <row r="884" spans="1:27" ht="18" customHeight="1">
      <c r="A884" s="5357"/>
      <c r="B884" s="1354"/>
      <c r="C884" s="1418" t="s">
        <v>292</v>
      </c>
      <c r="D884" s="1356">
        <f>B875</f>
        <v>20</v>
      </c>
      <c r="E884" s="5338" t="str">
        <f>M877</f>
        <v>?</v>
      </c>
      <c r="F884" s="1357">
        <f>C929</f>
        <v>1500</v>
      </c>
      <c r="G884" s="1"/>
      <c r="H884" s="5"/>
      <c r="I884" s="1065"/>
      <c r="J884" s="942"/>
      <c r="K884" s="1086" t="s">
        <v>292</v>
      </c>
      <c r="L884" s="1358">
        <f>M875</f>
        <v>20</v>
      </c>
      <c r="M884" s="5338" t="str">
        <f>M877</f>
        <v>?</v>
      </c>
      <c r="N884" s="21">
        <f>L928</f>
        <v>1500</v>
      </c>
      <c r="O884" s="1339"/>
      <c r="P884" s="1340"/>
      <c r="Q884" s="1340"/>
      <c r="R884" s="1340"/>
      <c r="S884" s="1341"/>
      <c r="T884" s="1341"/>
      <c r="U884" s="1341"/>
      <c r="V884" s="1342"/>
      <c r="W884" s="5478"/>
      <c r="X884" s="529"/>
      <c r="Y884" s="5357"/>
      <c r="Z884" s="5476"/>
      <c r="AA884" s="5476"/>
    </row>
    <row r="885" spans="1:27" ht="18" customHeight="1">
      <c r="A885" s="5357"/>
      <c r="B885" s="1354"/>
      <c r="C885" s="1347"/>
      <c r="D885" s="1359"/>
      <c r="E885" s="5338"/>
      <c r="F885" s="1360">
        <f>C928</f>
        <v>1.5</v>
      </c>
      <c r="G885" s="935"/>
      <c r="H885" s="5"/>
      <c r="I885" s="1361"/>
      <c r="J885" s="1232"/>
      <c r="K885" s="1362"/>
      <c r="L885" s="1044"/>
      <c r="M885" s="5338"/>
      <c r="N885" s="22">
        <f>M928</f>
        <v>1.5</v>
      </c>
      <c r="O885" s="1339"/>
      <c r="P885" s="1340"/>
      <c r="Q885" s="1340"/>
      <c r="R885" s="1340"/>
      <c r="S885" s="1341"/>
      <c r="T885" s="1341"/>
      <c r="U885" s="1341"/>
      <c r="V885" s="1342"/>
      <c r="W885" s="5478"/>
      <c r="X885" s="529"/>
      <c r="Y885" s="5357"/>
      <c r="Z885" s="5476"/>
      <c r="AA885" s="5476"/>
    </row>
    <row r="886" spans="1:27" ht="18" customHeight="1">
      <c r="A886" s="5357"/>
      <c r="B886" s="1363"/>
      <c r="C886" s="1027"/>
      <c r="D886" s="1027"/>
      <c r="E886" s="1027"/>
      <c r="F886" s="1027"/>
      <c r="G886" s="1027"/>
      <c r="H886" s="1027"/>
      <c r="I886" s="1027"/>
      <c r="J886" s="1027"/>
      <c r="K886" s="1025" t="s">
        <v>284</v>
      </c>
      <c r="L886" s="1025" t="s">
        <v>1272</v>
      </c>
      <c r="M886" s="1025" t="s">
        <v>1273</v>
      </c>
      <c r="N886" s="399" t="s">
        <v>289</v>
      </c>
      <c r="O886" s="1332"/>
      <c r="P886" s="1333"/>
      <c r="Q886" s="1333"/>
      <c r="R886" s="1333"/>
      <c r="S886" s="1334" t="s">
        <v>284</v>
      </c>
      <c r="T886" s="1334" t="s">
        <v>1272</v>
      </c>
      <c r="U886" s="1334" t="s">
        <v>1273</v>
      </c>
      <c r="V886" s="1335" t="s">
        <v>289</v>
      </c>
      <c r="W886" s="5478"/>
      <c r="X886" s="529"/>
      <c r="Y886" s="5357"/>
      <c r="Z886" s="5476"/>
      <c r="AA886" s="5476"/>
    </row>
    <row r="887" spans="1:27" ht="18" customHeight="1">
      <c r="A887" s="5357"/>
      <c r="B887" s="1364"/>
      <c r="C887" s="1043"/>
      <c r="D887" s="941"/>
      <c r="E887" s="935"/>
      <c r="F887" s="935"/>
      <c r="G887" s="935"/>
      <c r="H887" s="5"/>
      <c r="I887" s="935"/>
      <c r="J887" s="953">
        <f t="shared" ref="J887:J926" si="15">D887</f>
        <v>0</v>
      </c>
      <c r="K887" s="1039">
        <f>IF(ISTEXT(B887),B887,IF(ISBLANK(B887),0,(B887/B875)*M875))</f>
        <v>0</v>
      </c>
      <c r="L887" s="1044">
        <f>+IF(ISTEXT(C887),0,IF(ISBLANK(C887),0,(C887/B875)*M875))</f>
        <v>0</v>
      </c>
      <c r="M887" s="1045">
        <f>+IF(ISTEXT(C887),0,IF(ISBLANK(C887),0,(C887/1000/B875)*M875))</f>
        <v>0</v>
      </c>
      <c r="N887" s="23">
        <f>IF(ISTEXT(C887),0,(C887/C928)/1000)</f>
        <v>0</v>
      </c>
      <c r="O887" s="942"/>
      <c r="P887" s="942"/>
      <c r="Q887" s="942"/>
      <c r="R887" s="1365">
        <f t="shared" ref="R887:R926" si="16">D887</f>
        <v>0</v>
      </c>
      <c r="S887" s="1369">
        <f>(K887/M875)*U875</f>
        <v>0</v>
      </c>
      <c r="T887" s="1370">
        <f>(L887/M875)*U875</f>
        <v>0</v>
      </c>
      <c r="U887" s="1371">
        <f>(M887/M875)*U875</f>
        <v>0</v>
      </c>
      <c r="V887" s="1372">
        <f t="shared" ref="V887:V926" si="17">N887</f>
        <v>0</v>
      </c>
      <c r="W887" s="5478"/>
      <c r="X887" s="529"/>
      <c r="Y887" s="5357"/>
      <c r="Z887" s="5476"/>
      <c r="AA887" s="5476"/>
    </row>
    <row r="888" spans="1:27" ht="18" customHeight="1">
      <c r="A888" s="5357"/>
      <c r="B888" s="1364">
        <v>2</v>
      </c>
      <c r="C888" s="1043">
        <v>500</v>
      </c>
      <c r="D888" s="941" t="s">
        <v>512</v>
      </c>
      <c r="E888" s="935"/>
      <c r="F888" s="935"/>
      <c r="G888" s="935"/>
      <c r="H888" s="5"/>
      <c r="I888" s="935"/>
      <c r="J888" s="953" t="str">
        <f t="shared" si="15"/>
        <v>Exemple = pommes</v>
      </c>
      <c r="K888" s="1039">
        <f>IF(ISTEXT(B888),B888,IF(ISBLANK(B888),0,(B888/B875)*M875))</f>
        <v>2</v>
      </c>
      <c r="L888" s="1044">
        <f>+IF(ISTEXT(C888),0,IF(ISBLANK(C888),0,(C888/B875)*M875))</f>
        <v>500</v>
      </c>
      <c r="M888" s="1045">
        <f>+IF(ISTEXT(C888),0,IF(ISBLANK(C888),0,(C888/1000/B875)*M875))</f>
        <v>0.5</v>
      </c>
      <c r="N888" s="23">
        <f>IF(ISTEXT(C888),0,(C888/C928)/1000)</f>
        <v>0.33333333333333331</v>
      </c>
      <c r="O888" s="942"/>
      <c r="P888" s="942"/>
      <c r="Q888" s="942"/>
      <c r="R888" s="1365" t="str">
        <f t="shared" si="16"/>
        <v>Exemple = pommes</v>
      </c>
      <c r="S888" s="1369">
        <f>(K888/M875)*U875</f>
        <v>4</v>
      </c>
      <c r="T888" s="1370">
        <f>(L888/M875)*U875</f>
        <v>1000</v>
      </c>
      <c r="U888" s="1371">
        <f>(M888/M875)*U875</f>
        <v>1</v>
      </c>
      <c r="V888" s="1372">
        <f t="shared" si="17"/>
        <v>0.33333333333333331</v>
      </c>
      <c r="W888" s="5478"/>
      <c r="X888" s="529"/>
      <c r="Y888" s="5357"/>
      <c r="Z888" s="1288" t="s">
        <v>1382</v>
      </c>
    </row>
    <row r="889" spans="1:27" ht="18" customHeight="1">
      <c r="A889" s="5357"/>
      <c r="B889" s="1364"/>
      <c r="C889" s="1043"/>
      <c r="D889" s="941"/>
      <c r="E889" s="935"/>
      <c r="F889" s="935"/>
      <c r="G889" s="935"/>
      <c r="H889" s="5"/>
      <c r="I889" s="935"/>
      <c r="J889" s="953">
        <f t="shared" si="15"/>
        <v>0</v>
      </c>
      <c r="K889" s="1039">
        <f>IF(ISTEXT(B889),B889,IF(ISBLANK(B889),0,(B889/B875)*M875))</f>
        <v>0</v>
      </c>
      <c r="L889" s="1044">
        <f>+IF(ISTEXT(C889),0,IF(ISBLANK(C889),0,(C889/B875)*M875))</f>
        <v>0</v>
      </c>
      <c r="M889" s="1045">
        <f>+IF(ISTEXT(C889),0,IF(ISBLANK(C889),0,(C889/1000/B875)*M875))</f>
        <v>0</v>
      </c>
      <c r="N889" s="23">
        <f>IF(ISTEXT(C889),0,(C889/C928)/1000)</f>
        <v>0</v>
      </c>
      <c r="O889" s="942"/>
      <c r="P889" s="942"/>
      <c r="Q889" s="942"/>
      <c r="R889" s="1365">
        <f t="shared" si="16"/>
        <v>0</v>
      </c>
      <c r="S889" s="1369">
        <f>(K889/M875)*U875</f>
        <v>0</v>
      </c>
      <c r="T889" s="1370">
        <f>(L889/M875)*U875</f>
        <v>0</v>
      </c>
      <c r="U889" s="1371">
        <f>(M889/M875)*U875</f>
        <v>0</v>
      </c>
      <c r="V889" s="1372">
        <f t="shared" si="17"/>
        <v>0</v>
      </c>
      <c r="W889" s="5478"/>
      <c r="X889" s="529"/>
      <c r="Y889" s="5357"/>
      <c r="Z889" s="1288" t="s">
        <v>1382</v>
      </c>
    </row>
    <row r="890" spans="1:27" ht="18" customHeight="1">
      <c r="A890" s="5357"/>
      <c r="B890" s="1364"/>
      <c r="C890" s="1043">
        <v>1000</v>
      </c>
      <c r="D890" s="941" t="s">
        <v>1434</v>
      </c>
      <c r="E890" s="935"/>
      <c r="F890" s="935"/>
      <c r="G890" s="935"/>
      <c r="H890" s="5"/>
      <c r="I890" s="935"/>
      <c r="J890" s="953" t="str">
        <f t="shared" si="15"/>
        <v>poires</v>
      </c>
      <c r="K890" s="1039">
        <f>IF(ISTEXT(B890),B890,IF(ISBLANK(B890),0,(B890/B875)*M875))</f>
        <v>0</v>
      </c>
      <c r="L890" s="1044">
        <f>+IF(ISTEXT(C890),0,IF(ISBLANK(C890),0,(C890/B875)*M875))</f>
        <v>1000</v>
      </c>
      <c r="M890" s="1045">
        <f>+IF(ISTEXT(C890),0,IF(ISBLANK(C890),0,(C890/1000/B875)*M875))</f>
        <v>1</v>
      </c>
      <c r="N890" s="23">
        <f>IF(ISTEXT(C890),0,(C890/C928)/1000)</f>
        <v>0.66666666666666663</v>
      </c>
      <c r="O890" s="942"/>
      <c r="P890" s="942"/>
      <c r="Q890" s="942"/>
      <c r="R890" s="1365" t="str">
        <f t="shared" si="16"/>
        <v>poires</v>
      </c>
      <c r="S890" s="1369">
        <f>(K890/M875)*U875</f>
        <v>0</v>
      </c>
      <c r="T890" s="1370">
        <f>(L890/M875)*U875</f>
        <v>2000</v>
      </c>
      <c r="U890" s="1371">
        <f>(M890/M875)*U875</f>
        <v>2</v>
      </c>
      <c r="V890" s="1372">
        <f t="shared" si="17"/>
        <v>0.66666666666666663</v>
      </c>
      <c r="W890" s="5478"/>
      <c r="X890" s="529"/>
      <c r="Y890" s="5357"/>
      <c r="Z890" s="1288" t="s">
        <v>1382</v>
      </c>
    </row>
    <row r="891" spans="1:27" ht="18" customHeight="1">
      <c r="A891" s="5357"/>
      <c r="B891" s="1364"/>
      <c r="C891" s="1043"/>
      <c r="D891" s="941"/>
      <c r="E891" s="935"/>
      <c r="F891" s="935"/>
      <c r="G891" s="935"/>
      <c r="H891" s="5"/>
      <c r="J891" s="953">
        <f t="shared" si="15"/>
        <v>0</v>
      </c>
      <c r="K891" s="1039">
        <f>IF(ISTEXT(B891),B891,IF(ISBLANK(B891),0,(B891/B875)*M875))</f>
        <v>0</v>
      </c>
      <c r="L891" s="1044">
        <f>+IF(ISTEXT(C891),0,IF(ISBLANK(C891),0,(C891/B875)*M875))</f>
        <v>0</v>
      </c>
      <c r="M891" s="1045">
        <f>+IF(ISTEXT(C891),0,IF(ISBLANK(C891),0,(C891/1000/B875)*M875))</f>
        <v>0</v>
      </c>
      <c r="N891" s="23">
        <f>IF(ISTEXT(C891),0,(C891/C928)/1000)</f>
        <v>0</v>
      </c>
      <c r="O891" s="942"/>
      <c r="P891" s="942"/>
      <c r="Q891" s="942"/>
      <c r="R891" s="1365">
        <f t="shared" si="16"/>
        <v>0</v>
      </c>
      <c r="S891" s="1369">
        <f>(K891/M875)*U875</f>
        <v>0</v>
      </c>
      <c r="T891" s="1370">
        <f>(L891/M875)*U875</f>
        <v>0</v>
      </c>
      <c r="U891" s="1371">
        <f>(M891/M875)*U875</f>
        <v>0</v>
      </c>
      <c r="V891" s="1372">
        <f t="shared" si="17"/>
        <v>0</v>
      </c>
      <c r="W891" s="5478"/>
      <c r="X891" s="529"/>
      <c r="Y891" s="5357"/>
      <c r="Z891" s="1288" t="s">
        <v>1382</v>
      </c>
    </row>
    <row r="892" spans="1:27" ht="18" customHeight="1">
      <c r="A892" s="5357"/>
      <c r="B892" s="1364"/>
      <c r="C892" s="1043"/>
      <c r="D892" s="941"/>
      <c r="E892" s="935"/>
      <c r="F892" s="935"/>
      <c r="G892" s="935"/>
      <c r="H892" s="5"/>
      <c r="I892" s="935"/>
      <c r="J892" s="953">
        <f t="shared" si="15"/>
        <v>0</v>
      </c>
      <c r="K892" s="1039">
        <f>IF(ISTEXT(B892),B892,IF(ISBLANK(B892),0,(B892/B875)*M875))</f>
        <v>0</v>
      </c>
      <c r="L892" s="1044">
        <f>+IF(ISTEXT(C892),0,IF(ISBLANK(C892),0,(C892/B875)*M875))</f>
        <v>0</v>
      </c>
      <c r="M892" s="1045">
        <f>+IF(ISTEXT(C892),0,IF(ISBLANK(C892),0,(C892/1000/B875)*M875))</f>
        <v>0</v>
      </c>
      <c r="N892" s="23">
        <f>IF(ISTEXT(C892),0,(C892/C928)/1000)</f>
        <v>0</v>
      </c>
      <c r="O892" s="942"/>
      <c r="P892" s="942"/>
      <c r="Q892" s="942"/>
      <c r="R892" s="1365">
        <f t="shared" si="16"/>
        <v>0</v>
      </c>
      <c r="S892" s="1369">
        <f>(K892/M875)*U875</f>
        <v>0</v>
      </c>
      <c r="T892" s="1370">
        <f>(L892/M875)*U875</f>
        <v>0</v>
      </c>
      <c r="U892" s="1371">
        <f>(M892/M875)*U875</f>
        <v>0</v>
      </c>
      <c r="V892" s="1372">
        <f t="shared" si="17"/>
        <v>0</v>
      </c>
      <c r="W892" s="5478"/>
      <c r="X892" s="529"/>
      <c r="Y892" s="5357"/>
      <c r="Z892" s="1288" t="s">
        <v>1382</v>
      </c>
    </row>
    <row r="893" spans="1:27" ht="18" customHeight="1">
      <c r="A893" s="5357"/>
      <c r="B893" s="1364"/>
      <c r="C893" s="1043"/>
      <c r="D893" s="941"/>
      <c r="E893" s="935"/>
      <c r="F893" s="935"/>
      <c r="G893" s="935"/>
      <c r="H893" s="5"/>
      <c r="I893" s="935"/>
      <c r="J893" s="953">
        <f t="shared" si="15"/>
        <v>0</v>
      </c>
      <c r="K893" s="1039">
        <f>IF(ISTEXT(B893),B893,IF(ISBLANK(B893),0,(B893/B875)*M875))</f>
        <v>0</v>
      </c>
      <c r="L893" s="1044">
        <f>+IF(ISTEXT(C893),0,IF(ISBLANK(C893),0,(C893/B875)*M875))</f>
        <v>0</v>
      </c>
      <c r="M893" s="1045">
        <f>+IF(ISTEXT(C893),0,IF(ISBLANK(C893),0,(C893/1000/B875)*M875))</f>
        <v>0</v>
      </c>
      <c r="N893" s="23">
        <f>IF(ISTEXT(C893),0,(C893/C928)/1000)</f>
        <v>0</v>
      </c>
      <c r="O893" s="942"/>
      <c r="P893" s="942"/>
      <c r="Q893" s="942"/>
      <c r="R893" s="1365">
        <f t="shared" si="16"/>
        <v>0</v>
      </c>
      <c r="S893" s="1369">
        <f>(K893/M875)*U875</f>
        <v>0</v>
      </c>
      <c r="T893" s="1370">
        <f>(L893/M875)*U875</f>
        <v>0</v>
      </c>
      <c r="U893" s="1371">
        <f>(M893/M875)*U875</f>
        <v>0</v>
      </c>
      <c r="V893" s="1372">
        <f t="shared" si="17"/>
        <v>0</v>
      </c>
      <c r="W893" s="5478"/>
      <c r="X893" s="529"/>
      <c r="Y893" s="5357"/>
      <c r="Z893" s="1288" t="s">
        <v>1382</v>
      </c>
    </row>
    <row r="894" spans="1:27" ht="18" customHeight="1">
      <c r="A894" s="5357"/>
      <c r="B894" s="1364"/>
      <c r="C894" s="1043"/>
      <c r="D894" s="941"/>
      <c r="E894" s="935"/>
      <c r="F894" s="935"/>
      <c r="G894" s="935"/>
      <c r="H894" s="5"/>
      <c r="I894" s="935"/>
      <c r="J894" s="953">
        <f t="shared" si="15"/>
        <v>0</v>
      </c>
      <c r="K894" s="1039">
        <f>IF(ISTEXT(B894),B894,IF(ISBLANK(B894),0,(B894/B875)*M875))</f>
        <v>0</v>
      </c>
      <c r="L894" s="1044">
        <f>+IF(ISTEXT(C894),0,IF(ISBLANK(C894),0,(C894/B875)*M875))</f>
        <v>0</v>
      </c>
      <c r="M894" s="1045">
        <f>+IF(ISTEXT(C894),0,IF(ISBLANK(C894),0,(C894/1000/B875)*M875))</f>
        <v>0</v>
      </c>
      <c r="N894" s="23">
        <f>IF(ISTEXT(C894),0,(C894/C928)/1000)</f>
        <v>0</v>
      </c>
      <c r="O894" s="942"/>
      <c r="P894" s="942"/>
      <c r="Q894" s="942"/>
      <c r="R894" s="1365">
        <f t="shared" si="16"/>
        <v>0</v>
      </c>
      <c r="S894" s="1369">
        <f>(K894/M875)*U875</f>
        <v>0</v>
      </c>
      <c r="T894" s="1370">
        <f>(L894/M875)*U875</f>
        <v>0</v>
      </c>
      <c r="U894" s="1371">
        <f>(M894/M875)*U875</f>
        <v>0</v>
      </c>
      <c r="V894" s="1372">
        <f t="shared" si="17"/>
        <v>0</v>
      </c>
      <c r="W894" s="5478"/>
      <c r="X894" s="529"/>
      <c r="Y894" s="5357"/>
      <c r="Z894" s="1288" t="s">
        <v>1382</v>
      </c>
    </row>
    <row r="895" spans="1:27" ht="18" customHeight="1">
      <c r="A895" s="5357"/>
      <c r="B895" s="1364"/>
      <c r="C895" s="1043"/>
      <c r="D895" s="941"/>
      <c r="E895" s="935"/>
      <c r="F895" s="935"/>
      <c r="G895" s="935"/>
      <c r="H895" s="5"/>
      <c r="I895" s="935"/>
      <c r="J895" s="953">
        <f t="shared" si="15"/>
        <v>0</v>
      </c>
      <c r="K895" s="1039">
        <f>IF(ISTEXT(B895),B895,IF(ISBLANK(B895),0,(B895/B875)*M875))</f>
        <v>0</v>
      </c>
      <c r="L895" s="1044">
        <f>+IF(ISTEXT(C895),0,IF(ISBLANK(C895),0,(C895/B875)*M875))</f>
        <v>0</v>
      </c>
      <c r="M895" s="1045">
        <f>+IF(ISTEXT(C895),0,IF(ISBLANK(C895),0,(C895/1000/B875)*M875))</f>
        <v>0</v>
      </c>
      <c r="N895" s="23">
        <f>IF(ISTEXT(C895),0,(C895/C928)/1000)</f>
        <v>0</v>
      </c>
      <c r="O895" s="942"/>
      <c r="P895" s="942"/>
      <c r="Q895" s="942"/>
      <c r="R895" s="1365">
        <f t="shared" si="16"/>
        <v>0</v>
      </c>
      <c r="S895" s="1369">
        <f>(K895/M875)*U875</f>
        <v>0</v>
      </c>
      <c r="T895" s="1370">
        <f>(L895/M875)*U875</f>
        <v>0</v>
      </c>
      <c r="U895" s="1371">
        <f>(M895/M875)*U875</f>
        <v>0</v>
      </c>
      <c r="V895" s="1372">
        <f t="shared" si="17"/>
        <v>0</v>
      </c>
      <c r="W895" s="5478"/>
      <c r="X895" s="529"/>
      <c r="Y895" s="5357"/>
      <c r="Z895" s="1288" t="s">
        <v>1382</v>
      </c>
    </row>
    <row r="896" spans="1:27" ht="18" customHeight="1">
      <c r="A896" s="5357"/>
      <c r="B896" s="1364"/>
      <c r="C896" s="1043"/>
      <c r="D896" s="941"/>
      <c r="E896" s="935"/>
      <c r="F896" s="935"/>
      <c r="G896" s="935"/>
      <c r="H896" s="5"/>
      <c r="I896" s="935"/>
      <c r="J896" s="953">
        <f t="shared" si="15"/>
        <v>0</v>
      </c>
      <c r="K896" s="1039">
        <f>IF(ISTEXT(B896),B896,IF(ISBLANK(B896),0,(B896/B875)*M875))</f>
        <v>0</v>
      </c>
      <c r="L896" s="1044">
        <f>+IF(ISTEXT(C896),0,IF(ISBLANK(C896),0,(C896/B875)*M875))</f>
        <v>0</v>
      </c>
      <c r="M896" s="1045">
        <f>+IF(ISTEXT(C896),0,IF(ISBLANK(C896),0,(C896/1000/B875)*M875))</f>
        <v>0</v>
      </c>
      <c r="N896" s="23">
        <f>IF(ISTEXT(C896),0,(C896/C928)/1000)</f>
        <v>0</v>
      </c>
      <c r="O896" s="942"/>
      <c r="P896" s="942"/>
      <c r="Q896" s="942"/>
      <c r="R896" s="1365">
        <f t="shared" si="16"/>
        <v>0</v>
      </c>
      <c r="S896" s="1369">
        <f>(K896/M875)*U875</f>
        <v>0</v>
      </c>
      <c r="T896" s="1370">
        <f>(L896/M875)*U875</f>
        <v>0</v>
      </c>
      <c r="U896" s="1371">
        <f>(M896/M875)*U875</f>
        <v>0</v>
      </c>
      <c r="V896" s="1372">
        <f t="shared" si="17"/>
        <v>0</v>
      </c>
      <c r="W896" s="5478"/>
      <c r="X896" s="529"/>
      <c r="Y896" s="5357"/>
      <c r="Z896" s="1288" t="s">
        <v>1382</v>
      </c>
    </row>
    <row r="897" spans="1:26" ht="18" customHeight="1">
      <c r="A897" s="5357"/>
      <c r="B897" s="1364"/>
      <c r="C897" s="1043"/>
      <c r="D897" s="941"/>
      <c r="E897" s="935"/>
      <c r="F897" s="935"/>
      <c r="G897" s="935"/>
      <c r="H897" s="5"/>
      <c r="I897" s="935"/>
      <c r="J897" s="953">
        <f t="shared" si="15"/>
        <v>0</v>
      </c>
      <c r="K897" s="1039">
        <f>IF(ISTEXT(B897),B897,IF(ISBLANK(B897),0,(B897/B875)*M875))</f>
        <v>0</v>
      </c>
      <c r="L897" s="1044">
        <f>+IF(ISTEXT(C897),0,IF(ISBLANK(C897),0,(C897/B875)*M875))</f>
        <v>0</v>
      </c>
      <c r="M897" s="1045">
        <f>+IF(ISTEXT(C897),0,IF(ISBLANK(C897),0,(C897/1000/B875)*M875))</f>
        <v>0</v>
      </c>
      <c r="N897" s="23">
        <f>IF(ISTEXT(C897),0,(C897/C928)/1000)</f>
        <v>0</v>
      </c>
      <c r="O897" s="942"/>
      <c r="P897" s="942"/>
      <c r="Q897" s="942"/>
      <c r="R897" s="1365">
        <f t="shared" si="16"/>
        <v>0</v>
      </c>
      <c r="S897" s="1369">
        <f>(K897/M875)*U875</f>
        <v>0</v>
      </c>
      <c r="T897" s="1370">
        <f>(L897/M875)*U875</f>
        <v>0</v>
      </c>
      <c r="U897" s="1371">
        <f>(M897/M875)*U875</f>
        <v>0</v>
      </c>
      <c r="V897" s="1372">
        <f t="shared" si="17"/>
        <v>0</v>
      </c>
      <c r="W897" s="5478"/>
      <c r="X897" s="529"/>
      <c r="Y897" s="5357"/>
      <c r="Z897" s="1288" t="s">
        <v>1382</v>
      </c>
    </row>
    <row r="898" spans="1:26" ht="18" customHeight="1">
      <c r="A898" s="5357"/>
      <c r="B898" s="1364"/>
      <c r="C898" s="1043"/>
      <c r="D898" s="941"/>
      <c r="E898" s="935"/>
      <c r="F898" s="935"/>
      <c r="G898" s="935"/>
      <c r="H898" s="5"/>
      <c r="I898" s="935"/>
      <c r="J898" s="953">
        <f t="shared" si="15"/>
        <v>0</v>
      </c>
      <c r="K898" s="1039">
        <f>IF(ISTEXT(B898),B898,IF(ISBLANK(B898),0,(B898/B875)*M875))</f>
        <v>0</v>
      </c>
      <c r="L898" s="1044">
        <f>+IF(ISTEXT(C898),0,IF(ISBLANK(C898),0,(C898/B875)*M875))</f>
        <v>0</v>
      </c>
      <c r="M898" s="1045">
        <f>+IF(ISTEXT(C898),0,IF(ISBLANK(C898),0,(C898/1000/B875)*M875))</f>
        <v>0</v>
      </c>
      <c r="N898" s="23">
        <f>IF(ISTEXT(C898),0,(C898/C928)/1000)</f>
        <v>0</v>
      </c>
      <c r="O898" s="942"/>
      <c r="P898" s="942"/>
      <c r="Q898" s="942"/>
      <c r="R898" s="1365">
        <f t="shared" si="16"/>
        <v>0</v>
      </c>
      <c r="S898" s="1369">
        <f>(K898/M875)*U875</f>
        <v>0</v>
      </c>
      <c r="T898" s="1370">
        <f>(L898/M875)*U875</f>
        <v>0</v>
      </c>
      <c r="U898" s="1371">
        <f>(M898/M875)*U875</f>
        <v>0</v>
      </c>
      <c r="V898" s="1372">
        <f t="shared" si="17"/>
        <v>0</v>
      </c>
      <c r="W898" s="5478"/>
      <c r="X898" s="529"/>
      <c r="Y898" s="5357"/>
      <c r="Z898" s="1288" t="s">
        <v>1382</v>
      </c>
    </row>
    <row r="899" spans="1:26" ht="18" customHeight="1">
      <c r="A899" s="5357"/>
      <c r="B899" s="1364"/>
      <c r="C899" s="1043"/>
      <c r="D899" s="941"/>
      <c r="E899" s="935"/>
      <c r="F899" s="935"/>
      <c r="G899" s="935"/>
      <c r="H899" s="5"/>
      <c r="I899" s="935"/>
      <c r="J899" s="953">
        <f t="shared" si="15"/>
        <v>0</v>
      </c>
      <c r="K899" s="1039">
        <f>IF(ISTEXT(B899),B899,IF(ISBLANK(B899),0,(B899/B875)*M875))</f>
        <v>0</v>
      </c>
      <c r="L899" s="1044">
        <f>+IF(ISTEXT(C899),0,IF(ISBLANK(C899),0,(C899/B875)*M875))</f>
        <v>0</v>
      </c>
      <c r="M899" s="1045">
        <f>+IF(ISTEXT(C899),0,IF(ISBLANK(C899),0,(C899/1000/B875)*M875))</f>
        <v>0</v>
      </c>
      <c r="N899" s="23">
        <f>IF(ISTEXT(C899),0,(C899/C928)/1000)</f>
        <v>0</v>
      </c>
      <c r="O899" s="942"/>
      <c r="P899" s="942"/>
      <c r="Q899" s="942"/>
      <c r="R899" s="1365">
        <f t="shared" si="16"/>
        <v>0</v>
      </c>
      <c r="S899" s="1369">
        <f>(K899/M875)*U875</f>
        <v>0</v>
      </c>
      <c r="T899" s="1370">
        <f>(L899/M875)*U875</f>
        <v>0</v>
      </c>
      <c r="U899" s="1371">
        <f>(M899/M875)*U875</f>
        <v>0</v>
      </c>
      <c r="V899" s="1372">
        <f t="shared" si="17"/>
        <v>0</v>
      </c>
      <c r="W899" s="5478"/>
      <c r="X899" s="529"/>
      <c r="Y899" s="5357"/>
      <c r="Z899" s="1288" t="s">
        <v>1382</v>
      </c>
    </row>
    <row r="900" spans="1:26" ht="18" customHeight="1">
      <c r="A900" s="5357"/>
      <c r="B900" s="1364"/>
      <c r="C900" s="1043"/>
      <c r="D900" s="941"/>
      <c r="E900" s="935"/>
      <c r="F900" s="935"/>
      <c r="G900" s="935"/>
      <c r="H900" s="5"/>
      <c r="I900" s="935"/>
      <c r="J900" s="953">
        <f t="shared" si="15"/>
        <v>0</v>
      </c>
      <c r="K900" s="1039">
        <f>IF(ISTEXT(B900),B900,IF(ISBLANK(B900),0,(B900/B875)*M875))</f>
        <v>0</v>
      </c>
      <c r="L900" s="1044">
        <f>+IF(ISTEXT(C900),0,IF(ISBLANK(C900),0,(C900/B875)*M875))</f>
        <v>0</v>
      </c>
      <c r="M900" s="1045">
        <f>+IF(ISTEXT(C900),0,IF(ISBLANK(C900),0,(C900/1000/B875)*M875))</f>
        <v>0</v>
      </c>
      <c r="N900" s="23">
        <f>IF(ISTEXT(C900),0,(C900/C928)/1000)</f>
        <v>0</v>
      </c>
      <c r="O900" s="942"/>
      <c r="P900" s="942"/>
      <c r="Q900" s="942"/>
      <c r="R900" s="1365">
        <f t="shared" si="16"/>
        <v>0</v>
      </c>
      <c r="S900" s="1369">
        <f>(K900/M875)*U875</f>
        <v>0</v>
      </c>
      <c r="T900" s="1370">
        <f>(L900/M875)*U875</f>
        <v>0</v>
      </c>
      <c r="U900" s="1371">
        <f>(M900/M875)*U875</f>
        <v>0</v>
      </c>
      <c r="V900" s="1372">
        <f t="shared" si="17"/>
        <v>0</v>
      </c>
      <c r="W900" s="5478"/>
      <c r="X900" s="529"/>
      <c r="Y900" s="5357"/>
      <c r="Z900" s="1288" t="s">
        <v>1382</v>
      </c>
    </row>
    <row r="901" spans="1:26" ht="18" customHeight="1">
      <c r="A901" s="5357"/>
      <c r="B901" s="1364"/>
      <c r="C901" s="1043"/>
      <c r="D901" s="941"/>
      <c r="E901" s="935"/>
      <c r="F901" s="935"/>
      <c r="G901" s="935"/>
      <c r="H901" s="5"/>
      <c r="I901" s="935"/>
      <c r="J901" s="953">
        <f t="shared" si="15"/>
        <v>0</v>
      </c>
      <c r="K901" s="1039">
        <f>IF(ISTEXT(B901),B901,IF(ISBLANK(B901),0,(B901/B875)*M875))</f>
        <v>0</v>
      </c>
      <c r="L901" s="1044">
        <f>+IF(ISTEXT(C901),0,IF(ISBLANK(C901),0,(C901/B875)*M875))</f>
        <v>0</v>
      </c>
      <c r="M901" s="1045">
        <f>+IF(ISTEXT(C901),0,IF(ISBLANK(C901),0,(C901/1000/B875)*M875))</f>
        <v>0</v>
      </c>
      <c r="N901" s="23">
        <f>IF(ISTEXT(C901),0,(C901/C928)/1000)</f>
        <v>0</v>
      </c>
      <c r="O901" s="942"/>
      <c r="P901" s="942"/>
      <c r="Q901" s="942"/>
      <c r="R901" s="1365">
        <f t="shared" si="16"/>
        <v>0</v>
      </c>
      <c r="S901" s="1369">
        <f>(K901/M875)*U875</f>
        <v>0</v>
      </c>
      <c r="T901" s="1370">
        <f>(L901/M875)*U875</f>
        <v>0</v>
      </c>
      <c r="U901" s="1371">
        <f>(M901/M875)*U875</f>
        <v>0</v>
      </c>
      <c r="V901" s="1372">
        <f t="shared" si="17"/>
        <v>0</v>
      </c>
      <c r="W901" s="5478"/>
      <c r="X901" s="529"/>
      <c r="Y901" s="5357"/>
      <c r="Z901" s="1288" t="s">
        <v>1382</v>
      </c>
    </row>
    <row r="902" spans="1:26" ht="18" customHeight="1">
      <c r="A902" s="5357"/>
      <c r="B902" s="1364"/>
      <c r="C902" s="1043"/>
      <c r="D902" s="941"/>
      <c r="E902" s="935"/>
      <c r="F902" s="935"/>
      <c r="G902" s="935"/>
      <c r="H902" s="5"/>
      <c r="I902" s="935"/>
      <c r="J902" s="953">
        <f t="shared" si="15"/>
        <v>0</v>
      </c>
      <c r="K902" s="1039">
        <f>IF(ISTEXT(B902),B902,IF(ISBLANK(B902),0,(B902/B875)*M875))</f>
        <v>0</v>
      </c>
      <c r="L902" s="1044">
        <f>+IF(ISTEXT(C902),0,IF(ISBLANK(C902),0,(C902/B875)*M875))</f>
        <v>0</v>
      </c>
      <c r="M902" s="1045">
        <f>+IF(ISTEXT(C902),0,IF(ISBLANK(C902),0,(C902/1000/B875)*M875))</f>
        <v>0</v>
      </c>
      <c r="N902" s="23">
        <f>IF(ISTEXT(C902),0,(C902/C928)/1000)</f>
        <v>0</v>
      </c>
      <c r="O902" s="942"/>
      <c r="P902" s="942"/>
      <c r="Q902" s="942"/>
      <c r="R902" s="1365">
        <f t="shared" si="16"/>
        <v>0</v>
      </c>
      <c r="S902" s="1369">
        <f>(K902/M875)*U875</f>
        <v>0</v>
      </c>
      <c r="T902" s="1370">
        <f>(L902/M875)*U875</f>
        <v>0</v>
      </c>
      <c r="U902" s="1371">
        <f>(M902/M875)*U875</f>
        <v>0</v>
      </c>
      <c r="V902" s="1372">
        <f t="shared" si="17"/>
        <v>0</v>
      </c>
      <c r="W902" s="5478"/>
      <c r="X902" s="529"/>
      <c r="Y902" s="5357"/>
      <c r="Z902" s="1288" t="s">
        <v>1382</v>
      </c>
    </row>
    <row r="903" spans="1:26" ht="18" customHeight="1">
      <c r="A903" s="5357"/>
      <c r="B903" s="1364"/>
      <c r="C903" s="1043"/>
      <c r="D903" s="941"/>
      <c r="E903" s="935"/>
      <c r="F903" s="935"/>
      <c r="G903" s="935"/>
      <c r="H903" s="5"/>
      <c r="I903" s="935"/>
      <c r="J903" s="953">
        <f t="shared" si="15"/>
        <v>0</v>
      </c>
      <c r="K903" s="1039">
        <f>IF(ISTEXT(B903),B903,IF(ISBLANK(B903),0,(B903/B875)*M875))</f>
        <v>0</v>
      </c>
      <c r="L903" s="1044">
        <f>+IF(ISTEXT(C903),0,IF(ISBLANK(C903),0,(C903/B875)*M875))</f>
        <v>0</v>
      </c>
      <c r="M903" s="1045">
        <f>+IF(ISTEXT(C903),0,IF(ISBLANK(C903),0,(C903/1000/B875)*M875))</f>
        <v>0</v>
      </c>
      <c r="N903" s="23">
        <f>IF(ISTEXT(C903),0,(C903/C928)/1000)</f>
        <v>0</v>
      </c>
      <c r="O903" s="942"/>
      <c r="P903" s="942"/>
      <c r="Q903" s="942"/>
      <c r="R903" s="1365">
        <f t="shared" si="16"/>
        <v>0</v>
      </c>
      <c r="S903" s="1369">
        <f>(K903/M875)*U875</f>
        <v>0</v>
      </c>
      <c r="T903" s="1370">
        <f>(L903/M875)*U875</f>
        <v>0</v>
      </c>
      <c r="U903" s="1371">
        <f>(M903/M875)*U875</f>
        <v>0</v>
      </c>
      <c r="V903" s="1372">
        <f t="shared" si="17"/>
        <v>0</v>
      </c>
      <c r="W903" s="5478"/>
      <c r="X903" s="529"/>
      <c r="Y903" s="5357"/>
      <c r="Z903" s="1288" t="s">
        <v>1382</v>
      </c>
    </row>
    <row r="904" spans="1:26" ht="18" customHeight="1">
      <c r="A904" s="5357"/>
      <c r="B904" s="1364"/>
      <c r="C904" s="1043"/>
      <c r="D904" s="941"/>
      <c r="E904" s="935"/>
      <c r="F904" s="935"/>
      <c r="G904" s="935"/>
      <c r="H904" s="5"/>
      <c r="I904" s="935"/>
      <c r="J904" s="953">
        <f t="shared" si="15"/>
        <v>0</v>
      </c>
      <c r="K904" s="1039">
        <f>IF(ISTEXT(B904),B904,IF(ISBLANK(B904),0,(B904/B875)*M875))</f>
        <v>0</v>
      </c>
      <c r="L904" s="1044">
        <f>+IF(ISTEXT(C904),0,IF(ISBLANK(C904),0,(C904/B875)*M875))</f>
        <v>0</v>
      </c>
      <c r="M904" s="1045">
        <f>+IF(ISTEXT(C904),0,IF(ISBLANK(C904),0,(C904/1000/B875)*M875))</f>
        <v>0</v>
      </c>
      <c r="N904" s="23">
        <f>IF(ISTEXT(C904),0,(C904/C928)/1000)</f>
        <v>0</v>
      </c>
      <c r="O904" s="942"/>
      <c r="P904" s="942"/>
      <c r="Q904" s="942"/>
      <c r="R904" s="1365">
        <f t="shared" si="16"/>
        <v>0</v>
      </c>
      <c r="S904" s="1369">
        <f>(K904/M875)*U875</f>
        <v>0</v>
      </c>
      <c r="T904" s="1370">
        <f>(L904/M875)*U875</f>
        <v>0</v>
      </c>
      <c r="U904" s="1371">
        <f>(M904/M875)*U875</f>
        <v>0</v>
      </c>
      <c r="V904" s="1372">
        <f t="shared" si="17"/>
        <v>0</v>
      </c>
      <c r="W904" s="5478"/>
      <c r="X904" s="529"/>
      <c r="Y904" s="5357"/>
      <c r="Z904" s="1288" t="s">
        <v>1382</v>
      </c>
    </row>
    <row r="905" spans="1:26" ht="18" customHeight="1">
      <c r="A905" s="5357"/>
      <c r="B905" s="1364"/>
      <c r="C905" s="1043"/>
      <c r="D905" s="941"/>
      <c r="E905" s="935"/>
      <c r="F905" s="935"/>
      <c r="G905" s="935"/>
      <c r="H905" s="5"/>
      <c r="I905" s="935"/>
      <c r="J905" s="953">
        <f t="shared" si="15"/>
        <v>0</v>
      </c>
      <c r="K905" s="1039">
        <f>IF(ISTEXT(B905),B905,IF(ISBLANK(B905),0,(B905/B875)*M875))</f>
        <v>0</v>
      </c>
      <c r="L905" s="1044">
        <f>+IF(ISTEXT(C905),0,IF(ISBLANK(C905),0,(C905/B875)*M875))</f>
        <v>0</v>
      </c>
      <c r="M905" s="1045">
        <f>+IF(ISTEXT(C905),0,IF(ISBLANK(C905),0,(C905/1000/B875)*M875))</f>
        <v>0</v>
      </c>
      <c r="N905" s="23">
        <f>IF(ISTEXT(C905),0,(C905/C928)/1000)</f>
        <v>0</v>
      </c>
      <c r="O905" s="942"/>
      <c r="P905" s="942"/>
      <c r="Q905" s="942"/>
      <c r="R905" s="1365">
        <f t="shared" si="16"/>
        <v>0</v>
      </c>
      <c r="S905" s="1369">
        <f>(K905/M875)*U875</f>
        <v>0</v>
      </c>
      <c r="T905" s="1370">
        <f>(L905/M875)*U875</f>
        <v>0</v>
      </c>
      <c r="U905" s="1371">
        <f>(M905/M875)*U875</f>
        <v>0</v>
      </c>
      <c r="V905" s="1372">
        <f t="shared" si="17"/>
        <v>0</v>
      </c>
      <c r="W905" s="5478"/>
      <c r="X905" s="529"/>
      <c r="Y905" s="5357"/>
      <c r="Z905" s="1288" t="s">
        <v>1382</v>
      </c>
    </row>
    <row r="906" spans="1:26" ht="18" customHeight="1">
      <c r="A906" s="5357"/>
      <c r="B906" s="1364"/>
      <c r="C906" s="1043"/>
      <c r="D906" s="941"/>
      <c r="E906" s="935"/>
      <c r="F906" s="935"/>
      <c r="G906" s="935"/>
      <c r="H906" s="5"/>
      <c r="I906" s="935"/>
      <c r="J906" s="953">
        <f t="shared" si="15"/>
        <v>0</v>
      </c>
      <c r="K906" s="1039">
        <f>IF(ISTEXT(B906),B906,IF(ISBLANK(B906),0,(B906/B875)*M875))</f>
        <v>0</v>
      </c>
      <c r="L906" s="1044">
        <f>+IF(ISTEXT(C906),0,IF(ISBLANK(C906),0,(C906/B875)*M875))</f>
        <v>0</v>
      </c>
      <c r="M906" s="1045">
        <f>+IF(ISTEXT(C906),0,IF(ISBLANK(C906),0,(C906/1000/B875)*M875))</f>
        <v>0</v>
      </c>
      <c r="N906" s="23">
        <f>IF(ISTEXT(C906),0,(C906/C928)/1000)</f>
        <v>0</v>
      </c>
      <c r="O906" s="942"/>
      <c r="P906" s="942"/>
      <c r="Q906" s="942"/>
      <c r="R906" s="1365">
        <f t="shared" si="16"/>
        <v>0</v>
      </c>
      <c r="S906" s="1369">
        <f>(K906/M875)*U875</f>
        <v>0</v>
      </c>
      <c r="T906" s="1370">
        <f>(L906/M875)*U875</f>
        <v>0</v>
      </c>
      <c r="U906" s="1371">
        <f>(M906/M875)*U875</f>
        <v>0</v>
      </c>
      <c r="V906" s="1372">
        <f t="shared" si="17"/>
        <v>0</v>
      </c>
      <c r="W906" s="5478"/>
      <c r="X906" s="529"/>
      <c r="Y906" s="5357"/>
      <c r="Z906" s="1288" t="s">
        <v>1382</v>
      </c>
    </row>
    <row r="907" spans="1:26" ht="18" customHeight="1">
      <c r="A907" s="5357"/>
      <c r="B907" s="1364"/>
      <c r="C907" s="1043"/>
      <c r="D907" s="941"/>
      <c r="E907" s="935"/>
      <c r="F907" s="935"/>
      <c r="G907" s="935"/>
      <c r="H907" s="5"/>
      <c r="I907" s="935"/>
      <c r="J907" s="953">
        <f t="shared" si="15"/>
        <v>0</v>
      </c>
      <c r="K907" s="1039">
        <f>IF(ISTEXT(B907),B907,IF(ISBLANK(B907),0,(B907/B875)*M875))</f>
        <v>0</v>
      </c>
      <c r="L907" s="1044">
        <f>+IF(ISTEXT(C907),0,IF(ISBLANK(C907),0,(C907/B875)*M875))</f>
        <v>0</v>
      </c>
      <c r="M907" s="1045">
        <f>+IF(ISTEXT(C907),0,IF(ISBLANK(C907),0,(C907/1000/B875)*M875))</f>
        <v>0</v>
      </c>
      <c r="N907" s="23">
        <f>IF(ISTEXT(C907),0,(C907/C928)/1000)</f>
        <v>0</v>
      </c>
      <c r="O907" s="942"/>
      <c r="P907" s="942"/>
      <c r="Q907" s="942"/>
      <c r="R907" s="1365">
        <f t="shared" si="16"/>
        <v>0</v>
      </c>
      <c r="S907" s="1369">
        <f>(K907/M875)*U875</f>
        <v>0</v>
      </c>
      <c r="T907" s="1370">
        <f>(L907/M875)*U875</f>
        <v>0</v>
      </c>
      <c r="U907" s="1371">
        <f>(M907/M875)*U875</f>
        <v>0</v>
      </c>
      <c r="V907" s="1372">
        <f t="shared" si="17"/>
        <v>0</v>
      </c>
      <c r="W907" s="5478"/>
      <c r="X907" s="529"/>
      <c r="Y907" s="5357"/>
      <c r="Z907" s="1288" t="s">
        <v>1382</v>
      </c>
    </row>
    <row r="908" spans="1:26" ht="18" customHeight="1">
      <c r="A908" s="5357"/>
      <c r="B908" s="1364"/>
      <c r="C908" s="1043"/>
      <c r="D908" s="941"/>
      <c r="E908" s="935"/>
      <c r="F908" s="935"/>
      <c r="G908" s="935"/>
      <c r="H908" s="5"/>
      <c r="I908" s="935"/>
      <c r="J908" s="953">
        <f t="shared" si="15"/>
        <v>0</v>
      </c>
      <c r="K908" s="1039">
        <f>IF(ISTEXT(B908),B908,IF(ISBLANK(B908),0,(B908/B875)*M875))</f>
        <v>0</v>
      </c>
      <c r="L908" s="1044">
        <f>+IF(ISTEXT(C908),0,IF(ISBLANK(C908),0,(C908/B875)*M875))</f>
        <v>0</v>
      </c>
      <c r="M908" s="1045">
        <f>+IF(ISTEXT(C908),0,IF(ISBLANK(C908),0,(C908/1000/B875)*M875))</f>
        <v>0</v>
      </c>
      <c r="N908" s="23">
        <f>IF(ISTEXT(C908),0,(C908/C928)/1000)</f>
        <v>0</v>
      </c>
      <c r="O908" s="942"/>
      <c r="P908" s="942"/>
      <c r="Q908" s="942"/>
      <c r="R908" s="1365">
        <f t="shared" si="16"/>
        <v>0</v>
      </c>
      <c r="S908" s="1369">
        <f>(K908/M875)*U875</f>
        <v>0</v>
      </c>
      <c r="T908" s="1370">
        <f>(L908/M875)*U875</f>
        <v>0</v>
      </c>
      <c r="U908" s="1371">
        <f>(M908/M875)*U875</f>
        <v>0</v>
      </c>
      <c r="V908" s="1372">
        <f t="shared" si="17"/>
        <v>0</v>
      </c>
      <c r="W908" s="5478"/>
      <c r="X908" s="529"/>
      <c r="Y908" s="5357"/>
      <c r="Z908" s="1288" t="s">
        <v>1382</v>
      </c>
    </row>
    <row r="909" spans="1:26" ht="18" customHeight="1">
      <c r="A909" s="5357"/>
      <c r="B909" s="1364"/>
      <c r="C909" s="1043"/>
      <c r="D909" s="941"/>
      <c r="E909" s="935"/>
      <c r="F909" s="935"/>
      <c r="G909" s="935"/>
      <c r="H909" s="5"/>
      <c r="I909" s="935"/>
      <c r="J909" s="953">
        <f t="shared" si="15"/>
        <v>0</v>
      </c>
      <c r="K909" s="1039">
        <f>IF(ISTEXT(B909),B909,IF(ISBLANK(B909),0,(B909/B875)*M875))</f>
        <v>0</v>
      </c>
      <c r="L909" s="1044">
        <f>+IF(ISTEXT(C909),0,IF(ISBLANK(C909),0,(C909/B875)*M875))</f>
        <v>0</v>
      </c>
      <c r="M909" s="1045">
        <f>+IF(ISTEXT(C909),0,IF(ISBLANK(C909),0,(C909/1000/B875)*M875))</f>
        <v>0</v>
      </c>
      <c r="N909" s="23">
        <f>IF(ISTEXT(C909),0,(C909/C928)/1000)</f>
        <v>0</v>
      </c>
      <c r="O909" s="942"/>
      <c r="P909" s="942"/>
      <c r="Q909" s="942"/>
      <c r="R909" s="1365">
        <f t="shared" si="16"/>
        <v>0</v>
      </c>
      <c r="S909" s="1369">
        <f>(K909/M875)*U875</f>
        <v>0</v>
      </c>
      <c r="T909" s="1370">
        <f>(L909/M875)*U875</f>
        <v>0</v>
      </c>
      <c r="U909" s="1371">
        <f>(M909/M875)*U875</f>
        <v>0</v>
      </c>
      <c r="V909" s="1372">
        <f t="shared" si="17"/>
        <v>0</v>
      </c>
      <c r="W909" s="5478"/>
      <c r="X909" s="529"/>
      <c r="Y909" s="5357"/>
      <c r="Z909" s="1288" t="s">
        <v>1382</v>
      </c>
    </row>
    <row r="910" spans="1:26" ht="18" customHeight="1">
      <c r="A910" s="5357"/>
      <c r="B910" s="1364"/>
      <c r="C910" s="1043"/>
      <c r="D910" s="941"/>
      <c r="E910" s="935"/>
      <c r="F910" s="935"/>
      <c r="G910" s="935"/>
      <c r="H910" s="5"/>
      <c r="I910" s="935"/>
      <c r="J910" s="953">
        <f t="shared" si="15"/>
        <v>0</v>
      </c>
      <c r="K910" s="1039">
        <f>IF(ISTEXT(B910),B910,IF(ISBLANK(B910),0,(B910/B875)*M875))</f>
        <v>0</v>
      </c>
      <c r="L910" s="1044">
        <f>+IF(ISTEXT(C910),0,IF(ISBLANK(C910),0,(C910/B875)*M875))</f>
        <v>0</v>
      </c>
      <c r="M910" s="1045">
        <f>+IF(ISTEXT(C910),0,IF(ISBLANK(C910),0,(C910/1000/B875)*M875))</f>
        <v>0</v>
      </c>
      <c r="N910" s="23">
        <f>IF(ISTEXT(C910),0,(C910/C928)/1000)</f>
        <v>0</v>
      </c>
      <c r="O910" s="942"/>
      <c r="P910" s="942"/>
      <c r="Q910" s="942"/>
      <c r="R910" s="1365">
        <f t="shared" si="16"/>
        <v>0</v>
      </c>
      <c r="S910" s="1369">
        <f>(K910/M875)*U875</f>
        <v>0</v>
      </c>
      <c r="T910" s="1370">
        <f>(L910/M875)*U875</f>
        <v>0</v>
      </c>
      <c r="U910" s="1371">
        <f>(M910/M875)*U875</f>
        <v>0</v>
      </c>
      <c r="V910" s="1372">
        <f t="shared" si="17"/>
        <v>0</v>
      </c>
      <c r="W910" s="5478"/>
      <c r="X910" s="529"/>
      <c r="Y910" s="5357"/>
      <c r="Z910" s="1288" t="s">
        <v>1382</v>
      </c>
    </row>
    <row r="911" spans="1:26" ht="18" customHeight="1">
      <c r="A911" s="5357"/>
      <c r="B911" s="1364"/>
      <c r="C911" s="1043"/>
      <c r="D911" s="941"/>
      <c r="E911" s="935"/>
      <c r="F911" s="935"/>
      <c r="G911" s="935"/>
      <c r="H911" s="5"/>
      <c r="I911" s="935"/>
      <c r="J911" s="953">
        <f t="shared" si="15"/>
        <v>0</v>
      </c>
      <c r="K911" s="1039">
        <f>IF(ISTEXT(B911),B911,IF(ISBLANK(B911),0,(B911/B875)*M875))</f>
        <v>0</v>
      </c>
      <c r="L911" s="1044">
        <f>+IF(ISTEXT(C911),0,IF(ISBLANK(C911),0,(C911/B875)*M875))</f>
        <v>0</v>
      </c>
      <c r="M911" s="1045">
        <f>+IF(ISTEXT(C911),0,IF(ISBLANK(C911),0,(C911/1000/B875)*M875))</f>
        <v>0</v>
      </c>
      <c r="N911" s="23">
        <f>IF(ISTEXT(C911),0,(C911/C928)/1000)</f>
        <v>0</v>
      </c>
      <c r="O911" s="942"/>
      <c r="P911" s="942"/>
      <c r="Q911" s="942"/>
      <c r="R911" s="1365">
        <f t="shared" si="16"/>
        <v>0</v>
      </c>
      <c r="S911" s="1369">
        <f>(K911/M875)*U875</f>
        <v>0</v>
      </c>
      <c r="T911" s="1370">
        <f>(L911/M875)*U875</f>
        <v>0</v>
      </c>
      <c r="U911" s="1371">
        <f>(M911/M875)*U875</f>
        <v>0</v>
      </c>
      <c r="V911" s="1372">
        <f t="shared" si="17"/>
        <v>0</v>
      </c>
      <c r="W911" s="5478"/>
      <c r="X911" s="529"/>
      <c r="Y911" s="5357"/>
      <c r="Z911" s="1288" t="s">
        <v>1382</v>
      </c>
    </row>
    <row r="912" spans="1:26" ht="18" customHeight="1">
      <c r="A912" s="5357"/>
      <c r="B912" s="1364"/>
      <c r="C912" s="1043"/>
      <c r="D912" s="941"/>
      <c r="E912" s="935"/>
      <c r="F912" s="935"/>
      <c r="G912" s="935"/>
      <c r="H912" s="5"/>
      <c r="I912" s="935"/>
      <c r="J912" s="953">
        <f t="shared" si="15"/>
        <v>0</v>
      </c>
      <c r="K912" s="1039">
        <f>IF(ISTEXT(B912),B912,IF(ISBLANK(B912),0,(B912/B875)*M875))</f>
        <v>0</v>
      </c>
      <c r="L912" s="1044">
        <f>+IF(ISTEXT(C912),0,IF(ISBLANK(C912),0,(C912/B875)*M875))</f>
        <v>0</v>
      </c>
      <c r="M912" s="1045">
        <f>+IF(ISTEXT(C912),0,IF(ISBLANK(C912),0,(C912/1000/B875)*M875))</f>
        <v>0</v>
      </c>
      <c r="N912" s="23">
        <f>IF(ISTEXT(C912),0,(C912/C928)/1000)</f>
        <v>0</v>
      </c>
      <c r="O912" s="942"/>
      <c r="P912" s="942"/>
      <c r="Q912" s="942"/>
      <c r="R912" s="1365">
        <f t="shared" si="16"/>
        <v>0</v>
      </c>
      <c r="S912" s="1369">
        <f>(K912/M875)*U875</f>
        <v>0</v>
      </c>
      <c r="T912" s="1370">
        <f>(L912/M875)*U875</f>
        <v>0</v>
      </c>
      <c r="U912" s="1371">
        <f>(M912/M875)*U875</f>
        <v>0</v>
      </c>
      <c r="V912" s="1372">
        <f t="shared" si="17"/>
        <v>0</v>
      </c>
      <c r="W912" s="5478"/>
      <c r="X912" s="529"/>
      <c r="Y912" s="5357"/>
      <c r="Z912" s="1288" t="s">
        <v>1382</v>
      </c>
    </row>
    <row r="913" spans="1:27" ht="18" customHeight="1">
      <c r="A913" s="5357"/>
      <c r="B913" s="1364"/>
      <c r="C913" s="1043"/>
      <c r="D913" s="941"/>
      <c r="E913" s="935"/>
      <c r="F913" s="935"/>
      <c r="G913" s="935"/>
      <c r="H913" s="5"/>
      <c r="I913" s="935"/>
      <c r="J913" s="953">
        <f t="shared" si="15"/>
        <v>0</v>
      </c>
      <c r="K913" s="1039">
        <f>IF(ISTEXT(B913),B913,IF(ISBLANK(B913),0,(B913/B875)*M875))</f>
        <v>0</v>
      </c>
      <c r="L913" s="1044">
        <f>+IF(ISTEXT(C913),0,IF(ISBLANK(C913),0,(C913/B875)*M875))</f>
        <v>0</v>
      </c>
      <c r="M913" s="1045">
        <f>+IF(ISTEXT(C913),0,IF(ISBLANK(C913),0,(C913/1000/B875)*M875))</f>
        <v>0</v>
      </c>
      <c r="N913" s="23">
        <f>IF(ISTEXT(C913),0,(C913/C928)/1000)</f>
        <v>0</v>
      </c>
      <c r="O913" s="942"/>
      <c r="P913" s="942"/>
      <c r="Q913" s="942"/>
      <c r="R913" s="1365">
        <f t="shared" si="16"/>
        <v>0</v>
      </c>
      <c r="S913" s="1369">
        <f>(K913/M875)*U875</f>
        <v>0</v>
      </c>
      <c r="T913" s="1370">
        <f>(L913/M875)*U875</f>
        <v>0</v>
      </c>
      <c r="U913" s="1371">
        <f>(M913/M875)*U875</f>
        <v>0</v>
      </c>
      <c r="V913" s="1372">
        <f t="shared" si="17"/>
        <v>0</v>
      </c>
      <c r="W913" s="5478"/>
      <c r="X913" s="529"/>
      <c r="Y913" s="5357"/>
      <c r="Z913" s="1288" t="s">
        <v>1382</v>
      </c>
    </row>
    <row r="914" spans="1:27" ht="18" customHeight="1">
      <c r="A914" s="5357"/>
      <c r="B914" s="1364"/>
      <c r="C914" s="1043"/>
      <c r="D914" s="941"/>
      <c r="E914" s="935"/>
      <c r="F914" s="935"/>
      <c r="G914" s="935"/>
      <c r="H914" s="5"/>
      <c r="I914" s="935"/>
      <c r="J914" s="953">
        <f t="shared" si="15"/>
        <v>0</v>
      </c>
      <c r="K914" s="1039">
        <f>IF(ISTEXT(B914),B914,IF(ISBLANK(B914),0,(B914/B875)*M875))</f>
        <v>0</v>
      </c>
      <c r="L914" s="1044">
        <f>+IF(ISTEXT(C914),0,IF(ISBLANK(C914),0,(C914/B875)*M875))</f>
        <v>0</v>
      </c>
      <c r="M914" s="1045">
        <f>+IF(ISTEXT(C914),0,IF(ISBLANK(C914),0,(C914/1000/B875)*M875))</f>
        <v>0</v>
      </c>
      <c r="N914" s="23">
        <f>IF(ISTEXT(C914),0,(C914/C928)/1000)</f>
        <v>0</v>
      </c>
      <c r="O914" s="942"/>
      <c r="P914" s="942"/>
      <c r="Q914" s="942"/>
      <c r="R914" s="1365">
        <f t="shared" si="16"/>
        <v>0</v>
      </c>
      <c r="S914" s="1369">
        <f>(K914/M875)*U875</f>
        <v>0</v>
      </c>
      <c r="T914" s="1370">
        <f>(L914/M875)*U875</f>
        <v>0</v>
      </c>
      <c r="U914" s="1371">
        <f>(M914/M875)*U875</f>
        <v>0</v>
      </c>
      <c r="V914" s="1372">
        <f t="shared" si="17"/>
        <v>0</v>
      </c>
      <c r="W914" s="5478"/>
      <c r="X914" s="529"/>
      <c r="Y914" s="5357"/>
      <c r="Z914" s="1288" t="s">
        <v>1382</v>
      </c>
    </row>
    <row r="915" spans="1:27" ht="18" customHeight="1">
      <c r="A915" s="5357"/>
      <c r="B915" s="1364"/>
      <c r="C915" s="1043"/>
      <c r="D915" s="941"/>
      <c r="E915" s="935"/>
      <c r="F915" s="935"/>
      <c r="G915" s="935"/>
      <c r="H915" s="5"/>
      <c r="I915" s="935"/>
      <c r="J915" s="953">
        <f t="shared" si="15"/>
        <v>0</v>
      </c>
      <c r="K915" s="1039">
        <f>IF(ISTEXT(B915),B915,IF(ISBLANK(B915),0,(B915/B875)*M875))</f>
        <v>0</v>
      </c>
      <c r="L915" s="1044">
        <f>+IF(ISTEXT(C915),0,IF(ISBLANK(C915),0,(C915/B875)*M875))</f>
        <v>0</v>
      </c>
      <c r="M915" s="1045">
        <f>+IF(ISTEXT(C915),0,IF(ISBLANK(C915),0,(C915/1000/B875)*M875))</f>
        <v>0</v>
      </c>
      <c r="N915" s="23">
        <f>IF(ISTEXT(C915),0,(C915/C928)/1000)</f>
        <v>0</v>
      </c>
      <c r="O915" s="942"/>
      <c r="P915" s="942"/>
      <c r="Q915" s="942"/>
      <c r="R915" s="1365">
        <f t="shared" si="16"/>
        <v>0</v>
      </c>
      <c r="S915" s="1369">
        <f>(K915/M875)*U875</f>
        <v>0</v>
      </c>
      <c r="T915" s="1370">
        <f>(L915/M875)*U875</f>
        <v>0</v>
      </c>
      <c r="U915" s="1371">
        <f>(M915/M875)*U875</f>
        <v>0</v>
      </c>
      <c r="V915" s="1372">
        <f t="shared" si="17"/>
        <v>0</v>
      </c>
      <c r="W915" s="5478"/>
      <c r="X915" s="529"/>
      <c r="Y915" s="5357"/>
      <c r="Z915" s="1288" t="s">
        <v>1382</v>
      </c>
    </row>
    <row r="916" spans="1:27" ht="18" customHeight="1">
      <c r="A916" s="5357"/>
      <c r="B916" s="1364"/>
      <c r="C916" s="1043"/>
      <c r="D916" s="941"/>
      <c r="E916" s="935"/>
      <c r="F916" s="935"/>
      <c r="G916" s="935"/>
      <c r="H916" s="5"/>
      <c r="I916" s="935"/>
      <c r="J916" s="953">
        <f t="shared" si="15"/>
        <v>0</v>
      </c>
      <c r="K916" s="1039">
        <f>IF(ISTEXT(B916),B916,IF(ISBLANK(B916),0,(B916/B875)*M875))</f>
        <v>0</v>
      </c>
      <c r="L916" s="1044">
        <f>+IF(ISTEXT(C916),0,IF(ISBLANK(C916),0,(C916/B875)*M875))</f>
        <v>0</v>
      </c>
      <c r="M916" s="1045">
        <f>+IF(ISTEXT(C916),0,IF(ISBLANK(C916),0,(C916/1000/B875)*M875))</f>
        <v>0</v>
      </c>
      <c r="N916" s="23">
        <f>IF(ISTEXT(C916),0,(C916/C928)/1000)</f>
        <v>0</v>
      </c>
      <c r="O916" s="942"/>
      <c r="P916" s="942"/>
      <c r="Q916" s="942"/>
      <c r="R916" s="1365">
        <f t="shared" si="16"/>
        <v>0</v>
      </c>
      <c r="S916" s="1369">
        <f>(K916/M875)*U875</f>
        <v>0</v>
      </c>
      <c r="T916" s="1370">
        <f>(L916/M875)*U875</f>
        <v>0</v>
      </c>
      <c r="U916" s="1371">
        <f>(M916/M875)*U875</f>
        <v>0</v>
      </c>
      <c r="V916" s="1372">
        <f t="shared" si="17"/>
        <v>0</v>
      </c>
      <c r="W916" s="5478"/>
      <c r="X916" s="529"/>
      <c r="Y916" s="5357"/>
      <c r="Z916" s="1288" t="s">
        <v>1382</v>
      </c>
    </row>
    <row r="917" spans="1:27" ht="18" customHeight="1">
      <c r="A917" s="5357"/>
      <c r="B917" s="1364"/>
      <c r="C917" s="1043"/>
      <c r="D917" s="941"/>
      <c r="E917" s="935"/>
      <c r="F917" s="935"/>
      <c r="G917" s="935"/>
      <c r="H917" s="5"/>
      <c r="I917" s="935"/>
      <c r="J917" s="953">
        <f t="shared" si="15"/>
        <v>0</v>
      </c>
      <c r="K917" s="1039">
        <f>IF(ISTEXT(B917),B917,IF(ISBLANK(B917),0,(B917/B875)*M875))</f>
        <v>0</v>
      </c>
      <c r="L917" s="1044">
        <f>+IF(ISTEXT(C917),0,IF(ISBLANK(C917),0,(C917/B875)*M875))</f>
        <v>0</v>
      </c>
      <c r="M917" s="1045">
        <f>+IF(ISTEXT(C917),0,IF(ISBLANK(C917),0,(C917/1000/B875)*M875))</f>
        <v>0</v>
      </c>
      <c r="N917" s="23">
        <f>IF(ISTEXT(C917),0,(C917/C928)/1000)</f>
        <v>0</v>
      </c>
      <c r="O917" s="942"/>
      <c r="P917" s="942"/>
      <c r="Q917" s="942"/>
      <c r="R917" s="1365">
        <f t="shared" si="16"/>
        <v>0</v>
      </c>
      <c r="S917" s="1369">
        <f>(K917/M875)*U875</f>
        <v>0</v>
      </c>
      <c r="T917" s="1370">
        <f>(L917/M875)*U875</f>
        <v>0</v>
      </c>
      <c r="U917" s="1371">
        <f>(M917/M875)*U875</f>
        <v>0</v>
      </c>
      <c r="V917" s="1372">
        <f t="shared" si="17"/>
        <v>0</v>
      </c>
      <c r="W917" s="5478"/>
      <c r="X917" s="529"/>
      <c r="Y917" s="5357"/>
      <c r="Z917" s="1288" t="s">
        <v>1382</v>
      </c>
    </row>
    <row r="918" spans="1:27" ht="18" customHeight="1">
      <c r="A918" s="5357"/>
      <c r="B918" s="1364"/>
      <c r="C918" s="1043"/>
      <c r="D918" s="941"/>
      <c r="E918" s="935"/>
      <c r="F918" s="935"/>
      <c r="G918" s="935"/>
      <c r="H918" s="5"/>
      <c r="I918" s="935"/>
      <c r="J918" s="953">
        <f t="shared" si="15"/>
        <v>0</v>
      </c>
      <c r="K918" s="1039">
        <f>IF(ISTEXT(B918),B918,IF(ISBLANK(B918),0,(B918/B875)*M875))</f>
        <v>0</v>
      </c>
      <c r="L918" s="1044">
        <f>+IF(ISTEXT(C918),0,IF(ISBLANK(C918),0,(C918/B875)*M875))</f>
        <v>0</v>
      </c>
      <c r="M918" s="1045">
        <f>+IF(ISTEXT(C918),0,IF(ISBLANK(C918),0,(C918/1000/B875)*M875))</f>
        <v>0</v>
      </c>
      <c r="N918" s="23">
        <f>IF(ISTEXT(C918),0,(C918/C928)/1000)</f>
        <v>0</v>
      </c>
      <c r="O918" s="942"/>
      <c r="P918" s="942"/>
      <c r="Q918" s="942"/>
      <c r="R918" s="1365">
        <f t="shared" si="16"/>
        <v>0</v>
      </c>
      <c r="S918" s="1369">
        <f>(K918/M875)*U875</f>
        <v>0</v>
      </c>
      <c r="T918" s="1370">
        <f>(L918/M875)*U875</f>
        <v>0</v>
      </c>
      <c r="U918" s="1371">
        <f>(M918/M875)*U875</f>
        <v>0</v>
      </c>
      <c r="V918" s="1372">
        <f t="shared" si="17"/>
        <v>0</v>
      </c>
      <c r="W918" s="5478"/>
      <c r="X918" s="529"/>
      <c r="Y918" s="5357"/>
      <c r="Z918" s="1288" t="s">
        <v>1382</v>
      </c>
    </row>
    <row r="919" spans="1:27" ht="18" customHeight="1">
      <c r="A919" s="5357"/>
      <c r="B919" s="1364"/>
      <c r="C919" s="1043"/>
      <c r="D919" s="941"/>
      <c r="E919" s="935"/>
      <c r="F919" s="935"/>
      <c r="G919" s="935"/>
      <c r="H919" s="5"/>
      <c r="I919" s="935"/>
      <c r="J919" s="953">
        <f t="shared" si="15"/>
        <v>0</v>
      </c>
      <c r="K919" s="1039">
        <f>IF(ISTEXT(B919),B919,IF(ISBLANK(B919),0,(B919/B875)*M875))</f>
        <v>0</v>
      </c>
      <c r="L919" s="1044">
        <f>+IF(ISTEXT(C919),0,IF(ISBLANK(C919),0,(C919/B875)*M875))</f>
        <v>0</v>
      </c>
      <c r="M919" s="1045">
        <f>+IF(ISTEXT(C919),0,IF(ISBLANK(C919),0,(C919/1000/B875)*M875))</f>
        <v>0</v>
      </c>
      <c r="N919" s="23">
        <f>IF(ISTEXT(C919),0,(C919/C928)/1000)</f>
        <v>0</v>
      </c>
      <c r="O919" s="942"/>
      <c r="P919" s="942"/>
      <c r="Q919" s="942"/>
      <c r="R919" s="1365">
        <f t="shared" si="16"/>
        <v>0</v>
      </c>
      <c r="S919" s="1369">
        <f>(K919/M875)*U875</f>
        <v>0</v>
      </c>
      <c r="T919" s="1370">
        <f>(L919/M875)*U875</f>
        <v>0</v>
      </c>
      <c r="U919" s="1371">
        <f>(M919/M875)*U875</f>
        <v>0</v>
      </c>
      <c r="V919" s="1372">
        <f t="shared" si="17"/>
        <v>0</v>
      </c>
      <c r="W919" s="5478"/>
      <c r="X919" s="529"/>
      <c r="Y919" s="5357"/>
      <c r="Z919" s="1288" t="s">
        <v>1382</v>
      </c>
    </row>
    <row r="920" spans="1:27" ht="18" customHeight="1">
      <c r="A920" s="5357"/>
      <c r="B920" s="1364"/>
      <c r="C920" s="1043"/>
      <c r="D920" s="941"/>
      <c r="E920" s="935"/>
      <c r="F920" s="935"/>
      <c r="G920" s="935"/>
      <c r="H920" s="5"/>
      <c r="I920" s="935"/>
      <c r="J920" s="953">
        <f t="shared" si="15"/>
        <v>0</v>
      </c>
      <c r="K920" s="1039">
        <f>IF(ISTEXT(B920),B920,IF(ISBLANK(B920),0,(B920/B875)*M875))</f>
        <v>0</v>
      </c>
      <c r="L920" s="1044">
        <f>+IF(ISTEXT(C920),0,IF(ISBLANK(C920),0,(C920/B875)*M875))</f>
        <v>0</v>
      </c>
      <c r="M920" s="1045">
        <f>+IF(ISTEXT(C920),0,IF(ISBLANK(C920),0,(C920/1000/B875)*M875))</f>
        <v>0</v>
      </c>
      <c r="N920" s="23">
        <f>IF(ISTEXT(C920),0,(C920/C928)/1000)</f>
        <v>0</v>
      </c>
      <c r="O920" s="942"/>
      <c r="P920" s="942"/>
      <c r="Q920" s="942"/>
      <c r="R920" s="1365">
        <f t="shared" si="16"/>
        <v>0</v>
      </c>
      <c r="S920" s="1369">
        <f>(K920/M875)*U875</f>
        <v>0</v>
      </c>
      <c r="T920" s="1370">
        <f>(L920/M875)*U875</f>
        <v>0</v>
      </c>
      <c r="U920" s="1371">
        <f>(M920/M875)*U875</f>
        <v>0</v>
      </c>
      <c r="V920" s="1372">
        <f t="shared" si="17"/>
        <v>0</v>
      </c>
      <c r="W920" s="5478"/>
      <c r="X920" s="529"/>
      <c r="Y920" s="5357"/>
      <c r="Z920" s="1288" t="s">
        <v>1382</v>
      </c>
    </row>
    <row r="921" spans="1:27" ht="18" customHeight="1">
      <c r="A921" s="5357"/>
      <c r="B921" s="1364"/>
      <c r="C921" s="1043"/>
      <c r="D921" s="941"/>
      <c r="E921" s="935"/>
      <c r="F921" s="935"/>
      <c r="G921" s="935"/>
      <c r="H921" s="5"/>
      <c r="I921" s="935"/>
      <c r="J921" s="953">
        <f t="shared" si="15"/>
        <v>0</v>
      </c>
      <c r="K921" s="1039">
        <f>IF(ISTEXT(B921),B921,IF(ISBLANK(B921),0,(B921/B875)*M875))</f>
        <v>0</v>
      </c>
      <c r="L921" s="1044">
        <f>+IF(ISTEXT(C921),0,IF(ISBLANK(C921),0,(C921/B875)*M875))</f>
        <v>0</v>
      </c>
      <c r="M921" s="1045">
        <f>+IF(ISTEXT(C921),0,IF(ISBLANK(C921),0,(C921/1000/B875)*M875))</f>
        <v>0</v>
      </c>
      <c r="N921" s="23">
        <f>IF(ISTEXT(C921),0,(C921/C928)/1000)</f>
        <v>0</v>
      </c>
      <c r="O921" s="942"/>
      <c r="P921" s="942"/>
      <c r="Q921" s="942"/>
      <c r="R921" s="1365">
        <f t="shared" si="16"/>
        <v>0</v>
      </c>
      <c r="S921" s="1369">
        <f>(K921/M875)*U875</f>
        <v>0</v>
      </c>
      <c r="T921" s="1370">
        <f>(L921/M875)*U875</f>
        <v>0</v>
      </c>
      <c r="U921" s="1371">
        <f>(M921/M875)*U875</f>
        <v>0</v>
      </c>
      <c r="V921" s="1372">
        <f t="shared" si="17"/>
        <v>0</v>
      </c>
      <c r="W921" s="5478"/>
      <c r="X921" s="529"/>
      <c r="Y921" s="5357"/>
      <c r="Z921" s="1288" t="s">
        <v>1382</v>
      </c>
    </row>
    <row r="922" spans="1:27" ht="18" customHeight="1">
      <c r="A922" s="5357"/>
      <c r="B922" s="1364"/>
      <c r="C922" s="1043"/>
      <c r="D922" s="941"/>
      <c r="E922" s="935"/>
      <c r="F922" s="935"/>
      <c r="G922" s="935"/>
      <c r="H922" s="5"/>
      <c r="I922" s="935"/>
      <c r="J922" s="953">
        <f t="shared" si="15"/>
        <v>0</v>
      </c>
      <c r="K922" s="1039">
        <f>IF(ISTEXT(B922),B922,IF(ISBLANK(B922),0,(B922/B875)*M875))</f>
        <v>0</v>
      </c>
      <c r="L922" s="1044">
        <f>+IF(ISTEXT(C922),0,IF(ISBLANK(C922),0,(C922/B875)*M875))</f>
        <v>0</v>
      </c>
      <c r="M922" s="1045">
        <f>+IF(ISTEXT(C922),0,IF(ISBLANK(C922),0,(C922/1000/B875)*M875))</f>
        <v>0</v>
      </c>
      <c r="N922" s="23">
        <f>IF(ISTEXT(C922),0,(C922/C928)/1000)</f>
        <v>0</v>
      </c>
      <c r="O922" s="942"/>
      <c r="P922" s="942"/>
      <c r="Q922" s="942"/>
      <c r="R922" s="1365">
        <f t="shared" si="16"/>
        <v>0</v>
      </c>
      <c r="S922" s="1369">
        <f>(K922/M875)*U875</f>
        <v>0</v>
      </c>
      <c r="T922" s="1370">
        <f>(L922/M875)*U875</f>
        <v>0</v>
      </c>
      <c r="U922" s="1371">
        <f>(M922/M875)*U875</f>
        <v>0</v>
      </c>
      <c r="V922" s="1372">
        <f t="shared" si="17"/>
        <v>0</v>
      </c>
      <c r="W922" s="5478"/>
      <c r="X922" s="529"/>
      <c r="Y922" s="5357"/>
      <c r="Z922" s="1288" t="s">
        <v>1382</v>
      </c>
    </row>
    <row r="923" spans="1:27" ht="18" customHeight="1">
      <c r="A923" s="5357"/>
      <c r="B923" s="1364"/>
      <c r="C923" s="1043"/>
      <c r="D923" s="941"/>
      <c r="E923" s="935"/>
      <c r="F923" s="935"/>
      <c r="G923" s="935"/>
      <c r="H923" s="5"/>
      <c r="I923" s="935"/>
      <c r="J923" s="953">
        <f t="shared" si="15"/>
        <v>0</v>
      </c>
      <c r="K923" s="1039">
        <f>IF(ISTEXT(B923),B923,IF(ISBLANK(B923),0,(B923/B875)*M875))</f>
        <v>0</v>
      </c>
      <c r="L923" s="1044">
        <f>+IF(ISTEXT(C923),0,IF(ISBLANK(C923),0,(C923/B875)*M875))</f>
        <v>0</v>
      </c>
      <c r="M923" s="1045">
        <f>+IF(ISTEXT(C923),0,IF(ISBLANK(C923),0,(C923/1000/B875)*M875))</f>
        <v>0</v>
      </c>
      <c r="N923" s="23">
        <f>IF(ISTEXT(C923),0,(C923/C928)/1000)</f>
        <v>0</v>
      </c>
      <c r="O923" s="942"/>
      <c r="P923" s="942"/>
      <c r="Q923" s="942"/>
      <c r="R923" s="1365">
        <f t="shared" si="16"/>
        <v>0</v>
      </c>
      <c r="S923" s="1369">
        <f>(K923/M875)*U875</f>
        <v>0</v>
      </c>
      <c r="T923" s="1370">
        <f>(L923/M875)*U875</f>
        <v>0</v>
      </c>
      <c r="U923" s="1371">
        <f>(M923/M875)*U875</f>
        <v>0</v>
      </c>
      <c r="V923" s="1372">
        <f t="shared" si="17"/>
        <v>0</v>
      </c>
      <c r="W923" s="5478"/>
      <c r="X923" s="529"/>
      <c r="Y923" s="5357"/>
      <c r="Z923" s="1288" t="s">
        <v>1382</v>
      </c>
    </row>
    <row r="924" spans="1:27" ht="18" customHeight="1">
      <c r="A924" s="5357"/>
      <c r="B924" s="1364"/>
      <c r="C924" s="1043"/>
      <c r="D924" s="941"/>
      <c r="E924" s="935"/>
      <c r="F924" s="935"/>
      <c r="G924" s="935"/>
      <c r="H924" s="5"/>
      <c r="I924" s="935"/>
      <c r="J924" s="953">
        <f t="shared" si="15"/>
        <v>0</v>
      </c>
      <c r="K924" s="1039">
        <f>IF(ISTEXT(B924),B924,IF(ISBLANK(B924),0,(B924/B875)*M875))</f>
        <v>0</v>
      </c>
      <c r="L924" s="1044">
        <f>+IF(ISTEXT(C924),0,IF(ISBLANK(C924),0,(C924/B875)*M875))</f>
        <v>0</v>
      </c>
      <c r="M924" s="1045">
        <f>+IF(ISTEXT(C924),0,IF(ISBLANK(C924),0,(C924/1000/B875)*M875))</f>
        <v>0</v>
      </c>
      <c r="N924" s="23">
        <f>IF(ISTEXT(C924),0,(C924/C928)/1000)</f>
        <v>0</v>
      </c>
      <c r="O924" s="942"/>
      <c r="P924" s="942"/>
      <c r="Q924" s="942"/>
      <c r="R924" s="1365">
        <f t="shared" si="16"/>
        <v>0</v>
      </c>
      <c r="S924" s="1369">
        <f>(K924/M875)*U875</f>
        <v>0</v>
      </c>
      <c r="T924" s="1370">
        <f>(L924/M875)*U875</f>
        <v>0</v>
      </c>
      <c r="U924" s="1371">
        <f>(M924/M875)*U875</f>
        <v>0</v>
      </c>
      <c r="V924" s="1372">
        <f t="shared" si="17"/>
        <v>0</v>
      </c>
      <c r="W924" s="5478"/>
      <c r="X924" s="529"/>
      <c r="Y924" s="5357"/>
      <c r="Z924" s="1288" t="s">
        <v>1382</v>
      </c>
    </row>
    <row r="925" spans="1:27" ht="18" customHeight="1">
      <c r="A925" s="5357"/>
      <c r="B925" s="1364"/>
      <c r="C925" s="1043"/>
      <c r="D925" s="941"/>
      <c r="E925" s="935"/>
      <c r="F925" s="935"/>
      <c r="G925" s="935"/>
      <c r="H925" s="5"/>
      <c r="I925" s="935"/>
      <c r="J925" s="953">
        <f t="shared" si="15"/>
        <v>0</v>
      </c>
      <c r="K925" s="1039">
        <f>IF(ISTEXT(B925),B925,IF(ISBLANK(B925),0,(B925/B875)*M875))</f>
        <v>0</v>
      </c>
      <c r="L925" s="1044">
        <f>+IF(ISTEXT(C925),0,IF(ISBLANK(C925),0,(C925/B875)*M875))</f>
        <v>0</v>
      </c>
      <c r="M925" s="1045">
        <f>+IF(ISTEXT(C925),0,IF(ISBLANK(C925),0,(C925/1000/B875)*M875))</f>
        <v>0</v>
      </c>
      <c r="N925" s="23">
        <f>IF(ISTEXT(C925),0,(C925/C928)/1000)</f>
        <v>0</v>
      </c>
      <c r="O925" s="942"/>
      <c r="P925" s="942"/>
      <c r="Q925" s="942"/>
      <c r="R925" s="1365">
        <f t="shared" si="16"/>
        <v>0</v>
      </c>
      <c r="S925" s="1369">
        <f>(K925/M875)*U875</f>
        <v>0</v>
      </c>
      <c r="T925" s="1370">
        <f>(L925/M875)*U875</f>
        <v>0</v>
      </c>
      <c r="U925" s="1371">
        <f>(M925/M875)*U875</f>
        <v>0</v>
      </c>
      <c r="V925" s="1372">
        <f t="shared" si="17"/>
        <v>0</v>
      </c>
      <c r="W925" s="5478"/>
      <c r="X925" s="529"/>
      <c r="Y925" s="5357"/>
      <c r="Z925" s="1288" t="s">
        <v>1382</v>
      </c>
    </row>
    <row r="926" spans="1:27" ht="18" customHeight="1">
      <c r="A926" s="5357"/>
      <c r="B926" s="1364"/>
      <c r="C926" s="1043"/>
      <c r="D926" s="941"/>
      <c r="E926" s="935"/>
      <c r="F926" s="935"/>
      <c r="G926" s="935"/>
      <c r="H926" s="5"/>
      <c r="I926" s="935"/>
      <c r="J926" s="953">
        <f t="shared" si="15"/>
        <v>0</v>
      </c>
      <c r="K926" s="1039">
        <f>IF(ISTEXT(B926),B926,IF(ISBLANK(B926),0,(B926/B875)*M875))</f>
        <v>0</v>
      </c>
      <c r="L926" s="1044">
        <f>+IF(ISTEXT(C926),0,IF(ISBLANK(C926),0,(C926/B875)*M875))</f>
        <v>0</v>
      </c>
      <c r="M926" s="1045">
        <f>+IF(ISTEXT(C926),0,IF(ISBLANK(C926),0,(C926/1000/B875)*M875))</f>
        <v>0</v>
      </c>
      <c r="N926" s="23">
        <f>IF(ISTEXT(C926),0,(C926/C928)/1000)</f>
        <v>0</v>
      </c>
      <c r="O926" s="942"/>
      <c r="P926" s="942"/>
      <c r="Q926" s="942"/>
      <c r="R926" s="1365">
        <f t="shared" si="16"/>
        <v>0</v>
      </c>
      <c r="S926" s="1369">
        <f>(K926/M875)*U875</f>
        <v>0</v>
      </c>
      <c r="T926" s="1370">
        <f>(L926/M875)*U875</f>
        <v>0</v>
      </c>
      <c r="U926" s="1371">
        <f>(M926/M875)*U875</f>
        <v>0</v>
      </c>
      <c r="V926" s="1372">
        <f t="shared" si="17"/>
        <v>0</v>
      </c>
      <c r="W926" s="5478"/>
      <c r="X926" s="529"/>
      <c r="Y926" s="5357"/>
      <c r="Z926" s="5508" t="s">
        <v>1442</v>
      </c>
      <c r="AA926" s="5508"/>
    </row>
    <row r="927" spans="1:27" ht="18" customHeight="1">
      <c r="A927" s="5357"/>
      <c r="B927" s="5339" t="s">
        <v>2236</v>
      </c>
      <c r="C927" s="5340"/>
      <c r="D927" s="5340"/>
      <c r="E927" s="5340"/>
      <c r="F927" s="5340"/>
      <c r="G927" s="5340"/>
      <c r="H927" s="5340"/>
      <c r="I927" s="5340"/>
      <c r="J927" s="5340"/>
      <c r="K927" s="5340"/>
      <c r="L927" s="5340"/>
      <c r="M927" s="5340"/>
      <c r="N927" s="5341"/>
      <c r="O927" s="942"/>
      <c r="P927" s="942"/>
      <c r="Q927" s="942"/>
      <c r="R927" s="1365"/>
      <c r="S927" s="1366"/>
      <c r="T927" s="1373"/>
      <c r="U927" s="943"/>
      <c r="V927" s="952"/>
      <c r="W927" s="5478"/>
      <c r="X927" s="529"/>
      <c r="Y927" s="5357"/>
      <c r="Z927" s="5508"/>
      <c r="AA927" s="5508"/>
    </row>
    <row r="928" spans="1:27" ht="18" customHeight="1">
      <c r="A928" s="5357"/>
      <c r="B928" s="1363"/>
      <c r="C928" s="1374">
        <f>SUM(C886:C927)/1000</f>
        <v>1.5</v>
      </c>
      <c r="D928" s="5342" t="s">
        <v>294</v>
      </c>
      <c r="E928" s="5342"/>
      <c r="F928" s="5342"/>
      <c r="G928" s="5342"/>
      <c r="H928" s="5342"/>
      <c r="I928" s="5342"/>
      <c r="J928" s="1046"/>
      <c r="K928" s="1046"/>
      <c r="L928" s="1047">
        <f>SUM(L886:L927)</f>
        <v>1500</v>
      </c>
      <c r="M928" s="1026">
        <f>SUM(M886:M927)</f>
        <v>1.5</v>
      </c>
      <c r="N928" s="25">
        <f>SUM(N886:N926)</f>
        <v>1</v>
      </c>
      <c r="O928" s="1375"/>
      <c r="P928" s="1375"/>
      <c r="Q928" s="1375"/>
      <c r="R928" s="1376" t="str">
        <f>D928</f>
        <v xml:space="preserve">POIDS RECETTE </v>
      </c>
      <c r="S928" s="1377">
        <f>(K928/M875)*U875</f>
        <v>0</v>
      </c>
      <c r="T928" s="1378">
        <f>(L928/M875)*U875</f>
        <v>3000</v>
      </c>
      <c r="U928" s="1379">
        <f>(M928/M875)*U875</f>
        <v>3</v>
      </c>
      <c r="V928" s="1380">
        <f>N928</f>
        <v>1</v>
      </c>
      <c r="W928" s="5478"/>
      <c r="X928" s="529"/>
      <c r="Y928" s="5357"/>
      <c r="Z928" s="5508"/>
      <c r="AA928" s="5508"/>
    </row>
    <row r="929" spans="1:27" ht="18" customHeight="1">
      <c r="A929" s="5357"/>
      <c r="B929" s="1363"/>
      <c r="C929" s="1381">
        <f>C928*1000</f>
        <v>1500</v>
      </c>
      <c r="D929" s="1027"/>
      <c r="E929" s="1027"/>
      <c r="F929" s="1027"/>
      <c r="G929" s="1027"/>
      <c r="H929" s="1027"/>
      <c r="I929" s="1027"/>
      <c r="J929" s="1027"/>
      <c r="K929" s="1027"/>
      <c r="L929" s="1027"/>
      <c r="M929" s="1027"/>
      <c r="N929" s="30"/>
      <c r="O929" s="1332"/>
      <c r="P929" s="1333"/>
      <c r="Q929" s="1333"/>
      <c r="R929" s="1333"/>
      <c r="S929" s="1334"/>
      <c r="T929" s="1334"/>
      <c r="U929" s="1334"/>
      <c r="V929" s="1335"/>
      <c r="W929" s="5478"/>
      <c r="X929" s="529"/>
      <c r="Y929" s="5357"/>
      <c r="Z929" s="5508"/>
      <c r="AA929" s="5508"/>
    </row>
    <row r="930" spans="1:27" ht="18" customHeight="1">
      <c r="A930" s="5357"/>
      <c r="B930" s="1382"/>
      <c r="C930" s="955" t="s">
        <v>295</v>
      </c>
      <c r="D930" s="956"/>
      <c r="E930" s="956"/>
      <c r="F930" s="956"/>
      <c r="G930" s="5323" t="s">
        <v>247</v>
      </c>
      <c r="H930" s="5323"/>
      <c r="I930" s="5323"/>
      <c r="J930" s="5323"/>
      <c r="K930" s="5323"/>
      <c r="L930" s="5323"/>
      <c r="M930" s="5323"/>
      <c r="N930" s="5324"/>
      <c r="O930" s="1326"/>
      <c r="P930" s="1326"/>
      <c r="Q930" s="1326"/>
      <c r="R930" s="1413"/>
      <c r="S930" s="1414"/>
      <c r="T930" s="1415"/>
      <c r="U930" s="1416"/>
      <c r="V930" s="1417"/>
      <c r="W930" s="5478"/>
      <c r="X930" s="529"/>
      <c r="Y930" s="5357"/>
      <c r="Z930" s="1288" t="s">
        <v>1382</v>
      </c>
    </row>
    <row r="931" spans="1:27" ht="18" customHeight="1">
      <c r="A931" s="5357"/>
      <c r="B931" s="1383"/>
      <c r="C931" s="957" t="str">
        <f>SUBSTITUTE(ADDRESS(1,COLUMN(),4),"1","")</f>
        <v>C</v>
      </c>
      <c r="D931" s="958" t="s">
        <v>296</v>
      </c>
      <c r="E931" s="1058"/>
      <c r="F931" s="1058"/>
      <c r="G931" s="5323"/>
      <c r="H931" s="5323"/>
      <c r="I931" s="5323"/>
      <c r="J931" s="5323"/>
      <c r="K931" s="5323"/>
      <c r="L931" s="5323"/>
      <c r="M931" s="5323"/>
      <c r="N931" s="5324"/>
      <c r="O931" s="1326"/>
      <c r="P931" s="1326"/>
      <c r="Q931" s="1326"/>
      <c r="R931" s="1413"/>
      <c r="S931" s="1414"/>
      <c r="T931" s="1415"/>
      <c r="U931" s="1416"/>
      <c r="V931" s="1417"/>
      <c r="W931" s="5478"/>
      <c r="X931" s="529"/>
      <c r="Y931" s="5357"/>
      <c r="Z931" s="1288" t="s">
        <v>1382</v>
      </c>
    </row>
    <row r="932" spans="1:27" ht="18" customHeight="1">
      <c r="A932" s="5357"/>
      <c r="B932" s="1383"/>
      <c r="C932" s="960" t="s">
        <v>297</v>
      </c>
      <c r="D932" s="955" t="s">
        <v>298</v>
      </c>
      <c r="E932" s="1058"/>
      <c r="F932" s="1058"/>
      <c r="G932" s="955"/>
      <c r="H932" s="1059"/>
      <c r="I932" s="1059"/>
      <c r="J932" s="1059"/>
      <c r="K932" s="1059"/>
      <c r="L932" s="1059"/>
      <c r="M932" s="1059"/>
      <c r="N932" s="26"/>
      <c r="O932" s="1326"/>
      <c r="P932" s="1326"/>
      <c r="Q932" s="1326"/>
      <c r="R932" s="1413"/>
      <c r="S932" s="1414"/>
      <c r="T932" s="1415"/>
      <c r="U932" s="1416"/>
      <c r="V932" s="1417"/>
      <c r="W932" s="5478"/>
      <c r="X932" s="529"/>
      <c r="Y932" s="5357"/>
      <c r="Z932" s="1288" t="s">
        <v>1382</v>
      </c>
    </row>
    <row r="933" spans="1:27" ht="18" customHeight="1">
      <c r="A933" s="5357"/>
      <c r="B933" s="1318"/>
      <c r="C933" s="1384"/>
      <c r="D933" s="929"/>
      <c r="E933" s="930"/>
      <c r="F933" s="927"/>
      <c r="G933" s="927"/>
      <c r="H933" s="927"/>
      <c r="I933" s="927"/>
      <c r="J933" s="927"/>
      <c r="K933" s="1062" t="s">
        <v>299</v>
      </c>
      <c r="L933" s="927"/>
      <c r="M933" s="927"/>
      <c r="N933" s="27"/>
      <c r="O933" s="1326"/>
      <c r="P933" s="1326"/>
      <c r="Q933" s="1326"/>
      <c r="R933" s="1413"/>
      <c r="S933" s="1414"/>
      <c r="T933" s="1415"/>
      <c r="U933" s="1416"/>
      <c r="V933" s="1417"/>
      <c r="W933" s="5478"/>
      <c r="X933" s="529"/>
      <c r="Y933" s="5357"/>
      <c r="Z933" s="1288" t="s">
        <v>1382</v>
      </c>
    </row>
    <row r="934" spans="1:27" ht="18" customHeight="1">
      <c r="A934" s="5357"/>
      <c r="B934" s="2896">
        <v>1</v>
      </c>
      <c r="C934" s="1384"/>
      <c r="D934" s="932"/>
      <c r="E934" s="927"/>
      <c r="F934" s="933"/>
      <c r="G934" s="933"/>
      <c r="H934" s="933"/>
      <c r="I934" s="933"/>
      <c r="J934" s="933"/>
      <c r="K934" s="1062" t="s">
        <v>300</v>
      </c>
      <c r="L934" s="933"/>
      <c r="M934" s="933"/>
      <c r="N934" s="28"/>
      <c r="O934" s="1326"/>
      <c r="P934" s="1326"/>
      <c r="Q934" s="1326"/>
      <c r="R934" s="1413"/>
      <c r="S934" s="1414"/>
      <c r="T934" s="1415"/>
      <c r="U934" s="1416"/>
      <c r="V934" s="1417"/>
      <c r="W934" s="5478"/>
      <c r="X934" s="529"/>
      <c r="Y934" s="5357"/>
      <c r="Z934" s="1288" t="s">
        <v>1382</v>
      </c>
    </row>
    <row r="935" spans="1:27" ht="18" customHeight="1">
      <c r="A935" s="5357"/>
      <c r="B935" s="2896">
        <f>LARGE(B934:B934,1)+1</f>
        <v>2</v>
      </c>
      <c r="C935" s="1386" t="s">
        <v>2238</v>
      </c>
      <c r="D935" s="939"/>
      <c r="E935" s="939"/>
      <c r="F935" s="939"/>
      <c r="G935" s="939"/>
      <c r="H935" s="939"/>
      <c r="I935" s="939"/>
      <c r="J935" s="939"/>
      <c r="K935" s="1062" t="s">
        <v>302</v>
      </c>
      <c r="L935" s="939"/>
      <c r="M935" s="939"/>
      <c r="N935" s="1387"/>
      <c r="O935" s="1326"/>
      <c r="P935" s="1326"/>
      <c r="Q935" s="1326"/>
      <c r="R935" s="1413"/>
      <c r="S935" s="1414"/>
      <c r="T935" s="1415"/>
      <c r="U935" s="1416"/>
      <c r="V935" s="1417"/>
      <c r="W935" s="5478"/>
      <c r="X935" s="529"/>
      <c r="Y935" s="5357"/>
      <c r="Z935" s="1288" t="s">
        <v>1382</v>
      </c>
    </row>
    <row r="936" spans="1:27" ht="18" customHeight="1">
      <c r="A936" s="5357"/>
      <c r="B936" s="2896">
        <f>LARGE(B934:B935,1)+1</f>
        <v>3</v>
      </c>
      <c r="C936" s="1386"/>
      <c r="D936" s="939"/>
      <c r="E936" s="939"/>
      <c r="F936" s="939"/>
      <c r="G936" s="939"/>
      <c r="H936" s="939"/>
      <c r="I936" s="939"/>
      <c r="J936" s="939"/>
      <c r="K936" s="939"/>
      <c r="L936" s="939"/>
      <c r="M936" s="939"/>
      <c r="N936" s="1387"/>
      <c r="O936" s="1326"/>
      <c r="P936" s="1326"/>
      <c r="Q936" s="1326"/>
      <c r="R936" s="1413"/>
      <c r="S936" s="1414"/>
      <c r="T936" s="1415"/>
      <c r="U936" s="1416"/>
      <c r="V936" s="1417"/>
      <c r="W936" s="5478"/>
      <c r="X936" s="529"/>
      <c r="Y936" s="5357"/>
      <c r="Z936" s="1288" t="s">
        <v>1382</v>
      </c>
    </row>
    <row r="937" spans="1:27" ht="18" customHeight="1">
      <c r="A937" s="5357"/>
      <c r="B937" s="2896">
        <f>LARGE(B934:B936,1)+1</f>
        <v>4</v>
      </c>
      <c r="C937" s="1388" t="s">
        <v>1436</v>
      </c>
      <c r="D937" s="1389"/>
      <c r="E937" s="1389"/>
      <c r="F937" s="1389"/>
      <c r="G937" s="1389"/>
      <c r="H937" s="1389"/>
      <c r="I937" s="1389"/>
      <c r="J937" s="1389"/>
      <c r="K937" s="1389"/>
      <c r="L937" s="1389"/>
      <c r="M937" s="1389"/>
      <c r="N937" s="1390"/>
      <c r="O937" s="1326"/>
      <c r="P937" s="1326"/>
      <c r="Q937" s="1326"/>
      <c r="R937" s="1413"/>
      <c r="S937" s="1414"/>
      <c r="T937" s="1415"/>
      <c r="U937" s="1416"/>
      <c r="V937" s="1417"/>
      <c r="W937" s="5478"/>
      <c r="X937" s="529"/>
      <c r="Y937" s="5357"/>
      <c r="Z937" s="1288" t="s">
        <v>1382</v>
      </c>
    </row>
    <row r="938" spans="1:27" ht="18" customHeight="1">
      <c r="A938" s="5357"/>
      <c r="B938" s="2896">
        <f>LARGE(B934:B937,1)+1</f>
        <v>5</v>
      </c>
      <c r="C938" s="1386"/>
      <c r="D938" s="939"/>
      <c r="E938" s="939"/>
      <c r="F938" s="939"/>
      <c r="G938" s="939"/>
      <c r="H938" s="939"/>
      <c r="I938" s="939"/>
      <c r="J938" s="939"/>
      <c r="K938" s="939"/>
      <c r="L938" s="939"/>
      <c r="M938" s="939"/>
      <c r="N938" s="1387"/>
      <c r="O938" s="1326"/>
      <c r="P938" s="1326"/>
      <c r="Q938" s="1326"/>
      <c r="R938" s="1413"/>
      <c r="S938" s="1414"/>
      <c r="T938" s="1415"/>
      <c r="U938" s="1416"/>
      <c r="V938" s="1417"/>
      <c r="W938" s="5478"/>
      <c r="X938" s="529"/>
      <c r="Y938" s="5357"/>
      <c r="Z938" s="1288" t="s">
        <v>1382</v>
      </c>
    </row>
    <row r="939" spans="1:27" ht="18" customHeight="1">
      <c r="A939" s="5357"/>
      <c r="B939" s="2896">
        <f>LARGE(B934:B938,1)+1</f>
        <v>6</v>
      </c>
      <c r="C939" s="1386" t="s">
        <v>304</v>
      </c>
      <c r="D939" s="939"/>
      <c r="E939" s="939"/>
      <c r="F939" s="939"/>
      <c r="G939" s="939"/>
      <c r="H939" s="939"/>
      <c r="I939" s="939"/>
      <c r="J939" s="939"/>
      <c r="K939" s="939"/>
      <c r="L939" s="939"/>
      <c r="M939" s="939"/>
      <c r="N939" s="1387"/>
      <c r="O939" s="1326"/>
      <c r="P939" s="1326"/>
      <c r="Q939" s="1326"/>
      <c r="R939" s="1413"/>
      <c r="S939" s="1414"/>
      <c r="T939" s="1415"/>
      <c r="U939" s="1416"/>
      <c r="V939" s="1417"/>
      <c r="W939" s="5478"/>
      <c r="X939" s="529"/>
      <c r="Y939" s="5357"/>
      <c r="Z939" s="1288" t="s">
        <v>1382</v>
      </c>
    </row>
    <row r="940" spans="1:27" ht="18" customHeight="1">
      <c r="A940" s="5357"/>
      <c r="B940" s="2896">
        <f>LARGE(B934:B939,1)+1</f>
        <v>7</v>
      </c>
      <c r="C940" s="1386"/>
      <c r="D940" s="939"/>
      <c r="E940" s="939"/>
      <c r="F940" s="939"/>
      <c r="G940" s="939"/>
      <c r="H940" s="939"/>
      <c r="I940" s="939"/>
      <c r="J940" s="939"/>
      <c r="K940" s="939"/>
      <c r="L940" s="939"/>
      <c r="M940" s="939"/>
      <c r="N940" s="1387"/>
      <c r="O940" s="1326"/>
      <c r="P940" s="1326"/>
      <c r="Q940" s="1326"/>
      <c r="R940" s="1413"/>
      <c r="S940" s="1414"/>
      <c r="T940" s="1415"/>
      <c r="U940" s="1416"/>
      <c r="V940" s="1417"/>
      <c r="W940" s="5478"/>
      <c r="X940" s="529"/>
      <c r="Y940" s="5357"/>
      <c r="Z940" s="1288" t="s">
        <v>1382</v>
      </c>
    </row>
    <row r="941" spans="1:27" ht="18" customHeight="1">
      <c r="A941" s="5357"/>
      <c r="B941" s="2896">
        <f>LARGE(B934:B940,1)+1</f>
        <v>8</v>
      </c>
      <c r="C941" s="1386"/>
      <c r="D941" s="939"/>
      <c r="E941" s="939"/>
      <c r="F941" s="939"/>
      <c r="G941" s="939"/>
      <c r="H941" s="939"/>
      <c r="I941" s="939"/>
      <c r="J941" s="939"/>
      <c r="K941" s="939"/>
      <c r="L941" s="939"/>
      <c r="M941" s="939"/>
      <c r="N941" s="1387"/>
      <c r="O941" s="1326"/>
      <c r="P941" s="1326"/>
      <c r="Q941" s="1326"/>
      <c r="R941" s="1413"/>
      <c r="S941" s="1414"/>
      <c r="T941" s="1415"/>
      <c r="U941" s="1416"/>
      <c r="V941" s="1417"/>
      <c r="W941" s="5478"/>
      <c r="X941" s="529"/>
      <c r="Y941" s="5357"/>
      <c r="Z941" s="1288" t="s">
        <v>1382</v>
      </c>
    </row>
    <row r="942" spans="1:27" ht="18" customHeight="1">
      <c r="A942" s="5357"/>
      <c r="B942" s="2896">
        <f>LARGE(B934:B941,1)+1</f>
        <v>9</v>
      </c>
      <c r="C942" s="1386" t="s">
        <v>2237</v>
      </c>
      <c r="D942" s="939"/>
      <c r="E942" s="939"/>
      <c r="F942" s="939"/>
      <c r="G942" s="939"/>
      <c r="H942" s="939"/>
      <c r="I942" s="939"/>
      <c r="J942" s="939"/>
      <c r="K942" s="939"/>
      <c r="L942" s="939"/>
      <c r="M942" s="939"/>
      <c r="N942" s="1387"/>
      <c r="O942" s="1326"/>
      <c r="P942" s="1326"/>
      <c r="Q942" s="1326"/>
      <c r="R942" s="1413"/>
      <c r="S942" s="1414"/>
      <c r="T942" s="1415"/>
      <c r="U942" s="1416"/>
      <c r="V942" s="1417"/>
      <c r="W942" s="5478"/>
      <c r="X942" s="529"/>
      <c r="Y942" s="5357"/>
      <c r="Z942" s="1288" t="s">
        <v>1382</v>
      </c>
    </row>
    <row r="943" spans="1:27" ht="18" customHeight="1">
      <c r="A943" s="5357"/>
      <c r="B943" s="2896">
        <f>LARGE(B934:B942,1)+1</f>
        <v>10</v>
      </c>
      <c r="C943" s="1386"/>
      <c r="D943" s="939"/>
      <c r="E943" s="939"/>
      <c r="F943" s="939"/>
      <c r="G943" s="939"/>
      <c r="H943" s="939"/>
      <c r="I943" s="939"/>
      <c r="J943" s="939"/>
      <c r="K943" s="939"/>
      <c r="L943" s="939"/>
      <c r="M943" s="939"/>
      <c r="N943" s="1387"/>
      <c r="O943" s="1326"/>
      <c r="P943" s="1326"/>
      <c r="Q943" s="1326"/>
      <c r="R943" s="1413"/>
      <c r="S943" s="1414"/>
      <c r="T943" s="1415"/>
      <c r="U943" s="1416"/>
      <c r="V943" s="1417"/>
      <c r="W943" s="5478"/>
      <c r="X943" s="529"/>
      <c r="Y943" s="5357"/>
      <c r="Z943" s="1288" t="s">
        <v>1382</v>
      </c>
    </row>
    <row r="944" spans="1:27" ht="18" customHeight="1">
      <c r="A944" s="5357"/>
      <c r="B944" s="2896">
        <f>LARGE(B934:B943,1)+1</f>
        <v>11</v>
      </c>
      <c r="C944" s="1386" t="s">
        <v>306</v>
      </c>
      <c r="D944" s="939"/>
      <c r="E944" s="939"/>
      <c r="F944" s="939"/>
      <c r="G944" s="939"/>
      <c r="H944" s="939"/>
      <c r="I944" s="939"/>
      <c r="J944" s="939"/>
      <c r="K944" s="939"/>
      <c r="L944" s="939"/>
      <c r="M944" s="939"/>
      <c r="N944" s="1387"/>
      <c r="O944" s="1326"/>
      <c r="P944" s="1326"/>
      <c r="Q944" s="1326"/>
      <c r="R944" s="1413"/>
      <c r="S944" s="1414"/>
      <c r="T944" s="1415"/>
      <c r="U944" s="1416"/>
      <c r="V944" s="1417"/>
      <c r="W944" s="5478"/>
      <c r="X944" s="529"/>
      <c r="Y944" s="5357"/>
      <c r="Z944" s="1288" t="s">
        <v>1382</v>
      </c>
    </row>
    <row r="945" spans="1:26" ht="18" customHeight="1">
      <c r="A945" s="5357"/>
      <c r="B945" s="2896">
        <f>LARGE(B934:B944,1)+1</f>
        <v>12</v>
      </c>
      <c r="C945" s="1386"/>
      <c r="D945" s="939"/>
      <c r="E945" s="939"/>
      <c r="F945" s="939"/>
      <c r="G945" s="939"/>
      <c r="H945" s="939"/>
      <c r="I945" s="939"/>
      <c r="J945" s="939"/>
      <c r="K945" s="939"/>
      <c r="L945" s="939"/>
      <c r="M945" s="939"/>
      <c r="N945" s="1387"/>
      <c r="O945" s="1326"/>
      <c r="P945" s="1326"/>
      <c r="Q945" s="1326"/>
      <c r="R945" s="1413"/>
      <c r="S945" s="1414"/>
      <c r="T945" s="1415"/>
      <c r="U945" s="1416"/>
      <c r="V945" s="1417"/>
      <c r="W945" s="5478"/>
      <c r="X945" s="529"/>
      <c r="Y945" s="5357"/>
      <c r="Z945" s="1288" t="s">
        <v>1382</v>
      </c>
    </row>
    <row r="946" spans="1:26" ht="18" customHeight="1">
      <c r="A946" s="5357"/>
      <c r="B946" s="2896">
        <f>LARGE(B934:B945,1)+1</f>
        <v>13</v>
      </c>
      <c r="C946" s="1384"/>
      <c r="D946" s="935"/>
      <c r="E946" s="935"/>
      <c r="F946" s="935"/>
      <c r="G946" s="935"/>
      <c r="H946" s="935"/>
      <c r="I946" s="935"/>
      <c r="J946" s="935"/>
      <c r="K946" s="1391"/>
      <c r="L946" s="1391"/>
      <c r="M946" s="1391"/>
      <c r="N946" s="67"/>
      <c r="O946" s="1326"/>
      <c r="P946" s="1326"/>
      <c r="Q946" s="1326"/>
      <c r="R946" s="1413"/>
      <c r="S946" s="1414"/>
      <c r="T946" s="1415"/>
      <c r="U946" s="1416"/>
      <c r="V946" s="1417"/>
      <c r="W946" s="5478"/>
      <c r="X946" s="529"/>
      <c r="Y946" s="5357"/>
      <c r="Z946" s="1288" t="s">
        <v>1382</v>
      </c>
    </row>
    <row r="947" spans="1:26" ht="18" customHeight="1">
      <c r="A947" s="5357"/>
      <c r="B947" s="2896">
        <f>LARGE(B934:B946,1)+1</f>
        <v>14</v>
      </c>
      <c r="C947" s="1384"/>
      <c r="D947" s="935"/>
      <c r="E947" s="935"/>
      <c r="F947" s="935"/>
      <c r="G947" s="935"/>
      <c r="H947" s="935"/>
      <c r="I947" s="935"/>
      <c r="J947" s="935"/>
      <c r="K947" s="935"/>
      <c r="L947" s="935"/>
      <c r="M947" s="935"/>
      <c r="N947" s="1392"/>
      <c r="O947" s="1326"/>
      <c r="P947" s="1326"/>
      <c r="Q947" s="1326"/>
      <c r="R947" s="1413"/>
      <c r="S947" s="1414"/>
      <c r="T947" s="1415"/>
      <c r="U947" s="1416"/>
      <c r="V947" s="1417"/>
      <c r="W947" s="5478"/>
      <c r="X947" s="529"/>
      <c r="Y947" s="5357"/>
      <c r="Z947" s="1288" t="s">
        <v>1382</v>
      </c>
    </row>
    <row r="948" spans="1:26" ht="18" customHeight="1">
      <c r="A948" s="5357"/>
      <c r="B948" s="2896">
        <f>LARGE(B934:B947,1)+1</f>
        <v>15</v>
      </c>
      <c r="C948" s="1384"/>
      <c r="D948" s="935"/>
      <c r="E948" s="935"/>
      <c r="F948" s="935"/>
      <c r="G948" s="935"/>
      <c r="H948" s="935"/>
      <c r="I948" s="935"/>
      <c r="J948" s="935"/>
      <c r="K948" s="935"/>
      <c r="L948" s="935"/>
      <c r="M948" s="935"/>
      <c r="N948" s="1392"/>
      <c r="O948" s="1326"/>
      <c r="P948" s="1326"/>
      <c r="Q948" s="1326"/>
      <c r="R948" s="1413"/>
      <c r="S948" s="1414"/>
      <c r="T948" s="1415"/>
      <c r="U948" s="1416"/>
      <c r="V948" s="1417"/>
      <c r="W948" s="5478"/>
      <c r="X948" s="529"/>
      <c r="Y948" s="5357"/>
      <c r="Z948" s="1288" t="s">
        <v>1382</v>
      </c>
    </row>
    <row r="949" spans="1:26" ht="18" customHeight="1">
      <c r="A949" s="5357"/>
      <c r="B949" s="2896">
        <f>LARGE(B934:B948,1)+1</f>
        <v>16</v>
      </c>
      <c r="C949" s="1384"/>
      <c r="D949" s="935"/>
      <c r="E949" s="935"/>
      <c r="F949" s="935"/>
      <c r="G949" s="935"/>
      <c r="H949" s="935"/>
      <c r="I949" s="935"/>
      <c r="J949" s="935"/>
      <c r="K949" s="935"/>
      <c r="L949" s="935"/>
      <c r="M949" s="935"/>
      <c r="N949" s="1392"/>
      <c r="O949" s="1326"/>
      <c r="P949" s="1326"/>
      <c r="Q949" s="1326"/>
      <c r="R949" s="1413"/>
      <c r="S949" s="1414"/>
      <c r="T949" s="1415"/>
      <c r="U949" s="1416"/>
      <c r="V949" s="1417"/>
      <c r="W949" s="5478"/>
      <c r="X949" s="529"/>
      <c r="Y949" s="5357"/>
      <c r="Z949" s="1288" t="s">
        <v>1382</v>
      </c>
    </row>
    <row r="950" spans="1:26" ht="18" customHeight="1">
      <c r="A950" s="5357"/>
      <c r="B950" s="2896">
        <f>LARGE(B934:B949,1)+1</f>
        <v>17</v>
      </c>
      <c r="C950" s="1384"/>
      <c r="D950" s="935"/>
      <c r="E950" s="935"/>
      <c r="F950" s="935"/>
      <c r="G950" s="935"/>
      <c r="H950" s="935"/>
      <c r="I950" s="935"/>
      <c r="J950" s="935"/>
      <c r="K950" s="935"/>
      <c r="L950" s="935"/>
      <c r="M950" s="935"/>
      <c r="N950" s="1392"/>
      <c r="O950" s="1326"/>
      <c r="P950" s="1326"/>
      <c r="Q950" s="1326"/>
      <c r="R950" s="1413"/>
      <c r="S950" s="1414"/>
      <c r="T950" s="1415"/>
      <c r="U950" s="1416"/>
      <c r="V950" s="1417"/>
      <c r="W950" s="5478"/>
      <c r="X950" s="529"/>
      <c r="Y950" s="5357"/>
      <c r="Z950" s="1288" t="s">
        <v>1382</v>
      </c>
    </row>
    <row r="951" spans="1:26" ht="18" customHeight="1">
      <c r="A951" s="5357"/>
      <c r="B951" s="2896">
        <f>LARGE(B934:B950,1)+1</f>
        <v>18</v>
      </c>
      <c r="C951" s="1384"/>
      <c r="D951" s="935"/>
      <c r="E951" s="935"/>
      <c r="F951" s="935"/>
      <c r="G951" s="935"/>
      <c r="H951" s="935"/>
      <c r="I951" s="935"/>
      <c r="J951" s="935"/>
      <c r="K951" s="935"/>
      <c r="L951" s="935"/>
      <c r="M951" s="935"/>
      <c r="N951" s="1392"/>
      <c r="O951" s="1326"/>
      <c r="P951" s="1326"/>
      <c r="Q951" s="1326"/>
      <c r="R951" s="1413"/>
      <c r="S951" s="1414"/>
      <c r="T951" s="1415"/>
      <c r="U951" s="1416"/>
      <c r="V951" s="1417"/>
      <c r="W951" s="5478"/>
      <c r="X951" s="529"/>
      <c r="Y951" s="5357"/>
      <c r="Z951" s="1288" t="s">
        <v>1382</v>
      </c>
    </row>
    <row r="952" spans="1:26" ht="18" customHeight="1">
      <c r="A952" s="5357"/>
      <c r="B952" s="2896">
        <f>LARGE(B934:B951,1)+1</f>
        <v>19</v>
      </c>
      <c r="C952" s="1384"/>
      <c r="D952" s="935"/>
      <c r="E952" s="935"/>
      <c r="F952" s="935"/>
      <c r="G952" s="935"/>
      <c r="H952" s="935"/>
      <c r="I952" s="935"/>
      <c r="J952" s="935"/>
      <c r="K952" s="935"/>
      <c r="L952" s="935"/>
      <c r="M952" s="935"/>
      <c r="N952" s="1392"/>
      <c r="O952" s="1326"/>
      <c r="P952" s="1326"/>
      <c r="Q952" s="1326"/>
      <c r="R952" s="1413"/>
      <c r="S952" s="1414"/>
      <c r="T952" s="1415"/>
      <c r="U952" s="1416"/>
      <c r="V952" s="1417"/>
      <c r="W952" s="5478"/>
      <c r="X952" s="529"/>
      <c r="Y952" s="5357"/>
      <c r="Z952" s="1288" t="s">
        <v>1382</v>
      </c>
    </row>
    <row r="953" spans="1:26" ht="18" customHeight="1">
      <c r="A953" s="5357"/>
      <c r="B953" s="2896">
        <f>LARGE(B934:B952,1)+1</f>
        <v>20</v>
      </c>
      <c r="C953" s="1384"/>
      <c r="D953" s="935"/>
      <c r="E953" s="935"/>
      <c r="F953" s="935"/>
      <c r="G953" s="935"/>
      <c r="H953" s="935"/>
      <c r="I953" s="935"/>
      <c r="J953" s="935"/>
      <c r="K953" s="935"/>
      <c r="L953" s="935"/>
      <c r="M953" s="935"/>
      <c r="N953" s="1392"/>
      <c r="O953" s="1326"/>
      <c r="P953" s="1326"/>
      <c r="Q953" s="1326"/>
      <c r="R953" s="1413"/>
      <c r="S953" s="1414"/>
      <c r="T953" s="1415"/>
      <c r="U953" s="1416"/>
      <c r="V953" s="1417"/>
      <c r="W953" s="5478"/>
      <c r="X953" s="529"/>
      <c r="Y953" s="5357"/>
      <c r="Z953" s="1288" t="s">
        <v>1382</v>
      </c>
    </row>
    <row r="954" spans="1:26" ht="18" customHeight="1">
      <c r="A954" s="5357"/>
      <c r="B954" s="2896">
        <f>LARGE(B934:B953,1)+1</f>
        <v>21</v>
      </c>
      <c r="C954" s="1384"/>
      <c r="D954" s="935"/>
      <c r="E954" s="935"/>
      <c r="F954" s="935"/>
      <c r="G954" s="935"/>
      <c r="H954" s="935"/>
      <c r="I954" s="935"/>
      <c r="J954" s="935"/>
      <c r="K954" s="935"/>
      <c r="L954" s="935"/>
      <c r="M954" s="935"/>
      <c r="N954" s="1392"/>
      <c r="O954" s="1326"/>
      <c r="P954" s="1326"/>
      <c r="Q954" s="1326"/>
      <c r="R954" s="1413"/>
      <c r="S954" s="1414"/>
      <c r="T954" s="1415"/>
      <c r="U954" s="1416"/>
      <c r="V954" s="1417"/>
      <c r="W954" s="5478"/>
      <c r="X954" s="529"/>
      <c r="Y954" s="5357"/>
      <c r="Z954" s="1288" t="s">
        <v>1382</v>
      </c>
    </row>
    <row r="955" spans="1:26" ht="18" customHeight="1">
      <c r="A955" s="5357"/>
      <c r="B955" s="2896">
        <f>LARGE(B934:B954,1)+1</f>
        <v>22</v>
      </c>
      <c r="C955" s="1384"/>
      <c r="D955" s="935"/>
      <c r="E955" s="935"/>
      <c r="F955" s="935"/>
      <c r="G955" s="935"/>
      <c r="H955" s="935"/>
      <c r="I955" s="935"/>
      <c r="J955" s="935"/>
      <c r="K955" s="935"/>
      <c r="L955" s="935"/>
      <c r="M955" s="935"/>
      <c r="N955" s="1392"/>
      <c r="O955" s="1326"/>
      <c r="P955" s="1326"/>
      <c r="Q955" s="1326"/>
      <c r="R955" s="1413"/>
      <c r="S955" s="1414"/>
      <c r="T955" s="1415"/>
      <c r="U955" s="1416"/>
      <c r="V955" s="1417"/>
      <c r="W955" s="5478"/>
      <c r="X955" s="529"/>
      <c r="Y955" s="5357"/>
      <c r="Z955" s="1288" t="s">
        <v>1382</v>
      </c>
    </row>
    <row r="956" spans="1:26" ht="18" customHeight="1">
      <c r="A956" s="5357"/>
      <c r="B956" s="2896">
        <f>LARGE(B934:B955,1)+1</f>
        <v>23</v>
      </c>
      <c r="C956" s="1384"/>
      <c r="D956" s="935"/>
      <c r="E956" s="935"/>
      <c r="F956" s="935"/>
      <c r="G956" s="935"/>
      <c r="H956" s="935"/>
      <c r="I956" s="935"/>
      <c r="J956" s="935"/>
      <c r="K956" s="935"/>
      <c r="L956" s="935"/>
      <c r="M956" s="935"/>
      <c r="N956" s="1392"/>
      <c r="O956" s="1326"/>
      <c r="P956" s="1326"/>
      <c r="Q956" s="1326"/>
      <c r="R956" s="1413"/>
      <c r="S956" s="1414"/>
      <c r="T956" s="1415"/>
      <c r="U956" s="1416"/>
      <c r="V956" s="1417"/>
      <c r="W956" s="5478"/>
      <c r="X956" s="529"/>
      <c r="Y956" s="5357"/>
      <c r="Z956" s="1288" t="s">
        <v>1382</v>
      </c>
    </row>
    <row r="957" spans="1:26" ht="18" customHeight="1">
      <c r="A957" s="5357"/>
      <c r="B957" s="2896">
        <f>LARGE(B934:B956,1)+1</f>
        <v>24</v>
      </c>
      <c r="C957" s="1384"/>
      <c r="D957" s="935"/>
      <c r="E957" s="935"/>
      <c r="F957" s="935"/>
      <c r="G957" s="935"/>
      <c r="H957" s="935"/>
      <c r="I957" s="935"/>
      <c r="J957" s="935"/>
      <c r="K957" s="935"/>
      <c r="L957" s="935"/>
      <c r="M957" s="935"/>
      <c r="N957" s="1392"/>
      <c r="O957" s="1326"/>
      <c r="P957" s="1326"/>
      <c r="Q957" s="1326"/>
      <c r="R957" s="1413"/>
      <c r="S957" s="1414"/>
      <c r="T957" s="1415"/>
      <c r="U957" s="1416"/>
      <c r="V957" s="1417"/>
      <c r="W957" s="5478"/>
      <c r="X957" s="529"/>
      <c r="Y957" s="5357"/>
      <c r="Z957" s="1288" t="s">
        <v>1382</v>
      </c>
    </row>
    <row r="958" spans="1:26" ht="18" customHeight="1">
      <c r="A958" s="5357"/>
      <c r="B958" s="2896">
        <f>LARGE(B934:B957,1)+1</f>
        <v>25</v>
      </c>
      <c r="C958" s="1384"/>
      <c r="D958" s="935"/>
      <c r="E958" s="935"/>
      <c r="F958" s="935"/>
      <c r="G958" s="935"/>
      <c r="H958" s="935"/>
      <c r="I958" s="935"/>
      <c r="J958" s="935"/>
      <c r="K958" s="935"/>
      <c r="L958" s="935"/>
      <c r="M958" s="935"/>
      <c r="N958" s="1392"/>
      <c r="O958" s="1326"/>
      <c r="P958" s="1326"/>
      <c r="Q958" s="1326"/>
      <c r="R958" s="1413"/>
      <c r="S958" s="1414"/>
      <c r="T958" s="1415"/>
      <c r="U958" s="1416"/>
      <c r="V958" s="1417"/>
      <c r="W958" s="5478"/>
      <c r="X958" s="529"/>
      <c r="Y958" s="5357"/>
      <c r="Z958" s="1288" t="s">
        <v>1382</v>
      </c>
    </row>
    <row r="959" spans="1:26" ht="18" customHeight="1">
      <c r="A959" s="5357"/>
      <c r="B959" s="2896">
        <f>LARGE(B934:B958,1)+1</f>
        <v>26</v>
      </c>
      <c r="C959" s="1384"/>
      <c r="D959" s="935"/>
      <c r="E959" s="935"/>
      <c r="F959" s="935"/>
      <c r="G959" s="935"/>
      <c r="H959" s="935"/>
      <c r="I959" s="935"/>
      <c r="J959" s="935"/>
      <c r="K959" s="935"/>
      <c r="L959" s="935"/>
      <c r="M959" s="935"/>
      <c r="N959" s="1392"/>
      <c r="O959" s="1326"/>
      <c r="P959" s="1326"/>
      <c r="Q959" s="1326"/>
      <c r="R959" s="1413"/>
      <c r="S959" s="1414"/>
      <c r="T959" s="1415"/>
      <c r="U959" s="1416"/>
      <c r="V959" s="1417"/>
      <c r="W959" s="5478"/>
      <c r="X959" s="529"/>
      <c r="Y959" s="5357"/>
      <c r="Z959" s="1288" t="s">
        <v>1382</v>
      </c>
    </row>
    <row r="960" spans="1:26" ht="18" customHeight="1">
      <c r="A960" s="5357"/>
      <c r="B960" s="2896">
        <f>LARGE(B934:B959,1)+1</f>
        <v>27</v>
      </c>
      <c r="C960" s="1384"/>
      <c r="D960" s="935"/>
      <c r="E960" s="935"/>
      <c r="F960" s="935"/>
      <c r="G960" s="935"/>
      <c r="H960" s="935"/>
      <c r="I960" s="935"/>
      <c r="J960" s="935"/>
      <c r="K960" s="935"/>
      <c r="L960" s="935"/>
      <c r="M960" s="935"/>
      <c r="N960" s="1392"/>
      <c r="O960" s="1326"/>
      <c r="P960" s="1326"/>
      <c r="Q960" s="1326"/>
      <c r="R960" s="1413"/>
      <c r="S960" s="1414"/>
      <c r="T960" s="1415"/>
      <c r="U960" s="1416"/>
      <c r="V960" s="1417"/>
      <c r="W960" s="5478"/>
      <c r="X960" s="529"/>
      <c r="Y960" s="5357"/>
      <c r="Z960" s="1288" t="s">
        <v>1382</v>
      </c>
    </row>
    <row r="961" spans="1:26" ht="18" customHeight="1">
      <c r="A961" s="5357"/>
      <c r="B961" s="2896">
        <f>LARGE(B934:B960,1)+1</f>
        <v>28</v>
      </c>
      <c r="C961" s="1384"/>
      <c r="D961" s="935"/>
      <c r="E961" s="935"/>
      <c r="F961" s="935"/>
      <c r="G961" s="935"/>
      <c r="H961" s="935"/>
      <c r="I961" s="935"/>
      <c r="J961" s="935"/>
      <c r="K961" s="935"/>
      <c r="L961" s="935"/>
      <c r="M961" s="935"/>
      <c r="N961" s="1392"/>
      <c r="O961" s="1326"/>
      <c r="P961" s="1326"/>
      <c r="Q961" s="1326"/>
      <c r="R961" s="1413"/>
      <c r="S961" s="1414"/>
      <c r="T961" s="1415"/>
      <c r="U961" s="1416"/>
      <c r="V961" s="1417"/>
      <c r="W961" s="5478"/>
      <c r="X961" s="529"/>
      <c r="Y961" s="5357"/>
      <c r="Z961" s="1288" t="s">
        <v>1382</v>
      </c>
    </row>
    <row r="962" spans="1:26" ht="18" customHeight="1">
      <c r="A962" s="5357"/>
      <c r="B962" s="2896">
        <f>LARGE(B934:B961,1)+1</f>
        <v>29</v>
      </c>
      <c r="C962" s="1384"/>
      <c r="D962" s="935"/>
      <c r="E962" s="935"/>
      <c r="F962" s="935"/>
      <c r="G962" s="935"/>
      <c r="H962" s="935"/>
      <c r="I962" s="935"/>
      <c r="J962" s="935"/>
      <c r="K962" s="935"/>
      <c r="L962" s="935"/>
      <c r="M962" s="935"/>
      <c r="N962" s="1392"/>
      <c r="O962" s="1326"/>
      <c r="P962" s="1326"/>
      <c r="Q962" s="1326"/>
      <c r="R962" s="1413"/>
      <c r="S962" s="1414"/>
      <c r="T962" s="1415"/>
      <c r="U962" s="1416"/>
      <c r="V962" s="1417"/>
      <c r="W962" s="5478"/>
      <c r="X962" s="529"/>
      <c r="Y962" s="5357"/>
      <c r="Z962" s="1288" t="s">
        <v>1382</v>
      </c>
    </row>
    <row r="963" spans="1:26" ht="18" customHeight="1">
      <c r="A963" s="5357"/>
      <c r="B963" s="2896">
        <f>LARGE(B934:B962,1)+1</f>
        <v>30</v>
      </c>
      <c r="C963" s="1384"/>
      <c r="D963" s="935"/>
      <c r="E963" s="935"/>
      <c r="F963" s="935"/>
      <c r="G963" s="935"/>
      <c r="H963" s="935"/>
      <c r="I963" s="935"/>
      <c r="J963" s="935"/>
      <c r="K963" s="935"/>
      <c r="L963" s="935"/>
      <c r="M963" s="935"/>
      <c r="N963" s="1392"/>
      <c r="O963" s="1326"/>
      <c r="P963" s="1326"/>
      <c r="Q963" s="1326"/>
      <c r="R963" s="1413"/>
      <c r="S963" s="1414"/>
      <c r="T963" s="1415"/>
      <c r="U963" s="1416"/>
      <c r="V963" s="1417"/>
      <c r="W963" s="5478"/>
      <c r="X963" s="529"/>
      <c r="Y963" s="5357"/>
      <c r="Z963" s="1288" t="s">
        <v>1382</v>
      </c>
    </row>
    <row r="964" spans="1:26" ht="18" customHeight="1">
      <c r="A964" s="5357"/>
      <c r="B964" s="2896">
        <f>LARGE(B934:B963,1)+1</f>
        <v>31</v>
      </c>
      <c r="C964" s="1384"/>
      <c r="D964" s="935"/>
      <c r="E964" s="935"/>
      <c r="F964" s="935"/>
      <c r="G964" s="935"/>
      <c r="H964" s="935"/>
      <c r="I964" s="935"/>
      <c r="J964" s="935"/>
      <c r="K964" s="935"/>
      <c r="L964" s="935"/>
      <c r="M964" s="935"/>
      <c r="N964" s="1392"/>
      <c r="O964" s="1326"/>
      <c r="P964" s="1326"/>
      <c r="Q964" s="1326"/>
      <c r="R964" s="1413"/>
      <c r="S964" s="1414"/>
      <c r="T964" s="1415"/>
      <c r="U964" s="1416"/>
      <c r="V964" s="1417"/>
      <c r="W964" s="5478"/>
      <c r="X964" s="529"/>
      <c r="Y964" s="5357"/>
      <c r="Z964" s="1288" t="s">
        <v>1382</v>
      </c>
    </row>
    <row r="965" spans="1:26" ht="18" customHeight="1">
      <c r="A965" s="5357"/>
      <c r="B965" s="2896">
        <f>LARGE(B934:B964,1)+1</f>
        <v>32</v>
      </c>
      <c r="C965" s="1384"/>
      <c r="D965" s="935"/>
      <c r="E965" s="935"/>
      <c r="F965" s="935"/>
      <c r="G965" s="935"/>
      <c r="H965" s="935"/>
      <c r="I965" s="935"/>
      <c r="J965" s="935"/>
      <c r="K965" s="935"/>
      <c r="L965" s="935"/>
      <c r="M965" s="935"/>
      <c r="N965" s="1392"/>
      <c r="O965" s="1326"/>
      <c r="P965" s="1326"/>
      <c r="Q965" s="1326"/>
      <c r="R965" s="1413"/>
      <c r="S965" s="1414"/>
      <c r="T965" s="1415"/>
      <c r="U965" s="1416"/>
      <c r="V965" s="1417"/>
      <c r="W965" s="5478"/>
      <c r="X965" s="529"/>
      <c r="Y965" s="5357"/>
      <c r="Z965" s="1288" t="s">
        <v>1382</v>
      </c>
    </row>
    <row r="966" spans="1:26" ht="18" customHeight="1">
      <c r="A966" s="5357"/>
      <c r="B966" s="2896">
        <f>LARGE(B934:B965,1)+1</f>
        <v>33</v>
      </c>
      <c r="C966" s="1384"/>
      <c r="D966" s="935"/>
      <c r="E966" s="935"/>
      <c r="F966" s="935"/>
      <c r="G966" s="935"/>
      <c r="H966" s="935"/>
      <c r="I966" s="935"/>
      <c r="J966" s="935"/>
      <c r="K966" s="935"/>
      <c r="L966" s="935"/>
      <c r="M966" s="935"/>
      <c r="N966" s="1392"/>
      <c r="O966" s="1326"/>
      <c r="P966" s="1326"/>
      <c r="Q966" s="1326"/>
      <c r="R966" s="1413"/>
      <c r="S966" s="1414"/>
      <c r="T966" s="1415"/>
      <c r="U966" s="1416"/>
      <c r="V966" s="1417"/>
      <c r="W966" s="5478"/>
      <c r="X966" s="529"/>
      <c r="Y966" s="5357"/>
      <c r="Z966" s="1288" t="s">
        <v>1382</v>
      </c>
    </row>
    <row r="967" spans="1:26" ht="18" customHeight="1">
      <c r="A967" s="5357"/>
      <c r="B967" s="2896">
        <f>LARGE(B934:B966,1)+1</f>
        <v>34</v>
      </c>
      <c r="C967" s="1384"/>
      <c r="D967" s="935"/>
      <c r="E967" s="935"/>
      <c r="F967" s="935"/>
      <c r="G967" s="935"/>
      <c r="H967" s="935"/>
      <c r="I967" s="935"/>
      <c r="J967" s="935"/>
      <c r="K967" s="935"/>
      <c r="L967" s="935"/>
      <c r="M967" s="935"/>
      <c r="N967" s="1392"/>
      <c r="O967" s="1326"/>
      <c r="P967" s="1326"/>
      <c r="Q967" s="1326"/>
      <c r="R967" s="1413"/>
      <c r="S967" s="1414"/>
      <c r="T967" s="1415"/>
      <c r="U967" s="1416"/>
      <c r="V967" s="1417"/>
      <c r="W967" s="5478"/>
      <c r="X967" s="529"/>
      <c r="Y967" s="5357"/>
      <c r="Z967" s="1288" t="s">
        <v>1382</v>
      </c>
    </row>
    <row r="968" spans="1:26" ht="18" customHeight="1">
      <c r="A968" s="5357"/>
      <c r="B968" s="2896">
        <f>LARGE(B934:B967,1)+1</f>
        <v>35</v>
      </c>
      <c r="C968" s="1384"/>
      <c r="D968" s="935"/>
      <c r="E968" s="935"/>
      <c r="F968" s="935"/>
      <c r="G968" s="935"/>
      <c r="H968" s="935"/>
      <c r="I968" s="935"/>
      <c r="J968" s="935"/>
      <c r="K968" s="935"/>
      <c r="L968" s="935"/>
      <c r="M968" s="935"/>
      <c r="N968" s="1392"/>
      <c r="O968" s="1326"/>
      <c r="P968" s="1326"/>
      <c r="Q968" s="1326"/>
      <c r="R968" s="1413"/>
      <c r="S968" s="1414"/>
      <c r="T968" s="1415"/>
      <c r="U968" s="1416"/>
      <c r="V968" s="1417"/>
      <c r="W968" s="5478"/>
      <c r="X968" s="529"/>
      <c r="Y968" s="5357"/>
      <c r="Z968" s="1288" t="s">
        <v>1382</v>
      </c>
    </row>
    <row r="969" spans="1:26" ht="18" customHeight="1">
      <c r="A969" s="5357"/>
      <c r="B969" s="2896">
        <f>LARGE(B934:B968,1)+1</f>
        <v>36</v>
      </c>
      <c r="C969" s="1384"/>
      <c r="D969" s="935"/>
      <c r="E969" s="935"/>
      <c r="F969" s="935"/>
      <c r="G969" s="935"/>
      <c r="H969" s="935"/>
      <c r="I969" s="935"/>
      <c r="J969" s="935"/>
      <c r="K969" s="935"/>
      <c r="L969" s="935"/>
      <c r="M969" s="935"/>
      <c r="N969" s="1392"/>
      <c r="O969" s="1326"/>
      <c r="P969" s="1326"/>
      <c r="Q969" s="1326"/>
      <c r="R969" s="1413"/>
      <c r="S969" s="1414"/>
      <c r="T969" s="1415"/>
      <c r="U969" s="1416"/>
      <c r="V969" s="1417"/>
      <c r="W969" s="5478"/>
      <c r="X969" s="529"/>
      <c r="Y969" s="5357"/>
      <c r="Z969" s="1288" t="s">
        <v>1382</v>
      </c>
    </row>
    <row r="970" spans="1:26" ht="18" customHeight="1">
      <c r="A970" s="5357"/>
      <c r="B970" s="2896">
        <f>LARGE(B934:B969,1)+1</f>
        <v>37</v>
      </c>
      <c r="C970" s="1384"/>
      <c r="D970" s="935"/>
      <c r="E970" s="935"/>
      <c r="F970" s="935"/>
      <c r="G970" s="935"/>
      <c r="H970" s="935"/>
      <c r="I970" s="935"/>
      <c r="J970" s="935"/>
      <c r="K970" s="935"/>
      <c r="L970" s="935"/>
      <c r="M970" s="935"/>
      <c r="N970" s="1392"/>
      <c r="O970" s="1326"/>
      <c r="P970" s="1326"/>
      <c r="Q970" s="1326"/>
      <c r="R970" s="1413"/>
      <c r="S970" s="1414"/>
      <c r="T970" s="1415"/>
      <c r="U970" s="1416"/>
      <c r="V970" s="1417"/>
      <c r="W970" s="5478"/>
      <c r="X970" s="529"/>
      <c r="Y970" s="5357"/>
      <c r="Z970" s="1288" t="s">
        <v>1382</v>
      </c>
    </row>
    <row r="971" spans="1:26" ht="18" customHeight="1">
      <c r="A971" s="5357"/>
      <c r="B971" s="2896">
        <f>LARGE(B934:B970,1)+1</f>
        <v>38</v>
      </c>
      <c r="C971" s="1384"/>
      <c r="D971" s="935"/>
      <c r="E971" s="935"/>
      <c r="F971" s="935"/>
      <c r="G971" s="935"/>
      <c r="H971" s="935"/>
      <c r="I971" s="935"/>
      <c r="J971" s="935"/>
      <c r="K971" s="935"/>
      <c r="L971" s="935"/>
      <c r="M971" s="935"/>
      <c r="N971" s="1392"/>
      <c r="O971" s="1326"/>
      <c r="P971" s="1326"/>
      <c r="Q971" s="1326"/>
      <c r="R971" s="1413"/>
      <c r="S971" s="1414"/>
      <c r="T971" s="1415"/>
      <c r="U971" s="1416"/>
      <c r="V971" s="1417"/>
      <c r="W971" s="5478"/>
      <c r="X971" s="529"/>
      <c r="Y971" s="5357"/>
      <c r="Z971" s="1288" t="s">
        <v>1382</v>
      </c>
    </row>
    <row r="972" spans="1:26" ht="18" customHeight="1">
      <c r="A972" s="5357"/>
      <c r="B972" s="2896">
        <f>LARGE(B934:B971,1)+1</f>
        <v>39</v>
      </c>
      <c r="C972" s="1384"/>
      <c r="D972" s="935"/>
      <c r="E972" s="935"/>
      <c r="F972" s="935"/>
      <c r="G972" s="935"/>
      <c r="H972" s="935"/>
      <c r="I972" s="935"/>
      <c r="J972" s="935"/>
      <c r="K972" s="935"/>
      <c r="L972" s="935"/>
      <c r="M972" s="935"/>
      <c r="N972" s="1392"/>
      <c r="O972" s="1326"/>
      <c r="P972" s="1326"/>
      <c r="Q972" s="1326"/>
      <c r="R972" s="1413"/>
      <c r="S972" s="1414"/>
      <c r="T972" s="1415"/>
      <c r="U972" s="1416"/>
      <c r="V972" s="1417"/>
      <c r="W972" s="5478"/>
      <c r="X972" s="529"/>
      <c r="Y972" s="5357"/>
      <c r="Z972" s="1288" t="s">
        <v>1382</v>
      </c>
    </row>
    <row r="973" spans="1:26" ht="18" customHeight="1">
      <c r="A973" s="5357"/>
      <c r="B973" s="2896">
        <f>LARGE(B934:B972,1)+1</f>
        <v>40</v>
      </c>
      <c r="C973" s="1384"/>
      <c r="D973" s="935"/>
      <c r="E973" s="935"/>
      <c r="F973" s="935"/>
      <c r="G973" s="935"/>
      <c r="H973" s="935"/>
      <c r="I973" s="935"/>
      <c r="J973" s="935"/>
      <c r="K973" s="935"/>
      <c r="L973" s="935"/>
      <c r="M973" s="935"/>
      <c r="N973" s="1392"/>
      <c r="O973" s="1326"/>
      <c r="P973" s="1326"/>
      <c r="Q973" s="1326"/>
      <c r="R973" s="1413"/>
      <c r="S973" s="1414"/>
      <c r="T973" s="1415"/>
      <c r="U973" s="1416"/>
      <c r="V973" s="1417"/>
      <c r="W973" s="5478"/>
      <c r="X973" s="529"/>
      <c r="Y973" s="5357"/>
      <c r="Z973" s="1288" t="s">
        <v>1382</v>
      </c>
    </row>
    <row r="974" spans="1:26" ht="18" customHeight="1">
      <c r="A974" s="5357"/>
      <c r="B974" s="2896">
        <f>LARGE(B934:B973,1)+1</f>
        <v>41</v>
      </c>
      <c r="C974" s="1384"/>
      <c r="D974" s="935"/>
      <c r="E974" s="935"/>
      <c r="F974" s="935"/>
      <c r="G974" s="935"/>
      <c r="H974" s="935"/>
      <c r="I974" s="935"/>
      <c r="J974" s="935"/>
      <c r="K974" s="935"/>
      <c r="L974" s="935"/>
      <c r="M974" s="935"/>
      <c r="N974" s="1392"/>
      <c r="O974" s="1326"/>
      <c r="P974" s="1326"/>
      <c r="Q974" s="1326"/>
      <c r="R974" s="1413"/>
      <c r="S974" s="1414"/>
      <c r="T974" s="1415"/>
      <c r="U974" s="1416"/>
      <c r="V974" s="1417"/>
      <c r="W974" s="5478"/>
      <c r="X974" s="529"/>
      <c r="Y974" s="5357"/>
      <c r="Z974" s="1288" t="s">
        <v>1382</v>
      </c>
    </row>
    <row r="975" spans="1:26" ht="18" customHeight="1">
      <c r="A975" s="5357"/>
      <c r="B975" s="2896">
        <f>LARGE(B934:B974,1)+1</f>
        <v>42</v>
      </c>
      <c r="C975" s="1384"/>
      <c r="D975" s="935"/>
      <c r="E975" s="935"/>
      <c r="F975" s="935"/>
      <c r="G975" s="935"/>
      <c r="H975" s="935"/>
      <c r="I975" s="935"/>
      <c r="J975" s="935"/>
      <c r="K975" s="935"/>
      <c r="L975" s="935"/>
      <c r="M975" s="935"/>
      <c r="N975" s="1392"/>
      <c r="O975" s="1326"/>
      <c r="P975" s="1326"/>
      <c r="Q975" s="1326"/>
      <c r="R975" s="1413"/>
      <c r="S975" s="1414"/>
      <c r="T975" s="1415"/>
      <c r="U975" s="1416"/>
      <c r="V975" s="1417"/>
      <c r="W975" s="5478"/>
      <c r="X975" s="529"/>
      <c r="Y975" s="5357"/>
      <c r="Z975" s="1288" t="s">
        <v>1382</v>
      </c>
    </row>
    <row r="976" spans="1:26" ht="18" customHeight="1">
      <c r="A976" s="5357"/>
      <c r="B976" s="2896">
        <f>LARGE(B934:B975,1)+1</f>
        <v>43</v>
      </c>
      <c r="C976" s="1384"/>
      <c r="D976" s="935"/>
      <c r="E976" s="935"/>
      <c r="F976" s="935"/>
      <c r="G976" s="935"/>
      <c r="H976" s="935"/>
      <c r="I976" s="935"/>
      <c r="J976" s="935"/>
      <c r="K976" s="935"/>
      <c r="L976" s="935"/>
      <c r="M976" s="935"/>
      <c r="N976" s="1392"/>
      <c r="O976" s="1326"/>
      <c r="P976" s="1326"/>
      <c r="Q976" s="1326"/>
      <c r="R976" s="1413"/>
      <c r="S976" s="1414"/>
      <c r="T976" s="1415"/>
      <c r="U976" s="1416"/>
      <c r="V976" s="1417"/>
      <c r="W976" s="5478"/>
      <c r="X976" s="529"/>
      <c r="Y976" s="5357"/>
      <c r="Z976" s="1288" t="s">
        <v>1382</v>
      </c>
    </row>
    <row r="977" spans="1:26" ht="18" customHeight="1">
      <c r="A977" s="5357"/>
      <c r="B977" s="2896">
        <f>LARGE(B934:B976,1)+1</f>
        <v>44</v>
      </c>
      <c r="C977" s="1384"/>
      <c r="D977" s="935"/>
      <c r="E977" s="935"/>
      <c r="F977" s="935"/>
      <c r="G977" s="935"/>
      <c r="H977" s="935"/>
      <c r="I977" s="935"/>
      <c r="J977" s="935"/>
      <c r="K977" s="935"/>
      <c r="L977" s="935"/>
      <c r="M977" s="935"/>
      <c r="N977" s="1392"/>
      <c r="O977" s="1326"/>
      <c r="P977" s="1326"/>
      <c r="Q977" s="1326"/>
      <c r="R977" s="1413"/>
      <c r="S977" s="1414"/>
      <c r="T977" s="1415"/>
      <c r="U977" s="1416"/>
      <c r="V977" s="1417"/>
      <c r="W977" s="5478"/>
      <c r="X977" s="529"/>
      <c r="Y977" s="5357"/>
      <c r="Z977" s="1288" t="s">
        <v>1382</v>
      </c>
    </row>
    <row r="978" spans="1:26" ht="18" customHeight="1">
      <c r="A978" s="5357"/>
      <c r="B978" s="2896">
        <f>LARGE(B934:B977,1)+1</f>
        <v>45</v>
      </c>
      <c r="C978" s="1384"/>
      <c r="D978" s="935"/>
      <c r="E978" s="935"/>
      <c r="F978" s="935"/>
      <c r="G978" s="935"/>
      <c r="H978" s="935"/>
      <c r="I978" s="935"/>
      <c r="J978" s="935"/>
      <c r="K978" s="935"/>
      <c r="L978" s="935"/>
      <c r="M978" s="935"/>
      <c r="N978" s="1392"/>
      <c r="O978" s="1326"/>
      <c r="P978" s="1326"/>
      <c r="Q978" s="1326"/>
      <c r="R978" s="1413"/>
      <c r="S978" s="1414"/>
      <c r="T978" s="1415"/>
      <c r="U978" s="1416"/>
      <c r="V978" s="1417"/>
      <c r="W978" s="5478"/>
      <c r="X978" s="529"/>
      <c r="Y978" s="5357"/>
      <c r="Z978" s="1288" t="s">
        <v>1382</v>
      </c>
    </row>
    <row r="979" spans="1:26" ht="18" customHeight="1">
      <c r="A979" s="5357"/>
      <c r="B979" s="2896">
        <f>LARGE(B934:B978,1)+1</f>
        <v>46</v>
      </c>
      <c r="C979" s="1384"/>
      <c r="D979" s="935"/>
      <c r="E979" s="935"/>
      <c r="F979" s="935"/>
      <c r="G979" s="935"/>
      <c r="H979" s="935"/>
      <c r="I979" s="935"/>
      <c r="J979" s="935"/>
      <c r="K979" s="935"/>
      <c r="L979" s="935"/>
      <c r="M979" s="935"/>
      <c r="N979" s="1392"/>
      <c r="O979" s="1326"/>
      <c r="P979" s="1326"/>
      <c r="Q979" s="1326"/>
      <c r="R979" s="1413"/>
      <c r="S979" s="1414"/>
      <c r="T979" s="1415"/>
      <c r="U979" s="1416"/>
      <c r="V979" s="1417"/>
      <c r="W979" s="5478"/>
      <c r="X979" s="529"/>
      <c r="Y979" s="5357"/>
      <c r="Z979" s="1288" t="s">
        <v>1382</v>
      </c>
    </row>
    <row r="980" spans="1:26" ht="18" customHeight="1">
      <c r="A980" s="5357"/>
      <c r="B980" s="2896">
        <f>LARGE(B934:B979,1)+1</f>
        <v>47</v>
      </c>
      <c r="C980" s="1384"/>
      <c r="D980" s="935"/>
      <c r="E980" s="935"/>
      <c r="F980" s="935"/>
      <c r="G980" s="935"/>
      <c r="H980" s="935"/>
      <c r="I980" s="935"/>
      <c r="J980" s="935"/>
      <c r="K980" s="935"/>
      <c r="L980" s="935"/>
      <c r="M980" s="935"/>
      <c r="N980" s="1392"/>
      <c r="O980" s="1326"/>
      <c r="P980" s="1326"/>
      <c r="Q980" s="1326"/>
      <c r="R980" s="1413"/>
      <c r="S980" s="1414"/>
      <c r="T980" s="1415"/>
      <c r="U980" s="1416"/>
      <c r="V980" s="1417"/>
      <c r="W980" s="5478"/>
      <c r="X980" s="529"/>
      <c r="Y980" s="5357"/>
      <c r="Z980" s="1288" t="s">
        <v>1382</v>
      </c>
    </row>
    <row r="981" spans="1:26" ht="18" customHeight="1">
      <c r="A981" s="5357"/>
      <c r="B981" s="2896">
        <f>LARGE(B934:B980,1)+1</f>
        <v>48</v>
      </c>
      <c r="C981" s="1384"/>
      <c r="D981" s="935"/>
      <c r="E981" s="935"/>
      <c r="F981" s="935"/>
      <c r="G981" s="935"/>
      <c r="H981" s="935"/>
      <c r="I981" s="935"/>
      <c r="J981" s="935"/>
      <c r="K981" s="935"/>
      <c r="L981" s="935"/>
      <c r="M981" s="935"/>
      <c r="N981" s="1392"/>
      <c r="O981" s="1326"/>
      <c r="P981" s="1326"/>
      <c r="Q981" s="1326"/>
      <c r="R981" s="1413"/>
      <c r="S981" s="1414"/>
      <c r="T981" s="1415"/>
      <c r="U981" s="1416"/>
      <c r="V981" s="1417"/>
      <c r="W981" s="5478"/>
      <c r="X981" s="529"/>
      <c r="Y981" s="5357"/>
      <c r="Z981" s="1288" t="s">
        <v>1382</v>
      </c>
    </row>
    <row r="982" spans="1:26" ht="18" customHeight="1">
      <c r="A982" s="5357"/>
      <c r="B982" s="2896">
        <f>LARGE(B934:B981,1)+1</f>
        <v>49</v>
      </c>
      <c r="C982" s="1384"/>
      <c r="D982" s="935"/>
      <c r="E982" s="935"/>
      <c r="F982" s="935"/>
      <c r="G982" s="935"/>
      <c r="H982" s="935"/>
      <c r="I982" s="935"/>
      <c r="J982" s="935"/>
      <c r="K982" s="935"/>
      <c r="L982" s="935"/>
      <c r="M982" s="935"/>
      <c r="N982" s="1392"/>
      <c r="O982" s="1326"/>
      <c r="P982" s="1326"/>
      <c r="Q982" s="1326"/>
      <c r="R982" s="1413"/>
      <c r="S982" s="1414"/>
      <c r="T982" s="1415"/>
      <c r="U982" s="1416"/>
      <c r="V982" s="1417"/>
      <c r="W982" s="5478"/>
      <c r="X982" s="529"/>
      <c r="Y982" s="5357"/>
      <c r="Z982" s="1288" t="s">
        <v>1382</v>
      </c>
    </row>
    <row r="983" spans="1:26" ht="18" customHeight="1">
      <c r="A983" s="5357"/>
      <c r="B983" s="2896">
        <f>LARGE(B934:B982,1)+1</f>
        <v>50</v>
      </c>
      <c r="C983" s="1384"/>
      <c r="D983" s="935"/>
      <c r="E983" s="935"/>
      <c r="F983" s="935"/>
      <c r="G983" s="935"/>
      <c r="H983" s="935"/>
      <c r="I983" s="935"/>
      <c r="J983" s="935"/>
      <c r="K983" s="935"/>
      <c r="L983" s="935"/>
      <c r="M983" s="935"/>
      <c r="N983" s="1392"/>
      <c r="O983" s="1326"/>
      <c r="P983" s="1326"/>
      <c r="Q983" s="1326"/>
      <c r="R983" s="1413"/>
      <c r="S983" s="1414"/>
      <c r="T983" s="1415"/>
      <c r="U983" s="1416"/>
      <c r="V983" s="1417"/>
      <c r="W983" s="5478"/>
      <c r="X983" s="529"/>
      <c r="Y983" s="5357"/>
      <c r="Z983" s="1288" t="s">
        <v>1382</v>
      </c>
    </row>
    <row r="984" spans="1:26" ht="18" customHeight="1">
      <c r="A984" s="5357"/>
      <c r="B984" s="2896">
        <f>LARGE(B934:B983,1)+1</f>
        <v>51</v>
      </c>
      <c r="C984" s="1384"/>
      <c r="D984" s="935"/>
      <c r="E984" s="935"/>
      <c r="F984" s="935"/>
      <c r="G984" s="935"/>
      <c r="H984" s="935"/>
      <c r="I984" s="935"/>
      <c r="J984" s="935"/>
      <c r="K984" s="935"/>
      <c r="L984" s="935"/>
      <c r="M984" s="935"/>
      <c r="N984" s="1392"/>
      <c r="O984" s="1326"/>
      <c r="P984" s="1326"/>
      <c r="Q984" s="1326"/>
      <c r="R984" s="1413"/>
      <c r="S984" s="1414"/>
      <c r="T984" s="1415"/>
      <c r="U984" s="1416"/>
      <c r="V984" s="1417"/>
      <c r="W984" s="5478"/>
      <c r="X984" s="529"/>
      <c r="Y984" s="5357"/>
      <c r="Z984" s="1288" t="s">
        <v>1382</v>
      </c>
    </row>
    <row r="985" spans="1:26" ht="18" customHeight="1">
      <c r="A985" s="5357"/>
      <c r="B985" s="2896">
        <f>LARGE(B934:B984,1)+1</f>
        <v>52</v>
      </c>
      <c r="C985" s="1384"/>
      <c r="D985" s="935"/>
      <c r="E985" s="935"/>
      <c r="F985" s="935"/>
      <c r="G985" s="935"/>
      <c r="H985" s="935"/>
      <c r="I985" s="935"/>
      <c r="J985" s="935"/>
      <c r="K985" s="935"/>
      <c r="L985" s="935"/>
      <c r="M985" s="935"/>
      <c r="N985" s="1392"/>
      <c r="O985" s="1326"/>
      <c r="P985" s="1326"/>
      <c r="Q985" s="1326"/>
      <c r="R985" s="1413"/>
      <c r="S985" s="1414"/>
      <c r="T985" s="1415"/>
      <c r="U985" s="1416"/>
      <c r="V985" s="1417"/>
      <c r="W985" s="5478"/>
      <c r="X985" s="529"/>
      <c r="Y985" s="5357"/>
      <c r="Z985" s="1288" t="s">
        <v>1382</v>
      </c>
    </row>
    <row r="986" spans="1:26" ht="18" customHeight="1">
      <c r="A986" s="5357"/>
      <c r="B986" s="2896">
        <f>LARGE(B934:B985,1)+1</f>
        <v>53</v>
      </c>
      <c r="C986" s="1384"/>
      <c r="D986" s="935"/>
      <c r="E986" s="935"/>
      <c r="F986" s="935"/>
      <c r="G986" s="935"/>
      <c r="H986" s="935"/>
      <c r="I986" s="935"/>
      <c r="J986" s="935"/>
      <c r="K986" s="935"/>
      <c r="L986" s="935"/>
      <c r="M986" s="935"/>
      <c r="N986" s="1392"/>
      <c r="O986" s="1326"/>
      <c r="P986" s="1326"/>
      <c r="Q986" s="1326"/>
      <c r="R986" s="1413"/>
      <c r="S986" s="1414"/>
      <c r="T986" s="1415"/>
      <c r="U986" s="1416"/>
      <c r="V986" s="1417"/>
      <c r="W986" s="5478"/>
      <c r="X986" s="529"/>
      <c r="Y986" s="5357"/>
      <c r="Z986" s="1288" t="s">
        <v>1382</v>
      </c>
    </row>
    <row r="987" spans="1:26" ht="18" customHeight="1">
      <c r="A987" s="5357"/>
      <c r="B987" s="2896">
        <f>LARGE(B934:B986,1)+1</f>
        <v>54</v>
      </c>
      <c r="C987" s="1384"/>
      <c r="D987" s="935"/>
      <c r="E987" s="935"/>
      <c r="F987" s="935"/>
      <c r="G987" s="935"/>
      <c r="H987" s="935"/>
      <c r="I987" s="935"/>
      <c r="J987" s="935"/>
      <c r="K987" s="935"/>
      <c r="L987" s="935"/>
      <c r="M987" s="935"/>
      <c r="N987" s="1392"/>
      <c r="O987" s="1326"/>
      <c r="P987" s="1326"/>
      <c r="Q987" s="1326"/>
      <c r="R987" s="1413"/>
      <c r="S987" s="1414"/>
      <c r="T987" s="1415"/>
      <c r="U987" s="1416"/>
      <c r="V987" s="1417"/>
      <c r="W987" s="5478"/>
      <c r="X987" s="529"/>
      <c r="Y987" s="5357"/>
      <c r="Z987" s="1288" t="s">
        <v>1382</v>
      </c>
    </row>
    <row r="988" spans="1:26" ht="18" customHeight="1">
      <c r="A988" s="5357"/>
      <c r="B988" s="2896">
        <f>LARGE(B934:B987,1)+1</f>
        <v>55</v>
      </c>
      <c r="C988" s="1384"/>
      <c r="D988" s="935"/>
      <c r="E988" s="935"/>
      <c r="F988" s="935"/>
      <c r="G988" s="935"/>
      <c r="H988" s="935"/>
      <c r="I988" s="935"/>
      <c r="J988" s="935"/>
      <c r="K988" s="935"/>
      <c r="L988" s="935"/>
      <c r="M988" s="935"/>
      <c r="N988" s="1392"/>
      <c r="O988" s="1326"/>
      <c r="P988" s="1326"/>
      <c r="Q988" s="1326"/>
      <c r="R988" s="1413"/>
      <c r="S988" s="1414"/>
      <c r="T988" s="1415"/>
      <c r="U988" s="1416"/>
      <c r="V988" s="1417"/>
      <c r="W988" s="5478"/>
      <c r="X988" s="529"/>
      <c r="Y988" s="5357"/>
      <c r="Z988" s="1288" t="s">
        <v>1382</v>
      </c>
    </row>
    <row r="989" spans="1:26" ht="18" customHeight="1">
      <c r="A989" s="5357"/>
      <c r="B989" s="2896">
        <f>LARGE(B934:B988,1)+1</f>
        <v>56</v>
      </c>
      <c r="C989" s="1384"/>
      <c r="D989" s="935"/>
      <c r="E989" s="935"/>
      <c r="F989" s="935"/>
      <c r="G989" s="935"/>
      <c r="H989" s="935"/>
      <c r="I989" s="935"/>
      <c r="J989" s="935"/>
      <c r="K989" s="935"/>
      <c r="L989" s="935"/>
      <c r="M989" s="935"/>
      <c r="N989" s="1392"/>
      <c r="O989" s="1326"/>
      <c r="P989" s="1326"/>
      <c r="Q989" s="1326"/>
      <c r="R989" s="1413"/>
      <c r="S989" s="1414"/>
      <c r="T989" s="1415"/>
      <c r="U989" s="1416"/>
      <c r="V989" s="1417"/>
      <c r="W989" s="5478"/>
      <c r="X989" s="529"/>
      <c r="Y989" s="5357"/>
      <c r="Z989" s="1288" t="s">
        <v>1382</v>
      </c>
    </row>
    <row r="990" spans="1:26" ht="18" customHeight="1">
      <c r="A990" s="5357"/>
      <c r="B990" s="2896">
        <f>LARGE(B934:B989,1)+1</f>
        <v>57</v>
      </c>
      <c r="C990" s="1384"/>
      <c r="D990" s="935"/>
      <c r="E990" s="935"/>
      <c r="F990" s="935"/>
      <c r="G990" s="935"/>
      <c r="H990" s="935"/>
      <c r="I990" s="935"/>
      <c r="J990" s="935"/>
      <c r="K990" s="935"/>
      <c r="L990" s="935"/>
      <c r="M990" s="935"/>
      <c r="N990" s="1392"/>
      <c r="O990" s="1326"/>
      <c r="P990" s="1326"/>
      <c r="Q990" s="1326"/>
      <c r="R990" s="1413"/>
      <c r="S990" s="1414"/>
      <c r="T990" s="1415"/>
      <c r="U990" s="1416"/>
      <c r="V990" s="1417"/>
      <c r="W990" s="5478"/>
      <c r="X990" s="529"/>
      <c r="Y990" s="5357"/>
      <c r="Z990" s="1288" t="s">
        <v>1382</v>
      </c>
    </row>
    <row r="991" spans="1:26" ht="18" customHeight="1">
      <c r="A991" s="5357"/>
      <c r="B991" s="2896">
        <f>LARGE(B934:B990,1)+1</f>
        <v>58</v>
      </c>
      <c r="C991" s="1384"/>
      <c r="D991" s="935"/>
      <c r="E991" s="935"/>
      <c r="F991" s="935"/>
      <c r="G991" s="935"/>
      <c r="H991" s="935"/>
      <c r="I991" s="935"/>
      <c r="J991" s="935"/>
      <c r="K991" s="935"/>
      <c r="L991" s="935"/>
      <c r="M991" s="935"/>
      <c r="N991" s="1392"/>
      <c r="O991" s="1326"/>
      <c r="P991" s="1326"/>
      <c r="Q991" s="1326"/>
      <c r="R991" s="1413"/>
      <c r="S991" s="1414"/>
      <c r="T991" s="1415"/>
      <c r="U991" s="1416"/>
      <c r="V991" s="1417"/>
      <c r="W991" s="5478"/>
      <c r="X991" s="529"/>
      <c r="Y991" s="5357"/>
      <c r="Z991" s="1288" t="s">
        <v>1382</v>
      </c>
    </row>
    <row r="992" spans="1:26" ht="18" customHeight="1">
      <c r="A992" s="5357"/>
      <c r="B992" s="2896">
        <f>LARGE(B934:B991,1)+1</f>
        <v>59</v>
      </c>
      <c r="C992" s="1384"/>
      <c r="D992" s="935"/>
      <c r="E992" s="935"/>
      <c r="F992" s="935"/>
      <c r="G992" s="935"/>
      <c r="H992" s="935"/>
      <c r="I992" s="935"/>
      <c r="J992" s="935"/>
      <c r="K992" s="935"/>
      <c r="L992" s="935"/>
      <c r="M992" s="935"/>
      <c r="N992" s="1392"/>
      <c r="O992" s="1326"/>
      <c r="P992" s="1326"/>
      <c r="Q992" s="1326"/>
      <c r="R992" s="1413"/>
      <c r="S992" s="1414"/>
      <c r="T992" s="1415"/>
      <c r="U992" s="1416"/>
      <c r="V992" s="1417"/>
      <c r="W992" s="5478"/>
      <c r="X992" s="529"/>
      <c r="Y992" s="5357"/>
      <c r="Z992" s="1288" t="s">
        <v>1382</v>
      </c>
    </row>
    <row r="993" spans="1:26" ht="18" customHeight="1">
      <c r="A993" s="5357"/>
      <c r="B993" s="2896">
        <f>LARGE(B934:B992,1)+1</f>
        <v>60</v>
      </c>
      <c r="C993" s="1384"/>
      <c r="D993" s="935"/>
      <c r="E993" s="935"/>
      <c r="F993" s="935"/>
      <c r="G993" s="935"/>
      <c r="H993" s="935"/>
      <c r="I993" s="935"/>
      <c r="J993" s="935"/>
      <c r="K993" s="935"/>
      <c r="L993" s="935"/>
      <c r="M993" s="935"/>
      <c r="N993" s="1392"/>
      <c r="O993" s="1326"/>
      <c r="P993" s="1326"/>
      <c r="Q993" s="1326"/>
      <c r="R993" s="1413"/>
      <c r="S993" s="1414"/>
      <c r="T993" s="1415"/>
      <c r="U993" s="1416"/>
      <c r="V993" s="1417"/>
      <c r="W993" s="5478"/>
      <c r="X993" s="529"/>
      <c r="Y993" s="5357"/>
      <c r="Z993" s="1288" t="s">
        <v>1382</v>
      </c>
    </row>
    <row r="994" spans="1:26" ht="18" customHeight="1">
      <c r="A994" s="5357"/>
      <c r="B994" s="2896">
        <f>LARGE(B934:B993,1)+1</f>
        <v>61</v>
      </c>
      <c r="C994" s="1384"/>
      <c r="D994" s="935"/>
      <c r="E994" s="935"/>
      <c r="F994" s="935"/>
      <c r="G994" s="935"/>
      <c r="H994" s="935"/>
      <c r="I994" s="935"/>
      <c r="J994" s="935"/>
      <c r="K994" s="935"/>
      <c r="L994" s="935"/>
      <c r="M994" s="935"/>
      <c r="N994" s="1392"/>
      <c r="O994" s="1326"/>
      <c r="P994" s="1326"/>
      <c r="Q994" s="1326"/>
      <c r="R994" s="1413"/>
      <c r="S994" s="1414"/>
      <c r="T994" s="1415"/>
      <c r="U994" s="1416"/>
      <c r="V994" s="1417"/>
      <c r="W994" s="5478"/>
      <c r="X994" s="529"/>
      <c r="Y994" s="5357"/>
      <c r="Z994" s="1288" t="s">
        <v>1382</v>
      </c>
    </row>
    <row r="995" spans="1:26" ht="18" customHeight="1">
      <c r="A995" s="5357"/>
      <c r="B995" s="5325"/>
      <c r="C995" s="5326"/>
      <c r="D995" s="5326"/>
      <c r="E995" s="5326"/>
      <c r="F995" s="5326"/>
      <c r="G995" s="5326"/>
      <c r="H995" s="5326"/>
      <c r="I995" s="5326"/>
      <c r="J995" s="5326"/>
      <c r="K995" s="5326"/>
      <c r="L995" s="5326"/>
      <c r="M995" s="5326"/>
      <c r="N995" s="5327"/>
      <c r="O995" s="1326"/>
      <c r="P995" s="1326"/>
      <c r="Q995" s="1326"/>
      <c r="R995" s="1413"/>
      <c r="S995" s="1414"/>
      <c r="T995" s="1415"/>
      <c r="U995" s="1416"/>
      <c r="V995" s="1417"/>
      <c r="W995" s="5478"/>
      <c r="X995" s="529"/>
      <c r="Y995" s="5357"/>
      <c r="Z995" s="1288" t="s">
        <v>1382</v>
      </c>
    </row>
    <row r="996" spans="1:26" ht="18" customHeight="1">
      <c r="A996" s="5357"/>
      <c r="B996" s="1393" t="s">
        <v>248</v>
      </c>
      <c r="C996" s="1394" t="s">
        <v>272</v>
      </c>
      <c r="D996" s="5512"/>
      <c r="E996" s="5408"/>
      <c r="F996" s="5408"/>
      <c r="G996" s="5408"/>
      <c r="H996" s="5408"/>
      <c r="I996" s="5408"/>
      <c r="J996" s="5408"/>
      <c r="K996" s="5408"/>
      <c r="L996" s="5408"/>
      <c r="M996" s="5408"/>
      <c r="N996" s="5409"/>
      <c r="O996" s="1326"/>
      <c r="P996" s="1326"/>
      <c r="Q996" s="1326"/>
      <c r="R996" s="1413"/>
      <c r="S996" s="1414"/>
      <c r="T996" s="1415"/>
      <c r="U996" s="1416"/>
      <c r="V996" s="1417"/>
      <c r="W996" s="5478"/>
      <c r="X996" s="529"/>
      <c r="Y996" s="5357"/>
      <c r="Z996" s="1288" t="s">
        <v>1382</v>
      </c>
    </row>
    <row r="997" spans="1:26" ht="18" customHeight="1">
      <c r="A997" s="5357"/>
      <c r="B997" s="5331"/>
      <c r="C997" s="5332"/>
      <c r="D997" s="5332"/>
      <c r="E997" s="5332"/>
      <c r="F997" s="5332"/>
      <c r="G997" s="5332"/>
      <c r="H997" s="5332"/>
      <c r="I997" s="5332"/>
      <c r="J997" s="5332"/>
      <c r="K997" s="5332"/>
      <c r="L997" s="5332"/>
      <c r="M997" s="5332"/>
      <c r="N997" s="5333"/>
      <c r="O997" s="1326"/>
      <c r="P997" s="1326"/>
      <c r="Q997" s="1326"/>
      <c r="R997" s="1413"/>
      <c r="S997" s="1414"/>
      <c r="T997" s="1415"/>
      <c r="U997" s="1416"/>
      <c r="V997" s="1417"/>
      <c r="W997" s="5478"/>
      <c r="X997" s="529"/>
      <c r="Y997" s="5357"/>
      <c r="Z997" s="1288" t="s">
        <v>1382</v>
      </c>
    </row>
    <row r="998" spans="1:26" ht="18" customHeight="1">
      <c r="A998" s="5357"/>
      <c r="B998" s="5466" t="s">
        <v>1255</v>
      </c>
      <c r="C998" s="5467"/>
      <c r="D998" s="5467"/>
      <c r="E998" s="5467"/>
      <c r="F998" s="5467"/>
      <c r="G998" s="5467"/>
      <c r="H998" s="5467"/>
      <c r="I998" s="5467"/>
      <c r="J998" s="5467"/>
      <c r="K998" s="5467"/>
      <c r="L998" s="5467"/>
      <c r="M998" s="5467"/>
      <c r="N998" s="5468"/>
      <c r="O998" s="1326"/>
      <c r="P998" s="1326"/>
      <c r="Q998" s="1326"/>
      <c r="R998" s="1413"/>
      <c r="S998" s="1414"/>
      <c r="T998" s="1415"/>
      <c r="U998" s="1416"/>
      <c r="V998" s="1417"/>
      <c r="W998" s="5478"/>
      <c r="X998" s="529"/>
      <c r="Y998" s="5357"/>
      <c r="Z998" s="1288" t="s">
        <v>1382</v>
      </c>
    </row>
    <row r="999" spans="1:26" ht="18" customHeight="1">
      <c r="A999" s="5357"/>
      <c r="B999" s="1395" t="s">
        <v>31</v>
      </c>
      <c r="C999" s="1043">
        <v>500</v>
      </c>
      <c r="D999" s="1044">
        <v>500</v>
      </c>
      <c r="E999" s="925"/>
      <c r="F999" s="944" t="s">
        <v>307</v>
      </c>
      <c r="G999" s="1364">
        <v>2</v>
      </c>
      <c r="H999" s="1039">
        <v>2</v>
      </c>
      <c r="I999" s="925"/>
      <c r="K999" s="944" t="s">
        <v>308</v>
      </c>
      <c r="L999" s="945">
        <v>0.05</v>
      </c>
      <c r="M999" s="946">
        <v>2.4</v>
      </c>
      <c r="N999" s="400"/>
      <c r="O999" s="1326"/>
      <c r="P999" s="1326"/>
      <c r="Q999" s="1326"/>
      <c r="R999" s="1413"/>
      <c r="S999" s="1414"/>
      <c r="T999" s="1415"/>
      <c r="U999" s="1416"/>
      <c r="V999" s="1417"/>
      <c r="W999" s="5478"/>
      <c r="X999" s="529"/>
      <c r="Y999" s="5357"/>
      <c r="Z999" s="1288" t="s">
        <v>1382</v>
      </c>
    </row>
    <row r="1000" spans="1:26" ht="18" customHeight="1">
      <c r="A1000" s="5357"/>
      <c r="B1000" s="5334" t="s">
        <v>2235</v>
      </c>
      <c r="C1000" s="5335"/>
      <c r="D1000" s="5335"/>
      <c r="E1000" s="5335"/>
      <c r="F1000" s="5335"/>
      <c r="G1000" s="5335"/>
      <c r="H1000" s="5335"/>
      <c r="I1000" s="5335"/>
      <c r="J1000" s="5335"/>
      <c r="K1000" s="5335"/>
      <c r="L1000" s="5336" t="s">
        <v>505</v>
      </c>
      <c r="M1000" s="5336"/>
      <c r="N1000" s="5337"/>
      <c r="O1000" s="1326"/>
      <c r="P1000" s="1326"/>
      <c r="Q1000" s="1326"/>
      <c r="R1000" s="1413"/>
      <c r="S1000" s="1414"/>
      <c r="T1000" s="1415"/>
      <c r="U1000" s="1416"/>
      <c r="V1000" s="1417"/>
      <c r="W1000" s="5478"/>
      <c r="X1000" s="529"/>
      <c r="Y1000" s="5357"/>
      <c r="Z1000" s="1288" t="s">
        <v>1382</v>
      </c>
    </row>
    <row r="1001" spans="1:26" ht="18" customHeight="1">
      <c r="A1001" s="5357"/>
      <c r="B1001" s="5334"/>
      <c r="C1001" s="5335"/>
      <c r="D1001" s="5335"/>
      <c r="E1001" s="5335"/>
      <c r="F1001" s="5335"/>
      <c r="G1001" s="5335"/>
      <c r="H1001" s="5335"/>
      <c r="I1001" s="5335"/>
      <c r="J1001" s="5335"/>
      <c r="K1001" s="5335"/>
      <c r="L1001" s="5336"/>
      <c r="M1001" s="5336"/>
      <c r="N1001" s="5337"/>
      <c r="O1001" s="1326"/>
      <c r="P1001" s="1326"/>
      <c r="Q1001" s="1326"/>
      <c r="R1001" s="1413"/>
      <c r="S1001" s="1414"/>
      <c r="T1001" s="1415"/>
      <c r="U1001" s="1416"/>
      <c r="V1001" s="1417"/>
      <c r="W1001" s="5478"/>
      <c r="X1001" s="529"/>
      <c r="Y1001" s="5357"/>
      <c r="Z1001" s="1288" t="s">
        <v>1382</v>
      </c>
    </row>
    <row r="1002" spans="1:26" ht="18" customHeight="1">
      <c r="A1002" s="5357"/>
      <c r="B1002" s="1396" t="s">
        <v>27</v>
      </c>
      <c r="C1002" s="3132" t="s">
        <v>274</v>
      </c>
      <c r="D1002" s="985"/>
      <c r="E1002" s="985"/>
      <c r="F1002" s="977" t="str">
        <f>D882</f>
        <v>D</v>
      </c>
      <c r="G1002" s="3132" t="s">
        <v>276</v>
      </c>
      <c r="H1002" s="985"/>
      <c r="I1002" s="986"/>
      <c r="J1002" s="986"/>
      <c r="K1002" s="986"/>
      <c r="L1002" s="986"/>
      <c r="M1002" s="986"/>
      <c r="N1002" s="29"/>
      <c r="O1002" s="1326"/>
      <c r="P1002" s="1326"/>
      <c r="Q1002" s="1326"/>
      <c r="R1002" s="1413"/>
      <c r="S1002" s="1414"/>
      <c r="T1002" s="1415"/>
      <c r="U1002" s="1416"/>
      <c r="V1002" s="1417"/>
      <c r="W1002" s="5478"/>
      <c r="X1002" s="529"/>
      <c r="Y1002" s="5357"/>
      <c r="Z1002" s="1288" t="s">
        <v>1382</v>
      </c>
    </row>
    <row r="1003" spans="1:26" ht="18" customHeight="1">
      <c r="A1003" s="5357"/>
      <c r="B1003" s="5314" t="s">
        <v>30</v>
      </c>
      <c r="C1003" s="3133" t="s">
        <v>32</v>
      </c>
      <c r="D1003" s="985"/>
      <c r="E1003" s="985"/>
      <c r="F1003" s="985"/>
      <c r="G1003" s="985"/>
      <c r="H1003" s="985"/>
      <c r="I1003" s="986"/>
      <c r="J1003" s="986"/>
      <c r="K1003" s="986"/>
      <c r="L1003" s="986"/>
      <c r="M1003" s="986"/>
      <c r="N1003" s="29"/>
      <c r="O1003" s="1326"/>
      <c r="P1003" s="1326"/>
      <c r="Q1003" s="1326"/>
      <c r="R1003" s="1413"/>
      <c r="S1003" s="1414"/>
      <c r="T1003" s="1415"/>
      <c r="U1003" s="1416"/>
      <c r="V1003" s="1417"/>
      <c r="W1003" s="5478"/>
      <c r="X1003" s="529"/>
      <c r="Y1003" s="5357"/>
      <c r="Z1003" s="1288" t="s">
        <v>1382</v>
      </c>
    </row>
    <row r="1004" spans="1:26" ht="18" customHeight="1">
      <c r="A1004" s="5357"/>
      <c r="B1004" s="5314"/>
      <c r="C1004" s="3133" t="s">
        <v>1268</v>
      </c>
      <c r="D1004" s="985"/>
      <c r="E1004" s="985"/>
      <c r="F1004" s="985"/>
      <c r="G1004" s="985"/>
      <c r="H1004" s="985"/>
      <c r="I1004" s="986"/>
      <c r="J1004" s="986"/>
      <c r="K1004" s="986"/>
      <c r="L1004" s="986"/>
      <c r="M1004" s="986"/>
      <c r="N1004" s="29"/>
      <c r="O1004" s="1326"/>
      <c r="P1004" s="1326"/>
      <c r="Q1004" s="1326"/>
      <c r="R1004" s="1413"/>
      <c r="S1004" s="1414"/>
      <c r="T1004" s="1415"/>
      <c r="U1004" s="1416"/>
      <c r="V1004" s="1417"/>
      <c r="W1004" s="5478"/>
      <c r="X1004" s="529"/>
      <c r="Y1004" s="5357"/>
      <c r="Z1004" s="1288" t="s">
        <v>1382</v>
      </c>
    </row>
    <row r="1005" spans="1:26" ht="18" customHeight="1">
      <c r="A1005" s="5357"/>
      <c r="B1005" s="1397" t="s">
        <v>248</v>
      </c>
      <c r="C1005" s="3134" t="s">
        <v>279</v>
      </c>
      <c r="D1005" s="985"/>
      <c r="E1005" s="985"/>
      <c r="F1005" s="985"/>
      <c r="G1005" s="985"/>
      <c r="H1005" s="985"/>
      <c r="I1005" s="986"/>
      <c r="J1005" s="986"/>
      <c r="K1005" s="986"/>
      <c r="L1005" s="986"/>
      <c r="M1005" s="986"/>
      <c r="N1005" s="29"/>
      <c r="O1005" s="1326"/>
      <c r="P1005" s="1326"/>
      <c r="Q1005" s="1326"/>
      <c r="R1005" s="1413"/>
      <c r="S1005" s="1414"/>
      <c r="T1005" s="1415"/>
      <c r="U1005" s="1416"/>
      <c r="V1005" s="1417"/>
      <c r="W1005" s="5478"/>
      <c r="X1005" s="529"/>
      <c r="Y1005" s="5357"/>
      <c r="Z1005" s="1288" t="s">
        <v>1382</v>
      </c>
    </row>
    <row r="1006" spans="1:26" ht="18" customHeight="1">
      <c r="A1006" s="5357"/>
      <c r="B1006" s="1398" t="s">
        <v>12</v>
      </c>
      <c r="C1006" s="3135" t="s">
        <v>23</v>
      </c>
      <c r="D1006" s="985"/>
      <c r="E1006" s="985"/>
      <c r="F1006" s="985"/>
      <c r="G1006" s="985"/>
      <c r="H1006" s="985"/>
      <c r="I1006" s="986"/>
      <c r="J1006" s="986"/>
      <c r="K1006" s="986"/>
      <c r="L1006" s="986"/>
      <c r="M1006" s="986"/>
      <c r="N1006" s="29"/>
      <c r="O1006" s="1326"/>
      <c r="P1006" s="1326"/>
      <c r="Q1006" s="1326"/>
      <c r="R1006" s="1413"/>
      <c r="S1006" s="1414"/>
      <c r="T1006" s="1415"/>
      <c r="U1006" s="1416"/>
      <c r="V1006" s="1417"/>
      <c r="W1006" s="5478"/>
      <c r="X1006" s="529"/>
      <c r="Y1006" s="5357"/>
      <c r="Z1006" s="1288" t="s">
        <v>1382</v>
      </c>
    </row>
    <row r="1007" spans="1:26" ht="18" customHeight="1">
      <c r="A1007" s="5357"/>
      <c r="B1007" s="1399"/>
      <c r="C1007" s="3136" t="s">
        <v>1258</v>
      </c>
      <c r="D1007" s="985"/>
      <c r="E1007" s="985"/>
      <c r="F1007" s="985"/>
      <c r="G1007" s="985"/>
      <c r="H1007" s="985"/>
      <c r="I1007" s="986"/>
      <c r="J1007" s="986"/>
      <c r="K1007" s="986"/>
      <c r="L1007" s="986"/>
      <c r="M1007" s="986"/>
      <c r="N1007" s="29"/>
      <c r="O1007" s="1326"/>
      <c r="P1007" s="1326"/>
      <c r="Q1007" s="1326"/>
      <c r="R1007" s="1413"/>
      <c r="S1007" s="1414"/>
      <c r="T1007" s="1415"/>
      <c r="U1007" s="1416"/>
      <c r="V1007" s="1417"/>
      <c r="W1007" s="5478"/>
      <c r="X1007" s="529"/>
      <c r="Y1007" s="5357"/>
      <c r="Z1007" s="1288" t="s">
        <v>1382</v>
      </c>
    </row>
    <row r="1008" spans="1:26" ht="18" customHeight="1">
      <c r="A1008" s="5357"/>
      <c r="B1008" s="1399" t="s">
        <v>13</v>
      </c>
      <c r="C1008" s="3137" t="s">
        <v>24</v>
      </c>
      <c r="D1008" s="985"/>
      <c r="E1008" s="985"/>
      <c r="F1008" s="985"/>
      <c r="G1008" s="985"/>
      <c r="H1008" s="985"/>
      <c r="I1008" s="986"/>
      <c r="J1008" s="986"/>
      <c r="K1008" s="986"/>
      <c r="L1008" s="986"/>
      <c r="M1008" s="986"/>
      <c r="N1008" s="29"/>
      <c r="O1008" s="1326"/>
      <c r="P1008" s="1326"/>
      <c r="Q1008" s="1326"/>
      <c r="R1008" s="1413"/>
      <c r="S1008" s="1414"/>
      <c r="T1008" s="1415"/>
      <c r="U1008" s="1416"/>
      <c r="V1008" s="1417"/>
      <c r="W1008" s="5478"/>
      <c r="X1008" s="529"/>
      <c r="Y1008" s="5357"/>
      <c r="Z1008" s="1288" t="s">
        <v>1382</v>
      </c>
    </row>
    <row r="1009" spans="1:27" ht="18" customHeight="1">
      <c r="A1009" s="5357"/>
      <c r="B1009" s="1399"/>
      <c r="C1009" s="3138" t="s">
        <v>26</v>
      </c>
      <c r="D1009" s="985"/>
      <c r="E1009" s="985"/>
      <c r="F1009" s="985"/>
      <c r="G1009" s="985"/>
      <c r="H1009" s="985"/>
      <c r="I1009" s="986"/>
      <c r="J1009" s="986"/>
      <c r="K1009" s="986"/>
      <c r="L1009" s="986"/>
      <c r="M1009" s="986"/>
      <c r="N1009" s="29"/>
      <c r="O1009" s="1326"/>
      <c r="P1009" s="1326"/>
      <c r="Q1009" s="1326"/>
      <c r="R1009" s="1413"/>
      <c r="S1009" s="1414"/>
      <c r="T1009" s="1415"/>
      <c r="U1009" s="1416"/>
      <c r="V1009" s="1417"/>
      <c r="W1009" s="5478"/>
      <c r="X1009" s="529"/>
      <c r="Y1009" s="5357"/>
      <c r="Z1009" s="1288" t="s">
        <v>1382</v>
      </c>
    </row>
    <row r="1010" spans="1:27" ht="18" customHeight="1">
      <c r="A1010" s="5357"/>
      <c r="B1010" s="5315" t="s">
        <v>15</v>
      </c>
      <c r="C1010" s="5316" t="s">
        <v>288</v>
      </c>
      <c r="D1010" s="5316"/>
      <c r="E1010" s="5316"/>
      <c r="F1010" s="5316"/>
      <c r="G1010" s="5316"/>
      <c r="H1010" s="5316"/>
      <c r="I1010" s="5316"/>
      <c r="J1010" s="5316"/>
      <c r="K1010" s="5316"/>
      <c r="L1010" s="5316"/>
      <c r="M1010" s="5316"/>
      <c r="N1010" s="5317"/>
      <c r="O1010" s="1326"/>
      <c r="P1010" s="1326"/>
      <c r="Q1010" s="1326"/>
      <c r="R1010" s="1413"/>
      <c r="S1010" s="1414"/>
      <c r="T1010" s="1415"/>
      <c r="U1010" s="1416"/>
      <c r="V1010" s="1417"/>
      <c r="W1010" s="5478"/>
      <c r="X1010" s="529"/>
      <c r="Y1010" s="5357"/>
      <c r="Z1010" s="1288" t="s">
        <v>1382</v>
      </c>
    </row>
    <row r="1011" spans="1:27" ht="18" customHeight="1">
      <c r="A1011" s="5357"/>
      <c r="B1011" s="5315"/>
      <c r="C1011" s="5316"/>
      <c r="D1011" s="5316"/>
      <c r="E1011" s="5316"/>
      <c r="F1011" s="5316"/>
      <c r="G1011" s="5316"/>
      <c r="H1011" s="5316"/>
      <c r="I1011" s="5316"/>
      <c r="J1011" s="5316"/>
      <c r="K1011" s="5316"/>
      <c r="L1011" s="5316"/>
      <c r="M1011" s="5316"/>
      <c r="N1011" s="5317"/>
      <c r="O1011" s="1326"/>
      <c r="P1011" s="1326"/>
      <c r="Q1011" s="1326"/>
      <c r="R1011" s="1413"/>
      <c r="S1011" s="1414"/>
      <c r="T1011" s="1415"/>
      <c r="U1011" s="1416"/>
      <c r="V1011" s="1417"/>
      <c r="W1011" s="5478"/>
      <c r="X1011" s="529"/>
      <c r="Y1011" s="5357"/>
      <c r="Z1011" s="1288" t="s">
        <v>1382</v>
      </c>
    </row>
    <row r="1012" spans="1:27" ht="18" customHeight="1">
      <c r="A1012" s="5357"/>
      <c r="B1012" s="1400" t="s">
        <v>281</v>
      </c>
      <c r="C1012" s="3132" t="s">
        <v>293</v>
      </c>
      <c r="D1012" s="3139"/>
      <c r="E1012" s="3139"/>
      <c r="F1012" s="3139"/>
      <c r="G1012" s="3139"/>
      <c r="H1012" s="3139"/>
      <c r="I1012" s="3140"/>
      <c r="J1012" s="3140"/>
      <c r="K1012" s="3140"/>
      <c r="L1012" s="3140"/>
      <c r="M1012" s="3140"/>
      <c r="N1012" s="79"/>
      <c r="O1012" s="1326"/>
      <c r="P1012" s="1326"/>
      <c r="Q1012" s="1326"/>
      <c r="R1012" s="1413"/>
      <c r="S1012" s="1414"/>
      <c r="T1012" s="1415"/>
      <c r="U1012" s="1416"/>
      <c r="V1012" s="1417"/>
      <c r="W1012" s="5478"/>
      <c r="X1012" s="529"/>
      <c r="Y1012" s="5357"/>
      <c r="Z1012" s="1288" t="s">
        <v>1382</v>
      </c>
    </row>
    <row r="1013" spans="1:27" ht="18" customHeight="1">
      <c r="A1013" s="5357"/>
      <c r="B1013" s="1401" t="s">
        <v>282</v>
      </c>
      <c r="C1013" s="5318" t="s">
        <v>1269</v>
      </c>
      <c r="D1013" s="5318"/>
      <c r="E1013" s="5318"/>
      <c r="F1013" s="5318"/>
      <c r="G1013" s="5318"/>
      <c r="H1013" s="5318"/>
      <c r="I1013" s="5318"/>
      <c r="J1013" s="5318"/>
      <c r="K1013" s="5318"/>
      <c r="L1013" s="5318"/>
      <c r="M1013" s="5318"/>
      <c r="N1013" s="5319"/>
      <c r="O1013" s="1326"/>
      <c r="P1013" s="1326"/>
      <c r="Q1013" s="1326"/>
      <c r="R1013" s="1413"/>
      <c r="S1013" s="1414"/>
      <c r="T1013" s="1415"/>
      <c r="U1013" s="1416"/>
      <c r="V1013" s="1417"/>
      <c r="W1013" s="5478"/>
      <c r="X1013" s="529"/>
      <c r="Y1013" s="5357"/>
      <c r="Z1013" s="1288" t="s">
        <v>1382</v>
      </c>
    </row>
    <row r="1014" spans="1:27" ht="18" customHeight="1">
      <c r="A1014" s="5357"/>
      <c r="B1014" s="1401"/>
      <c r="C1014" s="5318"/>
      <c r="D1014" s="5318"/>
      <c r="E1014" s="5318"/>
      <c r="F1014" s="5318"/>
      <c r="G1014" s="5318"/>
      <c r="H1014" s="5318"/>
      <c r="I1014" s="5318"/>
      <c r="J1014" s="5318"/>
      <c r="K1014" s="5318"/>
      <c r="L1014" s="5318"/>
      <c r="M1014" s="5318"/>
      <c r="N1014" s="5319"/>
      <c r="O1014" s="1326"/>
      <c r="P1014" s="1326"/>
      <c r="Q1014" s="1326"/>
      <c r="R1014" s="1413"/>
      <c r="S1014" s="1414"/>
      <c r="T1014" s="1415"/>
      <c r="U1014" s="1416"/>
      <c r="V1014" s="1417"/>
      <c r="W1014" s="5478"/>
      <c r="X1014" s="529"/>
      <c r="Y1014" s="5357"/>
      <c r="Z1014" s="1288" t="s">
        <v>1382</v>
      </c>
    </row>
    <row r="1015" spans="1:27" ht="18" customHeight="1">
      <c r="A1015" s="5357"/>
      <c r="B1015" s="24" t="s">
        <v>253</v>
      </c>
      <c r="C1015" s="5320" t="str">
        <f ca="1">CELL("nomfichier")</f>
        <v>E:\0-UPRT\1-UPRT.FR-SITE-WEB\ff-fiches-fabrications\ff-fiches-fabrication-maj-08-2020\[ff-14.B-restauration-10.postits-portions.xlsx]Nota</v>
      </c>
      <c r="D1015" s="5320"/>
      <c r="E1015" s="5320"/>
      <c r="F1015" s="5320"/>
      <c r="G1015" s="5320"/>
      <c r="H1015" s="5320"/>
      <c r="I1015" s="5320"/>
      <c r="J1015" s="5320"/>
      <c r="K1015" s="5320"/>
      <c r="L1015" s="5320"/>
      <c r="M1015" s="5320"/>
      <c r="N1015" s="5321"/>
      <c r="O1015" s="1326"/>
      <c r="P1015" s="1326"/>
      <c r="Q1015" s="1326"/>
      <c r="R1015" s="1413"/>
      <c r="S1015" s="1414"/>
      <c r="T1015" s="1415"/>
      <c r="U1015" s="1416"/>
      <c r="V1015" s="1417"/>
      <c r="W1015" s="5478"/>
      <c r="X1015" s="529"/>
      <c r="Y1015" s="5357"/>
      <c r="Z1015" s="1288" t="s">
        <v>1382</v>
      </c>
    </row>
    <row r="1016" spans="1:27" ht="18" customHeight="1">
      <c r="A1016" s="5357"/>
      <c r="B1016" s="1325" t="s">
        <v>255</v>
      </c>
      <c r="C1016" s="5299" t="s">
        <v>1437</v>
      </c>
      <c r="D1016" s="5299"/>
      <c r="E1016" s="5299"/>
      <c r="F1016" s="5299"/>
      <c r="G1016" s="5299"/>
      <c r="H1016" s="5299"/>
      <c r="I1016" s="5299"/>
      <c r="J1016" s="5299"/>
      <c r="K1016" s="5299"/>
      <c r="L1016" s="5299"/>
      <c r="M1016" s="5299"/>
      <c r="N1016" s="5322"/>
      <c r="O1016" s="1326"/>
      <c r="P1016" s="1326"/>
      <c r="Q1016" s="1326"/>
      <c r="R1016" s="1413"/>
      <c r="S1016" s="1414"/>
      <c r="T1016" s="1415"/>
      <c r="U1016" s="1416"/>
      <c r="V1016" s="1417"/>
      <c r="W1016" s="5478"/>
      <c r="X1016" s="529"/>
      <c r="Y1016" s="5357"/>
      <c r="Z1016" s="1288" t="s">
        <v>1382</v>
      </c>
    </row>
    <row r="1017" spans="1:27" ht="18" customHeight="1" thickBot="1">
      <c r="A1017" s="5357"/>
      <c r="B1017" s="5300" t="s">
        <v>258</v>
      </c>
      <c r="C1017" s="5052"/>
      <c r="D1017" s="5052"/>
      <c r="E1017" s="5052"/>
      <c r="F1017" s="5052"/>
      <c r="G1017" s="5052"/>
      <c r="H1017" s="5052"/>
      <c r="I1017" s="5052"/>
      <c r="J1017" s="5052"/>
      <c r="K1017" s="5052"/>
      <c r="L1017" s="5052"/>
      <c r="M1017" s="5052"/>
      <c r="N1017" s="5301"/>
      <c r="O1017" s="1326"/>
      <c r="P1017" s="1326"/>
      <c r="Q1017" s="1326"/>
      <c r="R1017" s="1413"/>
      <c r="S1017" s="1414"/>
      <c r="T1017" s="1415"/>
      <c r="U1017" s="1416"/>
      <c r="V1017" s="1417"/>
      <c r="W1017" s="5478"/>
      <c r="X1017" s="529"/>
      <c r="Y1017" s="5357"/>
      <c r="Z1017" s="1288" t="s">
        <v>1382</v>
      </c>
    </row>
    <row r="1018" spans="1:27" ht="18" customHeight="1">
      <c r="A1018" s="1402"/>
      <c r="B1018" s="1403"/>
      <c r="C1018" s="1403"/>
      <c r="D1018" s="1404"/>
      <c r="E1018" s="1072"/>
      <c r="F1018" s="1405"/>
      <c r="G1018" s="1406"/>
      <c r="H1018" s="1406"/>
      <c r="I1018" s="1406"/>
      <c r="J1018" s="1406"/>
      <c r="K1018" s="1407"/>
      <c r="L1018" s="1407"/>
      <c r="M1018" s="1407"/>
      <c r="N1018" s="1407"/>
      <c r="O1018" s="1408"/>
      <c r="P1018" s="1408"/>
      <c r="Q1018" s="1408"/>
      <c r="R1018" s="1408"/>
      <c r="S1018" s="1408"/>
      <c r="T1018" s="1408"/>
      <c r="U1018" s="1408"/>
      <c r="V1018" s="1408"/>
      <c r="W1018" s="5478"/>
      <c r="X1018" s="529"/>
      <c r="Y1018" s="1402"/>
      <c r="Z1018" s="1288" t="s">
        <v>1382</v>
      </c>
    </row>
    <row r="1019" spans="1:27" ht="18" customHeight="1">
      <c r="A1019" s="1402"/>
      <c r="B1019" s="1403"/>
      <c r="C1019" s="1403"/>
      <c r="D1019" s="1404"/>
      <c r="E1019" s="1072"/>
      <c r="F1019" s="1405"/>
      <c r="G1019" s="1406"/>
      <c r="H1019" s="1406"/>
      <c r="I1019" s="1406"/>
      <c r="J1019" s="1406"/>
      <c r="K1019" s="1407"/>
      <c r="L1019" s="1407"/>
      <c r="M1019" s="1407"/>
      <c r="N1019" s="1407"/>
      <c r="O1019" s="1408"/>
      <c r="P1019" s="1408"/>
      <c r="Q1019" s="1408"/>
      <c r="R1019" s="1408"/>
      <c r="S1019" s="1408"/>
      <c r="T1019" s="1408"/>
      <c r="U1019" s="1408"/>
      <c r="V1019" s="1408"/>
      <c r="W1019" s="5478"/>
      <c r="X1019" s="529"/>
      <c r="Y1019" s="1402"/>
      <c r="Z1019" s="1288" t="s">
        <v>1382</v>
      </c>
    </row>
    <row r="1020" spans="1:27" ht="18" customHeight="1" thickBot="1">
      <c r="A1020" s="1436"/>
      <c r="B1020" s="1437"/>
      <c r="C1020" s="1437"/>
      <c r="D1020" s="1438"/>
      <c r="E1020" s="1439"/>
      <c r="F1020" s="1405"/>
      <c r="G1020" s="1406"/>
      <c r="H1020" s="1406"/>
      <c r="I1020" s="1406"/>
      <c r="J1020" s="1406"/>
      <c r="K1020" s="1407"/>
      <c r="L1020" s="1407"/>
      <c r="M1020" s="1407"/>
      <c r="N1020" s="1407"/>
      <c r="O1020" s="1408"/>
      <c r="P1020" s="1408"/>
      <c r="Q1020" s="1408"/>
      <c r="R1020" s="1408"/>
      <c r="S1020" s="1408"/>
      <c r="T1020" s="1408"/>
      <c r="U1020" s="1408"/>
      <c r="V1020" s="1408"/>
      <c r="W1020" s="5478"/>
      <c r="X1020" s="529"/>
      <c r="Y1020" s="1419" t="s">
        <v>1438</v>
      </c>
      <c r="Z1020" s="1288"/>
    </row>
    <row r="1021" spans="1:27" ht="18" customHeight="1">
      <c r="A1021" s="5399" t="s">
        <v>243</v>
      </c>
      <c r="B1021" s="5401" t="s">
        <v>273</v>
      </c>
      <c r="C1021" s="5402"/>
      <c r="D1021" s="5402"/>
      <c r="E1021" s="5402"/>
      <c r="F1021" s="5402"/>
      <c r="G1021" s="5402"/>
      <c r="H1021" s="5402"/>
      <c r="I1021" s="5402"/>
      <c r="J1021" s="5402"/>
      <c r="K1021" s="5402"/>
      <c r="L1021" s="5402"/>
      <c r="M1021" s="5402"/>
      <c r="N1021" s="5405">
        <v>7</v>
      </c>
      <c r="O1021" s="5369" t="str">
        <f>B1021</f>
        <v>NOM DE LA RECETTE ou d'un élément de la recette</v>
      </c>
      <c r="P1021" s="5370"/>
      <c r="Q1021" s="5370"/>
      <c r="R1021" s="5370"/>
      <c r="S1021" s="5370"/>
      <c r="T1021" s="5370"/>
      <c r="U1021" s="5370"/>
      <c r="V1021" s="5371"/>
      <c r="W1021" s="5478"/>
      <c r="X1021" s="529"/>
      <c r="Y1021" s="5399" t="s">
        <v>243</v>
      </c>
      <c r="Z1021" s="5508" t="s">
        <v>1442</v>
      </c>
      <c r="AA1021" s="5508"/>
    </row>
    <row r="1022" spans="1:27" ht="18" customHeight="1">
      <c r="A1022" s="5400"/>
      <c r="B1022" s="5403"/>
      <c r="C1022" s="5404"/>
      <c r="D1022" s="5404"/>
      <c r="E1022" s="5404"/>
      <c r="F1022" s="5404"/>
      <c r="G1022" s="5404"/>
      <c r="H1022" s="5404"/>
      <c r="I1022" s="5404"/>
      <c r="J1022" s="5404"/>
      <c r="K1022" s="5404"/>
      <c r="L1022" s="5404"/>
      <c r="M1022" s="5404"/>
      <c r="N1022" s="5406"/>
      <c r="O1022" s="5369"/>
      <c r="P1022" s="5370"/>
      <c r="Q1022" s="5370"/>
      <c r="R1022" s="5370"/>
      <c r="S1022" s="5370"/>
      <c r="T1022" s="5370"/>
      <c r="U1022" s="5370"/>
      <c r="V1022" s="5371"/>
      <c r="W1022" s="5478"/>
      <c r="X1022" s="529"/>
      <c r="Y1022" s="5400"/>
      <c r="Z1022" s="5508"/>
      <c r="AA1022" s="5508"/>
    </row>
    <row r="1023" spans="1:27" ht="18" customHeight="1">
      <c r="A1023" s="5400"/>
      <c r="B1023" s="5403"/>
      <c r="C1023" s="5404"/>
      <c r="D1023" s="5404"/>
      <c r="E1023" s="5404"/>
      <c r="F1023" s="5404"/>
      <c r="G1023" s="5404"/>
      <c r="H1023" s="5404"/>
      <c r="I1023" s="5404"/>
      <c r="J1023" s="5404"/>
      <c r="K1023" s="5404"/>
      <c r="L1023" s="5404"/>
      <c r="M1023" s="5404"/>
      <c r="N1023" s="5406"/>
      <c r="O1023" s="5369"/>
      <c r="P1023" s="5370"/>
      <c r="Q1023" s="5370"/>
      <c r="R1023" s="5370"/>
      <c r="S1023" s="5370"/>
      <c r="T1023" s="5370"/>
      <c r="U1023" s="5370"/>
      <c r="V1023" s="5371"/>
      <c r="W1023" s="5478"/>
      <c r="X1023" s="529"/>
      <c r="Y1023" s="5400"/>
      <c r="Z1023" s="5508"/>
      <c r="AA1023" s="5508"/>
    </row>
    <row r="1024" spans="1:27" ht="18" customHeight="1">
      <c r="A1024" s="5357"/>
      <c r="B1024" s="5358" t="s">
        <v>277</v>
      </c>
      <c r="C1024" s="5359"/>
      <c r="D1024" s="5360" t="s">
        <v>278</v>
      </c>
      <c r="E1024" s="5360"/>
      <c r="F1024" s="5360"/>
      <c r="G1024" s="5360"/>
      <c r="H1024" s="5360"/>
      <c r="I1024" s="5360"/>
      <c r="J1024" s="5360"/>
      <c r="K1024" s="5360"/>
      <c r="L1024" s="5360"/>
      <c r="M1024" s="5360"/>
      <c r="N1024" s="5361"/>
      <c r="O1024" s="5369" t="str">
        <f>D1024</f>
        <v xml:space="preserve"> ?  Si vous avez plusieurs postits pour une recette NOM DE LA RECETTE MÈRE</v>
      </c>
      <c r="P1024" s="5370"/>
      <c r="Q1024" s="5370"/>
      <c r="R1024" s="5370"/>
      <c r="S1024" s="5370"/>
      <c r="T1024" s="5370"/>
      <c r="U1024" s="5370"/>
      <c r="V1024" s="5371"/>
      <c r="W1024" s="5478"/>
      <c r="X1024" s="529"/>
      <c r="Y1024" s="5357"/>
      <c r="Z1024" s="1288" t="s">
        <v>1382</v>
      </c>
    </row>
    <row r="1025" spans="1:27" ht="18" customHeight="1">
      <c r="A1025" s="5357"/>
      <c r="B1025" s="5358"/>
      <c r="C1025" s="5359"/>
      <c r="D1025" s="5360"/>
      <c r="E1025" s="5360"/>
      <c r="F1025" s="5360"/>
      <c r="G1025" s="5360"/>
      <c r="H1025" s="5360"/>
      <c r="I1025" s="5360"/>
      <c r="J1025" s="5360"/>
      <c r="K1025" s="5360"/>
      <c r="L1025" s="5360"/>
      <c r="M1025" s="5360"/>
      <c r="N1025" s="5361"/>
      <c r="O1025" s="5369"/>
      <c r="P1025" s="5370"/>
      <c r="Q1025" s="5370"/>
      <c r="R1025" s="5370"/>
      <c r="S1025" s="5370"/>
      <c r="T1025" s="5370"/>
      <c r="U1025" s="5370"/>
      <c r="V1025" s="5371"/>
      <c r="W1025" s="5478"/>
      <c r="X1025" s="529"/>
      <c r="Y1025" s="5357"/>
      <c r="Z1025" s="1288" t="s">
        <v>1382</v>
      </c>
    </row>
    <row r="1026" spans="1:27" ht="18" customHeight="1">
      <c r="A1026" s="5357"/>
      <c r="B1026" s="5509" t="s">
        <v>2234</v>
      </c>
      <c r="C1026" s="5510"/>
      <c r="D1026" s="5510"/>
      <c r="E1026" s="5510"/>
      <c r="F1026" s="5510"/>
      <c r="G1026" s="5510"/>
      <c r="H1026" s="5510"/>
      <c r="I1026" s="5510"/>
      <c r="J1026" s="5510"/>
      <c r="K1026" s="5510"/>
      <c r="L1026" s="5510"/>
      <c r="M1026" s="5510"/>
      <c r="N1026" s="5511"/>
      <c r="O1026" s="5369" t="str">
        <f>B1026</f>
        <v>Auteur :</v>
      </c>
      <c r="P1026" s="5370"/>
      <c r="Q1026" s="5370"/>
      <c r="R1026" s="5370"/>
      <c r="S1026" s="5370"/>
      <c r="T1026" s="5370"/>
      <c r="U1026" s="5370"/>
      <c r="V1026" s="5371"/>
      <c r="W1026" s="5478"/>
      <c r="X1026" s="529"/>
      <c r="Y1026" s="5357"/>
      <c r="Z1026" s="1288" t="s">
        <v>1382</v>
      </c>
    </row>
    <row r="1027" spans="1:27" ht="18" customHeight="1">
      <c r="A1027" s="5357"/>
      <c r="B1027" s="5509"/>
      <c r="C1027" s="5510"/>
      <c r="D1027" s="5510"/>
      <c r="E1027" s="5510"/>
      <c r="F1027" s="5510"/>
      <c r="G1027" s="5510"/>
      <c r="H1027" s="5510"/>
      <c r="I1027" s="5510"/>
      <c r="J1027" s="5510"/>
      <c r="K1027" s="5510"/>
      <c r="L1027" s="5510"/>
      <c r="M1027" s="5510"/>
      <c r="N1027" s="5511"/>
      <c r="O1027" s="5369"/>
      <c r="P1027" s="5370"/>
      <c r="Q1027" s="5370"/>
      <c r="R1027" s="5370"/>
      <c r="S1027" s="5370"/>
      <c r="T1027" s="5370"/>
      <c r="U1027" s="5370"/>
      <c r="V1027" s="5371"/>
      <c r="W1027" s="5478"/>
      <c r="X1027" s="529"/>
      <c r="Y1027" s="5357"/>
      <c r="Z1027" s="1288" t="s">
        <v>1382</v>
      </c>
    </row>
    <row r="1028" spans="1:27" ht="18" customHeight="1">
      <c r="A1028" s="5357"/>
      <c r="B1028" s="5372" t="s">
        <v>1393</v>
      </c>
      <c r="C1028" s="5373"/>
      <c r="D1028" s="5373"/>
      <c r="E1028" s="5373"/>
      <c r="F1028" s="5373"/>
      <c r="G1028" s="5373"/>
      <c r="H1028" s="5373"/>
      <c r="I1028" s="5373"/>
      <c r="J1028" s="5373"/>
      <c r="K1028" s="5373"/>
      <c r="L1028" s="5373"/>
      <c r="M1028" s="5373"/>
      <c r="N1028" s="5374"/>
      <c r="O1028" s="1326"/>
      <c r="P1028" s="1326"/>
      <c r="Q1028" s="1326"/>
      <c r="R1028" s="1413"/>
      <c r="S1028" s="1414"/>
      <c r="T1028" s="1415"/>
      <c r="U1028" s="1416"/>
      <c r="V1028" s="1417"/>
      <c r="W1028" s="5478"/>
      <c r="X1028" s="529"/>
      <c r="Y1028" s="5357"/>
      <c r="Z1028" s="1288" t="s">
        <v>1382</v>
      </c>
    </row>
    <row r="1029" spans="1:27" ht="18" customHeight="1">
      <c r="A1029" s="5357"/>
      <c r="B1029" s="5372"/>
      <c r="C1029" s="5373"/>
      <c r="D1029" s="5373"/>
      <c r="E1029" s="5373"/>
      <c r="F1029" s="5373"/>
      <c r="G1029" s="5373"/>
      <c r="H1029" s="5373"/>
      <c r="I1029" s="5373"/>
      <c r="J1029" s="5373"/>
      <c r="K1029" s="5373"/>
      <c r="L1029" s="5373"/>
      <c r="M1029" s="5373"/>
      <c r="N1029" s="5374"/>
      <c r="O1029" s="1326"/>
      <c r="P1029" s="1326"/>
      <c r="Q1029" s="1326"/>
      <c r="R1029" s="1413"/>
      <c r="S1029" s="1414"/>
      <c r="T1029" s="1415"/>
      <c r="U1029" s="1416"/>
      <c r="V1029" s="1417"/>
      <c r="W1029" s="5478"/>
      <c r="X1029" s="529"/>
      <c r="Y1029" s="5357"/>
      <c r="Z1029" s="1288" t="s">
        <v>1382</v>
      </c>
    </row>
    <row r="1030" spans="1:27" ht="18" customHeight="1">
      <c r="A1030" s="5357"/>
      <c r="B1030" s="5372"/>
      <c r="C1030" s="5373"/>
      <c r="D1030" s="5373"/>
      <c r="E1030" s="5373"/>
      <c r="F1030" s="5373"/>
      <c r="G1030" s="5373"/>
      <c r="H1030" s="5373"/>
      <c r="I1030" s="5373"/>
      <c r="J1030" s="5373"/>
      <c r="K1030" s="5373"/>
      <c r="L1030" s="5373"/>
      <c r="M1030" s="5373"/>
      <c r="N1030" s="5374"/>
      <c r="O1030" s="1326"/>
      <c r="P1030" s="1326"/>
      <c r="Q1030" s="1326"/>
      <c r="R1030" s="1413"/>
      <c r="S1030" s="1414"/>
      <c r="T1030" s="1415"/>
      <c r="U1030" s="1416"/>
      <c r="V1030" s="1417"/>
      <c r="W1030" s="5478"/>
      <c r="X1030" s="529"/>
      <c r="Y1030" s="5357"/>
      <c r="Z1030" s="1288" t="s">
        <v>1382</v>
      </c>
    </row>
    <row r="1031" spans="1:27" ht="18" customHeight="1">
      <c r="A1031" s="5357"/>
      <c r="B1031" s="5372"/>
      <c r="C1031" s="5373"/>
      <c r="D1031" s="5373"/>
      <c r="E1031" s="5373"/>
      <c r="F1031" s="5373"/>
      <c r="G1031" s="5373"/>
      <c r="H1031" s="5373"/>
      <c r="I1031" s="5373"/>
      <c r="J1031" s="5373"/>
      <c r="K1031" s="5373"/>
      <c r="L1031" s="5373"/>
      <c r="M1031" s="5373"/>
      <c r="N1031" s="5374"/>
      <c r="O1031" s="1326"/>
      <c r="P1031" s="1326"/>
      <c r="Q1031" s="1326"/>
      <c r="R1031" s="1413"/>
      <c r="S1031" s="1414"/>
      <c r="T1031" s="1415"/>
      <c r="U1031" s="1416"/>
      <c r="V1031" s="1417"/>
      <c r="W1031" s="5478"/>
      <c r="X1031" s="529"/>
      <c r="Y1031" s="5357"/>
      <c r="Z1031" s="1288" t="s">
        <v>1382</v>
      </c>
    </row>
    <row r="1032" spans="1:27" ht="18" customHeight="1">
      <c r="A1032" s="5357"/>
      <c r="B1032" s="5372"/>
      <c r="C1032" s="5373"/>
      <c r="D1032" s="5373"/>
      <c r="E1032" s="5373"/>
      <c r="F1032" s="5373"/>
      <c r="G1032" s="5373"/>
      <c r="H1032" s="5373"/>
      <c r="I1032" s="5373"/>
      <c r="J1032" s="5373"/>
      <c r="K1032" s="5373"/>
      <c r="L1032" s="5373"/>
      <c r="M1032" s="5373"/>
      <c r="N1032" s="5374"/>
      <c r="O1032" s="1326"/>
      <c r="P1032" s="1326"/>
      <c r="Q1032" s="1326"/>
      <c r="R1032" s="1413"/>
      <c r="S1032" s="1414"/>
      <c r="T1032" s="1415"/>
      <c r="U1032" s="1416"/>
      <c r="V1032" s="1417"/>
      <c r="W1032" s="5478"/>
      <c r="X1032" s="529"/>
      <c r="Y1032" s="5357"/>
      <c r="Z1032" s="1288" t="s">
        <v>1382</v>
      </c>
    </row>
    <row r="1033" spans="1:27" ht="18" customHeight="1">
      <c r="A1033" s="5357"/>
      <c r="B1033" s="5372"/>
      <c r="C1033" s="5373"/>
      <c r="D1033" s="5373"/>
      <c r="E1033" s="5373"/>
      <c r="F1033" s="5373"/>
      <c r="G1033" s="5373"/>
      <c r="H1033" s="5373"/>
      <c r="I1033" s="5373"/>
      <c r="J1033" s="5373"/>
      <c r="K1033" s="5373"/>
      <c r="L1033" s="5373"/>
      <c r="M1033" s="5373"/>
      <c r="N1033" s="5374"/>
      <c r="O1033" s="1326"/>
      <c r="P1033" s="1326"/>
      <c r="Q1033" s="1326"/>
      <c r="R1033" s="1413"/>
      <c r="S1033" s="1414"/>
      <c r="T1033" s="1415"/>
      <c r="U1033" s="1416"/>
      <c r="V1033" s="1417"/>
      <c r="W1033" s="5478"/>
      <c r="X1033" s="529"/>
      <c r="Y1033" s="5357"/>
      <c r="Z1033" s="1288" t="s">
        <v>1382</v>
      </c>
    </row>
    <row r="1034" spans="1:27" ht="18" customHeight="1">
      <c r="A1034" s="5357"/>
      <c r="B1034" s="5375"/>
      <c r="C1034" s="5376"/>
      <c r="D1034" s="5376"/>
      <c r="E1034" s="5376"/>
      <c r="F1034" s="5376"/>
      <c r="G1034" s="5376"/>
      <c r="H1034" s="5376"/>
      <c r="I1034" s="5376"/>
      <c r="J1034" s="5376"/>
      <c r="K1034" s="5376"/>
      <c r="L1034" s="5376"/>
      <c r="M1034" s="5376"/>
      <c r="N1034" s="5377"/>
      <c r="O1034" s="1332"/>
      <c r="P1034" s="1333"/>
      <c r="Q1034" s="1333"/>
      <c r="R1034" s="1333"/>
      <c r="S1034" s="1334"/>
      <c r="T1034" s="1334"/>
      <c r="U1034" s="1334"/>
      <c r="V1034" s="1335"/>
      <c r="W1034" s="5478"/>
      <c r="X1034" s="529"/>
      <c r="Y1034" s="5357"/>
      <c r="Z1034" s="5476" t="s">
        <v>1442</v>
      </c>
      <c r="AA1034" s="5476"/>
    </row>
    <row r="1035" spans="1:27" ht="18" customHeight="1">
      <c r="A1035" s="5357"/>
      <c r="B1035" s="1336" t="s">
        <v>12</v>
      </c>
      <c r="C1035" s="947" t="s">
        <v>28</v>
      </c>
      <c r="D1035" s="1337"/>
      <c r="E1035" s="1338"/>
      <c r="F1035" s="1338"/>
      <c r="G1035" s="1338"/>
      <c r="H1035" s="1338"/>
      <c r="I1035" s="1338"/>
      <c r="J1035" s="1284"/>
      <c r="K1035" s="5389" t="s">
        <v>509</v>
      </c>
      <c r="L1035" s="5389"/>
      <c r="M1035" s="949" t="s">
        <v>29</v>
      </c>
      <c r="N1035" s="20" t="s">
        <v>13</v>
      </c>
      <c r="O1035" s="1339"/>
      <c r="P1035" s="1340"/>
      <c r="Q1035" s="1340"/>
      <c r="R1035" s="1340"/>
      <c r="S1035" s="1341"/>
      <c r="T1035" s="1341"/>
      <c r="U1035" s="1341"/>
      <c r="V1035" s="1342"/>
      <c r="W1035" s="5478"/>
      <c r="X1035" s="529"/>
      <c r="Y1035" s="5357"/>
      <c r="Z1035" s="5476"/>
      <c r="AA1035" s="5476"/>
    </row>
    <row r="1036" spans="1:27" ht="18" customHeight="1">
      <c r="A1036" s="5357"/>
      <c r="B1036" s="5390">
        <v>20</v>
      </c>
      <c r="C1036" s="5475" t="s">
        <v>1416</v>
      </c>
      <c r="D1036" s="5475"/>
      <c r="E1036" s="5392" t="s">
        <v>26</v>
      </c>
      <c r="F1036" s="5392"/>
      <c r="G1036" s="5392"/>
      <c r="H1036" s="5392"/>
      <c r="I1036" s="5392"/>
      <c r="J1036" s="5392"/>
      <c r="K1036" s="5389"/>
      <c r="L1036" s="5389"/>
      <c r="M1036" s="5393">
        <v>20</v>
      </c>
      <c r="N1036" s="5394"/>
      <c r="O1036" s="5395" t="s">
        <v>1417</v>
      </c>
      <c r="P1036" s="5396"/>
      <c r="Q1036" s="5396"/>
      <c r="R1036" s="5396"/>
      <c r="S1036" s="5396"/>
      <c r="T1036" s="5396"/>
      <c r="U1036" s="5378">
        <f>H51</f>
        <v>40</v>
      </c>
      <c r="V1036" s="5379"/>
      <c r="W1036" s="5478"/>
      <c r="X1036" s="529"/>
      <c r="Y1036" s="5357"/>
      <c r="Z1036" s="5476"/>
      <c r="AA1036" s="5476"/>
    </row>
    <row r="1037" spans="1:27" ht="18" customHeight="1">
      <c r="A1037" s="5357"/>
      <c r="B1037" s="5390"/>
      <c r="C1037" s="5475"/>
      <c r="D1037" s="5475"/>
      <c r="E1037" s="1338"/>
      <c r="F1037" s="1028" t="s">
        <v>280</v>
      </c>
      <c r="G1037" s="1040" t="s">
        <v>309</v>
      </c>
      <c r="H1037" s="1040"/>
      <c r="I1037" s="1040"/>
      <c r="J1037" s="1029" t="s">
        <v>15</v>
      </c>
      <c r="K1037" s="5389"/>
      <c r="L1037" s="5389"/>
      <c r="M1037" s="5393"/>
      <c r="N1037" s="5394"/>
      <c r="O1037" s="5395"/>
      <c r="P1037" s="5396"/>
      <c r="Q1037" s="5396"/>
      <c r="R1037" s="5396"/>
      <c r="S1037" s="5396"/>
      <c r="T1037" s="5396"/>
      <c r="U1037" s="5378"/>
      <c r="V1037" s="5379"/>
      <c r="W1037" s="5478"/>
      <c r="X1037" s="529"/>
      <c r="Y1037" s="5357"/>
      <c r="Z1037" s="5476"/>
      <c r="AA1037" s="5476"/>
    </row>
    <row r="1038" spans="1:27" ht="18" customHeight="1">
      <c r="A1038" s="5357"/>
      <c r="B1038" s="5380" t="s">
        <v>25</v>
      </c>
      <c r="C1038" s="5381"/>
      <c r="F1038" s="5"/>
      <c r="G1038" s="5"/>
      <c r="H1038" s="1343" t="s">
        <v>310</v>
      </c>
      <c r="I1038" s="1344">
        <v>500</v>
      </c>
      <c r="J1038" s="1029" t="s">
        <v>15</v>
      </c>
      <c r="K1038" s="5382" t="s">
        <v>1392</v>
      </c>
      <c r="L1038" s="5382"/>
      <c r="M1038" s="5473" t="s">
        <v>1260</v>
      </c>
      <c r="N1038" s="5474"/>
      <c r="O1038" s="5385" t="s">
        <v>1420</v>
      </c>
      <c r="P1038" s="5386"/>
      <c r="Q1038" s="5386"/>
      <c r="R1038" s="5386"/>
      <c r="S1038" s="5386"/>
      <c r="T1038" s="5386"/>
      <c r="U1038" s="5387" t="str">
        <f>Q51</f>
        <v>Portions</v>
      </c>
      <c r="V1038" s="5388"/>
      <c r="W1038" s="5478"/>
      <c r="X1038" s="529"/>
      <c r="Y1038" s="5357"/>
      <c r="Z1038" s="5476"/>
      <c r="AA1038" s="5476"/>
    </row>
    <row r="1039" spans="1:27" ht="18" customHeight="1">
      <c r="A1039" s="5357"/>
      <c r="B1039" s="5380"/>
      <c r="C1039" s="5381"/>
      <c r="D1039" s="1345"/>
      <c r="E1039" s="1345"/>
      <c r="F1039" s="5"/>
      <c r="G1039" s="5"/>
      <c r="H1039" s="1034" t="s">
        <v>311</v>
      </c>
      <c r="I1039" s="1346">
        <v>500</v>
      </c>
      <c r="J1039" s="1030" t="s">
        <v>281</v>
      </c>
      <c r="K1039" s="5382"/>
      <c r="L1039" s="5382"/>
      <c r="M1039" s="5473"/>
      <c r="N1039" s="5474"/>
      <c r="O1039" s="5385"/>
      <c r="P1039" s="5386"/>
      <c r="Q1039" s="5386"/>
      <c r="R1039" s="5386"/>
      <c r="S1039" s="5386"/>
      <c r="T1039" s="5386"/>
      <c r="U1039" s="5387"/>
      <c r="V1039" s="5388"/>
      <c r="W1039" s="5478"/>
      <c r="X1039" s="529"/>
      <c r="Y1039" s="5357"/>
      <c r="Z1039" s="5476"/>
      <c r="AA1039" s="5476"/>
    </row>
    <row r="1040" spans="1:27" ht="18" customHeight="1">
      <c r="A1040" s="5357"/>
      <c r="B1040" s="5343" t="s">
        <v>30</v>
      </c>
      <c r="C1040" s="5344"/>
      <c r="D1040" s="1347"/>
      <c r="E1040" s="1348"/>
      <c r="H1040" s="1034" t="s">
        <v>312</v>
      </c>
      <c r="I1040" s="1031">
        <f>(B1036/I1038)*I1039</f>
        <v>20</v>
      </c>
      <c r="J1040" s="1032" t="s">
        <v>282</v>
      </c>
      <c r="K1040" s="1349"/>
      <c r="L1040" s="1033"/>
      <c r="M1040" s="1349"/>
      <c r="N1040" s="1350"/>
      <c r="O1040" s="1339"/>
      <c r="P1040" s="1340"/>
      <c r="Q1040" s="1340"/>
      <c r="R1040" s="1340"/>
      <c r="S1040" s="1341"/>
      <c r="T1040" s="1341"/>
      <c r="U1040" s="1341"/>
      <c r="V1040" s="1342"/>
      <c r="W1040" s="5478"/>
      <c r="X1040" s="529"/>
      <c r="Y1040" s="5357"/>
      <c r="Z1040" s="5476"/>
      <c r="AA1040" s="5476"/>
    </row>
    <row r="1041" spans="1:27" ht="18" customHeight="1">
      <c r="A1041" s="5357"/>
      <c r="B1041" s="5347" t="s">
        <v>284</v>
      </c>
      <c r="C1041" s="5349" t="s">
        <v>285</v>
      </c>
      <c r="D1041" s="1284" t="s">
        <v>283</v>
      </c>
      <c r="E1041" s="1035"/>
      <c r="F1041" s="1035"/>
      <c r="G1041" s="1035" t="str">
        <f>D1043</f>
        <v>D</v>
      </c>
      <c r="H1041" s="1035"/>
      <c r="I1041" s="1035"/>
      <c r="J1041" s="1035"/>
      <c r="K1041" s="1035"/>
      <c r="L1041" s="1034"/>
      <c r="M1041" s="1035"/>
      <c r="N1041" s="1351"/>
      <c r="O1041" s="1339"/>
      <c r="P1041" s="1340"/>
      <c r="Q1041" s="1340"/>
      <c r="R1041" s="1340"/>
      <c r="S1041" s="1341"/>
      <c r="T1041" s="1341"/>
      <c r="U1041" s="1341"/>
      <c r="V1041" s="1342"/>
      <c r="W1041" s="5478"/>
      <c r="X1041" s="529"/>
      <c r="Y1041" s="5357"/>
      <c r="Z1041" s="5476"/>
      <c r="AA1041" s="5476"/>
    </row>
    <row r="1042" spans="1:27" ht="18" customHeight="1">
      <c r="A1042" s="5357"/>
      <c r="B1042" s="5347"/>
      <c r="C1042" s="5349"/>
      <c r="D1042" s="1036" t="s">
        <v>27</v>
      </c>
      <c r="E1042" s="1284" t="s">
        <v>286</v>
      </c>
      <c r="F1042" s="963"/>
      <c r="G1042" s="1037"/>
      <c r="H1042" s="1035"/>
      <c r="I1042" s="1035"/>
      <c r="J1042" s="951"/>
      <c r="K1042" s="1352"/>
      <c r="L1042" s="1352"/>
      <c r="M1042" s="1352"/>
      <c r="N1042" s="1353"/>
      <c r="O1042" s="1339"/>
      <c r="P1042" s="1340"/>
      <c r="Q1042" s="1340"/>
      <c r="R1042" s="1340"/>
      <c r="S1042" s="1341"/>
      <c r="T1042" s="1341"/>
      <c r="U1042" s="1341"/>
      <c r="V1042" s="1342"/>
      <c r="W1042" s="5478"/>
      <c r="X1042" s="529"/>
      <c r="Y1042" s="5357"/>
      <c r="Z1042" s="5476"/>
      <c r="AA1042" s="5476"/>
    </row>
    <row r="1043" spans="1:27" ht="18" customHeight="1">
      <c r="A1043" s="5357"/>
      <c r="B1043" s="5347"/>
      <c r="C1043" s="5349"/>
      <c r="D1043" s="977" t="str">
        <f>SUBSTITUTE(ADDRESS(1,COLUMN(),4),"1","")</f>
        <v>D</v>
      </c>
      <c r="E1043" s="1027"/>
      <c r="F1043" s="1027"/>
      <c r="G1043" s="1027"/>
      <c r="H1043" s="1027"/>
      <c r="I1043" s="1027"/>
      <c r="J1043" s="1027"/>
      <c r="K1043" s="1027"/>
      <c r="L1043" s="1027"/>
      <c r="M1043" s="1025"/>
      <c r="N1043" s="399"/>
      <c r="O1043" s="1339"/>
      <c r="P1043" s="1340"/>
      <c r="Q1043" s="1340"/>
      <c r="R1043" s="1340"/>
      <c r="S1043" s="1341"/>
      <c r="T1043" s="1341"/>
      <c r="U1043" s="1341"/>
      <c r="V1043" s="1342"/>
      <c r="W1043" s="5478"/>
      <c r="X1043" s="529"/>
      <c r="Y1043" s="5357"/>
      <c r="Z1043" s="5476"/>
      <c r="AA1043" s="5476"/>
    </row>
    <row r="1044" spans="1:27" ht="18" customHeight="1">
      <c r="A1044" s="5357"/>
      <c r="B1044" s="1354"/>
      <c r="C1044" s="1355"/>
      <c r="D1044" s="1038"/>
      <c r="E1044" s="5397" t="s">
        <v>290</v>
      </c>
      <c r="F1044" s="5397"/>
      <c r="G1044" s="935"/>
      <c r="H1044" s="5"/>
      <c r="I1044" s="935"/>
      <c r="J1044" s="942">
        <f>D1044</f>
        <v>0</v>
      </c>
      <c r="K1044" s="1039"/>
      <c r="L1044" s="1044"/>
      <c r="M1044" s="5397" t="s">
        <v>291</v>
      </c>
      <c r="N1044" s="5398"/>
      <c r="O1044" s="1339"/>
      <c r="P1044" s="1340"/>
      <c r="Q1044" s="1340"/>
      <c r="R1044" s="1340"/>
      <c r="S1044" s="1341"/>
      <c r="T1044" s="1341"/>
      <c r="U1044" s="1341"/>
      <c r="V1044" s="1342"/>
      <c r="W1044" s="5478"/>
      <c r="X1044" s="529"/>
      <c r="Y1044" s="5357"/>
      <c r="Z1044" s="5476"/>
      <c r="AA1044" s="5476"/>
    </row>
    <row r="1045" spans="1:27" ht="18" customHeight="1">
      <c r="A1045" s="5357"/>
      <c r="B1045" s="1354"/>
      <c r="C1045" s="1418" t="s">
        <v>292</v>
      </c>
      <c r="D1045" s="1356">
        <f>B1036</f>
        <v>20</v>
      </c>
      <c r="E1045" s="5338" t="str">
        <f>M1038</f>
        <v>?</v>
      </c>
      <c r="F1045" s="1357">
        <f>C1090</f>
        <v>1500</v>
      </c>
      <c r="G1045" s="1"/>
      <c r="H1045" s="5"/>
      <c r="I1045" s="1065"/>
      <c r="J1045" s="942"/>
      <c r="K1045" s="1086" t="s">
        <v>292</v>
      </c>
      <c r="L1045" s="1358">
        <f>M1036</f>
        <v>20</v>
      </c>
      <c r="M1045" s="5338" t="str">
        <f>M1038</f>
        <v>?</v>
      </c>
      <c r="N1045" s="21">
        <f>L1089</f>
        <v>1500</v>
      </c>
      <c r="O1045" s="1339"/>
      <c r="P1045" s="1340"/>
      <c r="Q1045" s="1340"/>
      <c r="R1045" s="1340"/>
      <c r="S1045" s="1341"/>
      <c r="T1045" s="1341"/>
      <c r="U1045" s="1341"/>
      <c r="V1045" s="1342"/>
      <c r="W1045" s="5478"/>
      <c r="X1045" s="529"/>
      <c r="Y1045" s="5357"/>
      <c r="Z1045" s="5476"/>
      <c r="AA1045" s="5476"/>
    </row>
    <row r="1046" spans="1:27" ht="18" customHeight="1">
      <c r="A1046" s="5357"/>
      <c r="B1046" s="1354"/>
      <c r="C1046" s="1347"/>
      <c r="D1046" s="1359"/>
      <c r="E1046" s="5338"/>
      <c r="F1046" s="1360">
        <f>C1089</f>
        <v>1.5</v>
      </c>
      <c r="G1046" s="935"/>
      <c r="H1046" s="5"/>
      <c r="I1046" s="1361"/>
      <c r="J1046" s="1232"/>
      <c r="K1046" s="1362"/>
      <c r="L1046" s="1044"/>
      <c r="M1046" s="5338"/>
      <c r="N1046" s="22">
        <f>M1089</f>
        <v>1.5</v>
      </c>
      <c r="O1046" s="1339"/>
      <c r="P1046" s="1340"/>
      <c r="Q1046" s="1340"/>
      <c r="R1046" s="1340"/>
      <c r="S1046" s="1341"/>
      <c r="T1046" s="1341"/>
      <c r="U1046" s="1341"/>
      <c r="V1046" s="1342"/>
      <c r="W1046" s="5478"/>
      <c r="X1046" s="529"/>
      <c r="Y1046" s="5357"/>
      <c r="Z1046" s="5476"/>
      <c r="AA1046" s="5476"/>
    </row>
    <row r="1047" spans="1:27" ht="18" customHeight="1">
      <c r="A1047" s="5357"/>
      <c r="B1047" s="1363"/>
      <c r="C1047" s="1027"/>
      <c r="D1047" s="1027"/>
      <c r="E1047" s="1027"/>
      <c r="F1047" s="1027"/>
      <c r="G1047" s="1027"/>
      <c r="H1047" s="1027"/>
      <c r="I1047" s="1027"/>
      <c r="J1047" s="1027"/>
      <c r="K1047" s="1025" t="s">
        <v>284</v>
      </c>
      <c r="L1047" s="1025" t="s">
        <v>1272</v>
      </c>
      <c r="M1047" s="1025" t="s">
        <v>1273</v>
      </c>
      <c r="N1047" s="399" t="s">
        <v>289</v>
      </c>
      <c r="O1047" s="1332"/>
      <c r="P1047" s="1333"/>
      <c r="Q1047" s="1333"/>
      <c r="R1047" s="1333"/>
      <c r="S1047" s="1334" t="s">
        <v>284</v>
      </c>
      <c r="T1047" s="1334" t="s">
        <v>1272</v>
      </c>
      <c r="U1047" s="1334" t="s">
        <v>1273</v>
      </c>
      <c r="V1047" s="1335" t="s">
        <v>289</v>
      </c>
      <c r="W1047" s="5478"/>
      <c r="X1047" s="529"/>
      <c r="Y1047" s="5357"/>
      <c r="Z1047" s="5476"/>
      <c r="AA1047" s="5476"/>
    </row>
    <row r="1048" spans="1:27" ht="18" customHeight="1">
      <c r="A1048" s="5357"/>
      <c r="B1048" s="1364"/>
      <c r="C1048" s="1043"/>
      <c r="D1048" s="941"/>
      <c r="E1048" s="935"/>
      <c r="F1048" s="935"/>
      <c r="G1048" s="935"/>
      <c r="H1048" s="5"/>
      <c r="I1048" s="935"/>
      <c r="J1048" s="953">
        <f t="shared" ref="J1048:J1087" si="18">D1048</f>
        <v>0</v>
      </c>
      <c r="K1048" s="1039">
        <f>IF(ISTEXT(B1048),B1048,IF(ISBLANK(B1048),0,(B1048/B1036)*M1036))</f>
        <v>0</v>
      </c>
      <c r="L1048" s="1044">
        <f>+IF(ISTEXT(C1048),0,IF(ISBLANK(C1048),0,(C1048/B1036)*M1036))</f>
        <v>0</v>
      </c>
      <c r="M1048" s="1045">
        <f>+IF(ISTEXT(C1048),0,IF(ISBLANK(C1048),0,(C1048/1000/B1036)*M1036))</f>
        <v>0</v>
      </c>
      <c r="N1048" s="23">
        <f>IF(ISTEXT(C1048),0,(C1048/C1089)/1000)</f>
        <v>0</v>
      </c>
      <c r="O1048" s="942"/>
      <c r="P1048" s="942"/>
      <c r="Q1048" s="942"/>
      <c r="R1048" s="1365">
        <f t="shared" ref="R1048:R1087" si="19">D1048</f>
        <v>0</v>
      </c>
      <c r="S1048" s="1369">
        <f>(K1048/M1036)*U1036</f>
        <v>0</v>
      </c>
      <c r="T1048" s="1370">
        <f>(L1048/M1036)*U1036</f>
        <v>0</v>
      </c>
      <c r="U1048" s="1371">
        <f>(M1048/M1036)*U1036</f>
        <v>0</v>
      </c>
      <c r="V1048" s="1372">
        <f t="shared" ref="V1048:V1087" si="20">N1048</f>
        <v>0</v>
      </c>
      <c r="W1048" s="5478"/>
      <c r="X1048" s="529"/>
      <c r="Y1048" s="5357"/>
      <c r="Z1048" s="5476"/>
      <c r="AA1048" s="5476"/>
    </row>
    <row r="1049" spans="1:27" ht="18" customHeight="1">
      <c r="A1049" s="5357"/>
      <c r="B1049" s="1364">
        <v>2</v>
      </c>
      <c r="C1049" s="1043">
        <v>500</v>
      </c>
      <c r="D1049" s="941" t="s">
        <v>512</v>
      </c>
      <c r="E1049" s="935"/>
      <c r="F1049" s="935"/>
      <c r="G1049" s="935"/>
      <c r="H1049" s="5"/>
      <c r="I1049" s="935"/>
      <c r="J1049" s="953" t="str">
        <f t="shared" si="18"/>
        <v>Exemple = pommes</v>
      </c>
      <c r="K1049" s="1039">
        <f>IF(ISTEXT(B1049),B1049,IF(ISBLANK(B1049),0,(B1049/B1036)*M1036))</f>
        <v>2</v>
      </c>
      <c r="L1049" s="1044">
        <f>+IF(ISTEXT(C1049),0,IF(ISBLANK(C1049),0,(C1049/B1036)*M1036))</f>
        <v>500</v>
      </c>
      <c r="M1049" s="1045">
        <f>+IF(ISTEXT(C1049),0,IF(ISBLANK(C1049),0,(C1049/1000/B1036)*M1036))</f>
        <v>0.5</v>
      </c>
      <c r="N1049" s="23">
        <f>IF(ISTEXT(C1049),0,(C1049/C1089)/1000)</f>
        <v>0.33333333333333331</v>
      </c>
      <c r="O1049" s="942"/>
      <c r="P1049" s="942"/>
      <c r="Q1049" s="942"/>
      <c r="R1049" s="1365" t="str">
        <f t="shared" si="19"/>
        <v>Exemple = pommes</v>
      </c>
      <c r="S1049" s="1369">
        <f>(K1049/M1036)*U1036</f>
        <v>4</v>
      </c>
      <c r="T1049" s="1370">
        <f>(L1049/M1036)*U1036</f>
        <v>1000</v>
      </c>
      <c r="U1049" s="1371">
        <f>(M1049/M1036)*U1036</f>
        <v>1</v>
      </c>
      <c r="V1049" s="1372">
        <f t="shared" si="20"/>
        <v>0.33333333333333331</v>
      </c>
      <c r="W1049" s="5478"/>
      <c r="X1049" s="529"/>
      <c r="Y1049" s="5357"/>
      <c r="Z1049" s="1288" t="s">
        <v>1382</v>
      </c>
    </row>
    <row r="1050" spans="1:27" ht="18" customHeight="1">
      <c r="A1050" s="5357"/>
      <c r="B1050" s="1364"/>
      <c r="C1050" s="1043"/>
      <c r="D1050" s="941"/>
      <c r="E1050" s="935"/>
      <c r="F1050" s="935"/>
      <c r="G1050" s="935"/>
      <c r="H1050" s="5"/>
      <c r="I1050" s="935"/>
      <c r="J1050" s="953">
        <f t="shared" si="18"/>
        <v>0</v>
      </c>
      <c r="K1050" s="1039">
        <f>IF(ISTEXT(B1050),B1050,IF(ISBLANK(B1050),0,(B1050/B1036)*M1036))</f>
        <v>0</v>
      </c>
      <c r="L1050" s="1044">
        <f>+IF(ISTEXT(C1050),0,IF(ISBLANK(C1050),0,(C1050/B1036)*M1036))</f>
        <v>0</v>
      </c>
      <c r="M1050" s="1045">
        <f>+IF(ISTEXT(C1050),0,IF(ISBLANK(C1050),0,(C1050/1000/B1036)*M1036))</f>
        <v>0</v>
      </c>
      <c r="N1050" s="23">
        <f>IF(ISTEXT(C1050),0,(C1050/C1089)/1000)</f>
        <v>0</v>
      </c>
      <c r="O1050" s="942"/>
      <c r="P1050" s="942"/>
      <c r="Q1050" s="942"/>
      <c r="R1050" s="1365">
        <f t="shared" si="19"/>
        <v>0</v>
      </c>
      <c r="S1050" s="1369">
        <f>(K1050/M1036)*U1036</f>
        <v>0</v>
      </c>
      <c r="T1050" s="1370">
        <f>(L1050/M1036)*U1036</f>
        <v>0</v>
      </c>
      <c r="U1050" s="1371">
        <f>(M1050/M1036)*U1036</f>
        <v>0</v>
      </c>
      <c r="V1050" s="1372">
        <f t="shared" si="20"/>
        <v>0</v>
      </c>
      <c r="W1050" s="5478"/>
      <c r="X1050" s="529"/>
      <c r="Y1050" s="5357"/>
      <c r="Z1050" s="1288" t="s">
        <v>1382</v>
      </c>
    </row>
    <row r="1051" spans="1:27" ht="18" customHeight="1">
      <c r="A1051" s="5357"/>
      <c r="B1051" s="1364"/>
      <c r="C1051" s="1043">
        <v>1000</v>
      </c>
      <c r="D1051" s="941" t="s">
        <v>1434</v>
      </c>
      <c r="E1051" s="935"/>
      <c r="F1051" s="935"/>
      <c r="G1051" s="935"/>
      <c r="H1051" s="5"/>
      <c r="I1051" s="935"/>
      <c r="J1051" s="953" t="str">
        <f t="shared" si="18"/>
        <v>poires</v>
      </c>
      <c r="K1051" s="1039">
        <f>IF(ISTEXT(B1051),B1051,IF(ISBLANK(B1051),0,(B1051/B1036)*M1036))</f>
        <v>0</v>
      </c>
      <c r="L1051" s="1044">
        <f>+IF(ISTEXT(C1051),0,IF(ISBLANK(C1051),0,(C1051/B1036)*M1036))</f>
        <v>1000</v>
      </c>
      <c r="M1051" s="1045">
        <f>+IF(ISTEXT(C1051),0,IF(ISBLANK(C1051),0,(C1051/1000/B1036)*M1036))</f>
        <v>1</v>
      </c>
      <c r="N1051" s="23">
        <f>IF(ISTEXT(C1051),0,(C1051/C1089)/1000)</f>
        <v>0.66666666666666663</v>
      </c>
      <c r="O1051" s="942"/>
      <c r="P1051" s="942"/>
      <c r="Q1051" s="942"/>
      <c r="R1051" s="1365" t="str">
        <f t="shared" si="19"/>
        <v>poires</v>
      </c>
      <c r="S1051" s="1369">
        <f>(K1051/M1036)*U1036</f>
        <v>0</v>
      </c>
      <c r="T1051" s="1370">
        <f>(L1051/M1036)*U1036</f>
        <v>2000</v>
      </c>
      <c r="U1051" s="1371">
        <f>(M1051/M1036)*U1036</f>
        <v>2</v>
      </c>
      <c r="V1051" s="1372">
        <f t="shared" si="20"/>
        <v>0.66666666666666663</v>
      </c>
      <c r="W1051" s="5478"/>
      <c r="X1051" s="529"/>
      <c r="Y1051" s="5357"/>
      <c r="Z1051" s="1288" t="s">
        <v>1382</v>
      </c>
    </row>
    <row r="1052" spans="1:27" ht="18" customHeight="1">
      <c r="A1052" s="5357"/>
      <c r="B1052" s="1364"/>
      <c r="C1052" s="1043"/>
      <c r="D1052" s="941"/>
      <c r="E1052" s="935"/>
      <c r="F1052" s="935"/>
      <c r="G1052" s="935"/>
      <c r="H1052" s="5"/>
      <c r="J1052" s="953">
        <f t="shared" si="18"/>
        <v>0</v>
      </c>
      <c r="K1052" s="1039">
        <f>IF(ISTEXT(B1052),B1052,IF(ISBLANK(B1052),0,(B1052/B1036)*M1036))</f>
        <v>0</v>
      </c>
      <c r="L1052" s="1044">
        <f>+IF(ISTEXT(C1052),0,IF(ISBLANK(C1052),0,(C1052/B1036)*M1036))</f>
        <v>0</v>
      </c>
      <c r="M1052" s="1045">
        <f>+IF(ISTEXT(C1052),0,IF(ISBLANK(C1052),0,(C1052/1000/B1036)*M1036))</f>
        <v>0</v>
      </c>
      <c r="N1052" s="23">
        <f>IF(ISTEXT(C1052),0,(C1052/C1089)/1000)</f>
        <v>0</v>
      </c>
      <c r="O1052" s="942"/>
      <c r="P1052" s="942"/>
      <c r="Q1052" s="942"/>
      <c r="R1052" s="1365">
        <f t="shared" si="19"/>
        <v>0</v>
      </c>
      <c r="S1052" s="1369">
        <f>(K1052/M1036)*U1036</f>
        <v>0</v>
      </c>
      <c r="T1052" s="1370">
        <f>(L1052/M1036)*U1036</f>
        <v>0</v>
      </c>
      <c r="U1052" s="1371">
        <f>(M1052/M1036)*U1036</f>
        <v>0</v>
      </c>
      <c r="V1052" s="1372">
        <f t="shared" si="20"/>
        <v>0</v>
      </c>
      <c r="W1052" s="5478"/>
      <c r="X1052" s="529"/>
      <c r="Y1052" s="5357"/>
      <c r="Z1052" s="1288" t="s">
        <v>1382</v>
      </c>
    </row>
    <row r="1053" spans="1:27" ht="18" customHeight="1">
      <c r="A1053" s="5357"/>
      <c r="B1053" s="1364"/>
      <c r="C1053" s="1043"/>
      <c r="D1053" s="941"/>
      <c r="E1053" s="935"/>
      <c r="F1053" s="935"/>
      <c r="G1053" s="935"/>
      <c r="H1053" s="5"/>
      <c r="I1053" s="935"/>
      <c r="J1053" s="953">
        <f t="shared" si="18"/>
        <v>0</v>
      </c>
      <c r="K1053" s="1039">
        <f>IF(ISTEXT(B1053),B1053,IF(ISBLANK(B1053),0,(B1053/B1036)*M1036))</f>
        <v>0</v>
      </c>
      <c r="L1053" s="1044">
        <f>+IF(ISTEXT(C1053),0,IF(ISBLANK(C1053),0,(C1053/B1036)*M1036))</f>
        <v>0</v>
      </c>
      <c r="M1053" s="1045">
        <f>+IF(ISTEXT(C1053),0,IF(ISBLANK(C1053),0,(C1053/1000/B1036)*M1036))</f>
        <v>0</v>
      </c>
      <c r="N1053" s="23">
        <f>IF(ISTEXT(C1053),0,(C1053/C1089)/1000)</f>
        <v>0</v>
      </c>
      <c r="O1053" s="942"/>
      <c r="P1053" s="942"/>
      <c r="Q1053" s="942"/>
      <c r="R1053" s="1365">
        <f t="shared" si="19"/>
        <v>0</v>
      </c>
      <c r="S1053" s="1369">
        <f>(K1053/M1036)*U1036</f>
        <v>0</v>
      </c>
      <c r="T1053" s="1370">
        <f>(L1053/M1036)*U1036</f>
        <v>0</v>
      </c>
      <c r="U1053" s="1371">
        <f>(M1053/M1036)*U1036</f>
        <v>0</v>
      </c>
      <c r="V1053" s="1372">
        <f t="shared" si="20"/>
        <v>0</v>
      </c>
      <c r="W1053" s="5478"/>
      <c r="X1053" s="529"/>
      <c r="Y1053" s="5357"/>
      <c r="Z1053" s="1288" t="s">
        <v>1382</v>
      </c>
    </row>
    <row r="1054" spans="1:27" ht="18" customHeight="1">
      <c r="A1054" s="5357"/>
      <c r="B1054" s="1364"/>
      <c r="C1054" s="1043"/>
      <c r="D1054" s="941"/>
      <c r="E1054" s="935"/>
      <c r="F1054" s="935"/>
      <c r="G1054" s="935"/>
      <c r="H1054" s="5"/>
      <c r="I1054" s="935"/>
      <c r="J1054" s="953">
        <f t="shared" si="18"/>
        <v>0</v>
      </c>
      <c r="K1054" s="1039">
        <f>IF(ISTEXT(B1054),B1054,IF(ISBLANK(B1054),0,(B1054/B1036)*M1036))</f>
        <v>0</v>
      </c>
      <c r="L1054" s="1044">
        <f>+IF(ISTEXT(C1054),0,IF(ISBLANK(C1054),0,(C1054/B1036)*M1036))</f>
        <v>0</v>
      </c>
      <c r="M1054" s="1045">
        <f>+IF(ISTEXT(C1054),0,IF(ISBLANK(C1054),0,(C1054/1000/B1036)*M1036))</f>
        <v>0</v>
      </c>
      <c r="N1054" s="23">
        <f>IF(ISTEXT(C1054),0,(C1054/C1089)/1000)</f>
        <v>0</v>
      </c>
      <c r="O1054" s="942"/>
      <c r="P1054" s="942"/>
      <c r="Q1054" s="942"/>
      <c r="R1054" s="1365">
        <f t="shared" si="19"/>
        <v>0</v>
      </c>
      <c r="S1054" s="1369">
        <f>(K1054/M1036)*U1036</f>
        <v>0</v>
      </c>
      <c r="T1054" s="1370">
        <f>(L1054/M1036)*U1036</f>
        <v>0</v>
      </c>
      <c r="U1054" s="1371">
        <f>(M1054/M1036)*U1036</f>
        <v>0</v>
      </c>
      <c r="V1054" s="1372">
        <f t="shared" si="20"/>
        <v>0</v>
      </c>
      <c r="W1054" s="5478"/>
      <c r="X1054" s="529"/>
      <c r="Y1054" s="5357"/>
      <c r="Z1054" s="1288" t="s">
        <v>1382</v>
      </c>
    </row>
    <row r="1055" spans="1:27" ht="18" customHeight="1">
      <c r="A1055" s="5357"/>
      <c r="B1055" s="1364"/>
      <c r="C1055" s="1043"/>
      <c r="D1055" s="941"/>
      <c r="E1055" s="935"/>
      <c r="F1055" s="935"/>
      <c r="G1055" s="935"/>
      <c r="H1055" s="5"/>
      <c r="I1055" s="935"/>
      <c r="J1055" s="953">
        <f t="shared" si="18"/>
        <v>0</v>
      </c>
      <c r="K1055" s="1039">
        <f>IF(ISTEXT(B1055),B1055,IF(ISBLANK(B1055),0,(B1055/B1036)*M1036))</f>
        <v>0</v>
      </c>
      <c r="L1055" s="1044">
        <f>+IF(ISTEXT(C1055),0,IF(ISBLANK(C1055),0,(C1055/B1036)*M1036))</f>
        <v>0</v>
      </c>
      <c r="M1055" s="1045">
        <f>+IF(ISTEXT(C1055),0,IF(ISBLANK(C1055),0,(C1055/1000/B1036)*M1036))</f>
        <v>0</v>
      </c>
      <c r="N1055" s="23">
        <f>IF(ISTEXT(C1055),0,(C1055/C1089)/1000)</f>
        <v>0</v>
      </c>
      <c r="O1055" s="942"/>
      <c r="P1055" s="942"/>
      <c r="Q1055" s="942"/>
      <c r="R1055" s="1365">
        <f t="shared" si="19"/>
        <v>0</v>
      </c>
      <c r="S1055" s="1369">
        <f>(K1055/M1036)*U1036</f>
        <v>0</v>
      </c>
      <c r="T1055" s="1370">
        <f>(L1055/M1036)*U1036</f>
        <v>0</v>
      </c>
      <c r="U1055" s="1371">
        <f>(M1055/M1036)*U1036</f>
        <v>0</v>
      </c>
      <c r="V1055" s="1372">
        <f t="shared" si="20"/>
        <v>0</v>
      </c>
      <c r="W1055" s="5478"/>
      <c r="X1055" s="529"/>
      <c r="Y1055" s="5357"/>
      <c r="Z1055" s="1288" t="s">
        <v>1382</v>
      </c>
    </row>
    <row r="1056" spans="1:27" ht="18" customHeight="1">
      <c r="A1056" s="5357"/>
      <c r="B1056" s="1364"/>
      <c r="C1056" s="1043"/>
      <c r="D1056" s="941"/>
      <c r="E1056" s="935"/>
      <c r="F1056" s="935"/>
      <c r="G1056" s="935"/>
      <c r="H1056" s="5"/>
      <c r="I1056" s="935"/>
      <c r="J1056" s="953">
        <f t="shared" si="18"/>
        <v>0</v>
      </c>
      <c r="K1056" s="1039">
        <f>IF(ISTEXT(B1056),B1056,IF(ISBLANK(B1056),0,(B1056/B1036)*M1036))</f>
        <v>0</v>
      </c>
      <c r="L1056" s="1044">
        <f>+IF(ISTEXT(C1056),0,IF(ISBLANK(C1056),0,(C1056/B1036)*M1036))</f>
        <v>0</v>
      </c>
      <c r="M1056" s="1045">
        <f>+IF(ISTEXT(C1056),0,IF(ISBLANK(C1056),0,(C1056/1000/B1036)*M1036))</f>
        <v>0</v>
      </c>
      <c r="N1056" s="23">
        <f>IF(ISTEXT(C1056),0,(C1056/C1089)/1000)</f>
        <v>0</v>
      </c>
      <c r="O1056" s="942"/>
      <c r="P1056" s="942"/>
      <c r="Q1056" s="942"/>
      <c r="R1056" s="1365">
        <f t="shared" si="19"/>
        <v>0</v>
      </c>
      <c r="S1056" s="1369">
        <f>(K1056/M1036)*U1036</f>
        <v>0</v>
      </c>
      <c r="T1056" s="1370">
        <f>(L1056/M1036)*U1036</f>
        <v>0</v>
      </c>
      <c r="U1056" s="1371">
        <f>(M1056/M1036)*U1036</f>
        <v>0</v>
      </c>
      <c r="V1056" s="1372">
        <f t="shared" si="20"/>
        <v>0</v>
      </c>
      <c r="W1056" s="5478"/>
      <c r="X1056" s="529"/>
      <c r="Y1056" s="5357"/>
      <c r="Z1056" s="1288" t="s">
        <v>1382</v>
      </c>
    </row>
    <row r="1057" spans="1:26" ht="18" customHeight="1">
      <c r="A1057" s="5357"/>
      <c r="B1057" s="1364"/>
      <c r="C1057" s="1043"/>
      <c r="D1057" s="941"/>
      <c r="E1057" s="935"/>
      <c r="F1057" s="935"/>
      <c r="G1057" s="935"/>
      <c r="H1057" s="5"/>
      <c r="I1057" s="935"/>
      <c r="J1057" s="953">
        <f t="shared" si="18"/>
        <v>0</v>
      </c>
      <c r="K1057" s="1039">
        <f>IF(ISTEXT(B1057),B1057,IF(ISBLANK(B1057),0,(B1057/B1036)*M1036))</f>
        <v>0</v>
      </c>
      <c r="L1057" s="1044">
        <f>+IF(ISTEXT(C1057),0,IF(ISBLANK(C1057),0,(C1057/B1036)*M1036))</f>
        <v>0</v>
      </c>
      <c r="M1057" s="1045">
        <f>+IF(ISTEXT(C1057),0,IF(ISBLANK(C1057),0,(C1057/1000/B1036)*M1036))</f>
        <v>0</v>
      </c>
      <c r="N1057" s="23">
        <f>IF(ISTEXT(C1057),0,(C1057/C1089)/1000)</f>
        <v>0</v>
      </c>
      <c r="O1057" s="942"/>
      <c r="P1057" s="942"/>
      <c r="Q1057" s="942"/>
      <c r="R1057" s="1365">
        <f t="shared" si="19"/>
        <v>0</v>
      </c>
      <c r="S1057" s="1369">
        <f>(K1057/M1036)*U1036</f>
        <v>0</v>
      </c>
      <c r="T1057" s="1370">
        <f>(L1057/M1036)*U1036</f>
        <v>0</v>
      </c>
      <c r="U1057" s="1371">
        <f>(M1057/M1036)*U1036</f>
        <v>0</v>
      </c>
      <c r="V1057" s="1372">
        <f t="shared" si="20"/>
        <v>0</v>
      </c>
      <c r="W1057" s="5478"/>
      <c r="X1057" s="529"/>
      <c r="Y1057" s="5357"/>
      <c r="Z1057" s="1288" t="s">
        <v>1382</v>
      </c>
    </row>
    <row r="1058" spans="1:26" ht="18" customHeight="1">
      <c r="A1058" s="5357"/>
      <c r="B1058" s="1364"/>
      <c r="C1058" s="1043"/>
      <c r="D1058" s="941"/>
      <c r="E1058" s="935"/>
      <c r="F1058" s="935"/>
      <c r="G1058" s="935"/>
      <c r="H1058" s="5"/>
      <c r="I1058" s="935"/>
      <c r="J1058" s="953">
        <f t="shared" si="18"/>
        <v>0</v>
      </c>
      <c r="K1058" s="1039">
        <f>IF(ISTEXT(B1058),B1058,IF(ISBLANK(B1058),0,(B1058/B1036)*M1036))</f>
        <v>0</v>
      </c>
      <c r="L1058" s="1044">
        <f>+IF(ISTEXT(C1058),0,IF(ISBLANK(C1058),0,(C1058/B1036)*M1036))</f>
        <v>0</v>
      </c>
      <c r="M1058" s="1045">
        <f>+IF(ISTEXT(C1058),0,IF(ISBLANK(C1058),0,(C1058/1000/B1036)*M1036))</f>
        <v>0</v>
      </c>
      <c r="N1058" s="23">
        <f>IF(ISTEXT(C1058),0,(C1058/C1089)/1000)</f>
        <v>0</v>
      </c>
      <c r="O1058" s="942"/>
      <c r="P1058" s="942"/>
      <c r="Q1058" s="942"/>
      <c r="R1058" s="1365">
        <f t="shared" si="19"/>
        <v>0</v>
      </c>
      <c r="S1058" s="1369">
        <f>(K1058/M1036)*U1036</f>
        <v>0</v>
      </c>
      <c r="T1058" s="1370">
        <f>(L1058/M1036)*U1036</f>
        <v>0</v>
      </c>
      <c r="U1058" s="1371">
        <f>(M1058/M1036)*U1036</f>
        <v>0</v>
      </c>
      <c r="V1058" s="1372">
        <f t="shared" si="20"/>
        <v>0</v>
      </c>
      <c r="W1058" s="5478"/>
      <c r="X1058" s="529"/>
      <c r="Y1058" s="5357"/>
      <c r="Z1058" s="1288" t="s">
        <v>1382</v>
      </c>
    </row>
    <row r="1059" spans="1:26" ht="18" customHeight="1">
      <c r="A1059" s="5357"/>
      <c r="B1059" s="1364"/>
      <c r="C1059" s="1043"/>
      <c r="D1059" s="941"/>
      <c r="E1059" s="935"/>
      <c r="F1059" s="935"/>
      <c r="G1059" s="935"/>
      <c r="H1059" s="5"/>
      <c r="I1059" s="935"/>
      <c r="J1059" s="953">
        <f t="shared" si="18"/>
        <v>0</v>
      </c>
      <c r="K1059" s="1039">
        <f>IF(ISTEXT(B1059),B1059,IF(ISBLANK(B1059),0,(B1059/B1036)*M1036))</f>
        <v>0</v>
      </c>
      <c r="L1059" s="1044">
        <f>+IF(ISTEXT(C1059),0,IF(ISBLANK(C1059),0,(C1059/B1036)*M1036))</f>
        <v>0</v>
      </c>
      <c r="M1059" s="1045">
        <f>+IF(ISTEXT(C1059),0,IF(ISBLANK(C1059),0,(C1059/1000/B1036)*M1036))</f>
        <v>0</v>
      </c>
      <c r="N1059" s="23">
        <f>IF(ISTEXT(C1059),0,(C1059/C1089)/1000)</f>
        <v>0</v>
      </c>
      <c r="O1059" s="942"/>
      <c r="P1059" s="942"/>
      <c r="Q1059" s="942"/>
      <c r="R1059" s="1365">
        <f t="shared" si="19"/>
        <v>0</v>
      </c>
      <c r="S1059" s="1369">
        <f>(K1059/M1036)*U1036</f>
        <v>0</v>
      </c>
      <c r="T1059" s="1370">
        <f>(L1059/M1036)*U1036</f>
        <v>0</v>
      </c>
      <c r="U1059" s="1371">
        <f>(M1059/M1036)*U1036</f>
        <v>0</v>
      </c>
      <c r="V1059" s="1372">
        <f t="shared" si="20"/>
        <v>0</v>
      </c>
      <c r="W1059" s="5478"/>
      <c r="X1059" s="529"/>
      <c r="Y1059" s="5357"/>
      <c r="Z1059" s="1288" t="s">
        <v>1382</v>
      </c>
    </row>
    <row r="1060" spans="1:26" ht="18" customHeight="1">
      <c r="A1060" s="5357"/>
      <c r="B1060" s="1364"/>
      <c r="C1060" s="1043"/>
      <c r="D1060" s="941"/>
      <c r="E1060" s="935"/>
      <c r="F1060" s="935"/>
      <c r="G1060" s="935"/>
      <c r="H1060" s="5"/>
      <c r="I1060" s="935"/>
      <c r="J1060" s="953">
        <f t="shared" si="18"/>
        <v>0</v>
      </c>
      <c r="K1060" s="1039">
        <f>IF(ISTEXT(B1060),B1060,IF(ISBLANK(B1060),0,(B1060/B1036)*M1036))</f>
        <v>0</v>
      </c>
      <c r="L1060" s="1044">
        <f>+IF(ISTEXT(C1060),0,IF(ISBLANK(C1060),0,(C1060/B1036)*M1036))</f>
        <v>0</v>
      </c>
      <c r="M1060" s="1045">
        <f>+IF(ISTEXT(C1060),0,IF(ISBLANK(C1060),0,(C1060/1000/B1036)*M1036))</f>
        <v>0</v>
      </c>
      <c r="N1060" s="23">
        <f>IF(ISTEXT(C1060),0,(C1060/C1089)/1000)</f>
        <v>0</v>
      </c>
      <c r="O1060" s="942"/>
      <c r="P1060" s="942"/>
      <c r="Q1060" s="942"/>
      <c r="R1060" s="1365">
        <f t="shared" si="19"/>
        <v>0</v>
      </c>
      <c r="S1060" s="1369">
        <f>(K1060/M1036)*U1036</f>
        <v>0</v>
      </c>
      <c r="T1060" s="1370">
        <f>(L1060/M1036)*U1036</f>
        <v>0</v>
      </c>
      <c r="U1060" s="1371">
        <f>(M1060/M1036)*U1036</f>
        <v>0</v>
      </c>
      <c r="V1060" s="1372">
        <f t="shared" si="20"/>
        <v>0</v>
      </c>
      <c r="W1060" s="5478"/>
      <c r="X1060" s="529"/>
      <c r="Y1060" s="5357"/>
      <c r="Z1060" s="1288" t="s">
        <v>1382</v>
      </c>
    </row>
    <row r="1061" spans="1:26" ht="18" customHeight="1">
      <c r="A1061" s="5357"/>
      <c r="B1061" s="1364"/>
      <c r="C1061" s="1043"/>
      <c r="D1061" s="941"/>
      <c r="E1061" s="935"/>
      <c r="F1061" s="935"/>
      <c r="G1061" s="935"/>
      <c r="H1061" s="5"/>
      <c r="I1061" s="935"/>
      <c r="J1061" s="953">
        <f t="shared" si="18"/>
        <v>0</v>
      </c>
      <c r="K1061" s="1039">
        <f>IF(ISTEXT(B1061),B1061,IF(ISBLANK(B1061),0,(B1061/B1036)*M1036))</f>
        <v>0</v>
      </c>
      <c r="L1061" s="1044">
        <f>+IF(ISTEXT(C1061),0,IF(ISBLANK(C1061),0,(C1061/B1036)*M1036))</f>
        <v>0</v>
      </c>
      <c r="M1061" s="1045">
        <f>+IF(ISTEXT(C1061),0,IF(ISBLANK(C1061),0,(C1061/1000/B1036)*M1036))</f>
        <v>0</v>
      </c>
      <c r="N1061" s="23">
        <f>IF(ISTEXT(C1061),0,(C1061/C1089)/1000)</f>
        <v>0</v>
      </c>
      <c r="O1061" s="942"/>
      <c r="P1061" s="942"/>
      <c r="Q1061" s="942"/>
      <c r="R1061" s="1365">
        <f t="shared" si="19"/>
        <v>0</v>
      </c>
      <c r="S1061" s="1369">
        <f>(K1061/M1036)*U1036</f>
        <v>0</v>
      </c>
      <c r="T1061" s="1370">
        <f>(L1061/M1036)*U1036</f>
        <v>0</v>
      </c>
      <c r="U1061" s="1371">
        <f>(M1061/M1036)*U1036</f>
        <v>0</v>
      </c>
      <c r="V1061" s="1372">
        <f t="shared" si="20"/>
        <v>0</v>
      </c>
      <c r="W1061" s="5478"/>
      <c r="X1061" s="529"/>
      <c r="Y1061" s="5357"/>
      <c r="Z1061" s="1288" t="s">
        <v>1382</v>
      </c>
    </row>
    <row r="1062" spans="1:26" ht="18" customHeight="1">
      <c r="A1062" s="5357"/>
      <c r="B1062" s="1364"/>
      <c r="C1062" s="1043"/>
      <c r="D1062" s="941"/>
      <c r="E1062" s="935"/>
      <c r="F1062" s="935"/>
      <c r="G1062" s="935"/>
      <c r="H1062" s="5"/>
      <c r="I1062" s="935"/>
      <c r="J1062" s="953">
        <f t="shared" si="18"/>
        <v>0</v>
      </c>
      <c r="K1062" s="1039">
        <f>IF(ISTEXT(B1062),B1062,IF(ISBLANK(B1062),0,(B1062/B1036)*M1036))</f>
        <v>0</v>
      </c>
      <c r="L1062" s="1044">
        <f>+IF(ISTEXT(C1062),0,IF(ISBLANK(C1062),0,(C1062/B1036)*M1036))</f>
        <v>0</v>
      </c>
      <c r="M1062" s="1045">
        <f>+IF(ISTEXT(C1062),0,IF(ISBLANK(C1062),0,(C1062/1000/B1036)*M1036))</f>
        <v>0</v>
      </c>
      <c r="N1062" s="23">
        <f>IF(ISTEXT(C1062),0,(C1062/C1089)/1000)</f>
        <v>0</v>
      </c>
      <c r="O1062" s="942"/>
      <c r="P1062" s="942"/>
      <c r="Q1062" s="942"/>
      <c r="R1062" s="1365">
        <f t="shared" si="19"/>
        <v>0</v>
      </c>
      <c r="S1062" s="1369">
        <f>(K1062/M1036)*U1036</f>
        <v>0</v>
      </c>
      <c r="T1062" s="1370">
        <f>(L1062/M1036)*U1036</f>
        <v>0</v>
      </c>
      <c r="U1062" s="1371">
        <f>(M1062/M1036)*U1036</f>
        <v>0</v>
      </c>
      <c r="V1062" s="1372">
        <f t="shared" si="20"/>
        <v>0</v>
      </c>
      <c r="W1062" s="5478"/>
      <c r="X1062" s="529"/>
      <c r="Y1062" s="5357"/>
      <c r="Z1062" s="1288" t="s">
        <v>1382</v>
      </c>
    </row>
    <row r="1063" spans="1:26" ht="18" customHeight="1">
      <c r="A1063" s="5357"/>
      <c r="B1063" s="1364"/>
      <c r="C1063" s="1043"/>
      <c r="D1063" s="941"/>
      <c r="E1063" s="935"/>
      <c r="F1063" s="935"/>
      <c r="G1063" s="935"/>
      <c r="H1063" s="5"/>
      <c r="I1063" s="935"/>
      <c r="J1063" s="953">
        <f t="shared" si="18"/>
        <v>0</v>
      </c>
      <c r="K1063" s="1039">
        <f>IF(ISTEXT(B1063),B1063,IF(ISBLANK(B1063),0,(B1063/B1036)*M1036))</f>
        <v>0</v>
      </c>
      <c r="L1063" s="1044">
        <f>+IF(ISTEXT(C1063),0,IF(ISBLANK(C1063),0,(C1063/B1036)*M1036))</f>
        <v>0</v>
      </c>
      <c r="M1063" s="1045">
        <f>+IF(ISTEXT(C1063),0,IF(ISBLANK(C1063),0,(C1063/1000/B1036)*M1036))</f>
        <v>0</v>
      </c>
      <c r="N1063" s="23">
        <f>IF(ISTEXT(C1063),0,(C1063/C1089)/1000)</f>
        <v>0</v>
      </c>
      <c r="O1063" s="942"/>
      <c r="P1063" s="942"/>
      <c r="Q1063" s="942"/>
      <c r="R1063" s="1365">
        <f t="shared" si="19"/>
        <v>0</v>
      </c>
      <c r="S1063" s="1369">
        <f>(K1063/M1036)*U1036</f>
        <v>0</v>
      </c>
      <c r="T1063" s="1370">
        <f>(L1063/M1036)*U1036</f>
        <v>0</v>
      </c>
      <c r="U1063" s="1371">
        <f>(M1063/M1036)*U1036</f>
        <v>0</v>
      </c>
      <c r="V1063" s="1372">
        <f t="shared" si="20"/>
        <v>0</v>
      </c>
      <c r="W1063" s="5478"/>
      <c r="X1063" s="529"/>
      <c r="Y1063" s="5357"/>
      <c r="Z1063" s="1288" t="s">
        <v>1382</v>
      </c>
    </row>
    <row r="1064" spans="1:26" ht="18" customHeight="1">
      <c r="A1064" s="5357"/>
      <c r="B1064" s="1364"/>
      <c r="C1064" s="1043"/>
      <c r="D1064" s="941"/>
      <c r="E1064" s="935"/>
      <c r="F1064" s="935"/>
      <c r="G1064" s="935"/>
      <c r="H1064" s="5"/>
      <c r="I1064" s="935"/>
      <c r="J1064" s="953">
        <f t="shared" si="18"/>
        <v>0</v>
      </c>
      <c r="K1064" s="1039">
        <f>IF(ISTEXT(B1064),B1064,IF(ISBLANK(B1064),0,(B1064/B1036)*M1036))</f>
        <v>0</v>
      </c>
      <c r="L1064" s="1044">
        <f>+IF(ISTEXT(C1064),0,IF(ISBLANK(C1064),0,(C1064/B1036)*M1036))</f>
        <v>0</v>
      </c>
      <c r="M1064" s="1045">
        <f>+IF(ISTEXT(C1064),0,IF(ISBLANK(C1064),0,(C1064/1000/B1036)*M1036))</f>
        <v>0</v>
      </c>
      <c r="N1064" s="23">
        <f>IF(ISTEXT(C1064),0,(C1064/C1089)/1000)</f>
        <v>0</v>
      </c>
      <c r="O1064" s="942"/>
      <c r="P1064" s="942"/>
      <c r="Q1064" s="942"/>
      <c r="R1064" s="1365">
        <f t="shared" si="19"/>
        <v>0</v>
      </c>
      <c r="S1064" s="1369">
        <f>(K1064/M1036)*U1036</f>
        <v>0</v>
      </c>
      <c r="T1064" s="1370">
        <f>(L1064/M1036)*U1036</f>
        <v>0</v>
      </c>
      <c r="U1064" s="1371">
        <f>(M1064/M1036)*U1036</f>
        <v>0</v>
      </c>
      <c r="V1064" s="1372">
        <f t="shared" si="20"/>
        <v>0</v>
      </c>
      <c r="W1064" s="5478"/>
      <c r="X1064" s="529"/>
      <c r="Y1064" s="5357"/>
      <c r="Z1064" s="1288" t="s">
        <v>1382</v>
      </c>
    </row>
    <row r="1065" spans="1:26" ht="18" customHeight="1">
      <c r="A1065" s="5357"/>
      <c r="B1065" s="1364"/>
      <c r="C1065" s="1043"/>
      <c r="D1065" s="941"/>
      <c r="E1065" s="935"/>
      <c r="F1065" s="935"/>
      <c r="G1065" s="935"/>
      <c r="H1065" s="5"/>
      <c r="I1065" s="935"/>
      <c r="J1065" s="953">
        <f t="shared" si="18"/>
        <v>0</v>
      </c>
      <c r="K1065" s="1039">
        <f>IF(ISTEXT(B1065),B1065,IF(ISBLANK(B1065),0,(B1065/B1036)*M1036))</f>
        <v>0</v>
      </c>
      <c r="L1065" s="1044">
        <f>+IF(ISTEXT(C1065),0,IF(ISBLANK(C1065),0,(C1065/B1036)*M1036))</f>
        <v>0</v>
      </c>
      <c r="M1065" s="1045">
        <f>+IF(ISTEXT(C1065),0,IF(ISBLANK(C1065),0,(C1065/1000/B1036)*M1036))</f>
        <v>0</v>
      </c>
      <c r="N1065" s="23">
        <f>IF(ISTEXT(C1065),0,(C1065/C1089)/1000)</f>
        <v>0</v>
      </c>
      <c r="O1065" s="942"/>
      <c r="P1065" s="942"/>
      <c r="Q1065" s="942"/>
      <c r="R1065" s="1365">
        <f t="shared" si="19"/>
        <v>0</v>
      </c>
      <c r="S1065" s="1369">
        <f>(K1065/M1036)*U1036</f>
        <v>0</v>
      </c>
      <c r="T1065" s="1370">
        <f>(L1065/M1036)*U1036</f>
        <v>0</v>
      </c>
      <c r="U1065" s="1371">
        <f>(M1065/M1036)*U1036</f>
        <v>0</v>
      </c>
      <c r="V1065" s="1372">
        <f t="shared" si="20"/>
        <v>0</v>
      </c>
      <c r="W1065" s="5478"/>
      <c r="X1065" s="529"/>
      <c r="Y1065" s="5357"/>
      <c r="Z1065" s="1288" t="s">
        <v>1382</v>
      </c>
    </row>
    <row r="1066" spans="1:26" ht="18" customHeight="1">
      <c r="A1066" s="5357"/>
      <c r="B1066" s="1364"/>
      <c r="C1066" s="1043"/>
      <c r="D1066" s="941"/>
      <c r="E1066" s="935"/>
      <c r="F1066" s="935"/>
      <c r="G1066" s="935"/>
      <c r="H1066" s="5"/>
      <c r="I1066" s="935"/>
      <c r="J1066" s="953">
        <f t="shared" si="18"/>
        <v>0</v>
      </c>
      <c r="K1066" s="1039">
        <f>IF(ISTEXT(B1066),B1066,IF(ISBLANK(B1066),0,(B1066/B1036)*M1036))</f>
        <v>0</v>
      </c>
      <c r="L1066" s="1044">
        <f>+IF(ISTEXT(C1066),0,IF(ISBLANK(C1066),0,(C1066/B1036)*M1036))</f>
        <v>0</v>
      </c>
      <c r="M1066" s="1045">
        <f>+IF(ISTEXT(C1066),0,IF(ISBLANK(C1066),0,(C1066/1000/B1036)*M1036))</f>
        <v>0</v>
      </c>
      <c r="N1066" s="23">
        <f>IF(ISTEXT(C1066),0,(C1066/C1089)/1000)</f>
        <v>0</v>
      </c>
      <c r="O1066" s="942"/>
      <c r="P1066" s="942"/>
      <c r="Q1066" s="942"/>
      <c r="R1066" s="1365">
        <f t="shared" si="19"/>
        <v>0</v>
      </c>
      <c r="S1066" s="1369">
        <f>(K1066/M1036)*U1036</f>
        <v>0</v>
      </c>
      <c r="T1066" s="1370">
        <f>(L1066/M1036)*U1036</f>
        <v>0</v>
      </c>
      <c r="U1066" s="1371">
        <f>(M1066/M1036)*U1036</f>
        <v>0</v>
      </c>
      <c r="V1066" s="1372">
        <f t="shared" si="20"/>
        <v>0</v>
      </c>
      <c r="W1066" s="5478"/>
      <c r="X1066" s="529"/>
      <c r="Y1066" s="5357"/>
      <c r="Z1066" s="1288" t="s">
        <v>1382</v>
      </c>
    </row>
    <row r="1067" spans="1:26" ht="18" customHeight="1">
      <c r="A1067" s="5357"/>
      <c r="B1067" s="1364"/>
      <c r="C1067" s="1043"/>
      <c r="D1067" s="941"/>
      <c r="E1067" s="935"/>
      <c r="F1067" s="935"/>
      <c r="G1067" s="935"/>
      <c r="H1067" s="5"/>
      <c r="I1067" s="935"/>
      <c r="J1067" s="953">
        <f t="shared" si="18"/>
        <v>0</v>
      </c>
      <c r="K1067" s="1039">
        <f>IF(ISTEXT(B1067),B1067,IF(ISBLANK(B1067),0,(B1067/B1036)*M1036))</f>
        <v>0</v>
      </c>
      <c r="L1067" s="1044">
        <f>+IF(ISTEXT(C1067),0,IF(ISBLANK(C1067),0,(C1067/B1036)*M1036))</f>
        <v>0</v>
      </c>
      <c r="M1067" s="1045">
        <f>+IF(ISTEXT(C1067),0,IF(ISBLANK(C1067),0,(C1067/1000/B1036)*M1036))</f>
        <v>0</v>
      </c>
      <c r="N1067" s="23">
        <f>IF(ISTEXT(C1067),0,(C1067/C1089)/1000)</f>
        <v>0</v>
      </c>
      <c r="O1067" s="942"/>
      <c r="P1067" s="942"/>
      <c r="Q1067" s="942"/>
      <c r="R1067" s="1365">
        <f t="shared" si="19"/>
        <v>0</v>
      </c>
      <c r="S1067" s="1369">
        <f>(K1067/M1036)*U1036</f>
        <v>0</v>
      </c>
      <c r="T1067" s="1370">
        <f>(L1067/M1036)*U1036</f>
        <v>0</v>
      </c>
      <c r="U1067" s="1371">
        <f>(M1067/M1036)*U1036</f>
        <v>0</v>
      </c>
      <c r="V1067" s="1372">
        <f t="shared" si="20"/>
        <v>0</v>
      </c>
      <c r="W1067" s="5478"/>
      <c r="X1067" s="529"/>
      <c r="Y1067" s="5357"/>
      <c r="Z1067" s="1288" t="s">
        <v>1382</v>
      </c>
    </row>
    <row r="1068" spans="1:26" ht="18" customHeight="1">
      <c r="A1068" s="5357"/>
      <c r="B1068" s="1364"/>
      <c r="C1068" s="1043"/>
      <c r="D1068" s="941"/>
      <c r="E1068" s="935"/>
      <c r="F1068" s="935"/>
      <c r="G1068" s="935"/>
      <c r="H1068" s="5"/>
      <c r="I1068" s="935"/>
      <c r="J1068" s="953">
        <f t="shared" si="18"/>
        <v>0</v>
      </c>
      <c r="K1068" s="1039">
        <f>IF(ISTEXT(B1068),B1068,IF(ISBLANK(B1068),0,(B1068/B1036)*M1036))</f>
        <v>0</v>
      </c>
      <c r="L1068" s="1044">
        <f>+IF(ISTEXT(C1068),0,IF(ISBLANK(C1068),0,(C1068/B1036)*M1036))</f>
        <v>0</v>
      </c>
      <c r="M1068" s="1045">
        <f>+IF(ISTEXT(C1068),0,IF(ISBLANK(C1068),0,(C1068/1000/B1036)*M1036))</f>
        <v>0</v>
      </c>
      <c r="N1068" s="23">
        <f>IF(ISTEXT(C1068),0,(C1068/C1089)/1000)</f>
        <v>0</v>
      </c>
      <c r="O1068" s="942"/>
      <c r="P1068" s="942"/>
      <c r="Q1068" s="942"/>
      <c r="R1068" s="1365">
        <f t="shared" si="19"/>
        <v>0</v>
      </c>
      <c r="S1068" s="1369">
        <f>(K1068/M1036)*U1036</f>
        <v>0</v>
      </c>
      <c r="T1068" s="1370">
        <f>(L1068/M1036)*U1036</f>
        <v>0</v>
      </c>
      <c r="U1068" s="1371">
        <f>(M1068/M1036)*U1036</f>
        <v>0</v>
      </c>
      <c r="V1068" s="1372">
        <f t="shared" si="20"/>
        <v>0</v>
      </c>
      <c r="W1068" s="5478"/>
      <c r="X1068" s="529"/>
      <c r="Y1068" s="5357"/>
      <c r="Z1068" s="1288" t="s">
        <v>1382</v>
      </c>
    </row>
    <row r="1069" spans="1:26" ht="18" customHeight="1">
      <c r="A1069" s="5357"/>
      <c r="B1069" s="1364"/>
      <c r="C1069" s="1043"/>
      <c r="D1069" s="941"/>
      <c r="E1069" s="935"/>
      <c r="F1069" s="935"/>
      <c r="G1069" s="935"/>
      <c r="H1069" s="5"/>
      <c r="I1069" s="935"/>
      <c r="J1069" s="953">
        <f t="shared" si="18"/>
        <v>0</v>
      </c>
      <c r="K1069" s="1039">
        <f>IF(ISTEXT(B1069),B1069,IF(ISBLANK(B1069),0,(B1069/B1036)*M1036))</f>
        <v>0</v>
      </c>
      <c r="L1069" s="1044">
        <f>+IF(ISTEXT(C1069),0,IF(ISBLANK(C1069),0,(C1069/B1036)*M1036))</f>
        <v>0</v>
      </c>
      <c r="M1069" s="1045">
        <f>+IF(ISTEXT(C1069),0,IF(ISBLANK(C1069),0,(C1069/1000/B1036)*M1036))</f>
        <v>0</v>
      </c>
      <c r="N1069" s="23">
        <f>IF(ISTEXT(C1069),0,(C1069/C1089)/1000)</f>
        <v>0</v>
      </c>
      <c r="O1069" s="942"/>
      <c r="P1069" s="942"/>
      <c r="Q1069" s="942"/>
      <c r="R1069" s="1365">
        <f t="shared" si="19"/>
        <v>0</v>
      </c>
      <c r="S1069" s="1369">
        <f>(K1069/M1036)*U1036</f>
        <v>0</v>
      </c>
      <c r="T1069" s="1370">
        <f>(L1069/M1036)*U1036</f>
        <v>0</v>
      </c>
      <c r="U1069" s="1371">
        <f>(M1069/M1036)*U1036</f>
        <v>0</v>
      </c>
      <c r="V1069" s="1372">
        <f t="shared" si="20"/>
        <v>0</v>
      </c>
      <c r="W1069" s="5478"/>
      <c r="X1069" s="529"/>
      <c r="Y1069" s="5357"/>
      <c r="Z1069" s="1288" t="s">
        <v>1382</v>
      </c>
    </row>
    <row r="1070" spans="1:26" ht="18" customHeight="1">
      <c r="A1070" s="5357"/>
      <c r="B1070" s="1364"/>
      <c r="C1070" s="1043"/>
      <c r="D1070" s="941"/>
      <c r="E1070" s="935"/>
      <c r="F1070" s="935"/>
      <c r="G1070" s="935"/>
      <c r="H1070" s="5"/>
      <c r="I1070" s="935"/>
      <c r="J1070" s="953">
        <f t="shared" si="18"/>
        <v>0</v>
      </c>
      <c r="K1070" s="1039">
        <f>IF(ISTEXT(B1070),B1070,IF(ISBLANK(B1070),0,(B1070/B1036)*M1036))</f>
        <v>0</v>
      </c>
      <c r="L1070" s="1044">
        <f>+IF(ISTEXT(C1070),0,IF(ISBLANK(C1070),0,(C1070/B1036)*M1036))</f>
        <v>0</v>
      </c>
      <c r="M1070" s="1045">
        <f>+IF(ISTEXT(C1070),0,IF(ISBLANK(C1070),0,(C1070/1000/B1036)*M1036))</f>
        <v>0</v>
      </c>
      <c r="N1070" s="23">
        <f>IF(ISTEXT(C1070),0,(C1070/C1089)/1000)</f>
        <v>0</v>
      </c>
      <c r="O1070" s="942"/>
      <c r="P1070" s="942"/>
      <c r="Q1070" s="942"/>
      <c r="R1070" s="1365">
        <f t="shared" si="19"/>
        <v>0</v>
      </c>
      <c r="S1070" s="1369">
        <f>(K1070/M1036)*U1036</f>
        <v>0</v>
      </c>
      <c r="T1070" s="1370">
        <f>(L1070/M1036)*U1036</f>
        <v>0</v>
      </c>
      <c r="U1070" s="1371">
        <f>(M1070/M1036)*U1036</f>
        <v>0</v>
      </c>
      <c r="V1070" s="1372">
        <f t="shared" si="20"/>
        <v>0</v>
      </c>
      <c r="W1070" s="5478"/>
      <c r="X1070" s="529"/>
      <c r="Y1070" s="5357"/>
      <c r="Z1070" s="1288" t="s">
        <v>1382</v>
      </c>
    </row>
    <row r="1071" spans="1:26" ht="18" customHeight="1">
      <c r="A1071" s="5357"/>
      <c r="B1071" s="1364"/>
      <c r="C1071" s="1043"/>
      <c r="D1071" s="941"/>
      <c r="E1071" s="935"/>
      <c r="F1071" s="935"/>
      <c r="G1071" s="935"/>
      <c r="H1071" s="5"/>
      <c r="I1071" s="935"/>
      <c r="J1071" s="953">
        <f t="shared" si="18"/>
        <v>0</v>
      </c>
      <c r="K1071" s="1039">
        <f>IF(ISTEXT(B1071),B1071,IF(ISBLANK(B1071),0,(B1071/B1036)*M1036))</f>
        <v>0</v>
      </c>
      <c r="L1071" s="1044">
        <f>+IF(ISTEXT(C1071),0,IF(ISBLANK(C1071),0,(C1071/B1036)*M1036))</f>
        <v>0</v>
      </c>
      <c r="M1071" s="1045">
        <f>+IF(ISTEXT(C1071),0,IF(ISBLANK(C1071),0,(C1071/1000/B1036)*M1036))</f>
        <v>0</v>
      </c>
      <c r="N1071" s="23">
        <f>IF(ISTEXT(C1071),0,(C1071/C1089)/1000)</f>
        <v>0</v>
      </c>
      <c r="O1071" s="942"/>
      <c r="P1071" s="942"/>
      <c r="Q1071" s="942"/>
      <c r="R1071" s="1365">
        <f t="shared" si="19"/>
        <v>0</v>
      </c>
      <c r="S1071" s="1369">
        <f>(K1071/M1036)*U1036</f>
        <v>0</v>
      </c>
      <c r="T1071" s="1370">
        <f>(L1071/M1036)*U1036</f>
        <v>0</v>
      </c>
      <c r="U1071" s="1371">
        <f>(M1071/M1036)*U1036</f>
        <v>0</v>
      </c>
      <c r="V1071" s="1372">
        <f t="shared" si="20"/>
        <v>0</v>
      </c>
      <c r="W1071" s="5478"/>
      <c r="X1071" s="529"/>
      <c r="Y1071" s="5357"/>
      <c r="Z1071" s="1288" t="s">
        <v>1382</v>
      </c>
    </row>
    <row r="1072" spans="1:26" ht="18" customHeight="1">
      <c r="A1072" s="5357"/>
      <c r="B1072" s="1364"/>
      <c r="C1072" s="1043"/>
      <c r="D1072" s="941"/>
      <c r="E1072" s="935"/>
      <c r="F1072" s="935"/>
      <c r="G1072" s="935"/>
      <c r="H1072" s="5"/>
      <c r="I1072" s="935"/>
      <c r="J1072" s="953">
        <f t="shared" si="18"/>
        <v>0</v>
      </c>
      <c r="K1072" s="1039">
        <f>IF(ISTEXT(B1072),B1072,IF(ISBLANK(B1072),0,(B1072/B1036)*M1036))</f>
        <v>0</v>
      </c>
      <c r="L1072" s="1044">
        <f>+IF(ISTEXT(C1072),0,IF(ISBLANK(C1072),0,(C1072/B1036)*M1036))</f>
        <v>0</v>
      </c>
      <c r="M1072" s="1045">
        <f>+IF(ISTEXT(C1072),0,IF(ISBLANK(C1072),0,(C1072/1000/B1036)*M1036))</f>
        <v>0</v>
      </c>
      <c r="N1072" s="23">
        <f>IF(ISTEXT(C1072),0,(C1072/C1089)/1000)</f>
        <v>0</v>
      </c>
      <c r="O1072" s="942"/>
      <c r="P1072" s="942"/>
      <c r="Q1072" s="942"/>
      <c r="R1072" s="1365">
        <f t="shared" si="19"/>
        <v>0</v>
      </c>
      <c r="S1072" s="1369">
        <f>(K1072/M1036)*U1036</f>
        <v>0</v>
      </c>
      <c r="T1072" s="1370">
        <f>(L1072/M1036)*U1036</f>
        <v>0</v>
      </c>
      <c r="U1072" s="1371">
        <f>(M1072/M1036)*U1036</f>
        <v>0</v>
      </c>
      <c r="V1072" s="1372">
        <f t="shared" si="20"/>
        <v>0</v>
      </c>
      <c r="W1072" s="5478"/>
      <c r="X1072" s="529"/>
      <c r="Y1072" s="5357"/>
      <c r="Z1072" s="1288" t="s">
        <v>1382</v>
      </c>
    </row>
    <row r="1073" spans="1:27" ht="18" customHeight="1">
      <c r="A1073" s="5357"/>
      <c r="B1073" s="1364"/>
      <c r="C1073" s="1043"/>
      <c r="D1073" s="941"/>
      <c r="E1073" s="935"/>
      <c r="F1073" s="935"/>
      <c r="G1073" s="935"/>
      <c r="H1073" s="5"/>
      <c r="I1073" s="935"/>
      <c r="J1073" s="953">
        <f t="shared" si="18"/>
        <v>0</v>
      </c>
      <c r="K1073" s="1039">
        <f>IF(ISTEXT(B1073),B1073,IF(ISBLANK(B1073),0,(B1073/B1036)*M1036))</f>
        <v>0</v>
      </c>
      <c r="L1073" s="1044">
        <f>+IF(ISTEXT(C1073),0,IF(ISBLANK(C1073),0,(C1073/B1036)*M1036))</f>
        <v>0</v>
      </c>
      <c r="M1073" s="1045">
        <f>+IF(ISTEXT(C1073),0,IF(ISBLANK(C1073),0,(C1073/1000/B1036)*M1036))</f>
        <v>0</v>
      </c>
      <c r="N1073" s="23">
        <f>IF(ISTEXT(C1073),0,(C1073/C1089)/1000)</f>
        <v>0</v>
      </c>
      <c r="O1073" s="942"/>
      <c r="P1073" s="942"/>
      <c r="Q1073" s="942"/>
      <c r="R1073" s="1365">
        <f t="shared" si="19"/>
        <v>0</v>
      </c>
      <c r="S1073" s="1369">
        <f>(K1073/M1036)*U1036</f>
        <v>0</v>
      </c>
      <c r="T1073" s="1370">
        <f>(L1073/M1036)*U1036</f>
        <v>0</v>
      </c>
      <c r="U1073" s="1371">
        <f>(M1073/M1036)*U1036</f>
        <v>0</v>
      </c>
      <c r="V1073" s="1372">
        <f t="shared" si="20"/>
        <v>0</v>
      </c>
      <c r="W1073" s="5478"/>
      <c r="X1073" s="529"/>
      <c r="Y1073" s="5357"/>
      <c r="Z1073" s="1288" t="s">
        <v>1382</v>
      </c>
    </row>
    <row r="1074" spans="1:27" ht="18" customHeight="1">
      <c r="A1074" s="5357"/>
      <c r="B1074" s="1364"/>
      <c r="C1074" s="1043"/>
      <c r="D1074" s="941"/>
      <c r="E1074" s="935"/>
      <c r="F1074" s="935"/>
      <c r="G1074" s="935"/>
      <c r="H1074" s="5"/>
      <c r="I1074" s="935"/>
      <c r="J1074" s="953">
        <f t="shared" si="18"/>
        <v>0</v>
      </c>
      <c r="K1074" s="1039">
        <f>IF(ISTEXT(B1074),B1074,IF(ISBLANK(B1074),0,(B1074/B1036)*M1036))</f>
        <v>0</v>
      </c>
      <c r="L1074" s="1044">
        <f>+IF(ISTEXT(C1074),0,IF(ISBLANK(C1074),0,(C1074/B1036)*M1036))</f>
        <v>0</v>
      </c>
      <c r="M1074" s="1045">
        <f>+IF(ISTEXT(C1074),0,IF(ISBLANK(C1074),0,(C1074/1000/B1036)*M1036))</f>
        <v>0</v>
      </c>
      <c r="N1074" s="23">
        <f>IF(ISTEXT(C1074),0,(C1074/C1089)/1000)</f>
        <v>0</v>
      </c>
      <c r="O1074" s="942"/>
      <c r="P1074" s="942"/>
      <c r="Q1074" s="942"/>
      <c r="R1074" s="1365">
        <f t="shared" si="19"/>
        <v>0</v>
      </c>
      <c r="S1074" s="1369">
        <f>(K1074/M1036)*U1036</f>
        <v>0</v>
      </c>
      <c r="T1074" s="1370">
        <f>(L1074/M1036)*U1036</f>
        <v>0</v>
      </c>
      <c r="U1074" s="1371">
        <f>(M1074/M1036)*U1036</f>
        <v>0</v>
      </c>
      <c r="V1074" s="1372">
        <f t="shared" si="20"/>
        <v>0</v>
      </c>
      <c r="W1074" s="5478"/>
      <c r="X1074" s="529"/>
      <c r="Y1074" s="5357"/>
      <c r="Z1074" s="1288" t="s">
        <v>1382</v>
      </c>
    </row>
    <row r="1075" spans="1:27" ht="18" customHeight="1">
      <c r="A1075" s="5357"/>
      <c r="B1075" s="1364"/>
      <c r="C1075" s="1043"/>
      <c r="D1075" s="941"/>
      <c r="E1075" s="935"/>
      <c r="F1075" s="935"/>
      <c r="G1075" s="935"/>
      <c r="H1075" s="5"/>
      <c r="I1075" s="935"/>
      <c r="J1075" s="953">
        <f t="shared" si="18"/>
        <v>0</v>
      </c>
      <c r="K1075" s="1039">
        <f>IF(ISTEXT(B1075),B1075,IF(ISBLANK(B1075),0,(B1075/B1036)*M1036))</f>
        <v>0</v>
      </c>
      <c r="L1075" s="1044">
        <f>+IF(ISTEXT(C1075),0,IF(ISBLANK(C1075),0,(C1075/B1036)*M1036))</f>
        <v>0</v>
      </c>
      <c r="M1075" s="1045">
        <f>+IF(ISTEXT(C1075),0,IF(ISBLANK(C1075),0,(C1075/1000/B1036)*M1036))</f>
        <v>0</v>
      </c>
      <c r="N1075" s="23">
        <f>IF(ISTEXT(C1075),0,(C1075/C1089)/1000)</f>
        <v>0</v>
      </c>
      <c r="O1075" s="942"/>
      <c r="P1075" s="942"/>
      <c r="Q1075" s="942"/>
      <c r="R1075" s="1365">
        <f t="shared" si="19"/>
        <v>0</v>
      </c>
      <c r="S1075" s="1369">
        <f>(K1075/M1036)*U1036</f>
        <v>0</v>
      </c>
      <c r="T1075" s="1370">
        <f>(L1075/M1036)*U1036</f>
        <v>0</v>
      </c>
      <c r="U1075" s="1371">
        <f>(M1075/M1036)*U1036</f>
        <v>0</v>
      </c>
      <c r="V1075" s="1372">
        <f t="shared" si="20"/>
        <v>0</v>
      </c>
      <c r="W1075" s="5478"/>
      <c r="X1075" s="529"/>
      <c r="Y1075" s="5357"/>
      <c r="Z1075" s="1288" t="s">
        <v>1382</v>
      </c>
    </row>
    <row r="1076" spans="1:27" ht="18" customHeight="1">
      <c r="A1076" s="5357"/>
      <c r="B1076" s="1364"/>
      <c r="C1076" s="1043"/>
      <c r="D1076" s="941"/>
      <c r="E1076" s="935"/>
      <c r="F1076" s="935"/>
      <c r="G1076" s="935"/>
      <c r="H1076" s="5"/>
      <c r="I1076" s="935"/>
      <c r="J1076" s="953">
        <f t="shared" si="18"/>
        <v>0</v>
      </c>
      <c r="K1076" s="1039">
        <f>IF(ISTEXT(B1076),B1076,IF(ISBLANK(B1076),0,(B1076/B1036)*M1036))</f>
        <v>0</v>
      </c>
      <c r="L1076" s="1044">
        <f>+IF(ISTEXT(C1076),0,IF(ISBLANK(C1076),0,(C1076/B1036)*M1036))</f>
        <v>0</v>
      </c>
      <c r="M1076" s="1045">
        <f>+IF(ISTEXT(C1076),0,IF(ISBLANK(C1076),0,(C1076/1000/B1036)*M1036))</f>
        <v>0</v>
      </c>
      <c r="N1076" s="23">
        <f>IF(ISTEXT(C1076),0,(C1076/C1089)/1000)</f>
        <v>0</v>
      </c>
      <c r="O1076" s="942"/>
      <c r="P1076" s="942"/>
      <c r="Q1076" s="942"/>
      <c r="R1076" s="1365">
        <f t="shared" si="19"/>
        <v>0</v>
      </c>
      <c r="S1076" s="1369">
        <f>(K1076/M1036)*U1036</f>
        <v>0</v>
      </c>
      <c r="T1076" s="1370">
        <f>(L1076/M1036)*U1036</f>
        <v>0</v>
      </c>
      <c r="U1076" s="1371">
        <f>(M1076/M1036)*U1036</f>
        <v>0</v>
      </c>
      <c r="V1076" s="1372">
        <f t="shared" si="20"/>
        <v>0</v>
      </c>
      <c r="W1076" s="5478"/>
      <c r="X1076" s="529"/>
      <c r="Y1076" s="5357"/>
      <c r="Z1076" s="1288" t="s">
        <v>1382</v>
      </c>
    </row>
    <row r="1077" spans="1:27" ht="18" customHeight="1">
      <c r="A1077" s="5357"/>
      <c r="B1077" s="1364"/>
      <c r="C1077" s="1043"/>
      <c r="D1077" s="941"/>
      <c r="E1077" s="935"/>
      <c r="F1077" s="935"/>
      <c r="G1077" s="935"/>
      <c r="H1077" s="5"/>
      <c r="I1077" s="935"/>
      <c r="J1077" s="953">
        <f t="shared" si="18"/>
        <v>0</v>
      </c>
      <c r="K1077" s="1039">
        <f>IF(ISTEXT(B1077),B1077,IF(ISBLANK(B1077),0,(B1077/B1036)*M1036))</f>
        <v>0</v>
      </c>
      <c r="L1077" s="1044">
        <f>+IF(ISTEXT(C1077),0,IF(ISBLANK(C1077),0,(C1077/B1036)*M1036))</f>
        <v>0</v>
      </c>
      <c r="M1077" s="1045">
        <f>+IF(ISTEXT(C1077),0,IF(ISBLANK(C1077),0,(C1077/1000/B1036)*M1036))</f>
        <v>0</v>
      </c>
      <c r="N1077" s="23">
        <f>IF(ISTEXT(C1077),0,(C1077/C1089)/1000)</f>
        <v>0</v>
      </c>
      <c r="O1077" s="942"/>
      <c r="P1077" s="942"/>
      <c r="Q1077" s="942"/>
      <c r="R1077" s="1365">
        <f t="shared" si="19"/>
        <v>0</v>
      </c>
      <c r="S1077" s="1369">
        <f>(K1077/M1036)*U1036</f>
        <v>0</v>
      </c>
      <c r="T1077" s="1370">
        <f>(L1077/M1036)*U1036</f>
        <v>0</v>
      </c>
      <c r="U1077" s="1371">
        <f>(M1077/M1036)*U1036</f>
        <v>0</v>
      </c>
      <c r="V1077" s="1372">
        <f t="shared" si="20"/>
        <v>0</v>
      </c>
      <c r="W1077" s="5478"/>
      <c r="X1077" s="529"/>
      <c r="Y1077" s="5357"/>
      <c r="Z1077" s="1288" t="s">
        <v>1382</v>
      </c>
    </row>
    <row r="1078" spans="1:27" ht="18" customHeight="1">
      <c r="A1078" s="5357"/>
      <c r="B1078" s="1364"/>
      <c r="C1078" s="1043"/>
      <c r="D1078" s="941"/>
      <c r="E1078" s="935"/>
      <c r="F1078" s="935"/>
      <c r="G1078" s="935"/>
      <c r="H1078" s="5"/>
      <c r="I1078" s="935"/>
      <c r="J1078" s="953">
        <f t="shared" si="18"/>
        <v>0</v>
      </c>
      <c r="K1078" s="1039">
        <f>IF(ISTEXT(B1078),B1078,IF(ISBLANK(B1078),0,(B1078/B1036)*M1036))</f>
        <v>0</v>
      </c>
      <c r="L1078" s="1044">
        <f>+IF(ISTEXT(C1078),0,IF(ISBLANK(C1078),0,(C1078/B1036)*M1036))</f>
        <v>0</v>
      </c>
      <c r="M1078" s="1045">
        <f>+IF(ISTEXT(C1078),0,IF(ISBLANK(C1078),0,(C1078/1000/B1036)*M1036))</f>
        <v>0</v>
      </c>
      <c r="N1078" s="23">
        <f>IF(ISTEXT(C1078),0,(C1078/C1089)/1000)</f>
        <v>0</v>
      </c>
      <c r="O1078" s="942"/>
      <c r="P1078" s="942"/>
      <c r="Q1078" s="942"/>
      <c r="R1078" s="1365">
        <f t="shared" si="19"/>
        <v>0</v>
      </c>
      <c r="S1078" s="1369">
        <f>(K1078/M1036)*U1036</f>
        <v>0</v>
      </c>
      <c r="T1078" s="1370">
        <f>(L1078/M1036)*U1036</f>
        <v>0</v>
      </c>
      <c r="U1078" s="1371">
        <f>(M1078/M1036)*U1036</f>
        <v>0</v>
      </c>
      <c r="V1078" s="1372">
        <f t="shared" si="20"/>
        <v>0</v>
      </c>
      <c r="W1078" s="5478"/>
      <c r="X1078" s="529"/>
      <c r="Y1078" s="5357"/>
      <c r="Z1078" s="1288" t="s">
        <v>1382</v>
      </c>
    </row>
    <row r="1079" spans="1:27" ht="18" customHeight="1">
      <c r="A1079" s="5357"/>
      <c r="B1079" s="1364"/>
      <c r="C1079" s="1043"/>
      <c r="D1079" s="941"/>
      <c r="E1079" s="935"/>
      <c r="F1079" s="935"/>
      <c r="G1079" s="935"/>
      <c r="H1079" s="5"/>
      <c r="I1079" s="935"/>
      <c r="J1079" s="953">
        <f t="shared" si="18"/>
        <v>0</v>
      </c>
      <c r="K1079" s="1039">
        <f>IF(ISTEXT(B1079),B1079,IF(ISBLANK(B1079),0,(B1079/B1036)*M1036))</f>
        <v>0</v>
      </c>
      <c r="L1079" s="1044">
        <f>+IF(ISTEXT(C1079),0,IF(ISBLANK(C1079),0,(C1079/B1036)*M1036))</f>
        <v>0</v>
      </c>
      <c r="M1079" s="1045">
        <f>+IF(ISTEXT(C1079),0,IF(ISBLANK(C1079),0,(C1079/1000/B1036)*M1036))</f>
        <v>0</v>
      </c>
      <c r="N1079" s="23">
        <f>IF(ISTEXT(C1079),0,(C1079/C1089)/1000)</f>
        <v>0</v>
      </c>
      <c r="O1079" s="942"/>
      <c r="P1079" s="942"/>
      <c r="Q1079" s="942"/>
      <c r="R1079" s="1365">
        <f t="shared" si="19"/>
        <v>0</v>
      </c>
      <c r="S1079" s="1369">
        <f>(K1079/M1036)*U1036</f>
        <v>0</v>
      </c>
      <c r="T1079" s="1370">
        <f>(L1079/M1036)*U1036</f>
        <v>0</v>
      </c>
      <c r="U1079" s="1371">
        <f>(M1079/M1036)*U1036</f>
        <v>0</v>
      </c>
      <c r="V1079" s="1372">
        <f t="shared" si="20"/>
        <v>0</v>
      </c>
      <c r="W1079" s="5478"/>
      <c r="X1079" s="529"/>
      <c r="Y1079" s="5357"/>
      <c r="Z1079" s="1288" t="s">
        <v>1382</v>
      </c>
    </row>
    <row r="1080" spans="1:27" ht="18" customHeight="1">
      <c r="A1080" s="5357"/>
      <c r="B1080" s="1364"/>
      <c r="C1080" s="1043"/>
      <c r="D1080" s="941"/>
      <c r="E1080" s="935"/>
      <c r="F1080" s="935"/>
      <c r="G1080" s="935"/>
      <c r="H1080" s="5"/>
      <c r="I1080" s="935"/>
      <c r="J1080" s="953">
        <f t="shared" si="18"/>
        <v>0</v>
      </c>
      <c r="K1080" s="1039">
        <f>IF(ISTEXT(B1080),B1080,IF(ISBLANK(B1080),0,(B1080/B1036)*M1036))</f>
        <v>0</v>
      </c>
      <c r="L1080" s="1044">
        <f>+IF(ISTEXT(C1080),0,IF(ISBLANK(C1080),0,(C1080/B1036)*M1036))</f>
        <v>0</v>
      </c>
      <c r="M1080" s="1045">
        <f>+IF(ISTEXT(C1080),0,IF(ISBLANK(C1080),0,(C1080/1000/B1036)*M1036))</f>
        <v>0</v>
      </c>
      <c r="N1080" s="23">
        <f>IF(ISTEXT(C1080),0,(C1080/C1089)/1000)</f>
        <v>0</v>
      </c>
      <c r="O1080" s="942"/>
      <c r="P1080" s="942"/>
      <c r="Q1080" s="942"/>
      <c r="R1080" s="1365">
        <f t="shared" si="19"/>
        <v>0</v>
      </c>
      <c r="S1080" s="1369">
        <f>(K1080/M1036)*U1036</f>
        <v>0</v>
      </c>
      <c r="T1080" s="1370">
        <f>(L1080/M1036)*U1036</f>
        <v>0</v>
      </c>
      <c r="U1080" s="1371">
        <f>(M1080/M1036)*U1036</f>
        <v>0</v>
      </c>
      <c r="V1080" s="1372">
        <f t="shared" si="20"/>
        <v>0</v>
      </c>
      <c r="W1080" s="5478"/>
      <c r="X1080" s="529"/>
      <c r="Y1080" s="5357"/>
      <c r="Z1080" s="1288" t="s">
        <v>1382</v>
      </c>
    </row>
    <row r="1081" spans="1:27" ht="18" customHeight="1">
      <c r="A1081" s="5357"/>
      <c r="B1081" s="1364"/>
      <c r="C1081" s="1043"/>
      <c r="D1081" s="941"/>
      <c r="E1081" s="935"/>
      <c r="F1081" s="935"/>
      <c r="G1081" s="935"/>
      <c r="H1081" s="5"/>
      <c r="I1081" s="935"/>
      <c r="J1081" s="953">
        <f t="shared" si="18"/>
        <v>0</v>
      </c>
      <c r="K1081" s="1039">
        <f>IF(ISTEXT(B1081),B1081,IF(ISBLANK(B1081),0,(B1081/B1036)*M1036))</f>
        <v>0</v>
      </c>
      <c r="L1081" s="1044">
        <f>+IF(ISTEXT(C1081),0,IF(ISBLANK(C1081),0,(C1081/B1036)*M1036))</f>
        <v>0</v>
      </c>
      <c r="M1081" s="1045">
        <f>+IF(ISTEXT(C1081),0,IF(ISBLANK(C1081),0,(C1081/1000/B1036)*M1036))</f>
        <v>0</v>
      </c>
      <c r="N1081" s="23">
        <f>IF(ISTEXT(C1081),0,(C1081/C1089)/1000)</f>
        <v>0</v>
      </c>
      <c r="O1081" s="942"/>
      <c r="P1081" s="942"/>
      <c r="Q1081" s="942"/>
      <c r="R1081" s="1365">
        <f t="shared" si="19"/>
        <v>0</v>
      </c>
      <c r="S1081" s="1369">
        <f>(K1081/M1036)*U1036</f>
        <v>0</v>
      </c>
      <c r="T1081" s="1370">
        <f>(L1081/M1036)*U1036</f>
        <v>0</v>
      </c>
      <c r="U1081" s="1371">
        <f>(M1081/M1036)*U1036</f>
        <v>0</v>
      </c>
      <c r="V1081" s="1372">
        <f t="shared" si="20"/>
        <v>0</v>
      </c>
      <c r="W1081" s="5478"/>
      <c r="X1081" s="529"/>
      <c r="Y1081" s="5357"/>
      <c r="Z1081" s="1288" t="s">
        <v>1382</v>
      </c>
    </row>
    <row r="1082" spans="1:27" ht="18" customHeight="1">
      <c r="A1082" s="5357"/>
      <c r="B1082" s="1364"/>
      <c r="C1082" s="1043"/>
      <c r="D1082" s="941"/>
      <c r="E1082" s="935"/>
      <c r="F1082" s="935"/>
      <c r="G1082" s="935"/>
      <c r="H1082" s="5"/>
      <c r="I1082" s="935"/>
      <c r="J1082" s="953">
        <f t="shared" si="18"/>
        <v>0</v>
      </c>
      <c r="K1082" s="1039">
        <f>IF(ISTEXT(B1082),B1082,IF(ISBLANK(B1082),0,(B1082/B1036)*M1036))</f>
        <v>0</v>
      </c>
      <c r="L1082" s="1044">
        <f>+IF(ISTEXT(C1082),0,IF(ISBLANK(C1082),0,(C1082/B1036)*M1036))</f>
        <v>0</v>
      </c>
      <c r="M1082" s="1045">
        <f>+IF(ISTEXT(C1082),0,IF(ISBLANK(C1082),0,(C1082/1000/B1036)*M1036))</f>
        <v>0</v>
      </c>
      <c r="N1082" s="23">
        <f>IF(ISTEXT(C1082),0,(C1082/C1089)/1000)</f>
        <v>0</v>
      </c>
      <c r="O1082" s="942"/>
      <c r="P1082" s="942"/>
      <c r="Q1082" s="942"/>
      <c r="R1082" s="1365">
        <f t="shared" si="19"/>
        <v>0</v>
      </c>
      <c r="S1082" s="1369">
        <f>(K1082/M1036)*U1036</f>
        <v>0</v>
      </c>
      <c r="T1082" s="1370">
        <f>(L1082/M1036)*U1036</f>
        <v>0</v>
      </c>
      <c r="U1082" s="1371">
        <f>(M1082/M1036)*U1036</f>
        <v>0</v>
      </c>
      <c r="V1082" s="1372">
        <f t="shared" si="20"/>
        <v>0</v>
      </c>
      <c r="W1082" s="5478"/>
      <c r="X1082" s="529"/>
      <c r="Y1082" s="5357"/>
      <c r="Z1082" s="1288" t="s">
        <v>1382</v>
      </c>
    </row>
    <row r="1083" spans="1:27" ht="18" customHeight="1">
      <c r="A1083" s="5357"/>
      <c r="B1083" s="1364"/>
      <c r="C1083" s="1043"/>
      <c r="D1083" s="941"/>
      <c r="E1083" s="935"/>
      <c r="F1083" s="935"/>
      <c r="G1083" s="935"/>
      <c r="H1083" s="5"/>
      <c r="I1083" s="935"/>
      <c r="J1083" s="953">
        <f t="shared" si="18"/>
        <v>0</v>
      </c>
      <c r="K1083" s="1039">
        <f>IF(ISTEXT(B1083),B1083,IF(ISBLANK(B1083),0,(B1083/B1036)*M1036))</f>
        <v>0</v>
      </c>
      <c r="L1083" s="1044">
        <f>+IF(ISTEXT(C1083),0,IF(ISBLANK(C1083),0,(C1083/B1036)*M1036))</f>
        <v>0</v>
      </c>
      <c r="M1083" s="1045">
        <f>+IF(ISTEXT(C1083),0,IF(ISBLANK(C1083),0,(C1083/1000/B1036)*M1036))</f>
        <v>0</v>
      </c>
      <c r="N1083" s="23">
        <f>IF(ISTEXT(C1083),0,(C1083/C1089)/1000)</f>
        <v>0</v>
      </c>
      <c r="O1083" s="942"/>
      <c r="P1083" s="942"/>
      <c r="Q1083" s="942"/>
      <c r="R1083" s="1365">
        <f t="shared" si="19"/>
        <v>0</v>
      </c>
      <c r="S1083" s="1369">
        <f>(K1083/M1036)*U1036</f>
        <v>0</v>
      </c>
      <c r="T1083" s="1370">
        <f>(L1083/M1036)*U1036</f>
        <v>0</v>
      </c>
      <c r="U1083" s="1371">
        <f>(M1083/M1036)*U1036</f>
        <v>0</v>
      </c>
      <c r="V1083" s="1372">
        <f t="shared" si="20"/>
        <v>0</v>
      </c>
      <c r="W1083" s="5478"/>
      <c r="X1083" s="529"/>
      <c r="Y1083" s="5357"/>
      <c r="Z1083" s="1288" t="s">
        <v>1382</v>
      </c>
    </row>
    <row r="1084" spans="1:27" ht="18" customHeight="1">
      <c r="A1084" s="5357"/>
      <c r="B1084" s="1364"/>
      <c r="C1084" s="1043"/>
      <c r="D1084" s="941"/>
      <c r="E1084" s="935"/>
      <c r="F1084" s="935"/>
      <c r="G1084" s="935"/>
      <c r="H1084" s="5"/>
      <c r="I1084" s="935"/>
      <c r="J1084" s="953">
        <f t="shared" si="18"/>
        <v>0</v>
      </c>
      <c r="K1084" s="1039">
        <f>IF(ISTEXT(B1084),B1084,IF(ISBLANK(B1084),0,(B1084/B1036)*M1036))</f>
        <v>0</v>
      </c>
      <c r="L1084" s="1044">
        <f>+IF(ISTEXT(C1084),0,IF(ISBLANK(C1084),0,(C1084/B1036)*M1036))</f>
        <v>0</v>
      </c>
      <c r="M1084" s="1045">
        <f>+IF(ISTEXT(C1084),0,IF(ISBLANK(C1084),0,(C1084/1000/B1036)*M1036))</f>
        <v>0</v>
      </c>
      <c r="N1084" s="23">
        <f>IF(ISTEXT(C1084),0,(C1084/C1089)/1000)</f>
        <v>0</v>
      </c>
      <c r="O1084" s="942"/>
      <c r="P1084" s="942"/>
      <c r="Q1084" s="942"/>
      <c r="R1084" s="1365">
        <f t="shared" si="19"/>
        <v>0</v>
      </c>
      <c r="S1084" s="1369">
        <f>(K1084/M1036)*U1036</f>
        <v>0</v>
      </c>
      <c r="T1084" s="1370">
        <f>(L1084/M1036)*U1036</f>
        <v>0</v>
      </c>
      <c r="U1084" s="1371">
        <f>(M1084/M1036)*U1036</f>
        <v>0</v>
      </c>
      <c r="V1084" s="1372">
        <f t="shared" si="20"/>
        <v>0</v>
      </c>
      <c r="W1084" s="5478"/>
      <c r="X1084" s="529"/>
      <c r="Y1084" s="5357"/>
      <c r="Z1084" s="1288" t="s">
        <v>1382</v>
      </c>
    </row>
    <row r="1085" spans="1:27" ht="18" customHeight="1">
      <c r="A1085" s="5357"/>
      <c r="B1085" s="1364"/>
      <c r="C1085" s="1043"/>
      <c r="D1085" s="941"/>
      <c r="E1085" s="935"/>
      <c r="F1085" s="935"/>
      <c r="G1085" s="935"/>
      <c r="H1085" s="5"/>
      <c r="I1085" s="935"/>
      <c r="J1085" s="953">
        <f t="shared" si="18"/>
        <v>0</v>
      </c>
      <c r="K1085" s="1039">
        <f>IF(ISTEXT(B1085),B1085,IF(ISBLANK(B1085),0,(B1085/B1036)*M1036))</f>
        <v>0</v>
      </c>
      <c r="L1085" s="1044">
        <f>+IF(ISTEXT(C1085),0,IF(ISBLANK(C1085),0,(C1085/B1036)*M1036))</f>
        <v>0</v>
      </c>
      <c r="M1085" s="1045">
        <f>+IF(ISTEXT(C1085),0,IF(ISBLANK(C1085),0,(C1085/1000/B1036)*M1036))</f>
        <v>0</v>
      </c>
      <c r="N1085" s="23">
        <f>IF(ISTEXT(C1085),0,(C1085/C1089)/1000)</f>
        <v>0</v>
      </c>
      <c r="O1085" s="942"/>
      <c r="P1085" s="942"/>
      <c r="Q1085" s="942"/>
      <c r="R1085" s="1365">
        <f t="shared" si="19"/>
        <v>0</v>
      </c>
      <c r="S1085" s="1369">
        <f>(K1085/M1036)*U1036</f>
        <v>0</v>
      </c>
      <c r="T1085" s="1370">
        <f>(L1085/M1036)*U1036</f>
        <v>0</v>
      </c>
      <c r="U1085" s="1371">
        <f>(M1085/M1036)*U1036</f>
        <v>0</v>
      </c>
      <c r="V1085" s="1372">
        <f t="shared" si="20"/>
        <v>0</v>
      </c>
      <c r="W1085" s="5478"/>
      <c r="X1085" s="529"/>
      <c r="Y1085" s="5357"/>
      <c r="Z1085" s="1288" t="s">
        <v>1382</v>
      </c>
    </row>
    <row r="1086" spans="1:27" ht="18" customHeight="1">
      <c r="A1086" s="5357"/>
      <c r="B1086" s="1364"/>
      <c r="C1086" s="1043"/>
      <c r="D1086" s="941"/>
      <c r="E1086" s="935"/>
      <c r="F1086" s="935"/>
      <c r="G1086" s="935"/>
      <c r="H1086" s="5"/>
      <c r="I1086" s="935"/>
      <c r="J1086" s="953">
        <f t="shared" si="18"/>
        <v>0</v>
      </c>
      <c r="K1086" s="1039">
        <f>IF(ISTEXT(B1086),B1086,IF(ISBLANK(B1086),0,(B1086/B1036)*M1036))</f>
        <v>0</v>
      </c>
      <c r="L1086" s="1044">
        <f>+IF(ISTEXT(C1086),0,IF(ISBLANK(C1086),0,(C1086/B1036)*M1036))</f>
        <v>0</v>
      </c>
      <c r="M1086" s="1045">
        <f>+IF(ISTEXT(C1086),0,IF(ISBLANK(C1086),0,(C1086/1000/B1036)*M1036))</f>
        <v>0</v>
      </c>
      <c r="N1086" s="23">
        <f>IF(ISTEXT(C1086),0,(C1086/C1089)/1000)</f>
        <v>0</v>
      </c>
      <c r="O1086" s="942"/>
      <c r="P1086" s="942"/>
      <c r="Q1086" s="942"/>
      <c r="R1086" s="1365">
        <f t="shared" si="19"/>
        <v>0</v>
      </c>
      <c r="S1086" s="1369">
        <f>(K1086/M1036)*U1036</f>
        <v>0</v>
      </c>
      <c r="T1086" s="1370">
        <f>(L1086/M1036)*U1036</f>
        <v>0</v>
      </c>
      <c r="U1086" s="1371">
        <f>(M1086/M1036)*U1036</f>
        <v>0</v>
      </c>
      <c r="V1086" s="1372">
        <f t="shared" si="20"/>
        <v>0</v>
      </c>
      <c r="W1086" s="5478"/>
      <c r="X1086" s="529"/>
      <c r="Y1086" s="5357"/>
      <c r="Z1086" s="1288" t="s">
        <v>1382</v>
      </c>
    </row>
    <row r="1087" spans="1:27" ht="18" customHeight="1">
      <c r="A1087" s="5357"/>
      <c r="B1087" s="1364"/>
      <c r="C1087" s="1043"/>
      <c r="D1087" s="941"/>
      <c r="E1087" s="935"/>
      <c r="F1087" s="935"/>
      <c r="G1087" s="935"/>
      <c r="H1087" s="5"/>
      <c r="I1087" s="935"/>
      <c r="J1087" s="953">
        <f t="shared" si="18"/>
        <v>0</v>
      </c>
      <c r="K1087" s="1039">
        <f>IF(ISTEXT(B1087),B1087,IF(ISBLANK(B1087),0,(B1087/B1036)*M1036))</f>
        <v>0</v>
      </c>
      <c r="L1087" s="1044">
        <f>+IF(ISTEXT(C1087),0,IF(ISBLANK(C1087),0,(C1087/B1036)*M1036))</f>
        <v>0</v>
      </c>
      <c r="M1087" s="1045">
        <f>+IF(ISTEXT(C1087),0,IF(ISBLANK(C1087),0,(C1087/1000/B1036)*M1036))</f>
        <v>0</v>
      </c>
      <c r="N1087" s="23">
        <f>IF(ISTEXT(C1087),0,(C1087/C1089)/1000)</f>
        <v>0</v>
      </c>
      <c r="O1087" s="942"/>
      <c r="P1087" s="942"/>
      <c r="Q1087" s="942"/>
      <c r="R1087" s="1365">
        <f t="shared" si="19"/>
        <v>0</v>
      </c>
      <c r="S1087" s="1369">
        <f>(K1087/M1036)*U1036</f>
        <v>0</v>
      </c>
      <c r="T1087" s="1370">
        <f>(L1087/M1036)*U1036</f>
        <v>0</v>
      </c>
      <c r="U1087" s="1371">
        <f>(M1087/M1036)*U1036</f>
        <v>0</v>
      </c>
      <c r="V1087" s="1372">
        <f t="shared" si="20"/>
        <v>0</v>
      </c>
      <c r="W1087" s="5478"/>
      <c r="X1087" s="529"/>
      <c r="Y1087" s="5357"/>
      <c r="Z1087" s="5508" t="s">
        <v>1442</v>
      </c>
      <c r="AA1087" s="5508"/>
    </row>
    <row r="1088" spans="1:27" ht="18" customHeight="1">
      <c r="A1088" s="5357"/>
      <c r="B1088" s="5339" t="s">
        <v>2236</v>
      </c>
      <c r="C1088" s="5340"/>
      <c r="D1088" s="5340"/>
      <c r="E1088" s="5340"/>
      <c r="F1088" s="5340"/>
      <c r="G1088" s="5340"/>
      <c r="H1088" s="5340"/>
      <c r="I1088" s="5340"/>
      <c r="J1088" s="5340"/>
      <c r="K1088" s="5340"/>
      <c r="L1088" s="5340"/>
      <c r="M1088" s="5340"/>
      <c r="N1088" s="5341"/>
      <c r="O1088" s="942"/>
      <c r="P1088" s="942"/>
      <c r="Q1088" s="942"/>
      <c r="R1088" s="1365"/>
      <c r="S1088" s="1366"/>
      <c r="T1088" s="1373"/>
      <c r="U1088" s="943"/>
      <c r="V1088" s="952"/>
      <c r="W1088" s="5478"/>
      <c r="X1088" s="529"/>
      <c r="Y1088" s="5357"/>
      <c r="Z1088" s="5508"/>
      <c r="AA1088" s="5508"/>
    </row>
    <row r="1089" spans="1:27" ht="18" customHeight="1">
      <c r="A1089" s="5357"/>
      <c r="B1089" s="1363"/>
      <c r="C1089" s="1374">
        <f>SUM(C1047:C1088)/1000</f>
        <v>1.5</v>
      </c>
      <c r="D1089" s="5342" t="s">
        <v>294</v>
      </c>
      <c r="E1089" s="5342"/>
      <c r="F1089" s="5342"/>
      <c r="G1089" s="5342"/>
      <c r="H1089" s="5342"/>
      <c r="I1089" s="5342"/>
      <c r="J1089" s="1046"/>
      <c r="K1089" s="1046"/>
      <c r="L1089" s="1047">
        <f>SUM(L1047:L1088)</f>
        <v>1500</v>
      </c>
      <c r="M1089" s="1026">
        <f>SUM(M1047:M1088)</f>
        <v>1.5</v>
      </c>
      <c r="N1089" s="25">
        <f>SUM(N1047:N1087)</f>
        <v>1</v>
      </c>
      <c r="O1089" s="1375"/>
      <c r="P1089" s="1375"/>
      <c r="Q1089" s="1375"/>
      <c r="R1089" s="1376" t="str">
        <f>D1089</f>
        <v xml:space="preserve">POIDS RECETTE </v>
      </c>
      <c r="S1089" s="1377">
        <f>(K1089/M1036)*U1036</f>
        <v>0</v>
      </c>
      <c r="T1089" s="1378">
        <f>(L1089/M1036)*U1036</f>
        <v>3000</v>
      </c>
      <c r="U1089" s="1379">
        <f>(M1089/M1036)*U1036</f>
        <v>3</v>
      </c>
      <c r="V1089" s="1380">
        <f>N1089</f>
        <v>1</v>
      </c>
      <c r="W1089" s="5478"/>
      <c r="X1089" s="529"/>
      <c r="Y1089" s="5357"/>
      <c r="Z1089" s="5508"/>
      <c r="AA1089" s="5508"/>
    </row>
    <row r="1090" spans="1:27" ht="18" customHeight="1">
      <c r="A1090" s="5357"/>
      <c r="B1090" s="1363"/>
      <c r="C1090" s="1381">
        <f>C1089*1000</f>
        <v>1500</v>
      </c>
      <c r="D1090" s="1027"/>
      <c r="E1090" s="1027"/>
      <c r="F1090" s="1027"/>
      <c r="G1090" s="1027"/>
      <c r="H1090" s="1027"/>
      <c r="I1090" s="1027"/>
      <c r="J1090" s="1027"/>
      <c r="K1090" s="1027"/>
      <c r="L1090" s="1027"/>
      <c r="M1090" s="1027"/>
      <c r="N1090" s="30"/>
      <c r="O1090" s="1332"/>
      <c r="P1090" s="1333"/>
      <c r="Q1090" s="1333"/>
      <c r="R1090" s="1333"/>
      <c r="S1090" s="1334"/>
      <c r="T1090" s="1334"/>
      <c r="U1090" s="1334"/>
      <c r="V1090" s="1335"/>
      <c r="W1090" s="5478"/>
      <c r="X1090" s="529"/>
      <c r="Y1090" s="5357"/>
      <c r="Z1090" s="5508"/>
      <c r="AA1090" s="5508"/>
    </row>
    <row r="1091" spans="1:27" ht="18" customHeight="1">
      <c r="A1091" s="5357"/>
      <c r="B1091" s="1382"/>
      <c r="C1091" s="955" t="s">
        <v>295</v>
      </c>
      <c r="D1091" s="956"/>
      <c r="E1091" s="956"/>
      <c r="F1091" s="956"/>
      <c r="G1091" s="5323" t="s">
        <v>247</v>
      </c>
      <c r="H1091" s="5323"/>
      <c r="I1091" s="5323"/>
      <c r="J1091" s="5323"/>
      <c r="K1091" s="5323"/>
      <c r="L1091" s="5323"/>
      <c r="M1091" s="5323"/>
      <c r="N1091" s="5324"/>
      <c r="O1091" s="1326"/>
      <c r="P1091" s="1326"/>
      <c r="Q1091" s="1326"/>
      <c r="R1091" s="1413"/>
      <c r="S1091" s="1414"/>
      <c r="T1091" s="1415"/>
      <c r="U1091" s="1416"/>
      <c r="V1091" s="1417"/>
      <c r="W1091" s="5478"/>
      <c r="X1091" s="529"/>
      <c r="Y1091" s="5357"/>
      <c r="Z1091" s="1288" t="s">
        <v>1382</v>
      </c>
    </row>
    <row r="1092" spans="1:27" ht="18" customHeight="1">
      <c r="A1092" s="5357"/>
      <c r="B1092" s="1383"/>
      <c r="C1092" s="957" t="str">
        <f>SUBSTITUTE(ADDRESS(1,COLUMN(),4),"1","")</f>
        <v>C</v>
      </c>
      <c r="D1092" s="958" t="s">
        <v>296</v>
      </c>
      <c r="E1092" s="1058"/>
      <c r="F1092" s="1058"/>
      <c r="G1092" s="5323"/>
      <c r="H1092" s="5323"/>
      <c r="I1092" s="5323"/>
      <c r="J1092" s="5323"/>
      <c r="K1092" s="5323"/>
      <c r="L1092" s="5323"/>
      <c r="M1092" s="5323"/>
      <c r="N1092" s="5324"/>
      <c r="O1092" s="1326"/>
      <c r="P1092" s="1326"/>
      <c r="Q1092" s="1326"/>
      <c r="R1092" s="1413"/>
      <c r="S1092" s="1414"/>
      <c r="T1092" s="1415"/>
      <c r="U1092" s="1416"/>
      <c r="V1092" s="1417"/>
      <c r="W1092" s="5478"/>
      <c r="X1092" s="529"/>
      <c r="Y1092" s="5357"/>
      <c r="Z1092" s="1288" t="s">
        <v>1382</v>
      </c>
    </row>
    <row r="1093" spans="1:27" ht="18" customHeight="1">
      <c r="A1093" s="5357"/>
      <c r="B1093" s="1383"/>
      <c r="C1093" s="960" t="s">
        <v>297</v>
      </c>
      <c r="D1093" s="955" t="s">
        <v>298</v>
      </c>
      <c r="E1093" s="1058"/>
      <c r="F1093" s="1058"/>
      <c r="G1093" s="955"/>
      <c r="H1093" s="1059"/>
      <c r="I1093" s="1059"/>
      <c r="J1093" s="1059"/>
      <c r="K1093" s="1059"/>
      <c r="L1093" s="1059"/>
      <c r="M1093" s="1059"/>
      <c r="N1093" s="26"/>
      <c r="O1093" s="1326"/>
      <c r="P1093" s="1326"/>
      <c r="Q1093" s="1326"/>
      <c r="R1093" s="1413"/>
      <c r="S1093" s="1414"/>
      <c r="T1093" s="1415"/>
      <c r="U1093" s="1416"/>
      <c r="V1093" s="1417"/>
      <c r="W1093" s="5478"/>
      <c r="X1093" s="529"/>
      <c r="Y1093" s="5357"/>
      <c r="Z1093" s="1288" t="s">
        <v>1382</v>
      </c>
    </row>
    <row r="1094" spans="1:27" ht="18" customHeight="1">
      <c r="A1094" s="5357"/>
      <c r="B1094" s="1318"/>
      <c r="C1094" s="1384"/>
      <c r="D1094" s="929"/>
      <c r="E1094" s="930"/>
      <c r="F1094" s="927"/>
      <c r="G1094" s="927"/>
      <c r="H1094" s="927"/>
      <c r="I1094" s="927"/>
      <c r="J1094" s="927"/>
      <c r="K1094" s="1062" t="s">
        <v>299</v>
      </c>
      <c r="L1094" s="927"/>
      <c r="M1094" s="927"/>
      <c r="N1094" s="27"/>
      <c r="O1094" s="1326"/>
      <c r="P1094" s="1326"/>
      <c r="Q1094" s="1326"/>
      <c r="R1094" s="1413"/>
      <c r="S1094" s="1414"/>
      <c r="T1094" s="1415"/>
      <c r="U1094" s="1416"/>
      <c r="V1094" s="1417"/>
      <c r="W1094" s="5478"/>
      <c r="X1094" s="529"/>
      <c r="Y1094" s="5357"/>
      <c r="Z1094" s="1288" t="s">
        <v>1382</v>
      </c>
    </row>
    <row r="1095" spans="1:27" ht="18" customHeight="1">
      <c r="A1095" s="5357"/>
      <c r="B1095" s="2896">
        <v>1</v>
      </c>
      <c r="C1095" s="1384"/>
      <c r="D1095" s="932"/>
      <c r="E1095" s="927"/>
      <c r="F1095" s="933"/>
      <c r="G1095" s="933"/>
      <c r="H1095" s="933"/>
      <c r="I1095" s="933"/>
      <c r="J1095" s="933"/>
      <c r="K1095" s="1062" t="s">
        <v>300</v>
      </c>
      <c r="L1095" s="933"/>
      <c r="M1095" s="933"/>
      <c r="N1095" s="28"/>
      <c r="O1095" s="1326"/>
      <c r="P1095" s="1326"/>
      <c r="Q1095" s="1326"/>
      <c r="R1095" s="1413"/>
      <c r="S1095" s="1414"/>
      <c r="T1095" s="1415"/>
      <c r="U1095" s="1416"/>
      <c r="V1095" s="1417"/>
      <c r="W1095" s="5478"/>
      <c r="X1095" s="529"/>
      <c r="Y1095" s="5357"/>
      <c r="Z1095" s="1288" t="s">
        <v>1382</v>
      </c>
    </row>
    <row r="1096" spans="1:27" ht="18" customHeight="1">
      <c r="A1096" s="5357"/>
      <c r="B1096" s="2896">
        <f>LARGE(B1095:B1095,1)+1</f>
        <v>2</v>
      </c>
      <c r="C1096" s="1386" t="s">
        <v>2238</v>
      </c>
      <c r="D1096" s="939"/>
      <c r="E1096" s="939"/>
      <c r="F1096" s="939"/>
      <c r="G1096" s="939"/>
      <c r="H1096" s="939"/>
      <c r="I1096" s="939"/>
      <c r="J1096" s="939"/>
      <c r="K1096" s="1062" t="s">
        <v>302</v>
      </c>
      <c r="L1096" s="939"/>
      <c r="M1096" s="939"/>
      <c r="N1096" s="1387"/>
      <c r="O1096" s="1326"/>
      <c r="P1096" s="1326"/>
      <c r="Q1096" s="1326"/>
      <c r="R1096" s="1413"/>
      <c r="S1096" s="1414"/>
      <c r="T1096" s="1415"/>
      <c r="U1096" s="1416"/>
      <c r="V1096" s="1417"/>
      <c r="W1096" s="5478"/>
      <c r="X1096" s="529"/>
      <c r="Y1096" s="5357"/>
      <c r="Z1096" s="1288" t="s">
        <v>1382</v>
      </c>
    </row>
    <row r="1097" spans="1:27" ht="18" customHeight="1">
      <c r="A1097" s="5357"/>
      <c r="B1097" s="2896">
        <f>LARGE(B1095:B1096,1)+1</f>
        <v>3</v>
      </c>
      <c r="C1097" s="1386"/>
      <c r="D1097" s="939"/>
      <c r="E1097" s="939"/>
      <c r="F1097" s="939"/>
      <c r="G1097" s="939"/>
      <c r="H1097" s="939"/>
      <c r="I1097" s="939"/>
      <c r="J1097" s="939"/>
      <c r="K1097" s="939"/>
      <c r="L1097" s="939"/>
      <c r="M1097" s="939"/>
      <c r="N1097" s="1387"/>
      <c r="O1097" s="1326"/>
      <c r="P1097" s="1326"/>
      <c r="Q1097" s="1326"/>
      <c r="R1097" s="1413"/>
      <c r="S1097" s="1414"/>
      <c r="T1097" s="1415"/>
      <c r="U1097" s="1416"/>
      <c r="V1097" s="1417"/>
      <c r="W1097" s="5478"/>
      <c r="X1097" s="529"/>
      <c r="Y1097" s="5357"/>
      <c r="Z1097" s="1288" t="s">
        <v>1382</v>
      </c>
    </row>
    <row r="1098" spans="1:27" ht="18" customHeight="1">
      <c r="A1098" s="5357"/>
      <c r="B1098" s="2896">
        <f>LARGE(B1095:B1097,1)+1</f>
        <v>4</v>
      </c>
      <c r="C1098" s="1388" t="s">
        <v>1436</v>
      </c>
      <c r="D1098" s="1389"/>
      <c r="E1098" s="1389"/>
      <c r="F1098" s="1389"/>
      <c r="G1098" s="1389"/>
      <c r="H1098" s="1389"/>
      <c r="I1098" s="1389"/>
      <c r="J1098" s="1389"/>
      <c r="K1098" s="1389"/>
      <c r="L1098" s="1389"/>
      <c r="M1098" s="1389"/>
      <c r="N1098" s="1390"/>
      <c r="O1098" s="1326"/>
      <c r="P1098" s="1326"/>
      <c r="Q1098" s="1326"/>
      <c r="R1098" s="1413"/>
      <c r="S1098" s="1414"/>
      <c r="T1098" s="1415"/>
      <c r="U1098" s="1416"/>
      <c r="V1098" s="1417"/>
      <c r="W1098" s="5478"/>
      <c r="X1098" s="529"/>
      <c r="Y1098" s="5357"/>
      <c r="Z1098" s="1288" t="s">
        <v>1382</v>
      </c>
    </row>
    <row r="1099" spans="1:27" ht="18" customHeight="1">
      <c r="A1099" s="5357"/>
      <c r="B1099" s="2896">
        <f>LARGE(B1095:B1098,1)+1</f>
        <v>5</v>
      </c>
      <c r="C1099" s="1386"/>
      <c r="D1099" s="939"/>
      <c r="E1099" s="939"/>
      <c r="F1099" s="939"/>
      <c r="G1099" s="939"/>
      <c r="H1099" s="939"/>
      <c r="I1099" s="939"/>
      <c r="J1099" s="939"/>
      <c r="K1099" s="939"/>
      <c r="L1099" s="939"/>
      <c r="M1099" s="939"/>
      <c r="N1099" s="1387"/>
      <c r="O1099" s="1326"/>
      <c r="P1099" s="1326"/>
      <c r="Q1099" s="1326"/>
      <c r="R1099" s="1413"/>
      <c r="S1099" s="1414"/>
      <c r="T1099" s="1415"/>
      <c r="U1099" s="1416"/>
      <c r="V1099" s="1417"/>
      <c r="W1099" s="5478"/>
      <c r="X1099" s="529"/>
      <c r="Y1099" s="5357"/>
      <c r="Z1099" s="1288" t="s">
        <v>1382</v>
      </c>
    </row>
    <row r="1100" spans="1:27" ht="18" customHeight="1">
      <c r="A1100" s="5357"/>
      <c r="B1100" s="2896">
        <f>LARGE(B1095:B1099,1)+1</f>
        <v>6</v>
      </c>
      <c r="C1100" s="1386" t="s">
        <v>304</v>
      </c>
      <c r="D1100" s="939"/>
      <c r="E1100" s="939"/>
      <c r="F1100" s="939"/>
      <c r="G1100" s="939"/>
      <c r="H1100" s="939"/>
      <c r="I1100" s="939"/>
      <c r="J1100" s="939"/>
      <c r="K1100" s="939"/>
      <c r="L1100" s="939"/>
      <c r="M1100" s="939"/>
      <c r="N1100" s="1387"/>
      <c r="O1100" s="1326"/>
      <c r="P1100" s="1326"/>
      <c r="Q1100" s="1326"/>
      <c r="R1100" s="1413"/>
      <c r="S1100" s="1414"/>
      <c r="T1100" s="1415"/>
      <c r="U1100" s="1416"/>
      <c r="V1100" s="1417"/>
      <c r="W1100" s="5478"/>
      <c r="X1100" s="529"/>
      <c r="Y1100" s="5357"/>
      <c r="Z1100" s="1288" t="s">
        <v>1382</v>
      </c>
    </row>
    <row r="1101" spans="1:27" ht="18" customHeight="1">
      <c r="A1101" s="5357"/>
      <c r="B1101" s="2896">
        <f>LARGE(B1095:B1100,1)+1</f>
        <v>7</v>
      </c>
      <c r="C1101" s="1386"/>
      <c r="D1101" s="939"/>
      <c r="E1101" s="939"/>
      <c r="F1101" s="939"/>
      <c r="G1101" s="939"/>
      <c r="H1101" s="939"/>
      <c r="I1101" s="939"/>
      <c r="J1101" s="939"/>
      <c r="K1101" s="939"/>
      <c r="L1101" s="939"/>
      <c r="M1101" s="939"/>
      <c r="N1101" s="1387"/>
      <c r="O1101" s="1326"/>
      <c r="P1101" s="1326"/>
      <c r="Q1101" s="1326"/>
      <c r="R1101" s="1413"/>
      <c r="S1101" s="1414"/>
      <c r="T1101" s="1415"/>
      <c r="U1101" s="1416"/>
      <c r="V1101" s="1417"/>
      <c r="W1101" s="5478"/>
      <c r="X1101" s="529"/>
      <c r="Y1101" s="5357"/>
      <c r="Z1101" s="1288" t="s">
        <v>1382</v>
      </c>
    </row>
    <row r="1102" spans="1:27" ht="18" customHeight="1">
      <c r="A1102" s="5357"/>
      <c r="B1102" s="2896">
        <f>LARGE(B1095:B1101,1)+1</f>
        <v>8</v>
      </c>
      <c r="C1102" s="1386"/>
      <c r="D1102" s="939"/>
      <c r="E1102" s="939"/>
      <c r="F1102" s="939"/>
      <c r="G1102" s="939"/>
      <c r="H1102" s="939"/>
      <c r="I1102" s="939"/>
      <c r="J1102" s="939"/>
      <c r="K1102" s="939"/>
      <c r="L1102" s="939"/>
      <c r="M1102" s="939"/>
      <c r="N1102" s="1387"/>
      <c r="O1102" s="1326"/>
      <c r="P1102" s="1326"/>
      <c r="Q1102" s="1326"/>
      <c r="R1102" s="1413"/>
      <c r="S1102" s="1414"/>
      <c r="T1102" s="1415"/>
      <c r="U1102" s="1416"/>
      <c r="V1102" s="1417"/>
      <c r="W1102" s="5478"/>
      <c r="X1102" s="529"/>
      <c r="Y1102" s="5357"/>
      <c r="Z1102" s="1288" t="s">
        <v>1382</v>
      </c>
    </row>
    <row r="1103" spans="1:27" ht="18" customHeight="1">
      <c r="A1103" s="5357"/>
      <c r="B1103" s="2896">
        <f>LARGE(B1095:B1102,1)+1</f>
        <v>9</v>
      </c>
      <c r="C1103" s="1386" t="s">
        <v>2237</v>
      </c>
      <c r="D1103" s="939"/>
      <c r="E1103" s="939"/>
      <c r="F1103" s="939"/>
      <c r="G1103" s="939"/>
      <c r="H1103" s="939"/>
      <c r="I1103" s="939"/>
      <c r="J1103" s="939"/>
      <c r="K1103" s="939"/>
      <c r="L1103" s="939"/>
      <c r="M1103" s="939"/>
      <c r="N1103" s="1387"/>
      <c r="O1103" s="1326"/>
      <c r="P1103" s="1326"/>
      <c r="Q1103" s="1326"/>
      <c r="R1103" s="1413"/>
      <c r="S1103" s="1414"/>
      <c r="T1103" s="1415"/>
      <c r="U1103" s="1416"/>
      <c r="V1103" s="1417"/>
      <c r="W1103" s="5478"/>
      <c r="X1103" s="529"/>
      <c r="Y1103" s="5357"/>
      <c r="Z1103" s="1288" t="s">
        <v>1382</v>
      </c>
    </row>
    <row r="1104" spans="1:27" ht="18" customHeight="1">
      <c r="A1104" s="5357"/>
      <c r="B1104" s="2896">
        <f>LARGE(B1095:B1103,1)+1</f>
        <v>10</v>
      </c>
      <c r="C1104" s="1386"/>
      <c r="D1104" s="939"/>
      <c r="E1104" s="939"/>
      <c r="F1104" s="939"/>
      <c r="G1104" s="939"/>
      <c r="H1104" s="939"/>
      <c r="I1104" s="939"/>
      <c r="J1104" s="939"/>
      <c r="K1104" s="939"/>
      <c r="L1104" s="939"/>
      <c r="M1104" s="939"/>
      <c r="N1104" s="1387"/>
      <c r="O1104" s="1326"/>
      <c r="P1104" s="1326"/>
      <c r="Q1104" s="1326"/>
      <c r="R1104" s="1413"/>
      <c r="S1104" s="1414"/>
      <c r="T1104" s="1415"/>
      <c r="U1104" s="1416"/>
      <c r="V1104" s="1417"/>
      <c r="W1104" s="5478"/>
      <c r="X1104" s="529"/>
      <c r="Y1104" s="5357"/>
      <c r="Z1104" s="1288" t="s">
        <v>1382</v>
      </c>
    </row>
    <row r="1105" spans="1:26" ht="18" customHeight="1">
      <c r="A1105" s="5357"/>
      <c r="B1105" s="2896">
        <f>LARGE(B1095:B1104,1)+1</f>
        <v>11</v>
      </c>
      <c r="C1105" s="1386" t="s">
        <v>306</v>
      </c>
      <c r="D1105" s="939"/>
      <c r="E1105" s="939"/>
      <c r="F1105" s="939"/>
      <c r="G1105" s="939"/>
      <c r="H1105" s="939"/>
      <c r="I1105" s="939"/>
      <c r="J1105" s="939"/>
      <c r="K1105" s="939"/>
      <c r="L1105" s="939"/>
      <c r="M1105" s="939"/>
      <c r="N1105" s="1387"/>
      <c r="O1105" s="1326"/>
      <c r="P1105" s="1326"/>
      <c r="Q1105" s="1326"/>
      <c r="R1105" s="1413"/>
      <c r="S1105" s="1414"/>
      <c r="T1105" s="1415"/>
      <c r="U1105" s="1416"/>
      <c r="V1105" s="1417"/>
      <c r="W1105" s="5478"/>
      <c r="X1105" s="529"/>
      <c r="Y1105" s="5357"/>
      <c r="Z1105" s="1288" t="s">
        <v>1382</v>
      </c>
    </row>
    <row r="1106" spans="1:26" ht="18" customHeight="1">
      <c r="A1106" s="5357"/>
      <c r="B1106" s="2896">
        <f>LARGE(B1095:B1105,1)+1</f>
        <v>12</v>
      </c>
      <c r="C1106" s="1386"/>
      <c r="D1106" s="939"/>
      <c r="E1106" s="939"/>
      <c r="F1106" s="939"/>
      <c r="G1106" s="939"/>
      <c r="H1106" s="939"/>
      <c r="I1106" s="939"/>
      <c r="J1106" s="939"/>
      <c r="K1106" s="939"/>
      <c r="L1106" s="939"/>
      <c r="M1106" s="939"/>
      <c r="N1106" s="1387"/>
      <c r="O1106" s="1326"/>
      <c r="P1106" s="1326"/>
      <c r="Q1106" s="1326"/>
      <c r="R1106" s="1413"/>
      <c r="S1106" s="1414"/>
      <c r="T1106" s="1415"/>
      <c r="U1106" s="1416"/>
      <c r="V1106" s="1417"/>
      <c r="W1106" s="5478"/>
      <c r="X1106" s="529"/>
      <c r="Y1106" s="5357"/>
      <c r="Z1106" s="1288" t="s">
        <v>1382</v>
      </c>
    </row>
    <row r="1107" spans="1:26" ht="18" customHeight="1">
      <c r="A1107" s="5357"/>
      <c r="B1107" s="2896">
        <f>LARGE(B1095:B1106,1)+1</f>
        <v>13</v>
      </c>
      <c r="C1107" s="1384"/>
      <c r="D1107" s="935"/>
      <c r="E1107" s="935"/>
      <c r="F1107" s="935"/>
      <c r="G1107" s="935"/>
      <c r="H1107" s="935"/>
      <c r="I1107" s="935"/>
      <c r="J1107" s="935"/>
      <c r="K1107" s="1391"/>
      <c r="L1107" s="1391"/>
      <c r="M1107" s="1391"/>
      <c r="N1107" s="67"/>
      <c r="O1107" s="1326"/>
      <c r="P1107" s="1326"/>
      <c r="Q1107" s="1326"/>
      <c r="R1107" s="1413"/>
      <c r="S1107" s="1414"/>
      <c r="T1107" s="1415"/>
      <c r="U1107" s="1416"/>
      <c r="V1107" s="1417"/>
      <c r="W1107" s="5478"/>
      <c r="X1107" s="529"/>
      <c r="Y1107" s="5357"/>
      <c r="Z1107" s="1288" t="s">
        <v>1382</v>
      </c>
    </row>
    <row r="1108" spans="1:26" ht="18" customHeight="1">
      <c r="A1108" s="5357"/>
      <c r="B1108" s="2896">
        <f>LARGE(B1095:B1107,1)+1</f>
        <v>14</v>
      </c>
      <c r="C1108" s="1384"/>
      <c r="D1108" s="935"/>
      <c r="E1108" s="935"/>
      <c r="F1108" s="935"/>
      <c r="G1108" s="935"/>
      <c r="H1108" s="935"/>
      <c r="I1108" s="935"/>
      <c r="J1108" s="935"/>
      <c r="K1108" s="935"/>
      <c r="L1108" s="935"/>
      <c r="M1108" s="935"/>
      <c r="N1108" s="1392"/>
      <c r="O1108" s="1326"/>
      <c r="P1108" s="1326"/>
      <c r="Q1108" s="1326"/>
      <c r="R1108" s="1413"/>
      <c r="S1108" s="1414"/>
      <c r="T1108" s="1415"/>
      <c r="U1108" s="1416"/>
      <c r="V1108" s="1417"/>
      <c r="W1108" s="5478"/>
      <c r="X1108" s="529"/>
      <c r="Y1108" s="5357"/>
      <c r="Z1108" s="1288" t="s">
        <v>1382</v>
      </c>
    </row>
    <row r="1109" spans="1:26" ht="18" customHeight="1">
      <c r="A1109" s="5357"/>
      <c r="B1109" s="2896">
        <f>LARGE(B1095:B1108,1)+1</f>
        <v>15</v>
      </c>
      <c r="C1109" s="1384"/>
      <c r="D1109" s="935"/>
      <c r="E1109" s="935"/>
      <c r="F1109" s="935"/>
      <c r="G1109" s="935"/>
      <c r="H1109" s="935"/>
      <c r="I1109" s="935"/>
      <c r="J1109" s="935"/>
      <c r="K1109" s="935"/>
      <c r="L1109" s="935"/>
      <c r="M1109" s="935"/>
      <c r="N1109" s="1392"/>
      <c r="O1109" s="1326"/>
      <c r="P1109" s="1326"/>
      <c r="Q1109" s="1326"/>
      <c r="R1109" s="1413"/>
      <c r="S1109" s="1414"/>
      <c r="T1109" s="1415"/>
      <c r="U1109" s="1416"/>
      <c r="V1109" s="1417"/>
      <c r="W1109" s="5478"/>
      <c r="X1109" s="529"/>
      <c r="Y1109" s="5357"/>
      <c r="Z1109" s="1288" t="s">
        <v>1382</v>
      </c>
    </row>
    <row r="1110" spans="1:26" ht="18" customHeight="1">
      <c r="A1110" s="5357"/>
      <c r="B1110" s="2896">
        <f>LARGE(B1095:B1109,1)+1</f>
        <v>16</v>
      </c>
      <c r="C1110" s="1384"/>
      <c r="D1110" s="935"/>
      <c r="E1110" s="935"/>
      <c r="F1110" s="935"/>
      <c r="G1110" s="935"/>
      <c r="H1110" s="935"/>
      <c r="I1110" s="935"/>
      <c r="J1110" s="935"/>
      <c r="K1110" s="935"/>
      <c r="L1110" s="935"/>
      <c r="M1110" s="935"/>
      <c r="N1110" s="1392"/>
      <c r="O1110" s="1326"/>
      <c r="P1110" s="1326"/>
      <c r="Q1110" s="1326"/>
      <c r="R1110" s="1413"/>
      <c r="S1110" s="1414"/>
      <c r="T1110" s="1415"/>
      <c r="U1110" s="1416"/>
      <c r="V1110" s="1417"/>
      <c r="W1110" s="5478"/>
      <c r="X1110" s="529"/>
      <c r="Y1110" s="5357"/>
      <c r="Z1110" s="1288" t="s">
        <v>1382</v>
      </c>
    </row>
    <row r="1111" spans="1:26" ht="18" customHeight="1">
      <c r="A1111" s="5357"/>
      <c r="B1111" s="2896">
        <f>LARGE(B1095:B1110,1)+1</f>
        <v>17</v>
      </c>
      <c r="C1111" s="1384"/>
      <c r="D1111" s="935"/>
      <c r="E1111" s="935"/>
      <c r="F1111" s="935"/>
      <c r="G1111" s="935"/>
      <c r="H1111" s="935"/>
      <c r="I1111" s="935"/>
      <c r="J1111" s="935"/>
      <c r="K1111" s="935"/>
      <c r="L1111" s="935"/>
      <c r="M1111" s="935"/>
      <c r="N1111" s="1392"/>
      <c r="O1111" s="1326"/>
      <c r="P1111" s="1326"/>
      <c r="Q1111" s="1326"/>
      <c r="R1111" s="1413"/>
      <c r="S1111" s="1414"/>
      <c r="T1111" s="1415"/>
      <c r="U1111" s="1416"/>
      <c r="V1111" s="1417"/>
      <c r="W1111" s="5478"/>
      <c r="X1111" s="529"/>
      <c r="Y1111" s="5357"/>
      <c r="Z1111" s="1288" t="s">
        <v>1382</v>
      </c>
    </row>
    <row r="1112" spans="1:26" ht="18" customHeight="1">
      <c r="A1112" s="5357"/>
      <c r="B1112" s="2896">
        <f>LARGE(B1095:B1111,1)+1</f>
        <v>18</v>
      </c>
      <c r="C1112" s="1384"/>
      <c r="D1112" s="935"/>
      <c r="E1112" s="935"/>
      <c r="F1112" s="935"/>
      <c r="G1112" s="935"/>
      <c r="H1112" s="935"/>
      <c r="I1112" s="935"/>
      <c r="J1112" s="935"/>
      <c r="K1112" s="935"/>
      <c r="L1112" s="935"/>
      <c r="M1112" s="935"/>
      <c r="N1112" s="1392"/>
      <c r="O1112" s="1326"/>
      <c r="P1112" s="1326"/>
      <c r="Q1112" s="1326"/>
      <c r="R1112" s="1413"/>
      <c r="S1112" s="1414"/>
      <c r="T1112" s="1415"/>
      <c r="U1112" s="1416"/>
      <c r="V1112" s="1417"/>
      <c r="W1112" s="5478"/>
      <c r="X1112" s="529"/>
      <c r="Y1112" s="5357"/>
      <c r="Z1112" s="1288" t="s">
        <v>1382</v>
      </c>
    </row>
    <row r="1113" spans="1:26" ht="18" customHeight="1">
      <c r="A1113" s="5357"/>
      <c r="B1113" s="2896">
        <f>LARGE(B1095:B1112,1)+1</f>
        <v>19</v>
      </c>
      <c r="C1113" s="1384"/>
      <c r="D1113" s="935"/>
      <c r="E1113" s="935"/>
      <c r="F1113" s="935"/>
      <c r="G1113" s="935"/>
      <c r="H1113" s="935"/>
      <c r="I1113" s="935"/>
      <c r="J1113" s="935"/>
      <c r="K1113" s="935"/>
      <c r="L1113" s="935"/>
      <c r="M1113" s="935"/>
      <c r="N1113" s="1392"/>
      <c r="O1113" s="1326"/>
      <c r="P1113" s="1326"/>
      <c r="Q1113" s="1326"/>
      <c r="R1113" s="1413"/>
      <c r="S1113" s="1414"/>
      <c r="T1113" s="1415"/>
      <c r="U1113" s="1416"/>
      <c r="V1113" s="1417"/>
      <c r="W1113" s="5478"/>
      <c r="X1113" s="529"/>
      <c r="Y1113" s="5357"/>
      <c r="Z1113" s="1288" t="s">
        <v>1382</v>
      </c>
    </row>
    <row r="1114" spans="1:26" ht="18" customHeight="1">
      <c r="A1114" s="5357"/>
      <c r="B1114" s="2896">
        <f>LARGE(B1095:B1113,1)+1</f>
        <v>20</v>
      </c>
      <c r="C1114" s="1384"/>
      <c r="D1114" s="935"/>
      <c r="E1114" s="935"/>
      <c r="F1114" s="935"/>
      <c r="G1114" s="935"/>
      <c r="H1114" s="935"/>
      <c r="I1114" s="935"/>
      <c r="J1114" s="935"/>
      <c r="K1114" s="935"/>
      <c r="L1114" s="935"/>
      <c r="M1114" s="935"/>
      <c r="N1114" s="1392"/>
      <c r="O1114" s="1326"/>
      <c r="P1114" s="1326"/>
      <c r="Q1114" s="1326"/>
      <c r="R1114" s="1413"/>
      <c r="S1114" s="1414"/>
      <c r="T1114" s="1415"/>
      <c r="U1114" s="1416"/>
      <c r="V1114" s="1417"/>
      <c r="W1114" s="5478"/>
      <c r="X1114" s="529"/>
      <c r="Y1114" s="5357"/>
      <c r="Z1114" s="1288" t="s">
        <v>1382</v>
      </c>
    </row>
    <row r="1115" spans="1:26" ht="18" customHeight="1">
      <c r="A1115" s="5357"/>
      <c r="B1115" s="2896">
        <f>LARGE(B1095:B1114,1)+1</f>
        <v>21</v>
      </c>
      <c r="C1115" s="1384"/>
      <c r="D1115" s="935"/>
      <c r="E1115" s="935"/>
      <c r="F1115" s="935"/>
      <c r="G1115" s="935"/>
      <c r="H1115" s="935"/>
      <c r="I1115" s="935"/>
      <c r="J1115" s="935"/>
      <c r="K1115" s="935"/>
      <c r="L1115" s="935"/>
      <c r="M1115" s="935"/>
      <c r="N1115" s="1392"/>
      <c r="O1115" s="1326"/>
      <c r="P1115" s="1326"/>
      <c r="Q1115" s="1326"/>
      <c r="R1115" s="1413"/>
      <c r="S1115" s="1414"/>
      <c r="T1115" s="1415"/>
      <c r="U1115" s="1416"/>
      <c r="V1115" s="1417"/>
      <c r="W1115" s="5478"/>
      <c r="X1115" s="529"/>
      <c r="Y1115" s="5357"/>
      <c r="Z1115" s="1288" t="s">
        <v>1382</v>
      </c>
    </row>
    <row r="1116" spans="1:26" ht="18" customHeight="1">
      <c r="A1116" s="5357"/>
      <c r="B1116" s="2896">
        <f>LARGE(B1095:B1115,1)+1</f>
        <v>22</v>
      </c>
      <c r="C1116" s="1384"/>
      <c r="D1116" s="935"/>
      <c r="E1116" s="935"/>
      <c r="F1116" s="935"/>
      <c r="G1116" s="935"/>
      <c r="H1116" s="935"/>
      <c r="I1116" s="935"/>
      <c r="J1116" s="935"/>
      <c r="K1116" s="935"/>
      <c r="L1116" s="935"/>
      <c r="M1116" s="935"/>
      <c r="N1116" s="1392"/>
      <c r="O1116" s="1326"/>
      <c r="P1116" s="1326"/>
      <c r="Q1116" s="1326"/>
      <c r="R1116" s="1413"/>
      <c r="S1116" s="1414"/>
      <c r="T1116" s="1415"/>
      <c r="U1116" s="1416"/>
      <c r="V1116" s="1417"/>
      <c r="W1116" s="5478"/>
      <c r="X1116" s="529"/>
      <c r="Y1116" s="5357"/>
      <c r="Z1116" s="1288" t="s">
        <v>1382</v>
      </c>
    </row>
    <row r="1117" spans="1:26" ht="18" customHeight="1">
      <c r="A1117" s="5357"/>
      <c r="B1117" s="2896">
        <f>LARGE(B1095:B1116,1)+1</f>
        <v>23</v>
      </c>
      <c r="C1117" s="1384"/>
      <c r="D1117" s="935"/>
      <c r="E1117" s="935"/>
      <c r="F1117" s="935"/>
      <c r="G1117" s="935"/>
      <c r="H1117" s="935"/>
      <c r="I1117" s="935"/>
      <c r="J1117" s="935"/>
      <c r="K1117" s="935"/>
      <c r="L1117" s="935"/>
      <c r="M1117" s="935"/>
      <c r="N1117" s="1392"/>
      <c r="O1117" s="1326"/>
      <c r="P1117" s="1326"/>
      <c r="Q1117" s="1326"/>
      <c r="R1117" s="1413"/>
      <c r="S1117" s="1414"/>
      <c r="T1117" s="1415"/>
      <c r="U1117" s="1416"/>
      <c r="V1117" s="1417"/>
      <c r="W1117" s="5478"/>
      <c r="X1117" s="529"/>
      <c r="Y1117" s="5357"/>
      <c r="Z1117" s="1288" t="s">
        <v>1382</v>
      </c>
    </row>
    <row r="1118" spans="1:26" ht="18" customHeight="1">
      <c r="A1118" s="5357"/>
      <c r="B1118" s="2896">
        <f>LARGE(B1095:B1117,1)+1</f>
        <v>24</v>
      </c>
      <c r="C1118" s="1384"/>
      <c r="D1118" s="935"/>
      <c r="E1118" s="935"/>
      <c r="F1118" s="935"/>
      <c r="G1118" s="935"/>
      <c r="H1118" s="935"/>
      <c r="I1118" s="935"/>
      <c r="J1118" s="935"/>
      <c r="K1118" s="935"/>
      <c r="L1118" s="935"/>
      <c r="M1118" s="935"/>
      <c r="N1118" s="1392"/>
      <c r="O1118" s="1326"/>
      <c r="P1118" s="1326"/>
      <c r="Q1118" s="1326"/>
      <c r="R1118" s="1413"/>
      <c r="S1118" s="1414"/>
      <c r="T1118" s="1415"/>
      <c r="U1118" s="1416"/>
      <c r="V1118" s="1417"/>
      <c r="W1118" s="5478"/>
      <c r="X1118" s="529"/>
      <c r="Y1118" s="5357"/>
      <c r="Z1118" s="1288" t="s">
        <v>1382</v>
      </c>
    </row>
    <row r="1119" spans="1:26" ht="18" customHeight="1">
      <c r="A1119" s="5357"/>
      <c r="B1119" s="2896">
        <f>LARGE(B1095:B1118,1)+1</f>
        <v>25</v>
      </c>
      <c r="C1119" s="1384"/>
      <c r="D1119" s="935"/>
      <c r="E1119" s="935"/>
      <c r="F1119" s="935"/>
      <c r="G1119" s="935"/>
      <c r="H1119" s="935"/>
      <c r="I1119" s="935"/>
      <c r="J1119" s="935"/>
      <c r="K1119" s="935"/>
      <c r="L1119" s="935"/>
      <c r="M1119" s="935"/>
      <c r="N1119" s="1392"/>
      <c r="O1119" s="1326"/>
      <c r="P1119" s="1326"/>
      <c r="Q1119" s="1326"/>
      <c r="R1119" s="1413"/>
      <c r="S1119" s="1414"/>
      <c r="T1119" s="1415"/>
      <c r="U1119" s="1416"/>
      <c r="V1119" s="1417"/>
      <c r="W1119" s="5478"/>
      <c r="X1119" s="529"/>
      <c r="Y1119" s="5357"/>
      <c r="Z1119" s="1288" t="s">
        <v>1382</v>
      </c>
    </row>
    <row r="1120" spans="1:26" ht="18" customHeight="1">
      <c r="A1120" s="5357"/>
      <c r="B1120" s="2896">
        <f>LARGE(B1095:B1119,1)+1</f>
        <v>26</v>
      </c>
      <c r="C1120" s="1384"/>
      <c r="D1120" s="935"/>
      <c r="E1120" s="935"/>
      <c r="F1120" s="935"/>
      <c r="G1120" s="935"/>
      <c r="H1120" s="935"/>
      <c r="I1120" s="935"/>
      <c r="J1120" s="935"/>
      <c r="K1120" s="935"/>
      <c r="L1120" s="935"/>
      <c r="M1120" s="935"/>
      <c r="N1120" s="1392"/>
      <c r="O1120" s="1326"/>
      <c r="P1120" s="1326"/>
      <c r="Q1120" s="1326"/>
      <c r="R1120" s="1413"/>
      <c r="S1120" s="1414"/>
      <c r="T1120" s="1415"/>
      <c r="U1120" s="1416"/>
      <c r="V1120" s="1417"/>
      <c r="W1120" s="5478"/>
      <c r="X1120" s="529"/>
      <c r="Y1120" s="5357"/>
      <c r="Z1120" s="1288" t="s">
        <v>1382</v>
      </c>
    </row>
    <row r="1121" spans="1:26" ht="18" customHeight="1">
      <c r="A1121" s="5357"/>
      <c r="B1121" s="2896">
        <f>LARGE(B1095:B1120,1)+1</f>
        <v>27</v>
      </c>
      <c r="C1121" s="1384"/>
      <c r="D1121" s="935"/>
      <c r="E1121" s="935"/>
      <c r="F1121" s="935"/>
      <c r="G1121" s="935"/>
      <c r="H1121" s="935"/>
      <c r="I1121" s="935"/>
      <c r="J1121" s="935"/>
      <c r="K1121" s="935"/>
      <c r="L1121" s="935"/>
      <c r="M1121" s="935"/>
      <c r="N1121" s="1392"/>
      <c r="O1121" s="1326"/>
      <c r="P1121" s="1326"/>
      <c r="Q1121" s="1326"/>
      <c r="R1121" s="1413"/>
      <c r="S1121" s="1414"/>
      <c r="T1121" s="1415"/>
      <c r="U1121" s="1416"/>
      <c r="V1121" s="1417"/>
      <c r="W1121" s="5478"/>
      <c r="X1121" s="529"/>
      <c r="Y1121" s="5357"/>
      <c r="Z1121" s="1288" t="s">
        <v>1382</v>
      </c>
    </row>
    <row r="1122" spans="1:26" ht="18" customHeight="1">
      <c r="A1122" s="5357"/>
      <c r="B1122" s="2896">
        <f>LARGE(B1095:B1121,1)+1</f>
        <v>28</v>
      </c>
      <c r="C1122" s="1384"/>
      <c r="D1122" s="935"/>
      <c r="E1122" s="935"/>
      <c r="F1122" s="935"/>
      <c r="G1122" s="935"/>
      <c r="H1122" s="935"/>
      <c r="I1122" s="935"/>
      <c r="J1122" s="935"/>
      <c r="K1122" s="935"/>
      <c r="L1122" s="935"/>
      <c r="M1122" s="935"/>
      <c r="N1122" s="1392"/>
      <c r="O1122" s="1326"/>
      <c r="P1122" s="1326"/>
      <c r="Q1122" s="1326"/>
      <c r="R1122" s="1413"/>
      <c r="S1122" s="1414"/>
      <c r="T1122" s="1415"/>
      <c r="U1122" s="1416"/>
      <c r="V1122" s="1417"/>
      <c r="W1122" s="5478"/>
      <c r="X1122" s="529"/>
      <c r="Y1122" s="5357"/>
      <c r="Z1122" s="1288" t="s">
        <v>1382</v>
      </c>
    </row>
    <row r="1123" spans="1:26" ht="18" customHeight="1">
      <c r="A1123" s="5357"/>
      <c r="B1123" s="2896">
        <f>LARGE(B1095:B1122,1)+1</f>
        <v>29</v>
      </c>
      <c r="C1123" s="1384"/>
      <c r="D1123" s="935"/>
      <c r="E1123" s="935"/>
      <c r="F1123" s="935"/>
      <c r="G1123" s="935"/>
      <c r="H1123" s="935"/>
      <c r="I1123" s="935"/>
      <c r="J1123" s="935"/>
      <c r="K1123" s="935"/>
      <c r="L1123" s="935"/>
      <c r="M1123" s="935"/>
      <c r="N1123" s="1392"/>
      <c r="O1123" s="1326"/>
      <c r="P1123" s="1326"/>
      <c r="Q1123" s="1326"/>
      <c r="R1123" s="1413"/>
      <c r="S1123" s="1414"/>
      <c r="T1123" s="1415"/>
      <c r="U1123" s="1416"/>
      <c r="V1123" s="1417"/>
      <c r="W1123" s="5478"/>
      <c r="X1123" s="529"/>
      <c r="Y1123" s="5357"/>
      <c r="Z1123" s="1288" t="s">
        <v>1382</v>
      </c>
    </row>
    <row r="1124" spans="1:26" ht="18" customHeight="1">
      <c r="A1124" s="5357"/>
      <c r="B1124" s="2896">
        <f>LARGE(B1095:B1123,1)+1</f>
        <v>30</v>
      </c>
      <c r="C1124" s="1384"/>
      <c r="D1124" s="935"/>
      <c r="E1124" s="935"/>
      <c r="F1124" s="935"/>
      <c r="G1124" s="935"/>
      <c r="H1124" s="935"/>
      <c r="I1124" s="935"/>
      <c r="J1124" s="935"/>
      <c r="K1124" s="935"/>
      <c r="L1124" s="935"/>
      <c r="M1124" s="935"/>
      <c r="N1124" s="1392"/>
      <c r="O1124" s="1326"/>
      <c r="P1124" s="1326"/>
      <c r="Q1124" s="1326"/>
      <c r="R1124" s="1413"/>
      <c r="S1124" s="1414"/>
      <c r="T1124" s="1415"/>
      <c r="U1124" s="1416"/>
      <c r="V1124" s="1417"/>
      <c r="W1124" s="5478"/>
      <c r="X1124" s="529"/>
      <c r="Y1124" s="5357"/>
      <c r="Z1124" s="1288" t="s">
        <v>1382</v>
      </c>
    </row>
    <row r="1125" spans="1:26" ht="18" customHeight="1">
      <c r="A1125" s="5357"/>
      <c r="B1125" s="2896">
        <f>LARGE(B1095:B1124,1)+1</f>
        <v>31</v>
      </c>
      <c r="C1125" s="1384"/>
      <c r="D1125" s="935"/>
      <c r="E1125" s="935"/>
      <c r="F1125" s="935"/>
      <c r="G1125" s="935"/>
      <c r="H1125" s="935"/>
      <c r="I1125" s="935"/>
      <c r="J1125" s="935"/>
      <c r="K1125" s="935"/>
      <c r="L1125" s="935"/>
      <c r="M1125" s="935"/>
      <c r="N1125" s="1392"/>
      <c r="O1125" s="1326"/>
      <c r="P1125" s="1326"/>
      <c r="Q1125" s="1326"/>
      <c r="R1125" s="1413"/>
      <c r="S1125" s="1414"/>
      <c r="T1125" s="1415"/>
      <c r="U1125" s="1416"/>
      <c r="V1125" s="1417"/>
      <c r="W1125" s="5478"/>
      <c r="X1125" s="529"/>
      <c r="Y1125" s="5357"/>
      <c r="Z1125" s="1288" t="s">
        <v>1382</v>
      </c>
    </row>
    <row r="1126" spans="1:26" ht="18" customHeight="1">
      <c r="A1126" s="5357"/>
      <c r="B1126" s="2896">
        <f>LARGE(B1095:B1125,1)+1</f>
        <v>32</v>
      </c>
      <c r="C1126" s="1384"/>
      <c r="D1126" s="935"/>
      <c r="E1126" s="935"/>
      <c r="F1126" s="935"/>
      <c r="G1126" s="935"/>
      <c r="H1126" s="935"/>
      <c r="I1126" s="935"/>
      <c r="J1126" s="935"/>
      <c r="K1126" s="935"/>
      <c r="L1126" s="935"/>
      <c r="M1126" s="935"/>
      <c r="N1126" s="1392"/>
      <c r="O1126" s="1326"/>
      <c r="P1126" s="1326"/>
      <c r="Q1126" s="1326"/>
      <c r="R1126" s="1413"/>
      <c r="S1126" s="1414"/>
      <c r="T1126" s="1415"/>
      <c r="U1126" s="1416"/>
      <c r="V1126" s="1417"/>
      <c r="W1126" s="5478"/>
      <c r="X1126" s="529"/>
      <c r="Y1126" s="5357"/>
      <c r="Z1126" s="1288" t="s">
        <v>1382</v>
      </c>
    </row>
    <row r="1127" spans="1:26" ht="18" customHeight="1">
      <c r="A1127" s="5357"/>
      <c r="B1127" s="2896">
        <f>LARGE(B1095:B1126,1)+1</f>
        <v>33</v>
      </c>
      <c r="C1127" s="1384"/>
      <c r="D1127" s="935"/>
      <c r="E1127" s="935"/>
      <c r="F1127" s="935"/>
      <c r="G1127" s="935"/>
      <c r="H1127" s="935"/>
      <c r="I1127" s="935"/>
      <c r="J1127" s="935"/>
      <c r="K1127" s="935"/>
      <c r="L1127" s="935"/>
      <c r="M1127" s="935"/>
      <c r="N1127" s="1392"/>
      <c r="O1127" s="1326"/>
      <c r="P1127" s="1326"/>
      <c r="Q1127" s="1326"/>
      <c r="R1127" s="1413"/>
      <c r="S1127" s="1414"/>
      <c r="T1127" s="1415"/>
      <c r="U1127" s="1416"/>
      <c r="V1127" s="1417"/>
      <c r="W1127" s="5478"/>
      <c r="X1127" s="529"/>
      <c r="Y1127" s="5357"/>
      <c r="Z1127" s="1288" t="s">
        <v>1382</v>
      </c>
    </row>
    <row r="1128" spans="1:26" ht="18" customHeight="1">
      <c r="A1128" s="5357"/>
      <c r="B1128" s="2896">
        <f>LARGE(B1095:B1127,1)+1</f>
        <v>34</v>
      </c>
      <c r="C1128" s="1384"/>
      <c r="D1128" s="935"/>
      <c r="E1128" s="935"/>
      <c r="F1128" s="935"/>
      <c r="G1128" s="935"/>
      <c r="H1128" s="935"/>
      <c r="I1128" s="935"/>
      <c r="J1128" s="935"/>
      <c r="K1128" s="935"/>
      <c r="L1128" s="935"/>
      <c r="M1128" s="935"/>
      <c r="N1128" s="1392"/>
      <c r="O1128" s="1326"/>
      <c r="P1128" s="1326"/>
      <c r="Q1128" s="1326"/>
      <c r="R1128" s="1413"/>
      <c r="S1128" s="1414"/>
      <c r="T1128" s="1415"/>
      <c r="U1128" s="1416"/>
      <c r="V1128" s="1417"/>
      <c r="W1128" s="5478"/>
      <c r="X1128" s="529"/>
      <c r="Y1128" s="5357"/>
      <c r="Z1128" s="1288" t="s">
        <v>1382</v>
      </c>
    </row>
    <row r="1129" spans="1:26" ht="18" customHeight="1">
      <c r="A1129" s="5357"/>
      <c r="B1129" s="2896">
        <f>LARGE(B1095:B1128,1)+1</f>
        <v>35</v>
      </c>
      <c r="C1129" s="1384"/>
      <c r="D1129" s="935"/>
      <c r="E1129" s="935"/>
      <c r="F1129" s="935"/>
      <c r="G1129" s="935"/>
      <c r="H1129" s="935"/>
      <c r="I1129" s="935"/>
      <c r="J1129" s="935"/>
      <c r="K1129" s="935"/>
      <c r="L1129" s="935"/>
      <c r="M1129" s="935"/>
      <c r="N1129" s="1392"/>
      <c r="O1129" s="1326"/>
      <c r="P1129" s="1326"/>
      <c r="Q1129" s="1326"/>
      <c r="R1129" s="1413"/>
      <c r="S1129" s="1414"/>
      <c r="T1129" s="1415"/>
      <c r="U1129" s="1416"/>
      <c r="V1129" s="1417"/>
      <c r="W1129" s="5478"/>
      <c r="X1129" s="529"/>
      <c r="Y1129" s="5357"/>
      <c r="Z1129" s="1288" t="s">
        <v>1382</v>
      </c>
    </row>
    <row r="1130" spans="1:26" ht="18" customHeight="1">
      <c r="A1130" s="5357"/>
      <c r="B1130" s="2896">
        <f>LARGE(B1095:B1129,1)+1</f>
        <v>36</v>
      </c>
      <c r="C1130" s="1384"/>
      <c r="D1130" s="935"/>
      <c r="E1130" s="935"/>
      <c r="F1130" s="935"/>
      <c r="G1130" s="935"/>
      <c r="H1130" s="935"/>
      <c r="I1130" s="935"/>
      <c r="J1130" s="935"/>
      <c r="K1130" s="935"/>
      <c r="L1130" s="935"/>
      <c r="M1130" s="935"/>
      <c r="N1130" s="1392"/>
      <c r="O1130" s="1326"/>
      <c r="P1130" s="1326"/>
      <c r="Q1130" s="1326"/>
      <c r="R1130" s="1413"/>
      <c r="S1130" s="1414"/>
      <c r="T1130" s="1415"/>
      <c r="U1130" s="1416"/>
      <c r="V1130" s="1417"/>
      <c r="W1130" s="5478"/>
      <c r="X1130" s="529"/>
      <c r="Y1130" s="5357"/>
      <c r="Z1130" s="1288" t="s">
        <v>1382</v>
      </c>
    </row>
    <row r="1131" spans="1:26" ht="18" customHeight="1">
      <c r="A1131" s="5357"/>
      <c r="B1131" s="2896">
        <f>LARGE(B1095:B1130,1)+1</f>
        <v>37</v>
      </c>
      <c r="C1131" s="1384"/>
      <c r="D1131" s="935"/>
      <c r="E1131" s="935"/>
      <c r="F1131" s="935"/>
      <c r="G1131" s="935"/>
      <c r="H1131" s="935"/>
      <c r="I1131" s="935"/>
      <c r="J1131" s="935"/>
      <c r="K1131" s="935"/>
      <c r="L1131" s="935"/>
      <c r="M1131" s="935"/>
      <c r="N1131" s="1392"/>
      <c r="O1131" s="1326"/>
      <c r="P1131" s="1326"/>
      <c r="Q1131" s="1326"/>
      <c r="R1131" s="1413"/>
      <c r="S1131" s="1414"/>
      <c r="T1131" s="1415"/>
      <c r="U1131" s="1416"/>
      <c r="V1131" s="1417"/>
      <c r="W1131" s="5478"/>
      <c r="X1131" s="529"/>
      <c r="Y1131" s="5357"/>
      <c r="Z1131" s="1288" t="s">
        <v>1382</v>
      </c>
    </row>
    <row r="1132" spans="1:26" ht="18" customHeight="1">
      <c r="A1132" s="5357"/>
      <c r="B1132" s="2896">
        <f>LARGE(B1095:B1131,1)+1</f>
        <v>38</v>
      </c>
      <c r="C1132" s="1384"/>
      <c r="D1132" s="935"/>
      <c r="E1132" s="935"/>
      <c r="F1132" s="935"/>
      <c r="G1132" s="935"/>
      <c r="H1132" s="935"/>
      <c r="I1132" s="935"/>
      <c r="J1132" s="935"/>
      <c r="K1132" s="935"/>
      <c r="L1132" s="935"/>
      <c r="M1132" s="935"/>
      <c r="N1132" s="1392"/>
      <c r="O1132" s="1326"/>
      <c r="P1132" s="1326"/>
      <c r="Q1132" s="1326"/>
      <c r="R1132" s="1413"/>
      <c r="S1132" s="1414"/>
      <c r="T1132" s="1415"/>
      <c r="U1132" s="1416"/>
      <c r="V1132" s="1417"/>
      <c r="W1132" s="5478"/>
      <c r="X1132" s="529"/>
      <c r="Y1132" s="5357"/>
      <c r="Z1132" s="1288" t="s">
        <v>1382</v>
      </c>
    </row>
    <row r="1133" spans="1:26" ht="18" customHeight="1">
      <c r="A1133" s="5357"/>
      <c r="B1133" s="2896">
        <f>LARGE(B1095:B1132,1)+1</f>
        <v>39</v>
      </c>
      <c r="C1133" s="1384"/>
      <c r="D1133" s="935"/>
      <c r="E1133" s="935"/>
      <c r="F1133" s="935"/>
      <c r="G1133" s="935"/>
      <c r="H1133" s="935"/>
      <c r="I1133" s="935"/>
      <c r="J1133" s="935"/>
      <c r="K1133" s="935"/>
      <c r="L1133" s="935"/>
      <c r="M1133" s="935"/>
      <c r="N1133" s="1392"/>
      <c r="O1133" s="1326"/>
      <c r="P1133" s="1326"/>
      <c r="Q1133" s="1326"/>
      <c r="R1133" s="1413"/>
      <c r="S1133" s="1414"/>
      <c r="T1133" s="1415"/>
      <c r="U1133" s="1416"/>
      <c r="V1133" s="1417"/>
      <c r="W1133" s="5478"/>
      <c r="X1133" s="529"/>
      <c r="Y1133" s="5357"/>
      <c r="Z1133" s="1288" t="s">
        <v>1382</v>
      </c>
    </row>
    <row r="1134" spans="1:26" ht="18" customHeight="1">
      <c r="A1134" s="5357"/>
      <c r="B1134" s="2896">
        <f>LARGE(B1095:B1133,1)+1</f>
        <v>40</v>
      </c>
      <c r="C1134" s="1384"/>
      <c r="D1134" s="935"/>
      <c r="E1134" s="935"/>
      <c r="F1134" s="935"/>
      <c r="G1134" s="935"/>
      <c r="H1134" s="935"/>
      <c r="I1134" s="935"/>
      <c r="J1134" s="935"/>
      <c r="K1134" s="935"/>
      <c r="L1134" s="935"/>
      <c r="M1134" s="935"/>
      <c r="N1134" s="1392"/>
      <c r="O1134" s="1326"/>
      <c r="P1134" s="1326"/>
      <c r="Q1134" s="1326"/>
      <c r="R1134" s="1413"/>
      <c r="S1134" s="1414"/>
      <c r="T1134" s="1415"/>
      <c r="U1134" s="1416"/>
      <c r="V1134" s="1417"/>
      <c r="W1134" s="5478"/>
      <c r="X1134" s="529"/>
      <c r="Y1134" s="5357"/>
      <c r="Z1134" s="1288" t="s">
        <v>1382</v>
      </c>
    </row>
    <row r="1135" spans="1:26" ht="18" customHeight="1">
      <c r="A1135" s="5357"/>
      <c r="B1135" s="2896">
        <f>LARGE(B1095:B1134,1)+1</f>
        <v>41</v>
      </c>
      <c r="C1135" s="1384"/>
      <c r="D1135" s="935"/>
      <c r="E1135" s="935"/>
      <c r="F1135" s="935"/>
      <c r="G1135" s="935"/>
      <c r="H1135" s="935"/>
      <c r="I1135" s="935"/>
      <c r="J1135" s="935"/>
      <c r="K1135" s="935"/>
      <c r="L1135" s="935"/>
      <c r="M1135" s="935"/>
      <c r="N1135" s="1392"/>
      <c r="O1135" s="1326"/>
      <c r="P1135" s="1326"/>
      <c r="Q1135" s="1326"/>
      <c r="R1135" s="1413"/>
      <c r="S1135" s="1414"/>
      <c r="T1135" s="1415"/>
      <c r="U1135" s="1416"/>
      <c r="V1135" s="1417"/>
      <c r="W1135" s="5478"/>
      <c r="X1135" s="529"/>
      <c r="Y1135" s="5357"/>
      <c r="Z1135" s="1288" t="s">
        <v>1382</v>
      </c>
    </row>
    <row r="1136" spans="1:26" ht="18" customHeight="1">
      <c r="A1136" s="5357"/>
      <c r="B1136" s="2896">
        <f>LARGE(B1095:B1135,1)+1</f>
        <v>42</v>
      </c>
      <c r="C1136" s="1384"/>
      <c r="D1136" s="935"/>
      <c r="E1136" s="935"/>
      <c r="F1136" s="935"/>
      <c r="G1136" s="935"/>
      <c r="H1136" s="935"/>
      <c r="I1136" s="935"/>
      <c r="J1136" s="935"/>
      <c r="K1136" s="935"/>
      <c r="L1136" s="935"/>
      <c r="M1136" s="935"/>
      <c r="N1136" s="1392"/>
      <c r="O1136" s="1326"/>
      <c r="P1136" s="1326"/>
      <c r="Q1136" s="1326"/>
      <c r="R1136" s="1413"/>
      <c r="S1136" s="1414"/>
      <c r="T1136" s="1415"/>
      <c r="U1136" s="1416"/>
      <c r="V1136" s="1417"/>
      <c r="W1136" s="5478"/>
      <c r="X1136" s="529"/>
      <c r="Y1136" s="5357"/>
      <c r="Z1136" s="1288" t="s">
        <v>1382</v>
      </c>
    </row>
    <row r="1137" spans="1:26" ht="18" customHeight="1">
      <c r="A1137" s="5357"/>
      <c r="B1137" s="2896">
        <f>LARGE(B1095:B1136,1)+1</f>
        <v>43</v>
      </c>
      <c r="C1137" s="1384"/>
      <c r="D1137" s="935"/>
      <c r="E1137" s="935"/>
      <c r="F1137" s="935"/>
      <c r="G1137" s="935"/>
      <c r="H1137" s="935"/>
      <c r="I1137" s="935"/>
      <c r="J1137" s="935"/>
      <c r="K1137" s="935"/>
      <c r="L1137" s="935"/>
      <c r="M1137" s="935"/>
      <c r="N1137" s="1392"/>
      <c r="O1137" s="1326"/>
      <c r="P1137" s="1326"/>
      <c r="Q1137" s="1326"/>
      <c r="R1137" s="1413"/>
      <c r="S1137" s="1414"/>
      <c r="T1137" s="1415"/>
      <c r="U1137" s="1416"/>
      <c r="V1137" s="1417"/>
      <c r="W1137" s="5478"/>
      <c r="X1137" s="529"/>
      <c r="Y1137" s="5357"/>
      <c r="Z1137" s="1288" t="s">
        <v>1382</v>
      </c>
    </row>
    <row r="1138" spans="1:26" ht="18" customHeight="1">
      <c r="A1138" s="5357"/>
      <c r="B1138" s="2896">
        <f>LARGE(B1095:B1137,1)+1</f>
        <v>44</v>
      </c>
      <c r="C1138" s="1384"/>
      <c r="D1138" s="935"/>
      <c r="E1138" s="935"/>
      <c r="F1138" s="935"/>
      <c r="G1138" s="935"/>
      <c r="H1138" s="935"/>
      <c r="I1138" s="935"/>
      <c r="J1138" s="935"/>
      <c r="K1138" s="935"/>
      <c r="L1138" s="935"/>
      <c r="M1138" s="935"/>
      <c r="N1138" s="1392"/>
      <c r="O1138" s="1326"/>
      <c r="P1138" s="1326"/>
      <c r="Q1138" s="1326"/>
      <c r="R1138" s="1413"/>
      <c r="S1138" s="1414"/>
      <c r="T1138" s="1415"/>
      <c r="U1138" s="1416"/>
      <c r="V1138" s="1417"/>
      <c r="W1138" s="5478"/>
      <c r="X1138" s="529"/>
      <c r="Y1138" s="5357"/>
      <c r="Z1138" s="1288" t="s">
        <v>1382</v>
      </c>
    </row>
    <row r="1139" spans="1:26" ht="18" customHeight="1">
      <c r="A1139" s="5357"/>
      <c r="B1139" s="2896">
        <f>LARGE(B1095:B1138,1)+1</f>
        <v>45</v>
      </c>
      <c r="C1139" s="1384"/>
      <c r="D1139" s="935"/>
      <c r="E1139" s="935"/>
      <c r="F1139" s="935"/>
      <c r="G1139" s="935"/>
      <c r="H1139" s="935"/>
      <c r="I1139" s="935"/>
      <c r="J1139" s="935"/>
      <c r="K1139" s="935"/>
      <c r="L1139" s="935"/>
      <c r="M1139" s="935"/>
      <c r="N1139" s="1392"/>
      <c r="O1139" s="1326"/>
      <c r="P1139" s="1326"/>
      <c r="Q1139" s="1326"/>
      <c r="R1139" s="1413"/>
      <c r="S1139" s="1414"/>
      <c r="T1139" s="1415"/>
      <c r="U1139" s="1416"/>
      <c r="V1139" s="1417"/>
      <c r="W1139" s="5478"/>
      <c r="X1139" s="529"/>
      <c r="Y1139" s="5357"/>
      <c r="Z1139" s="1288" t="s">
        <v>1382</v>
      </c>
    </row>
    <row r="1140" spans="1:26" ht="18" customHeight="1">
      <c r="A1140" s="5357"/>
      <c r="B1140" s="2896">
        <f>LARGE(B1095:B1139,1)+1</f>
        <v>46</v>
      </c>
      <c r="C1140" s="1384"/>
      <c r="D1140" s="935"/>
      <c r="E1140" s="935"/>
      <c r="F1140" s="935"/>
      <c r="G1140" s="935"/>
      <c r="H1140" s="935"/>
      <c r="I1140" s="935"/>
      <c r="J1140" s="935"/>
      <c r="K1140" s="935"/>
      <c r="L1140" s="935"/>
      <c r="M1140" s="935"/>
      <c r="N1140" s="1392"/>
      <c r="O1140" s="1326"/>
      <c r="P1140" s="1326"/>
      <c r="Q1140" s="1326"/>
      <c r="R1140" s="1413"/>
      <c r="S1140" s="1414"/>
      <c r="T1140" s="1415"/>
      <c r="U1140" s="1416"/>
      <c r="V1140" s="1417"/>
      <c r="W1140" s="5478"/>
      <c r="X1140" s="529"/>
      <c r="Y1140" s="5357"/>
      <c r="Z1140" s="1288" t="s">
        <v>1382</v>
      </c>
    </row>
    <row r="1141" spans="1:26" ht="18" customHeight="1">
      <c r="A1141" s="5357"/>
      <c r="B1141" s="2896">
        <f>LARGE(B1095:B1140,1)+1</f>
        <v>47</v>
      </c>
      <c r="C1141" s="1384"/>
      <c r="D1141" s="935"/>
      <c r="E1141" s="935"/>
      <c r="F1141" s="935"/>
      <c r="G1141" s="935"/>
      <c r="H1141" s="935"/>
      <c r="I1141" s="935"/>
      <c r="J1141" s="935"/>
      <c r="K1141" s="935"/>
      <c r="L1141" s="935"/>
      <c r="M1141" s="935"/>
      <c r="N1141" s="1392"/>
      <c r="O1141" s="1326"/>
      <c r="P1141" s="1326"/>
      <c r="Q1141" s="1326"/>
      <c r="R1141" s="1413"/>
      <c r="S1141" s="1414"/>
      <c r="T1141" s="1415"/>
      <c r="U1141" s="1416"/>
      <c r="V1141" s="1417"/>
      <c r="W1141" s="5478"/>
      <c r="X1141" s="529"/>
      <c r="Y1141" s="5357"/>
      <c r="Z1141" s="1288" t="s">
        <v>1382</v>
      </c>
    </row>
    <row r="1142" spans="1:26" ht="18" customHeight="1">
      <c r="A1142" s="5357"/>
      <c r="B1142" s="2896">
        <f>LARGE(B1095:B1141,1)+1</f>
        <v>48</v>
      </c>
      <c r="C1142" s="1384"/>
      <c r="D1142" s="935"/>
      <c r="E1142" s="935"/>
      <c r="F1142" s="935"/>
      <c r="G1142" s="935"/>
      <c r="H1142" s="935"/>
      <c r="I1142" s="935"/>
      <c r="J1142" s="935"/>
      <c r="K1142" s="935"/>
      <c r="L1142" s="935"/>
      <c r="M1142" s="935"/>
      <c r="N1142" s="1392"/>
      <c r="O1142" s="1326"/>
      <c r="P1142" s="1326"/>
      <c r="Q1142" s="1326"/>
      <c r="R1142" s="1413"/>
      <c r="S1142" s="1414"/>
      <c r="T1142" s="1415"/>
      <c r="U1142" s="1416"/>
      <c r="V1142" s="1417"/>
      <c r="W1142" s="5478"/>
      <c r="X1142" s="529"/>
      <c r="Y1142" s="5357"/>
      <c r="Z1142" s="1288" t="s">
        <v>1382</v>
      </c>
    </row>
    <row r="1143" spans="1:26" ht="18" customHeight="1">
      <c r="A1143" s="5357"/>
      <c r="B1143" s="2896">
        <f>LARGE(B1095:B1142,1)+1</f>
        <v>49</v>
      </c>
      <c r="C1143" s="1384"/>
      <c r="D1143" s="935"/>
      <c r="E1143" s="935"/>
      <c r="F1143" s="935"/>
      <c r="G1143" s="935"/>
      <c r="H1143" s="935"/>
      <c r="I1143" s="935"/>
      <c r="J1143" s="935"/>
      <c r="K1143" s="935"/>
      <c r="L1143" s="935"/>
      <c r="M1143" s="935"/>
      <c r="N1143" s="1392"/>
      <c r="O1143" s="1326"/>
      <c r="P1143" s="1326"/>
      <c r="Q1143" s="1326"/>
      <c r="R1143" s="1413"/>
      <c r="S1143" s="1414"/>
      <c r="T1143" s="1415"/>
      <c r="U1143" s="1416"/>
      <c r="V1143" s="1417"/>
      <c r="W1143" s="5478"/>
      <c r="X1143" s="529"/>
      <c r="Y1143" s="5357"/>
      <c r="Z1143" s="1288" t="s">
        <v>1382</v>
      </c>
    </row>
    <row r="1144" spans="1:26" ht="18" customHeight="1">
      <c r="A1144" s="5357"/>
      <c r="B1144" s="2896">
        <f>LARGE(B1095:B1143,1)+1</f>
        <v>50</v>
      </c>
      <c r="C1144" s="1384"/>
      <c r="D1144" s="935"/>
      <c r="E1144" s="935"/>
      <c r="F1144" s="935"/>
      <c r="G1144" s="935"/>
      <c r="H1144" s="935"/>
      <c r="I1144" s="935"/>
      <c r="J1144" s="935"/>
      <c r="K1144" s="935"/>
      <c r="L1144" s="935"/>
      <c r="M1144" s="935"/>
      <c r="N1144" s="1392"/>
      <c r="O1144" s="1326"/>
      <c r="P1144" s="1326"/>
      <c r="Q1144" s="1326"/>
      <c r="R1144" s="1413"/>
      <c r="S1144" s="1414"/>
      <c r="T1144" s="1415"/>
      <c r="U1144" s="1416"/>
      <c r="V1144" s="1417"/>
      <c r="W1144" s="5478"/>
      <c r="X1144" s="529"/>
      <c r="Y1144" s="5357"/>
      <c r="Z1144" s="1288" t="s">
        <v>1382</v>
      </c>
    </row>
    <row r="1145" spans="1:26" ht="18" customHeight="1">
      <c r="A1145" s="5357"/>
      <c r="B1145" s="2896">
        <f>LARGE(B1095:B1144,1)+1</f>
        <v>51</v>
      </c>
      <c r="C1145" s="1384"/>
      <c r="D1145" s="935"/>
      <c r="E1145" s="935"/>
      <c r="F1145" s="935"/>
      <c r="G1145" s="935"/>
      <c r="H1145" s="935"/>
      <c r="I1145" s="935"/>
      <c r="J1145" s="935"/>
      <c r="K1145" s="935"/>
      <c r="L1145" s="935"/>
      <c r="M1145" s="935"/>
      <c r="N1145" s="1392"/>
      <c r="O1145" s="1326"/>
      <c r="P1145" s="1326"/>
      <c r="Q1145" s="1326"/>
      <c r="R1145" s="1413"/>
      <c r="S1145" s="1414"/>
      <c r="T1145" s="1415"/>
      <c r="U1145" s="1416"/>
      <c r="V1145" s="1417"/>
      <c r="W1145" s="5478"/>
      <c r="X1145" s="529"/>
      <c r="Y1145" s="5357"/>
      <c r="Z1145" s="1288" t="s">
        <v>1382</v>
      </c>
    </row>
    <row r="1146" spans="1:26" ht="18" customHeight="1">
      <c r="A1146" s="5357"/>
      <c r="B1146" s="2896">
        <f>LARGE(B1095:B1145,1)+1</f>
        <v>52</v>
      </c>
      <c r="C1146" s="1384"/>
      <c r="D1146" s="935"/>
      <c r="E1146" s="935"/>
      <c r="F1146" s="935"/>
      <c r="G1146" s="935"/>
      <c r="H1146" s="935"/>
      <c r="I1146" s="935"/>
      <c r="J1146" s="935"/>
      <c r="K1146" s="935"/>
      <c r="L1146" s="935"/>
      <c r="M1146" s="935"/>
      <c r="N1146" s="1392"/>
      <c r="O1146" s="1326"/>
      <c r="P1146" s="1326"/>
      <c r="Q1146" s="1326"/>
      <c r="R1146" s="1413"/>
      <c r="S1146" s="1414"/>
      <c r="T1146" s="1415"/>
      <c r="U1146" s="1416"/>
      <c r="V1146" s="1417"/>
      <c r="W1146" s="5478"/>
      <c r="X1146" s="529"/>
      <c r="Y1146" s="5357"/>
      <c r="Z1146" s="1288" t="s">
        <v>1382</v>
      </c>
    </row>
    <row r="1147" spans="1:26" ht="18" customHeight="1">
      <c r="A1147" s="5357"/>
      <c r="B1147" s="2896">
        <f>LARGE(B1095:B1146,1)+1</f>
        <v>53</v>
      </c>
      <c r="C1147" s="1384"/>
      <c r="D1147" s="935"/>
      <c r="E1147" s="935"/>
      <c r="F1147" s="935"/>
      <c r="G1147" s="935"/>
      <c r="H1147" s="935"/>
      <c r="I1147" s="935"/>
      <c r="J1147" s="935"/>
      <c r="K1147" s="935"/>
      <c r="L1147" s="935"/>
      <c r="M1147" s="935"/>
      <c r="N1147" s="1392"/>
      <c r="O1147" s="1326"/>
      <c r="P1147" s="1326"/>
      <c r="Q1147" s="1326"/>
      <c r="R1147" s="1413"/>
      <c r="S1147" s="1414"/>
      <c r="T1147" s="1415"/>
      <c r="U1147" s="1416"/>
      <c r="V1147" s="1417"/>
      <c r="W1147" s="5478"/>
      <c r="X1147" s="529"/>
      <c r="Y1147" s="5357"/>
      <c r="Z1147" s="1288" t="s">
        <v>1382</v>
      </c>
    </row>
    <row r="1148" spans="1:26" ht="18" customHeight="1">
      <c r="A1148" s="5357"/>
      <c r="B1148" s="2896">
        <f>LARGE(B1095:B1147,1)+1</f>
        <v>54</v>
      </c>
      <c r="C1148" s="1384"/>
      <c r="D1148" s="935"/>
      <c r="E1148" s="935"/>
      <c r="F1148" s="935"/>
      <c r="G1148" s="935"/>
      <c r="H1148" s="935"/>
      <c r="I1148" s="935"/>
      <c r="J1148" s="935"/>
      <c r="K1148" s="935"/>
      <c r="L1148" s="935"/>
      <c r="M1148" s="935"/>
      <c r="N1148" s="1392"/>
      <c r="O1148" s="1326"/>
      <c r="P1148" s="1326"/>
      <c r="Q1148" s="1326"/>
      <c r="R1148" s="1413"/>
      <c r="S1148" s="1414"/>
      <c r="T1148" s="1415"/>
      <c r="U1148" s="1416"/>
      <c r="V1148" s="1417"/>
      <c r="W1148" s="5478"/>
      <c r="X1148" s="529"/>
      <c r="Y1148" s="5357"/>
      <c r="Z1148" s="1288" t="s">
        <v>1382</v>
      </c>
    </row>
    <row r="1149" spans="1:26" ht="18" customHeight="1">
      <c r="A1149" s="5357"/>
      <c r="B1149" s="2896">
        <f>LARGE(B1095:B1148,1)+1</f>
        <v>55</v>
      </c>
      <c r="C1149" s="1384"/>
      <c r="D1149" s="935"/>
      <c r="E1149" s="935"/>
      <c r="F1149" s="935"/>
      <c r="G1149" s="935"/>
      <c r="H1149" s="935"/>
      <c r="I1149" s="935"/>
      <c r="J1149" s="935"/>
      <c r="K1149" s="935"/>
      <c r="L1149" s="935"/>
      <c r="M1149" s="935"/>
      <c r="N1149" s="1392"/>
      <c r="O1149" s="1326"/>
      <c r="P1149" s="1326"/>
      <c r="Q1149" s="1326"/>
      <c r="R1149" s="1413"/>
      <c r="S1149" s="1414"/>
      <c r="T1149" s="1415"/>
      <c r="U1149" s="1416"/>
      <c r="V1149" s="1417"/>
      <c r="W1149" s="5478"/>
      <c r="X1149" s="529"/>
      <c r="Y1149" s="5357"/>
      <c r="Z1149" s="1288" t="s">
        <v>1382</v>
      </c>
    </row>
    <row r="1150" spans="1:26" ht="18" customHeight="1">
      <c r="A1150" s="5357"/>
      <c r="B1150" s="2896">
        <f>LARGE(B1095:B1149,1)+1</f>
        <v>56</v>
      </c>
      <c r="C1150" s="1384"/>
      <c r="D1150" s="935"/>
      <c r="E1150" s="935"/>
      <c r="F1150" s="935"/>
      <c r="G1150" s="935"/>
      <c r="H1150" s="935"/>
      <c r="I1150" s="935"/>
      <c r="J1150" s="935"/>
      <c r="K1150" s="935"/>
      <c r="L1150" s="935"/>
      <c r="M1150" s="935"/>
      <c r="N1150" s="1392"/>
      <c r="O1150" s="1326"/>
      <c r="P1150" s="1326"/>
      <c r="Q1150" s="1326"/>
      <c r="R1150" s="1413"/>
      <c r="S1150" s="1414"/>
      <c r="T1150" s="1415"/>
      <c r="U1150" s="1416"/>
      <c r="V1150" s="1417"/>
      <c r="W1150" s="5478"/>
      <c r="X1150" s="529"/>
      <c r="Y1150" s="5357"/>
      <c r="Z1150" s="1288" t="s">
        <v>1382</v>
      </c>
    </row>
    <row r="1151" spans="1:26" ht="18" customHeight="1">
      <c r="A1151" s="5357"/>
      <c r="B1151" s="2896">
        <f>LARGE(B1095:B1150,1)+1</f>
        <v>57</v>
      </c>
      <c r="C1151" s="1384"/>
      <c r="D1151" s="935"/>
      <c r="E1151" s="935"/>
      <c r="F1151" s="935"/>
      <c r="G1151" s="935"/>
      <c r="H1151" s="935"/>
      <c r="I1151" s="935"/>
      <c r="J1151" s="935"/>
      <c r="K1151" s="935"/>
      <c r="L1151" s="935"/>
      <c r="M1151" s="935"/>
      <c r="N1151" s="1392"/>
      <c r="O1151" s="1326"/>
      <c r="P1151" s="1326"/>
      <c r="Q1151" s="1326"/>
      <c r="R1151" s="1413"/>
      <c r="S1151" s="1414"/>
      <c r="T1151" s="1415"/>
      <c r="U1151" s="1416"/>
      <c r="V1151" s="1417"/>
      <c r="W1151" s="5478"/>
      <c r="X1151" s="529"/>
      <c r="Y1151" s="5357"/>
      <c r="Z1151" s="1288" t="s">
        <v>1382</v>
      </c>
    </row>
    <row r="1152" spans="1:26" ht="18" customHeight="1">
      <c r="A1152" s="5357"/>
      <c r="B1152" s="2896">
        <f>LARGE(B1095:B1151,1)+1</f>
        <v>58</v>
      </c>
      <c r="C1152" s="1384"/>
      <c r="D1152" s="935"/>
      <c r="E1152" s="935"/>
      <c r="F1152" s="935"/>
      <c r="G1152" s="935"/>
      <c r="H1152" s="935"/>
      <c r="I1152" s="935"/>
      <c r="J1152" s="935"/>
      <c r="K1152" s="935"/>
      <c r="L1152" s="935"/>
      <c r="M1152" s="935"/>
      <c r="N1152" s="1392"/>
      <c r="O1152" s="1326"/>
      <c r="P1152" s="1326"/>
      <c r="Q1152" s="1326"/>
      <c r="R1152" s="1413"/>
      <c r="S1152" s="1414"/>
      <c r="T1152" s="1415"/>
      <c r="U1152" s="1416"/>
      <c r="V1152" s="1417"/>
      <c r="W1152" s="5478"/>
      <c r="X1152" s="529"/>
      <c r="Y1152" s="5357"/>
      <c r="Z1152" s="1288" t="s">
        <v>1382</v>
      </c>
    </row>
    <row r="1153" spans="1:26" ht="18" customHeight="1">
      <c r="A1153" s="5357"/>
      <c r="B1153" s="2896">
        <f>LARGE(B1095:B1152,1)+1</f>
        <v>59</v>
      </c>
      <c r="C1153" s="1384"/>
      <c r="D1153" s="935"/>
      <c r="E1153" s="935"/>
      <c r="F1153" s="935"/>
      <c r="G1153" s="935"/>
      <c r="H1153" s="935"/>
      <c r="I1153" s="935"/>
      <c r="J1153" s="935"/>
      <c r="K1153" s="935"/>
      <c r="L1153" s="935"/>
      <c r="M1153" s="935"/>
      <c r="N1153" s="1392"/>
      <c r="O1153" s="1326"/>
      <c r="P1153" s="1326"/>
      <c r="Q1153" s="1326"/>
      <c r="R1153" s="1413"/>
      <c r="S1153" s="1414"/>
      <c r="T1153" s="1415"/>
      <c r="U1153" s="1416"/>
      <c r="V1153" s="1417"/>
      <c r="W1153" s="5478"/>
      <c r="X1153" s="529"/>
      <c r="Y1153" s="5357"/>
      <c r="Z1153" s="1288" t="s">
        <v>1382</v>
      </c>
    </row>
    <row r="1154" spans="1:26" ht="18" customHeight="1">
      <c r="A1154" s="5357"/>
      <c r="B1154" s="2896">
        <f>LARGE(B1095:B1153,1)+1</f>
        <v>60</v>
      </c>
      <c r="C1154" s="1384"/>
      <c r="D1154" s="935"/>
      <c r="E1154" s="935"/>
      <c r="F1154" s="935"/>
      <c r="G1154" s="935"/>
      <c r="H1154" s="935"/>
      <c r="I1154" s="935"/>
      <c r="J1154" s="935"/>
      <c r="K1154" s="935"/>
      <c r="L1154" s="935"/>
      <c r="M1154" s="935"/>
      <c r="N1154" s="1392"/>
      <c r="O1154" s="1326"/>
      <c r="P1154" s="1326"/>
      <c r="Q1154" s="1326"/>
      <c r="R1154" s="1413"/>
      <c r="S1154" s="1414"/>
      <c r="T1154" s="1415"/>
      <c r="U1154" s="1416"/>
      <c r="V1154" s="1417"/>
      <c r="W1154" s="5478"/>
      <c r="X1154" s="529"/>
      <c r="Y1154" s="5357"/>
      <c r="Z1154" s="1288" t="s">
        <v>1382</v>
      </c>
    </row>
    <row r="1155" spans="1:26" ht="18" customHeight="1">
      <c r="A1155" s="5357"/>
      <c r="B1155" s="2896">
        <f>LARGE(B1095:B1154,1)+1</f>
        <v>61</v>
      </c>
      <c r="C1155" s="1384"/>
      <c r="D1155" s="935"/>
      <c r="E1155" s="935"/>
      <c r="F1155" s="935"/>
      <c r="G1155" s="935"/>
      <c r="H1155" s="935"/>
      <c r="I1155" s="935"/>
      <c r="J1155" s="935"/>
      <c r="K1155" s="935"/>
      <c r="L1155" s="935"/>
      <c r="M1155" s="935"/>
      <c r="N1155" s="1392"/>
      <c r="O1155" s="1326"/>
      <c r="P1155" s="1326"/>
      <c r="Q1155" s="1326"/>
      <c r="R1155" s="1413"/>
      <c r="S1155" s="1414"/>
      <c r="T1155" s="1415"/>
      <c r="U1155" s="1416"/>
      <c r="V1155" s="1417"/>
      <c r="W1155" s="5478"/>
      <c r="X1155" s="529"/>
      <c r="Y1155" s="5357"/>
      <c r="Z1155" s="1288" t="s">
        <v>1382</v>
      </c>
    </row>
    <row r="1156" spans="1:26" ht="18" customHeight="1">
      <c r="A1156" s="5357"/>
      <c r="B1156" s="5325"/>
      <c r="C1156" s="5326"/>
      <c r="D1156" s="5326"/>
      <c r="E1156" s="5326"/>
      <c r="F1156" s="5326"/>
      <c r="G1156" s="5326"/>
      <c r="H1156" s="5326"/>
      <c r="I1156" s="5326"/>
      <c r="J1156" s="5326"/>
      <c r="K1156" s="5326"/>
      <c r="L1156" s="5326"/>
      <c r="M1156" s="5326"/>
      <c r="N1156" s="5327"/>
      <c r="O1156" s="1326"/>
      <c r="P1156" s="1326"/>
      <c r="Q1156" s="1326"/>
      <c r="R1156" s="1413"/>
      <c r="S1156" s="1414"/>
      <c r="T1156" s="1415"/>
      <c r="U1156" s="1416"/>
      <c r="V1156" s="1417"/>
      <c r="W1156" s="5478"/>
      <c r="X1156" s="529"/>
      <c r="Y1156" s="5357"/>
      <c r="Z1156" s="1288" t="s">
        <v>1382</v>
      </c>
    </row>
    <row r="1157" spans="1:26" ht="18" customHeight="1">
      <c r="A1157" s="5357"/>
      <c r="B1157" s="1393" t="s">
        <v>248</v>
      </c>
      <c r="C1157" s="1394" t="s">
        <v>272</v>
      </c>
      <c r="D1157" s="5512"/>
      <c r="E1157" s="5408"/>
      <c r="F1157" s="5408"/>
      <c r="G1157" s="5408"/>
      <c r="H1157" s="5408"/>
      <c r="I1157" s="5408"/>
      <c r="J1157" s="5408"/>
      <c r="K1157" s="5408"/>
      <c r="L1157" s="5408"/>
      <c r="M1157" s="5408"/>
      <c r="N1157" s="5409"/>
      <c r="O1157" s="1326"/>
      <c r="P1157" s="1326"/>
      <c r="Q1157" s="1326"/>
      <c r="R1157" s="1413"/>
      <c r="S1157" s="1414"/>
      <c r="T1157" s="1415"/>
      <c r="U1157" s="1416"/>
      <c r="V1157" s="1417"/>
      <c r="W1157" s="5478"/>
      <c r="X1157" s="529"/>
      <c r="Y1157" s="5357"/>
      <c r="Z1157" s="1288" t="s">
        <v>1382</v>
      </c>
    </row>
    <row r="1158" spans="1:26" ht="18" customHeight="1">
      <c r="A1158" s="5357"/>
      <c r="B1158" s="5331"/>
      <c r="C1158" s="5332"/>
      <c r="D1158" s="5332"/>
      <c r="E1158" s="5332"/>
      <c r="F1158" s="5332"/>
      <c r="G1158" s="5332"/>
      <c r="H1158" s="5332"/>
      <c r="I1158" s="5332"/>
      <c r="J1158" s="5332"/>
      <c r="K1158" s="5332"/>
      <c r="L1158" s="5332"/>
      <c r="M1158" s="5332"/>
      <c r="N1158" s="5333"/>
      <c r="O1158" s="1326"/>
      <c r="P1158" s="1326"/>
      <c r="Q1158" s="1326"/>
      <c r="R1158" s="1413"/>
      <c r="S1158" s="1414"/>
      <c r="T1158" s="1415"/>
      <c r="U1158" s="1416"/>
      <c r="V1158" s="1417"/>
      <c r="W1158" s="5478"/>
      <c r="X1158" s="529"/>
      <c r="Y1158" s="5357"/>
      <c r="Z1158" s="1288" t="s">
        <v>1382</v>
      </c>
    </row>
    <row r="1159" spans="1:26" ht="18" customHeight="1">
      <c r="A1159" s="5357"/>
      <c r="B1159" s="5466" t="s">
        <v>1255</v>
      </c>
      <c r="C1159" s="5467"/>
      <c r="D1159" s="5467"/>
      <c r="E1159" s="5467"/>
      <c r="F1159" s="5467"/>
      <c r="G1159" s="5467"/>
      <c r="H1159" s="5467"/>
      <c r="I1159" s="5467"/>
      <c r="J1159" s="5467"/>
      <c r="K1159" s="5467"/>
      <c r="L1159" s="5467"/>
      <c r="M1159" s="5467"/>
      <c r="N1159" s="5468"/>
      <c r="O1159" s="1326"/>
      <c r="P1159" s="1326"/>
      <c r="Q1159" s="1326"/>
      <c r="R1159" s="1413"/>
      <c r="S1159" s="1414"/>
      <c r="T1159" s="1415"/>
      <c r="U1159" s="1416"/>
      <c r="V1159" s="1417"/>
      <c r="W1159" s="5478"/>
      <c r="X1159" s="529"/>
      <c r="Y1159" s="5357"/>
      <c r="Z1159" s="1288" t="s">
        <v>1382</v>
      </c>
    </row>
    <row r="1160" spans="1:26" ht="18" customHeight="1">
      <c r="A1160" s="5357"/>
      <c r="B1160" s="1395" t="s">
        <v>31</v>
      </c>
      <c r="C1160" s="1043">
        <v>500</v>
      </c>
      <c r="D1160" s="1044">
        <v>500</v>
      </c>
      <c r="E1160" s="925"/>
      <c r="F1160" s="944" t="s">
        <v>307</v>
      </c>
      <c r="G1160" s="1364">
        <v>2</v>
      </c>
      <c r="H1160" s="1039">
        <v>2</v>
      </c>
      <c r="I1160" s="925"/>
      <c r="K1160" s="944" t="s">
        <v>308</v>
      </c>
      <c r="L1160" s="945">
        <v>0.05</v>
      </c>
      <c r="M1160" s="946">
        <v>2.4</v>
      </c>
      <c r="N1160" s="400"/>
      <c r="O1160" s="1326"/>
      <c r="P1160" s="1326"/>
      <c r="Q1160" s="1326"/>
      <c r="R1160" s="1413"/>
      <c r="S1160" s="1414"/>
      <c r="T1160" s="1415"/>
      <c r="U1160" s="1416"/>
      <c r="V1160" s="1417"/>
      <c r="W1160" s="5478"/>
      <c r="X1160" s="529"/>
      <c r="Y1160" s="5357"/>
      <c r="Z1160" s="1288" t="s">
        <v>1382</v>
      </c>
    </row>
    <row r="1161" spans="1:26" ht="18" customHeight="1">
      <c r="A1161" s="5357"/>
      <c r="B1161" s="5334" t="s">
        <v>2235</v>
      </c>
      <c r="C1161" s="5335"/>
      <c r="D1161" s="5335"/>
      <c r="E1161" s="5335"/>
      <c r="F1161" s="5335"/>
      <c r="G1161" s="5335"/>
      <c r="H1161" s="5335"/>
      <c r="I1161" s="5335"/>
      <c r="J1161" s="5335"/>
      <c r="K1161" s="5335"/>
      <c r="L1161" s="5336" t="s">
        <v>505</v>
      </c>
      <c r="M1161" s="5336"/>
      <c r="N1161" s="5337"/>
      <c r="O1161" s="1326"/>
      <c r="P1161" s="1326"/>
      <c r="Q1161" s="1326"/>
      <c r="R1161" s="1413"/>
      <c r="S1161" s="1414"/>
      <c r="T1161" s="1415"/>
      <c r="U1161" s="1416"/>
      <c r="V1161" s="1417"/>
      <c r="W1161" s="5478"/>
      <c r="X1161" s="529"/>
      <c r="Y1161" s="5357"/>
      <c r="Z1161" s="1288" t="s">
        <v>1382</v>
      </c>
    </row>
    <row r="1162" spans="1:26" ht="18" customHeight="1">
      <c r="A1162" s="5357"/>
      <c r="B1162" s="5334"/>
      <c r="C1162" s="5335"/>
      <c r="D1162" s="5335"/>
      <c r="E1162" s="5335"/>
      <c r="F1162" s="5335"/>
      <c r="G1162" s="5335"/>
      <c r="H1162" s="5335"/>
      <c r="I1162" s="5335"/>
      <c r="J1162" s="5335"/>
      <c r="K1162" s="5335"/>
      <c r="L1162" s="5336"/>
      <c r="M1162" s="5336"/>
      <c r="N1162" s="5337"/>
      <c r="O1162" s="1326"/>
      <c r="P1162" s="1326"/>
      <c r="Q1162" s="1326"/>
      <c r="R1162" s="1413"/>
      <c r="S1162" s="1414"/>
      <c r="T1162" s="1415"/>
      <c r="U1162" s="1416"/>
      <c r="V1162" s="1417"/>
      <c r="W1162" s="5478"/>
      <c r="X1162" s="529"/>
      <c r="Y1162" s="5357"/>
      <c r="Z1162" s="1288" t="s">
        <v>1382</v>
      </c>
    </row>
    <row r="1163" spans="1:26" ht="18" customHeight="1">
      <c r="A1163" s="5357"/>
      <c r="B1163" s="1396" t="s">
        <v>27</v>
      </c>
      <c r="C1163" s="3132" t="s">
        <v>274</v>
      </c>
      <c r="D1163" s="985"/>
      <c r="E1163" s="985"/>
      <c r="F1163" s="977" t="str">
        <f>D1043</f>
        <v>D</v>
      </c>
      <c r="G1163" s="984" t="s">
        <v>276</v>
      </c>
      <c r="H1163" s="985"/>
      <c r="I1163" s="986"/>
      <c r="J1163" s="986"/>
      <c r="K1163" s="986"/>
      <c r="L1163" s="986"/>
      <c r="M1163" s="986"/>
      <c r="N1163" s="29"/>
      <c r="O1163" s="1326"/>
      <c r="P1163" s="1326"/>
      <c r="Q1163" s="1326"/>
      <c r="R1163" s="1413"/>
      <c r="S1163" s="1414"/>
      <c r="T1163" s="1415"/>
      <c r="U1163" s="1416"/>
      <c r="V1163" s="1417"/>
      <c r="W1163" s="5478"/>
      <c r="X1163" s="529"/>
      <c r="Y1163" s="5357"/>
      <c r="Z1163" s="1288" t="s">
        <v>1382</v>
      </c>
    </row>
    <row r="1164" spans="1:26" ht="18" customHeight="1">
      <c r="A1164" s="5357"/>
      <c r="B1164" s="5314" t="s">
        <v>30</v>
      </c>
      <c r="C1164" s="3133" t="s">
        <v>32</v>
      </c>
      <c r="D1164" s="985"/>
      <c r="E1164" s="985"/>
      <c r="F1164" s="985"/>
      <c r="G1164" s="985"/>
      <c r="H1164" s="985"/>
      <c r="I1164" s="986"/>
      <c r="J1164" s="986"/>
      <c r="K1164" s="986"/>
      <c r="L1164" s="986"/>
      <c r="M1164" s="986"/>
      <c r="N1164" s="29"/>
      <c r="O1164" s="1326"/>
      <c r="P1164" s="1326"/>
      <c r="Q1164" s="1326"/>
      <c r="R1164" s="1413"/>
      <c r="S1164" s="1414"/>
      <c r="T1164" s="1415"/>
      <c r="U1164" s="1416"/>
      <c r="V1164" s="1417"/>
      <c r="W1164" s="5478"/>
      <c r="X1164" s="529"/>
      <c r="Y1164" s="5357"/>
      <c r="Z1164" s="1288" t="s">
        <v>1382</v>
      </c>
    </row>
    <row r="1165" spans="1:26" ht="18" customHeight="1">
      <c r="A1165" s="5357"/>
      <c r="B1165" s="5314"/>
      <c r="C1165" s="3133" t="s">
        <v>1268</v>
      </c>
      <c r="D1165" s="985"/>
      <c r="E1165" s="985"/>
      <c r="F1165" s="985"/>
      <c r="G1165" s="985"/>
      <c r="H1165" s="985"/>
      <c r="I1165" s="986"/>
      <c r="J1165" s="986"/>
      <c r="K1165" s="986"/>
      <c r="L1165" s="986"/>
      <c r="M1165" s="986"/>
      <c r="N1165" s="29"/>
      <c r="O1165" s="1326"/>
      <c r="P1165" s="1326"/>
      <c r="Q1165" s="1326"/>
      <c r="R1165" s="1413"/>
      <c r="S1165" s="1414"/>
      <c r="T1165" s="1415"/>
      <c r="U1165" s="1416"/>
      <c r="V1165" s="1417"/>
      <c r="W1165" s="5478"/>
      <c r="X1165" s="529"/>
      <c r="Y1165" s="5357"/>
      <c r="Z1165" s="1288" t="s">
        <v>1382</v>
      </c>
    </row>
    <row r="1166" spans="1:26" ht="18" customHeight="1">
      <c r="A1166" s="5357"/>
      <c r="B1166" s="1397" t="s">
        <v>248</v>
      </c>
      <c r="C1166" s="3134" t="s">
        <v>279</v>
      </c>
      <c r="D1166" s="985"/>
      <c r="E1166" s="985"/>
      <c r="F1166" s="985"/>
      <c r="G1166" s="985"/>
      <c r="H1166" s="985"/>
      <c r="I1166" s="986"/>
      <c r="J1166" s="986"/>
      <c r="K1166" s="986"/>
      <c r="L1166" s="986"/>
      <c r="M1166" s="986"/>
      <c r="N1166" s="29"/>
      <c r="O1166" s="1326"/>
      <c r="P1166" s="1326"/>
      <c r="Q1166" s="1326"/>
      <c r="R1166" s="1413"/>
      <c r="S1166" s="1414"/>
      <c r="T1166" s="1415"/>
      <c r="U1166" s="1416"/>
      <c r="V1166" s="1417"/>
      <c r="W1166" s="5478"/>
      <c r="X1166" s="529"/>
      <c r="Y1166" s="5357"/>
      <c r="Z1166" s="1288" t="s">
        <v>1382</v>
      </c>
    </row>
    <row r="1167" spans="1:26" ht="18" customHeight="1">
      <c r="A1167" s="5357"/>
      <c r="B1167" s="1398" t="s">
        <v>12</v>
      </c>
      <c r="C1167" s="3135" t="s">
        <v>23</v>
      </c>
      <c r="D1167" s="985"/>
      <c r="E1167" s="985"/>
      <c r="F1167" s="985"/>
      <c r="G1167" s="985"/>
      <c r="H1167" s="985"/>
      <c r="I1167" s="986"/>
      <c r="J1167" s="986"/>
      <c r="K1167" s="986"/>
      <c r="L1167" s="986"/>
      <c r="M1167" s="986"/>
      <c r="N1167" s="29"/>
      <c r="O1167" s="1326"/>
      <c r="P1167" s="1326"/>
      <c r="Q1167" s="1326"/>
      <c r="R1167" s="1413"/>
      <c r="S1167" s="1414"/>
      <c r="T1167" s="1415"/>
      <c r="U1167" s="1416"/>
      <c r="V1167" s="1417"/>
      <c r="W1167" s="5478"/>
      <c r="X1167" s="529"/>
      <c r="Y1167" s="5357"/>
      <c r="Z1167" s="1288" t="s">
        <v>1382</v>
      </c>
    </row>
    <row r="1168" spans="1:26" ht="18" customHeight="1">
      <c r="A1168" s="5357"/>
      <c r="B1168" s="1399"/>
      <c r="C1168" s="3136" t="s">
        <v>1258</v>
      </c>
      <c r="D1168" s="985"/>
      <c r="E1168" s="985"/>
      <c r="F1168" s="985"/>
      <c r="G1168" s="985"/>
      <c r="H1168" s="985"/>
      <c r="I1168" s="986"/>
      <c r="J1168" s="986"/>
      <c r="K1168" s="986"/>
      <c r="L1168" s="986"/>
      <c r="M1168" s="986"/>
      <c r="N1168" s="29"/>
      <c r="O1168" s="1326"/>
      <c r="P1168" s="1326"/>
      <c r="Q1168" s="1326"/>
      <c r="R1168" s="1413"/>
      <c r="S1168" s="1414"/>
      <c r="T1168" s="1415"/>
      <c r="U1168" s="1416"/>
      <c r="V1168" s="1417"/>
      <c r="W1168" s="5478"/>
      <c r="X1168" s="529"/>
      <c r="Y1168" s="5357"/>
      <c r="Z1168" s="1288" t="s">
        <v>1382</v>
      </c>
    </row>
    <row r="1169" spans="1:27" ht="18" customHeight="1">
      <c r="A1169" s="5357"/>
      <c r="B1169" s="1399" t="s">
        <v>13</v>
      </c>
      <c r="C1169" s="3137" t="s">
        <v>24</v>
      </c>
      <c r="D1169" s="985"/>
      <c r="E1169" s="985"/>
      <c r="F1169" s="985"/>
      <c r="G1169" s="985"/>
      <c r="H1169" s="985"/>
      <c r="I1169" s="986"/>
      <c r="J1169" s="986"/>
      <c r="K1169" s="986"/>
      <c r="L1169" s="986"/>
      <c r="M1169" s="986"/>
      <c r="N1169" s="29"/>
      <c r="O1169" s="1326"/>
      <c r="P1169" s="1326"/>
      <c r="Q1169" s="1326"/>
      <c r="R1169" s="1413"/>
      <c r="S1169" s="1414"/>
      <c r="T1169" s="1415"/>
      <c r="U1169" s="1416"/>
      <c r="V1169" s="1417"/>
      <c r="W1169" s="5478"/>
      <c r="X1169" s="529"/>
      <c r="Y1169" s="5357"/>
      <c r="Z1169" s="1288" t="s">
        <v>1382</v>
      </c>
    </row>
    <row r="1170" spans="1:27" ht="18" customHeight="1">
      <c r="A1170" s="5357"/>
      <c r="B1170" s="1399"/>
      <c r="C1170" s="3138" t="s">
        <v>26</v>
      </c>
      <c r="D1170" s="985"/>
      <c r="E1170" s="985"/>
      <c r="F1170" s="985"/>
      <c r="G1170" s="985"/>
      <c r="H1170" s="985"/>
      <c r="I1170" s="986"/>
      <c r="J1170" s="986"/>
      <c r="K1170" s="986"/>
      <c r="L1170" s="986"/>
      <c r="M1170" s="986"/>
      <c r="N1170" s="29"/>
      <c r="O1170" s="1326"/>
      <c r="P1170" s="1326"/>
      <c r="Q1170" s="1326"/>
      <c r="R1170" s="1413"/>
      <c r="S1170" s="1414"/>
      <c r="T1170" s="1415"/>
      <c r="U1170" s="1416"/>
      <c r="V1170" s="1417"/>
      <c r="W1170" s="5478"/>
      <c r="X1170" s="529"/>
      <c r="Y1170" s="5357"/>
      <c r="Z1170" s="1288" t="s">
        <v>1382</v>
      </c>
    </row>
    <row r="1171" spans="1:27" ht="18" customHeight="1">
      <c r="A1171" s="5357"/>
      <c r="B1171" s="5315" t="s">
        <v>15</v>
      </c>
      <c r="C1171" s="5316" t="s">
        <v>288</v>
      </c>
      <c r="D1171" s="5316"/>
      <c r="E1171" s="5316"/>
      <c r="F1171" s="5316"/>
      <c r="G1171" s="5316"/>
      <c r="H1171" s="5316"/>
      <c r="I1171" s="5316"/>
      <c r="J1171" s="5316"/>
      <c r="K1171" s="5316"/>
      <c r="L1171" s="5316"/>
      <c r="M1171" s="5316"/>
      <c r="N1171" s="5317"/>
      <c r="O1171" s="1326"/>
      <c r="P1171" s="1326"/>
      <c r="Q1171" s="1326"/>
      <c r="R1171" s="1413"/>
      <c r="S1171" s="1414"/>
      <c r="T1171" s="1415"/>
      <c r="U1171" s="1416"/>
      <c r="V1171" s="1417"/>
      <c r="W1171" s="5478"/>
      <c r="X1171" s="529"/>
      <c r="Y1171" s="5357"/>
      <c r="Z1171" s="1288" t="s">
        <v>1382</v>
      </c>
    </row>
    <row r="1172" spans="1:27" ht="18" customHeight="1">
      <c r="A1172" s="5357"/>
      <c r="B1172" s="5315"/>
      <c r="C1172" s="5316"/>
      <c r="D1172" s="5316"/>
      <c r="E1172" s="5316"/>
      <c r="F1172" s="5316"/>
      <c r="G1172" s="5316"/>
      <c r="H1172" s="5316"/>
      <c r="I1172" s="5316"/>
      <c r="J1172" s="5316"/>
      <c r="K1172" s="5316"/>
      <c r="L1172" s="5316"/>
      <c r="M1172" s="5316"/>
      <c r="N1172" s="5317"/>
      <c r="O1172" s="1326"/>
      <c r="P1172" s="1326"/>
      <c r="Q1172" s="1326"/>
      <c r="R1172" s="1413"/>
      <c r="S1172" s="1414"/>
      <c r="T1172" s="1415"/>
      <c r="U1172" s="1416"/>
      <c r="V1172" s="1417"/>
      <c r="W1172" s="5478"/>
      <c r="X1172" s="529"/>
      <c r="Y1172" s="5357"/>
      <c r="Z1172" s="1288" t="s">
        <v>1382</v>
      </c>
    </row>
    <row r="1173" spans="1:27" ht="18" customHeight="1">
      <c r="A1173" s="5357"/>
      <c r="B1173" s="1400" t="s">
        <v>281</v>
      </c>
      <c r="C1173" s="3132" t="s">
        <v>293</v>
      </c>
      <c r="D1173" s="3139"/>
      <c r="E1173" s="3139"/>
      <c r="F1173" s="3139"/>
      <c r="G1173" s="3139"/>
      <c r="H1173" s="3139"/>
      <c r="I1173" s="3140"/>
      <c r="J1173" s="3140"/>
      <c r="K1173" s="3140"/>
      <c r="L1173" s="3140"/>
      <c r="M1173" s="3140"/>
      <c r="N1173" s="79"/>
      <c r="O1173" s="1326"/>
      <c r="P1173" s="1326"/>
      <c r="Q1173" s="1326"/>
      <c r="R1173" s="1413"/>
      <c r="S1173" s="1414"/>
      <c r="T1173" s="1415"/>
      <c r="U1173" s="1416"/>
      <c r="V1173" s="1417"/>
      <c r="W1173" s="5478"/>
      <c r="X1173" s="529"/>
      <c r="Y1173" s="5357"/>
      <c r="Z1173" s="1288" t="s">
        <v>1382</v>
      </c>
    </row>
    <row r="1174" spans="1:27" ht="18" customHeight="1">
      <c r="A1174" s="5357"/>
      <c r="B1174" s="1401" t="s">
        <v>282</v>
      </c>
      <c r="C1174" s="5318" t="s">
        <v>1269</v>
      </c>
      <c r="D1174" s="5318"/>
      <c r="E1174" s="5318"/>
      <c r="F1174" s="5318"/>
      <c r="G1174" s="5318"/>
      <c r="H1174" s="5318"/>
      <c r="I1174" s="5318"/>
      <c r="J1174" s="5318"/>
      <c r="K1174" s="5318"/>
      <c r="L1174" s="5318"/>
      <c r="M1174" s="5318"/>
      <c r="N1174" s="5319"/>
      <c r="O1174" s="1326"/>
      <c r="P1174" s="1326"/>
      <c r="Q1174" s="1326"/>
      <c r="R1174" s="1413"/>
      <c r="S1174" s="1414"/>
      <c r="T1174" s="1415"/>
      <c r="U1174" s="1416"/>
      <c r="V1174" s="1417"/>
      <c r="W1174" s="5478"/>
      <c r="X1174" s="529"/>
      <c r="Y1174" s="5357"/>
      <c r="Z1174" s="1288" t="s">
        <v>1382</v>
      </c>
    </row>
    <row r="1175" spans="1:27" ht="18" customHeight="1">
      <c r="A1175" s="5357"/>
      <c r="B1175" s="1401"/>
      <c r="C1175" s="5318"/>
      <c r="D1175" s="5318"/>
      <c r="E1175" s="5318"/>
      <c r="F1175" s="5318"/>
      <c r="G1175" s="5318"/>
      <c r="H1175" s="5318"/>
      <c r="I1175" s="5318"/>
      <c r="J1175" s="5318"/>
      <c r="K1175" s="5318"/>
      <c r="L1175" s="5318"/>
      <c r="M1175" s="5318"/>
      <c r="N1175" s="5319"/>
      <c r="O1175" s="1326"/>
      <c r="P1175" s="1326"/>
      <c r="Q1175" s="1326"/>
      <c r="R1175" s="1413"/>
      <c r="S1175" s="1414"/>
      <c r="T1175" s="1415"/>
      <c r="U1175" s="1416"/>
      <c r="V1175" s="1417"/>
      <c r="W1175" s="5478"/>
      <c r="X1175" s="529"/>
      <c r="Y1175" s="5357"/>
      <c r="Z1175" s="1288" t="s">
        <v>1382</v>
      </c>
    </row>
    <row r="1176" spans="1:27" ht="18" customHeight="1">
      <c r="A1176" s="5357"/>
      <c r="B1176" s="24" t="s">
        <v>253</v>
      </c>
      <c r="C1176" s="5320" t="str">
        <f ca="1">CELL("nomfichier")</f>
        <v>E:\0-UPRT\1-UPRT.FR-SITE-WEB\ff-fiches-fabrications\ff-fiches-fabrication-maj-08-2020\[ff-14.B-restauration-10.postits-portions.xlsx]Nota</v>
      </c>
      <c r="D1176" s="5320"/>
      <c r="E1176" s="5320"/>
      <c r="F1176" s="5320"/>
      <c r="G1176" s="5320"/>
      <c r="H1176" s="5320"/>
      <c r="I1176" s="5320"/>
      <c r="J1176" s="5320"/>
      <c r="K1176" s="5320"/>
      <c r="L1176" s="5320"/>
      <c r="M1176" s="5320"/>
      <c r="N1176" s="5321"/>
      <c r="O1176" s="1326"/>
      <c r="P1176" s="1326"/>
      <c r="Q1176" s="1326"/>
      <c r="R1176" s="1413"/>
      <c r="S1176" s="1414"/>
      <c r="T1176" s="1415"/>
      <c r="U1176" s="1416"/>
      <c r="V1176" s="1417"/>
      <c r="W1176" s="5478"/>
      <c r="X1176" s="529"/>
      <c r="Y1176" s="5357"/>
      <c r="Z1176" s="1288" t="s">
        <v>1382</v>
      </c>
    </row>
    <row r="1177" spans="1:27" ht="18" customHeight="1">
      <c r="A1177" s="5357"/>
      <c r="B1177" s="1325" t="s">
        <v>255</v>
      </c>
      <c r="C1177" s="5299" t="s">
        <v>1437</v>
      </c>
      <c r="D1177" s="5299"/>
      <c r="E1177" s="5299"/>
      <c r="F1177" s="5299"/>
      <c r="G1177" s="5299"/>
      <c r="H1177" s="5299"/>
      <c r="I1177" s="5299"/>
      <c r="J1177" s="5299"/>
      <c r="K1177" s="5299"/>
      <c r="L1177" s="5299"/>
      <c r="M1177" s="5299"/>
      <c r="N1177" s="5322"/>
      <c r="O1177" s="1326"/>
      <c r="P1177" s="1326"/>
      <c r="Q1177" s="1326"/>
      <c r="R1177" s="1413"/>
      <c r="S1177" s="1414"/>
      <c r="T1177" s="1415"/>
      <c r="U1177" s="1416"/>
      <c r="V1177" s="1417"/>
      <c r="W1177" s="5478"/>
      <c r="X1177" s="529"/>
      <c r="Y1177" s="5357"/>
      <c r="Z1177" s="1288" t="s">
        <v>1382</v>
      </c>
    </row>
    <row r="1178" spans="1:27" ht="18" customHeight="1" thickBot="1">
      <c r="A1178" s="5357"/>
      <c r="B1178" s="5300" t="s">
        <v>258</v>
      </c>
      <c r="C1178" s="5052"/>
      <c r="D1178" s="5052"/>
      <c r="E1178" s="5052"/>
      <c r="F1178" s="5052"/>
      <c r="G1178" s="5052"/>
      <c r="H1178" s="5052"/>
      <c r="I1178" s="5052"/>
      <c r="J1178" s="5052"/>
      <c r="K1178" s="5052"/>
      <c r="L1178" s="5052"/>
      <c r="M1178" s="5052"/>
      <c r="N1178" s="5301"/>
      <c r="O1178" s="1326"/>
      <c r="P1178" s="1326"/>
      <c r="Q1178" s="1326"/>
      <c r="R1178" s="1413"/>
      <c r="S1178" s="1414"/>
      <c r="T1178" s="1415"/>
      <c r="U1178" s="1416"/>
      <c r="V1178" s="1417"/>
      <c r="W1178" s="5478"/>
      <c r="X1178" s="529"/>
      <c r="Y1178" s="5357"/>
      <c r="Z1178" s="1288" t="s">
        <v>1382</v>
      </c>
    </row>
    <row r="1179" spans="1:27" ht="18" customHeight="1">
      <c r="A1179" s="1402"/>
      <c r="B1179" s="1403"/>
      <c r="C1179" s="1403"/>
      <c r="D1179" s="1404"/>
      <c r="E1179" s="1072"/>
      <c r="F1179" s="1405"/>
      <c r="G1179" s="1406"/>
      <c r="H1179" s="1406"/>
      <c r="I1179" s="1406"/>
      <c r="J1179" s="1406"/>
      <c r="K1179" s="1407"/>
      <c r="L1179" s="1407"/>
      <c r="M1179" s="1407"/>
      <c r="N1179" s="1407"/>
      <c r="O1179" s="1408"/>
      <c r="P1179" s="1408"/>
      <c r="Q1179" s="1408"/>
      <c r="R1179" s="1408"/>
      <c r="S1179" s="1408"/>
      <c r="T1179" s="1408"/>
      <c r="U1179" s="1408"/>
      <c r="V1179" s="1408"/>
      <c r="W1179" s="5478"/>
      <c r="X1179" s="529"/>
      <c r="Y1179" s="1402"/>
      <c r="Z1179" s="1288" t="s">
        <v>1382</v>
      </c>
    </row>
    <row r="1180" spans="1:27" ht="18" customHeight="1">
      <c r="A1180" s="1402"/>
      <c r="B1180" s="1403"/>
      <c r="C1180" s="1403"/>
      <c r="D1180" s="1404"/>
      <c r="E1180" s="1072"/>
      <c r="F1180" s="1405"/>
      <c r="G1180" s="1406"/>
      <c r="H1180" s="1406"/>
      <c r="I1180" s="1406"/>
      <c r="J1180" s="1406"/>
      <c r="K1180" s="1407"/>
      <c r="L1180" s="1407"/>
      <c r="M1180" s="1407"/>
      <c r="N1180" s="1407"/>
      <c r="O1180" s="1408"/>
      <c r="P1180" s="1408"/>
      <c r="Q1180" s="1408"/>
      <c r="R1180" s="1408"/>
      <c r="S1180" s="1408"/>
      <c r="T1180" s="1408"/>
      <c r="U1180" s="1408"/>
      <c r="V1180" s="1408"/>
      <c r="W1180" s="5478"/>
      <c r="X1180" s="529"/>
      <c r="Y1180" s="1402"/>
      <c r="Z1180" s="1288" t="s">
        <v>1382</v>
      </c>
    </row>
    <row r="1181" spans="1:27" ht="18" customHeight="1" thickBot="1">
      <c r="A1181" s="1436"/>
      <c r="B1181" s="1437"/>
      <c r="C1181" s="1437"/>
      <c r="D1181" s="1438"/>
      <c r="E1181" s="1439"/>
      <c r="F1181" s="1405"/>
      <c r="G1181" s="1406"/>
      <c r="H1181" s="1406"/>
      <c r="I1181" s="1406"/>
      <c r="J1181" s="1406"/>
      <c r="K1181" s="1407"/>
      <c r="L1181" s="1407"/>
      <c r="M1181" s="1407"/>
      <c r="N1181" s="1407"/>
      <c r="O1181" s="1408"/>
      <c r="P1181" s="1408"/>
      <c r="Q1181" s="1408"/>
      <c r="R1181" s="1408"/>
      <c r="S1181" s="1408"/>
      <c r="T1181" s="1408"/>
      <c r="U1181" s="1408"/>
      <c r="V1181" s="1408"/>
      <c r="W1181" s="5478"/>
      <c r="X1181" s="529"/>
      <c r="Y1181" s="1419" t="s">
        <v>1438</v>
      </c>
      <c r="Z1181" s="1288"/>
    </row>
    <row r="1182" spans="1:27" ht="18" customHeight="1">
      <c r="A1182" s="5399" t="s">
        <v>243</v>
      </c>
      <c r="B1182" s="5401" t="s">
        <v>273</v>
      </c>
      <c r="C1182" s="5402"/>
      <c r="D1182" s="5402"/>
      <c r="E1182" s="5402"/>
      <c r="F1182" s="5402"/>
      <c r="G1182" s="5402"/>
      <c r="H1182" s="5402"/>
      <c r="I1182" s="5402"/>
      <c r="J1182" s="5402"/>
      <c r="K1182" s="5402"/>
      <c r="L1182" s="5402"/>
      <c r="M1182" s="5402"/>
      <c r="N1182" s="5405">
        <v>8</v>
      </c>
      <c r="O1182" s="5369" t="str">
        <f>B1182</f>
        <v>NOM DE LA RECETTE ou d'un élément de la recette</v>
      </c>
      <c r="P1182" s="5370"/>
      <c r="Q1182" s="5370"/>
      <c r="R1182" s="5370"/>
      <c r="S1182" s="5370"/>
      <c r="T1182" s="5370"/>
      <c r="U1182" s="5370"/>
      <c r="V1182" s="5371"/>
      <c r="W1182" s="5478"/>
      <c r="X1182" s="529"/>
      <c r="Y1182" s="5399" t="s">
        <v>243</v>
      </c>
      <c r="Z1182" s="5508" t="s">
        <v>1442</v>
      </c>
      <c r="AA1182" s="5508"/>
    </row>
    <row r="1183" spans="1:27" ht="18" customHeight="1">
      <c r="A1183" s="5400"/>
      <c r="B1183" s="5403"/>
      <c r="C1183" s="5404"/>
      <c r="D1183" s="5404"/>
      <c r="E1183" s="5404"/>
      <c r="F1183" s="5404"/>
      <c r="G1183" s="5404"/>
      <c r="H1183" s="5404"/>
      <c r="I1183" s="5404"/>
      <c r="J1183" s="5404"/>
      <c r="K1183" s="5404"/>
      <c r="L1183" s="5404"/>
      <c r="M1183" s="5404"/>
      <c r="N1183" s="5406"/>
      <c r="O1183" s="5369"/>
      <c r="P1183" s="5370"/>
      <c r="Q1183" s="5370"/>
      <c r="R1183" s="5370"/>
      <c r="S1183" s="5370"/>
      <c r="T1183" s="5370"/>
      <c r="U1183" s="5370"/>
      <c r="V1183" s="5371"/>
      <c r="W1183" s="5478"/>
      <c r="X1183" s="529"/>
      <c r="Y1183" s="5400"/>
      <c r="Z1183" s="5508"/>
      <c r="AA1183" s="5508"/>
    </row>
    <row r="1184" spans="1:27" ht="18" customHeight="1">
      <c r="A1184" s="5400"/>
      <c r="B1184" s="5403"/>
      <c r="C1184" s="5404"/>
      <c r="D1184" s="5404"/>
      <c r="E1184" s="5404"/>
      <c r="F1184" s="5404"/>
      <c r="G1184" s="5404"/>
      <c r="H1184" s="5404"/>
      <c r="I1184" s="5404"/>
      <c r="J1184" s="5404"/>
      <c r="K1184" s="5404"/>
      <c r="L1184" s="5404"/>
      <c r="M1184" s="5404"/>
      <c r="N1184" s="5406"/>
      <c r="O1184" s="5369"/>
      <c r="P1184" s="5370"/>
      <c r="Q1184" s="5370"/>
      <c r="R1184" s="5370"/>
      <c r="S1184" s="5370"/>
      <c r="T1184" s="5370"/>
      <c r="U1184" s="5370"/>
      <c r="V1184" s="5371"/>
      <c r="W1184" s="5478"/>
      <c r="X1184" s="529"/>
      <c r="Y1184" s="5400"/>
      <c r="Z1184" s="5508"/>
      <c r="AA1184" s="5508"/>
    </row>
    <row r="1185" spans="1:27" ht="18" customHeight="1">
      <c r="A1185" s="5357"/>
      <c r="B1185" s="5358" t="s">
        <v>277</v>
      </c>
      <c r="C1185" s="5359"/>
      <c r="D1185" s="5360" t="s">
        <v>278</v>
      </c>
      <c r="E1185" s="5360"/>
      <c r="F1185" s="5360"/>
      <c r="G1185" s="5360"/>
      <c r="H1185" s="5360"/>
      <c r="I1185" s="5360"/>
      <c r="J1185" s="5360"/>
      <c r="K1185" s="5360"/>
      <c r="L1185" s="5360"/>
      <c r="M1185" s="5360"/>
      <c r="N1185" s="5361"/>
      <c r="O1185" s="5369" t="str">
        <f>D1185</f>
        <v xml:space="preserve"> ?  Si vous avez plusieurs postits pour une recette NOM DE LA RECETTE MÈRE</v>
      </c>
      <c r="P1185" s="5370"/>
      <c r="Q1185" s="5370"/>
      <c r="R1185" s="5370"/>
      <c r="S1185" s="5370"/>
      <c r="T1185" s="5370"/>
      <c r="U1185" s="5370"/>
      <c r="V1185" s="5371"/>
      <c r="W1185" s="5478"/>
      <c r="X1185" s="529"/>
      <c r="Y1185" s="5357"/>
      <c r="Z1185" s="1288" t="s">
        <v>1382</v>
      </c>
    </row>
    <row r="1186" spans="1:27" ht="18" customHeight="1">
      <c r="A1186" s="5357"/>
      <c r="B1186" s="5358"/>
      <c r="C1186" s="5359"/>
      <c r="D1186" s="5360"/>
      <c r="E1186" s="5360"/>
      <c r="F1186" s="5360"/>
      <c r="G1186" s="5360"/>
      <c r="H1186" s="5360"/>
      <c r="I1186" s="5360"/>
      <c r="J1186" s="5360"/>
      <c r="K1186" s="5360"/>
      <c r="L1186" s="5360"/>
      <c r="M1186" s="5360"/>
      <c r="N1186" s="5361"/>
      <c r="O1186" s="5369"/>
      <c r="P1186" s="5370"/>
      <c r="Q1186" s="5370"/>
      <c r="R1186" s="5370"/>
      <c r="S1186" s="5370"/>
      <c r="T1186" s="5370"/>
      <c r="U1186" s="5370"/>
      <c r="V1186" s="5371"/>
      <c r="W1186" s="5478"/>
      <c r="X1186" s="529"/>
      <c r="Y1186" s="5357"/>
      <c r="Z1186" s="1288" t="s">
        <v>1382</v>
      </c>
    </row>
    <row r="1187" spans="1:27" ht="18" customHeight="1">
      <c r="A1187" s="5357"/>
      <c r="B1187" s="5509" t="s">
        <v>2234</v>
      </c>
      <c r="C1187" s="5510"/>
      <c r="D1187" s="5510"/>
      <c r="E1187" s="5510"/>
      <c r="F1187" s="5510"/>
      <c r="G1187" s="5510"/>
      <c r="H1187" s="5510"/>
      <c r="I1187" s="5510"/>
      <c r="J1187" s="5510"/>
      <c r="K1187" s="5510"/>
      <c r="L1187" s="5510"/>
      <c r="M1187" s="5510"/>
      <c r="N1187" s="5511"/>
      <c r="O1187" s="5369" t="str">
        <f>B1187</f>
        <v>Auteur :</v>
      </c>
      <c r="P1187" s="5370"/>
      <c r="Q1187" s="5370"/>
      <c r="R1187" s="5370"/>
      <c r="S1187" s="5370"/>
      <c r="T1187" s="5370"/>
      <c r="U1187" s="5370"/>
      <c r="V1187" s="5371"/>
      <c r="W1187" s="5478"/>
      <c r="X1187" s="529"/>
      <c r="Y1187" s="5357"/>
      <c r="Z1187" s="1288" t="s">
        <v>1382</v>
      </c>
    </row>
    <row r="1188" spans="1:27" ht="18" customHeight="1">
      <c r="A1188" s="5357"/>
      <c r="B1188" s="5509"/>
      <c r="C1188" s="5510"/>
      <c r="D1188" s="5510"/>
      <c r="E1188" s="5510"/>
      <c r="F1188" s="5510"/>
      <c r="G1188" s="5510"/>
      <c r="H1188" s="5510"/>
      <c r="I1188" s="5510"/>
      <c r="J1188" s="5510"/>
      <c r="K1188" s="5510"/>
      <c r="L1188" s="5510"/>
      <c r="M1188" s="5510"/>
      <c r="N1188" s="5511"/>
      <c r="O1188" s="5369"/>
      <c r="P1188" s="5370"/>
      <c r="Q1188" s="5370"/>
      <c r="R1188" s="5370"/>
      <c r="S1188" s="5370"/>
      <c r="T1188" s="5370"/>
      <c r="U1188" s="5370"/>
      <c r="V1188" s="5371"/>
      <c r="W1188" s="5478"/>
      <c r="X1188" s="529"/>
      <c r="Y1188" s="5357"/>
      <c r="Z1188" s="1288" t="s">
        <v>1382</v>
      </c>
    </row>
    <row r="1189" spans="1:27" ht="18" customHeight="1">
      <c r="A1189" s="5357"/>
      <c r="B1189" s="5372" t="s">
        <v>1393</v>
      </c>
      <c r="C1189" s="5373"/>
      <c r="D1189" s="5373"/>
      <c r="E1189" s="5373"/>
      <c r="F1189" s="5373"/>
      <c r="G1189" s="5373"/>
      <c r="H1189" s="5373"/>
      <c r="I1189" s="5373"/>
      <c r="J1189" s="5373"/>
      <c r="K1189" s="5373"/>
      <c r="L1189" s="5373"/>
      <c r="M1189" s="5373"/>
      <c r="N1189" s="5374"/>
      <c r="O1189" s="1326"/>
      <c r="P1189" s="1326"/>
      <c r="Q1189" s="1326"/>
      <c r="R1189" s="1413"/>
      <c r="S1189" s="1414"/>
      <c r="T1189" s="1415"/>
      <c r="U1189" s="1416"/>
      <c r="V1189" s="1417"/>
      <c r="W1189" s="5478"/>
      <c r="X1189" s="529"/>
      <c r="Y1189" s="5357"/>
      <c r="Z1189" s="1288" t="s">
        <v>1382</v>
      </c>
    </row>
    <row r="1190" spans="1:27" ht="18" customHeight="1">
      <c r="A1190" s="5357"/>
      <c r="B1190" s="5372"/>
      <c r="C1190" s="5373"/>
      <c r="D1190" s="5373"/>
      <c r="E1190" s="5373"/>
      <c r="F1190" s="5373"/>
      <c r="G1190" s="5373"/>
      <c r="H1190" s="5373"/>
      <c r="I1190" s="5373"/>
      <c r="J1190" s="5373"/>
      <c r="K1190" s="5373"/>
      <c r="L1190" s="5373"/>
      <c r="M1190" s="5373"/>
      <c r="N1190" s="5374"/>
      <c r="O1190" s="1326"/>
      <c r="P1190" s="1326"/>
      <c r="Q1190" s="1326"/>
      <c r="R1190" s="1413"/>
      <c r="S1190" s="1414"/>
      <c r="T1190" s="1415"/>
      <c r="U1190" s="1416"/>
      <c r="V1190" s="1417"/>
      <c r="W1190" s="5478"/>
      <c r="X1190" s="529"/>
      <c r="Y1190" s="5357"/>
      <c r="Z1190" s="1288" t="s">
        <v>1382</v>
      </c>
    </row>
    <row r="1191" spans="1:27" ht="18" customHeight="1">
      <c r="A1191" s="5357"/>
      <c r="B1191" s="5372"/>
      <c r="C1191" s="5373"/>
      <c r="D1191" s="5373"/>
      <c r="E1191" s="5373"/>
      <c r="F1191" s="5373"/>
      <c r="G1191" s="5373"/>
      <c r="H1191" s="5373"/>
      <c r="I1191" s="5373"/>
      <c r="J1191" s="5373"/>
      <c r="K1191" s="5373"/>
      <c r="L1191" s="5373"/>
      <c r="M1191" s="5373"/>
      <c r="N1191" s="5374"/>
      <c r="O1191" s="1326"/>
      <c r="P1191" s="1326"/>
      <c r="Q1191" s="1326"/>
      <c r="R1191" s="1413"/>
      <c r="S1191" s="1414"/>
      <c r="T1191" s="1415"/>
      <c r="U1191" s="1416"/>
      <c r="V1191" s="1417"/>
      <c r="W1191" s="5478"/>
      <c r="X1191" s="529"/>
      <c r="Y1191" s="5357"/>
      <c r="Z1191" s="1288" t="s">
        <v>1382</v>
      </c>
    </row>
    <row r="1192" spans="1:27" ht="18" customHeight="1">
      <c r="A1192" s="5357"/>
      <c r="B1192" s="5372"/>
      <c r="C1192" s="5373"/>
      <c r="D1192" s="5373"/>
      <c r="E1192" s="5373"/>
      <c r="F1192" s="5373"/>
      <c r="G1192" s="5373"/>
      <c r="H1192" s="5373"/>
      <c r="I1192" s="5373"/>
      <c r="J1192" s="5373"/>
      <c r="K1192" s="5373"/>
      <c r="L1192" s="5373"/>
      <c r="M1192" s="5373"/>
      <c r="N1192" s="5374"/>
      <c r="O1192" s="1326"/>
      <c r="P1192" s="1326"/>
      <c r="Q1192" s="1326"/>
      <c r="R1192" s="1413"/>
      <c r="S1192" s="1414"/>
      <c r="T1192" s="1415"/>
      <c r="U1192" s="1416"/>
      <c r="V1192" s="1417"/>
      <c r="W1192" s="5478"/>
      <c r="X1192" s="529"/>
      <c r="Y1192" s="5357"/>
      <c r="Z1192" s="1288" t="s">
        <v>1382</v>
      </c>
    </row>
    <row r="1193" spans="1:27" ht="18" customHeight="1">
      <c r="A1193" s="5357"/>
      <c r="B1193" s="5372"/>
      <c r="C1193" s="5373"/>
      <c r="D1193" s="5373"/>
      <c r="E1193" s="5373"/>
      <c r="F1193" s="5373"/>
      <c r="G1193" s="5373"/>
      <c r="H1193" s="5373"/>
      <c r="I1193" s="5373"/>
      <c r="J1193" s="5373"/>
      <c r="K1193" s="5373"/>
      <c r="L1193" s="5373"/>
      <c r="M1193" s="5373"/>
      <c r="N1193" s="5374"/>
      <c r="O1193" s="1326"/>
      <c r="P1193" s="1326"/>
      <c r="Q1193" s="1326"/>
      <c r="R1193" s="1413"/>
      <c r="S1193" s="1414"/>
      <c r="T1193" s="1415"/>
      <c r="U1193" s="1416"/>
      <c r="V1193" s="1417"/>
      <c r="W1193" s="5478"/>
      <c r="X1193" s="529"/>
      <c r="Y1193" s="5357"/>
      <c r="Z1193" s="1288" t="s">
        <v>1382</v>
      </c>
    </row>
    <row r="1194" spans="1:27" ht="18" customHeight="1">
      <c r="A1194" s="5357"/>
      <c r="B1194" s="5372"/>
      <c r="C1194" s="5373"/>
      <c r="D1194" s="5373"/>
      <c r="E1194" s="5373"/>
      <c r="F1194" s="5373"/>
      <c r="G1194" s="5373"/>
      <c r="H1194" s="5373"/>
      <c r="I1194" s="5373"/>
      <c r="J1194" s="5373"/>
      <c r="K1194" s="5373"/>
      <c r="L1194" s="5373"/>
      <c r="M1194" s="5373"/>
      <c r="N1194" s="5374"/>
      <c r="O1194" s="1326"/>
      <c r="P1194" s="1326"/>
      <c r="Q1194" s="1326"/>
      <c r="R1194" s="1413"/>
      <c r="S1194" s="1414"/>
      <c r="T1194" s="1415"/>
      <c r="U1194" s="1416"/>
      <c r="V1194" s="1417"/>
      <c r="W1194" s="5478"/>
      <c r="X1194" s="529"/>
      <c r="Y1194" s="5357"/>
      <c r="Z1194" s="1288" t="s">
        <v>1382</v>
      </c>
    </row>
    <row r="1195" spans="1:27" ht="18" customHeight="1">
      <c r="A1195" s="5357"/>
      <c r="B1195" s="5375"/>
      <c r="C1195" s="5376"/>
      <c r="D1195" s="5376"/>
      <c r="E1195" s="5376"/>
      <c r="F1195" s="5376"/>
      <c r="G1195" s="5376"/>
      <c r="H1195" s="5376"/>
      <c r="I1195" s="5376"/>
      <c r="J1195" s="5376"/>
      <c r="K1195" s="5376"/>
      <c r="L1195" s="5376"/>
      <c r="M1195" s="5376"/>
      <c r="N1195" s="5377"/>
      <c r="O1195" s="1332"/>
      <c r="P1195" s="1333"/>
      <c r="Q1195" s="1333"/>
      <c r="R1195" s="1333"/>
      <c r="S1195" s="1334"/>
      <c r="T1195" s="1334"/>
      <c r="U1195" s="1334"/>
      <c r="V1195" s="1335"/>
      <c r="W1195" s="5478"/>
      <c r="X1195" s="529"/>
      <c r="Y1195" s="5357"/>
      <c r="Z1195" s="5476" t="s">
        <v>1442</v>
      </c>
      <c r="AA1195" s="5476"/>
    </row>
    <row r="1196" spans="1:27" ht="18" customHeight="1">
      <c r="A1196" s="5357"/>
      <c r="B1196" s="1336" t="s">
        <v>12</v>
      </c>
      <c r="C1196" s="947" t="s">
        <v>28</v>
      </c>
      <c r="D1196" s="1337"/>
      <c r="E1196" s="1338"/>
      <c r="F1196" s="1338"/>
      <c r="G1196" s="1338"/>
      <c r="H1196" s="1338"/>
      <c r="I1196" s="1338"/>
      <c r="J1196" s="1284"/>
      <c r="K1196" s="5389" t="s">
        <v>509</v>
      </c>
      <c r="L1196" s="5389"/>
      <c r="M1196" s="949" t="s">
        <v>29</v>
      </c>
      <c r="N1196" s="20" t="s">
        <v>13</v>
      </c>
      <c r="O1196" s="1339"/>
      <c r="P1196" s="1340"/>
      <c r="Q1196" s="1340"/>
      <c r="R1196" s="1340"/>
      <c r="S1196" s="1341"/>
      <c r="T1196" s="1341"/>
      <c r="U1196" s="1341"/>
      <c r="V1196" s="1342"/>
      <c r="W1196" s="5478"/>
      <c r="X1196" s="529"/>
      <c r="Y1196" s="5357"/>
      <c r="Z1196" s="5476"/>
      <c r="AA1196" s="5476"/>
    </row>
    <row r="1197" spans="1:27" ht="18" customHeight="1">
      <c r="A1197" s="5357"/>
      <c r="B1197" s="5390">
        <v>20</v>
      </c>
      <c r="C1197" s="5475" t="s">
        <v>1416</v>
      </c>
      <c r="D1197" s="5475"/>
      <c r="E1197" s="5392" t="s">
        <v>26</v>
      </c>
      <c r="F1197" s="5392"/>
      <c r="G1197" s="5392"/>
      <c r="H1197" s="5392"/>
      <c r="I1197" s="5392"/>
      <c r="J1197" s="5392"/>
      <c r="K1197" s="5389"/>
      <c r="L1197" s="5389"/>
      <c r="M1197" s="5393">
        <v>20</v>
      </c>
      <c r="N1197" s="5394"/>
      <c r="O1197" s="5395" t="s">
        <v>1417</v>
      </c>
      <c r="P1197" s="5396"/>
      <c r="Q1197" s="5396"/>
      <c r="R1197" s="5396"/>
      <c r="S1197" s="5396"/>
      <c r="T1197" s="5396"/>
      <c r="U1197" s="5378">
        <f>H51</f>
        <v>40</v>
      </c>
      <c r="V1197" s="5379"/>
      <c r="W1197" s="5478"/>
      <c r="X1197" s="529"/>
      <c r="Y1197" s="5357"/>
      <c r="Z1197" s="5476"/>
      <c r="AA1197" s="5476"/>
    </row>
    <row r="1198" spans="1:27" ht="18" customHeight="1">
      <c r="A1198" s="5357"/>
      <c r="B1198" s="5390"/>
      <c r="C1198" s="5475"/>
      <c r="D1198" s="5475"/>
      <c r="E1198" s="1338"/>
      <c r="F1198" s="1028" t="s">
        <v>280</v>
      </c>
      <c r="G1198" s="1040" t="s">
        <v>309</v>
      </c>
      <c r="H1198" s="1040"/>
      <c r="I1198" s="1040"/>
      <c r="J1198" s="1029" t="s">
        <v>15</v>
      </c>
      <c r="K1198" s="5389"/>
      <c r="L1198" s="5389"/>
      <c r="M1198" s="5393"/>
      <c r="N1198" s="5394"/>
      <c r="O1198" s="5395"/>
      <c r="P1198" s="5396"/>
      <c r="Q1198" s="5396"/>
      <c r="R1198" s="5396"/>
      <c r="S1198" s="5396"/>
      <c r="T1198" s="5396"/>
      <c r="U1198" s="5378"/>
      <c r="V1198" s="5379"/>
      <c r="W1198" s="5478"/>
      <c r="X1198" s="529"/>
      <c r="Y1198" s="5357"/>
      <c r="Z1198" s="5476"/>
      <c r="AA1198" s="5476"/>
    </row>
    <row r="1199" spans="1:27" ht="18" customHeight="1">
      <c r="A1199" s="5357"/>
      <c r="B1199" s="5380" t="s">
        <v>25</v>
      </c>
      <c r="C1199" s="5381"/>
      <c r="F1199" s="5"/>
      <c r="G1199" s="5"/>
      <c r="H1199" s="1343" t="s">
        <v>310</v>
      </c>
      <c r="I1199" s="1344">
        <v>500</v>
      </c>
      <c r="J1199" s="1029" t="s">
        <v>15</v>
      </c>
      <c r="K1199" s="5382" t="s">
        <v>1392</v>
      </c>
      <c r="L1199" s="5382"/>
      <c r="M1199" s="5473" t="s">
        <v>1260</v>
      </c>
      <c r="N1199" s="5474"/>
      <c r="O1199" s="5385" t="s">
        <v>1420</v>
      </c>
      <c r="P1199" s="5386"/>
      <c r="Q1199" s="5386"/>
      <c r="R1199" s="5386"/>
      <c r="S1199" s="5386"/>
      <c r="T1199" s="5386"/>
      <c r="U1199" s="5387" t="str">
        <f>Q51</f>
        <v>Portions</v>
      </c>
      <c r="V1199" s="5388"/>
      <c r="W1199" s="5478"/>
      <c r="X1199" s="529"/>
      <c r="Y1199" s="5357"/>
      <c r="Z1199" s="5476"/>
      <c r="AA1199" s="5476"/>
    </row>
    <row r="1200" spans="1:27" ht="18" customHeight="1">
      <c r="A1200" s="5357"/>
      <c r="B1200" s="5380"/>
      <c r="C1200" s="5381"/>
      <c r="D1200" s="1345"/>
      <c r="E1200" s="1345"/>
      <c r="F1200" s="5"/>
      <c r="G1200" s="5"/>
      <c r="H1200" s="1034" t="s">
        <v>311</v>
      </c>
      <c r="I1200" s="1346">
        <v>500</v>
      </c>
      <c r="J1200" s="1030" t="s">
        <v>281</v>
      </c>
      <c r="K1200" s="5382"/>
      <c r="L1200" s="5382"/>
      <c r="M1200" s="5473"/>
      <c r="N1200" s="5474"/>
      <c r="O1200" s="5385"/>
      <c r="P1200" s="5386"/>
      <c r="Q1200" s="5386"/>
      <c r="R1200" s="5386"/>
      <c r="S1200" s="5386"/>
      <c r="T1200" s="5386"/>
      <c r="U1200" s="5387"/>
      <c r="V1200" s="5388"/>
      <c r="W1200" s="5478"/>
      <c r="X1200" s="529"/>
      <c r="Y1200" s="5357"/>
      <c r="Z1200" s="5476"/>
      <c r="AA1200" s="5476"/>
    </row>
    <row r="1201" spans="1:27" ht="18" customHeight="1">
      <c r="A1201" s="5357"/>
      <c r="B1201" s="5343" t="s">
        <v>30</v>
      </c>
      <c r="C1201" s="5344"/>
      <c r="D1201" s="1347"/>
      <c r="E1201" s="1348"/>
      <c r="H1201" s="1034" t="s">
        <v>312</v>
      </c>
      <c r="I1201" s="1031">
        <f>(B1197/I1199)*I1200</f>
        <v>20</v>
      </c>
      <c r="J1201" s="1032" t="s">
        <v>282</v>
      </c>
      <c r="K1201" s="1349"/>
      <c r="L1201" s="1033"/>
      <c r="M1201" s="1349"/>
      <c r="N1201" s="1350"/>
      <c r="O1201" s="1339"/>
      <c r="P1201" s="1340"/>
      <c r="Q1201" s="1340"/>
      <c r="R1201" s="1340"/>
      <c r="S1201" s="1341"/>
      <c r="T1201" s="1341"/>
      <c r="U1201" s="1341"/>
      <c r="V1201" s="1342"/>
      <c r="W1201" s="5478"/>
      <c r="X1201" s="529"/>
      <c r="Y1201" s="5357"/>
      <c r="Z1201" s="5476"/>
      <c r="AA1201" s="5476"/>
    </row>
    <row r="1202" spans="1:27" ht="18" customHeight="1">
      <c r="A1202" s="5357"/>
      <c r="B1202" s="5347" t="s">
        <v>284</v>
      </c>
      <c r="C1202" s="5349" t="s">
        <v>285</v>
      </c>
      <c r="D1202" s="1284" t="s">
        <v>283</v>
      </c>
      <c r="E1202" s="1035"/>
      <c r="F1202" s="1035"/>
      <c r="G1202" s="1035" t="str">
        <f>D1204</f>
        <v>D</v>
      </c>
      <c r="H1202" s="1035"/>
      <c r="I1202" s="1035"/>
      <c r="J1202" s="1035"/>
      <c r="K1202" s="1035"/>
      <c r="L1202" s="1034"/>
      <c r="M1202" s="1035"/>
      <c r="N1202" s="1351"/>
      <c r="O1202" s="1339"/>
      <c r="P1202" s="1340"/>
      <c r="Q1202" s="1340"/>
      <c r="R1202" s="1340"/>
      <c r="S1202" s="1341"/>
      <c r="T1202" s="1341"/>
      <c r="U1202" s="1341"/>
      <c r="V1202" s="1342"/>
      <c r="W1202" s="5478"/>
      <c r="X1202" s="529"/>
      <c r="Y1202" s="5357"/>
      <c r="Z1202" s="5476"/>
      <c r="AA1202" s="5476"/>
    </row>
    <row r="1203" spans="1:27" ht="18" customHeight="1">
      <c r="A1203" s="5357"/>
      <c r="B1203" s="5347"/>
      <c r="C1203" s="5349"/>
      <c r="D1203" s="1036" t="s">
        <v>27</v>
      </c>
      <c r="E1203" s="1284" t="s">
        <v>286</v>
      </c>
      <c r="F1203" s="963"/>
      <c r="G1203" s="1037"/>
      <c r="H1203" s="1035"/>
      <c r="I1203" s="1035"/>
      <c r="J1203" s="951"/>
      <c r="K1203" s="1352"/>
      <c r="L1203" s="1352"/>
      <c r="M1203" s="1352"/>
      <c r="N1203" s="1353"/>
      <c r="O1203" s="1339"/>
      <c r="P1203" s="1340"/>
      <c r="Q1203" s="1340"/>
      <c r="R1203" s="1340"/>
      <c r="S1203" s="1341"/>
      <c r="T1203" s="1341"/>
      <c r="U1203" s="1341"/>
      <c r="V1203" s="1342"/>
      <c r="W1203" s="5478"/>
      <c r="X1203" s="529"/>
      <c r="Y1203" s="5357"/>
      <c r="Z1203" s="5476"/>
      <c r="AA1203" s="5476"/>
    </row>
    <row r="1204" spans="1:27" ht="18" customHeight="1">
      <c r="A1204" s="5357"/>
      <c r="B1204" s="5347"/>
      <c r="C1204" s="5349"/>
      <c r="D1204" s="977" t="str">
        <f>SUBSTITUTE(ADDRESS(1,COLUMN(),4),"1","")</f>
        <v>D</v>
      </c>
      <c r="E1204" s="1027"/>
      <c r="F1204" s="1027"/>
      <c r="G1204" s="1027"/>
      <c r="H1204" s="1027"/>
      <c r="I1204" s="1027"/>
      <c r="J1204" s="1027"/>
      <c r="K1204" s="1027"/>
      <c r="L1204" s="1027"/>
      <c r="M1204" s="1025"/>
      <c r="N1204" s="399"/>
      <c r="O1204" s="1339"/>
      <c r="P1204" s="1340"/>
      <c r="Q1204" s="1340"/>
      <c r="R1204" s="1340"/>
      <c r="S1204" s="1341"/>
      <c r="T1204" s="1341"/>
      <c r="U1204" s="1341"/>
      <c r="V1204" s="1342"/>
      <c r="W1204" s="5478"/>
      <c r="X1204" s="529"/>
      <c r="Y1204" s="5357"/>
      <c r="Z1204" s="5476"/>
      <c r="AA1204" s="5476"/>
    </row>
    <row r="1205" spans="1:27" ht="18" customHeight="1">
      <c r="A1205" s="5357"/>
      <c r="B1205" s="1354"/>
      <c r="C1205" s="1355"/>
      <c r="D1205" s="1038"/>
      <c r="E1205" s="5397" t="s">
        <v>290</v>
      </c>
      <c r="F1205" s="5397"/>
      <c r="G1205" s="935"/>
      <c r="H1205" s="5"/>
      <c r="I1205" s="935"/>
      <c r="J1205" s="942">
        <f>D1205</f>
        <v>0</v>
      </c>
      <c r="K1205" s="1039"/>
      <c r="L1205" s="1044"/>
      <c r="M1205" s="5397" t="s">
        <v>291</v>
      </c>
      <c r="N1205" s="5398"/>
      <c r="O1205" s="1339"/>
      <c r="P1205" s="1340"/>
      <c r="Q1205" s="1340"/>
      <c r="R1205" s="1340"/>
      <c r="S1205" s="1341"/>
      <c r="T1205" s="1341"/>
      <c r="U1205" s="1341"/>
      <c r="V1205" s="1342"/>
      <c r="W1205" s="5478"/>
      <c r="X1205" s="529"/>
      <c r="Y1205" s="5357"/>
      <c r="Z1205" s="5476"/>
      <c r="AA1205" s="5476"/>
    </row>
    <row r="1206" spans="1:27" ht="18" customHeight="1">
      <c r="A1206" s="5357"/>
      <c r="B1206" s="1354"/>
      <c r="C1206" s="1418" t="s">
        <v>292</v>
      </c>
      <c r="D1206" s="1356">
        <f>B1197</f>
        <v>20</v>
      </c>
      <c r="E1206" s="5338" t="str">
        <f>M1199</f>
        <v>?</v>
      </c>
      <c r="F1206" s="1357">
        <f>C1251</f>
        <v>1500</v>
      </c>
      <c r="G1206" s="1"/>
      <c r="H1206" s="5"/>
      <c r="I1206" s="1065"/>
      <c r="J1206" s="942"/>
      <c r="K1206" s="1086" t="s">
        <v>292</v>
      </c>
      <c r="L1206" s="1358">
        <f>M1197</f>
        <v>20</v>
      </c>
      <c r="M1206" s="5338" t="str">
        <f>M1199</f>
        <v>?</v>
      </c>
      <c r="N1206" s="21">
        <f>L1250</f>
        <v>1500</v>
      </c>
      <c r="O1206" s="1339"/>
      <c r="P1206" s="1340"/>
      <c r="Q1206" s="1340"/>
      <c r="R1206" s="1340"/>
      <c r="S1206" s="1341"/>
      <c r="T1206" s="1341"/>
      <c r="U1206" s="1341"/>
      <c r="V1206" s="1342"/>
      <c r="W1206" s="5478"/>
      <c r="X1206" s="529"/>
      <c r="Y1206" s="5357"/>
      <c r="Z1206" s="5476"/>
      <c r="AA1206" s="5476"/>
    </row>
    <row r="1207" spans="1:27" ht="18" customHeight="1">
      <c r="A1207" s="5357"/>
      <c r="B1207" s="1354"/>
      <c r="C1207" s="1347"/>
      <c r="D1207" s="1359"/>
      <c r="E1207" s="5338"/>
      <c r="F1207" s="1360">
        <f>C1250</f>
        <v>1.5</v>
      </c>
      <c r="G1207" s="935"/>
      <c r="H1207" s="5"/>
      <c r="I1207" s="1361"/>
      <c r="J1207" s="1232"/>
      <c r="K1207" s="1362"/>
      <c r="L1207" s="1044"/>
      <c r="M1207" s="5338"/>
      <c r="N1207" s="22">
        <f>M1250</f>
        <v>1.5</v>
      </c>
      <c r="O1207" s="1339"/>
      <c r="P1207" s="1340"/>
      <c r="Q1207" s="1340"/>
      <c r="R1207" s="1340"/>
      <c r="S1207" s="1341"/>
      <c r="T1207" s="1341"/>
      <c r="U1207" s="1341"/>
      <c r="V1207" s="1342"/>
      <c r="W1207" s="5478"/>
      <c r="X1207" s="529"/>
      <c r="Y1207" s="5357"/>
      <c r="Z1207" s="5476"/>
      <c r="AA1207" s="5476"/>
    </row>
    <row r="1208" spans="1:27" ht="18" customHeight="1">
      <c r="A1208" s="5357"/>
      <c r="B1208" s="1363"/>
      <c r="C1208" s="1027"/>
      <c r="D1208" s="1027"/>
      <c r="E1208" s="1027"/>
      <c r="F1208" s="1027"/>
      <c r="G1208" s="1027"/>
      <c r="H1208" s="1027"/>
      <c r="I1208" s="1027"/>
      <c r="J1208" s="1027"/>
      <c r="K1208" s="1025" t="s">
        <v>284</v>
      </c>
      <c r="L1208" s="1025" t="s">
        <v>1272</v>
      </c>
      <c r="M1208" s="1025" t="s">
        <v>1273</v>
      </c>
      <c r="N1208" s="399" t="s">
        <v>289</v>
      </c>
      <c r="O1208" s="1332"/>
      <c r="P1208" s="1333"/>
      <c r="Q1208" s="1333"/>
      <c r="R1208" s="1333"/>
      <c r="S1208" s="1334" t="s">
        <v>284</v>
      </c>
      <c r="T1208" s="1334" t="s">
        <v>1272</v>
      </c>
      <c r="U1208" s="1334" t="s">
        <v>1273</v>
      </c>
      <c r="V1208" s="1335" t="s">
        <v>289</v>
      </c>
      <c r="W1208" s="5478"/>
      <c r="X1208" s="529"/>
      <c r="Y1208" s="5357"/>
      <c r="Z1208" s="5476"/>
      <c r="AA1208" s="5476"/>
    </row>
    <row r="1209" spans="1:27" ht="18" customHeight="1">
      <c r="A1209" s="5357"/>
      <c r="B1209" s="1364"/>
      <c r="C1209" s="1043"/>
      <c r="D1209" s="941"/>
      <c r="E1209" s="935"/>
      <c r="F1209" s="935"/>
      <c r="G1209" s="935"/>
      <c r="H1209" s="5"/>
      <c r="I1209" s="935"/>
      <c r="J1209" s="953">
        <f t="shared" ref="J1209:J1248" si="21">D1209</f>
        <v>0</v>
      </c>
      <c r="K1209" s="1039">
        <f>IF(ISTEXT(B1209),B1209,IF(ISBLANK(B1209),0,(B1209/B1197)*M1197))</f>
        <v>0</v>
      </c>
      <c r="L1209" s="1044">
        <f>+IF(ISTEXT(C1209),0,IF(ISBLANK(C1209),0,(C1209/B1197)*M1197))</f>
        <v>0</v>
      </c>
      <c r="M1209" s="1045">
        <f>+IF(ISTEXT(C1209),0,IF(ISBLANK(C1209),0,(C1209/1000/B1197)*M1197))</f>
        <v>0</v>
      </c>
      <c r="N1209" s="23">
        <f>IF(ISTEXT(C1209),0,(C1209/C1250)/1000)</f>
        <v>0</v>
      </c>
      <c r="O1209" s="942"/>
      <c r="P1209" s="942"/>
      <c r="Q1209" s="942"/>
      <c r="R1209" s="1365">
        <f t="shared" ref="R1209:R1248" si="22">D1209</f>
        <v>0</v>
      </c>
      <c r="S1209" s="1369">
        <f>(K1209/M1197)*U1197</f>
        <v>0</v>
      </c>
      <c r="T1209" s="1370">
        <f>(L1209/M1197)*U1197</f>
        <v>0</v>
      </c>
      <c r="U1209" s="1371">
        <f>(M1209/M1197)*U1197</f>
        <v>0</v>
      </c>
      <c r="V1209" s="1372">
        <f t="shared" ref="V1209:V1248" si="23">N1209</f>
        <v>0</v>
      </c>
      <c r="W1209" s="5478"/>
      <c r="X1209" s="529"/>
      <c r="Y1209" s="5357"/>
      <c r="Z1209" s="5476"/>
      <c r="AA1209" s="5476"/>
    </row>
    <row r="1210" spans="1:27" ht="18" customHeight="1">
      <c r="A1210" s="5357"/>
      <c r="B1210" s="1364">
        <v>2</v>
      </c>
      <c r="C1210" s="1043">
        <v>500</v>
      </c>
      <c r="D1210" s="941" t="s">
        <v>512</v>
      </c>
      <c r="E1210" s="935"/>
      <c r="F1210" s="935"/>
      <c r="G1210" s="935"/>
      <c r="H1210" s="5"/>
      <c r="I1210" s="935"/>
      <c r="J1210" s="953" t="str">
        <f t="shared" si="21"/>
        <v>Exemple = pommes</v>
      </c>
      <c r="K1210" s="1039">
        <f>IF(ISTEXT(B1210),B1210,IF(ISBLANK(B1210),0,(B1210/B1197)*M1197))</f>
        <v>2</v>
      </c>
      <c r="L1210" s="1044">
        <f>+IF(ISTEXT(C1210),0,IF(ISBLANK(C1210),0,(C1210/B1197)*M1197))</f>
        <v>500</v>
      </c>
      <c r="M1210" s="1045">
        <f>+IF(ISTEXT(C1210),0,IF(ISBLANK(C1210),0,(C1210/1000/B1197)*M1197))</f>
        <v>0.5</v>
      </c>
      <c r="N1210" s="23">
        <f>IF(ISTEXT(C1210),0,(C1210/C1250)/1000)</f>
        <v>0.33333333333333331</v>
      </c>
      <c r="O1210" s="942"/>
      <c r="P1210" s="942"/>
      <c r="Q1210" s="942"/>
      <c r="R1210" s="1365" t="str">
        <f t="shared" si="22"/>
        <v>Exemple = pommes</v>
      </c>
      <c r="S1210" s="1369">
        <f>(K1210/M1197)*U1197</f>
        <v>4</v>
      </c>
      <c r="T1210" s="1370">
        <f>(L1210/M1197)*U1197</f>
        <v>1000</v>
      </c>
      <c r="U1210" s="1371">
        <f>(M1210/M1197)*U1197</f>
        <v>1</v>
      </c>
      <c r="V1210" s="1372">
        <f t="shared" si="23"/>
        <v>0.33333333333333331</v>
      </c>
      <c r="W1210" s="5478"/>
      <c r="X1210" s="529"/>
      <c r="Y1210" s="5357"/>
      <c r="Z1210" s="1288" t="s">
        <v>1382</v>
      </c>
    </row>
    <row r="1211" spans="1:27" ht="18" customHeight="1">
      <c r="A1211" s="5357"/>
      <c r="B1211" s="1364"/>
      <c r="C1211" s="1043"/>
      <c r="D1211" s="941"/>
      <c r="E1211" s="935"/>
      <c r="F1211" s="935"/>
      <c r="G1211" s="935"/>
      <c r="H1211" s="5"/>
      <c r="I1211" s="935"/>
      <c r="J1211" s="953">
        <f t="shared" si="21"/>
        <v>0</v>
      </c>
      <c r="K1211" s="1039">
        <f>IF(ISTEXT(B1211),B1211,IF(ISBLANK(B1211),0,(B1211/B1197)*M1197))</f>
        <v>0</v>
      </c>
      <c r="L1211" s="1044">
        <f>+IF(ISTEXT(C1211),0,IF(ISBLANK(C1211),0,(C1211/B1197)*M1197))</f>
        <v>0</v>
      </c>
      <c r="M1211" s="1045">
        <f>+IF(ISTEXT(C1211),0,IF(ISBLANK(C1211),0,(C1211/1000/B1197)*M1197))</f>
        <v>0</v>
      </c>
      <c r="N1211" s="23">
        <f>IF(ISTEXT(C1211),0,(C1211/C1250)/1000)</f>
        <v>0</v>
      </c>
      <c r="O1211" s="942"/>
      <c r="P1211" s="942"/>
      <c r="Q1211" s="942"/>
      <c r="R1211" s="1365">
        <f t="shared" si="22"/>
        <v>0</v>
      </c>
      <c r="S1211" s="1369">
        <f>(K1211/M1197)*U1197</f>
        <v>0</v>
      </c>
      <c r="T1211" s="1370">
        <f>(L1211/M1197)*U1197</f>
        <v>0</v>
      </c>
      <c r="U1211" s="1371">
        <f>(M1211/M1197)*U1197</f>
        <v>0</v>
      </c>
      <c r="V1211" s="1372">
        <f t="shared" si="23"/>
        <v>0</v>
      </c>
      <c r="W1211" s="5478"/>
      <c r="X1211" s="529"/>
      <c r="Y1211" s="5357"/>
      <c r="Z1211" s="1288" t="s">
        <v>1382</v>
      </c>
    </row>
    <row r="1212" spans="1:27" ht="18" customHeight="1">
      <c r="A1212" s="5357"/>
      <c r="B1212" s="1364"/>
      <c r="C1212" s="1043">
        <v>1000</v>
      </c>
      <c r="D1212" s="941" t="s">
        <v>1434</v>
      </c>
      <c r="E1212" s="935"/>
      <c r="F1212" s="935"/>
      <c r="G1212" s="935"/>
      <c r="H1212" s="5"/>
      <c r="I1212" s="935"/>
      <c r="J1212" s="953" t="str">
        <f t="shared" si="21"/>
        <v>poires</v>
      </c>
      <c r="K1212" s="1039">
        <f>IF(ISTEXT(B1212),B1212,IF(ISBLANK(B1212),0,(B1212/B1197)*M1197))</f>
        <v>0</v>
      </c>
      <c r="L1212" s="1044">
        <f>+IF(ISTEXT(C1212),0,IF(ISBLANK(C1212),0,(C1212/B1197)*M1197))</f>
        <v>1000</v>
      </c>
      <c r="M1212" s="1045">
        <f>+IF(ISTEXT(C1212),0,IF(ISBLANK(C1212),0,(C1212/1000/B1197)*M1197))</f>
        <v>1</v>
      </c>
      <c r="N1212" s="23">
        <f>IF(ISTEXT(C1212),0,(C1212/C1250)/1000)</f>
        <v>0.66666666666666663</v>
      </c>
      <c r="O1212" s="942"/>
      <c r="P1212" s="942"/>
      <c r="Q1212" s="942"/>
      <c r="R1212" s="1365" t="str">
        <f t="shared" si="22"/>
        <v>poires</v>
      </c>
      <c r="S1212" s="1369">
        <f>(K1212/M1197)*U1197</f>
        <v>0</v>
      </c>
      <c r="T1212" s="1370">
        <f>(L1212/M1197)*U1197</f>
        <v>2000</v>
      </c>
      <c r="U1212" s="1371">
        <f>(M1212/M1197)*U1197</f>
        <v>2</v>
      </c>
      <c r="V1212" s="1372">
        <f t="shared" si="23"/>
        <v>0.66666666666666663</v>
      </c>
      <c r="W1212" s="5478"/>
      <c r="X1212" s="529"/>
      <c r="Y1212" s="5357"/>
      <c r="Z1212" s="1288" t="s">
        <v>1382</v>
      </c>
    </row>
    <row r="1213" spans="1:27" ht="18" customHeight="1">
      <c r="A1213" s="5357"/>
      <c r="B1213" s="1364"/>
      <c r="C1213" s="1043"/>
      <c r="D1213" s="941"/>
      <c r="E1213" s="935"/>
      <c r="F1213" s="935"/>
      <c r="G1213" s="935"/>
      <c r="H1213" s="5"/>
      <c r="J1213" s="953">
        <f t="shared" si="21"/>
        <v>0</v>
      </c>
      <c r="K1213" s="1039">
        <f>IF(ISTEXT(B1213),B1213,IF(ISBLANK(B1213),0,(B1213/B1197)*M1197))</f>
        <v>0</v>
      </c>
      <c r="L1213" s="1044">
        <f>+IF(ISTEXT(C1213),0,IF(ISBLANK(C1213),0,(C1213/B1197)*M1197))</f>
        <v>0</v>
      </c>
      <c r="M1213" s="1045">
        <f>+IF(ISTEXT(C1213),0,IF(ISBLANK(C1213),0,(C1213/1000/B1197)*M1197))</f>
        <v>0</v>
      </c>
      <c r="N1213" s="23">
        <f>IF(ISTEXT(C1213),0,(C1213/C1250)/1000)</f>
        <v>0</v>
      </c>
      <c r="O1213" s="942"/>
      <c r="P1213" s="942"/>
      <c r="Q1213" s="942"/>
      <c r="R1213" s="1365">
        <f t="shared" si="22"/>
        <v>0</v>
      </c>
      <c r="S1213" s="1369">
        <f>(K1213/M1197)*U1197</f>
        <v>0</v>
      </c>
      <c r="T1213" s="1370">
        <f>(L1213/M1197)*U1197</f>
        <v>0</v>
      </c>
      <c r="U1213" s="1371">
        <f>(M1213/M1197)*U1197</f>
        <v>0</v>
      </c>
      <c r="V1213" s="1372">
        <f t="shared" si="23"/>
        <v>0</v>
      </c>
      <c r="W1213" s="5478"/>
      <c r="X1213" s="529"/>
      <c r="Y1213" s="5357"/>
      <c r="Z1213" s="1288" t="s">
        <v>1382</v>
      </c>
    </row>
    <row r="1214" spans="1:27" ht="18" customHeight="1">
      <c r="A1214" s="5357"/>
      <c r="B1214" s="1364"/>
      <c r="C1214" s="1043"/>
      <c r="D1214" s="941"/>
      <c r="E1214" s="935"/>
      <c r="F1214" s="935"/>
      <c r="G1214" s="935"/>
      <c r="H1214" s="5"/>
      <c r="I1214" s="935"/>
      <c r="J1214" s="953">
        <f t="shared" si="21"/>
        <v>0</v>
      </c>
      <c r="K1214" s="1039">
        <f>IF(ISTEXT(B1214),B1214,IF(ISBLANK(B1214),0,(B1214/B1197)*M1197))</f>
        <v>0</v>
      </c>
      <c r="L1214" s="1044">
        <f>+IF(ISTEXT(C1214),0,IF(ISBLANK(C1214),0,(C1214/B1197)*M1197))</f>
        <v>0</v>
      </c>
      <c r="M1214" s="1045">
        <f>+IF(ISTEXT(C1214),0,IF(ISBLANK(C1214),0,(C1214/1000/B1197)*M1197))</f>
        <v>0</v>
      </c>
      <c r="N1214" s="23">
        <f>IF(ISTEXT(C1214),0,(C1214/C1250)/1000)</f>
        <v>0</v>
      </c>
      <c r="O1214" s="942"/>
      <c r="P1214" s="942"/>
      <c r="Q1214" s="942"/>
      <c r="R1214" s="1365">
        <f t="shared" si="22"/>
        <v>0</v>
      </c>
      <c r="S1214" s="1369">
        <f>(K1214/M1197)*U1197</f>
        <v>0</v>
      </c>
      <c r="T1214" s="1370">
        <f>(L1214/M1197)*U1197</f>
        <v>0</v>
      </c>
      <c r="U1214" s="1371">
        <f>(M1214/M1197)*U1197</f>
        <v>0</v>
      </c>
      <c r="V1214" s="1372">
        <f t="shared" si="23"/>
        <v>0</v>
      </c>
      <c r="W1214" s="5478"/>
      <c r="X1214" s="529"/>
      <c r="Y1214" s="5357"/>
      <c r="Z1214" s="1288" t="s">
        <v>1382</v>
      </c>
    </row>
    <row r="1215" spans="1:27" ht="18" customHeight="1">
      <c r="A1215" s="5357"/>
      <c r="B1215" s="1364"/>
      <c r="C1215" s="1043"/>
      <c r="D1215" s="941"/>
      <c r="E1215" s="935"/>
      <c r="F1215" s="935"/>
      <c r="G1215" s="935"/>
      <c r="H1215" s="5"/>
      <c r="I1215" s="935"/>
      <c r="J1215" s="953">
        <f t="shared" si="21"/>
        <v>0</v>
      </c>
      <c r="K1215" s="1039">
        <f>IF(ISTEXT(B1215),B1215,IF(ISBLANK(B1215),0,(B1215/B1197)*M1197))</f>
        <v>0</v>
      </c>
      <c r="L1215" s="1044">
        <f>+IF(ISTEXT(C1215),0,IF(ISBLANK(C1215),0,(C1215/B1197)*M1197))</f>
        <v>0</v>
      </c>
      <c r="M1215" s="1045">
        <f>+IF(ISTEXT(C1215),0,IF(ISBLANK(C1215),0,(C1215/1000/B1197)*M1197))</f>
        <v>0</v>
      </c>
      <c r="N1215" s="23">
        <f>IF(ISTEXT(C1215),0,(C1215/C1250)/1000)</f>
        <v>0</v>
      </c>
      <c r="O1215" s="942"/>
      <c r="P1215" s="942"/>
      <c r="Q1215" s="942"/>
      <c r="R1215" s="1365">
        <f t="shared" si="22"/>
        <v>0</v>
      </c>
      <c r="S1215" s="1369">
        <f>(K1215/M1197)*U1197</f>
        <v>0</v>
      </c>
      <c r="T1215" s="1370">
        <f>(L1215/M1197)*U1197</f>
        <v>0</v>
      </c>
      <c r="U1215" s="1371">
        <f>(M1215/M1197)*U1197</f>
        <v>0</v>
      </c>
      <c r="V1215" s="1372">
        <f t="shared" si="23"/>
        <v>0</v>
      </c>
      <c r="W1215" s="5478"/>
      <c r="X1215" s="529"/>
      <c r="Y1215" s="5357"/>
      <c r="Z1215" s="1288" t="s">
        <v>1382</v>
      </c>
    </row>
    <row r="1216" spans="1:27" ht="18" customHeight="1">
      <c r="A1216" s="5357"/>
      <c r="B1216" s="1364"/>
      <c r="C1216" s="1043"/>
      <c r="D1216" s="941"/>
      <c r="E1216" s="935"/>
      <c r="F1216" s="935"/>
      <c r="G1216" s="935"/>
      <c r="H1216" s="5"/>
      <c r="I1216" s="935"/>
      <c r="J1216" s="953">
        <f t="shared" si="21"/>
        <v>0</v>
      </c>
      <c r="K1216" s="1039">
        <f>IF(ISTEXT(B1216),B1216,IF(ISBLANK(B1216),0,(B1216/B1197)*M1197))</f>
        <v>0</v>
      </c>
      <c r="L1216" s="1044">
        <f>+IF(ISTEXT(C1216),0,IF(ISBLANK(C1216),0,(C1216/B1197)*M1197))</f>
        <v>0</v>
      </c>
      <c r="M1216" s="1045">
        <f>+IF(ISTEXT(C1216),0,IF(ISBLANK(C1216),0,(C1216/1000/B1197)*M1197))</f>
        <v>0</v>
      </c>
      <c r="N1216" s="23">
        <f>IF(ISTEXT(C1216),0,(C1216/C1250)/1000)</f>
        <v>0</v>
      </c>
      <c r="O1216" s="942"/>
      <c r="P1216" s="942"/>
      <c r="Q1216" s="942"/>
      <c r="R1216" s="1365">
        <f t="shared" si="22"/>
        <v>0</v>
      </c>
      <c r="S1216" s="1369">
        <f>(K1216/M1197)*U1197</f>
        <v>0</v>
      </c>
      <c r="T1216" s="1370">
        <f>(L1216/M1197)*U1197</f>
        <v>0</v>
      </c>
      <c r="U1216" s="1371">
        <f>(M1216/M1197)*U1197</f>
        <v>0</v>
      </c>
      <c r="V1216" s="1372">
        <f t="shared" si="23"/>
        <v>0</v>
      </c>
      <c r="W1216" s="5478"/>
      <c r="X1216" s="529"/>
      <c r="Y1216" s="5357"/>
      <c r="Z1216" s="1288" t="s">
        <v>1382</v>
      </c>
    </row>
    <row r="1217" spans="1:26" ht="18" customHeight="1">
      <c r="A1217" s="5357"/>
      <c r="B1217" s="1364"/>
      <c r="C1217" s="1043"/>
      <c r="D1217" s="941"/>
      <c r="E1217" s="935"/>
      <c r="F1217" s="935"/>
      <c r="G1217" s="935"/>
      <c r="H1217" s="5"/>
      <c r="I1217" s="935"/>
      <c r="J1217" s="953">
        <f t="shared" si="21"/>
        <v>0</v>
      </c>
      <c r="K1217" s="1039">
        <f>IF(ISTEXT(B1217),B1217,IF(ISBLANK(B1217),0,(B1217/B1197)*M1197))</f>
        <v>0</v>
      </c>
      <c r="L1217" s="1044">
        <f>+IF(ISTEXT(C1217),0,IF(ISBLANK(C1217),0,(C1217/B1197)*M1197))</f>
        <v>0</v>
      </c>
      <c r="M1217" s="1045">
        <f>+IF(ISTEXT(C1217),0,IF(ISBLANK(C1217),0,(C1217/1000/B1197)*M1197))</f>
        <v>0</v>
      </c>
      <c r="N1217" s="23">
        <f>IF(ISTEXT(C1217),0,(C1217/C1250)/1000)</f>
        <v>0</v>
      </c>
      <c r="O1217" s="942"/>
      <c r="P1217" s="942"/>
      <c r="Q1217" s="942"/>
      <c r="R1217" s="1365">
        <f t="shared" si="22"/>
        <v>0</v>
      </c>
      <c r="S1217" s="1369">
        <f>(K1217/M1197)*U1197</f>
        <v>0</v>
      </c>
      <c r="T1217" s="1370">
        <f>(L1217/M1197)*U1197</f>
        <v>0</v>
      </c>
      <c r="U1217" s="1371">
        <f>(M1217/M1197)*U1197</f>
        <v>0</v>
      </c>
      <c r="V1217" s="1372">
        <f t="shared" si="23"/>
        <v>0</v>
      </c>
      <c r="W1217" s="5478"/>
      <c r="X1217" s="529"/>
      <c r="Y1217" s="5357"/>
      <c r="Z1217" s="1288" t="s">
        <v>1382</v>
      </c>
    </row>
    <row r="1218" spans="1:26" ht="18" customHeight="1">
      <c r="A1218" s="5357"/>
      <c r="B1218" s="1364"/>
      <c r="C1218" s="1043"/>
      <c r="D1218" s="941"/>
      <c r="E1218" s="935"/>
      <c r="F1218" s="935"/>
      <c r="G1218" s="935"/>
      <c r="H1218" s="5"/>
      <c r="I1218" s="935"/>
      <c r="J1218" s="953">
        <f t="shared" si="21"/>
        <v>0</v>
      </c>
      <c r="K1218" s="1039">
        <f>IF(ISTEXT(B1218),B1218,IF(ISBLANK(B1218),0,(B1218/B1197)*M1197))</f>
        <v>0</v>
      </c>
      <c r="L1218" s="1044">
        <f>+IF(ISTEXT(C1218),0,IF(ISBLANK(C1218),0,(C1218/B1197)*M1197))</f>
        <v>0</v>
      </c>
      <c r="M1218" s="1045">
        <f>+IF(ISTEXT(C1218),0,IF(ISBLANK(C1218),0,(C1218/1000/B1197)*M1197))</f>
        <v>0</v>
      </c>
      <c r="N1218" s="23">
        <f>IF(ISTEXT(C1218),0,(C1218/C1250)/1000)</f>
        <v>0</v>
      </c>
      <c r="O1218" s="942"/>
      <c r="P1218" s="942"/>
      <c r="Q1218" s="942"/>
      <c r="R1218" s="1365">
        <f t="shared" si="22"/>
        <v>0</v>
      </c>
      <c r="S1218" s="1369">
        <f>(K1218/M1197)*U1197</f>
        <v>0</v>
      </c>
      <c r="T1218" s="1370">
        <f>(L1218/M1197)*U1197</f>
        <v>0</v>
      </c>
      <c r="U1218" s="1371">
        <f>(M1218/M1197)*U1197</f>
        <v>0</v>
      </c>
      <c r="V1218" s="1372">
        <f t="shared" si="23"/>
        <v>0</v>
      </c>
      <c r="W1218" s="5478"/>
      <c r="X1218" s="529"/>
      <c r="Y1218" s="5357"/>
      <c r="Z1218" s="1288" t="s">
        <v>1382</v>
      </c>
    </row>
    <row r="1219" spans="1:26" ht="18" customHeight="1">
      <c r="A1219" s="5357"/>
      <c r="B1219" s="1364"/>
      <c r="C1219" s="1043"/>
      <c r="D1219" s="941"/>
      <c r="E1219" s="935"/>
      <c r="F1219" s="935"/>
      <c r="G1219" s="935"/>
      <c r="H1219" s="5"/>
      <c r="I1219" s="935"/>
      <c r="J1219" s="953">
        <f t="shared" si="21"/>
        <v>0</v>
      </c>
      <c r="K1219" s="1039">
        <f>IF(ISTEXT(B1219),B1219,IF(ISBLANK(B1219),0,(B1219/B1197)*M1197))</f>
        <v>0</v>
      </c>
      <c r="L1219" s="1044">
        <f>+IF(ISTEXT(C1219),0,IF(ISBLANK(C1219),0,(C1219/B1197)*M1197))</f>
        <v>0</v>
      </c>
      <c r="M1219" s="1045">
        <f>+IF(ISTEXT(C1219),0,IF(ISBLANK(C1219),0,(C1219/1000/B1197)*M1197))</f>
        <v>0</v>
      </c>
      <c r="N1219" s="23">
        <f>IF(ISTEXT(C1219),0,(C1219/C1250)/1000)</f>
        <v>0</v>
      </c>
      <c r="O1219" s="942"/>
      <c r="P1219" s="942"/>
      <c r="Q1219" s="942"/>
      <c r="R1219" s="1365">
        <f t="shared" si="22"/>
        <v>0</v>
      </c>
      <c r="S1219" s="1369">
        <f>(K1219/M1197)*U1197</f>
        <v>0</v>
      </c>
      <c r="T1219" s="1370">
        <f>(L1219/M1197)*U1197</f>
        <v>0</v>
      </c>
      <c r="U1219" s="1371">
        <f>(M1219/M1197)*U1197</f>
        <v>0</v>
      </c>
      <c r="V1219" s="1372">
        <f t="shared" si="23"/>
        <v>0</v>
      </c>
      <c r="W1219" s="5478"/>
      <c r="X1219" s="529"/>
      <c r="Y1219" s="5357"/>
      <c r="Z1219" s="1288" t="s">
        <v>1382</v>
      </c>
    </row>
    <row r="1220" spans="1:26" ht="18" customHeight="1">
      <c r="A1220" s="5357"/>
      <c r="B1220" s="1364"/>
      <c r="C1220" s="1043"/>
      <c r="D1220" s="941"/>
      <c r="E1220" s="935"/>
      <c r="F1220" s="935"/>
      <c r="G1220" s="935"/>
      <c r="H1220" s="5"/>
      <c r="I1220" s="935"/>
      <c r="J1220" s="953">
        <f t="shared" si="21"/>
        <v>0</v>
      </c>
      <c r="K1220" s="1039">
        <f>IF(ISTEXT(B1220),B1220,IF(ISBLANK(B1220),0,(B1220/B1197)*M1197))</f>
        <v>0</v>
      </c>
      <c r="L1220" s="1044">
        <f>+IF(ISTEXT(C1220),0,IF(ISBLANK(C1220),0,(C1220/B1197)*M1197))</f>
        <v>0</v>
      </c>
      <c r="M1220" s="1045">
        <f>+IF(ISTEXT(C1220),0,IF(ISBLANK(C1220),0,(C1220/1000/B1197)*M1197))</f>
        <v>0</v>
      </c>
      <c r="N1220" s="23">
        <f>IF(ISTEXT(C1220),0,(C1220/C1250)/1000)</f>
        <v>0</v>
      </c>
      <c r="O1220" s="942"/>
      <c r="P1220" s="942"/>
      <c r="Q1220" s="942"/>
      <c r="R1220" s="1365">
        <f t="shared" si="22"/>
        <v>0</v>
      </c>
      <c r="S1220" s="1369">
        <f>(K1220/M1197)*U1197</f>
        <v>0</v>
      </c>
      <c r="T1220" s="1370">
        <f>(L1220/M1197)*U1197</f>
        <v>0</v>
      </c>
      <c r="U1220" s="1371">
        <f>(M1220/M1197)*U1197</f>
        <v>0</v>
      </c>
      <c r="V1220" s="1372">
        <f t="shared" si="23"/>
        <v>0</v>
      </c>
      <c r="W1220" s="5478"/>
      <c r="X1220" s="529"/>
      <c r="Y1220" s="5357"/>
      <c r="Z1220" s="1288" t="s">
        <v>1382</v>
      </c>
    </row>
    <row r="1221" spans="1:26" ht="18" customHeight="1">
      <c r="A1221" s="5357"/>
      <c r="B1221" s="1364"/>
      <c r="C1221" s="1043"/>
      <c r="D1221" s="941"/>
      <c r="E1221" s="935"/>
      <c r="F1221" s="935"/>
      <c r="G1221" s="935"/>
      <c r="H1221" s="5"/>
      <c r="I1221" s="935"/>
      <c r="J1221" s="953">
        <f t="shared" si="21"/>
        <v>0</v>
      </c>
      <c r="K1221" s="1039">
        <f>IF(ISTEXT(B1221),B1221,IF(ISBLANK(B1221),0,(B1221/B1197)*M1197))</f>
        <v>0</v>
      </c>
      <c r="L1221" s="1044">
        <f>+IF(ISTEXT(C1221),0,IF(ISBLANK(C1221),0,(C1221/B1197)*M1197))</f>
        <v>0</v>
      </c>
      <c r="M1221" s="1045">
        <f>+IF(ISTEXT(C1221),0,IF(ISBLANK(C1221),0,(C1221/1000/B1197)*M1197))</f>
        <v>0</v>
      </c>
      <c r="N1221" s="23">
        <f>IF(ISTEXT(C1221),0,(C1221/C1250)/1000)</f>
        <v>0</v>
      </c>
      <c r="O1221" s="942"/>
      <c r="P1221" s="942"/>
      <c r="Q1221" s="942"/>
      <c r="R1221" s="1365">
        <f t="shared" si="22"/>
        <v>0</v>
      </c>
      <c r="S1221" s="1369">
        <f>(K1221/M1197)*U1197</f>
        <v>0</v>
      </c>
      <c r="T1221" s="1370">
        <f>(L1221/M1197)*U1197</f>
        <v>0</v>
      </c>
      <c r="U1221" s="1371">
        <f>(M1221/M1197)*U1197</f>
        <v>0</v>
      </c>
      <c r="V1221" s="1372">
        <f t="shared" si="23"/>
        <v>0</v>
      </c>
      <c r="W1221" s="5478"/>
      <c r="X1221" s="529"/>
      <c r="Y1221" s="5357"/>
      <c r="Z1221" s="1288" t="s">
        <v>1382</v>
      </c>
    </row>
    <row r="1222" spans="1:26" ht="18" customHeight="1">
      <c r="A1222" s="5357"/>
      <c r="B1222" s="1364"/>
      <c r="C1222" s="1043"/>
      <c r="D1222" s="941"/>
      <c r="E1222" s="935"/>
      <c r="F1222" s="935"/>
      <c r="G1222" s="935"/>
      <c r="H1222" s="5"/>
      <c r="I1222" s="935"/>
      <c r="J1222" s="953">
        <f t="shared" si="21"/>
        <v>0</v>
      </c>
      <c r="K1222" s="1039">
        <f>IF(ISTEXT(B1222),B1222,IF(ISBLANK(B1222),0,(B1222/B1197)*M1197))</f>
        <v>0</v>
      </c>
      <c r="L1222" s="1044">
        <f>+IF(ISTEXT(C1222),0,IF(ISBLANK(C1222),0,(C1222/B1197)*M1197))</f>
        <v>0</v>
      </c>
      <c r="M1222" s="1045">
        <f>+IF(ISTEXT(C1222),0,IF(ISBLANK(C1222),0,(C1222/1000/B1197)*M1197))</f>
        <v>0</v>
      </c>
      <c r="N1222" s="23">
        <f>IF(ISTEXT(C1222),0,(C1222/C1250)/1000)</f>
        <v>0</v>
      </c>
      <c r="O1222" s="942"/>
      <c r="P1222" s="942"/>
      <c r="Q1222" s="942"/>
      <c r="R1222" s="1365">
        <f t="shared" si="22"/>
        <v>0</v>
      </c>
      <c r="S1222" s="1369">
        <f>(K1222/M1197)*U1197</f>
        <v>0</v>
      </c>
      <c r="T1222" s="1370">
        <f>(L1222/M1197)*U1197</f>
        <v>0</v>
      </c>
      <c r="U1222" s="1371">
        <f>(M1222/M1197)*U1197</f>
        <v>0</v>
      </c>
      <c r="V1222" s="1372">
        <f t="shared" si="23"/>
        <v>0</v>
      </c>
      <c r="W1222" s="5478"/>
      <c r="X1222" s="529"/>
      <c r="Y1222" s="5357"/>
      <c r="Z1222" s="1288" t="s">
        <v>1382</v>
      </c>
    </row>
    <row r="1223" spans="1:26" ht="18" customHeight="1">
      <c r="A1223" s="5357"/>
      <c r="B1223" s="1364"/>
      <c r="C1223" s="1043"/>
      <c r="D1223" s="941"/>
      <c r="E1223" s="935"/>
      <c r="F1223" s="935"/>
      <c r="G1223" s="935"/>
      <c r="H1223" s="5"/>
      <c r="I1223" s="935"/>
      <c r="J1223" s="953">
        <f t="shared" si="21"/>
        <v>0</v>
      </c>
      <c r="K1223" s="1039">
        <f>IF(ISTEXT(B1223),B1223,IF(ISBLANK(B1223),0,(B1223/B1197)*M1197))</f>
        <v>0</v>
      </c>
      <c r="L1223" s="1044">
        <f>+IF(ISTEXT(C1223),0,IF(ISBLANK(C1223),0,(C1223/B1197)*M1197))</f>
        <v>0</v>
      </c>
      <c r="M1223" s="1045">
        <f>+IF(ISTEXT(C1223),0,IF(ISBLANK(C1223),0,(C1223/1000/B1197)*M1197))</f>
        <v>0</v>
      </c>
      <c r="N1223" s="23">
        <f>IF(ISTEXT(C1223),0,(C1223/C1250)/1000)</f>
        <v>0</v>
      </c>
      <c r="O1223" s="942"/>
      <c r="P1223" s="942"/>
      <c r="Q1223" s="942"/>
      <c r="R1223" s="1365">
        <f t="shared" si="22"/>
        <v>0</v>
      </c>
      <c r="S1223" s="1369">
        <f>(K1223/M1197)*U1197</f>
        <v>0</v>
      </c>
      <c r="T1223" s="1370">
        <f>(L1223/M1197)*U1197</f>
        <v>0</v>
      </c>
      <c r="U1223" s="1371">
        <f>(M1223/M1197)*U1197</f>
        <v>0</v>
      </c>
      <c r="V1223" s="1372">
        <f t="shared" si="23"/>
        <v>0</v>
      </c>
      <c r="W1223" s="5478"/>
      <c r="X1223" s="529"/>
      <c r="Y1223" s="5357"/>
      <c r="Z1223" s="1288" t="s">
        <v>1382</v>
      </c>
    </row>
    <row r="1224" spans="1:26" ht="18" customHeight="1">
      <c r="A1224" s="5357"/>
      <c r="B1224" s="1364"/>
      <c r="C1224" s="1043"/>
      <c r="D1224" s="941"/>
      <c r="E1224" s="935"/>
      <c r="F1224" s="935"/>
      <c r="G1224" s="935"/>
      <c r="H1224" s="5"/>
      <c r="I1224" s="935"/>
      <c r="J1224" s="953">
        <f t="shared" si="21"/>
        <v>0</v>
      </c>
      <c r="K1224" s="1039">
        <f>IF(ISTEXT(B1224),B1224,IF(ISBLANK(B1224),0,(B1224/B1197)*M1197))</f>
        <v>0</v>
      </c>
      <c r="L1224" s="1044">
        <f>+IF(ISTEXT(C1224),0,IF(ISBLANK(C1224),0,(C1224/B1197)*M1197))</f>
        <v>0</v>
      </c>
      <c r="M1224" s="1045">
        <f>+IF(ISTEXT(C1224),0,IF(ISBLANK(C1224),0,(C1224/1000/B1197)*M1197))</f>
        <v>0</v>
      </c>
      <c r="N1224" s="23">
        <f>IF(ISTEXT(C1224),0,(C1224/C1250)/1000)</f>
        <v>0</v>
      </c>
      <c r="O1224" s="942"/>
      <c r="P1224" s="942"/>
      <c r="Q1224" s="942"/>
      <c r="R1224" s="1365">
        <f t="shared" si="22"/>
        <v>0</v>
      </c>
      <c r="S1224" s="1369">
        <f>(K1224/M1197)*U1197</f>
        <v>0</v>
      </c>
      <c r="T1224" s="1370">
        <f>(L1224/M1197)*U1197</f>
        <v>0</v>
      </c>
      <c r="U1224" s="1371">
        <f>(M1224/M1197)*U1197</f>
        <v>0</v>
      </c>
      <c r="V1224" s="1372">
        <f t="shared" si="23"/>
        <v>0</v>
      </c>
      <c r="W1224" s="5478"/>
      <c r="X1224" s="529"/>
      <c r="Y1224" s="5357"/>
      <c r="Z1224" s="1288" t="s">
        <v>1382</v>
      </c>
    </row>
    <row r="1225" spans="1:26" ht="18" customHeight="1">
      <c r="A1225" s="5357"/>
      <c r="B1225" s="1364"/>
      <c r="C1225" s="1043"/>
      <c r="D1225" s="941"/>
      <c r="E1225" s="935"/>
      <c r="F1225" s="935"/>
      <c r="G1225" s="935"/>
      <c r="H1225" s="5"/>
      <c r="I1225" s="935"/>
      <c r="J1225" s="953">
        <f t="shared" si="21"/>
        <v>0</v>
      </c>
      <c r="K1225" s="1039">
        <f>IF(ISTEXT(B1225),B1225,IF(ISBLANK(B1225),0,(B1225/B1197)*M1197))</f>
        <v>0</v>
      </c>
      <c r="L1225" s="1044">
        <f>+IF(ISTEXT(C1225),0,IF(ISBLANK(C1225),0,(C1225/B1197)*M1197))</f>
        <v>0</v>
      </c>
      <c r="M1225" s="1045">
        <f>+IF(ISTEXT(C1225),0,IF(ISBLANK(C1225),0,(C1225/1000/B1197)*M1197))</f>
        <v>0</v>
      </c>
      <c r="N1225" s="23">
        <f>IF(ISTEXT(C1225),0,(C1225/C1250)/1000)</f>
        <v>0</v>
      </c>
      <c r="O1225" s="942"/>
      <c r="P1225" s="942"/>
      <c r="Q1225" s="942"/>
      <c r="R1225" s="1365">
        <f t="shared" si="22"/>
        <v>0</v>
      </c>
      <c r="S1225" s="1369">
        <f>(K1225/M1197)*U1197</f>
        <v>0</v>
      </c>
      <c r="T1225" s="1370">
        <f>(L1225/M1197)*U1197</f>
        <v>0</v>
      </c>
      <c r="U1225" s="1371">
        <f>(M1225/M1197)*U1197</f>
        <v>0</v>
      </c>
      <c r="V1225" s="1372">
        <f t="shared" si="23"/>
        <v>0</v>
      </c>
      <c r="W1225" s="5478"/>
      <c r="X1225" s="529"/>
      <c r="Y1225" s="5357"/>
      <c r="Z1225" s="1288" t="s">
        <v>1382</v>
      </c>
    </row>
    <row r="1226" spans="1:26" ht="18" customHeight="1">
      <c r="A1226" s="5357"/>
      <c r="B1226" s="1364"/>
      <c r="C1226" s="1043"/>
      <c r="D1226" s="941"/>
      <c r="E1226" s="935"/>
      <c r="F1226" s="935"/>
      <c r="G1226" s="935"/>
      <c r="H1226" s="5"/>
      <c r="I1226" s="935"/>
      <c r="J1226" s="953">
        <f t="shared" si="21"/>
        <v>0</v>
      </c>
      <c r="K1226" s="1039">
        <f>IF(ISTEXT(B1226),B1226,IF(ISBLANK(B1226),0,(B1226/B1197)*M1197))</f>
        <v>0</v>
      </c>
      <c r="L1226" s="1044">
        <f>+IF(ISTEXT(C1226),0,IF(ISBLANK(C1226),0,(C1226/B1197)*M1197))</f>
        <v>0</v>
      </c>
      <c r="M1226" s="1045">
        <f>+IF(ISTEXT(C1226),0,IF(ISBLANK(C1226),0,(C1226/1000/B1197)*M1197))</f>
        <v>0</v>
      </c>
      <c r="N1226" s="23">
        <f>IF(ISTEXT(C1226),0,(C1226/C1250)/1000)</f>
        <v>0</v>
      </c>
      <c r="O1226" s="942"/>
      <c r="P1226" s="942"/>
      <c r="Q1226" s="942"/>
      <c r="R1226" s="1365">
        <f t="shared" si="22"/>
        <v>0</v>
      </c>
      <c r="S1226" s="1369">
        <f>(K1226/M1197)*U1197</f>
        <v>0</v>
      </c>
      <c r="T1226" s="1370">
        <f>(L1226/M1197)*U1197</f>
        <v>0</v>
      </c>
      <c r="U1226" s="1371">
        <f>(M1226/M1197)*U1197</f>
        <v>0</v>
      </c>
      <c r="V1226" s="1372">
        <f t="shared" si="23"/>
        <v>0</v>
      </c>
      <c r="W1226" s="5478"/>
      <c r="X1226" s="529"/>
      <c r="Y1226" s="5357"/>
      <c r="Z1226" s="1288" t="s">
        <v>1382</v>
      </c>
    </row>
    <row r="1227" spans="1:26" ht="18" customHeight="1">
      <c r="A1227" s="5357"/>
      <c r="B1227" s="1364"/>
      <c r="C1227" s="1043"/>
      <c r="D1227" s="941"/>
      <c r="E1227" s="935"/>
      <c r="F1227" s="935"/>
      <c r="G1227" s="935"/>
      <c r="H1227" s="5"/>
      <c r="I1227" s="935"/>
      <c r="J1227" s="953">
        <f t="shared" si="21"/>
        <v>0</v>
      </c>
      <c r="K1227" s="1039">
        <f>IF(ISTEXT(B1227),B1227,IF(ISBLANK(B1227),0,(B1227/B1197)*M1197))</f>
        <v>0</v>
      </c>
      <c r="L1227" s="1044">
        <f>+IF(ISTEXT(C1227),0,IF(ISBLANK(C1227),0,(C1227/B1197)*M1197))</f>
        <v>0</v>
      </c>
      <c r="M1227" s="1045">
        <f>+IF(ISTEXT(C1227),0,IF(ISBLANK(C1227),0,(C1227/1000/B1197)*M1197))</f>
        <v>0</v>
      </c>
      <c r="N1227" s="23">
        <f>IF(ISTEXT(C1227),0,(C1227/C1250)/1000)</f>
        <v>0</v>
      </c>
      <c r="O1227" s="942"/>
      <c r="P1227" s="942"/>
      <c r="Q1227" s="942"/>
      <c r="R1227" s="1365">
        <f t="shared" si="22"/>
        <v>0</v>
      </c>
      <c r="S1227" s="1369">
        <f>(K1227/M1197)*U1197</f>
        <v>0</v>
      </c>
      <c r="T1227" s="1370">
        <f>(L1227/M1197)*U1197</f>
        <v>0</v>
      </c>
      <c r="U1227" s="1371">
        <f>(M1227/M1197)*U1197</f>
        <v>0</v>
      </c>
      <c r="V1227" s="1372">
        <f t="shared" si="23"/>
        <v>0</v>
      </c>
      <c r="W1227" s="5478"/>
      <c r="X1227" s="529"/>
      <c r="Y1227" s="5357"/>
      <c r="Z1227" s="1288" t="s">
        <v>1382</v>
      </c>
    </row>
    <row r="1228" spans="1:26" ht="18" customHeight="1">
      <c r="A1228" s="5357"/>
      <c r="B1228" s="1364"/>
      <c r="C1228" s="1043"/>
      <c r="D1228" s="941"/>
      <c r="E1228" s="935"/>
      <c r="F1228" s="935"/>
      <c r="G1228" s="935"/>
      <c r="H1228" s="5"/>
      <c r="I1228" s="935"/>
      <c r="J1228" s="953">
        <f t="shared" si="21"/>
        <v>0</v>
      </c>
      <c r="K1228" s="1039">
        <f>IF(ISTEXT(B1228),B1228,IF(ISBLANK(B1228),0,(B1228/B1197)*M1197))</f>
        <v>0</v>
      </c>
      <c r="L1228" s="1044">
        <f>+IF(ISTEXT(C1228),0,IF(ISBLANK(C1228),0,(C1228/B1197)*M1197))</f>
        <v>0</v>
      </c>
      <c r="M1228" s="1045">
        <f>+IF(ISTEXT(C1228),0,IF(ISBLANK(C1228),0,(C1228/1000/B1197)*M1197))</f>
        <v>0</v>
      </c>
      <c r="N1228" s="23">
        <f>IF(ISTEXT(C1228),0,(C1228/C1250)/1000)</f>
        <v>0</v>
      </c>
      <c r="O1228" s="942"/>
      <c r="P1228" s="942"/>
      <c r="Q1228" s="942"/>
      <c r="R1228" s="1365">
        <f t="shared" si="22"/>
        <v>0</v>
      </c>
      <c r="S1228" s="1369">
        <f>(K1228/M1197)*U1197</f>
        <v>0</v>
      </c>
      <c r="T1228" s="1370">
        <f>(L1228/M1197)*U1197</f>
        <v>0</v>
      </c>
      <c r="U1228" s="1371">
        <f>(M1228/M1197)*U1197</f>
        <v>0</v>
      </c>
      <c r="V1228" s="1372">
        <f t="shared" si="23"/>
        <v>0</v>
      </c>
      <c r="W1228" s="5478"/>
      <c r="X1228" s="529"/>
      <c r="Y1228" s="5357"/>
      <c r="Z1228" s="1288" t="s">
        <v>1382</v>
      </c>
    </row>
    <row r="1229" spans="1:26" ht="18" customHeight="1">
      <c r="A1229" s="5357"/>
      <c r="B1229" s="1364"/>
      <c r="C1229" s="1043"/>
      <c r="D1229" s="941"/>
      <c r="E1229" s="935"/>
      <c r="F1229" s="935"/>
      <c r="G1229" s="935"/>
      <c r="H1229" s="5"/>
      <c r="I1229" s="935"/>
      <c r="J1229" s="953">
        <f t="shared" si="21"/>
        <v>0</v>
      </c>
      <c r="K1229" s="1039">
        <f>IF(ISTEXT(B1229),B1229,IF(ISBLANK(B1229),0,(B1229/B1197)*M1197))</f>
        <v>0</v>
      </c>
      <c r="L1229" s="1044">
        <f>+IF(ISTEXT(C1229),0,IF(ISBLANK(C1229),0,(C1229/B1197)*M1197))</f>
        <v>0</v>
      </c>
      <c r="M1229" s="1045">
        <f>+IF(ISTEXT(C1229),0,IF(ISBLANK(C1229),0,(C1229/1000/B1197)*M1197))</f>
        <v>0</v>
      </c>
      <c r="N1229" s="23">
        <f>IF(ISTEXT(C1229),0,(C1229/C1250)/1000)</f>
        <v>0</v>
      </c>
      <c r="O1229" s="942"/>
      <c r="P1229" s="942"/>
      <c r="Q1229" s="942"/>
      <c r="R1229" s="1365">
        <f t="shared" si="22"/>
        <v>0</v>
      </c>
      <c r="S1229" s="1369">
        <f>(K1229/M1197)*U1197</f>
        <v>0</v>
      </c>
      <c r="T1229" s="1370">
        <f>(L1229/M1197)*U1197</f>
        <v>0</v>
      </c>
      <c r="U1229" s="1371">
        <f>(M1229/M1197)*U1197</f>
        <v>0</v>
      </c>
      <c r="V1229" s="1372">
        <f t="shared" si="23"/>
        <v>0</v>
      </c>
      <c r="W1229" s="5478"/>
      <c r="X1229" s="529"/>
      <c r="Y1229" s="5357"/>
      <c r="Z1229" s="1288" t="s">
        <v>1382</v>
      </c>
    </row>
    <row r="1230" spans="1:26" ht="18" customHeight="1">
      <c r="A1230" s="5357"/>
      <c r="B1230" s="1364"/>
      <c r="C1230" s="1043"/>
      <c r="D1230" s="941"/>
      <c r="E1230" s="935"/>
      <c r="F1230" s="935"/>
      <c r="G1230" s="935"/>
      <c r="H1230" s="5"/>
      <c r="I1230" s="935"/>
      <c r="J1230" s="953">
        <f t="shared" si="21"/>
        <v>0</v>
      </c>
      <c r="K1230" s="1039">
        <f>IF(ISTEXT(B1230),B1230,IF(ISBLANK(B1230),0,(B1230/B1197)*M1197))</f>
        <v>0</v>
      </c>
      <c r="L1230" s="1044">
        <f>+IF(ISTEXT(C1230),0,IF(ISBLANK(C1230),0,(C1230/B1197)*M1197))</f>
        <v>0</v>
      </c>
      <c r="M1230" s="1045">
        <f>+IF(ISTEXT(C1230),0,IF(ISBLANK(C1230),0,(C1230/1000/B1197)*M1197))</f>
        <v>0</v>
      </c>
      <c r="N1230" s="23">
        <f>IF(ISTEXT(C1230),0,(C1230/C1250)/1000)</f>
        <v>0</v>
      </c>
      <c r="O1230" s="942"/>
      <c r="P1230" s="942"/>
      <c r="Q1230" s="942"/>
      <c r="R1230" s="1365">
        <f t="shared" si="22"/>
        <v>0</v>
      </c>
      <c r="S1230" s="1369">
        <f>(K1230/M1197)*U1197</f>
        <v>0</v>
      </c>
      <c r="T1230" s="1370">
        <f>(L1230/M1197)*U1197</f>
        <v>0</v>
      </c>
      <c r="U1230" s="1371">
        <f>(M1230/M1197)*U1197</f>
        <v>0</v>
      </c>
      <c r="V1230" s="1372">
        <f t="shared" si="23"/>
        <v>0</v>
      </c>
      <c r="W1230" s="5478"/>
      <c r="X1230" s="529"/>
      <c r="Y1230" s="5357"/>
      <c r="Z1230" s="1288" t="s">
        <v>1382</v>
      </c>
    </row>
    <row r="1231" spans="1:26" ht="18" customHeight="1">
      <c r="A1231" s="5357"/>
      <c r="B1231" s="1364"/>
      <c r="C1231" s="1043"/>
      <c r="D1231" s="941"/>
      <c r="E1231" s="935"/>
      <c r="F1231" s="935"/>
      <c r="G1231" s="935"/>
      <c r="H1231" s="5"/>
      <c r="I1231" s="935"/>
      <c r="J1231" s="953">
        <f t="shared" si="21"/>
        <v>0</v>
      </c>
      <c r="K1231" s="1039">
        <f>IF(ISTEXT(B1231),B1231,IF(ISBLANK(B1231),0,(B1231/B1197)*M1197))</f>
        <v>0</v>
      </c>
      <c r="L1231" s="1044">
        <f>+IF(ISTEXT(C1231),0,IF(ISBLANK(C1231),0,(C1231/B1197)*M1197))</f>
        <v>0</v>
      </c>
      <c r="M1231" s="1045">
        <f>+IF(ISTEXT(C1231),0,IF(ISBLANK(C1231),0,(C1231/1000/B1197)*M1197))</f>
        <v>0</v>
      </c>
      <c r="N1231" s="23">
        <f>IF(ISTEXT(C1231),0,(C1231/C1250)/1000)</f>
        <v>0</v>
      </c>
      <c r="O1231" s="942"/>
      <c r="P1231" s="942"/>
      <c r="Q1231" s="942"/>
      <c r="R1231" s="1365">
        <f t="shared" si="22"/>
        <v>0</v>
      </c>
      <c r="S1231" s="1369">
        <f>(K1231/M1197)*U1197</f>
        <v>0</v>
      </c>
      <c r="T1231" s="1370">
        <f>(L1231/M1197)*U1197</f>
        <v>0</v>
      </c>
      <c r="U1231" s="1371">
        <f>(M1231/M1197)*U1197</f>
        <v>0</v>
      </c>
      <c r="V1231" s="1372">
        <f t="shared" si="23"/>
        <v>0</v>
      </c>
      <c r="W1231" s="5478"/>
      <c r="X1231" s="529"/>
      <c r="Y1231" s="5357"/>
      <c r="Z1231" s="1288" t="s">
        <v>1382</v>
      </c>
    </row>
    <row r="1232" spans="1:26" ht="18" customHeight="1">
      <c r="A1232" s="5357"/>
      <c r="B1232" s="1364"/>
      <c r="C1232" s="1043"/>
      <c r="D1232" s="941"/>
      <c r="E1232" s="935"/>
      <c r="F1232" s="935"/>
      <c r="G1232" s="935"/>
      <c r="H1232" s="5"/>
      <c r="I1232" s="935"/>
      <c r="J1232" s="953">
        <f t="shared" si="21"/>
        <v>0</v>
      </c>
      <c r="K1232" s="1039">
        <f>IF(ISTEXT(B1232),B1232,IF(ISBLANK(B1232),0,(B1232/B1197)*M1197))</f>
        <v>0</v>
      </c>
      <c r="L1232" s="1044">
        <f>+IF(ISTEXT(C1232),0,IF(ISBLANK(C1232),0,(C1232/B1197)*M1197))</f>
        <v>0</v>
      </c>
      <c r="M1232" s="1045">
        <f>+IF(ISTEXT(C1232),0,IF(ISBLANK(C1232),0,(C1232/1000/B1197)*M1197))</f>
        <v>0</v>
      </c>
      <c r="N1232" s="23">
        <f>IF(ISTEXT(C1232),0,(C1232/C1250)/1000)</f>
        <v>0</v>
      </c>
      <c r="O1232" s="942"/>
      <c r="P1232" s="942"/>
      <c r="Q1232" s="942"/>
      <c r="R1232" s="1365">
        <f t="shared" si="22"/>
        <v>0</v>
      </c>
      <c r="S1232" s="1369">
        <f>(K1232/M1197)*U1197</f>
        <v>0</v>
      </c>
      <c r="T1232" s="1370">
        <f>(L1232/M1197)*U1197</f>
        <v>0</v>
      </c>
      <c r="U1232" s="1371">
        <f>(M1232/M1197)*U1197</f>
        <v>0</v>
      </c>
      <c r="V1232" s="1372">
        <f t="shared" si="23"/>
        <v>0</v>
      </c>
      <c r="W1232" s="5478"/>
      <c r="X1232" s="529"/>
      <c r="Y1232" s="5357"/>
      <c r="Z1232" s="1288" t="s">
        <v>1382</v>
      </c>
    </row>
    <row r="1233" spans="1:27" ht="18" customHeight="1">
      <c r="A1233" s="5357"/>
      <c r="B1233" s="1364"/>
      <c r="C1233" s="1043"/>
      <c r="D1233" s="941"/>
      <c r="E1233" s="935"/>
      <c r="F1233" s="935"/>
      <c r="G1233" s="935"/>
      <c r="H1233" s="5"/>
      <c r="I1233" s="935"/>
      <c r="J1233" s="953">
        <f t="shared" si="21"/>
        <v>0</v>
      </c>
      <c r="K1233" s="1039">
        <f>IF(ISTEXT(B1233),B1233,IF(ISBLANK(B1233),0,(B1233/B1197)*M1197))</f>
        <v>0</v>
      </c>
      <c r="L1233" s="1044">
        <f>+IF(ISTEXT(C1233),0,IF(ISBLANK(C1233),0,(C1233/B1197)*M1197))</f>
        <v>0</v>
      </c>
      <c r="M1233" s="1045">
        <f>+IF(ISTEXT(C1233),0,IF(ISBLANK(C1233),0,(C1233/1000/B1197)*M1197))</f>
        <v>0</v>
      </c>
      <c r="N1233" s="23">
        <f>IF(ISTEXT(C1233),0,(C1233/C1250)/1000)</f>
        <v>0</v>
      </c>
      <c r="O1233" s="942"/>
      <c r="P1233" s="942"/>
      <c r="Q1233" s="942"/>
      <c r="R1233" s="1365">
        <f t="shared" si="22"/>
        <v>0</v>
      </c>
      <c r="S1233" s="1369">
        <f>(K1233/M1197)*U1197</f>
        <v>0</v>
      </c>
      <c r="T1233" s="1370">
        <f>(L1233/M1197)*U1197</f>
        <v>0</v>
      </c>
      <c r="U1233" s="1371">
        <f>(M1233/M1197)*U1197</f>
        <v>0</v>
      </c>
      <c r="V1233" s="1372">
        <f t="shared" si="23"/>
        <v>0</v>
      </c>
      <c r="W1233" s="5478"/>
      <c r="X1233" s="529"/>
      <c r="Y1233" s="5357"/>
      <c r="Z1233" s="1288" t="s">
        <v>1382</v>
      </c>
    </row>
    <row r="1234" spans="1:27" ht="18" customHeight="1">
      <c r="A1234" s="5357"/>
      <c r="B1234" s="1364"/>
      <c r="C1234" s="1043"/>
      <c r="D1234" s="941"/>
      <c r="E1234" s="935"/>
      <c r="F1234" s="935"/>
      <c r="G1234" s="935"/>
      <c r="H1234" s="5"/>
      <c r="I1234" s="935"/>
      <c r="J1234" s="953">
        <f t="shared" si="21"/>
        <v>0</v>
      </c>
      <c r="K1234" s="1039">
        <f>IF(ISTEXT(B1234),B1234,IF(ISBLANK(B1234),0,(B1234/B1197)*M1197))</f>
        <v>0</v>
      </c>
      <c r="L1234" s="1044">
        <f>+IF(ISTEXT(C1234),0,IF(ISBLANK(C1234),0,(C1234/B1197)*M1197))</f>
        <v>0</v>
      </c>
      <c r="M1234" s="1045">
        <f>+IF(ISTEXT(C1234),0,IF(ISBLANK(C1234),0,(C1234/1000/B1197)*M1197))</f>
        <v>0</v>
      </c>
      <c r="N1234" s="23">
        <f>IF(ISTEXT(C1234),0,(C1234/C1250)/1000)</f>
        <v>0</v>
      </c>
      <c r="O1234" s="942"/>
      <c r="P1234" s="942"/>
      <c r="Q1234" s="942"/>
      <c r="R1234" s="1365">
        <f t="shared" si="22"/>
        <v>0</v>
      </c>
      <c r="S1234" s="1369">
        <f>(K1234/M1197)*U1197</f>
        <v>0</v>
      </c>
      <c r="T1234" s="1370">
        <f>(L1234/M1197)*U1197</f>
        <v>0</v>
      </c>
      <c r="U1234" s="1371">
        <f>(M1234/M1197)*U1197</f>
        <v>0</v>
      </c>
      <c r="V1234" s="1372">
        <f t="shared" si="23"/>
        <v>0</v>
      </c>
      <c r="W1234" s="5478"/>
      <c r="X1234" s="529"/>
      <c r="Y1234" s="5357"/>
      <c r="Z1234" s="1288" t="s">
        <v>1382</v>
      </c>
    </row>
    <row r="1235" spans="1:27" ht="18" customHeight="1">
      <c r="A1235" s="5357"/>
      <c r="B1235" s="1364"/>
      <c r="C1235" s="1043"/>
      <c r="D1235" s="941"/>
      <c r="E1235" s="935"/>
      <c r="F1235" s="935"/>
      <c r="G1235" s="935"/>
      <c r="H1235" s="5"/>
      <c r="I1235" s="935"/>
      <c r="J1235" s="953">
        <f t="shared" si="21"/>
        <v>0</v>
      </c>
      <c r="K1235" s="1039">
        <f>IF(ISTEXT(B1235),B1235,IF(ISBLANK(B1235),0,(B1235/B1197)*M1197))</f>
        <v>0</v>
      </c>
      <c r="L1235" s="1044">
        <f>+IF(ISTEXT(C1235),0,IF(ISBLANK(C1235),0,(C1235/B1197)*M1197))</f>
        <v>0</v>
      </c>
      <c r="M1235" s="1045">
        <f>+IF(ISTEXT(C1235),0,IF(ISBLANK(C1235),0,(C1235/1000/B1197)*M1197))</f>
        <v>0</v>
      </c>
      <c r="N1235" s="23">
        <f>IF(ISTEXT(C1235),0,(C1235/C1250)/1000)</f>
        <v>0</v>
      </c>
      <c r="O1235" s="942"/>
      <c r="P1235" s="942"/>
      <c r="Q1235" s="942"/>
      <c r="R1235" s="1365">
        <f t="shared" si="22"/>
        <v>0</v>
      </c>
      <c r="S1235" s="1369">
        <f>(K1235/M1197)*U1197</f>
        <v>0</v>
      </c>
      <c r="T1235" s="1370">
        <f>(L1235/M1197)*U1197</f>
        <v>0</v>
      </c>
      <c r="U1235" s="1371">
        <f>(M1235/M1197)*U1197</f>
        <v>0</v>
      </c>
      <c r="V1235" s="1372">
        <f t="shared" si="23"/>
        <v>0</v>
      </c>
      <c r="W1235" s="5478"/>
      <c r="X1235" s="529"/>
      <c r="Y1235" s="5357"/>
      <c r="Z1235" s="1288" t="s">
        <v>1382</v>
      </c>
    </row>
    <row r="1236" spans="1:27" ht="18" customHeight="1">
      <c r="A1236" s="5357"/>
      <c r="B1236" s="1364"/>
      <c r="C1236" s="1043"/>
      <c r="D1236" s="941"/>
      <c r="E1236" s="935"/>
      <c r="F1236" s="935"/>
      <c r="G1236" s="935"/>
      <c r="H1236" s="5"/>
      <c r="I1236" s="935"/>
      <c r="J1236" s="953">
        <f t="shared" si="21"/>
        <v>0</v>
      </c>
      <c r="K1236" s="1039">
        <f>IF(ISTEXT(B1236),B1236,IF(ISBLANK(B1236),0,(B1236/B1197)*M1197))</f>
        <v>0</v>
      </c>
      <c r="L1236" s="1044">
        <f>+IF(ISTEXT(C1236),0,IF(ISBLANK(C1236),0,(C1236/B1197)*M1197))</f>
        <v>0</v>
      </c>
      <c r="M1236" s="1045">
        <f>+IF(ISTEXT(C1236),0,IF(ISBLANK(C1236),0,(C1236/1000/B1197)*M1197))</f>
        <v>0</v>
      </c>
      <c r="N1236" s="23">
        <f>IF(ISTEXT(C1236),0,(C1236/C1250)/1000)</f>
        <v>0</v>
      </c>
      <c r="O1236" s="942"/>
      <c r="P1236" s="942"/>
      <c r="Q1236" s="942"/>
      <c r="R1236" s="1365">
        <f t="shared" si="22"/>
        <v>0</v>
      </c>
      <c r="S1236" s="1369">
        <f>(K1236/M1197)*U1197</f>
        <v>0</v>
      </c>
      <c r="T1236" s="1370">
        <f>(L1236/M1197)*U1197</f>
        <v>0</v>
      </c>
      <c r="U1236" s="1371">
        <f>(M1236/M1197)*U1197</f>
        <v>0</v>
      </c>
      <c r="V1236" s="1372">
        <f t="shared" si="23"/>
        <v>0</v>
      </c>
      <c r="W1236" s="5478"/>
      <c r="X1236" s="529"/>
      <c r="Y1236" s="5357"/>
      <c r="Z1236" s="1288" t="s">
        <v>1382</v>
      </c>
    </row>
    <row r="1237" spans="1:27" ht="18" customHeight="1">
      <c r="A1237" s="5357"/>
      <c r="B1237" s="1364"/>
      <c r="C1237" s="1043"/>
      <c r="D1237" s="941"/>
      <c r="E1237" s="935"/>
      <c r="F1237" s="935"/>
      <c r="G1237" s="935"/>
      <c r="H1237" s="5"/>
      <c r="I1237" s="935"/>
      <c r="J1237" s="953">
        <f t="shared" si="21"/>
        <v>0</v>
      </c>
      <c r="K1237" s="1039">
        <f>IF(ISTEXT(B1237),B1237,IF(ISBLANK(B1237),0,(B1237/B1197)*M1197))</f>
        <v>0</v>
      </c>
      <c r="L1237" s="1044">
        <f>+IF(ISTEXT(C1237),0,IF(ISBLANK(C1237),0,(C1237/B1197)*M1197))</f>
        <v>0</v>
      </c>
      <c r="M1237" s="1045">
        <f>+IF(ISTEXT(C1237),0,IF(ISBLANK(C1237),0,(C1237/1000/B1197)*M1197))</f>
        <v>0</v>
      </c>
      <c r="N1237" s="23">
        <f>IF(ISTEXT(C1237),0,(C1237/C1250)/1000)</f>
        <v>0</v>
      </c>
      <c r="O1237" s="942"/>
      <c r="P1237" s="942"/>
      <c r="Q1237" s="942"/>
      <c r="R1237" s="1365">
        <f t="shared" si="22"/>
        <v>0</v>
      </c>
      <c r="S1237" s="1369">
        <f>(K1237/M1197)*U1197</f>
        <v>0</v>
      </c>
      <c r="T1237" s="1370">
        <f>(L1237/M1197)*U1197</f>
        <v>0</v>
      </c>
      <c r="U1237" s="1371">
        <f>(M1237/M1197)*U1197</f>
        <v>0</v>
      </c>
      <c r="V1237" s="1372">
        <f t="shared" si="23"/>
        <v>0</v>
      </c>
      <c r="W1237" s="5478"/>
      <c r="X1237" s="529"/>
      <c r="Y1237" s="5357"/>
      <c r="Z1237" s="1288" t="s">
        <v>1382</v>
      </c>
    </row>
    <row r="1238" spans="1:27" ht="18" customHeight="1">
      <c r="A1238" s="5357"/>
      <c r="B1238" s="1364"/>
      <c r="C1238" s="1043"/>
      <c r="D1238" s="941"/>
      <c r="E1238" s="935"/>
      <c r="F1238" s="935"/>
      <c r="G1238" s="935"/>
      <c r="H1238" s="5"/>
      <c r="I1238" s="935"/>
      <c r="J1238" s="953">
        <f t="shared" si="21"/>
        <v>0</v>
      </c>
      <c r="K1238" s="1039">
        <f>IF(ISTEXT(B1238),B1238,IF(ISBLANK(B1238),0,(B1238/B1197)*M1197))</f>
        <v>0</v>
      </c>
      <c r="L1238" s="1044">
        <f>+IF(ISTEXT(C1238),0,IF(ISBLANK(C1238),0,(C1238/B1197)*M1197))</f>
        <v>0</v>
      </c>
      <c r="M1238" s="1045">
        <f>+IF(ISTEXT(C1238),0,IF(ISBLANK(C1238),0,(C1238/1000/B1197)*M1197))</f>
        <v>0</v>
      </c>
      <c r="N1238" s="23">
        <f>IF(ISTEXT(C1238),0,(C1238/C1250)/1000)</f>
        <v>0</v>
      </c>
      <c r="O1238" s="942"/>
      <c r="P1238" s="942"/>
      <c r="Q1238" s="942"/>
      <c r="R1238" s="1365">
        <f t="shared" si="22"/>
        <v>0</v>
      </c>
      <c r="S1238" s="1369">
        <f>(K1238/M1197)*U1197</f>
        <v>0</v>
      </c>
      <c r="T1238" s="1370">
        <f>(L1238/M1197)*U1197</f>
        <v>0</v>
      </c>
      <c r="U1238" s="1371">
        <f>(M1238/M1197)*U1197</f>
        <v>0</v>
      </c>
      <c r="V1238" s="1372">
        <f t="shared" si="23"/>
        <v>0</v>
      </c>
      <c r="W1238" s="5478"/>
      <c r="X1238" s="529"/>
      <c r="Y1238" s="5357"/>
      <c r="Z1238" s="1288" t="s">
        <v>1382</v>
      </c>
    </row>
    <row r="1239" spans="1:27" ht="18" customHeight="1">
      <c r="A1239" s="5357"/>
      <c r="B1239" s="1364"/>
      <c r="C1239" s="1043"/>
      <c r="D1239" s="941"/>
      <c r="E1239" s="935"/>
      <c r="F1239" s="935"/>
      <c r="G1239" s="935"/>
      <c r="H1239" s="5"/>
      <c r="I1239" s="935"/>
      <c r="J1239" s="953">
        <f t="shared" si="21"/>
        <v>0</v>
      </c>
      <c r="K1239" s="1039">
        <f>IF(ISTEXT(B1239),B1239,IF(ISBLANK(B1239),0,(B1239/B1197)*M1197))</f>
        <v>0</v>
      </c>
      <c r="L1239" s="1044">
        <f>+IF(ISTEXT(C1239),0,IF(ISBLANK(C1239),0,(C1239/B1197)*M1197))</f>
        <v>0</v>
      </c>
      <c r="M1239" s="1045">
        <f>+IF(ISTEXT(C1239),0,IF(ISBLANK(C1239),0,(C1239/1000/B1197)*M1197))</f>
        <v>0</v>
      </c>
      <c r="N1239" s="23">
        <f>IF(ISTEXT(C1239),0,(C1239/C1250)/1000)</f>
        <v>0</v>
      </c>
      <c r="O1239" s="942"/>
      <c r="P1239" s="942"/>
      <c r="Q1239" s="942"/>
      <c r="R1239" s="1365">
        <f t="shared" si="22"/>
        <v>0</v>
      </c>
      <c r="S1239" s="1369">
        <f>(K1239/M1197)*U1197</f>
        <v>0</v>
      </c>
      <c r="T1239" s="1370">
        <f>(L1239/M1197)*U1197</f>
        <v>0</v>
      </c>
      <c r="U1239" s="1371">
        <f>(M1239/M1197)*U1197</f>
        <v>0</v>
      </c>
      <c r="V1239" s="1372">
        <f t="shared" si="23"/>
        <v>0</v>
      </c>
      <c r="W1239" s="5478"/>
      <c r="X1239" s="529"/>
      <c r="Y1239" s="5357"/>
      <c r="Z1239" s="1288" t="s">
        <v>1382</v>
      </c>
    </row>
    <row r="1240" spans="1:27" ht="18" customHeight="1">
      <c r="A1240" s="5357"/>
      <c r="B1240" s="1364"/>
      <c r="C1240" s="1043"/>
      <c r="D1240" s="941"/>
      <c r="E1240" s="935"/>
      <c r="F1240" s="935"/>
      <c r="G1240" s="935"/>
      <c r="H1240" s="5"/>
      <c r="I1240" s="935"/>
      <c r="J1240" s="953">
        <f t="shared" si="21"/>
        <v>0</v>
      </c>
      <c r="K1240" s="1039">
        <f>IF(ISTEXT(B1240),B1240,IF(ISBLANK(B1240),0,(B1240/B1197)*M1197))</f>
        <v>0</v>
      </c>
      <c r="L1240" s="1044">
        <f>+IF(ISTEXT(C1240),0,IF(ISBLANK(C1240),0,(C1240/B1197)*M1197))</f>
        <v>0</v>
      </c>
      <c r="M1240" s="1045">
        <f>+IF(ISTEXT(C1240),0,IF(ISBLANK(C1240),0,(C1240/1000/B1197)*M1197))</f>
        <v>0</v>
      </c>
      <c r="N1240" s="23">
        <f>IF(ISTEXT(C1240),0,(C1240/C1250)/1000)</f>
        <v>0</v>
      </c>
      <c r="O1240" s="942"/>
      <c r="P1240" s="942"/>
      <c r="Q1240" s="942"/>
      <c r="R1240" s="1365">
        <f t="shared" si="22"/>
        <v>0</v>
      </c>
      <c r="S1240" s="1369">
        <f>(K1240/M1197)*U1197</f>
        <v>0</v>
      </c>
      <c r="T1240" s="1370">
        <f>(L1240/M1197)*U1197</f>
        <v>0</v>
      </c>
      <c r="U1240" s="1371">
        <f>(M1240/M1197)*U1197</f>
        <v>0</v>
      </c>
      <c r="V1240" s="1372">
        <f t="shared" si="23"/>
        <v>0</v>
      </c>
      <c r="W1240" s="5478"/>
      <c r="X1240" s="529"/>
      <c r="Y1240" s="5357"/>
      <c r="Z1240" s="1288" t="s">
        <v>1382</v>
      </c>
    </row>
    <row r="1241" spans="1:27" ht="18" customHeight="1">
      <c r="A1241" s="5357"/>
      <c r="B1241" s="1364"/>
      <c r="C1241" s="1043"/>
      <c r="D1241" s="941"/>
      <c r="E1241" s="935"/>
      <c r="F1241" s="935"/>
      <c r="G1241" s="935"/>
      <c r="H1241" s="5"/>
      <c r="I1241" s="935"/>
      <c r="J1241" s="953">
        <f t="shared" si="21"/>
        <v>0</v>
      </c>
      <c r="K1241" s="1039">
        <f>IF(ISTEXT(B1241),B1241,IF(ISBLANK(B1241),0,(B1241/B1197)*M1197))</f>
        <v>0</v>
      </c>
      <c r="L1241" s="1044">
        <f>+IF(ISTEXT(C1241),0,IF(ISBLANK(C1241),0,(C1241/B1197)*M1197))</f>
        <v>0</v>
      </c>
      <c r="M1241" s="1045">
        <f>+IF(ISTEXT(C1241),0,IF(ISBLANK(C1241),0,(C1241/1000/B1197)*M1197))</f>
        <v>0</v>
      </c>
      <c r="N1241" s="23">
        <f>IF(ISTEXT(C1241),0,(C1241/C1250)/1000)</f>
        <v>0</v>
      </c>
      <c r="O1241" s="942"/>
      <c r="P1241" s="942"/>
      <c r="Q1241" s="942"/>
      <c r="R1241" s="1365">
        <f t="shared" si="22"/>
        <v>0</v>
      </c>
      <c r="S1241" s="1369">
        <f>(K1241/M1197)*U1197</f>
        <v>0</v>
      </c>
      <c r="T1241" s="1370">
        <f>(L1241/M1197)*U1197</f>
        <v>0</v>
      </c>
      <c r="U1241" s="1371">
        <f>(M1241/M1197)*U1197</f>
        <v>0</v>
      </c>
      <c r="V1241" s="1372">
        <f t="shared" si="23"/>
        <v>0</v>
      </c>
      <c r="W1241" s="5478"/>
      <c r="X1241" s="529"/>
      <c r="Y1241" s="5357"/>
      <c r="Z1241" s="1288" t="s">
        <v>1382</v>
      </c>
    </row>
    <row r="1242" spans="1:27" ht="18" customHeight="1">
      <c r="A1242" s="5357"/>
      <c r="B1242" s="1364"/>
      <c r="C1242" s="1043"/>
      <c r="D1242" s="941"/>
      <c r="E1242" s="935"/>
      <c r="F1242" s="935"/>
      <c r="G1242" s="935"/>
      <c r="H1242" s="5"/>
      <c r="I1242" s="935"/>
      <c r="J1242" s="953">
        <f t="shared" si="21"/>
        <v>0</v>
      </c>
      <c r="K1242" s="1039">
        <f>IF(ISTEXT(B1242),B1242,IF(ISBLANK(B1242),0,(B1242/B1197)*M1197))</f>
        <v>0</v>
      </c>
      <c r="L1242" s="1044">
        <f>+IF(ISTEXT(C1242),0,IF(ISBLANK(C1242),0,(C1242/B1197)*M1197))</f>
        <v>0</v>
      </c>
      <c r="M1242" s="1045">
        <f>+IF(ISTEXT(C1242),0,IF(ISBLANK(C1242),0,(C1242/1000/B1197)*M1197))</f>
        <v>0</v>
      </c>
      <c r="N1242" s="23">
        <f>IF(ISTEXT(C1242),0,(C1242/C1250)/1000)</f>
        <v>0</v>
      </c>
      <c r="O1242" s="942"/>
      <c r="P1242" s="942"/>
      <c r="Q1242" s="942"/>
      <c r="R1242" s="1365">
        <f t="shared" si="22"/>
        <v>0</v>
      </c>
      <c r="S1242" s="1369">
        <f>(K1242/M1197)*U1197</f>
        <v>0</v>
      </c>
      <c r="T1242" s="1370">
        <f>(L1242/M1197)*U1197</f>
        <v>0</v>
      </c>
      <c r="U1242" s="1371">
        <f>(M1242/M1197)*U1197</f>
        <v>0</v>
      </c>
      <c r="V1242" s="1372">
        <f t="shared" si="23"/>
        <v>0</v>
      </c>
      <c r="W1242" s="5478"/>
      <c r="X1242" s="529"/>
      <c r="Y1242" s="5357"/>
      <c r="Z1242" s="1288" t="s">
        <v>1382</v>
      </c>
    </row>
    <row r="1243" spans="1:27" ht="18" customHeight="1">
      <c r="A1243" s="5357"/>
      <c r="B1243" s="1364"/>
      <c r="C1243" s="1043"/>
      <c r="D1243" s="941"/>
      <c r="E1243" s="935"/>
      <c r="F1243" s="935"/>
      <c r="G1243" s="935"/>
      <c r="H1243" s="5"/>
      <c r="I1243" s="935"/>
      <c r="J1243" s="953">
        <f t="shared" si="21"/>
        <v>0</v>
      </c>
      <c r="K1243" s="1039">
        <f>IF(ISTEXT(B1243),B1243,IF(ISBLANK(B1243),0,(B1243/B1197)*M1197))</f>
        <v>0</v>
      </c>
      <c r="L1243" s="1044">
        <f>+IF(ISTEXT(C1243),0,IF(ISBLANK(C1243),0,(C1243/B1197)*M1197))</f>
        <v>0</v>
      </c>
      <c r="M1243" s="1045">
        <f>+IF(ISTEXT(C1243),0,IF(ISBLANK(C1243),0,(C1243/1000/B1197)*M1197))</f>
        <v>0</v>
      </c>
      <c r="N1243" s="23">
        <f>IF(ISTEXT(C1243),0,(C1243/C1250)/1000)</f>
        <v>0</v>
      </c>
      <c r="O1243" s="942"/>
      <c r="P1243" s="942"/>
      <c r="Q1243" s="942"/>
      <c r="R1243" s="1365">
        <f t="shared" si="22"/>
        <v>0</v>
      </c>
      <c r="S1243" s="1369">
        <f>(K1243/M1197)*U1197</f>
        <v>0</v>
      </c>
      <c r="T1243" s="1370">
        <f>(L1243/M1197)*U1197</f>
        <v>0</v>
      </c>
      <c r="U1243" s="1371">
        <f>(M1243/M1197)*U1197</f>
        <v>0</v>
      </c>
      <c r="V1243" s="1372">
        <f t="shared" si="23"/>
        <v>0</v>
      </c>
      <c r="W1243" s="5478"/>
      <c r="X1243" s="529"/>
      <c r="Y1243" s="5357"/>
      <c r="Z1243" s="1288" t="s">
        <v>1382</v>
      </c>
    </row>
    <row r="1244" spans="1:27" ht="18" customHeight="1">
      <c r="A1244" s="5357"/>
      <c r="B1244" s="1364"/>
      <c r="C1244" s="1043"/>
      <c r="D1244" s="941"/>
      <c r="E1244" s="935"/>
      <c r="F1244" s="935"/>
      <c r="G1244" s="935"/>
      <c r="H1244" s="5"/>
      <c r="I1244" s="935"/>
      <c r="J1244" s="953">
        <f t="shared" si="21"/>
        <v>0</v>
      </c>
      <c r="K1244" s="1039">
        <f>IF(ISTEXT(B1244),B1244,IF(ISBLANK(B1244),0,(B1244/B1197)*M1197))</f>
        <v>0</v>
      </c>
      <c r="L1244" s="1044">
        <f>+IF(ISTEXT(C1244),0,IF(ISBLANK(C1244),0,(C1244/B1197)*M1197))</f>
        <v>0</v>
      </c>
      <c r="M1244" s="1045">
        <f>+IF(ISTEXT(C1244),0,IF(ISBLANK(C1244),0,(C1244/1000/B1197)*M1197))</f>
        <v>0</v>
      </c>
      <c r="N1244" s="23">
        <f>IF(ISTEXT(C1244),0,(C1244/C1250)/1000)</f>
        <v>0</v>
      </c>
      <c r="O1244" s="942"/>
      <c r="P1244" s="942"/>
      <c r="Q1244" s="942"/>
      <c r="R1244" s="1365">
        <f t="shared" si="22"/>
        <v>0</v>
      </c>
      <c r="S1244" s="1369">
        <f>(K1244/M1197)*U1197</f>
        <v>0</v>
      </c>
      <c r="T1244" s="1370">
        <f>(L1244/M1197)*U1197</f>
        <v>0</v>
      </c>
      <c r="U1244" s="1371">
        <f>(M1244/M1197)*U1197</f>
        <v>0</v>
      </c>
      <c r="V1244" s="1372">
        <f t="shared" si="23"/>
        <v>0</v>
      </c>
      <c r="W1244" s="5478"/>
      <c r="X1244" s="529"/>
      <c r="Y1244" s="5357"/>
      <c r="Z1244" s="1288" t="s">
        <v>1382</v>
      </c>
    </row>
    <row r="1245" spans="1:27" ht="18" customHeight="1">
      <c r="A1245" s="5357"/>
      <c r="B1245" s="1364"/>
      <c r="C1245" s="1043"/>
      <c r="D1245" s="941"/>
      <c r="E1245" s="935"/>
      <c r="F1245" s="935"/>
      <c r="G1245" s="935"/>
      <c r="H1245" s="5"/>
      <c r="I1245" s="935"/>
      <c r="J1245" s="953">
        <f t="shared" si="21"/>
        <v>0</v>
      </c>
      <c r="K1245" s="1039">
        <f>IF(ISTEXT(B1245),B1245,IF(ISBLANK(B1245),0,(B1245/B1197)*M1197))</f>
        <v>0</v>
      </c>
      <c r="L1245" s="1044">
        <f>+IF(ISTEXT(C1245),0,IF(ISBLANK(C1245),0,(C1245/B1197)*M1197))</f>
        <v>0</v>
      </c>
      <c r="M1245" s="1045">
        <f>+IF(ISTEXT(C1245),0,IF(ISBLANK(C1245),0,(C1245/1000/B1197)*M1197))</f>
        <v>0</v>
      </c>
      <c r="N1245" s="23">
        <f>IF(ISTEXT(C1245),0,(C1245/C1250)/1000)</f>
        <v>0</v>
      </c>
      <c r="O1245" s="942"/>
      <c r="P1245" s="942"/>
      <c r="Q1245" s="942"/>
      <c r="R1245" s="1365">
        <f t="shared" si="22"/>
        <v>0</v>
      </c>
      <c r="S1245" s="1369">
        <f>(K1245/M1197)*U1197</f>
        <v>0</v>
      </c>
      <c r="T1245" s="1370">
        <f>(L1245/M1197)*U1197</f>
        <v>0</v>
      </c>
      <c r="U1245" s="1371">
        <f>(M1245/M1197)*U1197</f>
        <v>0</v>
      </c>
      <c r="V1245" s="1372">
        <f t="shared" si="23"/>
        <v>0</v>
      </c>
      <c r="W1245" s="5478"/>
      <c r="X1245" s="529"/>
      <c r="Y1245" s="5357"/>
      <c r="Z1245" s="1288" t="s">
        <v>1382</v>
      </c>
    </row>
    <row r="1246" spans="1:27" ht="18" customHeight="1">
      <c r="A1246" s="5357"/>
      <c r="B1246" s="1364"/>
      <c r="C1246" s="1043"/>
      <c r="D1246" s="941"/>
      <c r="E1246" s="935"/>
      <c r="F1246" s="935"/>
      <c r="G1246" s="935"/>
      <c r="H1246" s="5"/>
      <c r="I1246" s="935"/>
      <c r="J1246" s="953">
        <f t="shared" si="21"/>
        <v>0</v>
      </c>
      <c r="K1246" s="1039">
        <f>IF(ISTEXT(B1246),B1246,IF(ISBLANK(B1246),0,(B1246/B1197)*M1197))</f>
        <v>0</v>
      </c>
      <c r="L1246" s="1044">
        <f>+IF(ISTEXT(C1246),0,IF(ISBLANK(C1246),0,(C1246/B1197)*M1197))</f>
        <v>0</v>
      </c>
      <c r="M1246" s="1045">
        <f>+IF(ISTEXT(C1246),0,IF(ISBLANK(C1246),0,(C1246/1000/B1197)*M1197))</f>
        <v>0</v>
      </c>
      <c r="N1246" s="23">
        <f>IF(ISTEXT(C1246),0,(C1246/C1250)/1000)</f>
        <v>0</v>
      </c>
      <c r="O1246" s="942"/>
      <c r="P1246" s="942"/>
      <c r="Q1246" s="942"/>
      <c r="R1246" s="1365">
        <f t="shared" si="22"/>
        <v>0</v>
      </c>
      <c r="S1246" s="1369">
        <f>(K1246/M1197)*U1197</f>
        <v>0</v>
      </c>
      <c r="T1246" s="1370">
        <f>(L1246/M1197)*U1197</f>
        <v>0</v>
      </c>
      <c r="U1246" s="1371">
        <f>(M1246/M1197)*U1197</f>
        <v>0</v>
      </c>
      <c r="V1246" s="1372">
        <f t="shared" si="23"/>
        <v>0</v>
      </c>
      <c r="W1246" s="5478"/>
      <c r="X1246" s="529"/>
      <c r="Y1246" s="5357"/>
      <c r="Z1246" s="1288" t="s">
        <v>1382</v>
      </c>
    </row>
    <row r="1247" spans="1:27" ht="18" customHeight="1">
      <c r="A1247" s="5357"/>
      <c r="B1247" s="1364"/>
      <c r="C1247" s="1043"/>
      <c r="D1247" s="941"/>
      <c r="E1247" s="935"/>
      <c r="F1247" s="935"/>
      <c r="G1247" s="935"/>
      <c r="H1247" s="5"/>
      <c r="I1247" s="935"/>
      <c r="J1247" s="953">
        <f t="shared" si="21"/>
        <v>0</v>
      </c>
      <c r="K1247" s="1039">
        <f>IF(ISTEXT(B1247),B1247,IF(ISBLANK(B1247),0,(B1247/B1197)*M1197))</f>
        <v>0</v>
      </c>
      <c r="L1247" s="1044">
        <f>+IF(ISTEXT(C1247),0,IF(ISBLANK(C1247),0,(C1247/B1197)*M1197))</f>
        <v>0</v>
      </c>
      <c r="M1247" s="1045">
        <f>+IF(ISTEXT(C1247),0,IF(ISBLANK(C1247),0,(C1247/1000/B1197)*M1197))</f>
        <v>0</v>
      </c>
      <c r="N1247" s="23">
        <f>IF(ISTEXT(C1247),0,(C1247/C1250)/1000)</f>
        <v>0</v>
      </c>
      <c r="O1247" s="942"/>
      <c r="P1247" s="942"/>
      <c r="Q1247" s="942"/>
      <c r="R1247" s="1365">
        <f t="shared" si="22"/>
        <v>0</v>
      </c>
      <c r="S1247" s="1369">
        <f>(K1247/M1197)*U1197</f>
        <v>0</v>
      </c>
      <c r="T1247" s="1370">
        <f>(L1247/M1197)*U1197</f>
        <v>0</v>
      </c>
      <c r="U1247" s="1371">
        <f>(M1247/M1197)*U1197</f>
        <v>0</v>
      </c>
      <c r="V1247" s="1372">
        <f t="shared" si="23"/>
        <v>0</v>
      </c>
      <c r="W1247" s="5478"/>
      <c r="X1247" s="529"/>
      <c r="Y1247" s="5357"/>
      <c r="Z1247" s="1288" t="s">
        <v>1382</v>
      </c>
    </row>
    <row r="1248" spans="1:27" ht="18" customHeight="1">
      <c r="A1248" s="5357"/>
      <c r="B1248" s="1364"/>
      <c r="C1248" s="1043"/>
      <c r="D1248" s="941"/>
      <c r="E1248" s="935"/>
      <c r="F1248" s="935"/>
      <c r="G1248" s="935"/>
      <c r="H1248" s="5"/>
      <c r="I1248" s="935"/>
      <c r="J1248" s="953">
        <f t="shared" si="21"/>
        <v>0</v>
      </c>
      <c r="K1248" s="1039">
        <f>IF(ISTEXT(B1248),B1248,IF(ISBLANK(B1248),0,(B1248/B1197)*M1197))</f>
        <v>0</v>
      </c>
      <c r="L1248" s="1044">
        <f>+IF(ISTEXT(C1248),0,IF(ISBLANK(C1248),0,(C1248/B1197)*M1197))</f>
        <v>0</v>
      </c>
      <c r="M1248" s="1045">
        <f>+IF(ISTEXT(C1248),0,IF(ISBLANK(C1248),0,(C1248/1000/B1197)*M1197))</f>
        <v>0</v>
      </c>
      <c r="N1248" s="23">
        <f>IF(ISTEXT(C1248),0,(C1248/C1250)/1000)</f>
        <v>0</v>
      </c>
      <c r="O1248" s="942"/>
      <c r="P1248" s="942"/>
      <c r="Q1248" s="942"/>
      <c r="R1248" s="1365">
        <f t="shared" si="22"/>
        <v>0</v>
      </c>
      <c r="S1248" s="1369">
        <f>(K1248/M1197)*U1197</f>
        <v>0</v>
      </c>
      <c r="T1248" s="1370">
        <f>(L1248/M1197)*U1197</f>
        <v>0</v>
      </c>
      <c r="U1248" s="1371">
        <f>(M1248/M1197)*U1197</f>
        <v>0</v>
      </c>
      <c r="V1248" s="1372">
        <f t="shared" si="23"/>
        <v>0</v>
      </c>
      <c r="W1248" s="5478"/>
      <c r="X1248" s="529"/>
      <c r="Y1248" s="5357"/>
      <c r="Z1248" s="5508" t="s">
        <v>1442</v>
      </c>
      <c r="AA1248" s="5508"/>
    </row>
    <row r="1249" spans="1:27" ht="18" customHeight="1">
      <c r="A1249" s="5357"/>
      <c r="B1249" s="5339" t="s">
        <v>2236</v>
      </c>
      <c r="C1249" s="5340"/>
      <c r="D1249" s="5340"/>
      <c r="E1249" s="5340"/>
      <c r="F1249" s="5340"/>
      <c r="G1249" s="5340"/>
      <c r="H1249" s="5340"/>
      <c r="I1249" s="5340"/>
      <c r="J1249" s="5340"/>
      <c r="K1249" s="5340"/>
      <c r="L1249" s="5340"/>
      <c r="M1249" s="5340"/>
      <c r="N1249" s="5341"/>
      <c r="O1249" s="942"/>
      <c r="P1249" s="942"/>
      <c r="Q1249" s="942"/>
      <c r="R1249" s="1365"/>
      <c r="S1249" s="1366"/>
      <c r="T1249" s="1373"/>
      <c r="U1249" s="943"/>
      <c r="V1249" s="952"/>
      <c r="W1249" s="5478"/>
      <c r="X1249" s="529"/>
      <c r="Y1249" s="5357"/>
      <c r="Z1249" s="5508"/>
      <c r="AA1249" s="5508"/>
    </row>
    <row r="1250" spans="1:27" ht="18" customHeight="1">
      <c r="A1250" s="5357"/>
      <c r="B1250" s="1363"/>
      <c r="C1250" s="1374">
        <f>SUM(C1208:C1249)/1000</f>
        <v>1.5</v>
      </c>
      <c r="D1250" s="5342" t="s">
        <v>294</v>
      </c>
      <c r="E1250" s="5342"/>
      <c r="F1250" s="5342"/>
      <c r="G1250" s="5342"/>
      <c r="H1250" s="5342"/>
      <c r="I1250" s="5342"/>
      <c r="J1250" s="1046"/>
      <c r="K1250" s="1046"/>
      <c r="L1250" s="1047">
        <f>SUM(L1208:L1249)</f>
        <v>1500</v>
      </c>
      <c r="M1250" s="1026">
        <f>SUM(M1208:M1249)</f>
        <v>1.5</v>
      </c>
      <c r="N1250" s="25">
        <f>SUM(N1208:N1248)</f>
        <v>1</v>
      </c>
      <c r="O1250" s="1375"/>
      <c r="P1250" s="1375"/>
      <c r="Q1250" s="1375"/>
      <c r="R1250" s="1376" t="str">
        <f>D1250</f>
        <v xml:space="preserve">POIDS RECETTE </v>
      </c>
      <c r="S1250" s="1377">
        <f>(K1250/M1197)*U1197</f>
        <v>0</v>
      </c>
      <c r="T1250" s="1378">
        <f>(L1250/M1197)*U1197</f>
        <v>3000</v>
      </c>
      <c r="U1250" s="1379">
        <f>(M1250/M1197)*U1197</f>
        <v>3</v>
      </c>
      <c r="V1250" s="1380">
        <f>N1250</f>
        <v>1</v>
      </c>
      <c r="W1250" s="5478"/>
      <c r="X1250" s="529"/>
      <c r="Y1250" s="5357"/>
      <c r="Z1250" s="5508"/>
      <c r="AA1250" s="5508"/>
    </row>
    <row r="1251" spans="1:27" ht="18" customHeight="1">
      <c r="A1251" s="5357"/>
      <c r="B1251" s="1363"/>
      <c r="C1251" s="1381">
        <f>C1250*1000</f>
        <v>1500</v>
      </c>
      <c r="D1251" s="1027"/>
      <c r="E1251" s="1027"/>
      <c r="F1251" s="1027"/>
      <c r="G1251" s="1027"/>
      <c r="H1251" s="1027"/>
      <c r="I1251" s="1027"/>
      <c r="J1251" s="1027"/>
      <c r="K1251" s="1027"/>
      <c r="L1251" s="1027"/>
      <c r="M1251" s="1027"/>
      <c r="N1251" s="30"/>
      <c r="O1251" s="1332"/>
      <c r="P1251" s="1333"/>
      <c r="Q1251" s="1333"/>
      <c r="R1251" s="1333"/>
      <c r="S1251" s="1334"/>
      <c r="T1251" s="1334"/>
      <c r="U1251" s="1334"/>
      <c r="V1251" s="1335"/>
      <c r="W1251" s="5478"/>
      <c r="X1251" s="529"/>
      <c r="Y1251" s="5357"/>
      <c r="Z1251" s="5508"/>
      <c r="AA1251" s="5508"/>
    </row>
    <row r="1252" spans="1:27" ht="18" customHeight="1">
      <c r="A1252" s="5357"/>
      <c r="B1252" s="1382"/>
      <c r="C1252" s="955" t="s">
        <v>295</v>
      </c>
      <c r="D1252" s="956"/>
      <c r="E1252" s="956"/>
      <c r="F1252" s="956"/>
      <c r="G1252" s="5323" t="s">
        <v>247</v>
      </c>
      <c r="H1252" s="5323"/>
      <c r="I1252" s="5323"/>
      <c r="J1252" s="5323"/>
      <c r="K1252" s="5323"/>
      <c r="L1252" s="5323"/>
      <c r="M1252" s="5323"/>
      <c r="N1252" s="5324"/>
      <c r="O1252" s="1326"/>
      <c r="P1252" s="1326"/>
      <c r="Q1252" s="1326"/>
      <c r="R1252" s="1413"/>
      <c r="S1252" s="1414"/>
      <c r="T1252" s="1415"/>
      <c r="U1252" s="1416"/>
      <c r="V1252" s="1417"/>
      <c r="W1252" s="5478"/>
      <c r="X1252" s="529"/>
      <c r="Y1252" s="5357"/>
      <c r="Z1252" s="1288" t="s">
        <v>1382</v>
      </c>
    </row>
    <row r="1253" spans="1:27" ht="18" customHeight="1">
      <c r="A1253" s="5357"/>
      <c r="B1253" s="1383"/>
      <c r="C1253" s="957" t="str">
        <f>SUBSTITUTE(ADDRESS(1,COLUMN(),4),"1","")</f>
        <v>C</v>
      </c>
      <c r="D1253" s="958" t="s">
        <v>296</v>
      </c>
      <c r="E1253" s="1058"/>
      <c r="F1253" s="1058"/>
      <c r="G1253" s="5323"/>
      <c r="H1253" s="5323"/>
      <c r="I1253" s="5323"/>
      <c r="J1253" s="5323"/>
      <c r="K1253" s="5323"/>
      <c r="L1253" s="5323"/>
      <c r="M1253" s="5323"/>
      <c r="N1253" s="5324"/>
      <c r="O1253" s="1326"/>
      <c r="P1253" s="1326"/>
      <c r="Q1253" s="1326"/>
      <c r="R1253" s="1413"/>
      <c r="S1253" s="1414"/>
      <c r="T1253" s="1415"/>
      <c r="U1253" s="1416"/>
      <c r="V1253" s="1417"/>
      <c r="W1253" s="5478"/>
      <c r="X1253" s="529"/>
      <c r="Y1253" s="5357"/>
      <c r="Z1253" s="1288" t="s">
        <v>1382</v>
      </c>
    </row>
    <row r="1254" spans="1:27" ht="18" customHeight="1">
      <c r="A1254" s="5357"/>
      <c r="B1254" s="1383"/>
      <c r="C1254" s="960" t="s">
        <v>297</v>
      </c>
      <c r="D1254" s="955" t="s">
        <v>298</v>
      </c>
      <c r="E1254" s="1058"/>
      <c r="F1254" s="1058"/>
      <c r="G1254" s="955"/>
      <c r="H1254" s="1059"/>
      <c r="I1254" s="1059"/>
      <c r="J1254" s="1059"/>
      <c r="K1254" s="1059"/>
      <c r="L1254" s="1059"/>
      <c r="M1254" s="1059"/>
      <c r="N1254" s="26"/>
      <c r="O1254" s="1326"/>
      <c r="P1254" s="1326"/>
      <c r="Q1254" s="1326"/>
      <c r="R1254" s="1413"/>
      <c r="S1254" s="1414"/>
      <c r="T1254" s="1415"/>
      <c r="U1254" s="1416"/>
      <c r="V1254" s="1417"/>
      <c r="W1254" s="5478"/>
      <c r="X1254" s="529"/>
      <c r="Y1254" s="5357"/>
      <c r="Z1254" s="1288" t="s">
        <v>1382</v>
      </c>
    </row>
    <row r="1255" spans="1:27" ht="18" customHeight="1">
      <c r="A1255" s="5357"/>
      <c r="B1255" s="1318"/>
      <c r="C1255" s="1384"/>
      <c r="D1255" s="929"/>
      <c r="E1255" s="930"/>
      <c r="F1255" s="927"/>
      <c r="G1255" s="927"/>
      <c r="H1255" s="927"/>
      <c r="I1255" s="927"/>
      <c r="J1255" s="927"/>
      <c r="K1255" s="1062" t="s">
        <v>299</v>
      </c>
      <c r="L1255" s="927"/>
      <c r="M1255" s="927"/>
      <c r="N1255" s="27"/>
      <c r="O1255" s="1326"/>
      <c r="P1255" s="1326"/>
      <c r="Q1255" s="1326"/>
      <c r="R1255" s="1413"/>
      <c r="S1255" s="1414"/>
      <c r="T1255" s="1415"/>
      <c r="U1255" s="1416"/>
      <c r="V1255" s="1417"/>
      <c r="W1255" s="5478"/>
      <c r="X1255" s="529"/>
      <c r="Y1255" s="5357"/>
      <c r="Z1255" s="1288" t="s">
        <v>1382</v>
      </c>
    </row>
    <row r="1256" spans="1:27" ht="18" customHeight="1">
      <c r="A1256" s="5357"/>
      <c r="B1256" s="2896">
        <v>1</v>
      </c>
      <c r="C1256" s="1384"/>
      <c r="D1256" s="932"/>
      <c r="E1256" s="927"/>
      <c r="F1256" s="933"/>
      <c r="G1256" s="933"/>
      <c r="H1256" s="933"/>
      <c r="I1256" s="933"/>
      <c r="J1256" s="933"/>
      <c r="K1256" s="1062" t="s">
        <v>300</v>
      </c>
      <c r="L1256" s="933"/>
      <c r="M1256" s="933"/>
      <c r="N1256" s="28"/>
      <c r="O1256" s="1326"/>
      <c r="P1256" s="1326"/>
      <c r="Q1256" s="1326"/>
      <c r="R1256" s="1413"/>
      <c r="S1256" s="1414"/>
      <c r="T1256" s="1415"/>
      <c r="U1256" s="1416"/>
      <c r="V1256" s="1417"/>
      <c r="W1256" s="5478"/>
      <c r="X1256" s="529"/>
      <c r="Y1256" s="5357"/>
      <c r="Z1256" s="1288" t="s">
        <v>1382</v>
      </c>
    </row>
    <row r="1257" spans="1:27" ht="18" customHeight="1">
      <c r="A1257" s="5357"/>
      <c r="B1257" s="2896">
        <f>LARGE(B1256:B1256,1)+1</f>
        <v>2</v>
      </c>
      <c r="C1257" s="1386" t="s">
        <v>2238</v>
      </c>
      <c r="D1257" s="939"/>
      <c r="E1257" s="939"/>
      <c r="F1257" s="939"/>
      <c r="G1257" s="939"/>
      <c r="H1257" s="939"/>
      <c r="I1257" s="939"/>
      <c r="J1257" s="939"/>
      <c r="K1257" s="1062" t="s">
        <v>302</v>
      </c>
      <c r="L1257" s="939"/>
      <c r="M1257" s="939"/>
      <c r="N1257" s="1387"/>
      <c r="O1257" s="1326"/>
      <c r="P1257" s="1326"/>
      <c r="Q1257" s="1326"/>
      <c r="R1257" s="1413"/>
      <c r="S1257" s="1414"/>
      <c r="T1257" s="1415"/>
      <c r="U1257" s="1416"/>
      <c r="V1257" s="1417"/>
      <c r="W1257" s="5478"/>
      <c r="X1257" s="529"/>
      <c r="Y1257" s="5357"/>
      <c r="Z1257" s="1288" t="s">
        <v>1382</v>
      </c>
    </row>
    <row r="1258" spans="1:27" ht="18" customHeight="1">
      <c r="A1258" s="5357"/>
      <c r="B1258" s="2896">
        <f>LARGE(B1256:B1257,1)+1</f>
        <v>3</v>
      </c>
      <c r="C1258" s="1386"/>
      <c r="D1258" s="939"/>
      <c r="E1258" s="939"/>
      <c r="F1258" s="939"/>
      <c r="G1258" s="939"/>
      <c r="H1258" s="939"/>
      <c r="I1258" s="939"/>
      <c r="J1258" s="939"/>
      <c r="K1258" s="939"/>
      <c r="L1258" s="939"/>
      <c r="M1258" s="939"/>
      <c r="N1258" s="1387"/>
      <c r="O1258" s="1326"/>
      <c r="P1258" s="1326"/>
      <c r="Q1258" s="1326"/>
      <c r="R1258" s="1413"/>
      <c r="S1258" s="1414"/>
      <c r="T1258" s="1415"/>
      <c r="U1258" s="1416"/>
      <c r="V1258" s="1417"/>
      <c r="W1258" s="5478"/>
      <c r="X1258" s="529"/>
      <c r="Y1258" s="5357"/>
      <c r="Z1258" s="1288" t="s">
        <v>1382</v>
      </c>
    </row>
    <row r="1259" spans="1:27" ht="18" customHeight="1">
      <c r="A1259" s="5357"/>
      <c r="B1259" s="2896">
        <f>LARGE(B1256:B1258,1)+1</f>
        <v>4</v>
      </c>
      <c r="C1259" s="1388" t="s">
        <v>1436</v>
      </c>
      <c r="D1259" s="1389"/>
      <c r="E1259" s="1389"/>
      <c r="F1259" s="1389"/>
      <c r="G1259" s="1389"/>
      <c r="H1259" s="1389"/>
      <c r="I1259" s="1389"/>
      <c r="J1259" s="1389"/>
      <c r="K1259" s="1389"/>
      <c r="L1259" s="1389"/>
      <c r="M1259" s="1389"/>
      <c r="N1259" s="1390"/>
      <c r="O1259" s="1326"/>
      <c r="P1259" s="1326"/>
      <c r="Q1259" s="1326"/>
      <c r="R1259" s="1413"/>
      <c r="S1259" s="1414"/>
      <c r="T1259" s="1415"/>
      <c r="U1259" s="1416"/>
      <c r="V1259" s="1417"/>
      <c r="W1259" s="5478"/>
      <c r="X1259" s="529"/>
      <c r="Y1259" s="5357"/>
      <c r="Z1259" s="1288" t="s">
        <v>1382</v>
      </c>
    </row>
    <row r="1260" spans="1:27" ht="18" customHeight="1">
      <c r="A1260" s="5357"/>
      <c r="B1260" s="2896">
        <f>LARGE(B1256:B1259,1)+1</f>
        <v>5</v>
      </c>
      <c r="C1260" s="1386"/>
      <c r="D1260" s="939"/>
      <c r="E1260" s="939"/>
      <c r="F1260" s="939"/>
      <c r="G1260" s="939"/>
      <c r="H1260" s="939"/>
      <c r="I1260" s="939"/>
      <c r="J1260" s="939"/>
      <c r="K1260" s="939"/>
      <c r="L1260" s="939"/>
      <c r="M1260" s="939"/>
      <c r="N1260" s="1387"/>
      <c r="O1260" s="1326"/>
      <c r="P1260" s="1326"/>
      <c r="Q1260" s="1326"/>
      <c r="R1260" s="1413"/>
      <c r="S1260" s="1414"/>
      <c r="T1260" s="1415"/>
      <c r="U1260" s="1416"/>
      <c r="V1260" s="1417"/>
      <c r="W1260" s="5478"/>
      <c r="X1260" s="529"/>
      <c r="Y1260" s="5357"/>
      <c r="Z1260" s="1288" t="s">
        <v>1382</v>
      </c>
    </row>
    <row r="1261" spans="1:27" ht="18" customHeight="1">
      <c r="A1261" s="5357"/>
      <c r="B1261" s="2896">
        <f>LARGE(B1256:B1260,1)+1</f>
        <v>6</v>
      </c>
      <c r="C1261" s="1386" t="s">
        <v>304</v>
      </c>
      <c r="D1261" s="939"/>
      <c r="E1261" s="939"/>
      <c r="F1261" s="939"/>
      <c r="G1261" s="939"/>
      <c r="H1261" s="939"/>
      <c r="I1261" s="939"/>
      <c r="J1261" s="939"/>
      <c r="K1261" s="939"/>
      <c r="L1261" s="939"/>
      <c r="M1261" s="939"/>
      <c r="N1261" s="1387"/>
      <c r="O1261" s="1326"/>
      <c r="P1261" s="1326"/>
      <c r="Q1261" s="1326"/>
      <c r="R1261" s="1413"/>
      <c r="S1261" s="1414"/>
      <c r="T1261" s="1415"/>
      <c r="U1261" s="1416"/>
      <c r="V1261" s="1417"/>
      <c r="W1261" s="5478"/>
      <c r="X1261" s="529"/>
      <c r="Y1261" s="5357"/>
      <c r="Z1261" s="1288" t="s">
        <v>1382</v>
      </c>
    </row>
    <row r="1262" spans="1:27" ht="18" customHeight="1">
      <c r="A1262" s="5357"/>
      <c r="B1262" s="2896">
        <f>LARGE(B1256:B1261,1)+1</f>
        <v>7</v>
      </c>
      <c r="C1262" s="1386"/>
      <c r="D1262" s="939"/>
      <c r="E1262" s="939"/>
      <c r="F1262" s="939"/>
      <c r="G1262" s="939"/>
      <c r="H1262" s="939"/>
      <c r="I1262" s="939"/>
      <c r="J1262" s="939"/>
      <c r="K1262" s="939"/>
      <c r="L1262" s="939"/>
      <c r="M1262" s="939"/>
      <c r="N1262" s="1387"/>
      <c r="O1262" s="1326"/>
      <c r="P1262" s="1326"/>
      <c r="Q1262" s="1326"/>
      <c r="R1262" s="1413"/>
      <c r="S1262" s="1414"/>
      <c r="T1262" s="1415"/>
      <c r="U1262" s="1416"/>
      <c r="V1262" s="1417"/>
      <c r="W1262" s="5478"/>
      <c r="X1262" s="529"/>
      <c r="Y1262" s="5357"/>
      <c r="Z1262" s="1288" t="s">
        <v>1382</v>
      </c>
    </row>
    <row r="1263" spans="1:27" ht="18" customHeight="1">
      <c r="A1263" s="5357"/>
      <c r="B1263" s="2896">
        <f>LARGE(B1256:B1262,1)+1</f>
        <v>8</v>
      </c>
      <c r="C1263" s="1386"/>
      <c r="D1263" s="939"/>
      <c r="E1263" s="939"/>
      <c r="F1263" s="939"/>
      <c r="G1263" s="939"/>
      <c r="H1263" s="939"/>
      <c r="I1263" s="939"/>
      <c r="J1263" s="939"/>
      <c r="K1263" s="939"/>
      <c r="L1263" s="939"/>
      <c r="M1263" s="939"/>
      <c r="N1263" s="1387"/>
      <c r="O1263" s="1326"/>
      <c r="P1263" s="1326"/>
      <c r="Q1263" s="1326"/>
      <c r="R1263" s="1413"/>
      <c r="S1263" s="1414"/>
      <c r="T1263" s="1415"/>
      <c r="U1263" s="1416"/>
      <c r="V1263" s="1417"/>
      <c r="W1263" s="5478"/>
      <c r="X1263" s="529"/>
      <c r="Y1263" s="5357"/>
      <c r="Z1263" s="1288" t="s">
        <v>1382</v>
      </c>
    </row>
    <row r="1264" spans="1:27" ht="18" customHeight="1">
      <c r="A1264" s="5357"/>
      <c r="B1264" s="2896">
        <f>LARGE(B1256:B1263,1)+1</f>
        <v>9</v>
      </c>
      <c r="C1264" s="1386" t="s">
        <v>2237</v>
      </c>
      <c r="D1264" s="939"/>
      <c r="E1264" s="939"/>
      <c r="F1264" s="939"/>
      <c r="G1264" s="939"/>
      <c r="H1264" s="939"/>
      <c r="I1264" s="939"/>
      <c r="J1264" s="939"/>
      <c r="K1264" s="939"/>
      <c r="L1264" s="939"/>
      <c r="M1264" s="939"/>
      <c r="N1264" s="1387"/>
      <c r="O1264" s="1326"/>
      <c r="P1264" s="1326"/>
      <c r="Q1264" s="1326"/>
      <c r="R1264" s="1413"/>
      <c r="S1264" s="1414"/>
      <c r="T1264" s="1415"/>
      <c r="U1264" s="1416"/>
      <c r="V1264" s="1417"/>
      <c r="W1264" s="5478"/>
      <c r="X1264" s="529"/>
      <c r="Y1264" s="5357"/>
      <c r="Z1264" s="1288" t="s">
        <v>1382</v>
      </c>
    </row>
    <row r="1265" spans="1:26" ht="18" customHeight="1">
      <c r="A1265" s="5357"/>
      <c r="B1265" s="2896">
        <f>LARGE(B1256:B1264,1)+1</f>
        <v>10</v>
      </c>
      <c r="C1265" s="1386"/>
      <c r="D1265" s="939"/>
      <c r="E1265" s="939"/>
      <c r="F1265" s="939"/>
      <c r="G1265" s="939"/>
      <c r="H1265" s="939"/>
      <c r="I1265" s="939"/>
      <c r="J1265" s="939"/>
      <c r="K1265" s="939"/>
      <c r="L1265" s="939"/>
      <c r="M1265" s="939"/>
      <c r="N1265" s="1387"/>
      <c r="O1265" s="1326"/>
      <c r="P1265" s="1326"/>
      <c r="Q1265" s="1326"/>
      <c r="R1265" s="1413"/>
      <c r="S1265" s="1414"/>
      <c r="T1265" s="1415"/>
      <c r="U1265" s="1416"/>
      <c r="V1265" s="1417"/>
      <c r="W1265" s="5478"/>
      <c r="X1265" s="529"/>
      <c r="Y1265" s="5357"/>
      <c r="Z1265" s="1288" t="s">
        <v>1382</v>
      </c>
    </row>
    <row r="1266" spans="1:26" ht="18" customHeight="1">
      <c r="A1266" s="5357"/>
      <c r="B1266" s="2896">
        <f>LARGE(B1256:B1265,1)+1</f>
        <v>11</v>
      </c>
      <c r="C1266" s="1386" t="s">
        <v>306</v>
      </c>
      <c r="D1266" s="939"/>
      <c r="E1266" s="939"/>
      <c r="F1266" s="939"/>
      <c r="G1266" s="939"/>
      <c r="H1266" s="939"/>
      <c r="I1266" s="939"/>
      <c r="J1266" s="939"/>
      <c r="K1266" s="939"/>
      <c r="L1266" s="939"/>
      <c r="M1266" s="939"/>
      <c r="N1266" s="1387"/>
      <c r="O1266" s="1326"/>
      <c r="P1266" s="1326"/>
      <c r="Q1266" s="1326"/>
      <c r="R1266" s="1413"/>
      <c r="S1266" s="1414"/>
      <c r="T1266" s="1415"/>
      <c r="U1266" s="1416"/>
      <c r="V1266" s="1417"/>
      <c r="W1266" s="5478"/>
      <c r="X1266" s="529"/>
      <c r="Y1266" s="5357"/>
      <c r="Z1266" s="1288" t="s">
        <v>1382</v>
      </c>
    </row>
    <row r="1267" spans="1:26" ht="18" customHeight="1">
      <c r="A1267" s="5357"/>
      <c r="B1267" s="2896">
        <f>LARGE(B1256:B1266,1)+1</f>
        <v>12</v>
      </c>
      <c r="C1267" s="1386"/>
      <c r="D1267" s="939"/>
      <c r="E1267" s="939"/>
      <c r="F1267" s="939"/>
      <c r="G1267" s="939"/>
      <c r="H1267" s="939"/>
      <c r="I1267" s="939"/>
      <c r="J1267" s="939"/>
      <c r="K1267" s="939"/>
      <c r="L1267" s="939"/>
      <c r="M1267" s="939"/>
      <c r="N1267" s="1387"/>
      <c r="O1267" s="1326"/>
      <c r="P1267" s="1326"/>
      <c r="Q1267" s="1326"/>
      <c r="R1267" s="1413"/>
      <c r="S1267" s="1414"/>
      <c r="T1267" s="1415"/>
      <c r="U1267" s="1416"/>
      <c r="V1267" s="1417"/>
      <c r="W1267" s="5478"/>
      <c r="X1267" s="529"/>
      <c r="Y1267" s="5357"/>
      <c r="Z1267" s="1288" t="s">
        <v>1382</v>
      </c>
    </row>
    <row r="1268" spans="1:26" ht="18" customHeight="1">
      <c r="A1268" s="5357"/>
      <c r="B1268" s="2896">
        <f>LARGE(B1256:B1267,1)+1</f>
        <v>13</v>
      </c>
      <c r="C1268" s="1384"/>
      <c r="D1268" s="935"/>
      <c r="E1268" s="935"/>
      <c r="F1268" s="935"/>
      <c r="G1268" s="935"/>
      <c r="H1268" s="935"/>
      <c r="I1268" s="935"/>
      <c r="J1268" s="935"/>
      <c r="K1268" s="1391"/>
      <c r="L1268" s="1391"/>
      <c r="M1268" s="1391"/>
      <c r="N1268" s="67"/>
      <c r="O1268" s="1326"/>
      <c r="P1268" s="1326"/>
      <c r="Q1268" s="1326"/>
      <c r="R1268" s="1413"/>
      <c r="S1268" s="1414"/>
      <c r="T1268" s="1415"/>
      <c r="U1268" s="1416"/>
      <c r="V1268" s="1417"/>
      <c r="W1268" s="5478"/>
      <c r="X1268" s="529"/>
      <c r="Y1268" s="5357"/>
      <c r="Z1268" s="1288" t="s">
        <v>1382</v>
      </c>
    </row>
    <row r="1269" spans="1:26" ht="18" customHeight="1">
      <c r="A1269" s="5357"/>
      <c r="B1269" s="2896">
        <f>LARGE(B1256:B1268,1)+1</f>
        <v>14</v>
      </c>
      <c r="C1269" s="1384"/>
      <c r="D1269" s="935"/>
      <c r="E1269" s="935"/>
      <c r="F1269" s="935"/>
      <c r="G1269" s="935"/>
      <c r="H1269" s="935"/>
      <c r="I1269" s="935"/>
      <c r="J1269" s="935"/>
      <c r="K1269" s="935"/>
      <c r="L1269" s="935"/>
      <c r="M1269" s="935"/>
      <c r="N1269" s="1392"/>
      <c r="O1269" s="1326"/>
      <c r="P1269" s="1326"/>
      <c r="Q1269" s="1326"/>
      <c r="R1269" s="1413"/>
      <c r="S1269" s="1414"/>
      <c r="T1269" s="1415"/>
      <c r="U1269" s="1416"/>
      <c r="V1269" s="1417"/>
      <c r="W1269" s="5478"/>
      <c r="X1269" s="529"/>
      <c r="Y1269" s="5357"/>
      <c r="Z1269" s="1288" t="s">
        <v>1382</v>
      </c>
    </row>
    <row r="1270" spans="1:26" ht="18" customHeight="1">
      <c r="A1270" s="5357"/>
      <c r="B1270" s="2896">
        <f>LARGE(B1256:B1269,1)+1</f>
        <v>15</v>
      </c>
      <c r="C1270" s="1384"/>
      <c r="D1270" s="935"/>
      <c r="E1270" s="935"/>
      <c r="F1270" s="935"/>
      <c r="G1270" s="935"/>
      <c r="H1270" s="935"/>
      <c r="I1270" s="935"/>
      <c r="J1270" s="935"/>
      <c r="K1270" s="935"/>
      <c r="L1270" s="935"/>
      <c r="M1270" s="935"/>
      <c r="N1270" s="1392"/>
      <c r="O1270" s="1326"/>
      <c r="P1270" s="1326"/>
      <c r="Q1270" s="1326"/>
      <c r="R1270" s="1413"/>
      <c r="S1270" s="1414"/>
      <c r="T1270" s="1415"/>
      <c r="U1270" s="1416"/>
      <c r="V1270" s="1417"/>
      <c r="W1270" s="5478"/>
      <c r="X1270" s="529"/>
      <c r="Y1270" s="5357"/>
      <c r="Z1270" s="1288" t="s">
        <v>1382</v>
      </c>
    </row>
    <row r="1271" spans="1:26" ht="18" customHeight="1">
      <c r="A1271" s="5357"/>
      <c r="B1271" s="2896">
        <f>LARGE(B1256:B1270,1)+1</f>
        <v>16</v>
      </c>
      <c r="C1271" s="1384"/>
      <c r="D1271" s="935"/>
      <c r="E1271" s="935"/>
      <c r="F1271" s="935"/>
      <c r="G1271" s="935"/>
      <c r="H1271" s="935"/>
      <c r="I1271" s="935"/>
      <c r="J1271" s="935"/>
      <c r="K1271" s="935"/>
      <c r="L1271" s="935"/>
      <c r="M1271" s="935"/>
      <c r="N1271" s="1392"/>
      <c r="O1271" s="1326"/>
      <c r="P1271" s="1326"/>
      <c r="Q1271" s="1326"/>
      <c r="R1271" s="1413"/>
      <c r="S1271" s="1414"/>
      <c r="T1271" s="1415"/>
      <c r="U1271" s="1416"/>
      <c r="V1271" s="1417"/>
      <c r="W1271" s="5478"/>
      <c r="X1271" s="529"/>
      <c r="Y1271" s="5357"/>
      <c r="Z1271" s="1288" t="s">
        <v>1382</v>
      </c>
    </row>
    <row r="1272" spans="1:26" ht="18" customHeight="1">
      <c r="A1272" s="5357"/>
      <c r="B1272" s="2896">
        <f>LARGE(B1256:B1271,1)+1</f>
        <v>17</v>
      </c>
      <c r="C1272" s="1384"/>
      <c r="D1272" s="935"/>
      <c r="E1272" s="935"/>
      <c r="F1272" s="935"/>
      <c r="G1272" s="935"/>
      <c r="H1272" s="935"/>
      <c r="I1272" s="935"/>
      <c r="J1272" s="935"/>
      <c r="K1272" s="935"/>
      <c r="L1272" s="935"/>
      <c r="M1272" s="935"/>
      <c r="N1272" s="1392"/>
      <c r="O1272" s="1326"/>
      <c r="P1272" s="1326"/>
      <c r="Q1272" s="1326"/>
      <c r="R1272" s="1413"/>
      <c r="S1272" s="1414"/>
      <c r="T1272" s="1415"/>
      <c r="U1272" s="1416"/>
      <c r="V1272" s="1417"/>
      <c r="W1272" s="5478"/>
      <c r="X1272" s="529"/>
      <c r="Y1272" s="5357"/>
      <c r="Z1272" s="1288" t="s">
        <v>1382</v>
      </c>
    </row>
    <row r="1273" spans="1:26" ht="18" customHeight="1">
      <c r="A1273" s="5357"/>
      <c r="B1273" s="2896">
        <f>LARGE(B1256:B1272,1)+1</f>
        <v>18</v>
      </c>
      <c r="C1273" s="1384"/>
      <c r="D1273" s="935"/>
      <c r="E1273" s="935"/>
      <c r="F1273" s="935"/>
      <c r="G1273" s="935"/>
      <c r="H1273" s="935"/>
      <c r="I1273" s="935"/>
      <c r="J1273" s="935"/>
      <c r="K1273" s="935"/>
      <c r="L1273" s="935"/>
      <c r="M1273" s="935"/>
      <c r="N1273" s="1392"/>
      <c r="O1273" s="1326"/>
      <c r="P1273" s="1326"/>
      <c r="Q1273" s="1326"/>
      <c r="R1273" s="1413"/>
      <c r="S1273" s="1414"/>
      <c r="T1273" s="1415"/>
      <c r="U1273" s="1416"/>
      <c r="V1273" s="1417"/>
      <c r="W1273" s="5478"/>
      <c r="X1273" s="529"/>
      <c r="Y1273" s="5357"/>
      <c r="Z1273" s="1288" t="s">
        <v>1382</v>
      </c>
    </row>
    <row r="1274" spans="1:26" ht="18" customHeight="1">
      <c r="A1274" s="5357"/>
      <c r="B1274" s="2896">
        <f>LARGE(B1256:B1273,1)+1</f>
        <v>19</v>
      </c>
      <c r="C1274" s="1384"/>
      <c r="D1274" s="935"/>
      <c r="E1274" s="935"/>
      <c r="F1274" s="935"/>
      <c r="G1274" s="935"/>
      <c r="H1274" s="935"/>
      <c r="I1274" s="935"/>
      <c r="J1274" s="935"/>
      <c r="K1274" s="935"/>
      <c r="L1274" s="935"/>
      <c r="M1274" s="935"/>
      <c r="N1274" s="1392"/>
      <c r="O1274" s="1326"/>
      <c r="P1274" s="1326"/>
      <c r="Q1274" s="1326"/>
      <c r="R1274" s="1413"/>
      <c r="S1274" s="1414"/>
      <c r="T1274" s="1415"/>
      <c r="U1274" s="1416"/>
      <c r="V1274" s="1417"/>
      <c r="W1274" s="5478"/>
      <c r="X1274" s="529"/>
      <c r="Y1274" s="5357"/>
      <c r="Z1274" s="1288" t="s">
        <v>1382</v>
      </c>
    </row>
    <row r="1275" spans="1:26" ht="18" customHeight="1">
      <c r="A1275" s="5357"/>
      <c r="B1275" s="2896">
        <f>LARGE(B1256:B1274,1)+1</f>
        <v>20</v>
      </c>
      <c r="C1275" s="1384"/>
      <c r="D1275" s="935"/>
      <c r="E1275" s="935"/>
      <c r="F1275" s="935"/>
      <c r="G1275" s="935"/>
      <c r="H1275" s="935"/>
      <c r="I1275" s="935"/>
      <c r="J1275" s="935"/>
      <c r="K1275" s="935"/>
      <c r="L1275" s="935"/>
      <c r="M1275" s="935"/>
      <c r="N1275" s="1392"/>
      <c r="O1275" s="1326"/>
      <c r="P1275" s="1326"/>
      <c r="Q1275" s="1326"/>
      <c r="R1275" s="1413"/>
      <c r="S1275" s="1414"/>
      <c r="T1275" s="1415"/>
      <c r="U1275" s="1416"/>
      <c r="V1275" s="1417"/>
      <c r="W1275" s="5478"/>
      <c r="X1275" s="529"/>
      <c r="Y1275" s="5357"/>
      <c r="Z1275" s="1288" t="s">
        <v>1382</v>
      </c>
    </row>
    <row r="1276" spans="1:26" ht="18" customHeight="1">
      <c r="A1276" s="5357"/>
      <c r="B1276" s="2896">
        <f>LARGE(B1256:B1275,1)+1</f>
        <v>21</v>
      </c>
      <c r="C1276" s="1384"/>
      <c r="D1276" s="935"/>
      <c r="E1276" s="935"/>
      <c r="F1276" s="935"/>
      <c r="G1276" s="935"/>
      <c r="H1276" s="935"/>
      <c r="I1276" s="935"/>
      <c r="J1276" s="935"/>
      <c r="K1276" s="935"/>
      <c r="L1276" s="935"/>
      <c r="M1276" s="935"/>
      <c r="N1276" s="1392"/>
      <c r="O1276" s="1326"/>
      <c r="P1276" s="1326"/>
      <c r="Q1276" s="1326"/>
      <c r="R1276" s="1413"/>
      <c r="S1276" s="1414"/>
      <c r="T1276" s="1415"/>
      <c r="U1276" s="1416"/>
      <c r="V1276" s="1417"/>
      <c r="W1276" s="5478"/>
      <c r="X1276" s="529"/>
      <c r="Y1276" s="5357"/>
      <c r="Z1276" s="1288" t="s">
        <v>1382</v>
      </c>
    </row>
    <row r="1277" spans="1:26" ht="18" customHeight="1">
      <c r="A1277" s="5357"/>
      <c r="B1277" s="2896">
        <f>LARGE(B1256:B1276,1)+1</f>
        <v>22</v>
      </c>
      <c r="C1277" s="1384"/>
      <c r="D1277" s="935"/>
      <c r="E1277" s="935"/>
      <c r="F1277" s="935"/>
      <c r="G1277" s="935"/>
      <c r="H1277" s="935"/>
      <c r="I1277" s="935"/>
      <c r="J1277" s="935"/>
      <c r="K1277" s="935"/>
      <c r="L1277" s="935"/>
      <c r="M1277" s="935"/>
      <c r="N1277" s="1392"/>
      <c r="O1277" s="1326"/>
      <c r="P1277" s="1326"/>
      <c r="Q1277" s="1326"/>
      <c r="R1277" s="1413"/>
      <c r="S1277" s="1414"/>
      <c r="T1277" s="1415"/>
      <c r="U1277" s="1416"/>
      <c r="V1277" s="1417"/>
      <c r="W1277" s="5478"/>
      <c r="X1277" s="529"/>
      <c r="Y1277" s="5357"/>
      <c r="Z1277" s="1288" t="s">
        <v>1382</v>
      </c>
    </row>
    <row r="1278" spans="1:26" ht="18" customHeight="1">
      <c r="A1278" s="5357"/>
      <c r="B1278" s="2896">
        <f>LARGE(B1256:B1277,1)+1</f>
        <v>23</v>
      </c>
      <c r="C1278" s="1384"/>
      <c r="D1278" s="935"/>
      <c r="E1278" s="935"/>
      <c r="F1278" s="935"/>
      <c r="G1278" s="935"/>
      <c r="H1278" s="935"/>
      <c r="I1278" s="935"/>
      <c r="J1278" s="935"/>
      <c r="K1278" s="935"/>
      <c r="L1278" s="935"/>
      <c r="M1278" s="935"/>
      <c r="N1278" s="1392"/>
      <c r="O1278" s="1326"/>
      <c r="P1278" s="1326"/>
      <c r="Q1278" s="1326"/>
      <c r="R1278" s="1413"/>
      <c r="S1278" s="1414"/>
      <c r="T1278" s="1415"/>
      <c r="U1278" s="1416"/>
      <c r="V1278" s="1417"/>
      <c r="W1278" s="5478"/>
      <c r="X1278" s="529"/>
      <c r="Y1278" s="5357"/>
      <c r="Z1278" s="1288" t="s">
        <v>1382</v>
      </c>
    </row>
    <row r="1279" spans="1:26" ht="18" customHeight="1">
      <c r="A1279" s="5357"/>
      <c r="B1279" s="2896">
        <f>LARGE(B1256:B1278,1)+1</f>
        <v>24</v>
      </c>
      <c r="C1279" s="1384"/>
      <c r="D1279" s="935"/>
      <c r="E1279" s="935"/>
      <c r="F1279" s="935"/>
      <c r="G1279" s="935"/>
      <c r="H1279" s="935"/>
      <c r="I1279" s="935"/>
      <c r="J1279" s="935"/>
      <c r="K1279" s="935"/>
      <c r="L1279" s="935"/>
      <c r="M1279" s="935"/>
      <c r="N1279" s="1392"/>
      <c r="O1279" s="1326"/>
      <c r="P1279" s="1326"/>
      <c r="Q1279" s="1326"/>
      <c r="R1279" s="1413"/>
      <c r="S1279" s="1414"/>
      <c r="T1279" s="1415"/>
      <c r="U1279" s="1416"/>
      <c r="V1279" s="1417"/>
      <c r="W1279" s="5478"/>
      <c r="X1279" s="529"/>
      <c r="Y1279" s="5357"/>
      <c r="Z1279" s="1288" t="s">
        <v>1382</v>
      </c>
    </row>
    <row r="1280" spans="1:26" ht="18" customHeight="1">
      <c r="A1280" s="5357"/>
      <c r="B1280" s="2896">
        <f>LARGE(B1256:B1279,1)+1</f>
        <v>25</v>
      </c>
      <c r="C1280" s="1384"/>
      <c r="D1280" s="935"/>
      <c r="E1280" s="935"/>
      <c r="F1280" s="935"/>
      <c r="G1280" s="935"/>
      <c r="H1280" s="935"/>
      <c r="I1280" s="935"/>
      <c r="J1280" s="935"/>
      <c r="K1280" s="935"/>
      <c r="L1280" s="935"/>
      <c r="M1280" s="935"/>
      <c r="N1280" s="1392"/>
      <c r="O1280" s="1326"/>
      <c r="P1280" s="1326"/>
      <c r="Q1280" s="1326"/>
      <c r="R1280" s="1413"/>
      <c r="S1280" s="1414"/>
      <c r="T1280" s="1415"/>
      <c r="U1280" s="1416"/>
      <c r="V1280" s="1417"/>
      <c r="W1280" s="5478"/>
      <c r="X1280" s="529"/>
      <c r="Y1280" s="5357"/>
      <c r="Z1280" s="1288" t="s">
        <v>1382</v>
      </c>
    </row>
    <row r="1281" spans="1:26" ht="18" customHeight="1">
      <c r="A1281" s="5357"/>
      <c r="B1281" s="2896">
        <f>LARGE(B1256:B1280,1)+1</f>
        <v>26</v>
      </c>
      <c r="C1281" s="1384"/>
      <c r="D1281" s="935"/>
      <c r="E1281" s="935"/>
      <c r="F1281" s="935"/>
      <c r="G1281" s="935"/>
      <c r="H1281" s="935"/>
      <c r="I1281" s="935"/>
      <c r="J1281" s="935"/>
      <c r="K1281" s="935"/>
      <c r="L1281" s="935"/>
      <c r="M1281" s="935"/>
      <c r="N1281" s="1392"/>
      <c r="O1281" s="1326"/>
      <c r="P1281" s="1326"/>
      <c r="Q1281" s="1326"/>
      <c r="R1281" s="1413"/>
      <c r="S1281" s="1414"/>
      <c r="T1281" s="1415"/>
      <c r="U1281" s="1416"/>
      <c r="V1281" s="1417"/>
      <c r="W1281" s="5478"/>
      <c r="X1281" s="529"/>
      <c r="Y1281" s="5357"/>
      <c r="Z1281" s="1288" t="s">
        <v>1382</v>
      </c>
    </row>
    <row r="1282" spans="1:26" ht="18" customHeight="1">
      <c r="A1282" s="5357"/>
      <c r="B1282" s="2896">
        <f>LARGE(B1256:B1281,1)+1</f>
        <v>27</v>
      </c>
      <c r="C1282" s="1384"/>
      <c r="D1282" s="935"/>
      <c r="E1282" s="935"/>
      <c r="F1282" s="935"/>
      <c r="G1282" s="935"/>
      <c r="H1282" s="935"/>
      <c r="I1282" s="935"/>
      <c r="J1282" s="935"/>
      <c r="K1282" s="935"/>
      <c r="L1282" s="935"/>
      <c r="M1282" s="935"/>
      <c r="N1282" s="1392"/>
      <c r="O1282" s="1326"/>
      <c r="P1282" s="1326"/>
      <c r="Q1282" s="1326"/>
      <c r="R1282" s="1413"/>
      <c r="S1282" s="1414"/>
      <c r="T1282" s="1415"/>
      <c r="U1282" s="1416"/>
      <c r="V1282" s="1417"/>
      <c r="W1282" s="5478"/>
      <c r="X1282" s="529"/>
      <c r="Y1282" s="5357"/>
      <c r="Z1282" s="1288" t="s">
        <v>1382</v>
      </c>
    </row>
    <row r="1283" spans="1:26" ht="18" customHeight="1">
      <c r="A1283" s="5357"/>
      <c r="B1283" s="2896">
        <f>LARGE(B1256:B1282,1)+1</f>
        <v>28</v>
      </c>
      <c r="C1283" s="1384"/>
      <c r="D1283" s="935"/>
      <c r="E1283" s="935"/>
      <c r="F1283" s="935"/>
      <c r="G1283" s="935"/>
      <c r="H1283" s="935"/>
      <c r="I1283" s="935"/>
      <c r="J1283" s="935"/>
      <c r="K1283" s="935"/>
      <c r="L1283" s="935"/>
      <c r="M1283" s="935"/>
      <c r="N1283" s="1392"/>
      <c r="O1283" s="1326"/>
      <c r="P1283" s="1326"/>
      <c r="Q1283" s="1326"/>
      <c r="R1283" s="1413"/>
      <c r="S1283" s="1414"/>
      <c r="T1283" s="1415"/>
      <c r="U1283" s="1416"/>
      <c r="V1283" s="1417"/>
      <c r="W1283" s="5478"/>
      <c r="X1283" s="529"/>
      <c r="Y1283" s="5357"/>
      <c r="Z1283" s="1288" t="s">
        <v>1382</v>
      </c>
    </row>
    <row r="1284" spans="1:26" ht="18" customHeight="1">
      <c r="A1284" s="5357"/>
      <c r="B1284" s="2896">
        <f>LARGE(B1256:B1283,1)+1</f>
        <v>29</v>
      </c>
      <c r="C1284" s="1384"/>
      <c r="D1284" s="935"/>
      <c r="E1284" s="935"/>
      <c r="F1284" s="935"/>
      <c r="G1284" s="935"/>
      <c r="H1284" s="935"/>
      <c r="I1284" s="935"/>
      <c r="J1284" s="935"/>
      <c r="K1284" s="935"/>
      <c r="L1284" s="935"/>
      <c r="M1284" s="935"/>
      <c r="N1284" s="1392"/>
      <c r="O1284" s="1326"/>
      <c r="P1284" s="1326"/>
      <c r="Q1284" s="1326"/>
      <c r="R1284" s="1413"/>
      <c r="S1284" s="1414"/>
      <c r="T1284" s="1415"/>
      <c r="U1284" s="1416"/>
      <c r="V1284" s="1417"/>
      <c r="W1284" s="5478"/>
      <c r="X1284" s="529"/>
      <c r="Y1284" s="5357"/>
      <c r="Z1284" s="1288" t="s">
        <v>1382</v>
      </c>
    </row>
    <row r="1285" spans="1:26" ht="18" customHeight="1">
      <c r="A1285" s="5357"/>
      <c r="B1285" s="2896">
        <f>LARGE(B1256:B1284,1)+1</f>
        <v>30</v>
      </c>
      <c r="C1285" s="1384"/>
      <c r="D1285" s="935"/>
      <c r="E1285" s="935"/>
      <c r="F1285" s="935"/>
      <c r="G1285" s="935"/>
      <c r="H1285" s="935"/>
      <c r="I1285" s="935"/>
      <c r="J1285" s="935"/>
      <c r="K1285" s="935"/>
      <c r="L1285" s="935"/>
      <c r="M1285" s="935"/>
      <c r="N1285" s="1392"/>
      <c r="O1285" s="1326"/>
      <c r="P1285" s="1326"/>
      <c r="Q1285" s="1326"/>
      <c r="R1285" s="1413"/>
      <c r="S1285" s="1414"/>
      <c r="T1285" s="1415"/>
      <c r="U1285" s="1416"/>
      <c r="V1285" s="1417"/>
      <c r="W1285" s="5478"/>
      <c r="X1285" s="529"/>
      <c r="Y1285" s="5357"/>
      <c r="Z1285" s="1288" t="s">
        <v>1382</v>
      </c>
    </row>
    <row r="1286" spans="1:26" ht="18" customHeight="1">
      <c r="A1286" s="5357"/>
      <c r="B1286" s="2896">
        <f>LARGE(B1256:B1285,1)+1</f>
        <v>31</v>
      </c>
      <c r="C1286" s="1384"/>
      <c r="D1286" s="935"/>
      <c r="E1286" s="935"/>
      <c r="F1286" s="935"/>
      <c r="G1286" s="935"/>
      <c r="H1286" s="935"/>
      <c r="I1286" s="935"/>
      <c r="J1286" s="935"/>
      <c r="K1286" s="935"/>
      <c r="L1286" s="935"/>
      <c r="M1286" s="935"/>
      <c r="N1286" s="1392"/>
      <c r="O1286" s="1326"/>
      <c r="P1286" s="1326"/>
      <c r="Q1286" s="1326"/>
      <c r="R1286" s="1413"/>
      <c r="S1286" s="1414"/>
      <c r="T1286" s="1415"/>
      <c r="U1286" s="1416"/>
      <c r="V1286" s="1417"/>
      <c r="W1286" s="5478"/>
      <c r="X1286" s="529"/>
      <c r="Y1286" s="5357"/>
      <c r="Z1286" s="1288" t="s">
        <v>1382</v>
      </c>
    </row>
    <row r="1287" spans="1:26" ht="18" customHeight="1">
      <c r="A1287" s="5357"/>
      <c r="B1287" s="2896">
        <f>LARGE(B1256:B1286,1)+1</f>
        <v>32</v>
      </c>
      <c r="C1287" s="1384"/>
      <c r="D1287" s="935"/>
      <c r="E1287" s="935"/>
      <c r="F1287" s="935"/>
      <c r="G1287" s="935"/>
      <c r="H1287" s="935"/>
      <c r="I1287" s="935"/>
      <c r="J1287" s="935"/>
      <c r="K1287" s="935"/>
      <c r="L1287" s="935"/>
      <c r="M1287" s="935"/>
      <c r="N1287" s="1392"/>
      <c r="O1287" s="1326"/>
      <c r="P1287" s="1326"/>
      <c r="Q1287" s="1326"/>
      <c r="R1287" s="1413"/>
      <c r="S1287" s="1414"/>
      <c r="T1287" s="1415"/>
      <c r="U1287" s="1416"/>
      <c r="V1287" s="1417"/>
      <c r="W1287" s="5478"/>
      <c r="X1287" s="529"/>
      <c r="Y1287" s="5357"/>
      <c r="Z1287" s="1288" t="s">
        <v>1382</v>
      </c>
    </row>
    <row r="1288" spans="1:26" ht="18" customHeight="1">
      <c r="A1288" s="5357"/>
      <c r="B1288" s="2896">
        <f>LARGE(B1256:B1287,1)+1</f>
        <v>33</v>
      </c>
      <c r="C1288" s="1384"/>
      <c r="D1288" s="935"/>
      <c r="E1288" s="935"/>
      <c r="F1288" s="935"/>
      <c r="G1288" s="935"/>
      <c r="H1288" s="935"/>
      <c r="I1288" s="935"/>
      <c r="J1288" s="935"/>
      <c r="K1288" s="935"/>
      <c r="L1288" s="935"/>
      <c r="M1288" s="935"/>
      <c r="N1288" s="1392"/>
      <c r="O1288" s="1326"/>
      <c r="P1288" s="1326"/>
      <c r="Q1288" s="1326"/>
      <c r="R1288" s="1413"/>
      <c r="S1288" s="1414"/>
      <c r="T1288" s="1415"/>
      <c r="U1288" s="1416"/>
      <c r="V1288" s="1417"/>
      <c r="W1288" s="5478"/>
      <c r="X1288" s="529"/>
      <c r="Y1288" s="5357"/>
      <c r="Z1288" s="1288" t="s">
        <v>1382</v>
      </c>
    </row>
    <row r="1289" spans="1:26" ht="18" customHeight="1">
      <c r="A1289" s="5357"/>
      <c r="B1289" s="2896">
        <f>LARGE(B1256:B1288,1)+1</f>
        <v>34</v>
      </c>
      <c r="C1289" s="1384"/>
      <c r="D1289" s="935"/>
      <c r="E1289" s="935"/>
      <c r="F1289" s="935"/>
      <c r="G1289" s="935"/>
      <c r="H1289" s="935"/>
      <c r="I1289" s="935"/>
      <c r="J1289" s="935"/>
      <c r="K1289" s="935"/>
      <c r="L1289" s="935"/>
      <c r="M1289" s="935"/>
      <c r="N1289" s="1392"/>
      <c r="O1289" s="1326"/>
      <c r="P1289" s="1326"/>
      <c r="Q1289" s="1326"/>
      <c r="R1289" s="1413"/>
      <c r="S1289" s="1414"/>
      <c r="T1289" s="1415"/>
      <c r="U1289" s="1416"/>
      <c r="V1289" s="1417"/>
      <c r="W1289" s="5478"/>
      <c r="X1289" s="529"/>
      <c r="Y1289" s="5357"/>
      <c r="Z1289" s="1288" t="s">
        <v>1382</v>
      </c>
    </row>
    <row r="1290" spans="1:26" ht="18" customHeight="1">
      <c r="A1290" s="5357"/>
      <c r="B1290" s="2896">
        <f>LARGE(B1256:B1289,1)+1</f>
        <v>35</v>
      </c>
      <c r="C1290" s="1384"/>
      <c r="D1290" s="935"/>
      <c r="E1290" s="935"/>
      <c r="F1290" s="935"/>
      <c r="G1290" s="935"/>
      <c r="H1290" s="935"/>
      <c r="I1290" s="935"/>
      <c r="J1290" s="935"/>
      <c r="K1290" s="935"/>
      <c r="L1290" s="935"/>
      <c r="M1290" s="935"/>
      <c r="N1290" s="1392"/>
      <c r="O1290" s="1326"/>
      <c r="P1290" s="1326"/>
      <c r="Q1290" s="1326"/>
      <c r="R1290" s="1413"/>
      <c r="S1290" s="1414"/>
      <c r="T1290" s="1415"/>
      <c r="U1290" s="1416"/>
      <c r="V1290" s="1417"/>
      <c r="W1290" s="5478"/>
      <c r="X1290" s="529"/>
      <c r="Y1290" s="5357"/>
      <c r="Z1290" s="1288" t="s">
        <v>1382</v>
      </c>
    </row>
    <row r="1291" spans="1:26" ht="18" customHeight="1">
      <c r="A1291" s="5357"/>
      <c r="B1291" s="2896">
        <f>LARGE(B1256:B1290,1)+1</f>
        <v>36</v>
      </c>
      <c r="C1291" s="1384"/>
      <c r="D1291" s="935"/>
      <c r="E1291" s="935"/>
      <c r="F1291" s="935"/>
      <c r="G1291" s="935"/>
      <c r="H1291" s="935"/>
      <c r="I1291" s="935"/>
      <c r="J1291" s="935"/>
      <c r="K1291" s="935"/>
      <c r="L1291" s="935"/>
      <c r="M1291" s="935"/>
      <c r="N1291" s="1392"/>
      <c r="O1291" s="1326"/>
      <c r="P1291" s="1326"/>
      <c r="Q1291" s="1326"/>
      <c r="R1291" s="1413"/>
      <c r="S1291" s="1414"/>
      <c r="T1291" s="1415"/>
      <c r="U1291" s="1416"/>
      <c r="V1291" s="1417"/>
      <c r="W1291" s="5478"/>
      <c r="X1291" s="529"/>
      <c r="Y1291" s="5357"/>
      <c r="Z1291" s="1288" t="s">
        <v>1382</v>
      </c>
    </row>
    <row r="1292" spans="1:26" ht="18" customHeight="1">
      <c r="A1292" s="5357"/>
      <c r="B1292" s="2896">
        <f>LARGE(B1256:B1291,1)+1</f>
        <v>37</v>
      </c>
      <c r="C1292" s="1384"/>
      <c r="D1292" s="935"/>
      <c r="E1292" s="935"/>
      <c r="F1292" s="935"/>
      <c r="G1292" s="935"/>
      <c r="H1292" s="935"/>
      <c r="I1292" s="935"/>
      <c r="J1292" s="935"/>
      <c r="K1292" s="935"/>
      <c r="L1292" s="935"/>
      <c r="M1292" s="935"/>
      <c r="N1292" s="1392"/>
      <c r="O1292" s="1326"/>
      <c r="P1292" s="1326"/>
      <c r="Q1292" s="1326"/>
      <c r="R1292" s="1413"/>
      <c r="S1292" s="1414"/>
      <c r="T1292" s="1415"/>
      <c r="U1292" s="1416"/>
      <c r="V1292" s="1417"/>
      <c r="W1292" s="5478"/>
      <c r="X1292" s="529"/>
      <c r="Y1292" s="5357"/>
      <c r="Z1292" s="1288" t="s">
        <v>1382</v>
      </c>
    </row>
    <row r="1293" spans="1:26" ht="18" customHeight="1">
      <c r="A1293" s="5357"/>
      <c r="B1293" s="2896">
        <f>LARGE(B1256:B1292,1)+1</f>
        <v>38</v>
      </c>
      <c r="C1293" s="1384"/>
      <c r="D1293" s="935"/>
      <c r="E1293" s="935"/>
      <c r="F1293" s="935"/>
      <c r="G1293" s="935"/>
      <c r="H1293" s="935"/>
      <c r="I1293" s="935"/>
      <c r="J1293" s="935"/>
      <c r="K1293" s="935"/>
      <c r="L1293" s="935"/>
      <c r="M1293" s="935"/>
      <c r="N1293" s="1392"/>
      <c r="O1293" s="1326"/>
      <c r="P1293" s="1326"/>
      <c r="Q1293" s="1326"/>
      <c r="R1293" s="1413"/>
      <c r="S1293" s="1414"/>
      <c r="T1293" s="1415"/>
      <c r="U1293" s="1416"/>
      <c r="V1293" s="1417"/>
      <c r="W1293" s="5478"/>
      <c r="X1293" s="529"/>
      <c r="Y1293" s="5357"/>
      <c r="Z1293" s="1288" t="s">
        <v>1382</v>
      </c>
    </row>
    <row r="1294" spans="1:26" ht="18" customHeight="1">
      <c r="A1294" s="5357"/>
      <c r="B1294" s="2896">
        <f>LARGE(B1256:B1293,1)+1</f>
        <v>39</v>
      </c>
      <c r="C1294" s="1384"/>
      <c r="D1294" s="935"/>
      <c r="E1294" s="935"/>
      <c r="F1294" s="935"/>
      <c r="G1294" s="935"/>
      <c r="H1294" s="935"/>
      <c r="I1294" s="935"/>
      <c r="J1294" s="935"/>
      <c r="K1294" s="935"/>
      <c r="L1294" s="935"/>
      <c r="M1294" s="935"/>
      <c r="N1294" s="1392"/>
      <c r="O1294" s="1326"/>
      <c r="P1294" s="1326"/>
      <c r="Q1294" s="1326"/>
      <c r="R1294" s="1413"/>
      <c r="S1294" s="1414"/>
      <c r="T1294" s="1415"/>
      <c r="U1294" s="1416"/>
      <c r="V1294" s="1417"/>
      <c r="W1294" s="5478"/>
      <c r="X1294" s="529"/>
      <c r="Y1294" s="5357"/>
      <c r="Z1294" s="1288" t="s">
        <v>1382</v>
      </c>
    </row>
    <row r="1295" spans="1:26" ht="18" customHeight="1">
      <c r="A1295" s="5357"/>
      <c r="B1295" s="2896">
        <f>LARGE(B1256:B1294,1)+1</f>
        <v>40</v>
      </c>
      <c r="C1295" s="1384"/>
      <c r="D1295" s="935"/>
      <c r="E1295" s="935"/>
      <c r="F1295" s="935"/>
      <c r="G1295" s="935"/>
      <c r="H1295" s="935"/>
      <c r="I1295" s="935"/>
      <c r="J1295" s="935"/>
      <c r="K1295" s="935"/>
      <c r="L1295" s="935"/>
      <c r="M1295" s="935"/>
      <c r="N1295" s="1392"/>
      <c r="O1295" s="1326"/>
      <c r="P1295" s="1326"/>
      <c r="Q1295" s="1326"/>
      <c r="R1295" s="1413"/>
      <c r="S1295" s="1414"/>
      <c r="T1295" s="1415"/>
      <c r="U1295" s="1416"/>
      <c r="V1295" s="1417"/>
      <c r="W1295" s="5478"/>
      <c r="X1295" s="529"/>
      <c r="Y1295" s="5357"/>
      <c r="Z1295" s="1288" t="s">
        <v>1382</v>
      </c>
    </row>
    <row r="1296" spans="1:26" ht="18" customHeight="1">
      <c r="A1296" s="5357"/>
      <c r="B1296" s="2896">
        <f>LARGE(B1256:B1295,1)+1</f>
        <v>41</v>
      </c>
      <c r="C1296" s="1384"/>
      <c r="D1296" s="935"/>
      <c r="E1296" s="935"/>
      <c r="F1296" s="935"/>
      <c r="G1296" s="935"/>
      <c r="H1296" s="935"/>
      <c r="I1296" s="935"/>
      <c r="J1296" s="935"/>
      <c r="K1296" s="935"/>
      <c r="L1296" s="935"/>
      <c r="M1296" s="935"/>
      <c r="N1296" s="1392"/>
      <c r="O1296" s="1326"/>
      <c r="P1296" s="1326"/>
      <c r="Q1296" s="1326"/>
      <c r="R1296" s="1413"/>
      <c r="S1296" s="1414"/>
      <c r="T1296" s="1415"/>
      <c r="U1296" s="1416"/>
      <c r="V1296" s="1417"/>
      <c r="W1296" s="5478"/>
      <c r="X1296" s="529"/>
      <c r="Y1296" s="5357"/>
      <c r="Z1296" s="1288" t="s">
        <v>1382</v>
      </c>
    </row>
    <row r="1297" spans="1:26" ht="18" customHeight="1">
      <c r="A1297" s="5357"/>
      <c r="B1297" s="2896">
        <f>LARGE(B1256:B1296,1)+1</f>
        <v>42</v>
      </c>
      <c r="C1297" s="1384"/>
      <c r="D1297" s="935"/>
      <c r="E1297" s="935"/>
      <c r="F1297" s="935"/>
      <c r="G1297" s="935"/>
      <c r="H1297" s="935"/>
      <c r="I1297" s="935"/>
      <c r="J1297" s="935"/>
      <c r="K1297" s="935"/>
      <c r="L1297" s="935"/>
      <c r="M1297" s="935"/>
      <c r="N1297" s="1392"/>
      <c r="O1297" s="1326"/>
      <c r="P1297" s="1326"/>
      <c r="Q1297" s="1326"/>
      <c r="R1297" s="1413"/>
      <c r="S1297" s="1414"/>
      <c r="T1297" s="1415"/>
      <c r="U1297" s="1416"/>
      <c r="V1297" s="1417"/>
      <c r="W1297" s="5478"/>
      <c r="X1297" s="529"/>
      <c r="Y1297" s="5357"/>
      <c r="Z1297" s="1288" t="s">
        <v>1382</v>
      </c>
    </row>
    <row r="1298" spans="1:26" ht="18" customHeight="1">
      <c r="A1298" s="5357"/>
      <c r="B1298" s="2896">
        <f>LARGE(B1256:B1297,1)+1</f>
        <v>43</v>
      </c>
      <c r="C1298" s="1384"/>
      <c r="D1298" s="935"/>
      <c r="E1298" s="935"/>
      <c r="F1298" s="935"/>
      <c r="G1298" s="935"/>
      <c r="H1298" s="935"/>
      <c r="I1298" s="935"/>
      <c r="J1298" s="935"/>
      <c r="K1298" s="935"/>
      <c r="L1298" s="935"/>
      <c r="M1298" s="935"/>
      <c r="N1298" s="1392"/>
      <c r="O1298" s="1326"/>
      <c r="P1298" s="1326"/>
      <c r="Q1298" s="1326"/>
      <c r="R1298" s="1413"/>
      <c r="S1298" s="1414"/>
      <c r="T1298" s="1415"/>
      <c r="U1298" s="1416"/>
      <c r="V1298" s="1417"/>
      <c r="W1298" s="5478"/>
      <c r="X1298" s="529"/>
      <c r="Y1298" s="5357"/>
      <c r="Z1298" s="1288" t="s">
        <v>1382</v>
      </c>
    </row>
    <row r="1299" spans="1:26" ht="18" customHeight="1">
      <c r="A1299" s="5357"/>
      <c r="B1299" s="2896">
        <f>LARGE(B1256:B1298,1)+1</f>
        <v>44</v>
      </c>
      <c r="C1299" s="1384"/>
      <c r="D1299" s="935"/>
      <c r="E1299" s="935"/>
      <c r="F1299" s="935"/>
      <c r="G1299" s="935"/>
      <c r="H1299" s="935"/>
      <c r="I1299" s="935"/>
      <c r="J1299" s="935"/>
      <c r="K1299" s="935"/>
      <c r="L1299" s="935"/>
      <c r="M1299" s="935"/>
      <c r="N1299" s="1392"/>
      <c r="O1299" s="1326"/>
      <c r="P1299" s="1326"/>
      <c r="Q1299" s="1326"/>
      <c r="R1299" s="1413"/>
      <c r="S1299" s="1414"/>
      <c r="T1299" s="1415"/>
      <c r="U1299" s="1416"/>
      <c r="V1299" s="1417"/>
      <c r="W1299" s="5478"/>
      <c r="X1299" s="529"/>
      <c r="Y1299" s="5357"/>
      <c r="Z1299" s="1288" t="s">
        <v>1382</v>
      </c>
    </row>
    <row r="1300" spans="1:26" ht="18" customHeight="1">
      <c r="A1300" s="5357"/>
      <c r="B1300" s="2896">
        <f>LARGE(B1256:B1299,1)+1</f>
        <v>45</v>
      </c>
      <c r="C1300" s="1384"/>
      <c r="D1300" s="935"/>
      <c r="E1300" s="935"/>
      <c r="F1300" s="935"/>
      <c r="G1300" s="935"/>
      <c r="H1300" s="935"/>
      <c r="I1300" s="935"/>
      <c r="J1300" s="935"/>
      <c r="K1300" s="935"/>
      <c r="L1300" s="935"/>
      <c r="M1300" s="935"/>
      <c r="N1300" s="1392"/>
      <c r="O1300" s="1326"/>
      <c r="P1300" s="1326"/>
      <c r="Q1300" s="1326"/>
      <c r="R1300" s="1413"/>
      <c r="S1300" s="1414"/>
      <c r="T1300" s="1415"/>
      <c r="U1300" s="1416"/>
      <c r="V1300" s="1417"/>
      <c r="W1300" s="5478"/>
      <c r="X1300" s="529"/>
      <c r="Y1300" s="5357"/>
      <c r="Z1300" s="1288" t="s">
        <v>1382</v>
      </c>
    </row>
    <row r="1301" spans="1:26" ht="18" customHeight="1">
      <c r="A1301" s="5357"/>
      <c r="B1301" s="2896">
        <f>LARGE(B1256:B1300,1)+1</f>
        <v>46</v>
      </c>
      <c r="C1301" s="1384"/>
      <c r="D1301" s="935"/>
      <c r="E1301" s="935"/>
      <c r="F1301" s="935"/>
      <c r="G1301" s="935"/>
      <c r="H1301" s="935"/>
      <c r="I1301" s="935"/>
      <c r="J1301" s="935"/>
      <c r="K1301" s="935"/>
      <c r="L1301" s="935"/>
      <c r="M1301" s="935"/>
      <c r="N1301" s="1392"/>
      <c r="O1301" s="1326"/>
      <c r="P1301" s="1326"/>
      <c r="Q1301" s="1326"/>
      <c r="R1301" s="1413"/>
      <c r="S1301" s="1414"/>
      <c r="T1301" s="1415"/>
      <c r="U1301" s="1416"/>
      <c r="V1301" s="1417"/>
      <c r="W1301" s="5478"/>
      <c r="X1301" s="529"/>
      <c r="Y1301" s="5357"/>
      <c r="Z1301" s="1288" t="s">
        <v>1382</v>
      </c>
    </row>
    <row r="1302" spans="1:26" ht="18" customHeight="1">
      <c r="A1302" s="5357"/>
      <c r="B1302" s="2896">
        <f>LARGE(B1256:B1301,1)+1</f>
        <v>47</v>
      </c>
      <c r="C1302" s="1384"/>
      <c r="D1302" s="935"/>
      <c r="E1302" s="935"/>
      <c r="F1302" s="935"/>
      <c r="G1302" s="935"/>
      <c r="H1302" s="935"/>
      <c r="I1302" s="935"/>
      <c r="J1302" s="935"/>
      <c r="K1302" s="935"/>
      <c r="L1302" s="935"/>
      <c r="M1302" s="935"/>
      <c r="N1302" s="1392"/>
      <c r="O1302" s="1326"/>
      <c r="P1302" s="1326"/>
      <c r="Q1302" s="1326"/>
      <c r="R1302" s="1413"/>
      <c r="S1302" s="1414"/>
      <c r="T1302" s="1415"/>
      <c r="U1302" s="1416"/>
      <c r="V1302" s="1417"/>
      <c r="W1302" s="5478"/>
      <c r="X1302" s="529"/>
      <c r="Y1302" s="5357"/>
      <c r="Z1302" s="1288" t="s">
        <v>1382</v>
      </c>
    </row>
    <row r="1303" spans="1:26" ht="18" customHeight="1">
      <c r="A1303" s="5357"/>
      <c r="B1303" s="2896">
        <f>LARGE(B1256:B1302,1)+1</f>
        <v>48</v>
      </c>
      <c r="C1303" s="1384"/>
      <c r="D1303" s="935"/>
      <c r="E1303" s="935"/>
      <c r="F1303" s="935"/>
      <c r="G1303" s="935"/>
      <c r="H1303" s="935"/>
      <c r="I1303" s="935"/>
      <c r="J1303" s="935"/>
      <c r="K1303" s="935"/>
      <c r="L1303" s="935"/>
      <c r="M1303" s="935"/>
      <c r="N1303" s="1392"/>
      <c r="O1303" s="1326"/>
      <c r="P1303" s="1326"/>
      <c r="Q1303" s="1326"/>
      <c r="R1303" s="1413"/>
      <c r="S1303" s="1414"/>
      <c r="T1303" s="1415"/>
      <c r="U1303" s="1416"/>
      <c r="V1303" s="1417"/>
      <c r="W1303" s="5478"/>
      <c r="X1303" s="529"/>
      <c r="Y1303" s="5357"/>
      <c r="Z1303" s="1288" t="s">
        <v>1382</v>
      </c>
    </row>
    <row r="1304" spans="1:26" ht="18" customHeight="1">
      <c r="A1304" s="5357"/>
      <c r="B1304" s="2896">
        <f>LARGE(B1256:B1303,1)+1</f>
        <v>49</v>
      </c>
      <c r="C1304" s="1384"/>
      <c r="D1304" s="935"/>
      <c r="E1304" s="935"/>
      <c r="F1304" s="935"/>
      <c r="G1304" s="935"/>
      <c r="H1304" s="935"/>
      <c r="I1304" s="935"/>
      <c r="J1304" s="935"/>
      <c r="K1304" s="935"/>
      <c r="L1304" s="935"/>
      <c r="M1304" s="935"/>
      <c r="N1304" s="1392"/>
      <c r="O1304" s="1326"/>
      <c r="P1304" s="1326"/>
      <c r="Q1304" s="1326"/>
      <c r="R1304" s="1413"/>
      <c r="S1304" s="1414"/>
      <c r="T1304" s="1415"/>
      <c r="U1304" s="1416"/>
      <c r="V1304" s="1417"/>
      <c r="W1304" s="5478"/>
      <c r="X1304" s="529"/>
      <c r="Y1304" s="5357"/>
      <c r="Z1304" s="1288" t="s">
        <v>1382</v>
      </c>
    </row>
    <row r="1305" spans="1:26" ht="18" customHeight="1">
      <c r="A1305" s="5357"/>
      <c r="B1305" s="2896">
        <f>LARGE(B1256:B1304,1)+1</f>
        <v>50</v>
      </c>
      <c r="C1305" s="1384"/>
      <c r="D1305" s="935"/>
      <c r="E1305" s="935"/>
      <c r="F1305" s="935"/>
      <c r="G1305" s="935"/>
      <c r="H1305" s="935"/>
      <c r="I1305" s="935"/>
      <c r="J1305" s="935"/>
      <c r="K1305" s="935"/>
      <c r="L1305" s="935"/>
      <c r="M1305" s="935"/>
      <c r="N1305" s="1392"/>
      <c r="O1305" s="1326"/>
      <c r="P1305" s="1326"/>
      <c r="Q1305" s="1326"/>
      <c r="R1305" s="1413"/>
      <c r="S1305" s="1414"/>
      <c r="T1305" s="1415"/>
      <c r="U1305" s="1416"/>
      <c r="V1305" s="1417"/>
      <c r="W1305" s="5478"/>
      <c r="X1305" s="529"/>
      <c r="Y1305" s="5357"/>
      <c r="Z1305" s="1288" t="s">
        <v>1382</v>
      </c>
    </row>
    <row r="1306" spans="1:26" ht="18" customHeight="1">
      <c r="A1306" s="5357"/>
      <c r="B1306" s="2896">
        <f>LARGE(B1256:B1305,1)+1</f>
        <v>51</v>
      </c>
      <c r="C1306" s="1384"/>
      <c r="D1306" s="935"/>
      <c r="E1306" s="935"/>
      <c r="F1306" s="935"/>
      <c r="G1306" s="935"/>
      <c r="H1306" s="935"/>
      <c r="I1306" s="935"/>
      <c r="J1306" s="935"/>
      <c r="K1306" s="935"/>
      <c r="L1306" s="935"/>
      <c r="M1306" s="935"/>
      <c r="N1306" s="1392"/>
      <c r="O1306" s="1326"/>
      <c r="P1306" s="1326"/>
      <c r="Q1306" s="1326"/>
      <c r="R1306" s="1413"/>
      <c r="S1306" s="1414"/>
      <c r="T1306" s="1415"/>
      <c r="U1306" s="1416"/>
      <c r="V1306" s="1417"/>
      <c r="W1306" s="5478"/>
      <c r="X1306" s="529"/>
      <c r="Y1306" s="5357"/>
      <c r="Z1306" s="1288" t="s">
        <v>1382</v>
      </c>
    </row>
    <row r="1307" spans="1:26" ht="18" customHeight="1">
      <c r="A1307" s="5357"/>
      <c r="B1307" s="2896">
        <f>LARGE(B1256:B1306,1)+1</f>
        <v>52</v>
      </c>
      <c r="C1307" s="1384"/>
      <c r="D1307" s="935"/>
      <c r="E1307" s="935"/>
      <c r="F1307" s="935"/>
      <c r="G1307" s="935"/>
      <c r="H1307" s="935"/>
      <c r="I1307" s="935"/>
      <c r="J1307" s="935"/>
      <c r="K1307" s="935"/>
      <c r="L1307" s="935"/>
      <c r="M1307" s="935"/>
      <c r="N1307" s="1392"/>
      <c r="O1307" s="1326"/>
      <c r="P1307" s="1326"/>
      <c r="Q1307" s="1326"/>
      <c r="R1307" s="1413"/>
      <c r="S1307" s="1414"/>
      <c r="T1307" s="1415"/>
      <c r="U1307" s="1416"/>
      <c r="V1307" s="1417"/>
      <c r="W1307" s="5478"/>
      <c r="X1307" s="529"/>
      <c r="Y1307" s="5357"/>
      <c r="Z1307" s="1288" t="s">
        <v>1382</v>
      </c>
    </row>
    <row r="1308" spans="1:26" ht="18" customHeight="1">
      <c r="A1308" s="5357"/>
      <c r="B1308" s="2896">
        <f>LARGE(B1256:B1307,1)+1</f>
        <v>53</v>
      </c>
      <c r="C1308" s="1384"/>
      <c r="D1308" s="935"/>
      <c r="E1308" s="935"/>
      <c r="F1308" s="935"/>
      <c r="G1308" s="935"/>
      <c r="H1308" s="935"/>
      <c r="I1308" s="935"/>
      <c r="J1308" s="935"/>
      <c r="K1308" s="935"/>
      <c r="L1308" s="935"/>
      <c r="M1308" s="935"/>
      <c r="N1308" s="1392"/>
      <c r="O1308" s="1326"/>
      <c r="P1308" s="1326"/>
      <c r="Q1308" s="1326"/>
      <c r="R1308" s="1413"/>
      <c r="S1308" s="1414"/>
      <c r="T1308" s="1415"/>
      <c r="U1308" s="1416"/>
      <c r="V1308" s="1417"/>
      <c r="W1308" s="5478"/>
      <c r="X1308" s="529"/>
      <c r="Y1308" s="5357"/>
      <c r="Z1308" s="1288" t="s">
        <v>1382</v>
      </c>
    </row>
    <row r="1309" spans="1:26" ht="18" customHeight="1">
      <c r="A1309" s="5357"/>
      <c r="B1309" s="2896">
        <f>LARGE(B1256:B1308,1)+1</f>
        <v>54</v>
      </c>
      <c r="C1309" s="1384"/>
      <c r="D1309" s="935"/>
      <c r="E1309" s="935"/>
      <c r="F1309" s="935"/>
      <c r="G1309" s="935"/>
      <c r="H1309" s="935"/>
      <c r="I1309" s="935"/>
      <c r="J1309" s="935"/>
      <c r="K1309" s="935"/>
      <c r="L1309" s="935"/>
      <c r="M1309" s="935"/>
      <c r="N1309" s="1392"/>
      <c r="O1309" s="1326"/>
      <c r="P1309" s="1326"/>
      <c r="Q1309" s="1326"/>
      <c r="R1309" s="1413"/>
      <c r="S1309" s="1414"/>
      <c r="T1309" s="1415"/>
      <c r="U1309" s="1416"/>
      <c r="V1309" s="1417"/>
      <c r="W1309" s="5478"/>
      <c r="X1309" s="529"/>
      <c r="Y1309" s="5357"/>
      <c r="Z1309" s="1288" t="s">
        <v>1382</v>
      </c>
    </row>
    <row r="1310" spans="1:26" ht="18" customHeight="1">
      <c r="A1310" s="5357"/>
      <c r="B1310" s="2896">
        <f>LARGE(B1256:B1309,1)+1</f>
        <v>55</v>
      </c>
      <c r="C1310" s="1384"/>
      <c r="D1310" s="935"/>
      <c r="E1310" s="935"/>
      <c r="F1310" s="935"/>
      <c r="G1310" s="935"/>
      <c r="H1310" s="935"/>
      <c r="I1310" s="935"/>
      <c r="J1310" s="935"/>
      <c r="K1310" s="935"/>
      <c r="L1310" s="935"/>
      <c r="M1310" s="935"/>
      <c r="N1310" s="1392"/>
      <c r="O1310" s="1326"/>
      <c r="P1310" s="1326"/>
      <c r="Q1310" s="1326"/>
      <c r="R1310" s="1413"/>
      <c r="S1310" s="1414"/>
      <c r="T1310" s="1415"/>
      <c r="U1310" s="1416"/>
      <c r="V1310" s="1417"/>
      <c r="W1310" s="5478"/>
      <c r="X1310" s="529"/>
      <c r="Y1310" s="5357"/>
      <c r="Z1310" s="1288" t="s">
        <v>1382</v>
      </c>
    </row>
    <row r="1311" spans="1:26" ht="18" customHeight="1">
      <c r="A1311" s="5357"/>
      <c r="B1311" s="2896">
        <f>LARGE(B1256:B1310,1)+1</f>
        <v>56</v>
      </c>
      <c r="C1311" s="1384"/>
      <c r="D1311" s="935"/>
      <c r="E1311" s="935"/>
      <c r="F1311" s="935"/>
      <c r="G1311" s="935"/>
      <c r="H1311" s="935"/>
      <c r="I1311" s="935"/>
      <c r="J1311" s="935"/>
      <c r="K1311" s="935"/>
      <c r="L1311" s="935"/>
      <c r="M1311" s="935"/>
      <c r="N1311" s="1392"/>
      <c r="O1311" s="1326"/>
      <c r="P1311" s="1326"/>
      <c r="Q1311" s="1326"/>
      <c r="R1311" s="1413"/>
      <c r="S1311" s="1414"/>
      <c r="T1311" s="1415"/>
      <c r="U1311" s="1416"/>
      <c r="V1311" s="1417"/>
      <c r="W1311" s="5478"/>
      <c r="X1311" s="529"/>
      <c r="Y1311" s="5357"/>
      <c r="Z1311" s="1288" t="s">
        <v>1382</v>
      </c>
    </row>
    <row r="1312" spans="1:26" ht="18" customHeight="1">
      <c r="A1312" s="5357"/>
      <c r="B1312" s="2896">
        <f>LARGE(B1256:B1311,1)+1</f>
        <v>57</v>
      </c>
      <c r="C1312" s="1384"/>
      <c r="D1312" s="935"/>
      <c r="E1312" s="935"/>
      <c r="F1312" s="935"/>
      <c r="G1312" s="935"/>
      <c r="H1312" s="935"/>
      <c r="I1312" s="935"/>
      <c r="J1312" s="935"/>
      <c r="K1312" s="935"/>
      <c r="L1312" s="935"/>
      <c r="M1312" s="935"/>
      <c r="N1312" s="1392"/>
      <c r="O1312" s="1326"/>
      <c r="P1312" s="1326"/>
      <c r="Q1312" s="1326"/>
      <c r="R1312" s="1413"/>
      <c r="S1312" s="1414"/>
      <c r="T1312" s="1415"/>
      <c r="U1312" s="1416"/>
      <c r="V1312" s="1417"/>
      <c r="W1312" s="5478"/>
      <c r="X1312" s="529"/>
      <c r="Y1312" s="5357"/>
      <c r="Z1312" s="1288" t="s">
        <v>1382</v>
      </c>
    </row>
    <row r="1313" spans="1:26" ht="18" customHeight="1">
      <c r="A1313" s="5357"/>
      <c r="B1313" s="2896">
        <f>LARGE(B1256:B1312,1)+1</f>
        <v>58</v>
      </c>
      <c r="C1313" s="1384"/>
      <c r="D1313" s="935"/>
      <c r="E1313" s="935"/>
      <c r="F1313" s="935"/>
      <c r="G1313" s="935"/>
      <c r="H1313" s="935"/>
      <c r="I1313" s="935"/>
      <c r="J1313" s="935"/>
      <c r="K1313" s="935"/>
      <c r="L1313" s="935"/>
      <c r="M1313" s="935"/>
      <c r="N1313" s="1392"/>
      <c r="O1313" s="1326"/>
      <c r="P1313" s="1326"/>
      <c r="Q1313" s="1326"/>
      <c r="R1313" s="1413"/>
      <c r="S1313" s="1414"/>
      <c r="T1313" s="1415"/>
      <c r="U1313" s="1416"/>
      <c r="V1313" s="1417"/>
      <c r="W1313" s="5478"/>
      <c r="X1313" s="529"/>
      <c r="Y1313" s="5357"/>
      <c r="Z1313" s="1288" t="s">
        <v>1382</v>
      </c>
    </row>
    <row r="1314" spans="1:26" ht="18" customHeight="1">
      <c r="A1314" s="5357"/>
      <c r="B1314" s="2896">
        <f>LARGE(B1256:B1313,1)+1</f>
        <v>59</v>
      </c>
      <c r="C1314" s="1384"/>
      <c r="D1314" s="935"/>
      <c r="E1314" s="935"/>
      <c r="F1314" s="935"/>
      <c r="G1314" s="935"/>
      <c r="H1314" s="935"/>
      <c r="I1314" s="935"/>
      <c r="J1314" s="935"/>
      <c r="K1314" s="935"/>
      <c r="L1314" s="935"/>
      <c r="M1314" s="935"/>
      <c r="N1314" s="1392"/>
      <c r="O1314" s="1326"/>
      <c r="P1314" s="1326"/>
      <c r="Q1314" s="1326"/>
      <c r="R1314" s="1413"/>
      <c r="S1314" s="1414"/>
      <c r="T1314" s="1415"/>
      <c r="U1314" s="1416"/>
      <c r="V1314" s="1417"/>
      <c r="W1314" s="5478"/>
      <c r="X1314" s="529"/>
      <c r="Y1314" s="5357"/>
      <c r="Z1314" s="1288" t="s">
        <v>1382</v>
      </c>
    </row>
    <row r="1315" spans="1:26" ht="18" customHeight="1">
      <c r="A1315" s="5357"/>
      <c r="B1315" s="2896">
        <f>LARGE(B1256:B1314,1)+1</f>
        <v>60</v>
      </c>
      <c r="C1315" s="1384"/>
      <c r="D1315" s="935"/>
      <c r="E1315" s="935"/>
      <c r="F1315" s="935"/>
      <c r="G1315" s="935"/>
      <c r="H1315" s="935"/>
      <c r="I1315" s="935"/>
      <c r="J1315" s="935"/>
      <c r="K1315" s="935"/>
      <c r="L1315" s="935"/>
      <c r="M1315" s="935"/>
      <c r="N1315" s="1392"/>
      <c r="O1315" s="1326"/>
      <c r="P1315" s="1326"/>
      <c r="Q1315" s="1326"/>
      <c r="R1315" s="1413"/>
      <c r="S1315" s="1414"/>
      <c r="T1315" s="1415"/>
      <c r="U1315" s="1416"/>
      <c r="V1315" s="1417"/>
      <c r="W1315" s="5478"/>
      <c r="X1315" s="529"/>
      <c r="Y1315" s="5357"/>
      <c r="Z1315" s="1288" t="s">
        <v>1382</v>
      </c>
    </row>
    <row r="1316" spans="1:26" ht="18" customHeight="1">
      <c r="A1316" s="5357"/>
      <c r="B1316" s="2896">
        <f>LARGE(B1256:B1315,1)+1</f>
        <v>61</v>
      </c>
      <c r="C1316" s="1384"/>
      <c r="D1316" s="935"/>
      <c r="E1316" s="935"/>
      <c r="F1316" s="935"/>
      <c r="G1316" s="935"/>
      <c r="H1316" s="935"/>
      <c r="I1316" s="935"/>
      <c r="J1316" s="935"/>
      <c r="K1316" s="935"/>
      <c r="L1316" s="935"/>
      <c r="M1316" s="935"/>
      <c r="N1316" s="1392"/>
      <c r="O1316" s="1326"/>
      <c r="P1316" s="1326"/>
      <c r="Q1316" s="1326"/>
      <c r="R1316" s="1413"/>
      <c r="S1316" s="1414"/>
      <c r="T1316" s="1415"/>
      <c r="U1316" s="1416"/>
      <c r="V1316" s="1417"/>
      <c r="W1316" s="5478"/>
      <c r="X1316" s="529"/>
      <c r="Y1316" s="5357"/>
      <c r="Z1316" s="1288" t="s">
        <v>1382</v>
      </c>
    </row>
    <row r="1317" spans="1:26" ht="18" customHeight="1">
      <c r="A1317" s="5357"/>
      <c r="B1317" s="5325"/>
      <c r="C1317" s="5326"/>
      <c r="D1317" s="5326"/>
      <c r="E1317" s="5326"/>
      <c r="F1317" s="5326"/>
      <c r="G1317" s="5326"/>
      <c r="H1317" s="5326"/>
      <c r="I1317" s="5326"/>
      <c r="J1317" s="5326"/>
      <c r="K1317" s="5326"/>
      <c r="L1317" s="5326"/>
      <c r="M1317" s="5326"/>
      <c r="N1317" s="5327"/>
      <c r="O1317" s="1326"/>
      <c r="P1317" s="1326"/>
      <c r="Q1317" s="1326"/>
      <c r="R1317" s="1413"/>
      <c r="S1317" s="1414"/>
      <c r="T1317" s="1415"/>
      <c r="U1317" s="1416"/>
      <c r="V1317" s="1417"/>
      <c r="W1317" s="5478"/>
      <c r="X1317" s="529"/>
      <c r="Y1317" s="5357"/>
      <c r="Z1317" s="1288" t="s">
        <v>1382</v>
      </c>
    </row>
    <row r="1318" spans="1:26" ht="18" customHeight="1">
      <c r="A1318" s="5357"/>
      <c r="B1318" s="1393" t="s">
        <v>248</v>
      </c>
      <c r="C1318" s="1394" t="s">
        <v>272</v>
      </c>
      <c r="D1318" s="5512"/>
      <c r="E1318" s="5408"/>
      <c r="F1318" s="5408"/>
      <c r="G1318" s="5408"/>
      <c r="H1318" s="5408"/>
      <c r="I1318" s="5408"/>
      <c r="J1318" s="5408"/>
      <c r="K1318" s="5408"/>
      <c r="L1318" s="5408"/>
      <c r="M1318" s="5408"/>
      <c r="N1318" s="5409"/>
      <c r="O1318" s="1326"/>
      <c r="P1318" s="1326"/>
      <c r="Q1318" s="1326"/>
      <c r="R1318" s="1413"/>
      <c r="S1318" s="1414"/>
      <c r="T1318" s="1415"/>
      <c r="U1318" s="1416"/>
      <c r="V1318" s="1417"/>
      <c r="W1318" s="5478"/>
      <c r="X1318" s="529"/>
      <c r="Y1318" s="5357"/>
      <c r="Z1318" s="1288" t="s">
        <v>1382</v>
      </c>
    </row>
    <row r="1319" spans="1:26" ht="18" customHeight="1">
      <c r="A1319" s="5357"/>
      <c r="B1319" s="5331"/>
      <c r="C1319" s="5332"/>
      <c r="D1319" s="5332"/>
      <c r="E1319" s="5332"/>
      <c r="F1319" s="5332"/>
      <c r="G1319" s="5332"/>
      <c r="H1319" s="5332"/>
      <c r="I1319" s="5332"/>
      <c r="J1319" s="5332"/>
      <c r="K1319" s="5332"/>
      <c r="L1319" s="5332"/>
      <c r="M1319" s="5332"/>
      <c r="N1319" s="5333"/>
      <c r="O1319" s="1326"/>
      <c r="P1319" s="1326"/>
      <c r="Q1319" s="1326"/>
      <c r="R1319" s="1413"/>
      <c r="S1319" s="1414"/>
      <c r="T1319" s="1415"/>
      <c r="U1319" s="1416"/>
      <c r="V1319" s="1417"/>
      <c r="W1319" s="5478"/>
      <c r="X1319" s="529"/>
      <c r="Y1319" s="5357"/>
      <c r="Z1319" s="1288" t="s">
        <v>1382</v>
      </c>
    </row>
    <row r="1320" spans="1:26" ht="18" customHeight="1">
      <c r="A1320" s="5357"/>
      <c r="B1320" s="5466" t="s">
        <v>1255</v>
      </c>
      <c r="C1320" s="5467"/>
      <c r="D1320" s="5467"/>
      <c r="E1320" s="5467"/>
      <c r="F1320" s="5467"/>
      <c r="G1320" s="5467"/>
      <c r="H1320" s="5467"/>
      <c r="I1320" s="5467"/>
      <c r="J1320" s="5467"/>
      <c r="K1320" s="5467"/>
      <c r="L1320" s="5467"/>
      <c r="M1320" s="5467"/>
      <c r="N1320" s="5468"/>
      <c r="O1320" s="1326"/>
      <c r="P1320" s="1326"/>
      <c r="Q1320" s="1326"/>
      <c r="R1320" s="1413"/>
      <c r="S1320" s="1414"/>
      <c r="T1320" s="1415"/>
      <c r="U1320" s="1416"/>
      <c r="V1320" s="1417"/>
      <c r="W1320" s="5478"/>
      <c r="X1320" s="529"/>
      <c r="Y1320" s="5357"/>
      <c r="Z1320" s="1288" t="s">
        <v>1382</v>
      </c>
    </row>
    <row r="1321" spans="1:26" ht="18" customHeight="1">
      <c r="A1321" s="5357"/>
      <c r="B1321" s="1395" t="s">
        <v>31</v>
      </c>
      <c r="C1321" s="1043">
        <v>500</v>
      </c>
      <c r="D1321" s="1044">
        <v>500</v>
      </c>
      <c r="E1321" s="925"/>
      <c r="F1321" s="944" t="s">
        <v>307</v>
      </c>
      <c r="G1321" s="1364">
        <v>2</v>
      </c>
      <c r="H1321" s="1039">
        <v>2</v>
      </c>
      <c r="I1321" s="925"/>
      <c r="K1321" s="944" t="s">
        <v>308</v>
      </c>
      <c r="L1321" s="945">
        <v>0.05</v>
      </c>
      <c r="M1321" s="946">
        <v>2.4</v>
      </c>
      <c r="N1321" s="400"/>
      <c r="O1321" s="1326"/>
      <c r="P1321" s="1326"/>
      <c r="Q1321" s="1326"/>
      <c r="R1321" s="1413"/>
      <c r="S1321" s="1414"/>
      <c r="T1321" s="1415"/>
      <c r="U1321" s="1416"/>
      <c r="V1321" s="1417"/>
      <c r="W1321" s="5478"/>
      <c r="X1321" s="529"/>
      <c r="Y1321" s="5357"/>
      <c r="Z1321" s="1288" t="s">
        <v>1382</v>
      </c>
    </row>
    <row r="1322" spans="1:26" ht="18" customHeight="1">
      <c r="A1322" s="5357"/>
      <c r="B1322" s="5334" t="s">
        <v>2235</v>
      </c>
      <c r="C1322" s="5335"/>
      <c r="D1322" s="5335"/>
      <c r="E1322" s="5335"/>
      <c r="F1322" s="5335"/>
      <c r="G1322" s="5335"/>
      <c r="H1322" s="5335"/>
      <c r="I1322" s="5335"/>
      <c r="J1322" s="5335"/>
      <c r="K1322" s="5335"/>
      <c r="L1322" s="5336" t="s">
        <v>505</v>
      </c>
      <c r="M1322" s="5336"/>
      <c r="N1322" s="5337"/>
      <c r="O1322" s="1326"/>
      <c r="P1322" s="1326"/>
      <c r="Q1322" s="1326"/>
      <c r="R1322" s="1413"/>
      <c r="S1322" s="1414"/>
      <c r="T1322" s="1415"/>
      <c r="U1322" s="1416"/>
      <c r="V1322" s="1417"/>
      <c r="W1322" s="5478"/>
      <c r="X1322" s="529"/>
      <c r="Y1322" s="5357"/>
      <c r="Z1322" s="1288" t="s">
        <v>1382</v>
      </c>
    </row>
    <row r="1323" spans="1:26" ht="18" customHeight="1">
      <c r="A1323" s="5357"/>
      <c r="B1323" s="5334"/>
      <c r="C1323" s="5335"/>
      <c r="D1323" s="5335"/>
      <c r="E1323" s="5335"/>
      <c r="F1323" s="5335"/>
      <c r="G1323" s="5335"/>
      <c r="H1323" s="5335"/>
      <c r="I1323" s="5335"/>
      <c r="J1323" s="5335"/>
      <c r="K1323" s="5335"/>
      <c r="L1323" s="5336"/>
      <c r="M1323" s="5336"/>
      <c r="N1323" s="5337"/>
      <c r="O1323" s="1326"/>
      <c r="P1323" s="1326"/>
      <c r="Q1323" s="1326"/>
      <c r="R1323" s="1413"/>
      <c r="S1323" s="1414"/>
      <c r="T1323" s="1415"/>
      <c r="U1323" s="1416"/>
      <c r="V1323" s="1417"/>
      <c r="W1323" s="5478"/>
      <c r="X1323" s="529"/>
      <c r="Y1323" s="5357"/>
      <c r="Z1323" s="1288" t="s">
        <v>1382</v>
      </c>
    </row>
    <row r="1324" spans="1:26" ht="18" customHeight="1">
      <c r="A1324" s="5357"/>
      <c r="B1324" s="1396" t="s">
        <v>27</v>
      </c>
      <c r="C1324" s="3132" t="s">
        <v>274</v>
      </c>
      <c r="D1324" s="985"/>
      <c r="E1324" s="985"/>
      <c r="F1324" s="977" t="str">
        <f>D1204</f>
        <v>D</v>
      </c>
      <c r="G1324" s="984" t="s">
        <v>276</v>
      </c>
      <c r="H1324" s="985"/>
      <c r="I1324" s="986"/>
      <c r="J1324" s="986"/>
      <c r="K1324" s="986"/>
      <c r="L1324" s="986"/>
      <c r="M1324" s="986"/>
      <c r="N1324" s="29"/>
      <c r="O1324" s="1326"/>
      <c r="P1324" s="1326"/>
      <c r="Q1324" s="1326"/>
      <c r="R1324" s="1413"/>
      <c r="S1324" s="1414"/>
      <c r="T1324" s="1415"/>
      <c r="U1324" s="1416"/>
      <c r="V1324" s="1417"/>
      <c r="W1324" s="5478"/>
      <c r="X1324" s="529"/>
      <c r="Y1324" s="5357"/>
      <c r="Z1324" s="1288" t="s">
        <v>1382</v>
      </c>
    </row>
    <row r="1325" spans="1:26" ht="18" customHeight="1">
      <c r="A1325" s="5357"/>
      <c r="B1325" s="5314" t="s">
        <v>30</v>
      </c>
      <c r="C1325" s="3133" t="s">
        <v>32</v>
      </c>
      <c r="D1325" s="985"/>
      <c r="E1325" s="985"/>
      <c r="F1325" s="985"/>
      <c r="G1325" s="985"/>
      <c r="H1325" s="985"/>
      <c r="I1325" s="986"/>
      <c r="J1325" s="986"/>
      <c r="K1325" s="986"/>
      <c r="L1325" s="986"/>
      <c r="M1325" s="986"/>
      <c r="N1325" s="29"/>
      <c r="O1325" s="1326"/>
      <c r="P1325" s="1326"/>
      <c r="Q1325" s="1326"/>
      <c r="R1325" s="1413"/>
      <c r="S1325" s="1414"/>
      <c r="T1325" s="1415"/>
      <c r="U1325" s="1416"/>
      <c r="V1325" s="1417"/>
      <c r="W1325" s="5478"/>
      <c r="X1325" s="529"/>
      <c r="Y1325" s="5357"/>
      <c r="Z1325" s="1288" t="s">
        <v>1382</v>
      </c>
    </row>
    <row r="1326" spans="1:26" ht="18" customHeight="1">
      <c r="A1326" s="5357"/>
      <c r="B1326" s="5314"/>
      <c r="C1326" s="3133" t="s">
        <v>1268</v>
      </c>
      <c r="D1326" s="985"/>
      <c r="E1326" s="985"/>
      <c r="F1326" s="985"/>
      <c r="G1326" s="985"/>
      <c r="H1326" s="985"/>
      <c r="I1326" s="986"/>
      <c r="J1326" s="986"/>
      <c r="K1326" s="986"/>
      <c r="L1326" s="986"/>
      <c r="M1326" s="986"/>
      <c r="N1326" s="29"/>
      <c r="O1326" s="1326"/>
      <c r="P1326" s="1326"/>
      <c r="Q1326" s="1326"/>
      <c r="R1326" s="1413"/>
      <c r="S1326" s="1414"/>
      <c r="T1326" s="1415"/>
      <c r="U1326" s="1416"/>
      <c r="V1326" s="1417"/>
      <c r="W1326" s="5478"/>
      <c r="X1326" s="529"/>
      <c r="Y1326" s="5357"/>
      <c r="Z1326" s="1288" t="s">
        <v>1382</v>
      </c>
    </row>
    <row r="1327" spans="1:26" ht="18" customHeight="1">
      <c r="A1327" s="5357"/>
      <c r="B1327" s="1397" t="s">
        <v>248</v>
      </c>
      <c r="C1327" s="3134" t="s">
        <v>279</v>
      </c>
      <c r="D1327" s="985"/>
      <c r="E1327" s="985"/>
      <c r="F1327" s="985"/>
      <c r="G1327" s="985"/>
      <c r="H1327" s="985"/>
      <c r="I1327" s="986"/>
      <c r="J1327" s="986"/>
      <c r="K1327" s="986"/>
      <c r="L1327" s="986"/>
      <c r="M1327" s="986"/>
      <c r="N1327" s="29"/>
      <c r="O1327" s="1326"/>
      <c r="P1327" s="1326"/>
      <c r="Q1327" s="1326"/>
      <c r="R1327" s="1413"/>
      <c r="S1327" s="1414"/>
      <c r="T1327" s="1415"/>
      <c r="U1327" s="1416"/>
      <c r="V1327" s="1417"/>
      <c r="W1327" s="5478"/>
      <c r="X1327" s="529"/>
      <c r="Y1327" s="5357"/>
      <c r="Z1327" s="1288" t="s">
        <v>1382</v>
      </c>
    </row>
    <row r="1328" spans="1:26" ht="18" customHeight="1">
      <c r="A1328" s="5357"/>
      <c r="B1328" s="1398" t="s">
        <v>12</v>
      </c>
      <c r="C1328" s="3135" t="s">
        <v>23</v>
      </c>
      <c r="D1328" s="985"/>
      <c r="E1328" s="985"/>
      <c r="F1328" s="985"/>
      <c r="G1328" s="985"/>
      <c r="H1328" s="985"/>
      <c r="I1328" s="986"/>
      <c r="J1328" s="986"/>
      <c r="K1328" s="986"/>
      <c r="L1328" s="986"/>
      <c r="M1328" s="986"/>
      <c r="N1328" s="29"/>
      <c r="O1328" s="1326"/>
      <c r="P1328" s="1326"/>
      <c r="Q1328" s="1326"/>
      <c r="R1328" s="1413"/>
      <c r="S1328" s="1414"/>
      <c r="T1328" s="1415"/>
      <c r="U1328" s="1416"/>
      <c r="V1328" s="1417"/>
      <c r="W1328" s="5478"/>
      <c r="X1328" s="529"/>
      <c r="Y1328" s="5357"/>
      <c r="Z1328" s="1288" t="s">
        <v>1382</v>
      </c>
    </row>
    <row r="1329" spans="1:27" ht="18" customHeight="1">
      <c r="A1329" s="5357"/>
      <c r="B1329" s="1399"/>
      <c r="C1329" s="990" t="s">
        <v>1258</v>
      </c>
      <c r="D1329" s="985"/>
      <c r="E1329" s="985"/>
      <c r="F1329" s="985"/>
      <c r="G1329" s="985"/>
      <c r="H1329" s="985"/>
      <c r="I1329" s="986"/>
      <c r="J1329" s="986"/>
      <c r="K1329" s="986"/>
      <c r="L1329" s="986"/>
      <c r="M1329" s="986"/>
      <c r="N1329" s="29"/>
      <c r="O1329" s="1326"/>
      <c r="P1329" s="1326"/>
      <c r="Q1329" s="1326"/>
      <c r="R1329" s="1413"/>
      <c r="S1329" s="1414"/>
      <c r="T1329" s="1415"/>
      <c r="U1329" s="1416"/>
      <c r="V1329" s="1417"/>
      <c r="W1329" s="5478"/>
      <c r="X1329" s="529"/>
      <c r="Y1329" s="5357"/>
      <c r="Z1329" s="1288" t="s">
        <v>1382</v>
      </c>
    </row>
    <row r="1330" spans="1:27" ht="18" customHeight="1">
      <c r="A1330" s="5357"/>
      <c r="B1330" s="1399" t="s">
        <v>13</v>
      </c>
      <c r="C1330" s="3137" t="s">
        <v>24</v>
      </c>
      <c r="D1330" s="3139"/>
      <c r="E1330" s="3139"/>
      <c r="F1330" s="3139"/>
      <c r="G1330" s="3139"/>
      <c r="H1330" s="3139"/>
      <c r="I1330" s="3140"/>
      <c r="J1330" s="3140"/>
      <c r="K1330" s="3140"/>
      <c r="L1330" s="3140"/>
      <c r="M1330" s="3140"/>
      <c r="N1330" s="79"/>
      <c r="O1330" s="1326"/>
      <c r="P1330" s="1326"/>
      <c r="Q1330" s="1326"/>
      <c r="R1330" s="1413"/>
      <c r="S1330" s="1414"/>
      <c r="T1330" s="1415"/>
      <c r="U1330" s="1416"/>
      <c r="V1330" s="1417"/>
      <c r="W1330" s="5478"/>
      <c r="X1330" s="529"/>
      <c r="Y1330" s="5357"/>
      <c r="Z1330" s="1288" t="s">
        <v>1382</v>
      </c>
    </row>
    <row r="1331" spans="1:27" ht="18" customHeight="1">
      <c r="A1331" s="5357"/>
      <c r="B1331" s="1399"/>
      <c r="C1331" s="3138" t="s">
        <v>26</v>
      </c>
      <c r="D1331" s="3139"/>
      <c r="E1331" s="3139"/>
      <c r="F1331" s="3139"/>
      <c r="G1331" s="3139"/>
      <c r="H1331" s="3139"/>
      <c r="I1331" s="3140"/>
      <c r="J1331" s="3140"/>
      <c r="K1331" s="3140"/>
      <c r="L1331" s="3140"/>
      <c r="M1331" s="3140"/>
      <c r="N1331" s="79"/>
      <c r="O1331" s="1326"/>
      <c r="P1331" s="1326"/>
      <c r="Q1331" s="1326"/>
      <c r="R1331" s="1413"/>
      <c r="S1331" s="1414"/>
      <c r="T1331" s="1415"/>
      <c r="U1331" s="1416"/>
      <c r="V1331" s="1417"/>
      <c r="W1331" s="5478"/>
      <c r="X1331" s="529"/>
      <c r="Y1331" s="5357"/>
      <c r="Z1331" s="1288" t="s">
        <v>1382</v>
      </c>
    </row>
    <row r="1332" spans="1:27" ht="18" customHeight="1">
      <c r="A1332" s="5357"/>
      <c r="B1332" s="5315" t="s">
        <v>15</v>
      </c>
      <c r="C1332" s="5316" t="s">
        <v>288</v>
      </c>
      <c r="D1332" s="5316"/>
      <c r="E1332" s="5316"/>
      <c r="F1332" s="5316"/>
      <c r="G1332" s="5316"/>
      <c r="H1332" s="5316"/>
      <c r="I1332" s="5316"/>
      <c r="J1332" s="5316"/>
      <c r="K1332" s="5316"/>
      <c r="L1332" s="5316"/>
      <c r="M1332" s="5316"/>
      <c r="N1332" s="5317"/>
      <c r="O1332" s="1326"/>
      <c r="P1332" s="1326"/>
      <c r="Q1332" s="1326"/>
      <c r="R1332" s="1413"/>
      <c r="S1332" s="1414"/>
      <c r="T1332" s="1415"/>
      <c r="U1332" s="1416"/>
      <c r="V1332" s="1417"/>
      <c r="W1332" s="5478"/>
      <c r="X1332" s="529"/>
      <c r="Y1332" s="5357"/>
      <c r="Z1332" s="1288" t="s">
        <v>1382</v>
      </c>
    </row>
    <row r="1333" spans="1:27" ht="18" customHeight="1">
      <c r="A1333" s="5357"/>
      <c r="B1333" s="5315"/>
      <c r="C1333" s="5316"/>
      <c r="D1333" s="5316"/>
      <c r="E1333" s="5316"/>
      <c r="F1333" s="5316"/>
      <c r="G1333" s="5316"/>
      <c r="H1333" s="5316"/>
      <c r="I1333" s="5316"/>
      <c r="J1333" s="5316"/>
      <c r="K1333" s="5316"/>
      <c r="L1333" s="5316"/>
      <c r="M1333" s="5316"/>
      <c r="N1333" s="5317"/>
      <c r="O1333" s="1326"/>
      <c r="P1333" s="1326"/>
      <c r="Q1333" s="1326"/>
      <c r="R1333" s="1413"/>
      <c r="S1333" s="1414"/>
      <c r="T1333" s="1415"/>
      <c r="U1333" s="1416"/>
      <c r="V1333" s="1417"/>
      <c r="W1333" s="5478"/>
      <c r="X1333" s="529"/>
      <c r="Y1333" s="5357"/>
      <c r="Z1333" s="1288" t="s">
        <v>1382</v>
      </c>
    </row>
    <row r="1334" spans="1:27" ht="18" customHeight="1">
      <c r="A1334" s="5357"/>
      <c r="B1334" s="1400" t="s">
        <v>281</v>
      </c>
      <c r="C1334" s="3132" t="s">
        <v>293</v>
      </c>
      <c r="D1334" s="3139"/>
      <c r="E1334" s="3139"/>
      <c r="F1334" s="3139"/>
      <c r="G1334" s="3139"/>
      <c r="H1334" s="3139"/>
      <c r="I1334" s="3140"/>
      <c r="J1334" s="3140"/>
      <c r="K1334" s="3140"/>
      <c r="L1334" s="3140"/>
      <c r="M1334" s="3140"/>
      <c r="N1334" s="79"/>
      <c r="O1334" s="1326"/>
      <c r="P1334" s="1326"/>
      <c r="Q1334" s="1326"/>
      <c r="R1334" s="1413"/>
      <c r="S1334" s="1414"/>
      <c r="T1334" s="1415"/>
      <c r="U1334" s="1416"/>
      <c r="V1334" s="1417"/>
      <c r="W1334" s="5478"/>
      <c r="X1334" s="529"/>
      <c r="Y1334" s="5357"/>
      <c r="Z1334" s="1288" t="s">
        <v>1382</v>
      </c>
    </row>
    <row r="1335" spans="1:27" ht="18" customHeight="1">
      <c r="A1335" s="5357"/>
      <c r="B1335" s="1401" t="s">
        <v>282</v>
      </c>
      <c r="C1335" s="5318" t="s">
        <v>1269</v>
      </c>
      <c r="D1335" s="5318"/>
      <c r="E1335" s="5318"/>
      <c r="F1335" s="5318"/>
      <c r="G1335" s="5318"/>
      <c r="H1335" s="5318"/>
      <c r="I1335" s="5318"/>
      <c r="J1335" s="5318"/>
      <c r="K1335" s="5318"/>
      <c r="L1335" s="5318"/>
      <c r="M1335" s="5318"/>
      <c r="N1335" s="5319"/>
      <c r="O1335" s="1326"/>
      <c r="P1335" s="1326"/>
      <c r="Q1335" s="1326"/>
      <c r="R1335" s="1413"/>
      <c r="S1335" s="1414"/>
      <c r="T1335" s="1415"/>
      <c r="U1335" s="1416"/>
      <c r="V1335" s="1417"/>
      <c r="W1335" s="5478"/>
      <c r="X1335" s="529"/>
      <c r="Y1335" s="5357"/>
      <c r="Z1335" s="1288" t="s">
        <v>1382</v>
      </c>
    </row>
    <row r="1336" spans="1:27" ht="18" customHeight="1">
      <c r="A1336" s="5357"/>
      <c r="B1336" s="1401"/>
      <c r="C1336" s="5318"/>
      <c r="D1336" s="5318"/>
      <c r="E1336" s="5318"/>
      <c r="F1336" s="5318"/>
      <c r="G1336" s="5318"/>
      <c r="H1336" s="5318"/>
      <c r="I1336" s="5318"/>
      <c r="J1336" s="5318"/>
      <c r="K1336" s="5318"/>
      <c r="L1336" s="5318"/>
      <c r="M1336" s="5318"/>
      <c r="N1336" s="5319"/>
      <c r="O1336" s="1326"/>
      <c r="P1336" s="1326"/>
      <c r="Q1336" s="1326"/>
      <c r="R1336" s="1413"/>
      <c r="S1336" s="1414"/>
      <c r="T1336" s="1415"/>
      <c r="U1336" s="1416"/>
      <c r="V1336" s="1417"/>
      <c r="W1336" s="5478"/>
      <c r="X1336" s="529"/>
      <c r="Y1336" s="5357"/>
      <c r="Z1336" s="1288" t="s">
        <v>1382</v>
      </c>
    </row>
    <row r="1337" spans="1:27" ht="18" customHeight="1">
      <c r="A1337" s="5357"/>
      <c r="B1337" s="24" t="s">
        <v>253</v>
      </c>
      <c r="C1337" s="5320" t="str">
        <f ca="1">CELL("nomfichier")</f>
        <v>E:\0-UPRT\1-UPRT.FR-SITE-WEB\ff-fiches-fabrications\ff-fiches-fabrication-maj-08-2020\[ff-14.B-restauration-10.postits-portions.xlsx]Nota</v>
      </c>
      <c r="D1337" s="5320"/>
      <c r="E1337" s="5320"/>
      <c r="F1337" s="5320"/>
      <c r="G1337" s="5320"/>
      <c r="H1337" s="5320"/>
      <c r="I1337" s="5320"/>
      <c r="J1337" s="5320"/>
      <c r="K1337" s="5320"/>
      <c r="L1337" s="5320"/>
      <c r="M1337" s="5320"/>
      <c r="N1337" s="5321"/>
      <c r="O1337" s="1326"/>
      <c r="P1337" s="1326"/>
      <c r="Q1337" s="1326"/>
      <c r="R1337" s="1413"/>
      <c r="S1337" s="1414"/>
      <c r="T1337" s="1415"/>
      <c r="U1337" s="1416"/>
      <c r="V1337" s="1417"/>
      <c r="W1337" s="5478"/>
      <c r="X1337" s="529"/>
      <c r="Y1337" s="5357"/>
      <c r="Z1337" s="1288" t="s">
        <v>1382</v>
      </c>
    </row>
    <row r="1338" spans="1:27" ht="18" customHeight="1">
      <c r="A1338" s="5357"/>
      <c r="B1338" s="1325" t="s">
        <v>255</v>
      </c>
      <c r="C1338" s="5299" t="s">
        <v>1437</v>
      </c>
      <c r="D1338" s="5299"/>
      <c r="E1338" s="5299"/>
      <c r="F1338" s="5299"/>
      <c r="G1338" s="5299"/>
      <c r="H1338" s="5299"/>
      <c r="I1338" s="5299"/>
      <c r="J1338" s="5299"/>
      <c r="K1338" s="5299"/>
      <c r="L1338" s="5299"/>
      <c r="M1338" s="5299"/>
      <c r="N1338" s="5322"/>
      <c r="O1338" s="1326"/>
      <c r="P1338" s="1326"/>
      <c r="Q1338" s="1326"/>
      <c r="R1338" s="1413"/>
      <c r="S1338" s="1414"/>
      <c r="T1338" s="1415"/>
      <c r="U1338" s="1416"/>
      <c r="V1338" s="1417"/>
      <c r="W1338" s="5478"/>
      <c r="X1338" s="529"/>
      <c r="Y1338" s="5357"/>
      <c r="Z1338" s="1288" t="s">
        <v>1382</v>
      </c>
    </row>
    <row r="1339" spans="1:27" ht="18" customHeight="1" thickBot="1">
      <c r="A1339" s="5357"/>
      <c r="B1339" s="5300" t="s">
        <v>258</v>
      </c>
      <c r="C1339" s="5052"/>
      <c r="D1339" s="5052"/>
      <c r="E1339" s="5052"/>
      <c r="F1339" s="5052"/>
      <c r="G1339" s="5052"/>
      <c r="H1339" s="5052"/>
      <c r="I1339" s="5052"/>
      <c r="J1339" s="5052"/>
      <c r="K1339" s="5052"/>
      <c r="L1339" s="5052"/>
      <c r="M1339" s="5052"/>
      <c r="N1339" s="5301"/>
      <c r="O1339" s="1326"/>
      <c r="P1339" s="1326"/>
      <c r="Q1339" s="1326"/>
      <c r="R1339" s="1413"/>
      <c r="S1339" s="1414"/>
      <c r="T1339" s="1415"/>
      <c r="U1339" s="1416"/>
      <c r="V1339" s="1417"/>
      <c r="W1339" s="5478"/>
      <c r="X1339" s="529"/>
      <c r="Y1339" s="5357"/>
      <c r="Z1339" s="1288" t="s">
        <v>1382</v>
      </c>
    </row>
    <row r="1340" spans="1:27" ht="18" customHeight="1">
      <c r="A1340" s="1402"/>
      <c r="B1340" s="1403"/>
      <c r="C1340" s="1403"/>
      <c r="D1340" s="1404"/>
      <c r="E1340" s="1072"/>
      <c r="F1340" s="1405"/>
      <c r="G1340" s="1406"/>
      <c r="H1340" s="1406"/>
      <c r="I1340" s="1406"/>
      <c r="J1340" s="1406"/>
      <c r="K1340" s="1407"/>
      <c r="L1340" s="1407"/>
      <c r="M1340" s="1407"/>
      <c r="N1340" s="1407"/>
      <c r="O1340" s="1408"/>
      <c r="P1340" s="1408"/>
      <c r="Q1340" s="1408"/>
      <c r="R1340" s="1408"/>
      <c r="S1340" s="1408"/>
      <c r="T1340" s="1408"/>
      <c r="U1340" s="1408"/>
      <c r="V1340" s="1408"/>
      <c r="W1340" s="5478"/>
      <c r="X1340" s="529"/>
      <c r="Y1340" s="1402"/>
      <c r="Z1340" s="1288" t="s">
        <v>1382</v>
      </c>
    </row>
    <row r="1341" spans="1:27" ht="18" customHeight="1">
      <c r="A1341" s="1402"/>
      <c r="B1341" s="1403"/>
      <c r="C1341" s="1403"/>
      <c r="D1341" s="1404"/>
      <c r="E1341" s="1072"/>
      <c r="F1341" s="1405"/>
      <c r="G1341" s="1406"/>
      <c r="H1341" s="1406"/>
      <c r="I1341" s="1406"/>
      <c r="J1341" s="1406"/>
      <c r="K1341" s="1407"/>
      <c r="L1341" s="1407"/>
      <c r="M1341" s="1407"/>
      <c r="N1341" s="1407"/>
      <c r="O1341" s="1408"/>
      <c r="P1341" s="1408"/>
      <c r="Q1341" s="1408"/>
      <c r="R1341" s="1408"/>
      <c r="S1341" s="1408"/>
      <c r="T1341" s="1408"/>
      <c r="U1341" s="1408"/>
      <c r="V1341" s="1408"/>
      <c r="W1341" s="5478"/>
      <c r="X1341" s="529"/>
      <c r="Y1341" s="1402"/>
      <c r="Z1341" s="1288" t="s">
        <v>1382</v>
      </c>
    </row>
    <row r="1342" spans="1:27" ht="18" customHeight="1" thickBot="1">
      <c r="A1342" s="1436"/>
      <c r="B1342" s="1437"/>
      <c r="C1342" s="1437"/>
      <c r="D1342" s="1438"/>
      <c r="E1342" s="1439"/>
      <c r="F1342" s="1405"/>
      <c r="G1342" s="1406"/>
      <c r="H1342" s="1406"/>
      <c r="I1342" s="1406"/>
      <c r="J1342" s="1406"/>
      <c r="K1342" s="1407"/>
      <c r="L1342" s="1407"/>
      <c r="M1342" s="1407"/>
      <c r="N1342" s="1407"/>
      <c r="O1342" s="1408"/>
      <c r="P1342" s="1408"/>
      <c r="Q1342" s="1408"/>
      <c r="R1342" s="1408"/>
      <c r="S1342" s="1408"/>
      <c r="T1342" s="1408"/>
      <c r="U1342" s="1408"/>
      <c r="V1342" s="1408"/>
      <c r="W1342" s="5478"/>
      <c r="X1342" s="529"/>
      <c r="Y1342" s="1419" t="s">
        <v>1438</v>
      </c>
      <c r="Z1342" s="1288"/>
    </row>
    <row r="1343" spans="1:27" ht="18" customHeight="1">
      <c r="A1343" s="5399" t="s">
        <v>243</v>
      </c>
      <c r="B1343" s="5401" t="s">
        <v>273</v>
      </c>
      <c r="C1343" s="5402"/>
      <c r="D1343" s="5402"/>
      <c r="E1343" s="5402"/>
      <c r="F1343" s="5402"/>
      <c r="G1343" s="5402"/>
      <c r="H1343" s="5402"/>
      <c r="I1343" s="5402"/>
      <c r="J1343" s="5402"/>
      <c r="K1343" s="5402"/>
      <c r="L1343" s="5402"/>
      <c r="M1343" s="5402"/>
      <c r="N1343" s="5405">
        <v>9</v>
      </c>
      <c r="O1343" s="5369" t="str">
        <f>B1343</f>
        <v>NOM DE LA RECETTE ou d'un élément de la recette</v>
      </c>
      <c r="P1343" s="5370"/>
      <c r="Q1343" s="5370"/>
      <c r="R1343" s="5370"/>
      <c r="S1343" s="5370"/>
      <c r="T1343" s="5370"/>
      <c r="U1343" s="5370"/>
      <c r="V1343" s="5371"/>
      <c r="W1343" s="5478"/>
      <c r="X1343" s="529"/>
      <c r="Y1343" s="5399" t="s">
        <v>243</v>
      </c>
      <c r="Z1343" s="5508" t="s">
        <v>1442</v>
      </c>
      <c r="AA1343" s="5508"/>
    </row>
    <row r="1344" spans="1:27" ht="18" customHeight="1">
      <c r="A1344" s="5400"/>
      <c r="B1344" s="5403"/>
      <c r="C1344" s="5404"/>
      <c r="D1344" s="5404"/>
      <c r="E1344" s="5404"/>
      <c r="F1344" s="5404"/>
      <c r="G1344" s="5404"/>
      <c r="H1344" s="5404"/>
      <c r="I1344" s="5404"/>
      <c r="J1344" s="5404"/>
      <c r="K1344" s="5404"/>
      <c r="L1344" s="5404"/>
      <c r="M1344" s="5404"/>
      <c r="N1344" s="5406"/>
      <c r="O1344" s="5369"/>
      <c r="P1344" s="5370"/>
      <c r="Q1344" s="5370"/>
      <c r="R1344" s="5370"/>
      <c r="S1344" s="5370"/>
      <c r="T1344" s="5370"/>
      <c r="U1344" s="5370"/>
      <c r="V1344" s="5371"/>
      <c r="W1344" s="5478"/>
      <c r="X1344" s="529"/>
      <c r="Y1344" s="5400"/>
      <c r="Z1344" s="5508"/>
      <c r="AA1344" s="5508"/>
    </row>
    <row r="1345" spans="1:27" ht="18" customHeight="1">
      <c r="A1345" s="5400"/>
      <c r="B1345" s="5403"/>
      <c r="C1345" s="5404"/>
      <c r="D1345" s="5404"/>
      <c r="E1345" s="5404"/>
      <c r="F1345" s="5404"/>
      <c r="G1345" s="5404"/>
      <c r="H1345" s="5404"/>
      <c r="I1345" s="5404"/>
      <c r="J1345" s="5404"/>
      <c r="K1345" s="5404"/>
      <c r="L1345" s="5404"/>
      <c r="M1345" s="5404"/>
      <c r="N1345" s="5406"/>
      <c r="O1345" s="5369"/>
      <c r="P1345" s="5370"/>
      <c r="Q1345" s="5370"/>
      <c r="R1345" s="5370"/>
      <c r="S1345" s="5370"/>
      <c r="T1345" s="5370"/>
      <c r="U1345" s="5370"/>
      <c r="V1345" s="5371"/>
      <c r="W1345" s="5478"/>
      <c r="X1345" s="529"/>
      <c r="Y1345" s="5400"/>
      <c r="Z1345" s="5508"/>
      <c r="AA1345" s="5508"/>
    </row>
    <row r="1346" spans="1:27" ht="18" customHeight="1">
      <c r="A1346" s="5357"/>
      <c r="B1346" s="5358" t="s">
        <v>277</v>
      </c>
      <c r="C1346" s="5359"/>
      <c r="D1346" s="5360" t="s">
        <v>278</v>
      </c>
      <c r="E1346" s="5360"/>
      <c r="F1346" s="5360"/>
      <c r="G1346" s="5360"/>
      <c r="H1346" s="5360"/>
      <c r="I1346" s="5360"/>
      <c r="J1346" s="5360"/>
      <c r="K1346" s="5360"/>
      <c r="L1346" s="5360"/>
      <c r="M1346" s="5360"/>
      <c r="N1346" s="5361"/>
      <c r="O1346" s="5369" t="str">
        <f>D1346</f>
        <v xml:space="preserve"> ?  Si vous avez plusieurs postits pour une recette NOM DE LA RECETTE MÈRE</v>
      </c>
      <c r="P1346" s="5370"/>
      <c r="Q1346" s="5370"/>
      <c r="R1346" s="5370"/>
      <c r="S1346" s="5370"/>
      <c r="T1346" s="5370"/>
      <c r="U1346" s="5370"/>
      <c r="V1346" s="5371"/>
      <c r="W1346" s="5478"/>
      <c r="X1346" s="529"/>
      <c r="Y1346" s="5357"/>
      <c r="Z1346" s="1288" t="s">
        <v>1382</v>
      </c>
    </row>
    <row r="1347" spans="1:27" ht="18" customHeight="1">
      <c r="A1347" s="5357"/>
      <c r="B1347" s="5358"/>
      <c r="C1347" s="5359"/>
      <c r="D1347" s="5360"/>
      <c r="E1347" s="5360"/>
      <c r="F1347" s="5360"/>
      <c r="G1347" s="5360"/>
      <c r="H1347" s="5360"/>
      <c r="I1347" s="5360"/>
      <c r="J1347" s="5360"/>
      <c r="K1347" s="5360"/>
      <c r="L1347" s="5360"/>
      <c r="M1347" s="5360"/>
      <c r="N1347" s="5361"/>
      <c r="O1347" s="5369"/>
      <c r="P1347" s="5370"/>
      <c r="Q1347" s="5370"/>
      <c r="R1347" s="5370"/>
      <c r="S1347" s="5370"/>
      <c r="T1347" s="5370"/>
      <c r="U1347" s="5370"/>
      <c r="V1347" s="5371"/>
      <c r="W1347" s="5478"/>
      <c r="X1347" s="529"/>
      <c r="Y1347" s="5357"/>
      <c r="Z1347" s="1288" t="s">
        <v>1382</v>
      </c>
    </row>
    <row r="1348" spans="1:27" ht="18" customHeight="1">
      <c r="A1348" s="5357"/>
      <c r="B1348" s="5509" t="s">
        <v>2234</v>
      </c>
      <c r="C1348" s="5510"/>
      <c r="D1348" s="5510"/>
      <c r="E1348" s="5510"/>
      <c r="F1348" s="5510"/>
      <c r="G1348" s="5510"/>
      <c r="H1348" s="5510"/>
      <c r="I1348" s="5510"/>
      <c r="J1348" s="5510"/>
      <c r="K1348" s="5510"/>
      <c r="L1348" s="5510"/>
      <c r="M1348" s="5510"/>
      <c r="N1348" s="5511"/>
      <c r="O1348" s="5369" t="str">
        <f>B1348</f>
        <v>Auteur :</v>
      </c>
      <c r="P1348" s="5370"/>
      <c r="Q1348" s="5370"/>
      <c r="R1348" s="5370"/>
      <c r="S1348" s="5370"/>
      <c r="T1348" s="5370"/>
      <c r="U1348" s="5370"/>
      <c r="V1348" s="5371"/>
      <c r="W1348" s="5478"/>
      <c r="X1348" s="529"/>
      <c r="Y1348" s="5357"/>
      <c r="Z1348" s="1288" t="s">
        <v>1382</v>
      </c>
    </row>
    <row r="1349" spans="1:27" ht="18" customHeight="1">
      <c r="A1349" s="5357"/>
      <c r="B1349" s="5509"/>
      <c r="C1349" s="5510"/>
      <c r="D1349" s="5510"/>
      <c r="E1349" s="5510"/>
      <c r="F1349" s="5510"/>
      <c r="G1349" s="5510"/>
      <c r="H1349" s="5510"/>
      <c r="I1349" s="5510"/>
      <c r="J1349" s="5510"/>
      <c r="K1349" s="5510"/>
      <c r="L1349" s="5510"/>
      <c r="M1349" s="5510"/>
      <c r="N1349" s="5511"/>
      <c r="O1349" s="5369"/>
      <c r="P1349" s="5370"/>
      <c r="Q1349" s="5370"/>
      <c r="R1349" s="5370"/>
      <c r="S1349" s="5370"/>
      <c r="T1349" s="5370"/>
      <c r="U1349" s="5370"/>
      <c r="V1349" s="5371"/>
      <c r="W1349" s="5478"/>
      <c r="X1349" s="529"/>
      <c r="Y1349" s="5357"/>
      <c r="Z1349" s="1288" t="s">
        <v>1382</v>
      </c>
    </row>
    <row r="1350" spans="1:27" ht="18" customHeight="1">
      <c r="A1350" s="5357"/>
      <c r="B1350" s="5372" t="s">
        <v>1393</v>
      </c>
      <c r="C1350" s="5373"/>
      <c r="D1350" s="5373"/>
      <c r="E1350" s="5373"/>
      <c r="F1350" s="5373"/>
      <c r="G1350" s="5373"/>
      <c r="H1350" s="5373"/>
      <c r="I1350" s="5373"/>
      <c r="J1350" s="5373"/>
      <c r="K1350" s="5373"/>
      <c r="L1350" s="5373"/>
      <c r="M1350" s="5373"/>
      <c r="N1350" s="5374"/>
      <c r="O1350" s="1326"/>
      <c r="P1350" s="1326"/>
      <c r="Q1350" s="1326"/>
      <c r="R1350" s="1413"/>
      <c r="S1350" s="1414"/>
      <c r="T1350" s="1415"/>
      <c r="U1350" s="1416"/>
      <c r="V1350" s="1417"/>
      <c r="W1350" s="5478"/>
      <c r="X1350" s="529"/>
      <c r="Y1350" s="5357"/>
      <c r="Z1350" s="1288" t="s">
        <v>1382</v>
      </c>
    </row>
    <row r="1351" spans="1:27" ht="18" customHeight="1">
      <c r="A1351" s="5357"/>
      <c r="B1351" s="5372"/>
      <c r="C1351" s="5373"/>
      <c r="D1351" s="5373"/>
      <c r="E1351" s="5373"/>
      <c r="F1351" s="5373"/>
      <c r="G1351" s="5373"/>
      <c r="H1351" s="5373"/>
      <c r="I1351" s="5373"/>
      <c r="J1351" s="5373"/>
      <c r="K1351" s="5373"/>
      <c r="L1351" s="5373"/>
      <c r="M1351" s="5373"/>
      <c r="N1351" s="5374"/>
      <c r="O1351" s="1326"/>
      <c r="P1351" s="1326"/>
      <c r="Q1351" s="1326"/>
      <c r="R1351" s="1413"/>
      <c r="S1351" s="1414"/>
      <c r="T1351" s="1415"/>
      <c r="U1351" s="1416"/>
      <c r="V1351" s="1417"/>
      <c r="W1351" s="5478"/>
      <c r="X1351" s="529"/>
      <c r="Y1351" s="5357"/>
      <c r="Z1351" s="1288" t="s">
        <v>1382</v>
      </c>
    </row>
    <row r="1352" spans="1:27" ht="18" customHeight="1">
      <c r="A1352" s="5357"/>
      <c r="B1352" s="5372"/>
      <c r="C1352" s="5373"/>
      <c r="D1352" s="5373"/>
      <c r="E1352" s="5373"/>
      <c r="F1352" s="5373"/>
      <c r="G1352" s="5373"/>
      <c r="H1352" s="5373"/>
      <c r="I1352" s="5373"/>
      <c r="J1352" s="5373"/>
      <c r="K1352" s="5373"/>
      <c r="L1352" s="5373"/>
      <c r="M1352" s="5373"/>
      <c r="N1352" s="5374"/>
      <c r="O1352" s="1326"/>
      <c r="P1352" s="1326"/>
      <c r="Q1352" s="1326"/>
      <c r="R1352" s="1413"/>
      <c r="S1352" s="1414"/>
      <c r="T1352" s="1415"/>
      <c r="U1352" s="1416"/>
      <c r="V1352" s="1417"/>
      <c r="W1352" s="5478"/>
      <c r="X1352" s="529"/>
      <c r="Y1352" s="5357"/>
      <c r="Z1352" s="1288" t="s">
        <v>1382</v>
      </c>
    </row>
    <row r="1353" spans="1:27" ht="18" customHeight="1">
      <c r="A1353" s="5357"/>
      <c r="B1353" s="5372"/>
      <c r="C1353" s="5373"/>
      <c r="D1353" s="5373"/>
      <c r="E1353" s="5373"/>
      <c r="F1353" s="5373"/>
      <c r="G1353" s="5373"/>
      <c r="H1353" s="5373"/>
      <c r="I1353" s="5373"/>
      <c r="J1353" s="5373"/>
      <c r="K1353" s="5373"/>
      <c r="L1353" s="5373"/>
      <c r="M1353" s="5373"/>
      <c r="N1353" s="5374"/>
      <c r="O1353" s="1326"/>
      <c r="P1353" s="1326"/>
      <c r="Q1353" s="1326"/>
      <c r="R1353" s="1413"/>
      <c r="S1353" s="1414"/>
      <c r="T1353" s="1415"/>
      <c r="U1353" s="1416"/>
      <c r="V1353" s="1417"/>
      <c r="W1353" s="5478"/>
      <c r="X1353" s="529"/>
      <c r="Y1353" s="5357"/>
      <c r="Z1353" s="1288" t="s">
        <v>1382</v>
      </c>
    </row>
    <row r="1354" spans="1:27" ht="18" customHeight="1">
      <c r="A1354" s="5357"/>
      <c r="B1354" s="5372"/>
      <c r="C1354" s="5373"/>
      <c r="D1354" s="5373"/>
      <c r="E1354" s="5373"/>
      <c r="F1354" s="5373"/>
      <c r="G1354" s="5373"/>
      <c r="H1354" s="5373"/>
      <c r="I1354" s="5373"/>
      <c r="J1354" s="5373"/>
      <c r="K1354" s="5373"/>
      <c r="L1354" s="5373"/>
      <c r="M1354" s="5373"/>
      <c r="N1354" s="5374"/>
      <c r="O1354" s="1326"/>
      <c r="P1354" s="1326"/>
      <c r="Q1354" s="1326"/>
      <c r="R1354" s="1413"/>
      <c r="S1354" s="1414"/>
      <c r="T1354" s="1415"/>
      <c r="U1354" s="1416"/>
      <c r="V1354" s="1417"/>
      <c r="W1354" s="5478"/>
      <c r="X1354" s="529"/>
      <c r="Y1354" s="5357"/>
      <c r="Z1354" s="1288" t="s">
        <v>1382</v>
      </c>
    </row>
    <row r="1355" spans="1:27" ht="18" customHeight="1">
      <c r="A1355" s="5357"/>
      <c r="B1355" s="5372"/>
      <c r="C1355" s="5373"/>
      <c r="D1355" s="5373"/>
      <c r="E1355" s="5373"/>
      <c r="F1355" s="5373"/>
      <c r="G1355" s="5373"/>
      <c r="H1355" s="5373"/>
      <c r="I1355" s="5373"/>
      <c r="J1355" s="5373"/>
      <c r="K1355" s="5373"/>
      <c r="L1355" s="5373"/>
      <c r="M1355" s="5373"/>
      <c r="N1355" s="5374"/>
      <c r="O1355" s="1326"/>
      <c r="P1355" s="1326"/>
      <c r="Q1355" s="1326"/>
      <c r="R1355" s="1413"/>
      <c r="S1355" s="1414"/>
      <c r="T1355" s="1415"/>
      <c r="U1355" s="1416"/>
      <c r="V1355" s="1417"/>
      <c r="W1355" s="5478"/>
      <c r="X1355" s="529"/>
      <c r="Y1355" s="5357"/>
      <c r="Z1355" s="1288" t="s">
        <v>1382</v>
      </c>
    </row>
    <row r="1356" spans="1:27" ht="18" customHeight="1">
      <c r="A1356" s="5357"/>
      <c r="B1356" s="5375"/>
      <c r="C1356" s="5376"/>
      <c r="D1356" s="5376"/>
      <c r="E1356" s="5376"/>
      <c r="F1356" s="5376"/>
      <c r="G1356" s="5376"/>
      <c r="H1356" s="5376"/>
      <c r="I1356" s="5376"/>
      <c r="J1356" s="5376"/>
      <c r="K1356" s="5376"/>
      <c r="L1356" s="5376"/>
      <c r="M1356" s="5376"/>
      <c r="N1356" s="5377"/>
      <c r="O1356" s="1332"/>
      <c r="P1356" s="1333"/>
      <c r="Q1356" s="1333"/>
      <c r="R1356" s="1333"/>
      <c r="S1356" s="1334"/>
      <c r="T1356" s="1334"/>
      <c r="U1356" s="1334"/>
      <c r="V1356" s="1335"/>
      <c r="W1356" s="5478"/>
      <c r="X1356" s="529"/>
      <c r="Y1356" s="5357"/>
      <c r="Z1356" s="5476" t="s">
        <v>1442</v>
      </c>
      <c r="AA1356" s="5476"/>
    </row>
    <row r="1357" spans="1:27" ht="18" customHeight="1">
      <c r="A1357" s="5357"/>
      <c r="B1357" s="1336" t="s">
        <v>12</v>
      </c>
      <c r="C1357" s="947" t="s">
        <v>28</v>
      </c>
      <c r="D1357" s="1337"/>
      <c r="E1357" s="1338"/>
      <c r="F1357" s="1338"/>
      <c r="G1357" s="1338"/>
      <c r="H1357" s="1338"/>
      <c r="I1357" s="1338"/>
      <c r="J1357" s="1284"/>
      <c r="K1357" s="5389" t="s">
        <v>509</v>
      </c>
      <c r="L1357" s="5389"/>
      <c r="M1357" s="949" t="s">
        <v>29</v>
      </c>
      <c r="N1357" s="20" t="s">
        <v>13</v>
      </c>
      <c r="O1357" s="1339"/>
      <c r="P1357" s="1340"/>
      <c r="Q1357" s="1340"/>
      <c r="R1357" s="1340"/>
      <c r="S1357" s="1341"/>
      <c r="T1357" s="1341"/>
      <c r="U1357" s="1341"/>
      <c r="V1357" s="1342"/>
      <c r="W1357" s="5478"/>
      <c r="X1357" s="529"/>
      <c r="Y1357" s="5357"/>
      <c r="Z1357" s="5476"/>
      <c r="AA1357" s="5476"/>
    </row>
    <row r="1358" spans="1:27" ht="18" customHeight="1">
      <c r="A1358" s="5357"/>
      <c r="B1358" s="5390">
        <v>20</v>
      </c>
      <c r="C1358" s="5475" t="s">
        <v>1416</v>
      </c>
      <c r="D1358" s="5475"/>
      <c r="E1358" s="5392" t="s">
        <v>26</v>
      </c>
      <c r="F1358" s="5392"/>
      <c r="G1358" s="5392"/>
      <c r="H1358" s="5392"/>
      <c r="I1358" s="5392"/>
      <c r="J1358" s="5392"/>
      <c r="K1358" s="5389"/>
      <c r="L1358" s="5389"/>
      <c r="M1358" s="5393">
        <v>20</v>
      </c>
      <c r="N1358" s="5394"/>
      <c r="O1358" s="5395" t="s">
        <v>1417</v>
      </c>
      <c r="P1358" s="5396"/>
      <c r="Q1358" s="5396"/>
      <c r="R1358" s="5396"/>
      <c r="S1358" s="5396"/>
      <c r="T1358" s="5396"/>
      <c r="U1358" s="5378">
        <f>H51</f>
        <v>40</v>
      </c>
      <c r="V1358" s="5379"/>
      <c r="W1358" s="5478"/>
      <c r="X1358" s="529"/>
      <c r="Y1358" s="5357"/>
      <c r="Z1358" s="5476"/>
      <c r="AA1358" s="5476"/>
    </row>
    <row r="1359" spans="1:27" ht="18" customHeight="1">
      <c r="A1359" s="5357"/>
      <c r="B1359" s="5390"/>
      <c r="C1359" s="5475"/>
      <c r="D1359" s="5475"/>
      <c r="E1359" s="1338"/>
      <c r="F1359" s="1028" t="s">
        <v>280</v>
      </c>
      <c r="G1359" s="1040" t="s">
        <v>309</v>
      </c>
      <c r="H1359" s="1040"/>
      <c r="I1359" s="1040"/>
      <c r="J1359" s="1029" t="s">
        <v>15</v>
      </c>
      <c r="K1359" s="5389"/>
      <c r="L1359" s="5389"/>
      <c r="M1359" s="5393"/>
      <c r="N1359" s="5394"/>
      <c r="O1359" s="5395"/>
      <c r="P1359" s="5396"/>
      <c r="Q1359" s="5396"/>
      <c r="R1359" s="5396"/>
      <c r="S1359" s="5396"/>
      <c r="T1359" s="5396"/>
      <c r="U1359" s="5378"/>
      <c r="V1359" s="5379"/>
      <c r="W1359" s="5478"/>
      <c r="X1359" s="529"/>
      <c r="Y1359" s="5357"/>
      <c r="Z1359" s="5476"/>
      <c r="AA1359" s="5476"/>
    </row>
    <row r="1360" spans="1:27" ht="18" customHeight="1">
      <c r="A1360" s="5357"/>
      <c r="B1360" s="5380" t="s">
        <v>25</v>
      </c>
      <c r="C1360" s="5381"/>
      <c r="F1360" s="5"/>
      <c r="G1360" s="5"/>
      <c r="H1360" s="1343" t="s">
        <v>310</v>
      </c>
      <c r="I1360" s="1344">
        <v>500</v>
      </c>
      <c r="J1360" s="1029" t="s">
        <v>15</v>
      </c>
      <c r="K1360" s="5382" t="s">
        <v>1392</v>
      </c>
      <c r="L1360" s="5382"/>
      <c r="M1360" s="5473" t="s">
        <v>1260</v>
      </c>
      <c r="N1360" s="5474"/>
      <c r="O1360" s="5385" t="s">
        <v>1420</v>
      </c>
      <c r="P1360" s="5386"/>
      <c r="Q1360" s="5386"/>
      <c r="R1360" s="5386"/>
      <c r="S1360" s="5386"/>
      <c r="T1360" s="5386"/>
      <c r="U1360" s="5387" t="str">
        <f>Q51</f>
        <v>Portions</v>
      </c>
      <c r="V1360" s="5388"/>
      <c r="W1360" s="5478"/>
      <c r="X1360" s="529"/>
      <c r="Y1360" s="5357"/>
      <c r="Z1360" s="5476"/>
      <c r="AA1360" s="5476"/>
    </row>
    <row r="1361" spans="1:27" ht="18" customHeight="1">
      <c r="A1361" s="5357"/>
      <c r="B1361" s="5380"/>
      <c r="C1361" s="5381"/>
      <c r="D1361" s="1345"/>
      <c r="E1361" s="1345"/>
      <c r="F1361" s="5"/>
      <c r="G1361" s="5"/>
      <c r="H1361" s="1034" t="s">
        <v>311</v>
      </c>
      <c r="I1361" s="1346">
        <v>500</v>
      </c>
      <c r="J1361" s="1030" t="s">
        <v>281</v>
      </c>
      <c r="K1361" s="5382"/>
      <c r="L1361" s="5382"/>
      <c r="M1361" s="5473"/>
      <c r="N1361" s="5474"/>
      <c r="O1361" s="5385"/>
      <c r="P1361" s="5386"/>
      <c r="Q1361" s="5386"/>
      <c r="R1361" s="5386"/>
      <c r="S1361" s="5386"/>
      <c r="T1361" s="5386"/>
      <c r="U1361" s="5387"/>
      <c r="V1361" s="5388"/>
      <c r="W1361" s="5478"/>
      <c r="X1361" s="529"/>
      <c r="Y1361" s="5357"/>
      <c r="Z1361" s="5476"/>
      <c r="AA1361" s="5476"/>
    </row>
    <row r="1362" spans="1:27" ht="18" customHeight="1">
      <c r="A1362" s="5357"/>
      <c r="B1362" s="5343" t="s">
        <v>30</v>
      </c>
      <c r="C1362" s="5344"/>
      <c r="D1362" s="1347"/>
      <c r="E1362" s="1348"/>
      <c r="H1362" s="1034" t="s">
        <v>312</v>
      </c>
      <c r="I1362" s="1031">
        <f>(B1358/I1360)*I1361</f>
        <v>20</v>
      </c>
      <c r="J1362" s="1032" t="s">
        <v>282</v>
      </c>
      <c r="K1362" s="1349"/>
      <c r="L1362" s="1033"/>
      <c r="M1362" s="1349"/>
      <c r="N1362" s="1350"/>
      <c r="O1362" s="1339"/>
      <c r="P1362" s="1340"/>
      <c r="Q1362" s="1340"/>
      <c r="R1362" s="1340"/>
      <c r="S1362" s="1341"/>
      <c r="T1362" s="1341"/>
      <c r="U1362" s="1341"/>
      <c r="V1362" s="1342"/>
      <c r="W1362" s="5478"/>
      <c r="X1362" s="529"/>
      <c r="Y1362" s="5357"/>
      <c r="Z1362" s="5476"/>
      <c r="AA1362" s="5476"/>
    </row>
    <row r="1363" spans="1:27" ht="18" customHeight="1">
      <c r="A1363" s="5357"/>
      <c r="B1363" s="5347" t="s">
        <v>284</v>
      </c>
      <c r="C1363" s="5349" t="s">
        <v>285</v>
      </c>
      <c r="D1363" s="1284" t="s">
        <v>283</v>
      </c>
      <c r="E1363" s="1035"/>
      <c r="F1363" s="1035"/>
      <c r="G1363" s="1035" t="str">
        <f>D1365</f>
        <v>D</v>
      </c>
      <c r="H1363" s="1035"/>
      <c r="I1363" s="1035"/>
      <c r="J1363" s="1035"/>
      <c r="K1363" s="1035"/>
      <c r="L1363" s="1034"/>
      <c r="M1363" s="1035"/>
      <c r="N1363" s="1351"/>
      <c r="O1363" s="1339"/>
      <c r="P1363" s="1340"/>
      <c r="Q1363" s="1340"/>
      <c r="R1363" s="1340"/>
      <c r="S1363" s="1341"/>
      <c r="T1363" s="1341"/>
      <c r="U1363" s="1341"/>
      <c r="V1363" s="1342"/>
      <c r="W1363" s="5478"/>
      <c r="X1363" s="529"/>
      <c r="Y1363" s="5357"/>
      <c r="Z1363" s="5476"/>
      <c r="AA1363" s="5476"/>
    </row>
    <row r="1364" spans="1:27" ht="18" customHeight="1">
      <c r="A1364" s="5357"/>
      <c r="B1364" s="5347"/>
      <c r="C1364" s="5349"/>
      <c r="D1364" s="1036" t="s">
        <v>27</v>
      </c>
      <c r="E1364" s="1284" t="s">
        <v>286</v>
      </c>
      <c r="F1364" s="963"/>
      <c r="G1364" s="1037"/>
      <c r="H1364" s="1035"/>
      <c r="I1364" s="1035"/>
      <c r="J1364" s="951"/>
      <c r="K1364" s="1352"/>
      <c r="L1364" s="1352"/>
      <c r="M1364" s="1352"/>
      <c r="N1364" s="1353"/>
      <c r="O1364" s="1339"/>
      <c r="P1364" s="1340"/>
      <c r="Q1364" s="1340"/>
      <c r="R1364" s="1340"/>
      <c r="S1364" s="1341"/>
      <c r="T1364" s="1341"/>
      <c r="U1364" s="1341"/>
      <c r="V1364" s="1342"/>
      <c r="W1364" s="5478"/>
      <c r="X1364" s="529"/>
      <c r="Y1364" s="5357"/>
      <c r="Z1364" s="5476"/>
      <c r="AA1364" s="5476"/>
    </row>
    <row r="1365" spans="1:27" ht="18" customHeight="1">
      <c r="A1365" s="5357"/>
      <c r="B1365" s="5347"/>
      <c r="C1365" s="5349"/>
      <c r="D1365" s="977" t="str">
        <f>SUBSTITUTE(ADDRESS(1,COLUMN(),4),"1","")</f>
        <v>D</v>
      </c>
      <c r="E1365" s="1027"/>
      <c r="F1365" s="1027"/>
      <c r="G1365" s="1027"/>
      <c r="H1365" s="1027"/>
      <c r="I1365" s="1027"/>
      <c r="J1365" s="1027"/>
      <c r="K1365" s="1027"/>
      <c r="L1365" s="1027"/>
      <c r="M1365" s="1025"/>
      <c r="N1365" s="399"/>
      <c r="O1365" s="1339"/>
      <c r="P1365" s="1340"/>
      <c r="Q1365" s="1340"/>
      <c r="R1365" s="1340"/>
      <c r="S1365" s="1341"/>
      <c r="T1365" s="1341"/>
      <c r="U1365" s="1341"/>
      <c r="V1365" s="1342"/>
      <c r="W1365" s="5478"/>
      <c r="X1365" s="529"/>
      <c r="Y1365" s="5357"/>
      <c r="Z1365" s="5476"/>
      <c r="AA1365" s="5476"/>
    </row>
    <row r="1366" spans="1:27" ht="18" customHeight="1">
      <c r="A1366" s="5357"/>
      <c r="B1366" s="1354"/>
      <c r="C1366" s="1355"/>
      <c r="D1366" s="1038"/>
      <c r="E1366" s="5397" t="s">
        <v>290</v>
      </c>
      <c r="F1366" s="5397"/>
      <c r="G1366" s="935"/>
      <c r="H1366" s="5"/>
      <c r="I1366" s="935"/>
      <c r="J1366" s="942">
        <f>D1366</f>
        <v>0</v>
      </c>
      <c r="K1366" s="1039"/>
      <c r="L1366" s="1044"/>
      <c r="M1366" s="5397" t="s">
        <v>291</v>
      </c>
      <c r="N1366" s="5398"/>
      <c r="O1366" s="1339"/>
      <c r="P1366" s="1340"/>
      <c r="Q1366" s="1340"/>
      <c r="R1366" s="1340"/>
      <c r="S1366" s="1341"/>
      <c r="T1366" s="1341"/>
      <c r="U1366" s="1341"/>
      <c r="V1366" s="1342"/>
      <c r="W1366" s="5478"/>
      <c r="X1366" s="529"/>
      <c r="Y1366" s="5357"/>
      <c r="Z1366" s="5476"/>
      <c r="AA1366" s="5476"/>
    </row>
    <row r="1367" spans="1:27" ht="18" customHeight="1">
      <c r="A1367" s="5357"/>
      <c r="B1367" s="1354"/>
      <c r="C1367" s="1418" t="s">
        <v>292</v>
      </c>
      <c r="D1367" s="1356">
        <f>B1358</f>
        <v>20</v>
      </c>
      <c r="E1367" s="5338" t="str">
        <f>M1360</f>
        <v>?</v>
      </c>
      <c r="F1367" s="1357">
        <f>C1412</f>
        <v>1500</v>
      </c>
      <c r="G1367" s="1"/>
      <c r="H1367" s="5"/>
      <c r="I1367" s="1065"/>
      <c r="J1367" s="942"/>
      <c r="K1367" s="1086" t="s">
        <v>292</v>
      </c>
      <c r="L1367" s="1358">
        <f>M1358</f>
        <v>20</v>
      </c>
      <c r="M1367" s="5338" t="str">
        <f>M1360</f>
        <v>?</v>
      </c>
      <c r="N1367" s="21">
        <f>L1411</f>
        <v>1500</v>
      </c>
      <c r="O1367" s="1339"/>
      <c r="P1367" s="1340"/>
      <c r="Q1367" s="1340"/>
      <c r="R1367" s="1340"/>
      <c r="S1367" s="1341"/>
      <c r="T1367" s="1341"/>
      <c r="U1367" s="1341"/>
      <c r="V1367" s="1342"/>
      <c r="W1367" s="5478"/>
      <c r="X1367" s="529"/>
      <c r="Y1367" s="5357"/>
      <c r="Z1367" s="5476"/>
      <c r="AA1367" s="5476"/>
    </row>
    <row r="1368" spans="1:27" ht="18" customHeight="1">
      <c r="A1368" s="5357"/>
      <c r="B1368" s="1354"/>
      <c r="C1368" s="1347"/>
      <c r="D1368" s="1359"/>
      <c r="E1368" s="5338"/>
      <c r="F1368" s="1360">
        <f>C1411</f>
        <v>1.5</v>
      </c>
      <c r="G1368" s="935"/>
      <c r="H1368" s="5"/>
      <c r="I1368" s="1361"/>
      <c r="J1368" s="1232"/>
      <c r="K1368" s="1362"/>
      <c r="L1368" s="1044"/>
      <c r="M1368" s="5338"/>
      <c r="N1368" s="22">
        <f>M1411</f>
        <v>1.5</v>
      </c>
      <c r="O1368" s="1339"/>
      <c r="P1368" s="1340"/>
      <c r="Q1368" s="1340"/>
      <c r="R1368" s="1340"/>
      <c r="S1368" s="1341"/>
      <c r="T1368" s="1341"/>
      <c r="U1368" s="1341"/>
      <c r="V1368" s="1342"/>
      <c r="W1368" s="5478"/>
      <c r="X1368" s="529"/>
      <c r="Y1368" s="5357"/>
      <c r="Z1368" s="5476"/>
      <c r="AA1368" s="5476"/>
    </row>
    <row r="1369" spans="1:27" ht="18" customHeight="1">
      <c r="A1369" s="5357"/>
      <c r="B1369" s="1363"/>
      <c r="C1369" s="1027"/>
      <c r="D1369" s="1027"/>
      <c r="E1369" s="1027"/>
      <c r="F1369" s="1027"/>
      <c r="G1369" s="1027"/>
      <c r="H1369" s="1027"/>
      <c r="I1369" s="1027"/>
      <c r="J1369" s="1027"/>
      <c r="K1369" s="1025" t="s">
        <v>284</v>
      </c>
      <c r="L1369" s="1025" t="s">
        <v>1272</v>
      </c>
      <c r="M1369" s="1025" t="s">
        <v>1273</v>
      </c>
      <c r="N1369" s="399" t="s">
        <v>289</v>
      </c>
      <c r="O1369" s="1332"/>
      <c r="P1369" s="1333"/>
      <c r="Q1369" s="1333"/>
      <c r="R1369" s="1333"/>
      <c r="S1369" s="1334" t="s">
        <v>284</v>
      </c>
      <c r="T1369" s="1334" t="s">
        <v>1272</v>
      </c>
      <c r="U1369" s="1334" t="s">
        <v>1273</v>
      </c>
      <c r="V1369" s="1335" t="s">
        <v>289</v>
      </c>
      <c r="W1369" s="5478"/>
      <c r="X1369" s="529"/>
      <c r="Y1369" s="5357"/>
      <c r="Z1369" s="5476"/>
      <c r="AA1369" s="5476"/>
    </row>
    <row r="1370" spans="1:27" ht="18" customHeight="1">
      <c r="A1370" s="5357"/>
      <c r="B1370" s="1364"/>
      <c r="C1370" s="1043"/>
      <c r="D1370" s="941"/>
      <c r="E1370" s="935"/>
      <c r="F1370" s="935"/>
      <c r="G1370" s="935"/>
      <c r="H1370" s="5"/>
      <c r="I1370" s="935"/>
      <c r="J1370" s="953">
        <f t="shared" ref="J1370:J1409" si="24">D1370</f>
        <v>0</v>
      </c>
      <c r="K1370" s="1039">
        <f>IF(ISTEXT(B1370),B1370,IF(ISBLANK(B1370),0,(B1370/B1358)*M1358))</f>
        <v>0</v>
      </c>
      <c r="L1370" s="1044">
        <f>+IF(ISTEXT(C1370),0,IF(ISBLANK(C1370),0,(C1370/B1358)*M1358))</f>
        <v>0</v>
      </c>
      <c r="M1370" s="1045">
        <f>+IF(ISTEXT(C1370),0,IF(ISBLANK(C1370),0,(C1370/1000/B1358)*M1358))</f>
        <v>0</v>
      </c>
      <c r="N1370" s="23">
        <f>IF(ISTEXT(C1370),0,(C1370/C1411)/1000)</f>
        <v>0</v>
      </c>
      <c r="O1370" s="942"/>
      <c r="P1370" s="942"/>
      <c r="Q1370" s="942"/>
      <c r="R1370" s="1365">
        <f t="shared" ref="R1370:R1409" si="25">D1370</f>
        <v>0</v>
      </c>
      <c r="S1370" s="1369">
        <f>(K1370/M1358)*U1358</f>
        <v>0</v>
      </c>
      <c r="T1370" s="1370">
        <f>(L1370/M1358)*U1358</f>
        <v>0</v>
      </c>
      <c r="U1370" s="1371">
        <f>(M1370/M1358)*U1358</f>
        <v>0</v>
      </c>
      <c r="V1370" s="1372">
        <f t="shared" ref="V1370:V1409" si="26">N1370</f>
        <v>0</v>
      </c>
      <c r="W1370" s="5478"/>
      <c r="X1370" s="529"/>
      <c r="Y1370" s="5357"/>
      <c r="Z1370" s="5476"/>
      <c r="AA1370" s="5476"/>
    </row>
    <row r="1371" spans="1:27" ht="18" customHeight="1">
      <c r="A1371" s="5357"/>
      <c r="B1371" s="1364">
        <v>2</v>
      </c>
      <c r="C1371" s="1043">
        <v>500</v>
      </c>
      <c r="D1371" s="941" t="s">
        <v>512</v>
      </c>
      <c r="E1371" s="935"/>
      <c r="F1371" s="935"/>
      <c r="G1371" s="935"/>
      <c r="H1371" s="5"/>
      <c r="I1371" s="935"/>
      <c r="J1371" s="953" t="str">
        <f t="shared" si="24"/>
        <v>Exemple = pommes</v>
      </c>
      <c r="K1371" s="1039">
        <f>IF(ISTEXT(B1371),B1371,IF(ISBLANK(B1371),0,(B1371/B1358)*M1358))</f>
        <v>2</v>
      </c>
      <c r="L1371" s="1044">
        <f>+IF(ISTEXT(C1371),0,IF(ISBLANK(C1371),0,(C1371/B1358)*M1358))</f>
        <v>500</v>
      </c>
      <c r="M1371" s="1045">
        <f>+IF(ISTEXT(C1371),0,IF(ISBLANK(C1371),0,(C1371/1000/B1358)*M1358))</f>
        <v>0.5</v>
      </c>
      <c r="N1371" s="23">
        <f>IF(ISTEXT(C1371),0,(C1371/C1411)/1000)</f>
        <v>0.33333333333333331</v>
      </c>
      <c r="O1371" s="942"/>
      <c r="P1371" s="942"/>
      <c r="Q1371" s="942"/>
      <c r="R1371" s="1365" t="str">
        <f t="shared" si="25"/>
        <v>Exemple = pommes</v>
      </c>
      <c r="S1371" s="1369">
        <f>(K1371/M1358)*U1358</f>
        <v>4</v>
      </c>
      <c r="T1371" s="1370">
        <f>(L1371/M1358)*U1358</f>
        <v>1000</v>
      </c>
      <c r="U1371" s="1371">
        <f>(M1371/M1358)*U1358</f>
        <v>1</v>
      </c>
      <c r="V1371" s="1372">
        <f t="shared" si="26"/>
        <v>0.33333333333333331</v>
      </c>
      <c r="W1371" s="5478"/>
      <c r="X1371" s="529"/>
      <c r="Y1371" s="5357"/>
      <c r="Z1371" s="1288" t="s">
        <v>1382</v>
      </c>
    </row>
    <row r="1372" spans="1:27" ht="18" customHeight="1">
      <c r="A1372" s="5357"/>
      <c r="B1372" s="1364"/>
      <c r="C1372" s="1043"/>
      <c r="D1372" s="941"/>
      <c r="E1372" s="935"/>
      <c r="F1372" s="935"/>
      <c r="G1372" s="935"/>
      <c r="H1372" s="5"/>
      <c r="I1372" s="935"/>
      <c r="J1372" s="953">
        <f t="shared" si="24"/>
        <v>0</v>
      </c>
      <c r="K1372" s="1039">
        <f>IF(ISTEXT(B1372),B1372,IF(ISBLANK(B1372),0,(B1372/B1358)*M1358))</f>
        <v>0</v>
      </c>
      <c r="L1372" s="1044">
        <f>+IF(ISTEXT(C1372),0,IF(ISBLANK(C1372),0,(C1372/B1358)*M1358))</f>
        <v>0</v>
      </c>
      <c r="M1372" s="1045">
        <f>+IF(ISTEXT(C1372),0,IF(ISBLANK(C1372),0,(C1372/1000/B1358)*M1358))</f>
        <v>0</v>
      </c>
      <c r="N1372" s="23">
        <f>IF(ISTEXT(C1372),0,(C1372/C1411)/1000)</f>
        <v>0</v>
      </c>
      <c r="O1372" s="942"/>
      <c r="P1372" s="942"/>
      <c r="Q1372" s="942"/>
      <c r="R1372" s="1365">
        <f t="shared" si="25"/>
        <v>0</v>
      </c>
      <c r="S1372" s="1369">
        <f>(K1372/M1358)*U1358</f>
        <v>0</v>
      </c>
      <c r="T1372" s="1370">
        <f>(L1372/M1358)*U1358</f>
        <v>0</v>
      </c>
      <c r="U1372" s="1371">
        <f>(M1372/M1358)*U1358</f>
        <v>0</v>
      </c>
      <c r="V1372" s="1372">
        <f t="shared" si="26"/>
        <v>0</v>
      </c>
      <c r="W1372" s="5478"/>
      <c r="X1372" s="529"/>
      <c r="Y1372" s="5357"/>
      <c r="Z1372" s="1288" t="s">
        <v>1382</v>
      </c>
    </row>
    <row r="1373" spans="1:27" ht="18" customHeight="1">
      <c r="A1373" s="5357"/>
      <c r="B1373" s="1364"/>
      <c r="C1373" s="1043">
        <v>1000</v>
      </c>
      <c r="D1373" s="941" t="s">
        <v>1434</v>
      </c>
      <c r="E1373" s="935"/>
      <c r="F1373" s="935"/>
      <c r="G1373" s="935"/>
      <c r="H1373" s="5"/>
      <c r="I1373" s="935"/>
      <c r="J1373" s="953" t="str">
        <f t="shared" si="24"/>
        <v>poires</v>
      </c>
      <c r="K1373" s="1039">
        <f>IF(ISTEXT(B1373),B1373,IF(ISBLANK(B1373),0,(B1373/B1358)*M1358))</f>
        <v>0</v>
      </c>
      <c r="L1373" s="1044">
        <f>+IF(ISTEXT(C1373),0,IF(ISBLANK(C1373),0,(C1373/B1358)*M1358))</f>
        <v>1000</v>
      </c>
      <c r="M1373" s="1045">
        <f>+IF(ISTEXT(C1373),0,IF(ISBLANK(C1373),0,(C1373/1000/B1358)*M1358))</f>
        <v>1</v>
      </c>
      <c r="N1373" s="23">
        <f>IF(ISTEXT(C1373),0,(C1373/C1411)/1000)</f>
        <v>0.66666666666666663</v>
      </c>
      <c r="O1373" s="942"/>
      <c r="P1373" s="942"/>
      <c r="Q1373" s="942"/>
      <c r="R1373" s="1365" t="str">
        <f t="shared" si="25"/>
        <v>poires</v>
      </c>
      <c r="S1373" s="1369">
        <f>(K1373/M1358)*U1358</f>
        <v>0</v>
      </c>
      <c r="T1373" s="1370">
        <f>(L1373/M1358)*U1358</f>
        <v>2000</v>
      </c>
      <c r="U1373" s="1371">
        <f>(M1373/M1358)*U1358</f>
        <v>2</v>
      </c>
      <c r="V1373" s="1372">
        <f t="shared" si="26"/>
        <v>0.66666666666666663</v>
      </c>
      <c r="W1373" s="5478"/>
      <c r="X1373" s="529"/>
      <c r="Y1373" s="5357"/>
      <c r="Z1373" s="1288" t="s">
        <v>1382</v>
      </c>
    </row>
    <row r="1374" spans="1:27" ht="18" customHeight="1">
      <c r="A1374" s="5357"/>
      <c r="B1374" s="1364"/>
      <c r="C1374" s="1043"/>
      <c r="D1374" s="941"/>
      <c r="E1374" s="935"/>
      <c r="F1374" s="935"/>
      <c r="G1374" s="935"/>
      <c r="H1374" s="5"/>
      <c r="J1374" s="953">
        <f t="shared" si="24"/>
        <v>0</v>
      </c>
      <c r="K1374" s="1039">
        <f>IF(ISTEXT(B1374),B1374,IF(ISBLANK(B1374),0,(B1374/B1358)*M1358))</f>
        <v>0</v>
      </c>
      <c r="L1374" s="1044">
        <f>+IF(ISTEXT(C1374),0,IF(ISBLANK(C1374),0,(C1374/B1358)*M1358))</f>
        <v>0</v>
      </c>
      <c r="M1374" s="1045">
        <f>+IF(ISTEXT(C1374),0,IF(ISBLANK(C1374),0,(C1374/1000/B1358)*M1358))</f>
        <v>0</v>
      </c>
      <c r="N1374" s="23">
        <f>IF(ISTEXT(C1374),0,(C1374/C1411)/1000)</f>
        <v>0</v>
      </c>
      <c r="O1374" s="942"/>
      <c r="P1374" s="942"/>
      <c r="Q1374" s="942"/>
      <c r="R1374" s="1365">
        <f t="shared" si="25"/>
        <v>0</v>
      </c>
      <c r="S1374" s="1369">
        <f>(K1374/M1358)*U1358</f>
        <v>0</v>
      </c>
      <c r="T1374" s="1370">
        <f>(L1374/M1358)*U1358</f>
        <v>0</v>
      </c>
      <c r="U1374" s="1371">
        <f>(M1374/M1358)*U1358</f>
        <v>0</v>
      </c>
      <c r="V1374" s="1372">
        <f t="shared" si="26"/>
        <v>0</v>
      </c>
      <c r="W1374" s="5478"/>
      <c r="X1374" s="529"/>
      <c r="Y1374" s="5357"/>
      <c r="Z1374" s="1288" t="s">
        <v>1382</v>
      </c>
    </row>
    <row r="1375" spans="1:27" ht="18" customHeight="1">
      <c r="A1375" s="5357"/>
      <c r="B1375" s="1364"/>
      <c r="C1375" s="1043"/>
      <c r="D1375" s="941"/>
      <c r="E1375" s="935"/>
      <c r="F1375" s="935"/>
      <c r="G1375" s="935"/>
      <c r="H1375" s="5"/>
      <c r="I1375" s="935"/>
      <c r="J1375" s="953">
        <f t="shared" si="24"/>
        <v>0</v>
      </c>
      <c r="K1375" s="1039">
        <f>IF(ISTEXT(B1375),B1375,IF(ISBLANK(B1375),0,(B1375/B1358)*M1358))</f>
        <v>0</v>
      </c>
      <c r="L1375" s="1044">
        <f>+IF(ISTEXT(C1375),0,IF(ISBLANK(C1375),0,(C1375/B1358)*M1358))</f>
        <v>0</v>
      </c>
      <c r="M1375" s="1045">
        <f>+IF(ISTEXT(C1375),0,IF(ISBLANK(C1375),0,(C1375/1000/B1358)*M1358))</f>
        <v>0</v>
      </c>
      <c r="N1375" s="23">
        <f>IF(ISTEXT(C1375),0,(C1375/C1411)/1000)</f>
        <v>0</v>
      </c>
      <c r="O1375" s="942"/>
      <c r="P1375" s="942"/>
      <c r="Q1375" s="942"/>
      <c r="R1375" s="1365">
        <f t="shared" si="25"/>
        <v>0</v>
      </c>
      <c r="S1375" s="1369">
        <f>(K1375/M1358)*U1358</f>
        <v>0</v>
      </c>
      <c r="T1375" s="1370">
        <f>(L1375/M1358)*U1358</f>
        <v>0</v>
      </c>
      <c r="U1375" s="1371">
        <f>(M1375/M1358)*U1358</f>
        <v>0</v>
      </c>
      <c r="V1375" s="1372">
        <f t="shared" si="26"/>
        <v>0</v>
      </c>
      <c r="W1375" s="5478"/>
      <c r="X1375" s="529"/>
      <c r="Y1375" s="5357"/>
      <c r="Z1375" s="1288" t="s">
        <v>1382</v>
      </c>
    </row>
    <row r="1376" spans="1:27" ht="18" customHeight="1">
      <c r="A1376" s="5357"/>
      <c r="B1376" s="1364"/>
      <c r="C1376" s="1043"/>
      <c r="D1376" s="941"/>
      <c r="E1376" s="935"/>
      <c r="F1376" s="935"/>
      <c r="G1376" s="935"/>
      <c r="H1376" s="5"/>
      <c r="I1376" s="935"/>
      <c r="J1376" s="953">
        <f t="shared" si="24"/>
        <v>0</v>
      </c>
      <c r="K1376" s="1039">
        <f>IF(ISTEXT(B1376),B1376,IF(ISBLANK(B1376),0,(B1376/B1358)*M1358))</f>
        <v>0</v>
      </c>
      <c r="L1376" s="1044">
        <f>+IF(ISTEXT(C1376),0,IF(ISBLANK(C1376),0,(C1376/B1358)*M1358))</f>
        <v>0</v>
      </c>
      <c r="M1376" s="1045">
        <f>+IF(ISTEXT(C1376),0,IF(ISBLANK(C1376),0,(C1376/1000/B1358)*M1358))</f>
        <v>0</v>
      </c>
      <c r="N1376" s="23">
        <f>IF(ISTEXT(C1376),0,(C1376/C1411)/1000)</f>
        <v>0</v>
      </c>
      <c r="O1376" s="942"/>
      <c r="P1376" s="942"/>
      <c r="Q1376" s="942"/>
      <c r="R1376" s="1365">
        <f t="shared" si="25"/>
        <v>0</v>
      </c>
      <c r="S1376" s="1369">
        <f>(K1376/M1358)*U1358</f>
        <v>0</v>
      </c>
      <c r="T1376" s="1370">
        <f>(L1376/M1358)*U1358</f>
        <v>0</v>
      </c>
      <c r="U1376" s="1371">
        <f>(M1376/M1358)*U1358</f>
        <v>0</v>
      </c>
      <c r="V1376" s="1372">
        <f t="shared" si="26"/>
        <v>0</v>
      </c>
      <c r="W1376" s="5478"/>
      <c r="X1376" s="529"/>
      <c r="Y1376" s="5357"/>
      <c r="Z1376" s="1288" t="s">
        <v>1382</v>
      </c>
    </row>
    <row r="1377" spans="1:26" ht="18" customHeight="1">
      <c r="A1377" s="5357"/>
      <c r="B1377" s="1364"/>
      <c r="C1377" s="1043"/>
      <c r="D1377" s="941"/>
      <c r="E1377" s="935"/>
      <c r="F1377" s="935"/>
      <c r="G1377" s="935"/>
      <c r="H1377" s="5"/>
      <c r="I1377" s="935"/>
      <c r="J1377" s="953">
        <f t="shared" si="24"/>
        <v>0</v>
      </c>
      <c r="K1377" s="1039">
        <f>IF(ISTEXT(B1377),B1377,IF(ISBLANK(B1377),0,(B1377/B1358)*M1358))</f>
        <v>0</v>
      </c>
      <c r="L1377" s="1044">
        <f>+IF(ISTEXT(C1377),0,IF(ISBLANK(C1377),0,(C1377/B1358)*M1358))</f>
        <v>0</v>
      </c>
      <c r="M1377" s="1045">
        <f>+IF(ISTEXT(C1377),0,IF(ISBLANK(C1377),0,(C1377/1000/B1358)*M1358))</f>
        <v>0</v>
      </c>
      <c r="N1377" s="23">
        <f>IF(ISTEXT(C1377),0,(C1377/C1411)/1000)</f>
        <v>0</v>
      </c>
      <c r="O1377" s="942"/>
      <c r="P1377" s="942"/>
      <c r="Q1377" s="942"/>
      <c r="R1377" s="1365">
        <f t="shared" si="25"/>
        <v>0</v>
      </c>
      <c r="S1377" s="1369">
        <f>(K1377/M1358)*U1358</f>
        <v>0</v>
      </c>
      <c r="T1377" s="1370">
        <f>(L1377/M1358)*U1358</f>
        <v>0</v>
      </c>
      <c r="U1377" s="1371">
        <f>(M1377/M1358)*U1358</f>
        <v>0</v>
      </c>
      <c r="V1377" s="1372">
        <f t="shared" si="26"/>
        <v>0</v>
      </c>
      <c r="W1377" s="5478"/>
      <c r="X1377" s="529"/>
      <c r="Y1377" s="5357"/>
      <c r="Z1377" s="1288" t="s">
        <v>1382</v>
      </c>
    </row>
    <row r="1378" spans="1:26" ht="18" customHeight="1">
      <c r="A1378" s="5357"/>
      <c r="B1378" s="1364"/>
      <c r="C1378" s="1043"/>
      <c r="D1378" s="941"/>
      <c r="E1378" s="935"/>
      <c r="F1378" s="935"/>
      <c r="G1378" s="935"/>
      <c r="H1378" s="5"/>
      <c r="I1378" s="935"/>
      <c r="J1378" s="953">
        <f t="shared" si="24"/>
        <v>0</v>
      </c>
      <c r="K1378" s="1039">
        <f>IF(ISTEXT(B1378),B1378,IF(ISBLANK(B1378),0,(B1378/B1358)*M1358))</f>
        <v>0</v>
      </c>
      <c r="L1378" s="1044">
        <f>+IF(ISTEXT(C1378),0,IF(ISBLANK(C1378),0,(C1378/B1358)*M1358))</f>
        <v>0</v>
      </c>
      <c r="M1378" s="1045">
        <f>+IF(ISTEXT(C1378),0,IF(ISBLANK(C1378),0,(C1378/1000/B1358)*M1358))</f>
        <v>0</v>
      </c>
      <c r="N1378" s="23">
        <f>IF(ISTEXT(C1378),0,(C1378/C1411)/1000)</f>
        <v>0</v>
      </c>
      <c r="O1378" s="942"/>
      <c r="P1378" s="942"/>
      <c r="Q1378" s="942"/>
      <c r="R1378" s="1365">
        <f t="shared" si="25"/>
        <v>0</v>
      </c>
      <c r="S1378" s="1369">
        <f>(K1378/M1358)*U1358</f>
        <v>0</v>
      </c>
      <c r="T1378" s="1370">
        <f>(L1378/M1358)*U1358</f>
        <v>0</v>
      </c>
      <c r="U1378" s="1371">
        <f>(M1378/M1358)*U1358</f>
        <v>0</v>
      </c>
      <c r="V1378" s="1372">
        <f t="shared" si="26"/>
        <v>0</v>
      </c>
      <c r="W1378" s="5478"/>
      <c r="X1378" s="529"/>
      <c r="Y1378" s="5357"/>
      <c r="Z1378" s="1288" t="s">
        <v>1382</v>
      </c>
    </row>
    <row r="1379" spans="1:26" ht="18" customHeight="1">
      <c r="A1379" s="5357"/>
      <c r="B1379" s="1364"/>
      <c r="C1379" s="1043"/>
      <c r="D1379" s="941"/>
      <c r="E1379" s="935"/>
      <c r="F1379" s="935"/>
      <c r="G1379" s="935"/>
      <c r="H1379" s="5"/>
      <c r="I1379" s="935"/>
      <c r="J1379" s="953">
        <f t="shared" si="24"/>
        <v>0</v>
      </c>
      <c r="K1379" s="1039">
        <f>IF(ISTEXT(B1379),B1379,IF(ISBLANK(B1379),0,(B1379/B1358)*M1358))</f>
        <v>0</v>
      </c>
      <c r="L1379" s="1044">
        <f>+IF(ISTEXT(C1379),0,IF(ISBLANK(C1379),0,(C1379/B1358)*M1358))</f>
        <v>0</v>
      </c>
      <c r="M1379" s="1045">
        <f>+IF(ISTEXT(C1379),0,IF(ISBLANK(C1379),0,(C1379/1000/B1358)*M1358))</f>
        <v>0</v>
      </c>
      <c r="N1379" s="23">
        <f>IF(ISTEXT(C1379),0,(C1379/C1411)/1000)</f>
        <v>0</v>
      </c>
      <c r="O1379" s="942"/>
      <c r="P1379" s="942"/>
      <c r="Q1379" s="942"/>
      <c r="R1379" s="1365">
        <f t="shared" si="25"/>
        <v>0</v>
      </c>
      <c r="S1379" s="1369">
        <f>(K1379/M1358)*U1358</f>
        <v>0</v>
      </c>
      <c r="T1379" s="1370">
        <f>(L1379/M1358)*U1358</f>
        <v>0</v>
      </c>
      <c r="U1379" s="1371">
        <f>(M1379/M1358)*U1358</f>
        <v>0</v>
      </c>
      <c r="V1379" s="1372">
        <f t="shared" si="26"/>
        <v>0</v>
      </c>
      <c r="W1379" s="5478"/>
      <c r="X1379" s="529"/>
      <c r="Y1379" s="5357"/>
      <c r="Z1379" s="1288" t="s">
        <v>1382</v>
      </c>
    </row>
    <row r="1380" spans="1:26" ht="18" customHeight="1">
      <c r="A1380" s="5357"/>
      <c r="B1380" s="1364"/>
      <c r="C1380" s="1043"/>
      <c r="D1380" s="941"/>
      <c r="E1380" s="935"/>
      <c r="F1380" s="935"/>
      <c r="G1380" s="935"/>
      <c r="H1380" s="5"/>
      <c r="I1380" s="935"/>
      <c r="J1380" s="953">
        <f t="shared" si="24"/>
        <v>0</v>
      </c>
      <c r="K1380" s="1039">
        <f>IF(ISTEXT(B1380),B1380,IF(ISBLANK(B1380),0,(B1380/B1358)*M1358))</f>
        <v>0</v>
      </c>
      <c r="L1380" s="1044">
        <f>+IF(ISTEXT(C1380),0,IF(ISBLANK(C1380),0,(C1380/B1358)*M1358))</f>
        <v>0</v>
      </c>
      <c r="M1380" s="1045">
        <f>+IF(ISTEXT(C1380),0,IF(ISBLANK(C1380),0,(C1380/1000/B1358)*M1358))</f>
        <v>0</v>
      </c>
      <c r="N1380" s="23">
        <f>IF(ISTEXT(C1380),0,(C1380/C1411)/1000)</f>
        <v>0</v>
      </c>
      <c r="O1380" s="942"/>
      <c r="P1380" s="942"/>
      <c r="Q1380" s="942"/>
      <c r="R1380" s="1365">
        <f t="shared" si="25"/>
        <v>0</v>
      </c>
      <c r="S1380" s="1369">
        <f>(K1380/M1358)*U1358</f>
        <v>0</v>
      </c>
      <c r="T1380" s="1370">
        <f>(L1380/M1358)*U1358</f>
        <v>0</v>
      </c>
      <c r="U1380" s="1371">
        <f>(M1380/M1358)*U1358</f>
        <v>0</v>
      </c>
      <c r="V1380" s="1372">
        <f t="shared" si="26"/>
        <v>0</v>
      </c>
      <c r="W1380" s="5478"/>
      <c r="X1380" s="529"/>
      <c r="Y1380" s="5357"/>
      <c r="Z1380" s="1288" t="s">
        <v>1382</v>
      </c>
    </row>
    <row r="1381" spans="1:26" ht="18" customHeight="1">
      <c r="A1381" s="5357"/>
      <c r="B1381" s="1364"/>
      <c r="C1381" s="1043"/>
      <c r="D1381" s="941"/>
      <c r="E1381" s="935"/>
      <c r="F1381" s="935"/>
      <c r="G1381" s="935"/>
      <c r="H1381" s="5"/>
      <c r="I1381" s="935"/>
      <c r="J1381" s="953">
        <f t="shared" si="24"/>
        <v>0</v>
      </c>
      <c r="K1381" s="1039">
        <f>IF(ISTEXT(B1381),B1381,IF(ISBLANK(B1381),0,(B1381/B1358)*M1358))</f>
        <v>0</v>
      </c>
      <c r="L1381" s="1044">
        <f>+IF(ISTEXT(C1381),0,IF(ISBLANK(C1381),0,(C1381/B1358)*M1358))</f>
        <v>0</v>
      </c>
      <c r="M1381" s="1045">
        <f>+IF(ISTEXT(C1381),0,IF(ISBLANK(C1381),0,(C1381/1000/B1358)*M1358))</f>
        <v>0</v>
      </c>
      <c r="N1381" s="23">
        <f>IF(ISTEXT(C1381),0,(C1381/C1411)/1000)</f>
        <v>0</v>
      </c>
      <c r="O1381" s="942"/>
      <c r="P1381" s="942"/>
      <c r="Q1381" s="942"/>
      <c r="R1381" s="1365">
        <f t="shared" si="25"/>
        <v>0</v>
      </c>
      <c r="S1381" s="1369">
        <f>(K1381/M1358)*U1358</f>
        <v>0</v>
      </c>
      <c r="T1381" s="1370">
        <f>(L1381/M1358)*U1358</f>
        <v>0</v>
      </c>
      <c r="U1381" s="1371">
        <f>(M1381/M1358)*U1358</f>
        <v>0</v>
      </c>
      <c r="V1381" s="1372">
        <f t="shared" si="26"/>
        <v>0</v>
      </c>
      <c r="W1381" s="5478"/>
      <c r="X1381" s="529"/>
      <c r="Y1381" s="5357"/>
      <c r="Z1381" s="1288" t="s">
        <v>1382</v>
      </c>
    </row>
    <row r="1382" spans="1:26" ht="18" customHeight="1">
      <c r="A1382" s="5357"/>
      <c r="B1382" s="1364"/>
      <c r="C1382" s="1043"/>
      <c r="D1382" s="941"/>
      <c r="E1382" s="935"/>
      <c r="F1382" s="935"/>
      <c r="G1382" s="935"/>
      <c r="H1382" s="5"/>
      <c r="I1382" s="935"/>
      <c r="J1382" s="953">
        <f t="shared" si="24"/>
        <v>0</v>
      </c>
      <c r="K1382" s="1039">
        <f>IF(ISTEXT(B1382),B1382,IF(ISBLANK(B1382),0,(B1382/B1358)*M1358))</f>
        <v>0</v>
      </c>
      <c r="L1382" s="1044">
        <f>+IF(ISTEXT(C1382),0,IF(ISBLANK(C1382),0,(C1382/B1358)*M1358))</f>
        <v>0</v>
      </c>
      <c r="M1382" s="1045">
        <f>+IF(ISTEXT(C1382),0,IF(ISBLANK(C1382),0,(C1382/1000/B1358)*M1358))</f>
        <v>0</v>
      </c>
      <c r="N1382" s="23">
        <f>IF(ISTEXT(C1382),0,(C1382/C1411)/1000)</f>
        <v>0</v>
      </c>
      <c r="O1382" s="942"/>
      <c r="P1382" s="942"/>
      <c r="Q1382" s="942"/>
      <c r="R1382" s="1365">
        <f t="shared" si="25"/>
        <v>0</v>
      </c>
      <c r="S1382" s="1369">
        <f>(K1382/M1358)*U1358</f>
        <v>0</v>
      </c>
      <c r="T1382" s="1370">
        <f>(L1382/M1358)*U1358</f>
        <v>0</v>
      </c>
      <c r="U1382" s="1371">
        <f>(M1382/M1358)*U1358</f>
        <v>0</v>
      </c>
      <c r="V1382" s="1372">
        <f t="shared" si="26"/>
        <v>0</v>
      </c>
      <c r="W1382" s="5478"/>
      <c r="X1382" s="529"/>
      <c r="Y1382" s="5357"/>
      <c r="Z1382" s="1288" t="s">
        <v>1382</v>
      </c>
    </row>
    <row r="1383" spans="1:26" ht="18" customHeight="1">
      <c r="A1383" s="5357"/>
      <c r="B1383" s="1364"/>
      <c r="C1383" s="1043"/>
      <c r="D1383" s="941"/>
      <c r="E1383" s="935"/>
      <c r="F1383" s="935"/>
      <c r="G1383" s="935"/>
      <c r="H1383" s="5"/>
      <c r="I1383" s="935"/>
      <c r="J1383" s="953">
        <f t="shared" si="24"/>
        <v>0</v>
      </c>
      <c r="K1383" s="1039">
        <f>IF(ISTEXT(B1383),B1383,IF(ISBLANK(B1383),0,(B1383/B1358)*M1358))</f>
        <v>0</v>
      </c>
      <c r="L1383" s="1044">
        <f>+IF(ISTEXT(C1383),0,IF(ISBLANK(C1383),0,(C1383/B1358)*M1358))</f>
        <v>0</v>
      </c>
      <c r="M1383" s="1045">
        <f>+IF(ISTEXT(C1383),0,IF(ISBLANK(C1383),0,(C1383/1000/B1358)*M1358))</f>
        <v>0</v>
      </c>
      <c r="N1383" s="23">
        <f>IF(ISTEXT(C1383),0,(C1383/C1411)/1000)</f>
        <v>0</v>
      </c>
      <c r="O1383" s="942"/>
      <c r="P1383" s="942"/>
      <c r="Q1383" s="942"/>
      <c r="R1383" s="1365">
        <f t="shared" si="25"/>
        <v>0</v>
      </c>
      <c r="S1383" s="1369">
        <f>(K1383/M1358)*U1358</f>
        <v>0</v>
      </c>
      <c r="T1383" s="1370">
        <f>(L1383/M1358)*U1358</f>
        <v>0</v>
      </c>
      <c r="U1383" s="1371">
        <f>(M1383/M1358)*U1358</f>
        <v>0</v>
      </c>
      <c r="V1383" s="1372">
        <f t="shared" si="26"/>
        <v>0</v>
      </c>
      <c r="W1383" s="5478"/>
      <c r="X1383" s="529"/>
      <c r="Y1383" s="5357"/>
      <c r="Z1383" s="1288" t="s">
        <v>1382</v>
      </c>
    </row>
    <row r="1384" spans="1:26" ht="18" customHeight="1">
      <c r="A1384" s="5357"/>
      <c r="B1384" s="1364"/>
      <c r="C1384" s="1043"/>
      <c r="D1384" s="941"/>
      <c r="E1384" s="935"/>
      <c r="F1384" s="935"/>
      <c r="G1384" s="935"/>
      <c r="H1384" s="5"/>
      <c r="I1384" s="935"/>
      <c r="J1384" s="953">
        <f t="shared" si="24"/>
        <v>0</v>
      </c>
      <c r="K1384" s="1039">
        <f>IF(ISTEXT(B1384),B1384,IF(ISBLANK(B1384),0,(B1384/B1358)*M1358))</f>
        <v>0</v>
      </c>
      <c r="L1384" s="1044">
        <f>+IF(ISTEXT(C1384),0,IF(ISBLANK(C1384),0,(C1384/B1358)*M1358))</f>
        <v>0</v>
      </c>
      <c r="M1384" s="1045">
        <f>+IF(ISTEXT(C1384),0,IF(ISBLANK(C1384),0,(C1384/1000/B1358)*M1358))</f>
        <v>0</v>
      </c>
      <c r="N1384" s="23">
        <f>IF(ISTEXT(C1384),0,(C1384/C1411)/1000)</f>
        <v>0</v>
      </c>
      <c r="O1384" s="942"/>
      <c r="P1384" s="942"/>
      <c r="Q1384" s="942"/>
      <c r="R1384" s="1365">
        <f t="shared" si="25"/>
        <v>0</v>
      </c>
      <c r="S1384" s="1369">
        <f>(K1384/M1358)*U1358</f>
        <v>0</v>
      </c>
      <c r="T1384" s="1370">
        <f>(L1384/M1358)*U1358</f>
        <v>0</v>
      </c>
      <c r="U1384" s="1371">
        <f>(M1384/M1358)*U1358</f>
        <v>0</v>
      </c>
      <c r="V1384" s="1372">
        <f t="shared" si="26"/>
        <v>0</v>
      </c>
      <c r="W1384" s="5478"/>
      <c r="X1384" s="529"/>
      <c r="Y1384" s="5357"/>
      <c r="Z1384" s="1288" t="s">
        <v>1382</v>
      </c>
    </row>
    <row r="1385" spans="1:26" ht="18" customHeight="1">
      <c r="A1385" s="5357"/>
      <c r="B1385" s="1364"/>
      <c r="C1385" s="1043"/>
      <c r="D1385" s="941"/>
      <c r="E1385" s="935"/>
      <c r="F1385" s="935"/>
      <c r="G1385" s="935"/>
      <c r="H1385" s="5"/>
      <c r="I1385" s="935"/>
      <c r="J1385" s="953">
        <f t="shared" si="24"/>
        <v>0</v>
      </c>
      <c r="K1385" s="1039">
        <f>IF(ISTEXT(B1385),B1385,IF(ISBLANK(B1385),0,(B1385/B1358)*M1358))</f>
        <v>0</v>
      </c>
      <c r="L1385" s="1044">
        <f>+IF(ISTEXT(C1385),0,IF(ISBLANK(C1385),0,(C1385/B1358)*M1358))</f>
        <v>0</v>
      </c>
      <c r="M1385" s="1045">
        <f>+IF(ISTEXT(C1385),0,IF(ISBLANK(C1385),0,(C1385/1000/B1358)*M1358))</f>
        <v>0</v>
      </c>
      <c r="N1385" s="23">
        <f>IF(ISTEXT(C1385),0,(C1385/C1411)/1000)</f>
        <v>0</v>
      </c>
      <c r="O1385" s="942"/>
      <c r="P1385" s="942"/>
      <c r="Q1385" s="942"/>
      <c r="R1385" s="1365">
        <f t="shared" si="25"/>
        <v>0</v>
      </c>
      <c r="S1385" s="1369">
        <f>(K1385/M1358)*U1358</f>
        <v>0</v>
      </c>
      <c r="T1385" s="1370">
        <f>(L1385/M1358)*U1358</f>
        <v>0</v>
      </c>
      <c r="U1385" s="1371">
        <f>(M1385/M1358)*U1358</f>
        <v>0</v>
      </c>
      <c r="V1385" s="1372">
        <f t="shared" si="26"/>
        <v>0</v>
      </c>
      <c r="W1385" s="5478"/>
      <c r="X1385" s="529"/>
      <c r="Y1385" s="5357"/>
      <c r="Z1385" s="1288" t="s">
        <v>1382</v>
      </c>
    </row>
    <row r="1386" spans="1:26" ht="18" customHeight="1">
      <c r="A1386" s="5357"/>
      <c r="B1386" s="1364"/>
      <c r="C1386" s="1043"/>
      <c r="D1386" s="941"/>
      <c r="E1386" s="935"/>
      <c r="F1386" s="935"/>
      <c r="G1386" s="935"/>
      <c r="H1386" s="5"/>
      <c r="I1386" s="935"/>
      <c r="J1386" s="953">
        <f t="shared" si="24"/>
        <v>0</v>
      </c>
      <c r="K1386" s="1039">
        <f>IF(ISTEXT(B1386),B1386,IF(ISBLANK(B1386),0,(B1386/B1358)*M1358))</f>
        <v>0</v>
      </c>
      <c r="L1386" s="1044">
        <f>+IF(ISTEXT(C1386),0,IF(ISBLANK(C1386),0,(C1386/B1358)*M1358))</f>
        <v>0</v>
      </c>
      <c r="M1386" s="1045">
        <f>+IF(ISTEXT(C1386),0,IF(ISBLANK(C1386),0,(C1386/1000/B1358)*M1358))</f>
        <v>0</v>
      </c>
      <c r="N1386" s="23">
        <f>IF(ISTEXT(C1386),0,(C1386/C1411)/1000)</f>
        <v>0</v>
      </c>
      <c r="O1386" s="942"/>
      <c r="P1386" s="942"/>
      <c r="Q1386" s="942"/>
      <c r="R1386" s="1365">
        <f t="shared" si="25"/>
        <v>0</v>
      </c>
      <c r="S1386" s="1369">
        <f>(K1386/M1358)*U1358</f>
        <v>0</v>
      </c>
      <c r="T1386" s="1370">
        <f>(L1386/M1358)*U1358</f>
        <v>0</v>
      </c>
      <c r="U1386" s="1371">
        <f>(M1386/M1358)*U1358</f>
        <v>0</v>
      </c>
      <c r="V1386" s="1372">
        <f t="shared" si="26"/>
        <v>0</v>
      </c>
      <c r="W1386" s="5478"/>
      <c r="X1386" s="529"/>
      <c r="Y1386" s="5357"/>
      <c r="Z1386" s="1288" t="s">
        <v>1382</v>
      </c>
    </row>
    <row r="1387" spans="1:26" ht="18" customHeight="1">
      <c r="A1387" s="5357"/>
      <c r="B1387" s="1364"/>
      <c r="C1387" s="1043"/>
      <c r="D1387" s="941"/>
      <c r="E1387" s="935"/>
      <c r="F1387" s="935"/>
      <c r="G1387" s="935"/>
      <c r="H1387" s="5"/>
      <c r="I1387" s="935"/>
      <c r="J1387" s="953">
        <f t="shared" si="24"/>
        <v>0</v>
      </c>
      <c r="K1387" s="1039">
        <f>IF(ISTEXT(B1387),B1387,IF(ISBLANK(B1387),0,(B1387/B1358)*M1358))</f>
        <v>0</v>
      </c>
      <c r="L1387" s="1044">
        <f>+IF(ISTEXT(C1387),0,IF(ISBLANK(C1387),0,(C1387/B1358)*M1358))</f>
        <v>0</v>
      </c>
      <c r="M1387" s="1045">
        <f>+IF(ISTEXT(C1387),0,IF(ISBLANK(C1387),0,(C1387/1000/B1358)*M1358))</f>
        <v>0</v>
      </c>
      <c r="N1387" s="23">
        <f>IF(ISTEXT(C1387),0,(C1387/C1411)/1000)</f>
        <v>0</v>
      </c>
      <c r="O1387" s="942"/>
      <c r="P1387" s="942"/>
      <c r="Q1387" s="942"/>
      <c r="R1387" s="1365">
        <f t="shared" si="25"/>
        <v>0</v>
      </c>
      <c r="S1387" s="1369">
        <f>(K1387/M1358)*U1358</f>
        <v>0</v>
      </c>
      <c r="T1387" s="1370">
        <f>(L1387/M1358)*U1358</f>
        <v>0</v>
      </c>
      <c r="U1387" s="1371">
        <f>(M1387/M1358)*U1358</f>
        <v>0</v>
      </c>
      <c r="V1387" s="1372">
        <f t="shared" si="26"/>
        <v>0</v>
      </c>
      <c r="W1387" s="5478"/>
      <c r="X1387" s="529"/>
      <c r="Y1387" s="5357"/>
      <c r="Z1387" s="1288" t="s">
        <v>1382</v>
      </c>
    </row>
    <row r="1388" spans="1:26" ht="18" customHeight="1">
      <c r="A1388" s="5357"/>
      <c r="B1388" s="1364"/>
      <c r="C1388" s="1043"/>
      <c r="D1388" s="941"/>
      <c r="E1388" s="935"/>
      <c r="F1388" s="935"/>
      <c r="G1388" s="935"/>
      <c r="H1388" s="5"/>
      <c r="I1388" s="935"/>
      <c r="J1388" s="953">
        <f t="shared" si="24"/>
        <v>0</v>
      </c>
      <c r="K1388" s="1039">
        <f>IF(ISTEXT(B1388),B1388,IF(ISBLANK(B1388),0,(B1388/B1358)*M1358))</f>
        <v>0</v>
      </c>
      <c r="L1388" s="1044">
        <f>+IF(ISTEXT(C1388),0,IF(ISBLANK(C1388),0,(C1388/B1358)*M1358))</f>
        <v>0</v>
      </c>
      <c r="M1388" s="1045">
        <f>+IF(ISTEXT(C1388),0,IF(ISBLANK(C1388),0,(C1388/1000/B1358)*M1358))</f>
        <v>0</v>
      </c>
      <c r="N1388" s="23">
        <f>IF(ISTEXT(C1388),0,(C1388/C1411)/1000)</f>
        <v>0</v>
      </c>
      <c r="O1388" s="942"/>
      <c r="P1388" s="942"/>
      <c r="Q1388" s="942"/>
      <c r="R1388" s="1365">
        <f t="shared" si="25"/>
        <v>0</v>
      </c>
      <c r="S1388" s="1369">
        <f>(K1388/M1358)*U1358</f>
        <v>0</v>
      </c>
      <c r="T1388" s="1370">
        <f>(L1388/M1358)*U1358</f>
        <v>0</v>
      </c>
      <c r="U1388" s="1371">
        <f>(M1388/M1358)*U1358</f>
        <v>0</v>
      </c>
      <c r="V1388" s="1372">
        <f t="shared" si="26"/>
        <v>0</v>
      </c>
      <c r="W1388" s="5478"/>
      <c r="X1388" s="529"/>
      <c r="Y1388" s="5357"/>
      <c r="Z1388" s="1288" t="s">
        <v>1382</v>
      </c>
    </row>
    <row r="1389" spans="1:26" ht="18" customHeight="1">
      <c r="A1389" s="5357"/>
      <c r="B1389" s="1364"/>
      <c r="C1389" s="1043"/>
      <c r="D1389" s="941"/>
      <c r="E1389" s="935"/>
      <c r="F1389" s="935"/>
      <c r="G1389" s="935"/>
      <c r="H1389" s="5"/>
      <c r="I1389" s="935"/>
      <c r="J1389" s="953">
        <f t="shared" si="24"/>
        <v>0</v>
      </c>
      <c r="K1389" s="1039">
        <f>IF(ISTEXT(B1389),B1389,IF(ISBLANK(B1389),0,(B1389/B1358)*M1358))</f>
        <v>0</v>
      </c>
      <c r="L1389" s="1044">
        <f>+IF(ISTEXT(C1389),0,IF(ISBLANK(C1389),0,(C1389/B1358)*M1358))</f>
        <v>0</v>
      </c>
      <c r="M1389" s="1045">
        <f>+IF(ISTEXT(C1389),0,IF(ISBLANK(C1389),0,(C1389/1000/B1358)*M1358))</f>
        <v>0</v>
      </c>
      <c r="N1389" s="23">
        <f>IF(ISTEXT(C1389),0,(C1389/C1411)/1000)</f>
        <v>0</v>
      </c>
      <c r="O1389" s="942"/>
      <c r="P1389" s="942"/>
      <c r="Q1389" s="942"/>
      <c r="R1389" s="1365">
        <f t="shared" si="25"/>
        <v>0</v>
      </c>
      <c r="S1389" s="1369">
        <f>(K1389/M1358)*U1358</f>
        <v>0</v>
      </c>
      <c r="T1389" s="1370">
        <f>(L1389/M1358)*U1358</f>
        <v>0</v>
      </c>
      <c r="U1389" s="1371">
        <f>(M1389/M1358)*U1358</f>
        <v>0</v>
      </c>
      <c r="V1389" s="1372">
        <f t="shared" si="26"/>
        <v>0</v>
      </c>
      <c r="W1389" s="5478"/>
      <c r="X1389" s="529"/>
      <c r="Y1389" s="5357"/>
      <c r="Z1389" s="1288" t="s">
        <v>1382</v>
      </c>
    </row>
    <row r="1390" spans="1:26" ht="18" customHeight="1">
      <c r="A1390" s="5357"/>
      <c r="B1390" s="1364"/>
      <c r="C1390" s="1043"/>
      <c r="D1390" s="941"/>
      <c r="E1390" s="935"/>
      <c r="F1390" s="935"/>
      <c r="G1390" s="935"/>
      <c r="H1390" s="5"/>
      <c r="I1390" s="935"/>
      <c r="J1390" s="953">
        <f t="shared" si="24"/>
        <v>0</v>
      </c>
      <c r="K1390" s="1039">
        <f>IF(ISTEXT(B1390),B1390,IF(ISBLANK(B1390),0,(B1390/B1358)*M1358))</f>
        <v>0</v>
      </c>
      <c r="L1390" s="1044">
        <f>+IF(ISTEXT(C1390),0,IF(ISBLANK(C1390),0,(C1390/B1358)*M1358))</f>
        <v>0</v>
      </c>
      <c r="M1390" s="1045">
        <f>+IF(ISTEXT(C1390),0,IF(ISBLANK(C1390),0,(C1390/1000/B1358)*M1358))</f>
        <v>0</v>
      </c>
      <c r="N1390" s="23">
        <f>IF(ISTEXT(C1390),0,(C1390/C1411)/1000)</f>
        <v>0</v>
      </c>
      <c r="O1390" s="942"/>
      <c r="P1390" s="942"/>
      <c r="Q1390" s="942"/>
      <c r="R1390" s="1365">
        <f t="shared" si="25"/>
        <v>0</v>
      </c>
      <c r="S1390" s="1369">
        <f>(K1390/M1358)*U1358</f>
        <v>0</v>
      </c>
      <c r="T1390" s="1370">
        <f>(L1390/M1358)*U1358</f>
        <v>0</v>
      </c>
      <c r="U1390" s="1371">
        <f>(M1390/M1358)*U1358</f>
        <v>0</v>
      </c>
      <c r="V1390" s="1372">
        <f t="shared" si="26"/>
        <v>0</v>
      </c>
      <c r="W1390" s="5478"/>
      <c r="X1390" s="529"/>
      <c r="Y1390" s="5357"/>
      <c r="Z1390" s="1288" t="s">
        <v>1382</v>
      </c>
    </row>
    <row r="1391" spans="1:26" ht="18" customHeight="1">
      <c r="A1391" s="5357"/>
      <c r="B1391" s="1364"/>
      <c r="C1391" s="1043"/>
      <c r="D1391" s="941"/>
      <c r="E1391" s="935"/>
      <c r="F1391" s="935"/>
      <c r="G1391" s="935"/>
      <c r="H1391" s="5"/>
      <c r="I1391" s="935"/>
      <c r="J1391" s="953">
        <f t="shared" si="24"/>
        <v>0</v>
      </c>
      <c r="K1391" s="1039">
        <f>IF(ISTEXT(B1391),B1391,IF(ISBLANK(B1391),0,(B1391/B1358)*M1358))</f>
        <v>0</v>
      </c>
      <c r="L1391" s="1044">
        <f>+IF(ISTEXT(C1391),0,IF(ISBLANK(C1391),0,(C1391/B1358)*M1358))</f>
        <v>0</v>
      </c>
      <c r="M1391" s="1045">
        <f>+IF(ISTEXT(C1391),0,IF(ISBLANK(C1391),0,(C1391/1000/B1358)*M1358))</f>
        <v>0</v>
      </c>
      <c r="N1391" s="23">
        <f>IF(ISTEXT(C1391),0,(C1391/C1411)/1000)</f>
        <v>0</v>
      </c>
      <c r="O1391" s="942"/>
      <c r="P1391" s="942"/>
      <c r="Q1391" s="942"/>
      <c r="R1391" s="1365">
        <f t="shared" si="25"/>
        <v>0</v>
      </c>
      <c r="S1391" s="1369">
        <f>(K1391/M1358)*U1358</f>
        <v>0</v>
      </c>
      <c r="T1391" s="1370">
        <f>(L1391/M1358)*U1358</f>
        <v>0</v>
      </c>
      <c r="U1391" s="1371">
        <f>(M1391/M1358)*U1358</f>
        <v>0</v>
      </c>
      <c r="V1391" s="1372">
        <f t="shared" si="26"/>
        <v>0</v>
      </c>
      <c r="W1391" s="5478"/>
      <c r="X1391" s="529"/>
      <c r="Y1391" s="5357"/>
      <c r="Z1391" s="1288" t="s">
        <v>1382</v>
      </c>
    </row>
    <row r="1392" spans="1:26" ht="18" customHeight="1">
      <c r="A1392" s="5357"/>
      <c r="B1392" s="1364"/>
      <c r="C1392" s="1043"/>
      <c r="D1392" s="941"/>
      <c r="E1392" s="935"/>
      <c r="F1392" s="935"/>
      <c r="G1392" s="935"/>
      <c r="H1392" s="5"/>
      <c r="I1392" s="935"/>
      <c r="J1392" s="953">
        <f t="shared" si="24"/>
        <v>0</v>
      </c>
      <c r="K1392" s="1039">
        <f>IF(ISTEXT(B1392),B1392,IF(ISBLANK(B1392),0,(B1392/B1358)*M1358))</f>
        <v>0</v>
      </c>
      <c r="L1392" s="1044">
        <f>+IF(ISTEXT(C1392),0,IF(ISBLANK(C1392),0,(C1392/B1358)*M1358))</f>
        <v>0</v>
      </c>
      <c r="M1392" s="1045">
        <f>+IF(ISTEXT(C1392),0,IF(ISBLANK(C1392),0,(C1392/1000/B1358)*M1358))</f>
        <v>0</v>
      </c>
      <c r="N1392" s="23">
        <f>IF(ISTEXT(C1392),0,(C1392/C1411)/1000)</f>
        <v>0</v>
      </c>
      <c r="O1392" s="942"/>
      <c r="P1392" s="942"/>
      <c r="Q1392" s="942"/>
      <c r="R1392" s="1365">
        <f t="shared" si="25"/>
        <v>0</v>
      </c>
      <c r="S1392" s="1369">
        <f>(K1392/M1358)*U1358</f>
        <v>0</v>
      </c>
      <c r="T1392" s="1370">
        <f>(L1392/M1358)*U1358</f>
        <v>0</v>
      </c>
      <c r="U1392" s="1371">
        <f>(M1392/M1358)*U1358</f>
        <v>0</v>
      </c>
      <c r="V1392" s="1372">
        <f t="shared" si="26"/>
        <v>0</v>
      </c>
      <c r="W1392" s="5478"/>
      <c r="X1392" s="529"/>
      <c r="Y1392" s="5357"/>
      <c r="Z1392" s="1288" t="s">
        <v>1382</v>
      </c>
    </row>
    <row r="1393" spans="1:26" ht="18" customHeight="1">
      <c r="A1393" s="5357"/>
      <c r="B1393" s="1364"/>
      <c r="C1393" s="1043"/>
      <c r="D1393" s="941"/>
      <c r="E1393" s="935"/>
      <c r="F1393" s="935"/>
      <c r="G1393" s="935"/>
      <c r="H1393" s="5"/>
      <c r="I1393" s="935"/>
      <c r="J1393" s="953">
        <f t="shared" si="24"/>
        <v>0</v>
      </c>
      <c r="K1393" s="1039">
        <f>IF(ISTEXT(B1393),B1393,IF(ISBLANK(B1393),0,(B1393/B1358)*M1358))</f>
        <v>0</v>
      </c>
      <c r="L1393" s="1044">
        <f>+IF(ISTEXT(C1393),0,IF(ISBLANK(C1393),0,(C1393/B1358)*M1358))</f>
        <v>0</v>
      </c>
      <c r="M1393" s="1045">
        <f>+IF(ISTEXT(C1393),0,IF(ISBLANK(C1393),0,(C1393/1000/B1358)*M1358))</f>
        <v>0</v>
      </c>
      <c r="N1393" s="23">
        <f>IF(ISTEXT(C1393),0,(C1393/C1411)/1000)</f>
        <v>0</v>
      </c>
      <c r="O1393" s="942"/>
      <c r="P1393" s="942"/>
      <c r="Q1393" s="942"/>
      <c r="R1393" s="1365">
        <f t="shared" si="25"/>
        <v>0</v>
      </c>
      <c r="S1393" s="1369">
        <f>(K1393/M1358)*U1358</f>
        <v>0</v>
      </c>
      <c r="T1393" s="1370">
        <f>(L1393/M1358)*U1358</f>
        <v>0</v>
      </c>
      <c r="U1393" s="1371">
        <f>(M1393/M1358)*U1358</f>
        <v>0</v>
      </c>
      <c r="V1393" s="1372">
        <f t="shared" si="26"/>
        <v>0</v>
      </c>
      <c r="W1393" s="5478"/>
      <c r="X1393" s="529"/>
      <c r="Y1393" s="5357"/>
      <c r="Z1393" s="1288" t="s">
        <v>1382</v>
      </c>
    </row>
    <row r="1394" spans="1:26" ht="18" customHeight="1">
      <c r="A1394" s="5357"/>
      <c r="B1394" s="1364"/>
      <c r="C1394" s="1043"/>
      <c r="D1394" s="941"/>
      <c r="E1394" s="935"/>
      <c r="F1394" s="935"/>
      <c r="G1394" s="935"/>
      <c r="H1394" s="5"/>
      <c r="I1394" s="935"/>
      <c r="J1394" s="953">
        <f t="shared" si="24"/>
        <v>0</v>
      </c>
      <c r="K1394" s="1039">
        <f>IF(ISTEXT(B1394),B1394,IF(ISBLANK(B1394),0,(B1394/B1358)*M1358))</f>
        <v>0</v>
      </c>
      <c r="L1394" s="1044">
        <f>+IF(ISTEXT(C1394),0,IF(ISBLANK(C1394),0,(C1394/B1358)*M1358))</f>
        <v>0</v>
      </c>
      <c r="M1394" s="1045">
        <f>+IF(ISTEXT(C1394),0,IF(ISBLANK(C1394),0,(C1394/1000/B1358)*M1358))</f>
        <v>0</v>
      </c>
      <c r="N1394" s="23">
        <f>IF(ISTEXT(C1394),0,(C1394/C1411)/1000)</f>
        <v>0</v>
      </c>
      <c r="O1394" s="942"/>
      <c r="P1394" s="942"/>
      <c r="Q1394" s="942"/>
      <c r="R1394" s="1365">
        <f t="shared" si="25"/>
        <v>0</v>
      </c>
      <c r="S1394" s="1369">
        <f>(K1394/M1358)*U1358</f>
        <v>0</v>
      </c>
      <c r="T1394" s="1370">
        <f>(L1394/M1358)*U1358</f>
        <v>0</v>
      </c>
      <c r="U1394" s="1371">
        <f>(M1394/M1358)*U1358</f>
        <v>0</v>
      </c>
      <c r="V1394" s="1372">
        <f t="shared" si="26"/>
        <v>0</v>
      </c>
      <c r="W1394" s="5478"/>
      <c r="X1394" s="529"/>
      <c r="Y1394" s="5357"/>
      <c r="Z1394" s="1288" t="s">
        <v>1382</v>
      </c>
    </row>
    <row r="1395" spans="1:26" ht="18" customHeight="1">
      <c r="A1395" s="5357"/>
      <c r="B1395" s="1364"/>
      <c r="C1395" s="1043"/>
      <c r="D1395" s="941"/>
      <c r="E1395" s="935"/>
      <c r="F1395" s="935"/>
      <c r="G1395" s="935"/>
      <c r="H1395" s="5"/>
      <c r="I1395" s="935"/>
      <c r="J1395" s="953">
        <f t="shared" si="24"/>
        <v>0</v>
      </c>
      <c r="K1395" s="1039">
        <f>IF(ISTEXT(B1395),B1395,IF(ISBLANK(B1395),0,(B1395/B1358)*M1358))</f>
        <v>0</v>
      </c>
      <c r="L1395" s="1044">
        <f>+IF(ISTEXT(C1395),0,IF(ISBLANK(C1395),0,(C1395/B1358)*M1358))</f>
        <v>0</v>
      </c>
      <c r="M1395" s="1045">
        <f>+IF(ISTEXT(C1395),0,IF(ISBLANK(C1395),0,(C1395/1000/B1358)*M1358))</f>
        <v>0</v>
      </c>
      <c r="N1395" s="23">
        <f>IF(ISTEXT(C1395),0,(C1395/C1411)/1000)</f>
        <v>0</v>
      </c>
      <c r="O1395" s="942"/>
      <c r="P1395" s="942"/>
      <c r="Q1395" s="942"/>
      <c r="R1395" s="1365">
        <f t="shared" si="25"/>
        <v>0</v>
      </c>
      <c r="S1395" s="1369">
        <f>(K1395/M1358)*U1358</f>
        <v>0</v>
      </c>
      <c r="T1395" s="1370">
        <f>(L1395/M1358)*U1358</f>
        <v>0</v>
      </c>
      <c r="U1395" s="1371">
        <f>(M1395/M1358)*U1358</f>
        <v>0</v>
      </c>
      <c r="V1395" s="1372">
        <f t="shared" si="26"/>
        <v>0</v>
      </c>
      <c r="W1395" s="5478"/>
      <c r="X1395" s="529"/>
      <c r="Y1395" s="5357"/>
      <c r="Z1395" s="1288" t="s">
        <v>1382</v>
      </c>
    </row>
    <row r="1396" spans="1:26" ht="18" customHeight="1">
      <c r="A1396" s="5357"/>
      <c r="B1396" s="1364"/>
      <c r="C1396" s="1043"/>
      <c r="D1396" s="941"/>
      <c r="E1396" s="935"/>
      <c r="F1396" s="935"/>
      <c r="G1396" s="935"/>
      <c r="H1396" s="5"/>
      <c r="I1396" s="935"/>
      <c r="J1396" s="953">
        <f t="shared" si="24"/>
        <v>0</v>
      </c>
      <c r="K1396" s="1039">
        <f>IF(ISTEXT(B1396),B1396,IF(ISBLANK(B1396),0,(B1396/B1358)*M1358))</f>
        <v>0</v>
      </c>
      <c r="L1396" s="1044">
        <f>+IF(ISTEXT(C1396),0,IF(ISBLANK(C1396),0,(C1396/B1358)*M1358))</f>
        <v>0</v>
      </c>
      <c r="M1396" s="1045">
        <f>+IF(ISTEXT(C1396),0,IF(ISBLANK(C1396),0,(C1396/1000/B1358)*M1358))</f>
        <v>0</v>
      </c>
      <c r="N1396" s="23">
        <f>IF(ISTEXT(C1396),0,(C1396/C1411)/1000)</f>
        <v>0</v>
      </c>
      <c r="O1396" s="942"/>
      <c r="P1396" s="942"/>
      <c r="Q1396" s="942"/>
      <c r="R1396" s="1365">
        <f t="shared" si="25"/>
        <v>0</v>
      </c>
      <c r="S1396" s="1369">
        <f>(K1396/M1358)*U1358</f>
        <v>0</v>
      </c>
      <c r="T1396" s="1370">
        <f>(L1396/M1358)*U1358</f>
        <v>0</v>
      </c>
      <c r="U1396" s="1371">
        <f>(M1396/M1358)*U1358</f>
        <v>0</v>
      </c>
      <c r="V1396" s="1372">
        <f t="shared" si="26"/>
        <v>0</v>
      </c>
      <c r="W1396" s="5478"/>
      <c r="X1396" s="529"/>
      <c r="Y1396" s="5357"/>
      <c r="Z1396" s="1288" t="s">
        <v>1382</v>
      </c>
    </row>
    <row r="1397" spans="1:26" ht="18" customHeight="1">
      <c r="A1397" s="5357"/>
      <c r="B1397" s="1364"/>
      <c r="C1397" s="1043"/>
      <c r="D1397" s="941"/>
      <c r="E1397" s="935"/>
      <c r="F1397" s="935"/>
      <c r="G1397" s="935"/>
      <c r="H1397" s="5"/>
      <c r="I1397" s="935"/>
      <c r="J1397" s="953">
        <f t="shared" si="24"/>
        <v>0</v>
      </c>
      <c r="K1397" s="1039">
        <f>IF(ISTEXT(B1397),B1397,IF(ISBLANK(B1397),0,(B1397/B1358)*M1358))</f>
        <v>0</v>
      </c>
      <c r="L1397" s="1044">
        <f>+IF(ISTEXT(C1397),0,IF(ISBLANK(C1397),0,(C1397/B1358)*M1358))</f>
        <v>0</v>
      </c>
      <c r="M1397" s="1045">
        <f>+IF(ISTEXT(C1397),0,IF(ISBLANK(C1397),0,(C1397/1000/B1358)*M1358))</f>
        <v>0</v>
      </c>
      <c r="N1397" s="23">
        <f>IF(ISTEXT(C1397),0,(C1397/C1411)/1000)</f>
        <v>0</v>
      </c>
      <c r="O1397" s="942"/>
      <c r="P1397" s="942"/>
      <c r="Q1397" s="942"/>
      <c r="R1397" s="1365">
        <f t="shared" si="25"/>
        <v>0</v>
      </c>
      <c r="S1397" s="1369">
        <f>(K1397/M1358)*U1358</f>
        <v>0</v>
      </c>
      <c r="T1397" s="1370">
        <f>(L1397/M1358)*U1358</f>
        <v>0</v>
      </c>
      <c r="U1397" s="1371">
        <f>(M1397/M1358)*U1358</f>
        <v>0</v>
      </c>
      <c r="V1397" s="1372">
        <f t="shared" si="26"/>
        <v>0</v>
      </c>
      <c r="W1397" s="5478"/>
      <c r="X1397" s="529"/>
      <c r="Y1397" s="5357"/>
      <c r="Z1397" s="1288" t="s">
        <v>1382</v>
      </c>
    </row>
    <row r="1398" spans="1:26" ht="18" customHeight="1">
      <c r="A1398" s="5357"/>
      <c r="B1398" s="1364"/>
      <c r="C1398" s="1043"/>
      <c r="D1398" s="941"/>
      <c r="E1398" s="935"/>
      <c r="F1398" s="935"/>
      <c r="G1398" s="935"/>
      <c r="H1398" s="5"/>
      <c r="I1398" s="935"/>
      <c r="J1398" s="953">
        <f t="shared" si="24"/>
        <v>0</v>
      </c>
      <c r="K1398" s="1039">
        <f>IF(ISTEXT(B1398),B1398,IF(ISBLANK(B1398),0,(B1398/B1358)*M1358))</f>
        <v>0</v>
      </c>
      <c r="L1398" s="1044">
        <f>+IF(ISTEXT(C1398),0,IF(ISBLANK(C1398),0,(C1398/B1358)*M1358))</f>
        <v>0</v>
      </c>
      <c r="M1398" s="1045">
        <f>+IF(ISTEXT(C1398),0,IF(ISBLANK(C1398),0,(C1398/1000/B1358)*M1358))</f>
        <v>0</v>
      </c>
      <c r="N1398" s="23">
        <f>IF(ISTEXT(C1398),0,(C1398/C1411)/1000)</f>
        <v>0</v>
      </c>
      <c r="O1398" s="942"/>
      <c r="P1398" s="942"/>
      <c r="Q1398" s="942"/>
      <c r="R1398" s="1365">
        <f t="shared" si="25"/>
        <v>0</v>
      </c>
      <c r="S1398" s="1369">
        <f>(K1398/M1358)*U1358</f>
        <v>0</v>
      </c>
      <c r="T1398" s="1370">
        <f>(L1398/M1358)*U1358</f>
        <v>0</v>
      </c>
      <c r="U1398" s="1371">
        <f>(M1398/M1358)*U1358</f>
        <v>0</v>
      </c>
      <c r="V1398" s="1372">
        <f t="shared" si="26"/>
        <v>0</v>
      </c>
      <c r="W1398" s="5478"/>
      <c r="X1398" s="529"/>
      <c r="Y1398" s="5357"/>
      <c r="Z1398" s="1288" t="s">
        <v>1382</v>
      </c>
    </row>
    <row r="1399" spans="1:26" ht="18" customHeight="1">
      <c r="A1399" s="5357"/>
      <c r="B1399" s="1364"/>
      <c r="C1399" s="1043"/>
      <c r="D1399" s="941"/>
      <c r="E1399" s="935"/>
      <c r="F1399" s="935"/>
      <c r="G1399" s="935"/>
      <c r="H1399" s="5"/>
      <c r="I1399" s="935"/>
      <c r="J1399" s="953">
        <f t="shared" si="24"/>
        <v>0</v>
      </c>
      <c r="K1399" s="1039">
        <f>IF(ISTEXT(B1399),B1399,IF(ISBLANK(B1399),0,(B1399/B1358)*M1358))</f>
        <v>0</v>
      </c>
      <c r="L1399" s="1044">
        <f>+IF(ISTEXT(C1399),0,IF(ISBLANK(C1399),0,(C1399/B1358)*M1358))</f>
        <v>0</v>
      </c>
      <c r="M1399" s="1045">
        <f>+IF(ISTEXT(C1399),0,IF(ISBLANK(C1399),0,(C1399/1000/B1358)*M1358))</f>
        <v>0</v>
      </c>
      <c r="N1399" s="23">
        <f>IF(ISTEXT(C1399),0,(C1399/C1411)/1000)</f>
        <v>0</v>
      </c>
      <c r="O1399" s="942"/>
      <c r="P1399" s="942"/>
      <c r="Q1399" s="942"/>
      <c r="R1399" s="1365">
        <f t="shared" si="25"/>
        <v>0</v>
      </c>
      <c r="S1399" s="1369">
        <f>(K1399/M1358)*U1358</f>
        <v>0</v>
      </c>
      <c r="T1399" s="1370">
        <f>(L1399/M1358)*U1358</f>
        <v>0</v>
      </c>
      <c r="U1399" s="1371">
        <f>(M1399/M1358)*U1358</f>
        <v>0</v>
      </c>
      <c r="V1399" s="1372">
        <f t="shared" si="26"/>
        <v>0</v>
      </c>
      <c r="W1399" s="5478"/>
      <c r="X1399" s="529"/>
      <c r="Y1399" s="5357"/>
      <c r="Z1399" s="1288" t="s">
        <v>1382</v>
      </c>
    </row>
    <row r="1400" spans="1:26" ht="18" customHeight="1">
      <c r="A1400" s="5357"/>
      <c r="B1400" s="1364"/>
      <c r="C1400" s="1043"/>
      <c r="D1400" s="941"/>
      <c r="E1400" s="935"/>
      <c r="F1400" s="935"/>
      <c r="G1400" s="935"/>
      <c r="H1400" s="5"/>
      <c r="I1400" s="935"/>
      <c r="J1400" s="953">
        <f t="shared" si="24"/>
        <v>0</v>
      </c>
      <c r="K1400" s="1039">
        <f>IF(ISTEXT(B1400),B1400,IF(ISBLANK(B1400),0,(B1400/B1358)*M1358))</f>
        <v>0</v>
      </c>
      <c r="L1400" s="1044">
        <f>+IF(ISTEXT(C1400),0,IF(ISBLANK(C1400),0,(C1400/B1358)*M1358))</f>
        <v>0</v>
      </c>
      <c r="M1400" s="1045">
        <f>+IF(ISTEXT(C1400),0,IF(ISBLANK(C1400),0,(C1400/1000/B1358)*M1358))</f>
        <v>0</v>
      </c>
      <c r="N1400" s="23">
        <f>IF(ISTEXT(C1400),0,(C1400/C1411)/1000)</f>
        <v>0</v>
      </c>
      <c r="O1400" s="942"/>
      <c r="P1400" s="942"/>
      <c r="Q1400" s="942"/>
      <c r="R1400" s="1365">
        <f t="shared" si="25"/>
        <v>0</v>
      </c>
      <c r="S1400" s="1369">
        <f>(K1400/M1358)*U1358</f>
        <v>0</v>
      </c>
      <c r="T1400" s="1370">
        <f>(L1400/M1358)*U1358</f>
        <v>0</v>
      </c>
      <c r="U1400" s="1371">
        <f>(M1400/M1358)*U1358</f>
        <v>0</v>
      </c>
      <c r="V1400" s="1372">
        <f t="shared" si="26"/>
        <v>0</v>
      </c>
      <c r="W1400" s="5478"/>
      <c r="X1400" s="529"/>
      <c r="Y1400" s="5357"/>
      <c r="Z1400" s="1288" t="s">
        <v>1382</v>
      </c>
    </row>
    <row r="1401" spans="1:26" ht="18" customHeight="1">
      <c r="A1401" s="5357"/>
      <c r="B1401" s="1364"/>
      <c r="C1401" s="1043"/>
      <c r="D1401" s="941"/>
      <c r="E1401" s="935"/>
      <c r="F1401" s="935"/>
      <c r="G1401" s="935"/>
      <c r="H1401" s="5"/>
      <c r="I1401" s="935"/>
      <c r="J1401" s="953">
        <f t="shared" si="24"/>
        <v>0</v>
      </c>
      <c r="K1401" s="1039">
        <f>IF(ISTEXT(B1401),B1401,IF(ISBLANK(B1401),0,(B1401/B1358)*M1358))</f>
        <v>0</v>
      </c>
      <c r="L1401" s="1044">
        <f>+IF(ISTEXT(C1401),0,IF(ISBLANK(C1401),0,(C1401/B1358)*M1358))</f>
        <v>0</v>
      </c>
      <c r="M1401" s="1045">
        <f>+IF(ISTEXT(C1401),0,IF(ISBLANK(C1401),0,(C1401/1000/B1358)*M1358))</f>
        <v>0</v>
      </c>
      <c r="N1401" s="23">
        <f>IF(ISTEXT(C1401),0,(C1401/C1411)/1000)</f>
        <v>0</v>
      </c>
      <c r="O1401" s="942"/>
      <c r="P1401" s="942"/>
      <c r="Q1401" s="942"/>
      <c r="R1401" s="1365">
        <f t="shared" si="25"/>
        <v>0</v>
      </c>
      <c r="S1401" s="1369">
        <f>(K1401/M1358)*U1358</f>
        <v>0</v>
      </c>
      <c r="T1401" s="1370">
        <f>(L1401/M1358)*U1358</f>
        <v>0</v>
      </c>
      <c r="U1401" s="1371">
        <f>(M1401/M1358)*U1358</f>
        <v>0</v>
      </c>
      <c r="V1401" s="1372">
        <f t="shared" si="26"/>
        <v>0</v>
      </c>
      <c r="W1401" s="5478"/>
      <c r="X1401" s="529"/>
      <c r="Y1401" s="5357"/>
      <c r="Z1401" s="1288" t="s">
        <v>1382</v>
      </c>
    </row>
    <row r="1402" spans="1:26" ht="18" customHeight="1">
      <c r="A1402" s="5357"/>
      <c r="B1402" s="1364"/>
      <c r="C1402" s="1043"/>
      <c r="D1402" s="941"/>
      <c r="E1402" s="935"/>
      <c r="F1402" s="935"/>
      <c r="G1402" s="935"/>
      <c r="H1402" s="5"/>
      <c r="I1402" s="935"/>
      <c r="J1402" s="953">
        <f t="shared" si="24"/>
        <v>0</v>
      </c>
      <c r="K1402" s="1039">
        <f>IF(ISTEXT(B1402),B1402,IF(ISBLANK(B1402),0,(B1402/B1358)*M1358))</f>
        <v>0</v>
      </c>
      <c r="L1402" s="1044">
        <f>+IF(ISTEXT(C1402),0,IF(ISBLANK(C1402),0,(C1402/B1358)*M1358))</f>
        <v>0</v>
      </c>
      <c r="M1402" s="1045">
        <f>+IF(ISTEXT(C1402),0,IF(ISBLANK(C1402),0,(C1402/1000/B1358)*M1358))</f>
        <v>0</v>
      </c>
      <c r="N1402" s="23">
        <f>IF(ISTEXT(C1402),0,(C1402/C1411)/1000)</f>
        <v>0</v>
      </c>
      <c r="O1402" s="942"/>
      <c r="P1402" s="942"/>
      <c r="Q1402" s="942"/>
      <c r="R1402" s="1365">
        <f t="shared" si="25"/>
        <v>0</v>
      </c>
      <c r="S1402" s="1369">
        <f>(K1402/M1358)*U1358</f>
        <v>0</v>
      </c>
      <c r="T1402" s="1370">
        <f>(L1402/M1358)*U1358</f>
        <v>0</v>
      </c>
      <c r="U1402" s="1371">
        <f>(M1402/M1358)*U1358</f>
        <v>0</v>
      </c>
      <c r="V1402" s="1372">
        <f t="shared" si="26"/>
        <v>0</v>
      </c>
      <c r="W1402" s="5478"/>
      <c r="X1402" s="529"/>
      <c r="Y1402" s="5357"/>
      <c r="Z1402" s="1288" t="s">
        <v>1382</v>
      </c>
    </row>
    <row r="1403" spans="1:26" ht="18" customHeight="1">
      <c r="A1403" s="5357"/>
      <c r="B1403" s="1364"/>
      <c r="C1403" s="1043"/>
      <c r="D1403" s="941"/>
      <c r="E1403" s="935"/>
      <c r="F1403" s="935"/>
      <c r="G1403" s="935"/>
      <c r="H1403" s="5"/>
      <c r="I1403" s="935"/>
      <c r="J1403" s="953">
        <f t="shared" si="24"/>
        <v>0</v>
      </c>
      <c r="K1403" s="1039">
        <f>IF(ISTEXT(B1403),B1403,IF(ISBLANK(B1403),0,(B1403/B1358)*M1358))</f>
        <v>0</v>
      </c>
      <c r="L1403" s="1044">
        <f>+IF(ISTEXT(C1403),0,IF(ISBLANK(C1403),0,(C1403/B1358)*M1358))</f>
        <v>0</v>
      </c>
      <c r="M1403" s="1045">
        <f>+IF(ISTEXT(C1403),0,IF(ISBLANK(C1403),0,(C1403/1000/B1358)*M1358))</f>
        <v>0</v>
      </c>
      <c r="N1403" s="23">
        <f>IF(ISTEXT(C1403),0,(C1403/C1411)/1000)</f>
        <v>0</v>
      </c>
      <c r="O1403" s="942"/>
      <c r="P1403" s="942"/>
      <c r="Q1403" s="942"/>
      <c r="R1403" s="1365">
        <f t="shared" si="25"/>
        <v>0</v>
      </c>
      <c r="S1403" s="1369">
        <f>(K1403/M1358)*U1358</f>
        <v>0</v>
      </c>
      <c r="T1403" s="1370">
        <f>(L1403/M1358)*U1358</f>
        <v>0</v>
      </c>
      <c r="U1403" s="1371">
        <f>(M1403/M1358)*U1358</f>
        <v>0</v>
      </c>
      <c r="V1403" s="1372">
        <f t="shared" si="26"/>
        <v>0</v>
      </c>
      <c r="W1403" s="5478"/>
      <c r="X1403" s="529"/>
      <c r="Y1403" s="5357"/>
      <c r="Z1403" s="1288" t="s">
        <v>1382</v>
      </c>
    </row>
    <row r="1404" spans="1:26" ht="18" customHeight="1">
      <c r="A1404" s="5357"/>
      <c r="B1404" s="1364"/>
      <c r="C1404" s="1043"/>
      <c r="D1404" s="941"/>
      <c r="E1404" s="935"/>
      <c r="F1404" s="935"/>
      <c r="G1404" s="935"/>
      <c r="H1404" s="5"/>
      <c r="I1404" s="935"/>
      <c r="J1404" s="953">
        <f t="shared" si="24"/>
        <v>0</v>
      </c>
      <c r="K1404" s="1039">
        <f>IF(ISTEXT(B1404),B1404,IF(ISBLANK(B1404),0,(B1404/B1358)*M1358))</f>
        <v>0</v>
      </c>
      <c r="L1404" s="1044">
        <f>+IF(ISTEXT(C1404),0,IF(ISBLANK(C1404),0,(C1404/B1358)*M1358))</f>
        <v>0</v>
      </c>
      <c r="M1404" s="1045">
        <f>+IF(ISTEXT(C1404),0,IF(ISBLANK(C1404),0,(C1404/1000/B1358)*M1358))</f>
        <v>0</v>
      </c>
      <c r="N1404" s="23">
        <f>IF(ISTEXT(C1404),0,(C1404/C1411)/1000)</f>
        <v>0</v>
      </c>
      <c r="O1404" s="942"/>
      <c r="P1404" s="942"/>
      <c r="Q1404" s="942"/>
      <c r="R1404" s="1365">
        <f t="shared" si="25"/>
        <v>0</v>
      </c>
      <c r="S1404" s="1369">
        <f>(K1404/M1358)*U1358</f>
        <v>0</v>
      </c>
      <c r="T1404" s="1370">
        <f>(L1404/M1358)*U1358</f>
        <v>0</v>
      </c>
      <c r="U1404" s="1371">
        <f>(M1404/M1358)*U1358</f>
        <v>0</v>
      </c>
      <c r="V1404" s="1372">
        <f t="shared" si="26"/>
        <v>0</v>
      </c>
      <c r="W1404" s="5478"/>
      <c r="X1404" s="529"/>
      <c r="Y1404" s="5357"/>
      <c r="Z1404" s="1288" t="s">
        <v>1382</v>
      </c>
    </row>
    <row r="1405" spans="1:26" ht="18" customHeight="1">
      <c r="A1405" s="5357"/>
      <c r="B1405" s="1364"/>
      <c r="C1405" s="1043"/>
      <c r="D1405" s="941"/>
      <c r="E1405" s="935"/>
      <c r="F1405" s="935"/>
      <c r="G1405" s="935"/>
      <c r="H1405" s="5"/>
      <c r="I1405" s="935"/>
      <c r="J1405" s="953">
        <f t="shared" si="24"/>
        <v>0</v>
      </c>
      <c r="K1405" s="1039">
        <f>IF(ISTEXT(B1405),B1405,IF(ISBLANK(B1405),0,(B1405/B1358)*M1358))</f>
        <v>0</v>
      </c>
      <c r="L1405" s="1044">
        <f>+IF(ISTEXT(C1405),0,IF(ISBLANK(C1405),0,(C1405/B1358)*M1358))</f>
        <v>0</v>
      </c>
      <c r="M1405" s="1045">
        <f>+IF(ISTEXT(C1405),0,IF(ISBLANK(C1405),0,(C1405/1000/B1358)*M1358))</f>
        <v>0</v>
      </c>
      <c r="N1405" s="23">
        <f>IF(ISTEXT(C1405),0,(C1405/C1411)/1000)</f>
        <v>0</v>
      </c>
      <c r="O1405" s="942"/>
      <c r="P1405" s="942"/>
      <c r="Q1405" s="942"/>
      <c r="R1405" s="1365">
        <f t="shared" si="25"/>
        <v>0</v>
      </c>
      <c r="S1405" s="1369">
        <f>(K1405/M1358)*U1358</f>
        <v>0</v>
      </c>
      <c r="T1405" s="1370">
        <f>(L1405/M1358)*U1358</f>
        <v>0</v>
      </c>
      <c r="U1405" s="1371">
        <f>(M1405/M1358)*U1358</f>
        <v>0</v>
      </c>
      <c r="V1405" s="1372">
        <f t="shared" si="26"/>
        <v>0</v>
      </c>
      <c r="W1405" s="5478"/>
      <c r="X1405" s="529"/>
      <c r="Y1405" s="5357"/>
      <c r="Z1405" s="1288" t="s">
        <v>1382</v>
      </c>
    </row>
    <row r="1406" spans="1:26" ht="18" customHeight="1">
      <c r="A1406" s="5357"/>
      <c r="B1406" s="1364"/>
      <c r="C1406" s="1043"/>
      <c r="D1406" s="941"/>
      <c r="E1406" s="935"/>
      <c r="F1406" s="935"/>
      <c r="G1406" s="935"/>
      <c r="H1406" s="5"/>
      <c r="I1406" s="935"/>
      <c r="J1406" s="953">
        <f t="shared" si="24"/>
        <v>0</v>
      </c>
      <c r="K1406" s="1039">
        <f>IF(ISTEXT(B1406),B1406,IF(ISBLANK(B1406),0,(B1406/B1358)*M1358))</f>
        <v>0</v>
      </c>
      <c r="L1406" s="1044">
        <f>+IF(ISTEXT(C1406),0,IF(ISBLANK(C1406),0,(C1406/B1358)*M1358))</f>
        <v>0</v>
      </c>
      <c r="M1406" s="1045">
        <f>+IF(ISTEXT(C1406),0,IF(ISBLANK(C1406),0,(C1406/1000/B1358)*M1358))</f>
        <v>0</v>
      </c>
      <c r="N1406" s="23">
        <f>IF(ISTEXT(C1406),0,(C1406/C1411)/1000)</f>
        <v>0</v>
      </c>
      <c r="O1406" s="942"/>
      <c r="P1406" s="942"/>
      <c r="Q1406" s="942"/>
      <c r="R1406" s="1365">
        <f t="shared" si="25"/>
        <v>0</v>
      </c>
      <c r="S1406" s="1369">
        <f>(K1406/M1358)*U1358</f>
        <v>0</v>
      </c>
      <c r="T1406" s="1370">
        <f>(L1406/M1358)*U1358</f>
        <v>0</v>
      </c>
      <c r="U1406" s="1371">
        <f>(M1406/M1358)*U1358</f>
        <v>0</v>
      </c>
      <c r="V1406" s="1372">
        <f t="shared" si="26"/>
        <v>0</v>
      </c>
      <c r="W1406" s="5478"/>
      <c r="X1406" s="529"/>
      <c r="Y1406" s="5357"/>
      <c r="Z1406" s="1288" t="s">
        <v>1382</v>
      </c>
    </row>
    <row r="1407" spans="1:26" ht="18" customHeight="1">
      <c r="A1407" s="5357"/>
      <c r="B1407" s="1364"/>
      <c r="C1407" s="1043"/>
      <c r="D1407" s="941"/>
      <c r="E1407" s="935"/>
      <c r="F1407" s="935"/>
      <c r="G1407" s="935"/>
      <c r="H1407" s="5"/>
      <c r="I1407" s="935"/>
      <c r="J1407" s="953">
        <f t="shared" si="24"/>
        <v>0</v>
      </c>
      <c r="K1407" s="1039">
        <f>IF(ISTEXT(B1407),B1407,IF(ISBLANK(B1407),0,(B1407/B1358)*M1358))</f>
        <v>0</v>
      </c>
      <c r="L1407" s="1044">
        <f>+IF(ISTEXT(C1407),0,IF(ISBLANK(C1407),0,(C1407/B1358)*M1358))</f>
        <v>0</v>
      </c>
      <c r="M1407" s="1045">
        <f>+IF(ISTEXT(C1407),0,IF(ISBLANK(C1407),0,(C1407/1000/B1358)*M1358))</f>
        <v>0</v>
      </c>
      <c r="N1407" s="23">
        <f>IF(ISTEXT(C1407),0,(C1407/C1411)/1000)</f>
        <v>0</v>
      </c>
      <c r="O1407" s="942"/>
      <c r="P1407" s="942"/>
      <c r="Q1407" s="942"/>
      <c r="R1407" s="1365">
        <f t="shared" si="25"/>
        <v>0</v>
      </c>
      <c r="S1407" s="1369">
        <f>(K1407/M1358)*U1358</f>
        <v>0</v>
      </c>
      <c r="T1407" s="1370">
        <f>(L1407/M1358)*U1358</f>
        <v>0</v>
      </c>
      <c r="U1407" s="1371">
        <f>(M1407/M1358)*U1358</f>
        <v>0</v>
      </c>
      <c r="V1407" s="1372">
        <f t="shared" si="26"/>
        <v>0</v>
      </c>
      <c r="W1407" s="5478"/>
      <c r="X1407" s="529"/>
      <c r="Y1407" s="5357"/>
      <c r="Z1407" s="1288" t="s">
        <v>1382</v>
      </c>
    </row>
    <row r="1408" spans="1:26" ht="18" customHeight="1">
      <c r="A1408" s="5357"/>
      <c r="B1408" s="1364"/>
      <c r="C1408" s="1043"/>
      <c r="D1408" s="941"/>
      <c r="E1408" s="935"/>
      <c r="F1408" s="935"/>
      <c r="G1408" s="935"/>
      <c r="H1408" s="5"/>
      <c r="I1408" s="935"/>
      <c r="J1408" s="953">
        <f t="shared" si="24"/>
        <v>0</v>
      </c>
      <c r="K1408" s="1039">
        <f>IF(ISTEXT(B1408),B1408,IF(ISBLANK(B1408),0,(B1408/B1358)*M1358))</f>
        <v>0</v>
      </c>
      <c r="L1408" s="1044">
        <f>+IF(ISTEXT(C1408),0,IF(ISBLANK(C1408),0,(C1408/B1358)*M1358))</f>
        <v>0</v>
      </c>
      <c r="M1408" s="1045">
        <f>+IF(ISTEXT(C1408),0,IF(ISBLANK(C1408),0,(C1408/1000/B1358)*M1358))</f>
        <v>0</v>
      </c>
      <c r="N1408" s="23">
        <f>IF(ISTEXT(C1408),0,(C1408/C1411)/1000)</f>
        <v>0</v>
      </c>
      <c r="O1408" s="942"/>
      <c r="P1408" s="942"/>
      <c r="Q1408" s="942"/>
      <c r="R1408" s="1365">
        <f t="shared" si="25"/>
        <v>0</v>
      </c>
      <c r="S1408" s="1369">
        <f>(K1408/M1358)*U1358</f>
        <v>0</v>
      </c>
      <c r="T1408" s="1370">
        <f>(L1408/M1358)*U1358</f>
        <v>0</v>
      </c>
      <c r="U1408" s="1371">
        <f>(M1408/M1358)*U1358</f>
        <v>0</v>
      </c>
      <c r="V1408" s="1372">
        <f t="shared" si="26"/>
        <v>0</v>
      </c>
      <c r="W1408" s="5478"/>
      <c r="X1408" s="529"/>
      <c r="Y1408" s="5357"/>
      <c r="Z1408" s="1288" t="s">
        <v>1382</v>
      </c>
    </row>
    <row r="1409" spans="1:27" ht="18" customHeight="1">
      <c r="A1409" s="5357"/>
      <c r="B1409" s="1364"/>
      <c r="C1409" s="1043"/>
      <c r="D1409" s="941"/>
      <c r="E1409" s="935"/>
      <c r="F1409" s="935"/>
      <c r="G1409" s="935"/>
      <c r="H1409" s="5"/>
      <c r="I1409" s="935"/>
      <c r="J1409" s="953">
        <f t="shared" si="24"/>
        <v>0</v>
      </c>
      <c r="K1409" s="1039">
        <f>IF(ISTEXT(B1409),B1409,IF(ISBLANK(B1409),0,(B1409/B1358)*M1358))</f>
        <v>0</v>
      </c>
      <c r="L1409" s="1044">
        <f>+IF(ISTEXT(C1409),0,IF(ISBLANK(C1409),0,(C1409/B1358)*M1358))</f>
        <v>0</v>
      </c>
      <c r="M1409" s="1045">
        <f>+IF(ISTEXT(C1409),0,IF(ISBLANK(C1409),0,(C1409/1000/B1358)*M1358))</f>
        <v>0</v>
      </c>
      <c r="N1409" s="23">
        <f>IF(ISTEXT(C1409),0,(C1409/C1411)/1000)</f>
        <v>0</v>
      </c>
      <c r="O1409" s="942"/>
      <c r="P1409" s="942"/>
      <c r="Q1409" s="942"/>
      <c r="R1409" s="1365">
        <f t="shared" si="25"/>
        <v>0</v>
      </c>
      <c r="S1409" s="1369">
        <f>(K1409/M1358)*U1358</f>
        <v>0</v>
      </c>
      <c r="T1409" s="1370">
        <f>(L1409/M1358)*U1358</f>
        <v>0</v>
      </c>
      <c r="U1409" s="1371">
        <f>(M1409/M1358)*U1358</f>
        <v>0</v>
      </c>
      <c r="V1409" s="1372">
        <f t="shared" si="26"/>
        <v>0</v>
      </c>
      <c r="W1409" s="5478"/>
      <c r="X1409" s="529"/>
      <c r="Y1409" s="5357"/>
      <c r="Z1409" s="5508" t="s">
        <v>1442</v>
      </c>
      <c r="AA1409" s="5508"/>
    </row>
    <row r="1410" spans="1:27" ht="18" customHeight="1">
      <c r="A1410" s="5357"/>
      <c r="B1410" s="5339" t="s">
        <v>2236</v>
      </c>
      <c r="C1410" s="5340"/>
      <c r="D1410" s="5340"/>
      <c r="E1410" s="5340"/>
      <c r="F1410" s="5340"/>
      <c r="G1410" s="5340"/>
      <c r="H1410" s="5340"/>
      <c r="I1410" s="5340"/>
      <c r="J1410" s="5340"/>
      <c r="K1410" s="5340"/>
      <c r="L1410" s="5340"/>
      <c r="M1410" s="5340"/>
      <c r="N1410" s="5341"/>
      <c r="O1410" s="942"/>
      <c r="P1410" s="942"/>
      <c r="Q1410" s="942"/>
      <c r="R1410" s="1365"/>
      <c r="S1410" s="1366"/>
      <c r="T1410" s="1373"/>
      <c r="U1410" s="943"/>
      <c r="V1410" s="952"/>
      <c r="W1410" s="5478"/>
      <c r="X1410" s="529"/>
      <c r="Y1410" s="5357"/>
      <c r="Z1410" s="5508"/>
      <c r="AA1410" s="5508"/>
    </row>
    <row r="1411" spans="1:27" ht="18" customHeight="1">
      <c r="A1411" s="5357"/>
      <c r="B1411" s="1363"/>
      <c r="C1411" s="1374">
        <f>SUM(C1369:C1410)/1000</f>
        <v>1.5</v>
      </c>
      <c r="D1411" s="5342" t="s">
        <v>294</v>
      </c>
      <c r="E1411" s="5342"/>
      <c r="F1411" s="5342"/>
      <c r="G1411" s="5342"/>
      <c r="H1411" s="5342"/>
      <c r="I1411" s="5342"/>
      <c r="J1411" s="1046"/>
      <c r="K1411" s="1046"/>
      <c r="L1411" s="1047">
        <f>SUM(L1369:L1410)</f>
        <v>1500</v>
      </c>
      <c r="M1411" s="1026">
        <f>SUM(M1369:M1410)</f>
        <v>1.5</v>
      </c>
      <c r="N1411" s="25">
        <f>SUM(N1369:N1409)</f>
        <v>1</v>
      </c>
      <c r="O1411" s="1375"/>
      <c r="P1411" s="1375"/>
      <c r="Q1411" s="1375"/>
      <c r="R1411" s="1376" t="str">
        <f>D1411</f>
        <v xml:space="preserve">POIDS RECETTE </v>
      </c>
      <c r="S1411" s="1377">
        <f>(K1411/M1358)*U1358</f>
        <v>0</v>
      </c>
      <c r="T1411" s="1378">
        <f>(L1411/M1358)*U1358</f>
        <v>3000</v>
      </c>
      <c r="U1411" s="1379">
        <f>(M1411/M1358)*U1358</f>
        <v>3</v>
      </c>
      <c r="V1411" s="1380">
        <f>N1411</f>
        <v>1</v>
      </c>
      <c r="W1411" s="5478"/>
      <c r="X1411" s="529"/>
      <c r="Y1411" s="5357"/>
      <c r="Z1411" s="5508"/>
      <c r="AA1411" s="5508"/>
    </row>
    <row r="1412" spans="1:27" ht="18" customHeight="1">
      <c r="A1412" s="5357"/>
      <c r="B1412" s="1363"/>
      <c r="C1412" s="1381">
        <f>C1411*1000</f>
        <v>1500</v>
      </c>
      <c r="D1412" s="1027"/>
      <c r="E1412" s="1027"/>
      <c r="F1412" s="1027"/>
      <c r="G1412" s="1027"/>
      <c r="H1412" s="1027"/>
      <c r="I1412" s="1027"/>
      <c r="J1412" s="1027"/>
      <c r="K1412" s="1027"/>
      <c r="L1412" s="1027"/>
      <c r="M1412" s="1027"/>
      <c r="N1412" s="30"/>
      <c r="O1412" s="1332"/>
      <c r="P1412" s="1333"/>
      <c r="Q1412" s="1333"/>
      <c r="R1412" s="1333"/>
      <c r="S1412" s="1334"/>
      <c r="T1412" s="1334"/>
      <c r="U1412" s="1334"/>
      <c r="V1412" s="1335"/>
      <c r="W1412" s="5478"/>
      <c r="X1412" s="529"/>
      <c r="Y1412" s="5357"/>
      <c r="Z1412" s="5508"/>
      <c r="AA1412" s="5508"/>
    </row>
    <row r="1413" spans="1:27" ht="18" customHeight="1">
      <c r="A1413" s="5357"/>
      <c r="B1413" s="1382"/>
      <c r="C1413" s="955" t="s">
        <v>295</v>
      </c>
      <c r="D1413" s="956"/>
      <c r="E1413" s="956"/>
      <c r="F1413" s="956"/>
      <c r="G1413" s="5323" t="s">
        <v>247</v>
      </c>
      <c r="H1413" s="5323"/>
      <c r="I1413" s="5323"/>
      <c r="J1413" s="5323"/>
      <c r="K1413" s="5323"/>
      <c r="L1413" s="5323"/>
      <c r="M1413" s="5323"/>
      <c r="N1413" s="5324"/>
      <c r="O1413" s="1326"/>
      <c r="P1413" s="1326"/>
      <c r="Q1413" s="1326"/>
      <c r="R1413" s="1413"/>
      <c r="S1413" s="1414"/>
      <c r="T1413" s="1415"/>
      <c r="U1413" s="1416"/>
      <c r="V1413" s="1417"/>
      <c r="W1413" s="5478"/>
      <c r="X1413" s="529"/>
      <c r="Y1413" s="5357"/>
      <c r="Z1413" s="1288" t="s">
        <v>1382</v>
      </c>
    </row>
    <row r="1414" spans="1:27" ht="18" customHeight="1">
      <c r="A1414" s="5357"/>
      <c r="B1414" s="1383"/>
      <c r="C1414" s="957" t="str">
        <f>SUBSTITUTE(ADDRESS(1,COLUMN(),4),"1","")</f>
        <v>C</v>
      </c>
      <c r="D1414" s="958" t="s">
        <v>296</v>
      </c>
      <c r="E1414" s="1058"/>
      <c r="F1414" s="1058"/>
      <c r="G1414" s="5323"/>
      <c r="H1414" s="5323"/>
      <c r="I1414" s="5323"/>
      <c r="J1414" s="5323"/>
      <c r="K1414" s="5323"/>
      <c r="L1414" s="5323"/>
      <c r="M1414" s="5323"/>
      <c r="N1414" s="5324"/>
      <c r="O1414" s="1326"/>
      <c r="P1414" s="1326"/>
      <c r="Q1414" s="1326"/>
      <c r="R1414" s="1413"/>
      <c r="S1414" s="1414"/>
      <c r="T1414" s="1415"/>
      <c r="U1414" s="1416"/>
      <c r="V1414" s="1417"/>
      <c r="W1414" s="5478"/>
      <c r="X1414" s="529"/>
      <c r="Y1414" s="5357"/>
      <c r="Z1414" s="1288" t="s">
        <v>1382</v>
      </c>
    </row>
    <row r="1415" spans="1:27" ht="18" customHeight="1">
      <c r="A1415" s="5357"/>
      <c r="B1415" s="1383"/>
      <c r="C1415" s="960" t="s">
        <v>297</v>
      </c>
      <c r="D1415" s="955" t="s">
        <v>298</v>
      </c>
      <c r="E1415" s="1058"/>
      <c r="F1415" s="1058"/>
      <c r="G1415" s="955"/>
      <c r="H1415" s="1059"/>
      <c r="I1415" s="1059"/>
      <c r="J1415" s="1059"/>
      <c r="K1415" s="1059"/>
      <c r="L1415" s="1059"/>
      <c r="M1415" s="1059"/>
      <c r="N1415" s="26"/>
      <c r="O1415" s="1326"/>
      <c r="P1415" s="1326"/>
      <c r="Q1415" s="1326"/>
      <c r="R1415" s="1413"/>
      <c r="S1415" s="1414"/>
      <c r="T1415" s="1415"/>
      <c r="U1415" s="1416"/>
      <c r="V1415" s="1417"/>
      <c r="W1415" s="5478"/>
      <c r="X1415" s="529"/>
      <c r="Y1415" s="5357"/>
      <c r="Z1415" s="1288" t="s">
        <v>1382</v>
      </c>
    </row>
    <row r="1416" spans="1:27" ht="18" customHeight="1">
      <c r="A1416" s="5357"/>
      <c r="B1416" s="1318"/>
      <c r="C1416" s="1384"/>
      <c r="D1416" s="929"/>
      <c r="E1416" s="930"/>
      <c r="F1416" s="927"/>
      <c r="G1416" s="927"/>
      <c r="H1416" s="927"/>
      <c r="I1416" s="927"/>
      <c r="J1416" s="927"/>
      <c r="K1416" s="1062" t="s">
        <v>299</v>
      </c>
      <c r="L1416" s="927"/>
      <c r="M1416" s="927"/>
      <c r="N1416" s="27"/>
      <c r="O1416" s="1326"/>
      <c r="P1416" s="1326"/>
      <c r="Q1416" s="1326"/>
      <c r="R1416" s="1413"/>
      <c r="S1416" s="1414"/>
      <c r="T1416" s="1415"/>
      <c r="U1416" s="1416"/>
      <c r="V1416" s="1417"/>
      <c r="W1416" s="5478"/>
      <c r="X1416" s="529"/>
      <c r="Y1416" s="5357"/>
      <c r="Z1416" s="1288" t="s">
        <v>1382</v>
      </c>
    </row>
    <row r="1417" spans="1:27" ht="18" customHeight="1">
      <c r="A1417" s="5357"/>
      <c r="B1417" s="2896">
        <v>1</v>
      </c>
      <c r="C1417" s="1384"/>
      <c r="D1417" s="932"/>
      <c r="E1417" s="927"/>
      <c r="F1417" s="933"/>
      <c r="G1417" s="933"/>
      <c r="H1417" s="933"/>
      <c r="I1417" s="933"/>
      <c r="J1417" s="933"/>
      <c r="K1417" s="1062" t="s">
        <v>300</v>
      </c>
      <c r="L1417" s="933"/>
      <c r="M1417" s="933"/>
      <c r="N1417" s="28"/>
      <c r="O1417" s="1326"/>
      <c r="P1417" s="1326"/>
      <c r="Q1417" s="1326"/>
      <c r="R1417" s="1413"/>
      <c r="S1417" s="1414"/>
      <c r="T1417" s="1415"/>
      <c r="U1417" s="1416"/>
      <c r="V1417" s="1417"/>
      <c r="W1417" s="5478"/>
      <c r="X1417" s="529"/>
      <c r="Y1417" s="5357"/>
      <c r="Z1417" s="1288" t="s">
        <v>1382</v>
      </c>
    </row>
    <row r="1418" spans="1:27" ht="18" customHeight="1">
      <c r="A1418" s="5357"/>
      <c r="B1418" s="2896">
        <f>LARGE(B1417:B1417,1)+1</f>
        <v>2</v>
      </c>
      <c r="C1418" s="1386" t="s">
        <v>2238</v>
      </c>
      <c r="D1418" s="939"/>
      <c r="E1418" s="939"/>
      <c r="F1418" s="939"/>
      <c r="G1418" s="939"/>
      <c r="H1418" s="939"/>
      <c r="I1418" s="939"/>
      <c r="J1418" s="939"/>
      <c r="K1418" s="1062" t="s">
        <v>302</v>
      </c>
      <c r="L1418" s="939"/>
      <c r="M1418" s="939"/>
      <c r="N1418" s="1387"/>
      <c r="O1418" s="1326"/>
      <c r="P1418" s="1326"/>
      <c r="Q1418" s="1326"/>
      <c r="R1418" s="1413"/>
      <c r="S1418" s="1414"/>
      <c r="T1418" s="1415"/>
      <c r="U1418" s="1416"/>
      <c r="V1418" s="1417"/>
      <c r="W1418" s="5478"/>
      <c r="X1418" s="529"/>
      <c r="Y1418" s="5357"/>
      <c r="Z1418" s="1288" t="s">
        <v>1382</v>
      </c>
    </row>
    <row r="1419" spans="1:27" ht="18" customHeight="1">
      <c r="A1419" s="5357"/>
      <c r="B1419" s="2896">
        <f>LARGE(B1417:B1418,1)+1</f>
        <v>3</v>
      </c>
      <c r="C1419" s="1386"/>
      <c r="D1419" s="939"/>
      <c r="E1419" s="939"/>
      <c r="F1419" s="939"/>
      <c r="G1419" s="939"/>
      <c r="H1419" s="939"/>
      <c r="I1419" s="939"/>
      <c r="J1419" s="939"/>
      <c r="K1419" s="939"/>
      <c r="L1419" s="939"/>
      <c r="M1419" s="939"/>
      <c r="N1419" s="1387"/>
      <c r="O1419" s="1326"/>
      <c r="P1419" s="1326"/>
      <c r="Q1419" s="1326"/>
      <c r="R1419" s="1413"/>
      <c r="S1419" s="1414"/>
      <c r="T1419" s="1415"/>
      <c r="U1419" s="1416"/>
      <c r="V1419" s="1417"/>
      <c r="W1419" s="5478"/>
      <c r="X1419" s="529"/>
      <c r="Y1419" s="5357"/>
      <c r="Z1419" s="1288" t="s">
        <v>1382</v>
      </c>
    </row>
    <row r="1420" spans="1:27" ht="18" customHeight="1">
      <c r="A1420" s="5357"/>
      <c r="B1420" s="2896">
        <f>LARGE(B1417:B1419,1)+1</f>
        <v>4</v>
      </c>
      <c r="C1420" s="1388" t="s">
        <v>1436</v>
      </c>
      <c r="D1420" s="1389"/>
      <c r="E1420" s="1389"/>
      <c r="F1420" s="1389"/>
      <c r="G1420" s="1389"/>
      <c r="H1420" s="1389"/>
      <c r="I1420" s="1389"/>
      <c r="J1420" s="1389"/>
      <c r="K1420" s="1389"/>
      <c r="L1420" s="1389"/>
      <c r="M1420" s="1389"/>
      <c r="N1420" s="1390"/>
      <c r="O1420" s="1326"/>
      <c r="P1420" s="1326"/>
      <c r="Q1420" s="1326"/>
      <c r="R1420" s="1413"/>
      <c r="S1420" s="1414"/>
      <c r="T1420" s="1415"/>
      <c r="U1420" s="1416"/>
      <c r="V1420" s="1417"/>
      <c r="W1420" s="5478"/>
      <c r="X1420" s="529"/>
      <c r="Y1420" s="5357"/>
      <c r="Z1420" s="1288" t="s">
        <v>1382</v>
      </c>
    </row>
    <row r="1421" spans="1:27" ht="18" customHeight="1">
      <c r="A1421" s="5357"/>
      <c r="B1421" s="2896">
        <f>LARGE(B1417:B1420,1)+1</f>
        <v>5</v>
      </c>
      <c r="C1421" s="1386"/>
      <c r="D1421" s="939"/>
      <c r="E1421" s="939"/>
      <c r="F1421" s="939"/>
      <c r="G1421" s="939"/>
      <c r="H1421" s="939"/>
      <c r="I1421" s="939"/>
      <c r="J1421" s="939"/>
      <c r="K1421" s="939"/>
      <c r="L1421" s="939"/>
      <c r="M1421" s="939"/>
      <c r="N1421" s="1387"/>
      <c r="O1421" s="1326"/>
      <c r="P1421" s="1326"/>
      <c r="Q1421" s="1326"/>
      <c r="R1421" s="1413"/>
      <c r="S1421" s="1414"/>
      <c r="T1421" s="1415"/>
      <c r="U1421" s="1416"/>
      <c r="V1421" s="1417"/>
      <c r="W1421" s="5478"/>
      <c r="X1421" s="529"/>
      <c r="Y1421" s="5357"/>
      <c r="Z1421" s="1288" t="s">
        <v>1382</v>
      </c>
    </row>
    <row r="1422" spans="1:27" ht="18" customHeight="1">
      <c r="A1422" s="5357"/>
      <c r="B1422" s="2896">
        <f>LARGE(B1417:B1421,1)+1</f>
        <v>6</v>
      </c>
      <c r="C1422" s="1386" t="s">
        <v>304</v>
      </c>
      <c r="D1422" s="939"/>
      <c r="E1422" s="939"/>
      <c r="F1422" s="939"/>
      <c r="G1422" s="939"/>
      <c r="H1422" s="939"/>
      <c r="I1422" s="939"/>
      <c r="J1422" s="939"/>
      <c r="K1422" s="939"/>
      <c r="L1422" s="939"/>
      <c r="M1422" s="939"/>
      <c r="N1422" s="1387"/>
      <c r="O1422" s="1326"/>
      <c r="P1422" s="1326"/>
      <c r="Q1422" s="1326"/>
      <c r="R1422" s="1413"/>
      <c r="S1422" s="1414"/>
      <c r="T1422" s="1415"/>
      <c r="U1422" s="1416"/>
      <c r="V1422" s="1417"/>
      <c r="W1422" s="5478"/>
      <c r="X1422" s="529"/>
      <c r="Y1422" s="5357"/>
      <c r="Z1422" s="1288" t="s">
        <v>1382</v>
      </c>
    </row>
    <row r="1423" spans="1:27" ht="18" customHeight="1">
      <c r="A1423" s="5357"/>
      <c r="B1423" s="2896">
        <f>LARGE(B1417:B1422,1)+1</f>
        <v>7</v>
      </c>
      <c r="C1423" s="1386"/>
      <c r="D1423" s="939"/>
      <c r="E1423" s="939"/>
      <c r="F1423" s="939"/>
      <c r="G1423" s="939"/>
      <c r="H1423" s="939"/>
      <c r="I1423" s="939"/>
      <c r="J1423" s="939"/>
      <c r="K1423" s="939"/>
      <c r="L1423" s="939"/>
      <c r="M1423" s="939"/>
      <c r="N1423" s="1387"/>
      <c r="O1423" s="1326"/>
      <c r="P1423" s="1326"/>
      <c r="Q1423" s="1326"/>
      <c r="R1423" s="1413"/>
      <c r="S1423" s="1414"/>
      <c r="T1423" s="1415"/>
      <c r="U1423" s="1416"/>
      <c r="V1423" s="1417"/>
      <c r="W1423" s="5478"/>
      <c r="X1423" s="529"/>
      <c r="Y1423" s="5357"/>
      <c r="Z1423" s="1288" t="s">
        <v>1382</v>
      </c>
    </row>
    <row r="1424" spans="1:27" ht="18" customHeight="1">
      <c r="A1424" s="5357"/>
      <c r="B1424" s="2896">
        <f>LARGE(B1417:B1423,1)+1</f>
        <v>8</v>
      </c>
      <c r="C1424" s="1386"/>
      <c r="D1424" s="939"/>
      <c r="E1424" s="939"/>
      <c r="F1424" s="939"/>
      <c r="G1424" s="939"/>
      <c r="H1424" s="939"/>
      <c r="I1424" s="939"/>
      <c r="J1424" s="939"/>
      <c r="K1424" s="939"/>
      <c r="L1424" s="939"/>
      <c r="M1424" s="939"/>
      <c r="N1424" s="1387"/>
      <c r="O1424" s="1326"/>
      <c r="P1424" s="1326"/>
      <c r="Q1424" s="1326"/>
      <c r="R1424" s="1413"/>
      <c r="S1424" s="1414"/>
      <c r="T1424" s="1415"/>
      <c r="U1424" s="1416"/>
      <c r="V1424" s="1417"/>
      <c r="W1424" s="5478"/>
      <c r="X1424" s="529"/>
      <c r="Y1424" s="5357"/>
      <c r="Z1424" s="1288" t="s">
        <v>1382</v>
      </c>
    </row>
    <row r="1425" spans="1:26" ht="18" customHeight="1">
      <c r="A1425" s="5357"/>
      <c r="B1425" s="2896">
        <f>LARGE(B1417:B1424,1)+1</f>
        <v>9</v>
      </c>
      <c r="C1425" s="1386" t="s">
        <v>2237</v>
      </c>
      <c r="D1425" s="939"/>
      <c r="E1425" s="939"/>
      <c r="F1425" s="939"/>
      <c r="G1425" s="939"/>
      <c r="H1425" s="939"/>
      <c r="I1425" s="939"/>
      <c r="J1425" s="939"/>
      <c r="K1425" s="939"/>
      <c r="L1425" s="939"/>
      <c r="M1425" s="939"/>
      <c r="N1425" s="1387"/>
      <c r="O1425" s="1326"/>
      <c r="P1425" s="1326"/>
      <c r="Q1425" s="1326"/>
      <c r="R1425" s="1413"/>
      <c r="S1425" s="1414"/>
      <c r="T1425" s="1415"/>
      <c r="U1425" s="1416"/>
      <c r="V1425" s="1417"/>
      <c r="W1425" s="5478"/>
      <c r="X1425" s="529"/>
      <c r="Y1425" s="5357"/>
      <c r="Z1425" s="1288" t="s">
        <v>1382</v>
      </c>
    </row>
    <row r="1426" spans="1:26" ht="18" customHeight="1">
      <c r="A1426" s="5357"/>
      <c r="B1426" s="2896">
        <f>LARGE(B1417:B1425,1)+1</f>
        <v>10</v>
      </c>
      <c r="C1426" s="1386"/>
      <c r="D1426" s="939"/>
      <c r="E1426" s="939"/>
      <c r="F1426" s="939"/>
      <c r="G1426" s="939"/>
      <c r="H1426" s="939"/>
      <c r="I1426" s="939"/>
      <c r="J1426" s="939"/>
      <c r="K1426" s="939"/>
      <c r="L1426" s="939"/>
      <c r="M1426" s="939"/>
      <c r="N1426" s="1387"/>
      <c r="O1426" s="1326"/>
      <c r="P1426" s="1326"/>
      <c r="Q1426" s="1326"/>
      <c r="R1426" s="1413"/>
      <c r="S1426" s="1414"/>
      <c r="T1426" s="1415"/>
      <c r="U1426" s="1416"/>
      <c r="V1426" s="1417"/>
      <c r="W1426" s="5478"/>
      <c r="X1426" s="529"/>
      <c r="Y1426" s="5357"/>
      <c r="Z1426" s="1288" t="s">
        <v>1382</v>
      </c>
    </row>
    <row r="1427" spans="1:26" ht="18" customHeight="1">
      <c r="A1427" s="5357"/>
      <c r="B1427" s="2896">
        <f>LARGE(B1417:B1426,1)+1</f>
        <v>11</v>
      </c>
      <c r="C1427" s="1386" t="s">
        <v>306</v>
      </c>
      <c r="D1427" s="939"/>
      <c r="E1427" s="939"/>
      <c r="F1427" s="939"/>
      <c r="G1427" s="939"/>
      <c r="H1427" s="939"/>
      <c r="I1427" s="939"/>
      <c r="J1427" s="939"/>
      <c r="K1427" s="939"/>
      <c r="L1427" s="939"/>
      <c r="M1427" s="939"/>
      <c r="N1427" s="1387"/>
      <c r="O1427" s="1326"/>
      <c r="P1427" s="1326"/>
      <c r="Q1427" s="1326"/>
      <c r="R1427" s="1413"/>
      <c r="S1427" s="1414"/>
      <c r="T1427" s="1415"/>
      <c r="U1427" s="1416"/>
      <c r="V1427" s="1417"/>
      <c r="W1427" s="5478"/>
      <c r="X1427" s="529"/>
      <c r="Y1427" s="5357"/>
      <c r="Z1427" s="1288" t="s">
        <v>1382</v>
      </c>
    </row>
    <row r="1428" spans="1:26" ht="18" customHeight="1">
      <c r="A1428" s="5357"/>
      <c r="B1428" s="2896">
        <f>LARGE(B1417:B1427,1)+1</f>
        <v>12</v>
      </c>
      <c r="C1428" s="1386"/>
      <c r="D1428" s="939"/>
      <c r="E1428" s="939"/>
      <c r="F1428" s="939"/>
      <c r="G1428" s="939"/>
      <c r="H1428" s="939"/>
      <c r="I1428" s="939"/>
      <c r="J1428" s="939"/>
      <c r="K1428" s="939"/>
      <c r="L1428" s="939"/>
      <c r="M1428" s="939"/>
      <c r="N1428" s="1387"/>
      <c r="O1428" s="1326"/>
      <c r="P1428" s="1326"/>
      <c r="Q1428" s="1326"/>
      <c r="R1428" s="1413"/>
      <c r="S1428" s="1414"/>
      <c r="T1428" s="1415"/>
      <c r="U1428" s="1416"/>
      <c r="V1428" s="1417"/>
      <c r="W1428" s="5478"/>
      <c r="X1428" s="529"/>
      <c r="Y1428" s="5357"/>
      <c r="Z1428" s="1288" t="s">
        <v>1382</v>
      </c>
    </row>
    <row r="1429" spans="1:26" ht="18" customHeight="1">
      <c r="A1429" s="5357"/>
      <c r="B1429" s="2896">
        <f>LARGE(B1417:B1428,1)+1</f>
        <v>13</v>
      </c>
      <c r="C1429" s="1384"/>
      <c r="D1429" s="935"/>
      <c r="E1429" s="935"/>
      <c r="F1429" s="935"/>
      <c r="G1429" s="935"/>
      <c r="H1429" s="935"/>
      <c r="I1429" s="935"/>
      <c r="J1429" s="935"/>
      <c r="K1429" s="1391"/>
      <c r="L1429" s="1391"/>
      <c r="M1429" s="1391"/>
      <c r="N1429" s="67"/>
      <c r="O1429" s="1326"/>
      <c r="P1429" s="1326"/>
      <c r="Q1429" s="1326"/>
      <c r="R1429" s="1413"/>
      <c r="S1429" s="1414"/>
      <c r="T1429" s="1415"/>
      <c r="U1429" s="1416"/>
      <c r="V1429" s="1417"/>
      <c r="W1429" s="5478"/>
      <c r="X1429" s="529"/>
      <c r="Y1429" s="5357"/>
      <c r="Z1429" s="1288" t="s">
        <v>1382</v>
      </c>
    </row>
    <row r="1430" spans="1:26" ht="18" customHeight="1">
      <c r="A1430" s="5357"/>
      <c r="B1430" s="2896">
        <f>LARGE(B1417:B1429,1)+1</f>
        <v>14</v>
      </c>
      <c r="C1430" s="1384"/>
      <c r="D1430" s="935"/>
      <c r="E1430" s="935"/>
      <c r="F1430" s="935"/>
      <c r="G1430" s="935"/>
      <c r="H1430" s="935"/>
      <c r="I1430" s="935"/>
      <c r="J1430" s="935"/>
      <c r="K1430" s="935"/>
      <c r="L1430" s="935"/>
      <c r="M1430" s="935"/>
      <c r="N1430" s="1392"/>
      <c r="O1430" s="1326"/>
      <c r="P1430" s="1326"/>
      <c r="Q1430" s="1326"/>
      <c r="R1430" s="1413"/>
      <c r="S1430" s="1414"/>
      <c r="T1430" s="1415"/>
      <c r="U1430" s="1416"/>
      <c r="V1430" s="1417"/>
      <c r="W1430" s="5478"/>
      <c r="X1430" s="529"/>
      <c r="Y1430" s="5357"/>
      <c r="Z1430" s="1288" t="s">
        <v>1382</v>
      </c>
    </row>
    <row r="1431" spans="1:26" ht="18" customHeight="1">
      <c r="A1431" s="5357"/>
      <c r="B1431" s="2896">
        <f>LARGE(B1417:B1430,1)+1</f>
        <v>15</v>
      </c>
      <c r="C1431" s="1384"/>
      <c r="D1431" s="935"/>
      <c r="E1431" s="935"/>
      <c r="F1431" s="935"/>
      <c r="G1431" s="935"/>
      <c r="H1431" s="935"/>
      <c r="I1431" s="935"/>
      <c r="J1431" s="935"/>
      <c r="K1431" s="935"/>
      <c r="L1431" s="935"/>
      <c r="M1431" s="935"/>
      <c r="N1431" s="1392"/>
      <c r="O1431" s="1326"/>
      <c r="P1431" s="1326"/>
      <c r="Q1431" s="1326"/>
      <c r="R1431" s="1413"/>
      <c r="S1431" s="1414"/>
      <c r="T1431" s="1415"/>
      <c r="U1431" s="1416"/>
      <c r="V1431" s="1417"/>
      <c r="W1431" s="5478"/>
      <c r="X1431" s="529"/>
      <c r="Y1431" s="5357"/>
      <c r="Z1431" s="1288" t="s">
        <v>1382</v>
      </c>
    </row>
    <row r="1432" spans="1:26" ht="18" customHeight="1">
      <c r="A1432" s="5357"/>
      <c r="B1432" s="2896">
        <f>LARGE(B1417:B1431,1)+1</f>
        <v>16</v>
      </c>
      <c r="C1432" s="1384"/>
      <c r="D1432" s="935"/>
      <c r="E1432" s="935"/>
      <c r="F1432" s="935"/>
      <c r="G1432" s="935"/>
      <c r="H1432" s="935"/>
      <c r="I1432" s="935"/>
      <c r="J1432" s="935"/>
      <c r="K1432" s="935"/>
      <c r="L1432" s="935"/>
      <c r="M1432" s="935"/>
      <c r="N1432" s="1392"/>
      <c r="O1432" s="1326"/>
      <c r="P1432" s="1326"/>
      <c r="Q1432" s="1326"/>
      <c r="R1432" s="1413"/>
      <c r="S1432" s="1414"/>
      <c r="T1432" s="1415"/>
      <c r="U1432" s="1416"/>
      <c r="V1432" s="1417"/>
      <c r="W1432" s="5478"/>
      <c r="X1432" s="529"/>
      <c r="Y1432" s="5357"/>
      <c r="Z1432" s="1288" t="s">
        <v>1382</v>
      </c>
    </row>
    <row r="1433" spans="1:26" ht="18" customHeight="1">
      <c r="A1433" s="5357"/>
      <c r="B1433" s="2896">
        <f>LARGE(B1417:B1432,1)+1</f>
        <v>17</v>
      </c>
      <c r="C1433" s="1384"/>
      <c r="D1433" s="935"/>
      <c r="E1433" s="935"/>
      <c r="F1433" s="935"/>
      <c r="G1433" s="935"/>
      <c r="H1433" s="935"/>
      <c r="I1433" s="935"/>
      <c r="J1433" s="935"/>
      <c r="K1433" s="935"/>
      <c r="L1433" s="935"/>
      <c r="M1433" s="935"/>
      <c r="N1433" s="1392"/>
      <c r="O1433" s="1326"/>
      <c r="P1433" s="1326"/>
      <c r="Q1433" s="1326"/>
      <c r="R1433" s="1413"/>
      <c r="S1433" s="1414"/>
      <c r="T1433" s="1415"/>
      <c r="U1433" s="1416"/>
      <c r="V1433" s="1417"/>
      <c r="W1433" s="5478"/>
      <c r="X1433" s="529"/>
      <c r="Y1433" s="5357"/>
      <c r="Z1433" s="1288" t="s">
        <v>1382</v>
      </c>
    </row>
    <row r="1434" spans="1:26" ht="18" customHeight="1">
      <c r="A1434" s="5357"/>
      <c r="B1434" s="2896">
        <f>LARGE(B1417:B1433,1)+1</f>
        <v>18</v>
      </c>
      <c r="C1434" s="1384"/>
      <c r="D1434" s="935"/>
      <c r="E1434" s="935"/>
      <c r="F1434" s="935"/>
      <c r="G1434" s="935"/>
      <c r="H1434" s="935"/>
      <c r="I1434" s="935"/>
      <c r="J1434" s="935"/>
      <c r="K1434" s="935"/>
      <c r="L1434" s="935"/>
      <c r="M1434" s="935"/>
      <c r="N1434" s="1392"/>
      <c r="O1434" s="1326"/>
      <c r="P1434" s="1326"/>
      <c r="Q1434" s="1326"/>
      <c r="R1434" s="1413"/>
      <c r="S1434" s="1414"/>
      <c r="T1434" s="1415"/>
      <c r="U1434" s="1416"/>
      <c r="V1434" s="1417"/>
      <c r="W1434" s="5478"/>
      <c r="X1434" s="529"/>
      <c r="Y1434" s="5357"/>
      <c r="Z1434" s="1288" t="s">
        <v>1382</v>
      </c>
    </row>
    <row r="1435" spans="1:26" ht="18" customHeight="1">
      <c r="A1435" s="5357"/>
      <c r="B1435" s="2896">
        <f>LARGE(B1417:B1434,1)+1</f>
        <v>19</v>
      </c>
      <c r="C1435" s="1384"/>
      <c r="D1435" s="935"/>
      <c r="E1435" s="935"/>
      <c r="F1435" s="935"/>
      <c r="G1435" s="935"/>
      <c r="H1435" s="935"/>
      <c r="I1435" s="935"/>
      <c r="J1435" s="935"/>
      <c r="K1435" s="935"/>
      <c r="L1435" s="935"/>
      <c r="M1435" s="935"/>
      <c r="N1435" s="1392"/>
      <c r="O1435" s="1326"/>
      <c r="P1435" s="1326"/>
      <c r="Q1435" s="1326"/>
      <c r="R1435" s="1413"/>
      <c r="S1435" s="1414"/>
      <c r="T1435" s="1415"/>
      <c r="U1435" s="1416"/>
      <c r="V1435" s="1417"/>
      <c r="W1435" s="5478"/>
      <c r="X1435" s="529"/>
      <c r="Y1435" s="5357"/>
      <c r="Z1435" s="1288" t="s">
        <v>1382</v>
      </c>
    </row>
    <row r="1436" spans="1:26" ht="18" customHeight="1">
      <c r="A1436" s="5357"/>
      <c r="B1436" s="2896">
        <f>LARGE(B1417:B1435,1)+1</f>
        <v>20</v>
      </c>
      <c r="C1436" s="1384"/>
      <c r="D1436" s="935"/>
      <c r="E1436" s="935"/>
      <c r="F1436" s="935"/>
      <c r="G1436" s="935"/>
      <c r="H1436" s="935"/>
      <c r="I1436" s="935"/>
      <c r="J1436" s="935"/>
      <c r="K1436" s="935"/>
      <c r="L1436" s="935"/>
      <c r="M1436" s="935"/>
      <c r="N1436" s="1392"/>
      <c r="O1436" s="1326"/>
      <c r="P1436" s="1326"/>
      <c r="Q1436" s="1326"/>
      <c r="R1436" s="1413"/>
      <c r="S1436" s="1414"/>
      <c r="T1436" s="1415"/>
      <c r="U1436" s="1416"/>
      <c r="V1436" s="1417"/>
      <c r="W1436" s="5478"/>
      <c r="X1436" s="529"/>
      <c r="Y1436" s="5357"/>
      <c r="Z1436" s="1288" t="s">
        <v>1382</v>
      </c>
    </row>
    <row r="1437" spans="1:26" ht="18" customHeight="1">
      <c r="A1437" s="5357"/>
      <c r="B1437" s="2896">
        <f>LARGE(B1417:B1436,1)+1</f>
        <v>21</v>
      </c>
      <c r="C1437" s="1384"/>
      <c r="D1437" s="935"/>
      <c r="E1437" s="935"/>
      <c r="F1437" s="935"/>
      <c r="G1437" s="935"/>
      <c r="H1437" s="935"/>
      <c r="I1437" s="935"/>
      <c r="J1437" s="935"/>
      <c r="K1437" s="935"/>
      <c r="L1437" s="935"/>
      <c r="M1437" s="935"/>
      <c r="N1437" s="1392"/>
      <c r="O1437" s="1326"/>
      <c r="P1437" s="1326"/>
      <c r="Q1437" s="1326"/>
      <c r="R1437" s="1413"/>
      <c r="S1437" s="1414"/>
      <c r="T1437" s="1415"/>
      <c r="U1437" s="1416"/>
      <c r="V1437" s="1417"/>
      <c r="W1437" s="5478"/>
      <c r="X1437" s="529"/>
      <c r="Y1437" s="5357"/>
      <c r="Z1437" s="1288" t="s">
        <v>1382</v>
      </c>
    </row>
    <row r="1438" spans="1:26" ht="18" customHeight="1">
      <c r="A1438" s="5357"/>
      <c r="B1438" s="2896">
        <f>LARGE(B1417:B1437,1)+1</f>
        <v>22</v>
      </c>
      <c r="C1438" s="1384"/>
      <c r="D1438" s="935"/>
      <c r="E1438" s="935"/>
      <c r="F1438" s="935"/>
      <c r="G1438" s="935"/>
      <c r="H1438" s="935"/>
      <c r="I1438" s="935"/>
      <c r="J1438" s="935"/>
      <c r="K1438" s="935"/>
      <c r="L1438" s="935"/>
      <c r="M1438" s="935"/>
      <c r="N1438" s="1392"/>
      <c r="O1438" s="1326"/>
      <c r="P1438" s="1326"/>
      <c r="Q1438" s="1326"/>
      <c r="R1438" s="1413"/>
      <c r="S1438" s="1414"/>
      <c r="T1438" s="1415"/>
      <c r="U1438" s="1416"/>
      <c r="V1438" s="1417"/>
      <c r="W1438" s="5478"/>
      <c r="X1438" s="529"/>
      <c r="Y1438" s="5357"/>
      <c r="Z1438" s="1288" t="s">
        <v>1382</v>
      </c>
    </row>
    <row r="1439" spans="1:26" ht="18" customHeight="1">
      <c r="A1439" s="5357"/>
      <c r="B1439" s="2896">
        <f>LARGE(B1417:B1438,1)+1</f>
        <v>23</v>
      </c>
      <c r="C1439" s="1384"/>
      <c r="D1439" s="935"/>
      <c r="E1439" s="935"/>
      <c r="F1439" s="935"/>
      <c r="G1439" s="935"/>
      <c r="H1439" s="935"/>
      <c r="I1439" s="935"/>
      <c r="J1439" s="935"/>
      <c r="K1439" s="935"/>
      <c r="L1439" s="935"/>
      <c r="M1439" s="935"/>
      <c r="N1439" s="1392"/>
      <c r="O1439" s="1326"/>
      <c r="P1439" s="1326"/>
      <c r="Q1439" s="1326"/>
      <c r="R1439" s="1413"/>
      <c r="S1439" s="1414"/>
      <c r="T1439" s="1415"/>
      <c r="U1439" s="1416"/>
      <c r="V1439" s="1417"/>
      <c r="W1439" s="5478"/>
      <c r="X1439" s="529"/>
      <c r="Y1439" s="5357"/>
      <c r="Z1439" s="1288" t="s">
        <v>1382</v>
      </c>
    </row>
    <row r="1440" spans="1:26" ht="18" customHeight="1">
      <c r="A1440" s="5357"/>
      <c r="B1440" s="2896">
        <f>LARGE(B1417:B1439,1)+1</f>
        <v>24</v>
      </c>
      <c r="C1440" s="1384"/>
      <c r="D1440" s="935"/>
      <c r="E1440" s="935"/>
      <c r="F1440" s="935"/>
      <c r="G1440" s="935"/>
      <c r="H1440" s="935"/>
      <c r="I1440" s="935"/>
      <c r="J1440" s="935"/>
      <c r="K1440" s="935"/>
      <c r="L1440" s="935"/>
      <c r="M1440" s="935"/>
      <c r="N1440" s="1392"/>
      <c r="O1440" s="1326"/>
      <c r="P1440" s="1326"/>
      <c r="Q1440" s="1326"/>
      <c r="R1440" s="1413"/>
      <c r="S1440" s="1414"/>
      <c r="T1440" s="1415"/>
      <c r="U1440" s="1416"/>
      <c r="V1440" s="1417"/>
      <c r="W1440" s="5478"/>
      <c r="X1440" s="529"/>
      <c r="Y1440" s="5357"/>
      <c r="Z1440" s="1288" t="s">
        <v>1382</v>
      </c>
    </row>
    <row r="1441" spans="1:26" ht="18" customHeight="1">
      <c r="A1441" s="5357"/>
      <c r="B1441" s="2896">
        <f>LARGE(B1417:B1440,1)+1</f>
        <v>25</v>
      </c>
      <c r="C1441" s="1384"/>
      <c r="D1441" s="935"/>
      <c r="E1441" s="935"/>
      <c r="F1441" s="935"/>
      <c r="G1441" s="935"/>
      <c r="H1441" s="935"/>
      <c r="I1441" s="935"/>
      <c r="J1441" s="935"/>
      <c r="K1441" s="935"/>
      <c r="L1441" s="935"/>
      <c r="M1441" s="935"/>
      <c r="N1441" s="1392"/>
      <c r="O1441" s="1326"/>
      <c r="P1441" s="1326"/>
      <c r="Q1441" s="1326"/>
      <c r="R1441" s="1413"/>
      <c r="S1441" s="1414"/>
      <c r="T1441" s="1415"/>
      <c r="U1441" s="1416"/>
      <c r="V1441" s="1417"/>
      <c r="W1441" s="5478"/>
      <c r="X1441" s="529"/>
      <c r="Y1441" s="5357"/>
      <c r="Z1441" s="1288" t="s">
        <v>1382</v>
      </c>
    </row>
    <row r="1442" spans="1:26" ht="18" customHeight="1">
      <c r="A1442" s="5357"/>
      <c r="B1442" s="2896">
        <f>LARGE(B1417:B1441,1)+1</f>
        <v>26</v>
      </c>
      <c r="C1442" s="1384"/>
      <c r="D1442" s="935"/>
      <c r="E1442" s="935"/>
      <c r="F1442" s="935"/>
      <c r="G1442" s="935"/>
      <c r="H1442" s="935"/>
      <c r="I1442" s="935"/>
      <c r="J1442" s="935"/>
      <c r="K1442" s="935"/>
      <c r="L1442" s="935"/>
      <c r="M1442" s="935"/>
      <c r="N1442" s="1392"/>
      <c r="O1442" s="1326"/>
      <c r="P1442" s="1326"/>
      <c r="Q1442" s="1326"/>
      <c r="R1442" s="1413"/>
      <c r="S1442" s="1414"/>
      <c r="T1442" s="1415"/>
      <c r="U1442" s="1416"/>
      <c r="V1442" s="1417"/>
      <c r="W1442" s="5478"/>
      <c r="X1442" s="529"/>
      <c r="Y1442" s="5357"/>
      <c r="Z1442" s="1288" t="s">
        <v>1382</v>
      </c>
    </row>
    <row r="1443" spans="1:26" ht="18" customHeight="1">
      <c r="A1443" s="5357"/>
      <c r="B1443" s="2896">
        <f>LARGE(B1417:B1442,1)+1</f>
        <v>27</v>
      </c>
      <c r="C1443" s="1384"/>
      <c r="D1443" s="935"/>
      <c r="E1443" s="935"/>
      <c r="F1443" s="935"/>
      <c r="G1443" s="935"/>
      <c r="H1443" s="935"/>
      <c r="I1443" s="935"/>
      <c r="J1443" s="935"/>
      <c r="K1443" s="935"/>
      <c r="L1443" s="935"/>
      <c r="M1443" s="935"/>
      <c r="N1443" s="1392"/>
      <c r="O1443" s="1326"/>
      <c r="P1443" s="1326"/>
      <c r="Q1443" s="1326"/>
      <c r="R1443" s="1413"/>
      <c r="S1443" s="1414"/>
      <c r="T1443" s="1415"/>
      <c r="U1443" s="1416"/>
      <c r="V1443" s="1417"/>
      <c r="W1443" s="5478"/>
      <c r="X1443" s="529"/>
      <c r="Y1443" s="5357"/>
      <c r="Z1443" s="1288" t="s">
        <v>1382</v>
      </c>
    </row>
    <row r="1444" spans="1:26" ht="18" customHeight="1">
      <c r="A1444" s="5357"/>
      <c r="B1444" s="2896">
        <f>LARGE(B1417:B1443,1)+1</f>
        <v>28</v>
      </c>
      <c r="C1444" s="1384"/>
      <c r="D1444" s="935"/>
      <c r="E1444" s="935"/>
      <c r="F1444" s="935"/>
      <c r="G1444" s="935"/>
      <c r="H1444" s="935"/>
      <c r="I1444" s="935"/>
      <c r="J1444" s="935"/>
      <c r="K1444" s="935"/>
      <c r="L1444" s="935"/>
      <c r="M1444" s="935"/>
      <c r="N1444" s="1392"/>
      <c r="O1444" s="1326"/>
      <c r="P1444" s="1326"/>
      <c r="Q1444" s="1326"/>
      <c r="R1444" s="1413"/>
      <c r="S1444" s="1414"/>
      <c r="T1444" s="1415"/>
      <c r="U1444" s="1416"/>
      <c r="V1444" s="1417"/>
      <c r="W1444" s="5478"/>
      <c r="X1444" s="529"/>
      <c r="Y1444" s="5357"/>
      <c r="Z1444" s="1288" t="s">
        <v>1382</v>
      </c>
    </row>
    <row r="1445" spans="1:26" ht="18" customHeight="1">
      <c r="A1445" s="5357"/>
      <c r="B1445" s="2896">
        <f>LARGE(B1417:B1444,1)+1</f>
        <v>29</v>
      </c>
      <c r="C1445" s="1384"/>
      <c r="D1445" s="935"/>
      <c r="E1445" s="935"/>
      <c r="F1445" s="935"/>
      <c r="G1445" s="935"/>
      <c r="H1445" s="935"/>
      <c r="I1445" s="935"/>
      <c r="J1445" s="935"/>
      <c r="K1445" s="935"/>
      <c r="L1445" s="935"/>
      <c r="M1445" s="935"/>
      <c r="N1445" s="1392"/>
      <c r="O1445" s="1326"/>
      <c r="P1445" s="1326"/>
      <c r="Q1445" s="1326"/>
      <c r="R1445" s="1413"/>
      <c r="S1445" s="1414"/>
      <c r="T1445" s="1415"/>
      <c r="U1445" s="1416"/>
      <c r="V1445" s="1417"/>
      <c r="W1445" s="5478"/>
      <c r="X1445" s="529"/>
      <c r="Y1445" s="5357"/>
      <c r="Z1445" s="1288" t="s">
        <v>1382</v>
      </c>
    </row>
    <row r="1446" spans="1:26" ht="18" customHeight="1">
      <c r="A1446" s="5357"/>
      <c r="B1446" s="2896">
        <f>LARGE(B1417:B1445,1)+1</f>
        <v>30</v>
      </c>
      <c r="C1446" s="1384"/>
      <c r="D1446" s="935"/>
      <c r="E1446" s="935"/>
      <c r="F1446" s="935"/>
      <c r="G1446" s="935"/>
      <c r="H1446" s="935"/>
      <c r="I1446" s="935"/>
      <c r="J1446" s="935"/>
      <c r="K1446" s="935"/>
      <c r="L1446" s="935"/>
      <c r="M1446" s="935"/>
      <c r="N1446" s="1392"/>
      <c r="O1446" s="1326"/>
      <c r="P1446" s="1326"/>
      <c r="Q1446" s="1326"/>
      <c r="R1446" s="1413"/>
      <c r="S1446" s="1414"/>
      <c r="T1446" s="1415"/>
      <c r="U1446" s="1416"/>
      <c r="V1446" s="1417"/>
      <c r="W1446" s="5478"/>
      <c r="X1446" s="529"/>
      <c r="Y1446" s="5357"/>
      <c r="Z1446" s="1288" t="s">
        <v>1382</v>
      </c>
    </row>
    <row r="1447" spans="1:26" ht="18" customHeight="1">
      <c r="A1447" s="5357"/>
      <c r="B1447" s="2896">
        <f>LARGE(B1417:B1446,1)+1</f>
        <v>31</v>
      </c>
      <c r="C1447" s="1384"/>
      <c r="D1447" s="935"/>
      <c r="E1447" s="935"/>
      <c r="F1447" s="935"/>
      <c r="G1447" s="935"/>
      <c r="H1447" s="935"/>
      <c r="I1447" s="935"/>
      <c r="J1447" s="935"/>
      <c r="K1447" s="935"/>
      <c r="L1447" s="935"/>
      <c r="M1447" s="935"/>
      <c r="N1447" s="1392"/>
      <c r="O1447" s="1326"/>
      <c r="P1447" s="1326"/>
      <c r="Q1447" s="1326"/>
      <c r="R1447" s="1413"/>
      <c r="S1447" s="1414"/>
      <c r="T1447" s="1415"/>
      <c r="U1447" s="1416"/>
      <c r="V1447" s="1417"/>
      <c r="W1447" s="5478"/>
      <c r="X1447" s="529"/>
      <c r="Y1447" s="5357"/>
      <c r="Z1447" s="1288" t="s">
        <v>1382</v>
      </c>
    </row>
    <row r="1448" spans="1:26" ht="18" customHeight="1">
      <c r="A1448" s="5357"/>
      <c r="B1448" s="2896">
        <f>LARGE(B1417:B1447,1)+1</f>
        <v>32</v>
      </c>
      <c r="C1448" s="1384"/>
      <c r="D1448" s="935"/>
      <c r="E1448" s="935"/>
      <c r="F1448" s="935"/>
      <c r="G1448" s="935"/>
      <c r="H1448" s="935"/>
      <c r="I1448" s="935"/>
      <c r="J1448" s="935"/>
      <c r="K1448" s="935"/>
      <c r="L1448" s="935"/>
      <c r="M1448" s="935"/>
      <c r="N1448" s="1392"/>
      <c r="O1448" s="1326"/>
      <c r="P1448" s="1326"/>
      <c r="Q1448" s="1326"/>
      <c r="R1448" s="1413"/>
      <c r="S1448" s="1414"/>
      <c r="T1448" s="1415"/>
      <c r="U1448" s="1416"/>
      <c r="V1448" s="1417"/>
      <c r="W1448" s="5478"/>
      <c r="X1448" s="529"/>
      <c r="Y1448" s="5357"/>
      <c r="Z1448" s="1288" t="s">
        <v>1382</v>
      </c>
    </row>
    <row r="1449" spans="1:26" ht="18" customHeight="1">
      <c r="A1449" s="5357"/>
      <c r="B1449" s="2896">
        <f>LARGE(B1417:B1448,1)+1</f>
        <v>33</v>
      </c>
      <c r="C1449" s="1384"/>
      <c r="D1449" s="935"/>
      <c r="E1449" s="935"/>
      <c r="F1449" s="935"/>
      <c r="G1449" s="935"/>
      <c r="H1449" s="935"/>
      <c r="I1449" s="935"/>
      <c r="J1449" s="935"/>
      <c r="K1449" s="935"/>
      <c r="L1449" s="935"/>
      <c r="M1449" s="935"/>
      <c r="N1449" s="1392"/>
      <c r="O1449" s="1326"/>
      <c r="P1449" s="1326"/>
      <c r="Q1449" s="1326"/>
      <c r="R1449" s="1413"/>
      <c r="S1449" s="1414"/>
      <c r="T1449" s="1415"/>
      <c r="U1449" s="1416"/>
      <c r="V1449" s="1417"/>
      <c r="W1449" s="5478"/>
      <c r="X1449" s="529"/>
      <c r="Y1449" s="5357"/>
      <c r="Z1449" s="1288" t="s">
        <v>1382</v>
      </c>
    </row>
    <row r="1450" spans="1:26" ht="18" customHeight="1">
      <c r="A1450" s="5357"/>
      <c r="B1450" s="2896">
        <f>LARGE(B1417:B1449,1)+1</f>
        <v>34</v>
      </c>
      <c r="C1450" s="1384"/>
      <c r="D1450" s="935"/>
      <c r="E1450" s="935"/>
      <c r="F1450" s="935"/>
      <c r="G1450" s="935"/>
      <c r="H1450" s="935"/>
      <c r="I1450" s="935"/>
      <c r="J1450" s="935"/>
      <c r="K1450" s="935"/>
      <c r="L1450" s="935"/>
      <c r="M1450" s="935"/>
      <c r="N1450" s="1392"/>
      <c r="O1450" s="1326"/>
      <c r="P1450" s="1326"/>
      <c r="Q1450" s="1326"/>
      <c r="R1450" s="1413"/>
      <c r="S1450" s="1414"/>
      <c r="T1450" s="1415"/>
      <c r="U1450" s="1416"/>
      <c r="V1450" s="1417"/>
      <c r="W1450" s="5478"/>
      <c r="X1450" s="529"/>
      <c r="Y1450" s="5357"/>
      <c r="Z1450" s="1288" t="s">
        <v>1382</v>
      </c>
    </row>
    <row r="1451" spans="1:26" ht="18" customHeight="1">
      <c r="A1451" s="5357"/>
      <c r="B1451" s="2896">
        <f>LARGE(B1417:B1450,1)+1</f>
        <v>35</v>
      </c>
      <c r="C1451" s="1384"/>
      <c r="D1451" s="935"/>
      <c r="E1451" s="935"/>
      <c r="F1451" s="935"/>
      <c r="G1451" s="935"/>
      <c r="H1451" s="935"/>
      <c r="I1451" s="935"/>
      <c r="J1451" s="935"/>
      <c r="K1451" s="935"/>
      <c r="L1451" s="935"/>
      <c r="M1451" s="935"/>
      <c r="N1451" s="1392"/>
      <c r="O1451" s="1326"/>
      <c r="P1451" s="1326"/>
      <c r="Q1451" s="1326"/>
      <c r="R1451" s="1413"/>
      <c r="S1451" s="1414"/>
      <c r="T1451" s="1415"/>
      <c r="U1451" s="1416"/>
      <c r="V1451" s="1417"/>
      <c r="W1451" s="5478"/>
      <c r="X1451" s="529"/>
      <c r="Y1451" s="5357"/>
      <c r="Z1451" s="1288" t="s">
        <v>1382</v>
      </c>
    </row>
    <row r="1452" spans="1:26" ht="18" customHeight="1">
      <c r="A1452" s="5357"/>
      <c r="B1452" s="2896">
        <f>LARGE(B1417:B1451,1)+1</f>
        <v>36</v>
      </c>
      <c r="C1452" s="1384"/>
      <c r="D1452" s="935"/>
      <c r="E1452" s="935"/>
      <c r="F1452" s="935"/>
      <c r="G1452" s="935"/>
      <c r="H1452" s="935"/>
      <c r="I1452" s="935"/>
      <c r="J1452" s="935"/>
      <c r="K1452" s="935"/>
      <c r="L1452" s="935"/>
      <c r="M1452" s="935"/>
      <c r="N1452" s="1392"/>
      <c r="O1452" s="1326"/>
      <c r="P1452" s="1326"/>
      <c r="Q1452" s="1326"/>
      <c r="R1452" s="1413"/>
      <c r="S1452" s="1414"/>
      <c r="T1452" s="1415"/>
      <c r="U1452" s="1416"/>
      <c r="V1452" s="1417"/>
      <c r="W1452" s="5478"/>
      <c r="X1452" s="529"/>
      <c r="Y1452" s="5357"/>
      <c r="Z1452" s="1288" t="s">
        <v>1382</v>
      </c>
    </row>
    <row r="1453" spans="1:26" ht="18" customHeight="1">
      <c r="A1453" s="5357"/>
      <c r="B1453" s="2896">
        <f>LARGE(B1417:B1452,1)+1</f>
        <v>37</v>
      </c>
      <c r="C1453" s="1384"/>
      <c r="D1453" s="935"/>
      <c r="E1453" s="935"/>
      <c r="F1453" s="935"/>
      <c r="G1453" s="935"/>
      <c r="H1453" s="935"/>
      <c r="I1453" s="935"/>
      <c r="J1453" s="935"/>
      <c r="K1453" s="935"/>
      <c r="L1453" s="935"/>
      <c r="M1453" s="935"/>
      <c r="N1453" s="1392"/>
      <c r="O1453" s="1326"/>
      <c r="P1453" s="1326"/>
      <c r="Q1453" s="1326"/>
      <c r="R1453" s="1413"/>
      <c r="S1453" s="1414"/>
      <c r="T1453" s="1415"/>
      <c r="U1453" s="1416"/>
      <c r="V1453" s="1417"/>
      <c r="W1453" s="5478"/>
      <c r="X1453" s="529"/>
      <c r="Y1453" s="5357"/>
      <c r="Z1453" s="1288" t="s">
        <v>1382</v>
      </c>
    </row>
    <row r="1454" spans="1:26" ht="18" customHeight="1">
      <c r="A1454" s="5357"/>
      <c r="B1454" s="2896">
        <f>LARGE(B1417:B1453,1)+1</f>
        <v>38</v>
      </c>
      <c r="C1454" s="1384"/>
      <c r="D1454" s="935"/>
      <c r="E1454" s="935"/>
      <c r="F1454" s="935"/>
      <c r="G1454" s="935"/>
      <c r="H1454" s="935"/>
      <c r="I1454" s="935"/>
      <c r="J1454" s="935"/>
      <c r="K1454" s="935"/>
      <c r="L1454" s="935"/>
      <c r="M1454" s="935"/>
      <c r="N1454" s="1392"/>
      <c r="O1454" s="1326"/>
      <c r="P1454" s="1326"/>
      <c r="Q1454" s="1326"/>
      <c r="R1454" s="1413"/>
      <c r="S1454" s="1414"/>
      <c r="T1454" s="1415"/>
      <c r="U1454" s="1416"/>
      <c r="V1454" s="1417"/>
      <c r="W1454" s="5478"/>
      <c r="X1454" s="529"/>
      <c r="Y1454" s="5357"/>
      <c r="Z1454" s="1288" t="s">
        <v>1382</v>
      </c>
    </row>
    <row r="1455" spans="1:26" ht="18" customHeight="1">
      <c r="A1455" s="5357"/>
      <c r="B1455" s="2896">
        <f>LARGE(B1417:B1454,1)+1</f>
        <v>39</v>
      </c>
      <c r="C1455" s="1384"/>
      <c r="D1455" s="935"/>
      <c r="E1455" s="935"/>
      <c r="F1455" s="935"/>
      <c r="G1455" s="935"/>
      <c r="H1455" s="935"/>
      <c r="I1455" s="935"/>
      <c r="J1455" s="935"/>
      <c r="K1455" s="935"/>
      <c r="L1455" s="935"/>
      <c r="M1455" s="935"/>
      <c r="N1455" s="1392"/>
      <c r="O1455" s="1326"/>
      <c r="P1455" s="1326"/>
      <c r="Q1455" s="1326"/>
      <c r="R1455" s="1413"/>
      <c r="S1455" s="1414"/>
      <c r="T1455" s="1415"/>
      <c r="U1455" s="1416"/>
      <c r="V1455" s="1417"/>
      <c r="W1455" s="5478"/>
      <c r="X1455" s="529"/>
      <c r="Y1455" s="5357"/>
      <c r="Z1455" s="1288" t="s">
        <v>1382</v>
      </c>
    </row>
    <row r="1456" spans="1:26" ht="18" customHeight="1">
      <c r="A1456" s="5357"/>
      <c r="B1456" s="2896">
        <f>LARGE(B1417:B1455,1)+1</f>
        <v>40</v>
      </c>
      <c r="C1456" s="1384"/>
      <c r="D1456" s="935"/>
      <c r="E1456" s="935"/>
      <c r="F1456" s="935"/>
      <c r="G1456" s="935"/>
      <c r="H1456" s="935"/>
      <c r="I1456" s="935"/>
      <c r="J1456" s="935"/>
      <c r="K1456" s="935"/>
      <c r="L1456" s="935"/>
      <c r="M1456" s="935"/>
      <c r="N1456" s="1392"/>
      <c r="O1456" s="1326"/>
      <c r="P1456" s="1326"/>
      <c r="Q1456" s="1326"/>
      <c r="R1456" s="1413"/>
      <c r="S1456" s="1414"/>
      <c r="T1456" s="1415"/>
      <c r="U1456" s="1416"/>
      <c r="V1456" s="1417"/>
      <c r="W1456" s="5478"/>
      <c r="X1456" s="529"/>
      <c r="Y1456" s="5357"/>
      <c r="Z1456" s="1288" t="s">
        <v>1382</v>
      </c>
    </row>
    <row r="1457" spans="1:26" ht="18" customHeight="1">
      <c r="A1457" s="5357"/>
      <c r="B1457" s="2896">
        <f>LARGE(B1417:B1456,1)+1</f>
        <v>41</v>
      </c>
      <c r="C1457" s="1384"/>
      <c r="D1457" s="935"/>
      <c r="E1457" s="935"/>
      <c r="F1457" s="935"/>
      <c r="G1457" s="935"/>
      <c r="H1457" s="935"/>
      <c r="I1457" s="935"/>
      <c r="J1457" s="935"/>
      <c r="K1457" s="935"/>
      <c r="L1457" s="935"/>
      <c r="M1457" s="935"/>
      <c r="N1457" s="1392"/>
      <c r="O1457" s="1326"/>
      <c r="P1457" s="1326"/>
      <c r="Q1457" s="1326"/>
      <c r="R1457" s="1413"/>
      <c r="S1457" s="1414"/>
      <c r="T1457" s="1415"/>
      <c r="U1457" s="1416"/>
      <c r="V1457" s="1417"/>
      <c r="W1457" s="5478"/>
      <c r="X1457" s="529"/>
      <c r="Y1457" s="5357"/>
      <c r="Z1457" s="1288" t="s">
        <v>1382</v>
      </c>
    </row>
    <row r="1458" spans="1:26" ht="18" customHeight="1">
      <c r="A1458" s="5357"/>
      <c r="B1458" s="2896">
        <f>LARGE(B1417:B1457,1)+1</f>
        <v>42</v>
      </c>
      <c r="C1458" s="1384"/>
      <c r="D1458" s="935"/>
      <c r="E1458" s="935"/>
      <c r="F1458" s="935"/>
      <c r="G1458" s="935"/>
      <c r="H1458" s="935"/>
      <c r="I1458" s="935"/>
      <c r="J1458" s="935"/>
      <c r="K1458" s="935"/>
      <c r="L1458" s="935"/>
      <c r="M1458" s="935"/>
      <c r="N1458" s="1392"/>
      <c r="O1458" s="1326"/>
      <c r="P1458" s="1326"/>
      <c r="Q1458" s="1326"/>
      <c r="R1458" s="1413"/>
      <c r="S1458" s="1414"/>
      <c r="T1458" s="1415"/>
      <c r="U1458" s="1416"/>
      <c r="V1458" s="1417"/>
      <c r="W1458" s="5478"/>
      <c r="X1458" s="529"/>
      <c r="Y1458" s="5357"/>
      <c r="Z1458" s="1288" t="s">
        <v>1382</v>
      </c>
    </row>
    <row r="1459" spans="1:26" ht="18" customHeight="1">
      <c r="A1459" s="5357"/>
      <c r="B1459" s="2896">
        <f>LARGE(B1417:B1458,1)+1</f>
        <v>43</v>
      </c>
      <c r="C1459" s="1384"/>
      <c r="D1459" s="935"/>
      <c r="E1459" s="935"/>
      <c r="F1459" s="935"/>
      <c r="G1459" s="935"/>
      <c r="H1459" s="935"/>
      <c r="I1459" s="935"/>
      <c r="J1459" s="935"/>
      <c r="K1459" s="935"/>
      <c r="L1459" s="935"/>
      <c r="M1459" s="935"/>
      <c r="N1459" s="1392"/>
      <c r="O1459" s="1326"/>
      <c r="P1459" s="1326"/>
      <c r="Q1459" s="1326"/>
      <c r="R1459" s="1413"/>
      <c r="S1459" s="1414"/>
      <c r="T1459" s="1415"/>
      <c r="U1459" s="1416"/>
      <c r="V1459" s="1417"/>
      <c r="W1459" s="5478"/>
      <c r="X1459" s="529"/>
      <c r="Y1459" s="5357"/>
      <c r="Z1459" s="1288" t="s">
        <v>1382</v>
      </c>
    </row>
    <row r="1460" spans="1:26" ht="18" customHeight="1">
      <c r="A1460" s="5357"/>
      <c r="B1460" s="2896">
        <f>LARGE(B1417:B1459,1)+1</f>
        <v>44</v>
      </c>
      <c r="C1460" s="1384"/>
      <c r="D1460" s="935"/>
      <c r="E1460" s="935"/>
      <c r="F1460" s="935"/>
      <c r="G1460" s="935"/>
      <c r="H1460" s="935"/>
      <c r="I1460" s="935"/>
      <c r="J1460" s="935"/>
      <c r="K1460" s="935"/>
      <c r="L1460" s="935"/>
      <c r="M1460" s="935"/>
      <c r="N1460" s="1392"/>
      <c r="O1460" s="1326"/>
      <c r="P1460" s="1326"/>
      <c r="Q1460" s="1326"/>
      <c r="R1460" s="1413"/>
      <c r="S1460" s="1414"/>
      <c r="T1460" s="1415"/>
      <c r="U1460" s="1416"/>
      <c r="V1460" s="1417"/>
      <c r="W1460" s="5478"/>
      <c r="X1460" s="529"/>
      <c r="Y1460" s="5357"/>
      <c r="Z1460" s="1288" t="s">
        <v>1382</v>
      </c>
    </row>
    <row r="1461" spans="1:26" ht="18" customHeight="1">
      <c r="A1461" s="5357"/>
      <c r="B1461" s="2896">
        <f>LARGE(B1417:B1460,1)+1</f>
        <v>45</v>
      </c>
      <c r="C1461" s="1384"/>
      <c r="D1461" s="935"/>
      <c r="E1461" s="935"/>
      <c r="F1461" s="935"/>
      <c r="G1461" s="935"/>
      <c r="H1461" s="935"/>
      <c r="I1461" s="935"/>
      <c r="J1461" s="935"/>
      <c r="K1461" s="935"/>
      <c r="L1461" s="935"/>
      <c r="M1461" s="935"/>
      <c r="N1461" s="1392"/>
      <c r="O1461" s="1326"/>
      <c r="P1461" s="1326"/>
      <c r="Q1461" s="1326"/>
      <c r="R1461" s="1413"/>
      <c r="S1461" s="1414"/>
      <c r="T1461" s="1415"/>
      <c r="U1461" s="1416"/>
      <c r="V1461" s="1417"/>
      <c r="W1461" s="5478"/>
      <c r="X1461" s="529"/>
      <c r="Y1461" s="5357"/>
      <c r="Z1461" s="1288" t="s">
        <v>1382</v>
      </c>
    </row>
    <row r="1462" spans="1:26" ht="18" customHeight="1">
      <c r="A1462" s="5357"/>
      <c r="B1462" s="2896">
        <f>LARGE(B1417:B1461,1)+1</f>
        <v>46</v>
      </c>
      <c r="C1462" s="1384"/>
      <c r="D1462" s="935"/>
      <c r="E1462" s="935"/>
      <c r="F1462" s="935"/>
      <c r="G1462" s="935"/>
      <c r="H1462" s="935"/>
      <c r="I1462" s="935"/>
      <c r="J1462" s="935"/>
      <c r="K1462" s="935"/>
      <c r="L1462" s="935"/>
      <c r="M1462" s="935"/>
      <c r="N1462" s="1392"/>
      <c r="O1462" s="1326"/>
      <c r="P1462" s="1326"/>
      <c r="Q1462" s="1326"/>
      <c r="R1462" s="1413"/>
      <c r="S1462" s="1414"/>
      <c r="T1462" s="1415"/>
      <c r="U1462" s="1416"/>
      <c r="V1462" s="1417"/>
      <c r="W1462" s="5478"/>
      <c r="X1462" s="529"/>
      <c r="Y1462" s="5357"/>
      <c r="Z1462" s="1288" t="s">
        <v>1382</v>
      </c>
    </row>
    <row r="1463" spans="1:26" ht="18" customHeight="1">
      <c r="A1463" s="5357"/>
      <c r="B1463" s="2896">
        <f>LARGE(B1417:B1462,1)+1</f>
        <v>47</v>
      </c>
      <c r="C1463" s="1384"/>
      <c r="D1463" s="935"/>
      <c r="E1463" s="935"/>
      <c r="F1463" s="935"/>
      <c r="G1463" s="935"/>
      <c r="H1463" s="935"/>
      <c r="I1463" s="935"/>
      <c r="J1463" s="935"/>
      <c r="K1463" s="935"/>
      <c r="L1463" s="935"/>
      <c r="M1463" s="935"/>
      <c r="N1463" s="1392"/>
      <c r="O1463" s="1326"/>
      <c r="P1463" s="1326"/>
      <c r="Q1463" s="1326"/>
      <c r="R1463" s="1413"/>
      <c r="S1463" s="1414"/>
      <c r="T1463" s="1415"/>
      <c r="U1463" s="1416"/>
      <c r="V1463" s="1417"/>
      <c r="W1463" s="5478"/>
      <c r="X1463" s="529"/>
      <c r="Y1463" s="5357"/>
      <c r="Z1463" s="1288" t="s">
        <v>1382</v>
      </c>
    </row>
    <row r="1464" spans="1:26" ht="18" customHeight="1">
      <c r="A1464" s="5357"/>
      <c r="B1464" s="2896">
        <f>LARGE(B1417:B1463,1)+1</f>
        <v>48</v>
      </c>
      <c r="C1464" s="1384"/>
      <c r="D1464" s="935"/>
      <c r="E1464" s="935"/>
      <c r="F1464" s="935"/>
      <c r="G1464" s="935"/>
      <c r="H1464" s="935"/>
      <c r="I1464" s="935"/>
      <c r="J1464" s="935"/>
      <c r="K1464" s="935"/>
      <c r="L1464" s="935"/>
      <c r="M1464" s="935"/>
      <c r="N1464" s="1392"/>
      <c r="O1464" s="1326"/>
      <c r="P1464" s="1326"/>
      <c r="Q1464" s="1326"/>
      <c r="R1464" s="1413"/>
      <c r="S1464" s="1414"/>
      <c r="T1464" s="1415"/>
      <c r="U1464" s="1416"/>
      <c r="V1464" s="1417"/>
      <c r="W1464" s="5478"/>
      <c r="X1464" s="529"/>
      <c r="Y1464" s="5357"/>
      <c r="Z1464" s="1288" t="s">
        <v>1382</v>
      </c>
    </row>
    <row r="1465" spans="1:26" ht="18" customHeight="1">
      <c r="A1465" s="5357"/>
      <c r="B1465" s="2896">
        <f>LARGE(B1417:B1464,1)+1</f>
        <v>49</v>
      </c>
      <c r="C1465" s="1384"/>
      <c r="D1465" s="935"/>
      <c r="E1465" s="935"/>
      <c r="F1465" s="935"/>
      <c r="G1465" s="935"/>
      <c r="H1465" s="935"/>
      <c r="I1465" s="935"/>
      <c r="J1465" s="935"/>
      <c r="K1465" s="935"/>
      <c r="L1465" s="935"/>
      <c r="M1465" s="935"/>
      <c r="N1465" s="1392"/>
      <c r="O1465" s="1326"/>
      <c r="P1465" s="1326"/>
      <c r="Q1465" s="1326"/>
      <c r="R1465" s="1413"/>
      <c r="S1465" s="1414"/>
      <c r="T1465" s="1415"/>
      <c r="U1465" s="1416"/>
      <c r="V1465" s="1417"/>
      <c r="W1465" s="5478"/>
      <c r="X1465" s="529"/>
      <c r="Y1465" s="5357"/>
      <c r="Z1465" s="1288" t="s">
        <v>1382</v>
      </c>
    </row>
    <row r="1466" spans="1:26" ht="18" customHeight="1">
      <c r="A1466" s="5357"/>
      <c r="B1466" s="2896">
        <f>LARGE(B1417:B1465,1)+1</f>
        <v>50</v>
      </c>
      <c r="C1466" s="1384"/>
      <c r="D1466" s="935"/>
      <c r="E1466" s="935"/>
      <c r="F1466" s="935"/>
      <c r="G1466" s="935"/>
      <c r="H1466" s="935"/>
      <c r="I1466" s="935"/>
      <c r="J1466" s="935"/>
      <c r="K1466" s="935"/>
      <c r="L1466" s="935"/>
      <c r="M1466" s="935"/>
      <c r="N1466" s="1392"/>
      <c r="O1466" s="1326"/>
      <c r="P1466" s="1326"/>
      <c r="Q1466" s="1326"/>
      <c r="R1466" s="1413"/>
      <c r="S1466" s="1414"/>
      <c r="T1466" s="1415"/>
      <c r="U1466" s="1416"/>
      <c r="V1466" s="1417"/>
      <c r="W1466" s="5478"/>
      <c r="X1466" s="529"/>
      <c r="Y1466" s="5357"/>
      <c r="Z1466" s="1288" t="s">
        <v>1382</v>
      </c>
    </row>
    <row r="1467" spans="1:26" ht="18" customHeight="1">
      <c r="A1467" s="5357"/>
      <c r="B1467" s="2896">
        <f>LARGE(B1417:B1466,1)+1</f>
        <v>51</v>
      </c>
      <c r="C1467" s="1384"/>
      <c r="D1467" s="935"/>
      <c r="E1467" s="935"/>
      <c r="F1467" s="935"/>
      <c r="G1467" s="935"/>
      <c r="H1467" s="935"/>
      <c r="I1467" s="935"/>
      <c r="J1467" s="935"/>
      <c r="K1467" s="935"/>
      <c r="L1467" s="935"/>
      <c r="M1467" s="935"/>
      <c r="N1467" s="1392"/>
      <c r="O1467" s="1326"/>
      <c r="P1467" s="1326"/>
      <c r="Q1467" s="1326"/>
      <c r="R1467" s="1413"/>
      <c r="S1467" s="1414"/>
      <c r="T1467" s="1415"/>
      <c r="U1467" s="1416"/>
      <c r="V1467" s="1417"/>
      <c r="W1467" s="5478"/>
      <c r="X1467" s="529"/>
      <c r="Y1467" s="5357"/>
      <c r="Z1467" s="1288" t="s">
        <v>1382</v>
      </c>
    </row>
    <row r="1468" spans="1:26" ht="18" customHeight="1">
      <c r="A1468" s="5357"/>
      <c r="B1468" s="2896">
        <f>LARGE(B1417:B1467,1)+1</f>
        <v>52</v>
      </c>
      <c r="C1468" s="1384"/>
      <c r="D1468" s="935"/>
      <c r="E1468" s="935"/>
      <c r="F1468" s="935"/>
      <c r="G1468" s="935"/>
      <c r="H1468" s="935"/>
      <c r="I1468" s="935"/>
      <c r="J1468" s="935"/>
      <c r="K1468" s="935"/>
      <c r="L1468" s="935"/>
      <c r="M1468" s="935"/>
      <c r="N1468" s="1392"/>
      <c r="O1468" s="1326"/>
      <c r="P1468" s="1326"/>
      <c r="Q1468" s="1326"/>
      <c r="R1468" s="1413"/>
      <c r="S1468" s="1414"/>
      <c r="T1468" s="1415"/>
      <c r="U1468" s="1416"/>
      <c r="V1468" s="1417"/>
      <c r="W1468" s="5478"/>
      <c r="X1468" s="529"/>
      <c r="Y1468" s="5357"/>
      <c r="Z1468" s="1288" t="s">
        <v>1382</v>
      </c>
    </row>
    <row r="1469" spans="1:26" ht="18" customHeight="1">
      <c r="A1469" s="5357"/>
      <c r="B1469" s="2896">
        <f>LARGE(B1417:B1468,1)+1</f>
        <v>53</v>
      </c>
      <c r="C1469" s="1384"/>
      <c r="D1469" s="935"/>
      <c r="E1469" s="935"/>
      <c r="F1469" s="935"/>
      <c r="G1469" s="935"/>
      <c r="H1469" s="935"/>
      <c r="I1469" s="935"/>
      <c r="J1469" s="935"/>
      <c r="K1469" s="935"/>
      <c r="L1469" s="935"/>
      <c r="M1469" s="935"/>
      <c r="N1469" s="1392"/>
      <c r="O1469" s="1326"/>
      <c r="P1469" s="1326"/>
      <c r="Q1469" s="1326"/>
      <c r="R1469" s="1413"/>
      <c r="S1469" s="1414"/>
      <c r="T1469" s="1415"/>
      <c r="U1469" s="1416"/>
      <c r="V1469" s="1417"/>
      <c r="W1469" s="5478"/>
      <c r="X1469" s="529"/>
      <c r="Y1469" s="5357"/>
      <c r="Z1469" s="1288" t="s">
        <v>1382</v>
      </c>
    </row>
    <row r="1470" spans="1:26" ht="18" customHeight="1">
      <c r="A1470" s="5357"/>
      <c r="B1470" s="2896">
        <f>LARGE(B1417:B1469,1)+1</f>
        <v>54</v>
      </c>
      <c r="C1470" s="1384"/>
      <c r="D1470" s="935"/>
      <c r="E1470" s="935"/>
      <c r="F1470" s="935"/>
      <c r="G1470" s="935"/>
      <c r="H1470" s="935"/>
      <c r="I1470" s="935"/>
      <c r="J1470" s="935"/>
      <c r="K1470" s="935"/>
      <c r="L1470" s="935"/>
      <c r="M1470" s="935"/>
      <c r="N1470" s="1392"/>
      <c r="O1470" s="1326"/>
      <c r="P1470" s="1326"/>
      <c r="Q1470" s="1326"/>
      <c r="R1470" s="1413"/>
      <c r="S1470" s="1414"/>
      <c r="T1470" s="1415"/>
      <c r="U1470" s="1416"/>
      <c r="V1470" s="1417"/>
      <c r="W1470" s="5478"/>
      <c r="X1470" s="529"/>
      <c r="Y1470" s="5357"/>
      <c r="Z1470" s="1288" t="s">
        <v>1382</v>
      </c>
    </row>
    <row r="1471" spans="1:26" ht="18" customHeight="1">
      <c r="A1471" s="5357"/>
      <c r="B1471" s="2896">
        <f>LARGE(B1417:B1470,1)+1</f>
        <v>55</v>
      </c>
      <c r="C1471" s="1384"/>
      <c r="D1471" s="935"/>
      <c r="E1471" s="935"/>
      <c r="F1471" s="935"/>
      <c r="G1471" s="935"/>
      <c r="H1471" s="935"/>
      <c r="I1471" s="935"/>
      <c r="J1471" s="935"/>
      <c r="K1471" s="935"/>
      <c r="L1471" s="935"/>
      <c r="M1471" s="935"/>
      <c r="N1471" s="1392"/>
      <c r="O1471" s="1326"/>
      <c r="P1471" s="1326"/>
      <c r="Q1471" s="1326"/>
      <c r="R1471" s="1413"/>
      <c r="S1471" s="1414"/>
      <c r="T1471" s="1415"/>
      <c r="U1471" s="1416"/>
      <c r="V1471" s="1417"/>
      <c r="W1471" s="5478"/>
      <c r="X1471" s="529"/>
      <c r="Y1471" s="5357"/>
      <c r="Z1471" s="1288" t="s">
        <v>1382</v>
      </c>
    </row>
    <row r="1472" spans="1:26" ht="18" customHeight="1">
      <c r="A1472" s="5357"/>
      <c r="B1472" s="2896">
        <f>LARGE(B1417:B1471,1)+1</f>
        <v>56</v>
      </c>
      <c r="C1472" s="1384"/>
      <c r="D1472" s="935"/>
      <c r="E1472" s="935"/>
      <c r="F1472" s="935"/>
      <c r="G1472" s="935"/>
      <c r="H1472" s="935"/>
      <c r="I1472" s="935"/>
      <c r="J1472" s="935"/>
      <c r="K1472" s="935"/>
      <c r="L1472" s="935"/>
      <c r="M1472" s="935"/>
      <c r="N1472" s="1392"/>
      <c r="O1472" s="1326"/>
      <c r="P1472" s="1326"/>
      <c r="Q1472" s="1326"/>
      <c r="R1472" s="1413"/>
      <c r="S1472" s="1414"/>
      <c r="T1472" s="1415"/>
      <c r="U1472" s="1416"/>
      <c r="V1472" s="1417"/>
      <c r="W1472" s="5478"/>
      <c r="X1472" s="529"/>
      <c r="Y1472" s="5357"/>
      <c r="Z1472" s="1288" t="s">
        <v>1382</v>
      </c>
    </row>
    <row r="1473" spans="1:26" ht="18" customHeight="1">
      <c r="A1473" s="5357"/>
      <c r="B1473" s="2896">
        <f>LARGE(B1417:B1472,1)+1</f>
        <v>57</v>
      </c>
      <c r="C1473" s="1384"/>
      <c r="D1473" s="935"/>
      <c r="E1473" s="935"/>
      <c r="F1473" s="935"/>
      <c r="G1473" s="935"/>
      <c r="H1473" s="935"/>
      <c r="I1473" s="935"/>
      <c r="J1473" s="935"/>
      <c r="K1473" s="935"/>
      <c r="L1473" s="935"/>
      <c r="M1473" s="935"/>
      <c r="N1473" s="1392"/>
      <c r="O1473" s="1326"/>
      <c r="P1473" s="1326"/>
      <c r="Q1473" s="1326"/>
      <c r="R1473" s="1413"/>
      <c r="S1473" s="1414"/>
      <c r="T1473" s="1415"/>
      <c r="U1473" s="1416"/>
      <c r="V1473" s="1417"/>
      <c r="W1473" s="5478"/>
      <c r="X1473" s="529"/>
      <c r="Y1473" s="5357"/>
      <c r="Z1473" s="1288" t="s">
        <v>1382</v>
      </c>
    </row>
    <row r="1474" spans="1:26" ht="18" customHeight="1">
      <c r="A1474" s="5357"/>
      <c r="B1474" s="2896">
        <f>LARGE(B1417:B1473,1)+1</f>
        <v>58</v>
      </c>
      <c r="C1474" s="1384"/>
      <c r="D1474" s="935"/>
      <c r="E1474" s="935"/>
      <c r="F1474" s="935"/>
      <c r="G1474" s="935"/>
      <c r="H1474" s="935"/>
      <c r="I1474" s="935"/>
      <c r="J1474" s="935"/>
      <c r="K1474" s="935"/>
      <c r="L1474" s="935"/>
      <c r="M1474" s="935"/>
      <c r="N1474" s="1392"/>
      <c r="O1474" s="1326"/>
      <c r="P1474" s="1326"/>
      <c r="Q1474" s="1326"/>
      <c r="R1474" s="1413"/>
      <c r="S1474" s="1414"/>
      <c r="T1474" s="1415"/>
      <c r="U1474" s="1416"/>
      <c r="V1474" s="1417"/>
      <c r="W1474" s="5478"/>
      <c r="X1474" s="529"/>
      <c r="Y1474" s="5357"/>
      <c r="Z1474" s="1288" t="s">
        <v>1382</v>
      </c>
    </row>
    <row r="1475" spans="1:26" ht="18" customHeight="1">
      <c r="A1475" s="5357"/>
      <c r="B1475" s="2896">
        <f>LARGE(B1417:B1474,1)+1</f>
        <v>59</v>
      </c>
      <c r="C1475" s="1384"/>
      <c r="D1475" s="935"/>
      <c r="E1475" s="935"/>
      <c r="F1475" s="935"/>
      <c r="G1475" s="935"/>
      <c r="H1475" s="935"/>
      <c r="I1475" s="935"/>
      <c r="J1475" s="935"/>
      <c r="K1475" s="935"/>
      <c r="L1475" s="935"/>
      <c r="M1475" s="935"/>
      <c r="N1475" s="1392"/>
      <c r="O1475" s="1326"/>
      <c r="P1475" s="1326"/>
      <c r="Q1475" s="1326"/>
      <c r="R1475" s="1413"/>
      <c r="S1475" s="1414"/>
      <c r="T1475" s="1415"/>
      <c r="U1475" s="1416"/>
      <c r="V1475" s="1417"/>
      <c r="W1475" s="5478"/>
      <c r="X1475" s="529"/>
      <c r="Y1475" s="5357"/>
      <c r="Z1475" s="1288" t="s">
        <v>1382</v>
      </c>
    </row>
    <row r="1476" spans="1:26" ht="18" customHeight="1">
      <c r="A1476" s="5357"/>
      <c r="B1476" s="2896">
        <f>LARGE(B1417:B1475,1)+1</f>
        <v>60</v>
      </c>
      <c r="C1476" s="1384"/>
      <c r="D1476" s="935"/>
      <c r="E1476" s="935"/>
      <c r="F1476" s="935"/>
      <c r="G1476" s="935"/>
      <c r="H1476" s="935"/>
      <c r="I1476" s="935"/>
      <c r="J1476" s="935"/>
      <c r="K1476" s="935"/>
      <c r="L1476" s="935"/>
      <c r="M1476" s="935"/>
      <c r="N1476" s="1392"/>
      <c r="O1476" s="1326"/>
      <c r="P1476" s="1326"/>
      <c r="Q1476" s="1326"/>
      <c r="R1476" s="1413"/>
      <c r="S1476" s="1414"/>
      <c r="T1476" s="1415"/>
      <c r="U1476" s="1416"/>
      <c r="V1476" s="1417"/>
      <c r="W1476" s="5478"/>
      <c r="X1476" s="529"/>
      <c r="Y1476" s="5357"/>
      <c r="Z1476" s="1288" t="s">
        <v>1382</v>
      </c>
    </row>
    <row r="1477" spans="1:26" ht="18" customHeight="1">
      <c r="A1477" s="5357"/>
      <c r="B1477" s="2896">
        <f>LARGE(B1417:B1476,1)+1</f>
        <v>61</v>
      </c>
      <c r="C1477" s="1384"/>
      <c r="D1477" s="935"/>
      <c r="E1477" s="935"/>
      <c r="F1477" s="935"/>
      <c r="G1477" s="935"/>
      <c r="H1477" s="935"/>
      <c r="I1477" s="935"/>
      <c r="J1477" s="935"/>
      <c r="K1477" s="935"/>
      <c r="L1477" s="935"/>
      <c r="M1477" s="935"/>
      <c r="N1477" s="1392"/>
      <c r="O1477" s="1326"/>
      <c r="P1477" s="1326"/>
      <c r="Q1477" s="1326"/>
      <c r="R1477" s="1413"/>
      <c r="S1477" s="1414"/>
      <c r="T1477" s="1415"/>
      <c r="U1477" s="1416"/>
      <c r="V1477" s="1417"/>
      <c r="W1477" s="5478"/>
      <c r="X1477" s="529"/>
      <c r="Y1477" s="5357"/>
      <c r="Z1477" s="1288" t="s">
        <v>1382</v>
      </c>
    </row>
    <row r="1478" spans="1:26" ht="18" customHeight="1">
      <c r="A1478" s="5357"/>
      <c r="B1478" s="5325"/>
      <c r="C1478" s="5326"/>
      <c r="D1478" s="5326"/>
      <c r="E1478" s="5326"/>
      <c r="F1478" s="5326"/>
      <c r="G1478" s="5326"/>
      <c r="H1478" s="5326"/>
      <c r="I1478" s="5326"/>
      <c r="J1478" s="5326"/>
      <c r="K1478" s="5326"/>
      <c r="L1478" s="5326"/>
      <c r="M1478" s="5326"/>
      <c r="N1478" s="5327"/>
      <c r="O1478" s="1326"/>
      <c r="P1478" s="1326"/>
      <c r="Q1478" s="1326"/>
      <c r="R1478" s="1413"/>
      <c r="S1478" s="1414"/>
      <c r="T1478" s="1415"/>
      <c r="U1478" s="1416"/>
      <c r="V1478" s="1417"/>
      <c r="W1478" s="5478"/>
      <c r="X1478" s="529"/>
      <c r="Y1478" s="5357"/>
      <c r="Z1478" s="1288" t="s">
        <v>1382</v>
      </c>
    </row>
    <row r="1479" spans="1:26" ht="18" customHeight="1">
      <c r="A1479" s="5357"/>
      <c r="B1479" s="1393" t="s">
        <v>248</v>
      </c>
      <c r="C1479" s="1394" t="s">
        <v>272</v>
      </c>
      <c r="D1479" s="5512"/>
      <c r="E1479" s="5408"/>
      <c r="F1479" s="5408"/>
      <c r="G1479" s="5408"/>
      <c r="H1479" s="5408"/>
      <c r="I1479" s="5408"/>
      <c r="J1479" s="5408"/>
      <c r="K1479" s="5408"/>
      <c r="L1479" s="5408"/>
      <c r="M1479" s="5408"/>
      <c r="N1479" s="5409"/>
      <c r="O1479" s="1326"/>
      <c r="P1479" s="1326"/>
      <c r="Q1479" s="1326"/>
      <c r="R1479" s="1413"/>
      <c r="S1479" s="1414"/>
      <c r="T1479" s="1415"/>
      <c r="U1479" s="1416"/>
      <c r="V1479" s="1417"/>
      <c r="W1479" s="5478"/>
      <c r="X1479" s="529"/>
      <c r="Y1479" s="5357"/>
      <c r="Z1479" s="1288" t="s">
        <v>1382</v>
      </c>
    </row>
    <row r="1480" spans="1:26" ht="18" customHeight="1">
      <c r="A1480" s="5357"/>
      <c r="B1480" s="5331"/>
      <c r="C1480" s="5332"/>
      <c r="D1480" s="5332"/>
      <c r="E1480" s="5332"/>
      <c r="F1480" s="5332"/>
      <c r="G1480" s="5332"/>
      <c r="H1480" s="5332"/>
      <c r="I1480" s="5332"/>
      <c r="J1480" s="5332"/>
      <c r="K1480" s="5332"/>
      <c r="L1480" s="5332"/>
      <c r="M1480" s="5332"/>
      <c r="N1480" s="5333"/>
      <c r="O1480" s="1326"/>
      <c r="P1480" s="1326"/>
      <c r="Q1480" s="1326"/>
      <c r="R1480" s="1413"/>
      <c r="S1480" s="1414"/>
      <c r="T1480" s="1415"/>
      <c r="U1480" s="1416"/>
      <c r="V1480" s="1417"/>
      <c r="W1480" s="5478"/>
      <c r="X1480" s="529"/>
      <c r="Y1480" s="5357"/>
      <c r="Z1480" s="1288" t="s">
        <v>1382</v>
      </c>
    </row>
    <row r="1481" spans="1:26" ht="18" customHeight="1">
      <c r="A1481" s="5357"/>
      <c r="B1481" s="5466" t="s">
        <v>1255</v>
      </c>
      <c r="C1481" s="5467"/>
      <c r="D1481" s="5467"/>
      <c r="E1481" s="5467"/>
      <c r="F1481" s="5467"/>
      <c r="G1481" s="5467"/>
      <c r="H1481" s="5467"/>
      <c r="I1481" s="5467"/>
      <c r="J1481" s="5467"/>
      <c r="K1481" s="5467"/>
      <c r="L1481" s="5467"/>
      <c r="M1481" s="5467"/>
      <c r="N1481" s="5468"/>
      <c r="O1481" s="1326"/>
      <c r="P1481" s="1326"/>
      <c r="Q1481" s="1326"/>
      <c r="R1481" s="1413"/>
      <c r="S1481" s="1414"/>
      <c r="T1481" s="1415"/>
      <c r="U1481" s="1416"/>
      <c r="V1481" s="1417"/>
      <c r="W1481" s="5478"/>
      <c r="X1481" s="529"/>
      <c r="Y1481" s="5357"/>
      <c r="Z1481" s="1288" t="s">
        <v>1382</v>
      </c>
    </row>
    <row r="1482" spans="1:26" ht="18" customHeight="1">
      <c r="A1482" s="5357"/>
      <c r="B1482" s="1395" t="s">
        <v>31</v>
      </c>
      <c r="C1482" s="1043">
        <v>500</v>
      </c>
      <c r="D1482" s="1044">
        <v>500</v>
      </c>
      <c r="E1482" s="925"/>
      <c r="F1482" s="944" t="s">
        <v>307</v>
      </c>
      <c r="G1482" s="1364">
        <v>2</v>
      </c>
      <c r="H1482" s="1039">
        <v>2</v>
      </c>
      <c r="I1482" s="925"/>
      <c r="K1482" s="944" t="s">
        <v>308</v>
      </c>
      <c r="L1482" s="945">
        <v>0.05</v>
      </c>
      <c r="M1482" s="946">
        <v>2.4</v>
      </c>
      <c r="N1482" s="400"/>
      <c r="O1482" s="1326"/>
      <c r="P1482" s="1326"/>
      <c r="Q1482" s="1326"/>
      <c r="R1482" s="1413"/>
      <c r="S1482" s="1414"/>
      <c r="T1482" s="1415"/>
      <c r="U1482" s="1416"/>
      <c r="V1482" s="1417"/>
      <c r="W1482" s="5478"/>
      <c r="X1482" s="529"/>
      <c r="Y1482" s="5357"/>
      <c r="Z1482" s="1288" t="s">
        <v>1382</v>
      </c>
    </row>
    <row r="1483" spans="1:26" ht="18" customHeight="1">
      <c r="A1483" s="5357"/>
      <c r="B1483" s="5334" t="s">
        <v>2235</v>
      </c>
      <c r="C1483" s="5335"/>
      <c r="D1483" s="5335"/>
      <c r="E1483" s="5335"/>
      <c r="F1483" s="5335"/>
      <c r="G1483" s="5335"/>
      <c r="H1483" s="5335"/>
      <c r="I1483" s="5335"/>
      <c r="J1483" s="5335"/>
      <c r="K1483" s="5335"/>
      <c r="L1483" s="5336" t="s">
        <v>505</v>
      </c>
      <c r="M1483" s="5336"/>
      <c r="N1483" s="5337"/>
      <c r="O1483" s="1326"/>
      <c r="P1483" s="1326"/>
      <c r="Q1483" s="1326"/>
      <c r="R1483" s="1413"/>
      <c r="S1483" s="1414"/>
      <c r="T1483" s="1415"/>
      <c r="U1483" s="1416"/>
      <c r="V1483" s="1417"/>
      <c r="W1483" s="5478"/>
      <c r="X1483" s="529"/>
      <c r="Y1483" s="5357"/>
      <c r="Z1483" s="1288" t="s">
        <v>1382</v>
      </c>
    </row>
    <row r="1484" spans="1:26" ht="18" customHeight="1">
      <c r="A1484" s="5357"/>
      <c r="B1484" s="5334"/>
      <c r="C1484" s="5335"/>
      <c r="D1484" s="5335"/>
      <c r="E1484" s="5335"/>
      <c r="F1484" s="5335"/>
      <c r="G1484" s="5335"/>
      <c r="H1484" s="5335"/>
      <c r="I1484" s="5335"/>
      <c r="J1484" s="5335"/>
      <c r="K1484" s="5335"/>
      <c r="L1484" s="5336"/>
      <c r="M1484" s="5336"/>
      <c r="N1484" s="5337"/>
      <c r="O1484" s="1326"/>
      <c r="P1484" s="1326"/>
      <c r="Q1484" s="1326"/>
      <c r="R1484" s="1413"/>
      <c r="S1484" s="1414"/>
      <c r="T1484" s="1415"/>
      <c r="U1484" s="1416"/>
      <c r="V1484" s="1417"/>
      <c r="W1484" s="5478"/>
      <c r="X1484" s="529"/>
      <c r="Y1484" s="5357"/>
      <c r="Z1484" s="1288" t="s">
        <v>1382</v>
      </c>
    </row>
    <row r="1485" spans="1:26" ht="18" customHeight="1">
      <c r="A1485" s="5357"/>
      <c r="B1485" s="1396" t="s">
        <v>27</v>
      </c>
      <c r="C1485" s="3132" t="s">
        <v>274</v>
      </c>
      <c r="D1485" s="985"/>
      <c r="E1485" s="985"/>
      <c r="F1485" s="977" t="str">
        <f>D1365</f>
        <v>D</v>
      </c>
      <c r="G1485" s="984" t="s">
        <v>276</v>
      </c>
      <c r="H1485" s="985"/>
      <c r="I1485" s="986"/>
      <c r="J1485" s="986"/>
      <c r="K1485" s="986"/>
      <c r="L1485" s="986"/>
      <c r="M1485" s="986"/>
      <c r="N1485" s="29"/>
      <c r="O1485" s="1326"/>
      <c r="P1485" s="1326"/>
      <c r="Q1485" s="1326"/>
      <c r="R1485" s="1413"/>
      <c r="S1485" s="1414"/>
      <c r="T1485" s="1415"/>
      <c r="U1485" s="1416"/>
      <c r="V1485" s="1417"/>
      <c r="W1485" s="5478"/>
      <c r="X1485" s="529"/>
      <c r="Y1485" s="5357"/>
      <c r="Z1485" s="1288" t="s">
        <v>1382</v>
      </c>
    </row>
    <row r="1486" spans="1:26" ht="18" customHeight="1">
      <c r="A1486" s="5357"/>
      <c r="B1486" s="5314" t="s">
        <v>30</v>
      </c>
      <c r="C1486" s="3133" t="s">
        <v>32</v>
      </c>
      <c r="D1486" s="985"/>
      <c r="E1486" s="985"/>
      <c r="F1486" s="985"/>
      <c r="G1486" s="985"/>
      <c r="H1486" s="985"/>
      <c r="I1486" s="986"/>
      <c r="J1486" s="986"/>
      <c r="K1486" s="986"/>
      <c r="L1486" s="986"/>
      <c r="M1486" s="986"/>
      <c r="N1486" s="29"/>
      <c r="O1486" s="1326"/>
      <c r="P1486" s="1326"/>
      <c r="Q1486" s="1326"/>
      <c r="R1486" s="1413"/>
      <c r="S1486" s="1414"/>
      <c r="T1486" s="1415"/>
      <c r="U1486" s="1416"/>
      <c r="V1486" s="1417"/>
      <c r="W1486" s="5478"/>
      <c r="X1486" s="529"/>
      <c r="Y1486" s="5357"/>
      <c r="Z1486" s="1288" t="s">
        <v>1382</v>
      </c>
    </row>
    <row r="1487" spans="1:26" ht="18" customHeight="1">
      <c r="A1487" s="5357"/>
      <c r="B1487" s="5314"/>
      <c r="C1487" s="3133" t="s">
        <v>1268</v>
      </c>
      <c r="D1487" s="985"/>
      <c r="E1487" s="985"/>
      <c r="F1487" s="985"/>
      <c r="G1487" s="985"/>
      <c r="H1487" s="985"/>
      <c r="I1487" s="986"/>
      <c r="J1487" s="986"/>
      <c r="K1487" s="986"/>
      <c r="L1487" s="986"/>
      <c r="M1487" s="986"/>
      <c r="N1487" s="29"/>
      <c r="O1487" s="1326"/>
      <c r="P1487" s="1326"/>
      <c r="Q1487" s="1326"/>
      <c r="R1487" s="1413"/>
      <c r="S1487" s="1414"/>
      <c r="T1487" s="1415"/>
      <c r="U1487" s="1416"/>
      <c r="V1487" s="1417"/>
      <c r="W1487" s="5478"/>
      <c r="X1487" s="529"/>
      <c r="Y1487" s="5357"/>
      <c r="Z1487" s="1288" t="s">
        <v>1382</v>
      </c>
    </row>
    <row r="1488" spans="1:26" ht="18" customHeight="1">
      <c r="A1488" s="5357"/>
      <c r="B1488" s="1397" t="s">
        <v>248</v>
      </c>
      <c r="C1488" s="3134" t="s">
        <v>279</v>
      </c>
      <c r="D1488" s="985"/>
      <c r="E1488" s="985"/>
      <c r="F1488" s="985"/>
      <c r="G1488" s="985"/>
      <c r="H1488" s="985"/>
      <c r="I1488" s="986"/>
      <c r="J1488" s="986"/>
      <c r="K1488" s="986"/>
      <c r="L1488" s="986"/>
      <c r="M1488" s="986"/>
      <c r="N1488" s="29"/>
      <c r="O1488" s="1326"/>
      <c r="P1488" s="1326"/>
      <c r="Q1488" s="1326"/>
      <c r="R1488" s="1413"/>
      <c r="S1488" s="1414"/>
      <c r="T1488" s="1415"/>
      <c r="U1488" s="1416"/>
      <c r="V1488" s="1417"/>
      <c r="W1488" s="5478"/>
      <c r="X1488" s="529"/>
      <c r="Y1488" s="5357"/>
      <c r="Z1488" s="1288" t="s">
        <v>1382</v>
      </c>
    </row>
    <row r="1489" spans="1:27" ht="18" customHeight="1">
      <c r="A1489" s="5357"/>
      <c r="B1489" s="1398" t="s">
        <v>12</v>
      </c>
      <c r="C1489" s="3135" t="s">
        <v>23</v>
      </c>
      <c r="D1489" s="985"/>
      <c r="E1489" s="985"/>
      <c r="F1489" s="985"/>
      <c r="G1489" s="985"/>
      <c r="H1489" s="985"/>
      <c r="I1489" s="986"/>
      <c r="J1489" s="986"/>
      <c r="K1489" s="986"/>
      <c r="L1489" s="986"/>
      <c r="M1489" s="986"/>
      <c r="N1489" s="29"/>
      <c r="O1489" s="1326"/>
      <c r="P1489" s="1326"/>
      <c r="Q1489" s="1326"/>
      <c r="R1489" s="1413"/>
      <c r="S1489" s="1414"/>
      <c r="T1489" s="1415"/>
      <c r="U1489" s="1416"/>
      <c r="V1489" s="1417"/>
      <c r="W1489" s="5478"/>
      <c r="X1489" s="529"/>
      <c r="Y1489" s="5357"/>
      <c r="Z1489" s="1288" t="s">
        <v>1382</v>
      </c>
    </row>
    <row r="1490" spans="1:27" ht="18" customHeight="1">
      <c r="A1490" s="5357"/>
      <c r="B1490" s="1399"/>
      <c r="C1490" s="3136" t="s">
        <v>1258</v>
      </c>
      <c r="D1490" s="985"/>
      <c r="E1490" s="985"/>
      <c r="F1490" s="985"/>
      <c r="G1490" s="985"/>
      <c r="H1490" s="985"/>
      <c r="I1490" s="986"/>
      <c r="J1490" s="986"/>
      <c r="K1490" s="986"/>
      <c r="L1490" s="986"/>
      <c r="M1490" s="986"/>
      <c r="N1490" s="29"/>
      <c r="O1490" s="1326"/>
      <c r="P1490" s="1326"/>
      <c r="Q1490" s="1326"/>
      <c r="R1490" s="1413"/>
      <c r="S1490" s="1414"/>
      <c r="T1490" s="1415"/>
      <c r="U1490" s="1416"/>
      <c r="V1490" s="1417"/>
      <c r="W1490" s="5478"/>
      <c r="X1490" s="529"/>
      <c r="Y1490" s="5357"/>
      <c r="Z1490" s="1288" t="s">
        <v>1382</v>
      </c>
    </row>
    <row r="1491" spans="1:27" ht="18" customHeight="1">
      <c r="A1491" s="5357"/>
      <c r="B1491" s="1399" t="s">
        <v>13</v>
      </c>
      <c r="C1491" s="3137" t="s">
        <v>24</v>
      </c>
      <c r="D1491" s="985"/>
      <c r="E1491" s="985"/>
      <c r="F1491" s="985"/>
      <c r="G1491" s="985"/>
      <c r="H1491" s="985"/>
      <c r="I1491" s="986"/>
      <c r="J1491" s="986"/>
      <c r="K1491" s="986"/>
      <c r="L1491" s="986"/>
      <c r="M1491" s="986"/>
      <c r="N1491" s="29"/>
      <c r="O1491" s="1326"/>
      <c r="P1491" s="1326"/>
      <c r="Q1491" s="1326"/>
      <c r="R1491" s="1413"/>
      <c r="S1491" s="1414"/>
      <c r="T1491" s="1415"/>
      <c r="U1491" s="1416"/>
      <c r="V1491" s="1417"/>
      <c r="W1491" s="5478"/>
      <c r="X1491" s="529"/>
      <c r="Y1491" s="5357"/>
      <c r="Z1491" s="1288" t="s">
        <v>1382</v>
      </c>
    </row>
    <row r="1492" spans="1:27" ht="18" customHeight="1">
      <c r="A1492" s="5357"/>
      <c r="B1492" s="1399"/>
      <c r="C1492" s="3138" t="s">
        <v>26</v>
      </c>
      <c r="D1492" s="985"/>
      <c r="E1492" s="985"/>
      <c r="F1492" s="985"/>
      <c r="G1492" s="985"/>
      <c r="H1492" s="985"/>
      <c r="I1492" s="986"/>
      <c r="J1492" s="986"/>
      <c r="K1492" s="986"/>
      <c r="L1492" s="986"/>
      <c r="M1492" s="986"/>
      <c r="N1492" s="29"/>
      <c r="O1492" s="1326"/>
      <c r="P1492" s="1326"/>
      <c r="Q1492" s="1326"/>
      <c r="R1492" s="1413"/>
      <c r="S1492" s="1414"/>
      <c r="T1492" s="1415"/>
      <c r="U1492" s="1416"/>
      <c r="V1492" s="1417"/>
      <c r="W1492" s="5478"/>
      <c r="X1492" s="529"/>
      <c r="Y1492" s="5357"/>
      <c r="Z1492" s="1288" t="s">
        <v>1382</v>
      </c>
    </row>
    <row r="1493" spans="1:27" ht="18" customHeight="1">
      <c r="A1493" s="5357"/>
      <c r="B1493" s="5315" t="s">
        <v>15</v>
      </c>
      <c r="C1493" s="5316" t="s">
        <v>288</v>
      </c>
      <c r="D1493" s="5316"/>
      <c r="E1493" s="5316"/>
      <c r="F1493" s="5316"/>
      <c r="G1493" s="5316"/>
      <c r="H1493" s="5316"/>
      <c r="I1493" s="5316"/>
      <c r="J1493" s="5316"/>
      <c r="K1493" s="5316"/>
      <c r="L1493" s="5316"/>
      <c r="M1493" s="5316"/>
      <c r="N1493" s="5317"/>
      <c r="O1493" s="1326"/>
      <c r="P1493" s="1326"/>
      <c r="Q1493" s="1326"/>
      <c r="R1493" s="1413"/>
      <c r="S1493" s="1414"/>
      <c r="T1493" s="1415"/>
      <c r="U1493" s="1416"/>
      <c r="V1493" s="1417"/>
      <c r="W1493" s="5478"/>
      <c r="X1493" s="529"/>
      <c r="Y1493" s="5357"/>
      <c r="Z1493" s="1288" t="s">
        <v>1382</v>
      </c>
    </row>
    <row r="1494" spans="1:27" ht="18" customHeight="1">
      <c r="A1494" s="5357"/>
      <c r="B1494" s="5315"/>
      <c r="C1494" s="5316"/>
      <c r="D1494" s="5316"/>
      <c r="E1494" s="5316"/>
      <c r="F1494" s="5316"/>
      <c r="G1494" s="5316"/>
      <c r="H1494" s="5316"/>
      <c r="I1494" s="5316"/>
      <c r="J1494" s="5316"/>
      <c r="K1494" s="5316"/>
      <c r="L1494" s="5316"/>
      <c r="M1494" s="5316"/>
      <c r="N1494" s="5317"/>
      <c r="O1494" s="1326"/>
      <c r="P1494" s="1326"/>
      <c r="Q1494" s="1326"/>
      <c r="R1494" s="1413"/>
      <c r="S1494" s="1414"/>
      <c r="T1494" s="1415"/>
      <c r="U1494" s="1416"/>
      <c r="V1494" s="1417"/>
      <c r="W1494" s="5478"/>
      <c r="X1494" s="529"/>
      <c r="Y1494" s="5357"/>
      <c r="Z1494" s="1288" t="s">
        <v>1382</v>
      </c>
    </row>
    <row r="1495" spans="1:27" ht="18" customHeight="1">
      <c r="A1495" s="5357"/>
      <c r="B1495" s="1400" t="s">
        <v>281</v>
      </c>
      <c r="C1495" s="3132" t="s">
        <v>293</v>
      </c>
      <c r="D1495" s="985"/>
      <c r="E1495" s="985"/>
      <c r="F1495" s="985"/>
      <c r="G1495" s="985"/>
      <c r="H1495" s="985"/>
      <c r="I1495" s="986"/>
      <c r="J1495" s="986"/>
      <c r="K1495" s="986"/>
      <c r="L1495" s="986"/>
      <c r="M1495" s="986"/>
      <c r="N1495" s="29"/>
      <c r="O1495" s="1326"/>
      <c r="P1495" s="1326"/>
      <c r="Q1495" s="1326"/>
      <c r="R1495" s="1413"/>
      <c r="S1495" s="1414"/>
      <c r="T1495" s="1415"/>
      <c r="U1495" s="1416"/>
      <c r="V1495" s="1417"/>
      <c r="W1495" s="5478"/>
      <c r="X1495" s="529"/>
      <c r="Y1495" s="5357"/>
      <c r="Z1495" s="1288" t="s">
        <v>1382</v>
      </c>
    </row>
    <row r="1496" spans="1:27" ht="18" customHeight="1">
      <c r="A1496" s="5357"/>
      <c r="B1496" s="1401" t="s">
        <v>282</v>
      </c>
      <c r="C1496" s="5318" t="s">
        <v>1269</v>
      </c>
      <c r="D1496" s="5318"/>
      <c r="E1496" s="5318"/>
      <c r="F1496" s="5318"/>
      <c r="G1496" s="5318"/>
      <c r="H1496" s="5318"/>
      <c r="I1496" s="5318"/>
      <c r="J1496" s="5318"/>
      <c r="K1496" s="5318"/>
      <c r="L1496" s="5318"/>
      <c r="M1496" s="5318"/>
      <c r="N1496" s="5319"/>
      <c r="O1496" s="1326"/>
      <c r="P1496" s="1326"/>
      <c r="Q1496" s="1326"/>
      <c r="R1496" s="1413"/>
      <c r="S1496" s="1414"/>
      <c r="T1496" s="1415"/>
      <c r="U1496" s="1416"/>
      <c r="V1496" s="1417"/>
      <c r="W1496" s="5478"/>
      <c r="X1496" s="529"/>
      <c r="Y1496" s="5357"/>
      <c r="Z1496" s="1288" t="s">
        <v>1382</v>
      </c>
    </row>
    <row r="1497" spans="1:27" ht="18" customHeight="1">
      <c r="A1497" s="5357"/>
      <c r="B1497" s="1401"/>
      <c r="C1497" s="5318"/>
      <c r="D1497" s="5318"/>
      <c r="E1497" s="5318"/>
      <c r="F1497" s="5318"/>
      <c r="G1497" s="5318"/>
      <c r="H1497" s="5318"/>
      <c r="I1497" s="5318"/>
      <c r="J1497" s="5318"/>
      <c r="K1497" s="5318"/>
      <c r="L1497" s="5318"/>
      <c r="M1497" s="5318"/>
      <c r="N1497" s="5319"/>
      <c r="O1497" s="1326"/>
      <c r="P1497" s="1326"/>
      <c r="Q1497" s="1326"/>
      <c r="R1497" s="1413"/>
      <c r="S1497" s="1414"/>
      <c r="T1497" s="1415"/>
      <c r="U1497" s="1416"/>
      <c r="V1497" s="1417"/>
      <c r="W1497" s="5478"/>
      <c r="X1497" s="529"/>
      <c r="Y1497" s="5357"/>
      <c r="Z1497" s="1288" t="s">
        <v>1382</v>
      </c>
    </row>
    <row r="1498" spans="1:27" ht="18" customHeight="1">
      <c r="A1498" s="5357"/>
      <c r="B1498" s="24" t="s">
        <v>253</v>
      </c>
      <c r="C1498" s="5320" t="str">
        <f ca="1">CELL("nomfichier")</f>
        <v>E:\0-UPRT\1-UPRT.FR-SITE-WEB\ff-fiches-fabrications\ff-fiches-fabrication-maj-08-2020\[ff-14.B-restauration-10.postits-portions.xlsx]Nota</v>
      </c>
      <c r="D1498" s="5320"/>
      <c r="E1498" s="5320"/>
      <c r="F1498" s="5320"/>
      <c r="G1498" s="5320"/>
      <c r="H1498" s="5320"/>
      <c r="I1498" s="5320"/>
      <c r="J1498" s="5320"/>
      <c r="K1498" s="5320"/>
      <c r="L1498" s="5320"/>
      <c r="M1498" s="5320"/>
      <c r="N1498" s="5321"/>
      <c r="O1498" s="1326"/>
      <c r="P1498" s="1326"/>
      <c r="Q1498" s="1326"/>
      <c r="R1498" s="1413"/>
      <c r="S1498" s="1414"/>
      <c r="T1498" s="1415"/>
      <c r="U1498" s="1416"/>
      <c r="V1498" s="1417"/>
      <c r="W1498" s="5478"/>
      <c r="X1498" s="529"/>
      <c r="Y1498" s="5357"/>
      <c r="Z1498" s="1288" t="s">
        <v>1382</v>
      </c>
    </row>
    <row r="1499" spans="1:27" ht="18" customHeight="1">
      <c r="A1499" s="5357"/>
      <c r="B1499" s="1325" t="s">
        <v>255</v>
      </c>
      <c r="C1499" s="5299" t="s">
        <v>1437</v>
      </c>
      <c r="D1499" s="5299"/>
      <c r="E1499" s="5299"/>
      <c r="F1499" s="5299"/>
      <c r="G1499" s="5299"/>
      <c r="H1499" s="5299"/>
      <c r="I1499" s="5299"/>
      <c r="J1499" s="5299"/>
      <c r="K1499" s="5299"/>
      <c r="L1499" s="5299"/>
      <c r="M1499" s="5299"/>
      <c r="N1499" s="5322"/>
      <c r="O1499" s="1326"/>
      <c r="P1499" s="1326"/>
      <c r="Q1499" s="1326"/>
      <c r="R1499" s="1413"/>
      <c r="S1499" s="1414"/>
      <c r="T1499" s="1415"/>
      <c r="U1499" s="1416"/>
      <c r="V1499" s="1417"/>
      <c r="W1499" s="5478"/>
      <c r="X1499" s="529"/>
      <c r="Y1499" s="5357"/>
      <c r="Z1499" s="1288" t="s">
        <v>1382</v>
      </c>
    </row>
    <row r="1500" spans="1:27" ht="18" customHeight="1" thickBot="1">
      <c r="A1500" s="5357"/>
      <c r="B1500" s="5300" t="s">
        <v>258</v>
      </c>
      <c r="C1500" s="5052"/>
      <c r="D1500" s="5052"/>
      <c r="E1500" s="5052"/>
      <c r="F1500" s="5052"/>
      <c r="G1500" s="5052"/>
      <c r="H1500" s="5052"/>
      <c r="I1500" s="5052"/>
      <c r="J1500" s="5052"/>
      <c r="K1500" s="5052"/>
      <c r="L1500" s="5052"/>
      <c r="M1500" s="5052"/>
      <c r="N1500" s="5301"/>
      <c r="O1500" s="1326"/>
      <c r="P1500" s="1326"/>
      <c r="Q1500" s="1326"/>
      <c r="R1500" s="1413"/>
      <c r="S1500" s="1414"/>
      <c r="T1500" s="1415"/>
      <c r="U1500" s="1416"/>
      <c r="V1500" s="1417"/>
      <c r="W1500" s="5478"/>
      <c r="X1500" s="529"/>
      <c r="Y1500" s="5357"/>
      <c r="Z1500" s="1288" t="s">
        <v>1382</v>
      </c>
    </row>
    <row r="1501" spans="1:27" ht="18" customHeight="1">
      <c r="A1501" s="1402"/>
      <c r="B1501" s="1403"/>
      <c r="C1501" s="1403"/>
      <c r="D1501" s="1404"/>
      <c r="E1501" s="1072"/>
      <c r="F1501" s="1405"/>
      <c r="G1501" s="1406"/>
      <c r="H1501" s="1406"/>
      <c r="I1501" s="1406"/>
      <c r="J1501" s="1406"/>
      <c r="K1501" s="1407"/>
      <c r="L1501" s="1407"/>
      <c r="M1501" s="1407"/>
      <c r="N1501" s="1407"/>
      <c r="O1501" s="1408"/>
      <c r="P1501" s="1408"/>
      <c r="Q1501" s="1408"/>
      <c r="R1501" s="1408"/>
      <c r="S1501" s="1408"/>
      <c r="T1501" s="1408"/>
      <c r="U1501" s="1408"/>
      <c r="V1501" s="1408"/>
      <c r="W1501" s="5478"/>
      <c r="X1501" s="529"/>
      <c r="Y1501" s="1402"/>
      <c r="Z1501" s="1288" t="s">
        <v>1382</v>
      </c>
    </row>
    <row r="1502" spans="1:27" ht="18" customHeight="1">
      <c r="A1502" s="1402"/>
      <c r="B1502" s="1403"/>
      <c r="C1502" s="1403"/>
      <c r="D1502" s="1404"/>
      <c r="E1502" s="1072"/>
      <c r="F1502" s="1405"/>
      <c r="G1502" s="1406"/>
      <c r="H1502" s="1406"/>
      <c r="I1502" s="1406"/>
      <c r="J1502" s="1406"/>
      <c r="K1502" s="1407"/>
      <c r="L1502" s="1407"/>
      <c r="M1502" s="1407"/>
      <c r="N1502" s="1407"/>
      <c r="O1502" s="1408"/>
      <c r="P1502" s="1408"/>
      <c r="Q1502" s="1408"/>
      <c r="R1502" s="1408"/>
      <c r="S1502" s="1408"/>
      <c r="T1502" s="1408"/>
      <c r="U1502" s="1408"/>
      <c r="V1502" s="1408"/>
      <c r="W1502" s="5478"/>
      <c r="X1502" s="529"/>
      <c r="Y1502" s="1402"/>
      <c r="Z1502" s="1288" t="s">
        <v>1382</v>
      </c>
    </row>
    <row r="1503" spans="1:27" ht="18" customHeight="1" thickBot="1">
      <c r="A1503" s="1436"/>
      <c r="B1503" s="1437"/>
      <c r="C1503" s="1437"/>
      <c r="D1503" s="1438"/>
      <c r="E1503" s="1439"/>
      <c r="F1503" s="1405"/>
      <c r="G1503" s="1406"/>
      <c r="H1503" s="1406"/>
      <c r="I1503" s="1406"/>
      <c r="J1503" s="1406"/>
      <c r="K1503" s="1407"/>
      <c r="L1503" s="1407"/>
      <c r="M1503" s="1407"/>
      <c r="N1503" s="1407"/>
      <c r="O1503" s="1408"/>
      <c r="P1503" s="1408"/>
      <c r="Q1503" s="1408"/>
      <c r="R1503" s="1408"/>
      <c r="S1503" s="1408"/>
      <c r="T1503" s="1408"/>
      <c r="U1503" s="1408"/>
      <c r="V1503" s="1408"/>
      <c r="W1503" s="5478"/>
      <c r="X1503" s="529"/>
      <c r="Y1503" s="1419" t="s">
        <v>1438</v>
      </c>
      <c r="Z1503" s="1288"/>
    </row>
    <row r="1504" spans="1:27" ht="18" customHeight="1">
      <c r="A1504" s="5399" t="s">
        <v>243</v>
      </c>
      <c r="B1504" s="5401" t="s">
        <v>273</v>
      </c>
      <c r="C1504" s="5402"/>
      <c r="D1504" s="5402"/>
      <c r="E1504" s="5402"/>
      <c r="F1504" s="5402"/>
      <c r="G1504" s="5402"/>
      <c r="H1504" s="5402"/>
      <c r="I1504" s="5402"/>
      <c r="J1504" s="5402"/>
      <c r="K1504" s="5402"/>
      <c r="L1504" s="5402"/>
      <c r="M1504" s="5402"/>
      <c r="N1504" s="5405">
        <v>10</v>
      </c>
      <c r="O1504" s="5369" t="str">
        <f>B1504</f>
        <v>NOM DE LA RECETTE ou d'un élément de la recette</v>
      </c>
      <c r="P1504" s="5370"/>
      <c r="Q1504" s="5370"/>
      <c r="R1504" s="5370"/>
      <c r="S1504" s="5370"/>
      <c r="T1504" s="5370"/>
      <c r="U1504" s="5370"/>
      <c r="V1504" s="5371"/>
      <c r="W1504" s="5478"/>
      <c r="X1504" s="529"/>
      <c r="Y1504" s="5399" t="s">
        <v>243</v>
      </c>
      <c r="Z1504" s="5508" t="s">
        <v>1442</v>
      </c>
      <c r="AA1504" s="5508"/>
    </row>
    <row r="1505" spans="1:27" ht="18" customHeight="1">
      <c r="A1505" s="5400"/>
      <c r="B1505" s="5403"/>
      <c r="C1505" s="5404"/>
      <c r="D1505" s="5404"/>
      <c r="E1505" s="5404"/>
      <c r="F1505" s="5404"/>
      <c r="G1505" s="5404"/>
      <c r="H1505" s="5404"/>
      <c r="I1505" s="5404"/>
      <c r="J1505" s="5404"/>
      <c r="K1505" s="5404"/>
      <c r="L1505" s="5404"/>
      <c r="M1505" s="5404"/>
      <c r="N1505" s="5406"/>
      <c r="O1505" s="5369"/>
      <c r="P1505" s="5370"/>
      <c r="Q1505" s="5370"/>
      <c r="R1505" s="5370"/>
      <c r="S1505" s="5370"/>
      <c r="T1505" s="5370"/>
      <c r="U1505" s="5370"/>
      <c r="V1505" s="5371"/>
      <c r="W1505" s="5478"/>
      <c r="X1505" s="529"/>
      <c r="Y1505" s="5400"/>
      <c r="Z1505" s="5508"/>
      <c r="AA1505" s="5508"/>
    </row>
    <row r="1506" spans="1:27" ht="18" customHeight="1">
      <c r="A1506" s="5400"/>
      <c r="B1506" s="5403"/>
      <c r="C1506" s="5404"/>
      <c r="D1506" s="5404"/>
      <c r="E1506" s="5404"/>
      <c r="F1506" s="5404"/>
      <c r="G1506" s="5404"/>
      <c r="H1506" s="5404"/>
      <c r="I1506" s="5404"/>
      <c r="J1506" s="5404"/>
      <c r="K1506" s="5404"/>
      <c r="L1506" s="5404"/>
      <c r="M1506" s="5404"/>
      <c r="N1506" s="5406"/>
      <c r="O1506" s="5369"/>
      <c r="P1506" s="5370"/>
      <c r="Q1506" s="5370"/>
      <c r="R1506" s="5370"/>
      <c r="S1506" s="5370"/>
      <c r="T1506" s="5370"/>
      <c r="U1506" s="5370"/>
      <c r="V1506" s="5371"/>
      <c r="W1506" s="5478"/>
      <c r="X1506" s="529"/>
      <c r="Y1506" s="5400"/>
      <c r="Z1506" s="5508"/>
      <c r="AA1506" s="5508"/>
    </row>
    <row r="1507" spans="1:27" ht="18" customHeight="1">
      <c r="A1507" s="5357"/>
      <c r="B1507" s="5358" t="s">
        <v>277</v>
      </c>
      <c r="C1507" s="5359"/>
      <c r="D1507" s="5360" t="s">
        <v>278</v>
      </c>
      <c r="E1507" s="5360"/>
      <c r="F1507" s="5360"/>
      <c r="G1507" s="5360"/>
      <c r="H1507" s="5360"/>
      <c r="I1507" s="5360"/>
      <c r="J1507" s="5360"/>
      <c r="K1507" s="5360"/>
      <c r="L1507" s="5360"/>
      <c r="M1507" s="5360"/>
      <c r="N1507" s="5361"/>
      <c r="O1507" s="5369" t="str">
        <f>D1507</f>
        <v xml:space="preserve"> ?  Si vous avez plusieurs postits pour une recette NOM DE LA RECETTE MÈRE</v>
      </c>
      <c r="P1507" s="5370"/>
      <c r="Q1507" s="5370"/>
      <c r="R1507" s="5370"/>
      <c r="S1507" s="5370"/>
      <c r="T1507" s="5370"/>
      <c r="U1507" s="5370"/>
      <c r="V1507" s="5371"/>
      <c r="W1507" s="5478"/>
      <c r="X1507" s="529"/>
      <c r="Y1507" s="5357"/>
      <c r="Z1507" s="1288" t="s">
        <v>1382</v>
      </c>
    </row>
    <row r="1508" spans="1:27" ht="18" customHeight="1">
      <c r="A1508" s="5357"/>
      <c r="B1508" s="5358"/>
      <c r="C1508" s="5359"/>
      <c r="D1508" s="5360"/>
      <c r="E1508" s="5360"/>
      <c r="F1508" s="5360"/>
      <c r="G1508" s="5360"/>
      <c r="H1508" s="5360"/>
      <c r="I1508" s="5360"/>
      <c r="J1508" s="5360"/>
      <c r="K1508" s="5360"/>
      <c r="L1508" s="5360"/>
      <c r="M1508" s="5360"/>
      <c r="N1508" s="5361"/>
      <c r="O1508" s="5369"/>
      <c r="P1508" s="5370"/>
      <c r="Q1508" s="5370"/>
      <c r="R1508" s="5370"/>
      <c r="S1508" s="5370"/>
      <c r="T1508" s="5370"/>
      <c r="U1508" s="5370"/>
      <c r="V1508" s="5371"/>
      <c r="W1508" s="5478"/>
      <c r="X1508" s="529"/>
      <c r="Y1508" s="5357"/>
      <c r="Z1508" s="1288" t="s">
        <v>1382</v>
      </c>
    </row>
    <row r="1509" spans="1:27" ht="18" customHeight="1">
      <c r="A1509" s="5357"/>
      <c r="B1509" s="5509" t="s">
        <v>2234</v>
      </c>
      <c r="C1509" s="5510"/>
      <c r="D1509" s="5510"/>
      <c r="E1509" s="5510"/>
      <c r="F1509" s="5510"/>
      <c r="G1509" s="5510"/>
      <c r="H1509" s="5510"/>
      <c r="I1509" s="5510"/>
      <c r="J1509" s="5510"/>
      <c r="K1509" s="5510"/>
      <c r="L1509" s="5510"/>
      <c r="M1509" s="5510"/>
      <c r="N1509" s="5511"/>
      <c r="O1509" s="5369" t="str">
        <f>B1509</f>
        <v>Auteur :</v>
      </c>
      <c r="P1509" s="5370"/>
      <c r="Q1509" s="5370"/>
      <c r="R1509" s="5370"/>
      <c r="S1509" s="5370"/>
      <c r="T1509" s="5370"/>
      <c r="U1509" s="5370"/>
      <c r="V1509" s="5371"/>
      <c r="W1509" s="5478"/>
      <c r="X1509" s="529"/>
      <c r="Y1509" s="5357"/>
      <c r="Z1509" s="1288" t="s">
        <v>1382</v>
      </c>
    </row>
    <row r="1510" spans="1:27" ht="18" customHeight="1">
      <c r="A1510" s="5357"/>
      <c r="B1510" s="5509"/>
      <c r="C1510" s="5510"/>
      <c r="D1510" s="5510"/>
      <c r="E1510" s="5510"/>
      <c r="F1510" s="5510"/>
      <c r="G1510" s="5510"/>
      <c r="H1510" s="5510"/>
      <c r="I1510" s="5510"/>
      <c r="J1510" s="5510"/>
      <c r="K1510" s="5510"/>
      <c r="L1510" s="5510"/>
      <c r="M1510" s="5510"/>
      <c r="N1510" s="5511"/>
      <c r="O1510" s="5369"/>
      <c r="P1510" s="5370"/>
      <c r="Q1510" s="5370"/>
      <c r="R1510" s="5370"/>
      <c r="S1510" s="5370"/>
      <c r="T1510" s="5370"/>
      <c r="U1510" s="5370"/>
      <c r="V1510" s="5371"/>
      <c r="W1510" s="5478"/>
      <c r="X1510" s="529"/>
      <c r="Y1510" s="5357"/>
      <c r="Z1510" s="1288" t="s">
        <v>1382</v>
      </c>
    </row>
    <row r="1511" spans="1:27" ht="18" customHeight="1">
      <c r="A1511" s="5357"/>
      <c r="B1511" s="5372" t="s">
        <v>1393</v>
      </c>
      <c r="C1511" s="5373"/>
      <c r="D1511" s="5373"/>
      <c r="E1511" s="5373"/>
      <c r="F1511" s="5373"/>
      <c r="G1511" s="5373"/>
      <c r="H1511" s="5373"/>
      <c r="I1511" s="5373"/>
      <c r="J1511" s="5373"/>
      <c r="K1511" s="5373"/>
      <c r="L1511" s="5373"/>
      <c r="M1511" s="5373"/>
      <c r="N1511" s="5374"/>
      <c r="O1511" s="1326"/>
      <c r="P1511" s="1326"/>
      <c r="Q1511" s="1326"/>
      <c r="R1511" s="1413"/>
      <c r="S1511" s="1414"/>
      <c r="T1511" s="1415"/>
      <c r="U1511" s="1416"/>
      <c r="V1511" s="1417"/>
      <c r="W1511" s="5478"/>
      <c r="X1511" s="529"/>
      <c r="Y1511" s="5357"/>
      <c r="Z1511" s="1288" t="s">
        <v>1382</v>
      </c>
    </row>
    <row r="1512" spans="1:27" ht="18" customHeight="1">
      <c r="A1512" s="5357"/>
      <c r="B1512" s="5372"/>
      <c r="C1512" s="5373"/>
      <c r="D1512" s="5373"/>
      <c r="E1512" s="5373"/>
      <c r="F1512" s="5373"/>
      <c r="G1512" s="5373"/>
      <c r="H1512" s="5373"/>
      <c r="I1512" s="5373"/>
      <c r="J1512" s="5373"/>
      <c r="K1512" s="5373"/>
      <c r="L1512" s="5373"/>
      <c r="M1512" s="5373"/>
      <c r="N1512" s="5374"/>
      <c r="O1512" s="1326"/>
      <c r="P1512" s="1326"/>
      <c r="Q1512" s="1326"/>
      <c r="R1512" s="1413"/>
      <c r="S1512" s="1414"/>
      <c r="T1512" s="1415"/>
      <c r="U1512" s="1416"/>
      <c r="V1512" s="1417"/>
      <c r="W1512" s="5478"/>
      <c r="X1512" s="529"/>
      <c r="Y1512" s="5357"/>
      <c r="Z1512" s="1288" t="s">
        <v>1382</v>
      </c>
    </row>
    <row r="1513" spans="1:27" ht="18" customHeight="1">
      <c r="A1513" s="5357"/>
      <c r="B1513" s="5372"/>
      <c r="C1513" s="5373"/>
      <c r="D1513" s="5373"/>
      <c r="E1513" s="5373"/>
      <c r="F1513" s="5373"/>
      <c r="G1513" s="5373"/>
      <c r="H1513" s="5373"/>
      <c r="I1513" s="5373"/>
      <c r="J1513" s="5373"/>
      <c r="K1513" s="5373"/>
      <c r="L1513" s="5373"/>
      <c r="M1513" s="5373"/>
      <c r="N1513" s="5374"/>
      <c r="O1513" s="1326"/>
      <c r="P1513" s="1326"/>
      <c r="Q1513" s="1326"/>
      <c r="R1513" s="1413"/>
      <c r="S1513" s="1414"/>
      <c r="T1513" s="1415"/>
      <c r="U1513" s="1416"/>
      <c r="V1513" s="1417"/>
      <c r="W1513" s="5478"/>
      <c r="X1513" s="529"/>
      <c r="Y1513" s="5357"/>
      <c r="Z1513" s="1288" t="s">
        <v>1382</v>
      </c>
    </row>
    <row r="1514" spans="1:27" ht="18" customHeight="1">
      <c r="A1514" s="5357"/>
      <c r="B1514" s="5372"/>
      <c r="C1514" s="5373"/>
      <c r="D1514" s="5373"/>
      <c r="E1514" s="5373"/>
      <c r="F1514" s="5373"/>
      <c r="G1514" s="5373"/>
      <c r="H1514" s="5373"/>
      <c r="I1514" s="5373"/>
      <c r="J1514" s="5373"/>
      <c r="K1514" s="5373"/>
      <c r="L1514" s="5373"/>
      <c r="M1514" s="5373"/>
      <c r="N1514" s="5374"/>
      <c r="O1514" s="1326"/>
      <c r="P1514" s="1326"/>
      <c r="Q1514" s="1326"/>
      <c r="R1514" s="1413"/>
      <c r="S1514" s="1414"/>
      <c r="T1514" s="1415"/>
      <c r="U1514" s="1416"/>
      <c r="V1514" s="1417"/>
      <c r="W1514" s="5478"/>
      <c r="X1514" s="529"/>
      <c r="Y1514" s="5357"/>
      <c r="Z1514" s="1288" t="s">
        <v>1382</v>
      </c>
    </row>
    <row r="1515" spans="1:27" ht="18" customHeight="1">
      <c r="A1515" s="5357"/>
      <c r="B1515" s="5372"/>
      <c r="C1515" s="5373"/>
      <c r="D1515" s="5373"/>
      <c r="E1515" s="5373"/>
      <c r="F1515" s="5373"/>
      <c r="G1515" s="5373"/>
      <c r="H1515" s="5373"/>
      <c r="I1515" s="5373"/>
      <c r="J1515" s="5373"/>
      <c r="K1515" s="5373"/>
      <c r="L1515" s="5373"/>
      <c r="M1515" s="5373"/>
      <c r="N1515" s="5374"/>
      <c r="O1515" s="1326"/>
      <c r="P1515" s="1326"/>
      <c r="Q1515" s="1326"/>
      <c r="R1515" s="1413"/>
      <c r="S1515" s="1414"/>
      <c r="T1515" s="1415"/>
      <c r="U1515" s="1416"/>
      <c r="V1515" s="1417"/>
      <c r="W1515" s="5478"/>
      <c r="X1515" s="529"/>
      <c r="Y1515" s="5357"/>
      <c r="Z1515" s="1288" t="s">
        <v>1382</v>
      </c>
    </row>
    <row r="1516" spans="1:27" ht="18" customHeight="1">
      <c r="A1516" s="5357"/>
      <c r="B1516" s="5372"/>
      <c r="C1516" s="5373"/>
      <c r="D1516" s="5373"/>
      <c r="E1516" s="5373"/>
      <c r="F1516" s="5373"/>
      <c r="G1516" s="5373"/>
      <c r="H1516" s="5373"/>
      <c r="I1516" s="5373"/>
      <c r="J1516" s="5373"/>
      <c r="K1516" s="5373"/>
      <c r="L1516" s="5373"/>
      <c r="M1516" s="5373"/>
      <c r="N1516" s="5374"/>
      <c r="O1516" s="1326"/>
      <c r="P1516" s="1326"/>
      <c r="Q1516" s="1326"/>
      <c r="R1516" s="1413"/>
      <c r="S1516" s="1414"/>
      <c r="T1516" s="1415"/>
      <c r="U1516" s="1416"/>
      <c r="V1516" s="1417"/>
      <c r="W1516" s="5478"/>
      <c r="X1516" s="529"/>
      <c r="Y1516" s="5357"/>
      <c r="Z1516" s="1288" t="s">
        <v>1382</v>
      </c>
    </row>
    <row r="1517" spans="1:27" ht="18" customHeight="1">
      <c r="A1517" s="5357"/>
      <c r="B1517" s="5375"/>
      <c r="C1517" s="5376"/>
      <c r="D1517" s="5376"/>
      <c r="E1517" s="5376"/>
      <c r="F1517" s="5376"/>
      <c r="G1517" s="5376"/>
      <c r="H1517" s="5376"/>
      <c r="I1517" s="5376"/>
      <c r="J1517" s="5376"/>
      <c r="K1517" s="5376"/>
      <c r="L1517" s="5376"/>
      <c r="M1517" s="5376"/>
      <c r="N1517" s="5377"/>
      <c r="O1517" s="1332"/>
      <c r="P1517" s="1333"/>
      <c r="Q1517" s="1333"/>
      <c r="R1517" s="1333"/>
      <c r="S1517" s="1334"/>
      <c r="T1517" s="1334"/>
      <c r="U1517" s="1334"/>
      <c r="V1517" s="1335"/>
      <c r="W1517" s="5478"/>
      <c r="X1517" s="529"/>
      <c r="Y1517" s="5357"/>
      <c r="Z1517" s="5476" t="s">
        <v>1442</v>
      </c>
      <c r="AA1517" s="5476"/>
    </row>
    <row r="1518" spans="1:27" ht="18" customHeight="1">
      <c r="A1518" s="5357"/>
      <c r="B1518" s="1336" t="s">
        <v>12</v>
      </c>
      <c r="C1518" s="947" t="s">
        <v>28</v>
      </c>
      <c r="D1518" s="1337"/>
      <c r="E1518" s="1338"/>
      <c r="F1518" s="1338"/>
      <c r="G1518" s="1338"/>
      <c r="H1518" s="1338"/>
      <c r="I1518" s="1338"/>
      <c r="J1518" s="1284"/>
      <c r="K1518" s="5389" t="s">
        <v>509</v>
      </c>
      <c r="L1518" s="5389"/>
      <c r="M1518" s="949" t="s">
        <v>29</v>
      </c>
      <c r="N1518" s="20" t="s">
        <v>13</v>
      </c>
      <c r="O1518" s="1339"/>
      <c r="P1518" s="1340"/>
      <c r="Q1518" s="1340"/>
      <c r="R1518" s="1340"/>
      <c r="S1518" s="1341"/>
      <c r="T1518" s="1341"/>
      <c r="U1518" s="1341"/>
      <c r="V1518" s="1342"/>
      <c r="W1518" s="5478"/>
      <c r="X1518" s="529"/>
      <c r="Y1518" s="5357"/>
      <c r="Z1518" s="5476"/>
      <c r="AA1518" s="5476"/>
    </row>
    <row r="1519" spans="1:27" ht="18" customHeight="1">
      <c r="A1519" s="5357"/>
      <c r="B1519" s="5390">
        <v>20</v>
      </c>
      <c r="C1519" s="5475" t="s">
        <v>1416</v>
      </c>
      <c r="D1519" s="5475"/>
      <c r="E1519" s="5392" t="s">
        <v>26</v>
      </c>
      <c r="F1519" s="5392"/>
      <c r="G1519" s="5392"/>
      <c r="H1519" s="5392"/>
      <c r="I1519" s="5392"/>
      <c r="J1519" s="5392"/>
      <c r="K1519" s="5389"/>
      <c r="L1519" s="5389"/>
      <c r="M1519" s="5393">
        <v>20</v>
      </c>
      <c r="N1519" s="5394"/>
      <c r="O1519" s="5395" t="s">
        <v>1417</v>
      </c>
      <c r="P1519" s="5396"/>
      <c r="Q1519" s="5396"/>
      <c r="R1519" s="5396"/>
      <c r="S1519" s="5396"/>
      <c r="T1519" s="5396"/>
      <c r="U1519" s="5378">
        <f>H51</f>
        <v>40</v>
      </c>
      <c r="V1519" s="5379"/>
      <c r="W1519" s="5478"/>
      <c r="X1519" s="529"/>
      <c r="Y1519" s="5357"/>
      <c r="Z1519" s="5476"/>
      <c r="AA1519" s="5476"/>
    </row>
    <row r="1520" spans="1:27" ht="18" customHeight="1">
      <c r="A1520" s="5357"/>
      <c r="B1520" s="5390"/>
      <c r="C1520" s="5475"/>
      <c r="D1520" s="5475"/>
      <c r="E1520" s="1338"/>
      <c r="F1520" s="1028" t="s">
        <v>280</v>
      </c>
      <c r="G1520" s="1040" t="s">
        <v>309</v>
      </c>
      <c r="H1520" s="1040"/>
      <c r="I1520" s="1040"/>
      <c r="J1520" s="1029" t="s">
        <v>15</v>
      </c>
      <c r="K1520" s="5389"/>
      <c r="L1520" s="5389"/>
      <c r="M1520" s="5393"/>
      <c r="N1520" s="5394"/>
      <c r="O1520" s="5395"/>
      <c r="P1520" s="5396"/>
      <c r="Q1520" s="5396"/>
      <c r="R1520" s="5396"/>
      <c r="S1520" s="5396"/>
      <c r="T1520" s="5396"/>
      <c r="U1520" s="5378"/>
      <c r="V1520" s="5379"/>
      <c r="W1520" s="5478"/>
      <c r="X1520" s="529"/>
      <c r="Y1520" s="5357"/>
      <c r="Z1520" s="5476"/>
      <c r="AA1520" s="5476"/>
    </row>
    <row r="1521" spans="1:27" ht="18" customHeight="1">
      <c r="A1521" s="5357"/>
      <c r="B1521" s="5380" t="s">
        <v>25</v>
      </c>
      <c r="C1521" s="5381"/>
      <c r="F1521" s="5"/>
      <c r="G1521" s="5"/>
      <c r="H1521" s="1343" t="s">
        <v>310</v>
      </c>
      <c r="I1521" s="1344">
        <v>500</v>
      </c>
      <c r="J1521" s="1029" t="s">
        <v>15</v>
      </c>
      <c r="K1521" s="5382" t="s">
        <v>1392</v>
      </c>
      <c r="L1521" s="5382"/>
      <c r="M1521" s="5473" t="s">
        <v>1260</v>
      </c>
      <c r="N1521" s="5474"/>
      <c r="O1521" s="5385" t="s">
        <v>1420</v>
      </c>
      <c r="P1521" s="5386"/>
      <c r="Q1521" s="5386"/>
      <c r="R1521" s="5386"/>
      <c r="S1521" s="5386"/>
      <c r="T1521" s="5386"/>
      <c r="U1521" s="5387" t="str">
        <f>Q51</f>
        <v>Portions</v>
      </c>
      <c r="V1521" s="5388"/>
      <c r="W1521" s="5478"/>
      <c r="X1521" s="529"/>
      <c r="Y1521" s="5357"/>
      <c r="Z1521" s="5476"/>
      <c r="AA1521" s="5476"/>
    </row>
    <row r="1522" spans="1:27" ht="18" customHeight="1">
      <c r="A1522" s="5357"/>
      <c r="B1522" s="5380"/>
      <c r="C1522" s="5381"/>
      <c r="D1522" s="1345"/>
      <c r="E1522" s="1345"/>
      <c r="F1522" s="5"/>
      <c r="G1522" s="5"/>
      <c r="H1522" s="1034" t="s">
        <v>311</v>
      </c>
      <c r="I1522" s="1346">
        <v>500</v>
      </c>
      <c r="J1522" s="1030" t="s">
        <v>281</v>
      </c>
      <c r="K1522" s="5382"/>
      <c r="L1522" s="5382"/>
      <c r="M1522" s="5473"/>
      <c r="N1522" s="5474"/>
      <c r="O1522" s="5385"/>
      <c r="P1522" s="5386"/>
      <c r="Q1522" s="5386"/>
      <c r="R1522" s="5386"/>
      <c r="S1522" s="5386"/>
      <c r="T1522" s="5386"/>
      <c r="U1522" s="5387"/>
      <c r="V1522" s="5388"/>
      <c r="W1522" s="5478"/>
      <c r="X1522" s="529"/>
      <c r="Y1522" s="5357"/>
      <c r="Z1522" s="5476"/>
      <c r="AA1522" s="5476"/>
    </row>
    <row r="1523" spans="1:27" ht="18" customHeight="1">
      <c r="A1523" s="5357"/>
      <c r="B1523" s="5343" t="s">
        <v>30</v>
      </c>
      <c r="C1523" s="5344"/>
      <c r="D1523" s="1347"/>
      <c r="E1523" s="1348"/>
      <c r="H1523" s="1034" t="s">
        <v>312</v>
      </c>
      <c r="I1523" s="1031">
        <f>(B1519/I1521)*I1522</f>
        <v>20</v>
      </c>
      <c r="J1523" s="1032" t="s">
        <v>282</v>
      </c>
      <c r="K1523" s="1349"/>
      <c r="L1523" s="1033"/>
      <c r="M1523" s="1349"/>
      <c r="N1523" s="1350"/>
      <c r="O1523" s="1339"/>
      <c r="P1523" s="1340"/>
      <c r="Q1523" s="1340"/>
      <c r="R1523" s="1340"/>
      <c r="S1523" s="1341"/>
      <c r="T1523" s="1341"/>
      <c r="U1523" s="1341"/>
      <c r="V1523" s="1342"/>
      <c r="W1523" s="5478"/>
      <c r="X1523" s="529"/>
      <c r="Y1523" s="5357"/>
      <c r="Z1523" s="5476"/>
      <c r="AA1523" s="5476"/>
    </row>
    <row r="1524" spans="1:27" ht="18" customHeight="1">
      <c r="A1524" s="5357"/>
      <c r="B1524" s="5347" t="s">
        <v>284</v>
      </c>
      <c r="C1524" s="5349" t="s">
        <v>285</v>
      </c>
      <c r="D1524" s="1284" t="s">
        <v>283</v>
      </c>
      <c r="E1524" s="1035"/>
      <c r="F1524" s="1035"/>
      <c r="G1524" s="1035" t="str">
        <f>D1526</f>
        <v>D</v>
      </c>
      <c r="H1524" s="1035"/>
      <c r="I1524" s="1035"/>
      <c r="J1524" s="1035"/>
      <c r="K1524" s="1035"/>
      <c r="L1524" s="1034"/>
      <c r="M1524" s="1035"/>
      <c r="N1524" s="1351"/>
      <c r="O1524" s="1339"/>
      <c r="P1524" s="1340"/>
      <c r="Q1524" s="1340"/>
      <c r="R1524" s="1340"/>
      <c r="S1524" s="1341"/>
      <c r="T1524" s="1341"/>
      <c r="U1524" s="1341"/>
      <c r="V1524" s="1342"/>
      <c r="W1524" s="5478"/>
      <c r="X1524" s="529"/>
      <c r="Y1524" s="5357"/>
      <c r="Z1524" s="5476"/>
      <c r="AA1524" s="5476"/>
    </row>
    <row r="1525" spans="1:27" ht="18" customHeight="1">
      <c r="A1525" s="5357"/>
      <c r="B1525" s="5347"/>
      <c r="C1525" s="5349"/>
      <c r="D1525" s="1036" t="s">
        <v>27</v>
      </c>
      <c r="E1525" s="1284" t="s">
        <v>286</v>
      </c>
      <c r="F1525" s="963"/>
      <c r="G1525" s="1037"/>
      <c r="H1525" s="1035"/>
      <c r="I1525" s="1035"/>
      <c r="J1525" s="951"/>
      <c r="K1525" s="1352"/>
      <c r="L1525" s="1352"/>
      <c r="M1525" s="1352"/>
      <c r="N1525" s="1353"/>
      <c r="O1525" s="1339"/>
      <c r="P1525" s="1340"/>
      <c r="Q1525" s="1340"/>
      <c r="R1525" s="1340"/>
      <c r="S1525" s="1341"/>
      <c r="T1525" s="1341"/>
      <c r="U1525" s="1341"/>
      <c r="V1525" s="1342"/>
      <c r="W1525" s="5478"/>
      <c r="X1525" s="529"/>
      <c r="Y1525" s="5357"/>
      <c r="Z1525" s="5476"/>
      <c r="AA1525" s="5476"/>
    </row>
    <row r="1526" spans="1:27" ht="18" customHeight="1">
      <c r="A1526" s="5357"/>
      <c r="B1526" s="5347"/>
      <c r="C1526" s="5349"/>
      <c r="D1526" s="977" t="str">
        <f>SUBSTITUTE(ADDRESS(1,COLUMN(),4),"1","")</f>
        <v>D</v>
      </c>
      <c r="E1526" s="1027"/>
      <c r="F1526" s="1027"/>
      <c r="G1526" s="1027"/>
      <c r="H1526" s="1027"/>
      <c r="I1526" s="1027"/>
      <c r="J1526" s="1027"/>
      <c r="K1526" s="1027"/>
      <c r="L1526" s="1027"/>
      <c r="M1526" s="1025"/>
      <c r="N1526" s="399"/>
      <c r="O1526" s="1339"/>
      <c r="P1526" s="1340"/>
      <c r="Q1526" s="1340"/>
      <c r="R1526" s="1340"/>
      <c r="S1526" s="1341"/>
      <c r="T1526" s="1341"/>
      <c r="U1526" s="1341"/>
      <c r="V1526" s="1342"/>
      <c r="W1526" s="5478"/>
      <c r="X1526" s="529"/>
      <c r="Y1526" s="5357"/>
      <c r="Z1526" s="5476"/>
      <c r="AA1526" s="5476"/>
    </row>
    <row r="1527" spans="1:27" ht="18" customHeight="1">
      <c r="A1527" s="5357"/>
      <c r="B1527" s="1354"/>
      <c r="C1527" s="1355"/>
      <c r="D1527" s="1038"/>
      <c r="E1527" s="5397" t="s">
        <v>290</v>
      </c>
      <c r="F1527" s="5397"/>
      <c r="G1527" s="935"/>
      <c r="H1527" s="5"/>
      <c r="I1527" s="935"/>
      <c r="J1527" s="942">
        <f>D1527</f>
        <v>0</v>
      </c>
      <c r="K1527" s="1039"/>
      <c r="L1527" s="1044"/>
      <c r="M1527" s="5397" t="s">
        <v>291</v>
      </c>
      <c r="N1527" s="5398"/>
      <c r="O1527" s="1339"/>
      <c r="P1527" s="1340"/>
      <c r="Q1527" s="1340"/>
      <c r="R1527" s="1340"/>
      <c r="S1527" s="1341"/>
      <c r="T1527" s="1341"/>
      <c r="U1527" s="1341"/>
      <c r="V1527" s="1342"/>
      <c r="W1527" s="5478"/>
      <c r="X1527" s="529"/>
      <c r="Y1527" s="5357"/>
      <c r="Z1527" s="5476"/>
      <c r="AA1527" s="5476"/>
    </row>
    <row r="1528" spans="1:27" ht="18" customHeight="1">
      <c r="A1528" s="5357"/>
      <c r="B1528" s="1354"/>
      <c r="C1528" s="1418" t="s">
        <v>292</v>
      </c>
      <c r="D1528" s="1356">
        <f>B1519</f>
        <v>20</v>
      </c>
      <c r="E1528" s="5338" t="str">
        <f>M1521</f>
        <v>?</v>
      </c>
      <c r="F1528" s="1357">
        <f>C1573</f>
        <v>1500</v>
      </c>
      <c r="G1528" s="1"/>
      <c r="H1528" s="5"/>
      <c r="I1528" s="1065"/>
      <c r="J1528" s="942"/>
      <c r="K1528" s="1086" t="s">
        <v>292</v>
      </c>
      <c r="L1528" s="1358">
        <f>M1519</f>
        <v>20</v>
      </c>
      <c r="M1528" s="5338" t="str">
        <f>M1521</f>
        <v>?</v>
      </c>
      <c r="N1528" s="21">
        <f>L1572</f>
        <v>1500</v>
      </c>
      <c r="O1528" s="1339"/>
      <c r="P1528" s="1340"/>
      <c r="Q1528" s="1340"/>
      <c r="R1528" s="1340"/>
      <c r="S1528" s="1341"/>
      <c r="T1528" s="1341"/>
      <c r="U1528" s="1341"/>
      <c r="V1528" s="1342"/>
      <c r="W1528" s="5478"/>
      <c r="X1528" s="529"/>
      <c r="Y1528" s="5357"/>
      <c r="Z1528" s="5476"/>
      <c r="AA1528" s="5476"/>
    </row>
    <row r="1529" spans="1:27" ht="18" customHeight="1">
      <c r="A1529" s="5357"/>
      <c r="B1529" s="1354"/>
      <c r="C1529" s="1347"/>
      <c r="D1529" s="1359"/>
      <c r="E1529" s="5338"/>
      <c r="F1529" s="1360">
        <f>C1572</f>
        <v>1.5</v>
      </c>
      <c r="G1529" s="935"/>
      <c r="H1529" s="5"/>
      <c r="I1529" s="1361"/>
      <c r="J1529" s="1232"/>
      <c r="K1529" s="1362"/>
      <c r="L1529" s="1044"/>
      <c r="M1529" s="5338"/>
      <c r="N1529" s="22">
        <f>M1572</f>
        <v>1.5</v>
      </c>
      <c r="O1529" s="1339"/>
      <c r="P1529" s="1340"/>
      <c r="Q1529" s="1340"/>
      <c r="R1529" s="1340"/>
      <c r="S1529" s="1341"/>
      <c r="T1529" s="1341"/>
      <c r="U1529" s="1341"/>
      <c r="V1529" s="1342"/>
      <c r="W1529" s="5478"/>
      <c r="X1529" s="529"/>
      <c r="Y1529" s="5357"/>
      <c r="Z1529" s="5476"/>
      <c r="AA1529" s="5476"/>
    </row>
    <row r="1530" spans="1:27" ht="18" customHeight="1">
      <c r="A1530" s="5357"/>
      <c r="B1530" s="1363"/>
      <c r="C1530" s="1027"/>
      <c r="D1530" s="1027"/>
      <c r="E1530" s="1027"/>
      <c r="F1530" s="1027"/>
      <c r="G1530" s="1027"/>
      <c r="H1530" s="1027"/>
      <c r="I1530" s="1027"/>
      <c r="J1530" s="1027"/>
      <c r="K1530" s="1025" t="s">
        <v>284</v>
      </c>
      <c r="L1530" s="1025" t="s">
        <v>1272</v>
      </c>
      <c r="M1530" s="1025" t="s">
        <v>1273</v>
      </c>
      <c r="N1530" s="399" t="s">
        <v>289</v>
      </c>
      <c r="O1530" s="1332"/>
      <c r="P1530" s="1333"/>
      <c r="Q1530" s="1333"/>
      <c r="R1530" s="1333"/>
      <c r="S1530" s="1334" t="s">
        <v>284</v>
      </c>
      <c r="T1530" s="1334" t="s">
        <v>1272</v>
      </c>
      <c r="U1530" s="1334" t="s">
        <v>1273</v>
      </c>
      <c r="V1530" s="1335" t="s">
        <v>289</v>
      </c>
      <c r="W1530" s="5478"/>
      <c r="X1530" s="529"/>
      <c r="Y1530" s="5357"/>
      <c r="Z1530" s="5476"/>
      <c r="AA1530" s="5476"/>
    </row>
    <row r="1531" spans="1:27" ht="18" customHeight="1">
      <c r="A1531" s="5357"/>
      <c r="B1531" s="1364"/>
      <c r="C1531" s="1043"/>
      <c r="D1531" s="941"/>
      <c r="E1531" s="935"/>
      <c r="F1531" s="935"/>
      <c r="G1531" s="935"/>
      <c r="H1531" s="5"/>
      <c r="I1531" s="935"/>
      <c r="J1531" s="953">
        <f t="shared" ref="J1531:J1570" si="27">D1531</f>
        <v>0</v>
      </c>
      <c r="K1531" s="1039">
        <f>IF(ISTEXT(B1531),B1531,IF(ISBLANK(B1531),0,(B1531/B1519)*M1519))</f>
        <v>0</v>
      </c>
      <c r="L1531" s="1044">
        <f>+IF(ISTEXT(C1531),0,IF(ISBLANK(C1531),0,(C1531/B1519)*M1519))</f>
        <v>0</v>
      </c>
      <c r="M1531" s="1045">
        <f>+IF(ISTEXT(C1531),0,IF(ISBLANK(C1531),0,(C1531/1000/B1519)*M1519))</f>
        <v>0</v>
      </c>
      <c r="N1531" s="23">
        <f>IF(ISTEXT(C1531),0,(C1531/C1572)/1000)</f>
        <v>0</v>
      </c>
      <c r="O1531" s="942"/>
      <c r="P1531" s="942"/>
      <c r="Q1531" s="942"/>
      <c r="R1531" s="1365">
        <f t="shared" ref="R1531:R1570" si="28">D1531</f>
        <v>0</v>
      </c>
      <c r="S1531" s="1369">
        <f>(K1531/M1519)*U1519</f>
        <v>0</v>
      </c>
      <c r="T1531" s="1370">
        <f>(L1531/M1519)*U1519</f>
        <v>0</v>
      </c>
      <c r="U1531" s="1371">
        <f>(M1531/M1519)*U1519</f>
        <v>0</v>
      </c>
      <c r="V1531" s="1372">
        <f t="shared" ref="V1531:V1570" si="29">N1531</f>
        <v>0</v>
      </c>
      <c r="W1531" s="5478"/>
      <c r="X1531" s="529"/>
      <c r="Y1531" s="5357"/>
      <c r="Z1531" s="5476"/>
      <c r="AA1531" s="5476"/>
    </row>
    <row r="1532" spans="1:27" ht="18" customHeight="1">
      <c r="A1532" s="5357"/>
      <c r="B1532" s="1364">
        <v>2</v>
      </c>
      <c r="C1532" s="1043">
        <v>500</v>
      </c>
      <c r="D1532" s="941" t="s">
        <v>512</v>
      </c>
      <c r="E1532" s="935"/>
      <c r="F1532" s="935"/>
      <c r="G1532" s="935"/>
      <c r="H1532" s="5"/>
      <c r="I1532" s="935"/>
      <c r="J1532" s="953" t="str">
        <f t="shared" si="27"/>
        <v>Exemple = pommes</v>
      </c>
      <c r="K1532" s="1039">
        <f>IF(ISTEXT(B1532),B1532,IF(ISBLANK(B1532),0,(B1532/B1519)*M1519))</f>
        <v>2</v>
      </c>
      <c r="L1532" s="1044">
        <f>+IF(ISTEXT(C1532),0,IF(ISBLANK(C1532),0,(C1532/B1519)*M1519))</f>
        <v>500</v>
      </c>
      <c r="M1532" s="1045">
        <f>+IF(ISTEXT(C1532),0,IF(ISBLANK(C1532),0,(C1532/1000/B1519)*M1519))</f>
        <v>0.5</v>
      </c>
      <c r="N1532" s="23">
        <f>IF(ISTEXT(C1532),0,(C1532/C1572)/1000)</f>
        <v>0.33333333333333331</v>
      </c>
      <c r="O1532" s="942"/>
      <c r="P1532" s="942"/>
      <c r="Q1532" s="942"/>
      <c r="R1532" s="1365" t="str">
        <f t="shared" si="28"/>
        <v>Exemple = pommes</v>
      </c>
      <c r="S1532" s="1369">
        <f>(K1532/M1519)*U1519</f>
        <v>4</v>
      </c>
      <c r="T1532" s="1370">
        <f>(L1532/M1519)*U1519</f>
        <v>1000</v>
      </c>
      <c r="U1532" s="1371">
        <f>(M1532/M1519)*U1519</f>
        <v>1</v>
      </c>
      <c r="V1532" s="1372">
        <f t="shared" si="29"/>
        <v>0.33333333333333331</v>
      </c>
      <c r="W1532" s="5478"/>
      <c r="X1532" s="529"/>
      <c r="Y1532" s="5357"/>
      <c r="Z1532" s="1288" t="s">
        <v>1382</v>
      </c>
    </row>
    <row r="1533" spans="1:27" ht="18" customHeight="1">
      <c r="A1533" s="5357"/>
      <c r="B1533" s="1364"/>
      <c r="C1533" s="1043"/>
      <c r="D1533" s="941"/>
      <c r="E1533" s="935"/>
      <c r="F1533" s="935"/>
      <c r="G1533" s="935"/>
      <c r="H1533" s="5"/>
      <c r="I1533" s="935"/>
      <c r="J1533" s="953">
        <f t="shared" si="27"/>
        <v>0</v>
      </c>
      <c r="K1533" s="1039">
        <f>IF(ISTEXT(B1533),B1533,IF(ISBLANK(B1533),0,(B1533/B1519)*M1519))</f>
        <v>0</v>
      </c>
      <c r="L1533" s="1044">
        <f>+IF(ISTEXT(C1533),0,IF(ISBLANK(C1533),0,(C1533/B1519)*M1519))</f>
        <v>0</v>
      </c>
      <c r="M1533" s="1045">
        <f>+IF(ISTEXT(C1533),0,IF(ISBLANK(C1533),0,(C1533/1000/B1519)*M1519))</f>
        <v>0</v>
      </c>
      <c r="N1533" s="23">
        <f>IF(ISTEXT(C1533),0,(C1533/C1572)/1000)</f>
        <v>0</v>
      </c>
      <c r="O1533" s="942"/>
      <c r="P1533" s="942"/>
      <c r="Q1533" s="942"/>
      <c r="R1533" s="1365">
        <f t="shared" si="28"/>
        <v>0</v>
      </c>
      <c r="S1533" s="1369">
        <f>(K1533/M1519)*U1519</f>
        <v>0</v>
      </c>
      <c r="T1533" s="1370">
        <f>(L1533/M1519)*U1519</f>
        <v>0</v>
      </c>
      <c r="U1533" s="1371">
        <f>(M1533/M1519)*U1519</f>
        <v>0</v>
      </c>
      <c r="V1533" s="1372">
        <f t="shared" si="29"/>
        <v>0</v>
      </c>
      <c r="W1533" s="5478"/>
      <c r="X1533" s="529"/>
      <c r="Y1533" s="5357"/>
      <c r="Z1533" s="1288" t="s">
        <v>1382</v>
      </c>
    </row>
    <row r="1534" spans="1:27" ht="18" customHeight="1">
      <c r="A1534" s="5357"/>
      <c r="B1534" s="1364"/>
      <c r="C1534" s="1043">
        <v>1000</v>
      </c>
      <c r="D1534" s="941" t="s">
        <v>1434</v>
      </c>
      <c r="E1534" s="935"/>
      <c r="F1534" s="935"/>
      <c r="G1534" s="935"/>
      <c r="H1534" s="5"/>
      <c r="I1534" s="935"/>
      <c r="J1534" s="953" t="str">
        <f t="shared" si="27"/>
        <v>poires</v>
      </c>
      <c r="K1534" s="1039">
        <f>IF(ISTEXT(B1534),B1534,IF(ISBLANK(B1534),0,(B1534/B1519)*M1519))</f>
        <v>0</v>
      </c>
      <c r="L1534" s="1044">
        <f>+IF(ISTEXT(C1534),0,IF(ISBLANK(C1534),0,(C1534/B1519)*M1519))</f>
        <v>1000</v>
      </c>
      <c r="M1534" s="1045">
        <f>+IF(ISTEXT(C1534),0,IF(ISBLANK(C1534),0,(C1534/1000/B1519)*M1519))</f>
        <v>1</v>
      </c>
      <c r="N1534" s="23">
        <f>IF(ISTEXT(C1534),0,(C1534/C1572)/1000)</f>
        <v>0.66666666666666663</v>
      </c>
      <c r="O1534" s="942"/>
      <c r="P1534" s="942"/>
      <c r="Q1534" s="942"/>
      <c r="R1534" s="1365" t="str">
        <f t="shared" si="28"/>
        <v>poires</v>
      </c>
      <c r="S1534" s="1369">
        <f>(K1534/M1519)*U1519</f>
        <v>0</v>
      </c>
      <c r="T1534" s="1370">
        <f>(L1534/M1519)*U1519</f>
        <v>2000</v>
      </c>
      <c r="U1534" s="1371">
        <f>(M1534/M1519)*U1519</f>
        <v>2</v>
      </c>
      <c r="V1534" s="1372">
        <f t="shared" si="29"/>
        <v>0.66666666666666663</v>
      </c>
      <c r="W1534" s="5478"/>
      <c r="X1534" s="529"/>
      <c r="Y1534" s="5357"/>
      <c r="Z1534" s="1288" t="s">
        <v>1382</v>
      </c>
    </row>
    <row r="1535" spans="1:27" ht="18" customHeight="1">
      <c r="A1535" s="5357"/>
      <c r="B1535" s="1364"/>
      <c r="C1535" s="1043"/>
      <c r="D1535" s="941"/>
      <c r="E1535" s="935"/>
      <c r="F1535" s="935"/>
      <c r="G1535" s="935"/>
      <c r="H1535" s="5"/>
      <c r="J1535" s="953">
        <f t="shared" si="27"/>
        <v>0</v>
      </c>
      <c r="K1535" s="1039">
        <f>IF(ISTEXT(B1535),B1535,IF(ISBLANK(B1535),0,(B1535/B1519)*M1519))</f>
        <v>0</v>
      </c>
      <c r="L1535" s="1044">
        <f>+IF(ISTEXT(C1535),0,IF(ISBLANK(C1535),0,(C1535/B1519)*M1519))</f>
        <v>0</v>
      </c>
      <c r="M1535" s="1045">
        <f>+IF(ISTEXT(C1535),0,IF(ISBLANK(C1535),0,(C1535/1000/B1519)*M1519))</f>
        <v>0</v>
      </c>
      <c r="N1535" s="23">
        <f>IF(ISTEXT(C1535),0,(C1535/C1572)/1000)</f>
        <v>0</v>
      </c>
      <c r="O1535" s="942"/>
      <c r="P1535" s="942"/>
      <c r="Q1535" s="942"/>
      <c r="R1535" s="1365">
        <f t="shared" si="28"/>
        <v>0</v>
      </c>
      <c r="S1535" s="1369">
        <f>(K1535/M1519)*U1519</f>
        <v>0</v>
      </c>
      <c r="T1535" s="1370">
        <f>(L1535/M1519)*U1519</f>
        <v>0</v>
      </c>
      <c r="U1535" s="1371">
        <f>(M1535/M1519)*U1519</f>
        <v>0</v>
      </c>
      <c r="V1535" s="1372">
        <f t="shared" si="29"/>
        <v>0</v>
      </c>
      <c r="W1535" s="5478"/>
      <c r="X1535" s="529"/>
      <c r="Y1535" s="5357"/>
      <c r="Z1535" s="1288" t="s">
        <v>1382</v>
      </c>
    </row>
    <row r="1536" spans="1:27" ht="18" customHeight="1">
      <c r="A1536" s="5357"/>
      <c r="B1536" s="1364"/>
      <c r="C1536" s="1043"/>
      <c r="D1536" s="941"/>
      <c r="E1536" s="935"/>
      <c r="F1536" s="935"/>
      <c r="G1536" s="935"/>
      <c r="H1536" s="5"/>
      <c r="I1536" s="935"/>
      <c r="J1536" s="953">
        <f t="shared" si="27"/>
        <v>0</v>
      </c>
      <c r="K1536" s="1039">
        <f>IF(ISTEXT(B1536),B1536,IF(ISBLANK(B1536),0,(B1536/B1519)*M1519))</f>
        <v>0</v>
      </c>
      <c r="L1536" s="1044">
        <f>+IF(ISTEXT(C1536),0,IF(ISBLANK(C1536),0,(C1536/B1519)*M1519))</f>
        <v>0</v>
      </c>
      <c r="M1536" s="1045">
        <f>+IF(ISTEXT(C1536),0,IF(ISBLANK(C1536),0,(C1536/1000/B1519)*M1519))</f>
        <v>0</v>
      </c>
      <c r="N1536" s="23">
        <f>IF(ISTEXT(C1536),0,(C1536/C1572)/1000)</f>
        <v>0</v>
      </c>
      <c r="O1536" s="942"/>
      <c r="P1536" s="942"/>
      <c r="Q1536" s="942"/>
      <c r="R1536" s="1365">
        <f t="shared" si="28"/>
        <v>0</v>
      </c>
      <c r="S1536" s="1369">
        <f>(K1536/M1519)*U1519</f>
        <v>0</v>
      </c>
      <c r="T1536" s="1370">
        <f>(L1536/M1519)*U1519</f>
        <v>0</v>
      </c>
      <c r="U1536" s="1371">
        <f>(M1536/M1519)*U1519</f>
        <v>0</v>
      </c>
      <c r="V1536" s="1372">
        <f t="shared" si="29"/>
        <v>0</v>
      </c>
      <c r="W1536" s="5478"/>
      <c r="X1536" s="529"/>
      <c r="Y1536" s="5357"/>
      <c r="Z1536" s="1288" t="s">
        <v>1382</v>
      </c>
    </row>
    <row r="1537" spans="1:26" ht="18" customHeight="1">
      <c r="A1537" s="5357"/>
      <c r="B1537" s="1364"/>
      <c r="C1537" s="1043"/>
      <c r="D1537" s="941"/>
      <c r="E1537" s="935"/>
      <c r="F1537" s="935"/>
      <c r="G1537" s="935"/>
      <c r="H1537" s="5"/>
      <c r="I1537" s="935"/>
      <c r="J1537" s="953">
        <f t="shared" si="27"/>
        <v>0</v>
      </c>
      <c r="K1537" s="1039">
        <f>IF(ISTEXT(B1537),B1537,IF(ISBLANK(B1537),0,(B1537/B1519)*M1519))</f>
        <v>0</v>
      </c>
      <c r="L1537" s="1044">
        <f>+IF(ISTEXT(C1537),0,IF(ISBLANK(C1537),0,(C1537/B1519)*M1519))</f>
        <v>0</v>
      </c>
      <c r="M1537" s="1045">
        <f>+IF(ISTEXT(C1537),0,IF(ISBLANK(C1537),0,(C1537/1000/B1519)*M1519))</f>
        <v>0</v>
      </c>
      <c r="N1537" s="23">
        <f>IF(ISTEXT(C1537),0,(C1537/C1572)/1000)</f>
        <v>0</v>
      </c>
      <c r="O1537" s="942"/>
      <c r="P1537" s="942"/>
      <c r="Q1537" s="942"/>
      <c r="R1537" s="1365">
        <f t="shared" si="28"/>
        <v>0</v>
      </c>
      <c r="S1537" s="1369">
        <f>(K1537/M1519)*U1519</f>
        <v>0</v>
      </c>
      <c r="T1537" s="1370">
        <f>(L1537/M1519)*U1519</f>
        <v>0</v>
      </c>
      <c r="U1537" s="1371">
        <f>(M1537/M1519)*U1519</f>
        <v>0</v>
      </c>
      <c r="V1537" s="1372">
        <f t="shared" si="29"/>
        <v>0</v>
      </c>
      <c r="W1537" s="5478"/>
      <c r="X1537" s="529"/>
      <c r="Y1537" s="5357"/>
      <c r="Z1537" s="1288" t="s">
        <v>1382</v>
      </c>
    </row>
    <row r="1538" spans="1:26" ht="18" customHeight="1">
      <c r="A1538" s="5357"/>
      <c r="B1538" s="1364"/>
      <c r="C1538" s="1043"/>
      <c r="D1538" s="941"/>
      <c r="E1538" s="935"/>
      <c r="F1538" s="935"/>
      <c r="G1538" s="935"/>
      <c r="H1538" s="5"/>
      <c r="I1538" s="935"/>
      <c r="J1538" s="953">
        <f t="shared" si="27"/>
        <v>0</v>
      </c>
      <c r="K1538" s="1039">
        <f>IF(ISTEXT(B1538),B1538,IF(ISBLANK(B1538),0,(B1538/B1519)*M1519))</f>
        <v>0</v>
      </c>
      <c r="L1538" s="1044">
        <f>+IF(ISTEXT(C1538),0,IF(ISBLANK(C1538),0,(C1538/B1519)*M1519))</f>
        <v>0</v>
      </c>
      <c r="M1538" s="1045">
        <f>+IF(ISTEXT(C1538),0,IF(ISBLANK(C1538),0,(C1538/1000/B1519)*M1519))</f>
        <v>0</v>
      </c>
      <c r="N1538" s="23">
        <f>IF(ISTEXT(C1538),0,(C1538/C1572)/1000)</f>
        <v>0</v>
      </c>
      <c r="O1538" s="942"/>
      <c r="P1538" s="942"/>
      <c r="Q1538" s="942"/>
      <c r="R1538" s="1365">
        <f t="shared" si="28"/>
        <v>0</v>
      </c>
      <c r="S1538" s="1369">
        <f>(K1538/M1519)*U1519</f>
        <v>0</v>
      </c>
      <c r="T1538" s="1370">
        <f>(L1538/M1519)*U1519</f>
        <v>0</v>
      </c>
      <c r="U1538" s="1371">
        <f>(M1538/M1519)*U1519</f>
        <v>0</v>
      </c>
      <c r="V1538" s="1372">
        <f t="shared" si="29"/>
        <v>0</v>
      </c>
      <c r="W1538" s="5478"/>
      <c r="X1538" s="529"/>
      <c r="Y1538" s="5357"/>
      <c r="Z1538" s="1288" t="s">
        <v>1382</v>
      </c>
    </row>
    <row r="1539" spans="1:26" ht="18" customHeight="1">
      <c r="A1539" s="5357"/>
      <c r="B1539" s="1364"/>
      <c r="C1539" s="1043"/>
      <c r="D1539" s="941"/>
      <c r="E1539" s="935"/>
      <c r="F1539" s="935"/>
      <c r="G1539" s="935"/>
      <c r="H1539" s="5"/>
      <c r="I1539" s="935"/>
      <c r="J1539" s="953">
        <f t="shared" si="27"/>
        <v>0</v>
      </c>
      <c r="K1539" s="1039">
        <f>IF(ISTEXT(B1539),B1539,IF(ISBLANK(B1539),0,(B1539/B1519)*M1519))</f>
        <v>0</v>
      </c>
      <c r="L1539" s="1044">
        <f>+IF(ISTEXT(C1539),0,IF(ISBLANK(C1539),0,(C1539/B1519)*M1519))</f>
        <v>0</v>
      </c>
      <c r="M1539" s="1045">
        <f>+IF(ISTEXT(C1539),0,IF(ISBLANK(C1539),0,(C1539/1000/B1519)*M1519))</f>
        <v>0</v>
      </c>
      <c r="N1539" s="23">
        <f>IF(ISTEXT(C1539),0,(C1539/C1572)/1000)</f>
        <v>0</v>
      </c>
      <c r="O1539" s="942"/>
      <c r="P1539" s="942"/>
      <c r="Q1539" s="942"/>
      <c r="R1539" s="1365">
        <f t="shared" si="28"/>
        <v>0</v>
      </c>
      <c r="S1539" s="1369">
        <f>(K1539/M1519)*U1519</f>
        <v>0</v>
      </c>
      <c r="T1539" s="1370">
        <f>(L1539/M1519)*U1519</f>
        <v>0</v>
      </c>
      <c r="U1539" s="1371">
        <f>(M1539/M1519)*U1519</f>
        <v>0</v>
      </c>
      <c r="V1539" s="1372">
        <f t="shared" si="29"/>
        <v>0</v>
      </c>
      <c r="W1539" s="5478"/>
      <c r="X1539" s="529"/>
      <c r="Y1539" s="5357"/>
      <c r="Z1539" s="1288" t="s">
        <v>1382</v>
      </c>
    </row>
    <row r="1540" spans="1:26" ht="18" customHeight="1">
      <c r="A1540" s="5357"/>
      <c r="B1540" s="1364"/>
      <c r="C1540" s="1043"/>
      <c r="D1540" s="941"/>
      <c r="E1540" s="935"/>
      <c r="F1540" s="935"/>
      <c r="G1540" s="935"/>
      <c r="H1540" s="5"/>
      <c r="I1540" s="935"/>
      <c r="J1540" s="953">
        <f t="shared" si="27"/>
        <v>0</v>
      </c>
      <c r="K1540" s="1039">
        <f>IF(ISTEXT(B1540),B1540,IF(ISBLANK(B1540),0,(B1540/B1519)*M1519))</f>
        <v>0</v>
      </c>
      <c r="L1540" s="1044">
        <f>+IF(ISTEXT(C1540),0,IF(ISBLANK(C1540),0,(C1540/B1519)*M1519))</f>
        <v>0</v>
      </c>
      <c r="M1540" s="1045">
        <f>+IF(ISTEXT(C1540),0,IF(ISBLANK(C1540),0,(C1540/1000/B1519)*M1519))</f>
        <v>0</v>
      </c>
      <c r="N1540" s="23">
        <f>IF(ISTEXT(C1540),0,(C1540/C1572)/1000)</f>
        <v>0</v>
      </c>
      <c r="O1540" s="942"/>
      <c r="P1540" s="942"/>
      <c r="Q1540" s="942"/>
      <c r="R1540" s="1365">
        <f t="shared" si="28"/>
        <v>0</v>
      </c>
      <c r="S1540" s="1369">
        <f>(K1540/M1519)*U1519</f>
        <v>0</v>
      </c>
      <c r="T1540" s="1370">
        <f>(L1540/M1519)*U1519</f>
        <v>0</v>
      </c>
      <c r="U1540" s="1371">
        <f>(M1540/M1519)*U1519</f>
        <v>0</v>
      </c>
      <c r="V1540" s="1372">
        <f t="shared" si="29"/>
        <v>0</v>
      </c>
      <c r="W1540" s="5478"/>
      <c r="X1540" s="529"/>
      <c r="Y1540" s="5357"/>
      <c r="Z1540" s="1288" t="s">
        <v>1382</v>
      </c>
    </row>
    <row r="1541" spans="1:26" ht="18" customHeight="1">
      <c r="A1541" s="5357"/>
      <c r="B1541" s="1364"/>
      <c r="C1541" s="1043"/>
      <c r="D1541" s="941"/>
      <c r="E1541" s="935"/>
      <c r="F1541" s="935"/>
      <c r="G1541" s="935"/>
      <c r="H1541" s="5"/>
      <c r="I1541" s="935"/>
      <c r="J1541" s="953">
        <f t="shared" si="27"/>
        <v>0</v>
      </c>
      <c r="K1541" s="1039">
        <f>IF(ISTEXT(B1541),B1541,IF(ISBLANK(B1541),0,(B1541/B1519)*M1519))</f>
        <v>0</v>
      </c>
      <c r="L1541" s="1044">
        <f>+IF(ISTEXT(C1541),0,IF(ISBLANK(C1541),0,(C1541/B1519)*M1519))</f>
        <v>0</v>
      </c>
      <c r="M1541" s="1045">
        <f>+IF(ISTEXT(C1541),0,IF(ISBLANK(C1541),0,(C1541/1000/B1519)*M1519))</f>
        <v>0</v>
      </c>
      <c r="N1541" s="23">
        <f>IF(ISTEXT(C1541),0,(C1541/C1572)/1000)</f>
        <v>0</v>
      </c>
      <c r="O1541" s="942"/>
      <c r="P1541" s="942"/>
      <c r="Q1541" s="942"/>
      <c r="R1541" s="1365">
        <f t="shared" si="28"/>
        <v>0</v>
      </c>
      <c r="S1541" s="1369">
        <f>(K1541/M1519)*U1519</f>
        <v>0</v>
      </c>
      <c r="T1541" s="1370">
        <f>(L1541/M1519)*U1519</f>
        <v>0</v>
      </c>
      <c r="U1541" s="1371">
        <f>(M1541/M1519)*U1519</f>
        <v>0</v>
      </c>
      <c r="V1541" s="1372">
        <f t="shared" si="29"/>
        <v>0</v>
      </c>
      <c r="W1541" s="5478"/>
      <c r="X1541" s="529"/>
      <c r="Y1541" s="5357"/>
      <c r="Z1541" s="1288" t="s">
        <v>1382</v>
      </c>
    </row>
    <row r="1542" spans="1:26" ht="18" customHeight="1">
      <c r="A1542" s="5357"/>
      <c r="B1542" s="1364"/>
      <c r="C1542" s="1043"/>
      <c r="D1542" s="941"/>
      <c r="E1542" s="935"/>
      <c r="F1542" s="935"/>
      <c r="G1542" s="935"/>
      <c r="H1542" s="5"/>
      <c r="I1542" s="935"/>
      <c r="J1542" s="953">
        <f t="shared" si="27"/>
        <v>0</v>
      </c>
      <c r="K1542" s="1039">
        <f>IF(ISTEXT(B1542),B1542,IF(ISBLANK(B1542),0,(B1542/B1519)*M1519))</f>
        <v>0</v>
      </c>
      <c r="L1542" s="1044">
        <f>+IF(ISTEXT(C1542),0,IF(ISBLANK(C1542),0,(C1542/B1519)*M1519))</f>
        <v>0</v>
      </c>
      <c r="M1542" s="1045">
        <f>+IF(ISTEXT(C1542),0,IF(ISBLANK(C1542),0,(C1542/1000/B1519)*M1519))</f>
        <v>0</v>
      </c>
      <c r="N1542" s="23">
        <f>IF(ISTEXT(C1542),0,(C1542/C1572)/1000)</f>
        <v>0</v>
      </c>
      <c r="O1542" s="942"/>
      <c r="P1542" s="942"/>
      <c r="Q1542" s="942"/>
      <c r="R1542" s="1365">
        <f t="shared" si="28"/>
        <v>0</v>
      </c>
      <c r="S1542" s="1369">
        <f>(K1542/M1519)*U1519</f>
        <v>0</v>
      </c>
      <c r="T1542" s="1370">
        <f>(L1542/M1519)*U1519</f>
        <v>0</v>
      </c>
      <c r="U1542" s="1371">
        <f>(M1542/M1519)*U1519</f>
        <v>0</v>
      </c>
      <c r="V1542" s="1372">
        <f t="shared" si="29"/>
        <v>0</v>
      </c>
      <c r="W1542" s="5478"/>
      <c r="X1542" s="529"/>
      <c r="Y1542" s="5357"/>
      <c r="Z1542" s="1288" t="s">
        <v>1382</v>
      </c>
    </row>
    <row r="1543" spans="1:26" ht="18" customHeight="1">
      <c r="A1543" s="5357"/>
      <c r="B1543" s="1364"/>
      <c r="C1543" s="1043"/>
      <c r="D1543" s="941"/>
      <c r="E1543" s="935"/>
      <c r="F1543" s="935"/>
      <c r="G1543" s="935"/>
      <c r="H1543" s="5"/>
      <c r="I1543" s="935"/>
      <c r="J1543" s="953">
        <f t="shared" si="27"/>
        <v>0</v>
      </c>
      <c r="K1543" s="1039">
        <f>IF(ISTEXT(B1543),B1543,IF(ISBLANK(B1543),0,(B1543/B1519)*M1519))</f>
        <v>0</v>
      </c>
      <c r="L1543" s="1044">
        <f>+IF(ISTEXT(C1543),0,IF(ISBLANK(C1543),0,(C1543/B1519)*M1519))</f>
        <v>0</v>
      </c>
      <c r="M1543" s="1045">
        <f>+IF(ISTEXT(C1543),0,IF(ISBLANK(C1543),0,(C1543/1000/B1519)*M1519))</f>
        <v>0</v>
      </c>
      <c r="N1543" s="23">
        <f>IF(ISTEXT(C1543),0,(C1543/C1572)/1000)</f>
        <v>0</v>
      </c>
      <c r="O1543" s="942"/>
      <c r="P1543" s="942"/>
      <c r="Q1543" s="942"/>
      <c r="R1543" s="1365">
        <f t="shared" si="28"/>
        <v>0</v>
      </c>
      <c r="S1543" s="1369">
        <f>(K1543/M1519)*U1519</f>
        <v>0</v>
      </c>
      <c r="T1543" s="1370">
        <f>(L1543/M1519)*U1519</f>
        <v>0</v>
      </c>
      <c r="U1543" s="1371">
        <f>(M1543/M1519)*U1519</f>
        <v>0</v>
      </c>
      <c r="V1543" s="1372">
        <f t="shared" si="29"/>
        <v>0</v>
      </c>
      <c r="W1543" s="5478"/>
      <c r="X1543" s="529"/>
      <c r="Y1543" s="5357"/>
      <c r="Z1543" s="1288" t="s">
        <v>1382</v>
      </c>
    </row>
    <row r="1544" spans="1:26" ht="18" customHeight="1">
      <c r="A1544" s="5357"/>
      <c r="B1544" s="1364"/>
      <c r="C1544" s="1043"/>
      <c r="D1544" s="941"/>
      <c r="E1544" s="935"/>
      <c r="F1544" s="935"/>
      <c r="G1544" s="935"/>
      <c r="H1544" s="5"/>
      <c r="I1544" s="935"/>
      <c r="J1544" s="953">
        <f t="shared" si="27"/>
        <v>0</v>
      </c>
      <c r="K1544" s="1039">
        <f>IF(ISTEXT(B1544),B1544,IF(ISBLANK(B1544),0,(B1544/B1519)*M1519))</f>
        <v>0</v>
      </c>
      <c r="L1544" s="1044">
        <f>+IF(ISTEXT(C1544),0,IF(ISBLANK(C1544),0,(C1544/B1519)*M1519))</f>
        <v>0</v>
      </c>
      <c r="M1544" s="1045">
        <f>+IF(ISTEXT(C1544),0,IF(ISBLANK(C1544),0,(C1544/1000/B1519)*M1519))</f>
        <v>0</v>
      </c>
      <c r="N1544" s="23">
        <f>IF(ISTEXT(C1544),0,(C1544/C1572)/1000)</f>
        <v>0</v>
      </c>
      <c r="O1544" s="942"/>
      <c r="P1544" s="942"/>
      <c r="Q1544" s="942"/>
      <c r="R1544" s="1365">
        <f t="shared" si="28"/>
        <v>0</v>
      </c>
      <c r="S1544" s="1369">
        <f>(K1544/M1519)*U1519</f>
        <v>0</v>
      </c>
      <c r="T1544" s="1370">
        <f>(L1544/M1519)*U1519</f>
        <v>0</v>
      </c>
      <c r="U1544" s="1371">
        <f>(M1544/M1519)*U1519</f>
        <v>0</v>
      </c>
      <c r="V1544" s="1372">
        <f t="shared" si="29"/>
        <v>0</v>
      </c>
      <c r="W1544" s="5478"/>
      <c r="X1544" s="529"/>
      <c r="Y1544" s="5357"/>
      <c r="Z1544" s="1288" t="s">
        <v>1382</v>
      </c>
    </row>
    <row r="1545" spans="1:26" ht="18" customHeight="1">
      <c r="A1545" s="5357"/>
      <c r="B1545" s="1364"/>
      <c r="C1545" s="1043"/>
      <c r="D1545" s="941"/>
      <c r="E1545" s="935"/>
      <c r="F1545" s="935"/>
      <c r="G1545" s="935"/>
      <c r="H1545" s="5"/>
      <c r="I1545" s="935"/>
      <c r="J1545" s="953">
        <f t="shared" si="27"/>
        <v>0</v>
      </c>
      <c r="K1545" s="1039">
        <f>IF(ISTEXT(B1545),B1545,IF(ISBLANK(B1545),0,(B1545/B1519)*M1519))</f>
        <v>0</v>
      </c>
      <c r="L1545" s="1044">
        <f>+IF(ISTEXT(C1545),0,IF(ISBLANK(C1545),0,(C1545/B1519)*M1519))</f>
        <v>0</v>
      </c>
      <c r="M1545" s="1045">
        <f>+IF(ISTEXT(C1545),0,IF(ISBLANK(C1545),0,(C1545/1000/B1519)*M1519))</f>
        <v>0</v>
      </c>
      <c r="N1545" s="23">
        <f>IF(ISTEXT(C1545),0,(C1545/C1572)/1000)</f>
        <v>0</v>
      </c>
      <c r="O1545" s="942"/>
      <c r="P1545" s="942"/>
      <c r="Q1545" s="942"/>
      <c r="R1545" s="1365">
        <f t="shared" si="28"/>
        <v>0</v>
      </c>
      <c r="S1545" s="1369">
        <f>(K1545/M1519)*U1519</f>
        <v>0</v>
      </c>
      <c r="T1545" s="1370">
        <f>(L1545/M1519)*U1519</f>
        <v>0</v>
      </c>
      <c r="U1545" s="1371">
        <f>(M1545/M1519)*U1519</f>
        <v>0</v>
      </c>
      <c r="V1545" s="1372">
        <f t="shared" si="29"/>
        <v>0</v>
      </c>
      <c r="W1545" s="5478"/>
      <c r="X1545" s="529"/>
      <c r="Y1545" s="5357"/>
      <c r="Z1545" s="1288" t="s">
        <v>1382</v>
      </c>
    </row>
    <row r="1546" spans="1:26" ht="18" customHeight="1">
      <c r="A1546" s="5357"/>
      <c r="B1546" s="1364"/>
      <c r="C1546" s="1043"/>
      <c r="D1546" s="941"/>
      <c r="E1546" s="935"/>
      <c r="F1546" s="935"/>
      <c r="G1546" s="935"/>
      <c r="H1546" s="5"/>
      <c r="I1546" s="935"/>
      <c r="J1546" s="953">
        <f t="shared" si="27"/>
        <v>0</v>
      </c>
      <c r="K1546" s="1039">
        <f>IF(ISTEXT(B1546),B1546,IF(ISBLANK(B1546),0,(B1546/B1519)*M1519))</f>
        <v>0</v>
      </c>
      <c r="L1546" s="1044">
        <f>+IF(ISTEXT(C1546),0,IF(ISBLANK(C1546),0,(C1546/B1519)*M1519))</f>
        <v>0</v>
      </c>
      <c r="M1546" s="1045">
        <f>+IF(ISTEXT(C1546),0,IF(ISBLANK(C1546),0,(C1546/1000/B1519)*M1519))</f>
        <v>0</v>
      </c>
      <c r="N1546" s="23">
        <f>IF(ISTEXT(C1546),0,(C1546/C1572)/1000)</f>
        <v>0</v>
      </c>
      <c r="O1546" s="942"/>
      <c r="P1546" s="942"/>
      <c r="Q1546" s="942"/>
      <c r="R1546" s="1365">
        <f t="shared" si="28"/>
        <v>0</v>
      </c>
      <c r="S1546" s="1369">
        <f>(K1546/M1519)*U1519</f>
        <v>0</v>
      </c>
      <c r="T1546" s="1370">
        <f>(L1546/M1519)*U1519</f>
        <v>0</v>
      </c>
      <c r="U1546" s="1371">
        <f>(M1546/M1519)*U1519</f>
        <v>0</v>
      </c>
      <c r="V1546" s="1372">
        <f t="shared" si="29"/>
        <v>0</v>
      </c>
      <c r="W1546" s="5478"/>
      <c r="X1546" s="529"/>
      <c r="Y1546" s="5357"/>
      <c r="Z1546" s="1288" t="s">
        <v>1382</v>
      </c>
    </row>
    <row r="1547" spans="1:26" ht="18" customHeight="1">
      <c r="A1547" s="5357"/>
      <c r="B1547" s="1364"/>
      <c r="C1547" s="1043"/>
      <c r="D1547" s="941"/>
      <c r="E1547" s="935"/>
      <c r="F1547" s="935"/>
      <c r="G1547" s="935"/>
      <c r="H1547" s="5"/>
      <c r="I1547" s="935"/>
      <c r="J1547" s="953">
        <f t="shared" si="27"/>
        <v>0</v>
      </c>
      <c r="K1547" s="1039">
        <f>IF(ISTEXT(B1547),B1547,IF(ISBLANK(B1547),0,(B1547/B1519)*M1519))</f>
        <v>0</v>
      </c>
      <c r="L1547" s="1044">
        <f>+IF(ISTEXT(C1547),0,IF(ISBLANK(C1547),0,(C1547/B1519)*M1519))</f>
        <v>0</v>
      </c>
      <c r="M1547" s="1045">
        <f>+IF(ISTEXT(C1547),0,IF(ISBLANK(C1547),0,(C1547/1000/B1519)*M1519))</f>
        <v>0</v>
      </c>
      <c r="N1547" s="23">
        <f>IF(ISTEXT(C1547),0,(C1547/C1572)/1000)</f>
        <v>0</v>
      </c>
      <c r="O1547" s="942"/>
      <c r="P1547" s="942"/>
      <c r="Q1547" s="942"/>
      <c r="R1547" s="1365">
        <f t="shared" si="28"/>
        <v>0</v>
      </c>
      <c r="S1547" s="1369">
        <f>(K1547/M1519)*U1519</f>
        <v>0</v>
      </c>
      <c r="T1547" s="1370">
        <f>(L1547/M1519)*U1519</f>
        <v>0</v>
      </c>
      <c r="U1547" s="1371">
        <f>(M1547/M1519)*U1519</f>
        <v>0</v>
      </c>
      <c r="V1547" s="1372">
        <f t="shared" si="29"/>
        <v>0</v>
      </c>
      <c r="W1547" s="5478"/>
      <c r="X1547" s="529"/>
      <c r="Y1547" s="5357"/>
      <c r="Z1547" s="1288" t="s">
        <v>1382</v>
      </c>
    </row>
    <row r="1548" spans="1:26" ht="18" customHeight="1">
      <c r="A1548" s="5357"/>
      <c r="B1548" s="1364"/>
      <c r="C1548" s="1043"/>
      <c r="D1548" s="941"/>
      <c r="E1548" s="935"/>
      <c r="F1548" s="935"/>
      <c r="G1548" s="935"/>
      <c r="H1548" s="5"/>
      <c r="I1548" s="935"/>
      <c r="J1548" s="953">
        <f t="shared" si="27"/>
        <v>0</v>
      </c>
      <c r="K1548" s="1039">
        <f>IF(ISTEXT(B1548),B1548,IF(ISBLANK(B1548),0,(B1548/B1519)*M1519))</f>
        <v>0</v>
      </c>
      <c r="L1548" s="1044">
        <f>+IF(ISTEXT(C1548),0,IF(ISBLANK(C1548),0,(C1548/B1519)*M1519))</f>
        <v>0</v>
      </c>
      <c r="M1548" s="1045">
        <f>+IF(ISTEXT(C1548),0,IF(ISBLANK(C1548),0,(C1548/1000/B1519)*M1519))</f>
        <v>0</v>
      </c>
      <c r="N1548" s="23">
        <f>IF(ISTEXT(C1548),0,(C1548/C1572)/1000)</f>
        <v>0</v>
      </c>
      <c r="O1548" s="942"/>
      <c r="P1548" s="942"/>
      <c r="Q1548" s="942"/>
      <c r="R1548" s="1365">
        <f t="shared" si="28"/>
        <v>0</v>
      </c>
      <c r="S1548" s="1369">
        <f>(K1548/M1519)*U1519</f>
        <v>0</v>
      </c>
      <c r="T1548" s="1370">
        <f>(L1548/M1519)*U1519</f>
        <v>0</v>
      </c>
      <c r="U1548" s="1371">
        <f>(M1548/M1519)*U1519</f>
        <v>0</v>
      </c>
      <c r="V1548" s="1372">
        <f t="shared" si="29"/>
        <v>0</v>
      </c>
      <c r="W1548" s="5478"/>
      <c r="X1548" s="529"/>
      <c r="Y1548" s="5357"/>
      <c r="Z1548" s="1288" t="s">
        <v>1382</v>
      </c>
    </row>
    <row r="1549" spans="1:26" ht="18" customHeight="1">
      <c r="A1549" s="5357"/>
      <c r="B1549" s="1364"/>
      <c r="C1549" s="1043"/>
      <c r="D1549" s="941"/>
      <c r="E1549" s="935"/>
      <c r="F1549" s="935"/>
      <c r="G1549" s="935"/>
      <c r="H1549" s="5"/>
      <c r="I1549" s="935"/>
      <c r="J1549" s="953">
        <f t="shared" si="27"/>
        <v>0</v>
      </c>
      <c r="K1549" s="1039">
        <f>IF(ISTEXT(B1549),B1549,IF(ISBLANK(B1549),0,(B1549/B1519)*M1519))</f>
        <v>0</v>
      </c>
      <c r="L1549" s="1044">
        <f>+IF(ISTEXT(C1549),0,IF(ISBLANK(C1549),0,(C1549/B1519)*M1519))</f>
        <v>0</v>
      </c>
      <c r="M1549" s="1045">
        <f>+IF(ISTEXT(C1549),0,IF(ISBLANK(C1549),0,(C1549/1000/B1519)*M1519))</f>
        <v>0</v>
      </c>
      <c r="N1549" s="23">
        <f>IF(ISTEXT(C1549),0,(C1549/C1572)/1000)</f>
        <v>0</v>
      </c>
      <c r="O1549" s="942"/>
      <c r="P1549" s="942"/>
      <c r="Q1549" s="942"/>
      <c r="R1549" s="1365">
        <f t="shared" si="28"/>
        <v>0</v>
      </c>
      <c r="S1549" s="1369">
        <f>(K1549/M1519)*U1519</f>
        <v>0</v>
      </c>
      <c r="T1549" s="1370">
        <f>(L1549/M1519)*U1519</f>
        <v>0</v>
      </c>
      <c r="U1549" s="1371">
        <f>(M1549/M1519)*U1519</f>
        <v>0</v>
      </c>
      <c r="V1549" s="1372">
        <f t="shared" si="29"/>
        <v>0</v>
      </c>
      <c r="W1549" s="5478"/>
      <c r="X1549" s="529"/>
      <c r="Y1549" s="5357"/>
      <c r="Z1549" s="1288" t="s">
        <v>1382</v>
      </c>
    </row>
    <row r="1550" spans="1:26" ht="18" customHeight="1">
      <c r="A1550" s="5357"/>
      <c r="B1550" s="1364"/>
      <c r="C1550" s="1043"/>
      <c r="D1550" s="941"/>
      <c r="E1550" s="935"/>
      <c r="F1550" s="935"/>
      <c r="G1550" s="935"/>
      <c r="H1550" s="5"/>
      <c r="I1550" s="935"/>
      <c r="J1550" s="953">
        <f t="shared" si="27"/>
        <v>0</v>
      </c>
      <c r="K1550" s="1039">
        <f>IF(ISTEXT(B1550),B1550,IF(ISBLANK(B1550),0,(B1550/B1519)*M1519))</f>
        <v>0</v>
      </c>
      <c r="L1550" s="1044">
        <f>+IF(ISTEXT(C1550),0,IF(ISBLANK(C1550),0,(C1550/B1519)*M1519))</f>
        <v>0</v>
      </c>
      <c r="M1550" s="1045">
        <f>+IF(ISTEXT(C1550),0,IF(ISBLANK(C1550),0,(C1550/1000/B1519)*M1519))</f>
        <v>0</v>
      </c>
      <c r="N1550" s="23">
        <f>IF(ISTEXT(C1550),0,(C1550/C1572)/1000)</f>
        <v>0</v>
      </c>
      <c r="O1550" s="942"/>
      <c r="P1550" s="942"/>
      <c r="Q1550" s="942"/>
      <c r="R1550" s="1365">
        <f t="shared" si="28"/>
        <v>0</v>
      </c>
      <c r="S1550" s="1369">
        <f>(K1550/M1519)*U1519</f>
        <v>0</v>
      </c>
      <c r="T1550" s="1370">
        <f>(L1550/M1519)*U1519</f>
        <v>0</v>
      </c>
      <c r="U1550" s="1371">
        <f>(M1550/M1519)*U1519</f>
        <v>0</v>
      </c>
      <c r="V1550" s="1372">
        <f t="shared" si="29"/>
        <v>0</v>
      </c>
      <c r="W1550" s="5478"/>
      <c r="X1550" s="529"/>
      <c r="Y1550" s="5357"/>
      <c r="Z1550" s="1288" t="s">
        <v>1382</v>
      </c>
    </row>
    <row r="1551" spans="1:26" ht="18" customHeight="1">
      <c r="A1551" s="5357"/>
      <c r="B1551" s="1364"/>
      <c r="C1551" s="1043"/>
      <c r="D1551" s="941"/>
      <c r="E1551" s="935"/>
      <c r="F1551" s="935"/>
      <c r="G1551" s="935"/>
      <c r="H1551" s="5"/>
      <c r="I1551" s="935"/>
      <c r="J1551" s="953">
        <f t="shared" si="27"/>
        <v>0</v>
      </c>
      <c r="K1551" s="1039">
        <f>IF(ISTEXT(B1551),B1551,IF(ISBLANK(B1551),0,(B1551/B1519)*M1519))</f>
        <v>0</v>
      </c>
      <c r="L1551" s="1044">
        <f>+IF(ISTEXT(C1551),0,IF(ISBLANK(C1551),0,(C1551/B1519)*M1519))</f>
        <v>0</v>
      </c>
      <c r="M1551" s="1045">
        <f>+IF(ISTEXT(C1551),0,IF(ISBLANK(C1551),0,(C1551/1000/B1519)*M1519))</f>
        <v>0</v>
      </c>
      <c r="N1551" s="23">
        <f>IF(ISTEXT(C1551),0,(C1551/C1572)/1000)</f>
        <v>0</v>
      </c>
      <c r="O1551" s="942"/>
      <c r="P1551" s="942"/>
      <c r="Q1551" s="942"/>
      <c r="R1551" s="1365">
        <f t="shared" si="28"/>
        <v>0</v>
      </c>
      <c r="S1551" s="1369">
        <f>(K1551/M1519)*U1519</f>
        <v>0</v>
      </c>
      <c r="T1551" s="1370">
        <f>(L1551/M1519)*U1519</f>
        <v>0</v>
      </c>
      <c r="U1551" s="1371">
        <f>(M1551/M1519)*U1519</f>
        <v>0</v>
      </c>
      <c r="V1551" s="1372">
        <f t="shared" si="29"/>
        <v>0</v>
      </c>
      <c r="W1551" s="5478"/>
      <c r="X1551" s="529"/>
      <c r="Y1551" s="5357"/>
      <c r="Z1551" s="1288" t="s">
        <v>1382</v>
      </c>
    </row>
    <row r="1552" spans="1:26" ht="18" customHeight="1">
      <c r="A1552" s="5357"/>
      <c r="B1552" s="1364"/>
      <c r="C1552" s="1043"/>
      <c r="D1552" s="941"/>
      <c r="E1552" s="935"/>
      <c r="F1552" s="935"/>
      <c r="G1552" s="935"/>
      <c r="H1552" s="5"/>
      <c r="I1552" s="935"/>
      <c r="J1552" s="953">
        <f t="shared" si="27"/>
        <v>0</v>
      </c>
      <c r="K1552" s="1039">
        <f>IF(ISTEXT(B1552),B1552,IF(ISBLANK(B1552),0,(B1552/B1519)*M1519))</f>
        <v>0</v>
      </c>
      <c r="L1552" s="1044">
        <f>+IF(ISTEXT(C1552),0,IF(ISBLANK(C1552),0,(C1552/B1519)*M1519))</f>
        <v>0</v>
      </c>
      <c r="M1552" s="1045">
        <f>+IF(ISTEXT(C1552),0,IF(ISBLANK(C1552),0,(C1552/1000/B1519)*M1519))</f>
        <v>0</v>
      </c>
      <c r="N1552" s="23">
        <f>IF(ISTEXT(C1552),0,(C1552/C1572)/1000)</f>
        <v>0</v>
      </c>
      <c r="O1552" s="942"/>
      <c r="P1552" s="942"/>
      <c r="Q1552" s="942"/>
      <c r="R1552" s="1365">
        <f t="shared" si="28"/>
        <v>0</v>
      </c>
      <c r="S1552" s="1369">
        <f>(K1552/M1519)*U1519</f>
        <v>0</v>
      </c>
      <c r="T1552" s="1370">
        <f>(L1552/M1519)*U1519</f>
        <v>0</v>
      </c>
      <c r="U1552" s="1371">
        <f>(M1552/M1519)*U1519</f>
        <v>0</v>
      </c>
      <c r="V1552" s="1372">
        <f t="shared" si="29"/>
        <v>0</v>
      </c>
      <c r="W1552" s="5478"/>
      <c r="X1552" s="529"/>
      <c r="Y1552" s="5357"/>
      <c r="Z1552" s="1288" t="s">
        <v>1382</v>
      </c>
    </row>
    <row r="1553" spans="1:26" ht="18" customHeight="1">
      <c r="A1553" s="5357"/>
      <c r="B1553" s="1364"/>
      <c r="C1553" s="1043"/>
      <c r="D1553" s="941"/>
      <c r="E1553" s="935"/>
      <c r="F1553" s="935"/>
      <c r="G1553" s="935"/>
      <c r="H1553" s="5"/>
      <c r="I1553" s="935"/>
      <c r="J1553" s="953">
        <f t="shared" si="27"/>
        <v>0</v>
      </c>
      <c r="K1553" s="1039">
        <f>IF(ISTEXT(B1553),B1553,IF(ISBLANK(B1553),0,(B1553/B1519)*M1519))</f>
        <v>0</v>
      </c>
      <c r="L1553" s="1044">
        <f>+IF(ISTEXT(C1553),0,IF(ISBLANK(C1553),0,(C1553/B1519)*M1519))</f>
        <v>0</v>
      </c>
      <c r="M1553" s="1045">
        <f>+IF(ISTEXT(C1553),0,IF(ISBLANK(C1553),0,(C1553/1000/B1519)*M1519))</f>
        <v>0</v>
      </c>
      <c r="N1553" s="23">
        <f>IF(ISTEXT(C1553),0,(C1553/C1572)/1000)</f>
        <v>0</v>
      </c>
      <c r="O1553" s="942"/>
      <c r="P1553" s="942"/>
      <c r="Q1553" s="942"/>
      <c r="R1553" s="1365">
        <f t="shared" si="28"/>
        <v>0</v>
      </c>
      <c r="S1553" s="1369">
        <f>(K1553/M1519)*U1519</f>
        <v>0</v>
      </c>
      <c r="T1553" s="1370">
        <f>(L1553/M1519)*U1519</f>
        <v>0</v>
      </c>
      <c r="U1553" s="1371">
        <f>(M1553/M1519)*U1519</f>
        <v>0</v>
      </c>
      <c r="V1553" s="1372">
        <f t="shared" si="29"/>
        <v>0</v>
      </c>
      <c r="W1553" s="5478"/>
      <c r="X1553" s="529"/>
      <c r="Y1553" s="5357"/>
      <c r="Z1553" s="1288" t="s">
        <v>1382</v>
      </c>
    </row>
    <row r="1554" spans="1:26" ht="18" customHeight="1">
      <c r="A1554" s="5357"/>
      <c r="B1554" s="1364"/>
      <c r="C1554" s="1043"/>
      <c r="D1554" s="941"/>
      <c r="E1554" s="935"/>
      <c r="F1554" s="935"/>
      <c r="G1554" s="935"/>
      <c r="H1554" s="5"/>
      <c r="I1554" s="935"/>
      <c r="J1554" s="953">
        <f t="shared" si="27"/>
        <v>0</v>
      </c>
      <c r="K1554" s="1039">
        <f>IF(ISTEXT(B1554),B1554,IF(ISBLANK(B1554),0,(B1554/B1519)*M1519))</f>
        <v>0</v>
      </c>
      <c r="L1554" s="1044">
        <f>+IF(ISTEXT(C1554),0,IF(ISBLANK(C1554),0,(C1554/B1519)*M1519))</f>
        <v>0</v>
      </c>
      <c r="M1554" s="1045">
        <f>+IF(ISTEXT(C1554),0,IF(ISBLANK(C1554),0,(C1554/1000/B1519)*M1519))</f>
        <v>0</v>
      </c>
      <c r="N1554" s="23">
        <f>IF(ISTEXT(C1554),0,(C1554/C1572)/1000)</f>
        <v>0</v>
      </c>
      <c r="O1554" s="942"/>
      <c r="P1554" s="942"/>
      <c r="Q1554" s="942"/>
      <c r="R1554" s="1365">
        <f t="shared" si="28"/>
        <v>0</v>
      </c>
      <c r="S1554" s="1369">
        <f>(K1554/M1519)*U1519</f>
        <v>0</v>
      </c>
      <c r="T1554" s="1370">
        <f>(L1554/M1519)*U1519</f>
        <v>0</v>
      </c>
      <c r="U1554" s="1371">
        <f>(M1554/M1519)*U1519</f>
        <v>0</v>
      </c>
      <c r="V1554" s="1372">
        <f t="shared" si="29"/>
        <v>0</v>
      </c>
      <c r="W1554" s="5478"/>
      <c r="X1554" s="529"/>
      <c r="Y1554" s="5357"/>
      <c r="Z1554" s="1288" t="s">
        <v>1382</v>
      </c>
    </row>
    <row r="1555" spans="1:26" ht="18" customHeight="1">
      <c r="A1555" s="5357"/>
      <c r="B1555" s="1364"/>
      <c r="C1555" s="1043"/>
      <c r="D1555" s="941"/>
      <c r="E1555" s="935"/>
      <c r="F1555" s="935"/>
      <c r="G1555" s="935"/>
      <c r="H1555" s="5"/>
      <c r="I1555" s="935"/>
      <c r="J1555" s="953">
        <f t="shared" si="27"/>
        <v>0</v>
      </c>
      <c r="K1555" s="1039">
        <f>IF(ISTEXT(B1555),B1555,IF(ISBLANK(B1555),0,(B1555/B1519)*M1519))</f>
        <v>0</v>
      </c>
      <c r="L1555" s="1044">
        <f>+IF(ISTEXT(C1555),0,IF(ISBLANK(C1555),0,(C1555/B1519)*M1519))</f>
        <v>0</v>
      </c>
      <c r="M1555" s="1045">
        <f>+IF(ISTEXT(C1555),0,IF(ISBLANK(C1555),0,(C1555/1000/B1519)*M1519))</f>
        <v>0</v>
      </c>
      <c r="N1555" s="23">
        <f>IF(ISTEXT(C1555),0,(C1555/C1572)/1000)</f>
        <v>0</v>
      </c>
      <c r="O1555" s="942"/>
      <c r="P1555" s="942"/>
      <c r="Q1555" s="942"/>
      <c r="R1555" s="1365">
        <f t="shared" si="28"/>
        <v>0</v>
      </c>
      <c r="S1555" s="1369">
        <f>(K1555/M1519)*U1519</f>
        <v>0</v>
      </c>
      <c r="T1555" s="1370">
        <f>(L1555/M1519)*U1519</f>
        <v>0</v>
      </c>
      <c r="U1555" s="1371">
        <f>(M1555/M1519)*U1519</f>
        <v>0</v>
      </c>
      <c r="V1555" s="1372">
        <f t="shared" si="29"/>
        <v>0</v>
      </c>
      <c r="W1555" s="5478"/>
      <c r="X1555" s="529"/>
      <c r="Y1555" s="5357"/>
      <c r="Z1555" s="1288" t="s">
        <v>1382</v>
      </c>
    </row>
    <row r="1556" spans="1:26" ht="18" customHeight="1">
      <c r="A1556" s="5357"/>
      <c r="B1556" s="1364"/>
      <c r="C1556" s="1043"/>
      <c r="D1556" s="941"/>
      <c r="E1556" s="935"/>
      <c r="F1556" s="935"/>
      <c r="G1556" s="935"/>
      <c r="H1556" s="5"/>
      <c r="I1556" s="935"/>
      <c r="J1556" s="953">
        <f t="shared" si="27"/>
        <v>0</v>
      </c>
      <c r="K1556" s="1039">
        <f>IF(ISTEXT(B1556),B1556,IF(ISBLANK(B1556),0,(B1556/B1519)*M1519))</f>
        <v>0</v>
      </c>
      <c r="L1556" s="1044">
        <f>+IF(ISTEXT(C1556),0,IF(ISBLANK(C1556),0,(C1556/B1519)*M1519))</f>
        <v>0</v>
      </c>
      <c r="M1556" s="1045">
        <f>+IF(ISTEXT(C1556),0,IF(ISBLANK(C1556),0,(C1556/1000/B1519)*M1519))</f>
        <v>0</v>
      </c>
      <c r="N1556" s="23">
        <f>IF(ISTEXT(C1556),0,(C1556/C1572)/1000)</f>
        <v>0</v>
      </c>
      <c r="O1556" s="942"/>
      <c r="P1556" s="942"/>
      <c r="Q1556" s="942"/>
      <c r="R1556" s="1365">
        <f t="shared" si="28"/>
        <v>0</v>
      </c>
      <c r="S1556" s="1369">
        <f>(K1556/M1519)*U1519</f>
        <v>0</v>
      </c>
      <c r="T1556" s="1370">
        <f>(L1556/M1519)*U1519</f>
        <v>0</v>
      </c>
      <c r="U1556" s="1371">
        <f>(M1556/M1519)*U1519</f>
        <v>0</v>
      </c>
      <c r="V1556" s="1372">
        <f t="shared" si="29"/>
        <v>0</v>
      </c>
      <c r="W1556" s="5478"/>
      <c r="X1556" s="529"/>
      <c r="Y1556" s="5357"/>
      <c r="Z1556" s="1288" t="s">
        <v>1382</v>
      </c>
    </row>
    <row r="1557" spans="1:26" ht="18" customHeight="1">
      <c r="A1557" s="5357"/>
      <c r="B1557" s="1364"/>
      <c r="C1557" s="1043"/>
      <c r="D1557" s="941"/>
      <c r="E1557" s="935"/>
      <c r="F1557" s="935"/>
      <c r="G1557" s="935"/>
      <c r="H1557" s="5"/>
      <c r="I1557" s="935"/>
      <c r="J1557" s="953">
        <f t="shared" si="27"/>
        <v>0</v>
      </c>
      <c r="K1557" s="1039">
        <f>IF(ISTEXT(B1557),B1557,IF(ISBLANK(B1557),0,(B1557/B1519)*M1519))</f>
        <v>0</v>
      </c>
      <c r="L1557" s="1044">
        <f>+IF(ISTEXT(C1557),0,IF(ISBLANK(C1557),0,(C1557/B1519)*M1519))</f>
        <v>0</v>
      </c>
      <c r="M1557" s="1045">
        <f>+IF(ISTEXT(C1557),0,IF(ISBLANK(C1557),0,(C1557/1000/B1519)*M1519))</f>
        <v>0</v>
      </c>
      <c r="N1557" s="23">
        <f>IF(ISTEXT(C1557),0,(C1557/C1572)/1000)</f>
        <v>0</v>
      </c>
      <c r="O1557" s="942"/>
      <c r="P1557" s="942"/>
      <c r="Q1557" s="942"/>
      <c r="R1557" s="1365">
        <f t="shared" si="28"/>
        <v>0</v>
      </c>
      <c r="S1557" s="1369">
        <f>(K1557/M1519)*U1519</f>
        <v>0</v>
      </c>
      <c r="T1557" s="1370">
        <f>(L1557/M1519)*U1519</f>
        <v>0</v>
      </c>
      <c r="U1557" s="1371">
        <f>(M1557/M1519)*U1519</f>
        <v>0</v>
      </c>
      <c r="V1557" s="1372">
        <f t="shared" si="29"/>
        <v>0</v>
      </c>
      <c r="W1557" s="5478"/>
      <c r="X1557" s="529"/>
      <c r="Y1557" s="5357"/>
      <c r="Z1557" s="1288" t="s">
        <v>1382</v>
      </c>
    </row>
    <row r="1558" spans="1:26" ht="18" customHeight="1">
      <c r="A1558" s="5357"/>
      <c r="B1558" s="1364"/>
      <c r="C1558" s="1043"/>
      <c r="D1558" s="941"/>
      <c r="E1558" s="935"/>
      <c r="F1558" s="935"/>
      <c r="G1558" s="935"/>
      <c r="H1558" s="5"/>
      <c r="I1558" s="935"/>
      <c r="J1558" s="953">
        <f t="shared" si="27"/>
        <v>0</v>
      </c>
      <c r="K1558" s="1039">
        <f>IF(ISTEXT(B1558),B1558,IF(ISBLANK(B1558),0,(B1558/B1519)*M1519))</f>
        <v>0</v>
      </c>
      <c r="L1558" s="1044">
        <f>+IF(ISTEXT(C1558),0,IF(ISBLANK(C1558),0,(C1558/B1519)*M1519))</f>
        <v>0</v>
      </c>
      <c r="M1558" s="1045">
        <f>+IF(ISTEXT(C1558),0,IF(ISBLANK(C1558),0,(C1558/1000/B1519)*M1519))</f>
        <v>0</v>
      </c>
      <c r="N1558" s="23">
        <f>IF(ISTEXT(C1558),0,(C1558/C1572)/1000)</f>
        <v>0</v>
      </c>
      <c r="O1558" s="942"/>
      <c r="P1558" s="942"/>
      <c r="Q1558" s="942"/>
      <c r="R1558" s="1365">
        <f t="shared" si="28"/>
        <v>0</v>
      </c>
      <c r="S1558" s="1369">
        <f>(K1558/M1519)*U1519</f>
        <v>0</v>
      </c>
      <c r="T1558" s="1370">
        <f>(L1558/M1519)*U1519</f>
        <v>0</v>
      </c>
      <c r="U1558" s="1371">
        <f>(M1558/M1519)*U1519</f>
        <v>0</v>
      </c>
      <c r="V1558" s="1372">
        <f t="shared" si="29"/>
        <v>0</v>
      </c>
      <c r="W1558" s="5478"/>
      <c r="X1558" s="529"/>
      <c r="Y1558" s="5357"/>
      <c r="Z1558" s="1288" t="s">
        <v>1382</v>
      </c>
    </row>
    <row r="1559" spans="1:26" ht="18" customHeight="1">
      <c r="A1559" s="5357"/>
      <c r="B1559" s="1364"/>
      <c r="C1559" s="1043"/>
      <c r="D1559" s="941"/>
      <c r="E1559" s="935"/>
      <c r="F1559" s="935"/>
      <c r="G1559" s="935"/>
      <c r="H1559" s="5"/>
      <c r="I1559" s="935"/>
      <c r="J1559" s="953">
        <f t="shared" si="27"/>
        <v>0</v>
      </c>
      <c r="K1559" s="1039">
        <f>IF(ISTEXT(B1559),B1559,IF(ISBLANK(B1559),0,(B1559/B1519)*M1519))</f>
        <v>0</v>
      </c>
      <c r="L1559" s="1044">
        <f>+IF(ISTEXT(C1559),0,IF(ISBLANK(C1559),0,(C1559/B1519)*M1519))</f>
        <v>0</v>
      </c>
      <c r="M1559" s="1045">
        <f>+IF(ISTEXT(C1559),0,IF(ISBLANK(C1559),0,(C1559/1000/B1519)*M1519))</f>
        <v>0</v>
      </c>
      <c r="N1559" s="23">
        <f>IF(ISTEXT(C1559),0,(C1559/C1572)/1000)</f>
        <v>0</v>
      </c>
      <c r="O1559" s="942"/>
      <c r="P1559" s="942"/>
      <c r="Q1559" s="942"/>
      <c r="R1559" s="1365">
        <f t="shared" si="28"/>
        <v>0</v>
      </c>
      <c r="S1559" s="1369">
        <f>(K1559/M1519)*U1519</f>
        <v>0</v>
      </c>
      <c r="T1559" s="1370">
        <f>(L1559/M1519)*U1519</f>
        <v>0</v>
      </c>
      <c r="U1559" s="1371">
        <f>(M1559/M1519)*U1519</f>
        <v>0</v>
      </c>
      <c r="V1559" s="1372">
        <f t="shared" si="29"/>
        <v>0</v>
      </c>
      <c r="W1559" s="5478"/>
      <c r="X1559" s="529"/>
      <c r="Y1559" s="5357"/>
      <c r="Z1559" s="1288" t="s">
        <v>1382</v>
      </c>
    </row>
    <row r="1560" spans="1:26" ht="18" customHeight="1">
      <c r="A1560" s="5357"/>
      <c r="B1560" s="1364"/>
      <c r="C1560" s="1043"/>
      <c r="D1560" s="941"/>
      <c r="E1560" s="935"/>
      <c r="F1560" s="935"/>
      <c r="G1560" s="935"/>
      <c r="H1560" s="5"/>
      <c r="I1560" s="935"/>
      <c r="J1560" s="953">
        <f t="shared" si="27"/>
        <v>0</v>
      </c>
      <c r="K1560" s="1039">
        <f>IF(ISTEXT(B1560),B1560,IF(ISBLANK(B1560),0,(B1560/B1519)*M1519))</f>
        <v>0</v>
      </c>
      <c r="L1560" s="1044">
        <f>+IF(ISTEXT(C1560),0,IF(ISBLANK(C1560),0,(C1560/B1519)*M1519))</f>
        <v>0</v>
      </c>
      <c r="M1560" s="1045">
        <f>+IF(ISTEXT(C1560),0,IF(ISBLANK(C1560),0,(C1560/1000/B1519)*M1519))</f>
        <v>0</v>
      </c>
      <c r="N1560" s="23">
        <f>IF(ISTEXT(C1560),0,(C1560/C1572)/1000)</f>
        <v>0</v>
      </c>
      <c r="O1560" s="942"/>
      <c r="P1560" s="942"/>
      <c r="Q1560" s="942"/>
      <c r="R1560" s="1365">
        <f t="shared" si="28"/>
        <v>0</v>
      </c>
      <c r="S1560" s="1369">
        <f>(K1560/M1519)*U1519</f>
        <v>0</v>
      </c>
      <c r="T1560" s="1370">
        <f>(L1560/M1519)*U1519</f>
        <v>0</v>
      </c>
      <c r="U1560" s="1371">
        <f>(M1560/M1519)*U1519</f>
        <v>0</v>
      </c>
      <c r="V1560" s="1372">
        <f t="shared" si="29"/>
        <v>0</v>
      </c>
      <c r="W1560" s="5478"/>
      <c r="X1560" s="529"/>
      <c r="Y1560" s="5357"/>
      <c r="Z1560" s="1288" t="s">
        <v>1382</v>
      </c>
    </row>
    <row r="1561" spans="1:26" ht="18" customHeight="1">
      <c r="A1561" s="5357"/>
      <c r="B1561" s="1364"/>
      <c r="C1561" s="1043"/>
      <c r="D1561" s="941"/>
      <c r="E1561" s="935"/>
      <c r="F1561" s="935"/>
      <c r="G1561" s="935"/>
      <c r="H1561" s="5"/>
      <c r="I1561" s="935"/>
      <c r="J1561" s="953">
        <f t="shared" si="27"/>
        <v>0</v>
      </c>
      <c r="K1561" s="1039">
        <f>IF(ISTEXT(B1561),B1561,IF(ISBLANK(B1561),0,(B1561/B1519)*M1519))</f>
        <v>0</v>
      </c>
      <c r="L1561" s="1044">
        <f>+IF(ISTEXT(C1561),0,IF(ISBLANK(C1561),0,(C1561/B1519)*M1519))</f>
        <v>0</v>
      </c>
      <c r="M1561" s="1045">
        <f>+IF(ISTEXT(C1561),0,IF(ISBLANK(C1561),0,(C1561/1000/B1519)*M1519))</f>
        <v>0</v>
      </c>
      <c r="N1561" s="23">
        <f>IF(ISTEXT(C1561),0,(C1561/C1572)/1000)</f>
        <v>0</v>
      </c>
      <c r="O1561" s="942"/>
      <c r="P1561" s="942"/>
      <c r="Q1561" s="942"/>
      <c r="R1561" s="1365">
        <f t="shared" si="28"/>
        <v>0</v>
      </c>
      <c r="S1561" s="1369">
        <f>(K1561/M1519)*U1519</f>
        <v>0</v>
      </c>
      <c r="T1561" s="1370">
        <f>(L1561/M1519)*U1519</f>
        <v>0</v>
      </c>
      <c r="U1561" s="1371">
        <f>(M1561/M1519)*U1519</f>
        <v>0</v>
      </c>
      <c r="V1561" s="1372">
        <f t="shared" si="29"/>
        <v>0</v>
      </c>
      <c r="W1561" s="5478"/>
      <c r="X1561" s="529"/>
      <c r="Y1561" s="5357"/>
      <c r="Z1561" s="1288" t="s">
        <v>1382</v>
      </c>
    </row>
    <row r="1562" spans="1:26" ht="18" customHeight="1">
      <c r="A1562" s="5357"/>
      <c r="B1562" s="1364"/>
      <c r="C1562" s="1043"/>
      <c r="D1562" s="941"/>
      <c r="E1562" s="935"/>
      <c r="F1562" s="935"/>
      <c r="G1562" s="935"/>
      <c r="H1562" s="5"/>
      <c r="I1562" s="935"/>
      <c r="J1562" s="953">
        <f t="shared" si="27"/>
        <v>0</v>
      </c>
      <c r="K1562" s="1039">
        <f>IF(ISTEXT(B1562),B1562,IF(ISBLANK(B1562),0,(B1562/B1519)*M1519))</f>
        <v>0</v>
      </c>
      <c r="L1562" s="1044">
        <f>+IF(ISTEXT(C1562),0,IF(ISBLANK(C1562),0,(C1562/B1519)*M1519))</f>
        <v>0</v>
      </c>
      <c r="M1562" s="1045">
        <f>+IF(ISTEXT(C1562),0,IF(ISBLANK(C1562),0,(C1562/1000/B1519)*M1519))</f>
        <v>0</v>
      </c>
      <c r="N1562" s="23">
        <f>IF(ISTEXT(C1562),0,(C1562/C1572)/1000)</f>
        <v>0</v>
      </c>
      <c r="O1562" s="942"/>
      <c r="P1562" s="942"/>
      <c r="Q1562" s="942"/>
      <c r="R1562" s="1365">
        <f t="shared" si="28"/>
        <v>0</v>
      </c>
      <c r="S1562" s="1369">
        <f>(K1562/M1519)*U1519</f>
        <v>0</v>
      </c>
      <c r="T1562" s="1370">
        <f>(L1562/M1519)*U1519</f>
        <v>0</v>
      </c>
      <c r="U1562" s="1371">
        <f>(M1562/M1519)*U1519</f>
        <v>0</v>
      </c>
      <c r="V1562" s="1372">
        <f t="shared" si="29"/>
        <v>0</v>
      </c>
      <c r="W1562" s="5478"/>
      <c r="X1562" s="529"/>
      <c r="Y1562" s="5357"/>
      <c r="Z1562" s="1288" t="s">
        <v>1382</v>
      </c>
    </row>
    <row r="1563" spans="1:26" ht="18" customHeight="1">
      <c r="A1563" s="5357"/>
      <c r="B1563" s="1364"/>
      <c r="C1563" s="1043"/>
      <c r="D1563" s="941"/>
      <c r="E1563" s="935"/>
      <c r="F1563" s="935"/>
      <c r="G1563" s="935"/>
      <c r="H1563" s="5"/>
      <c r="I1563" s="935"/>
      <c r="J1563" s="953">
        <f t="shared" si="27"/>
        <v>0</v>
      </c>
      <c r="K1563" s="1039">
        <f>IF(ISTEXT(B1563),B1563,IF(ISBLANK(B1563),0,(B1563/B1519)*M1519))</f>
        <v>0</v>
      </c>
      <c r="L1563" s="1044">
        <f>+IF(ISTEXT(C1563),0,IF(ISBLANK(C1563),0,(C1563/B1519)*M1519))</f>
        <v>0</v>
      </c>
      <c r="M1563" s="1045">
        <f>+IF(ISTEXT(C1563),0,IF(ISBLANK(C1563),0,(C1563/1000/B1519)*M1519))</f>
        <v>0</v>
      </c>
      <c r="N1563" s="23">
        <f>IF(ISTEXT(C1563),0,(C1563/C1572)/1000)</f>
        <v>0</v>
      </c>
      <c r="O1563" s="942"/>
      <c r="P1563" s="942"/>
      <c r="Q1563" s="942"/>
      <c r="R1563" s="1365">
        <f t="shared" si="28"/>
        <v>0</v>
      </c>
      <c r="S1563" s="1369">
        <f>(K1563/M1519)*U1519</f>
        <v>0</v>
      </c>
      <c r="T1563" s="1370">
        <f>(L1563/M1519)*U1519</f>
        <v>0</v>
      </c>
      <c r="U1563" s="1371">
        <f>(M1563/M1519)*U1519</f>
        <v>0</v>
      </c>
      <c r="V1563" s="1372">
        <f t="shared" si="29"/>
        <v>0</v>
      </c>
      <c r="W1563" s="5478"/>
      <c r="X1563" s="529"/>
      <c r="Y1563" s="5357"/>
      <c r="Z1563" s="1288" t="s">
        <v>1382</v>
      </c>
    </row>
    <row r="1564" spans="1:26" ht="18" customHeight="1">
      <c r="A1564" s="5357"/>
      <c r="B1564" s="1364"/>
      <c r="C1564" s="1043"/>
      <c r="D1564" s="941"/>
      <c r="E1564" s="935"/>
      <c r="F1564" s="935"/>
      <c r="G1564" s="935"/>
      <c r="H1564" s="5"/>
      <c r="I1564" s="935"/>
      <c r="J1564" s="953">
        <f t="shared" si="27"/>
        <v>0</v>
      </c>
      <c r="K1564" s="1039">
        <f>IF(ISTEXT(B1564),B1564,IF(ISBLANK(B1564),0,(B1564/B1519)*M1519))</f>
        <v>0</v>
      </c>
      <c r="L1564" s="1044">
        <f>+IF(ISTEXT(C1564),0,IF(ISBLANK(C1564),0,(C1564/B1519)*M1519))</f>
        <v>0</v>
      </c>
      <c r="M1564" s="1045">
        <f>+IF(ISTEXT(C1564),0,IF(ISBLANK(C1564),0,(C1564/1000/B1519)*M1519))</f>
        <v>0</v>
      </c>
      <c r="N1564" s="23">
        <f>IF(ISTEXT(C1564),0,(C1564/C1572)/1000)</f>
        <v>0</v>
      </c>
      <c r="O1564" s="942"/>
      <c r="P1564" s="942"/>
      <c r="Q1564" s="942"/>
      <c r="R1564" s="1365">
        <f t="shared" si="28"/>
        <v>0</v>
      </c>
      <c r="S1564" s="1369">
        <f>(K1564/M1519)*U1519</f>
        <v>0</v>
      </c>
      <c r="T1564" s="1370">
        <f>(L1564/M1519)*U1519</f>
        <v>0</v>
      </c>
      <c r="U1564" s="1371">
        <f>(M1564/M1519)*U1519</f>
        <v>0</v>
      </c>
      <c r="V1564" s="1372">
        <f t="shared" si="29"/>
        <v>0</v>
      </c>
      <c r="W1564" s="5478"/>
      <c r="X1564" s="529"/>
      <c r="Y1564" s="5357"/>
      <c r="Z1564" s="1288" t="s">
        <v>1382</v>
      </c>
    </row>
    <row r="1565" spans="1:26" ht="18" customHeight="1">
      <c r="A1565" s="5357"/>
      <c r="B1565" s="1364"/>
      <c r="C1565" s="1043"/>
      <c r="D1565" s="941"/>
      <c r="E1565" s="935"/>
      <c r="F1565" s="935"/>
      <c r="G1565" s="935"/>
      <c r="H1565" s="5"/>
      <c r="I1565" s="935"/>
      <c r="J1565" s="953">
        <f t="shared" si="27"/>
        <v>0</v>
      </c>
      <c r="K1565" s="1039">
        <f>IF(ISTEXT(B1565),B1565,IF(ISBLANK(B1565),0,(B1565/B1519)*M1519))</f>
        <v>0</v>
      </c>
      <c r="L1565" s="1044">
        <f>+IF(ISTEXT(C1565),0,IF(ISBLANK(C1565),0,(C1565/B1519)*M1519))</f>
        <v>0</v>
      </c>
      <c r="M1565" s="1045">
        <f>+IF(ISTEXT(C1565),0,IF(ISBLANK(C1565),0,(C1565/1000/B1519)*M1519))</f>
        <v>0</v>
      </c>
      <c r="N1565" s="23">
        <f>IF(ISTEXT(C1565),0,(C1565/C1572)/1000)</f>
        <v>0</v>
      </c>
      <c r="O1565" s="942"/>
      <c r="P1565" s="942"/>
      <c r="Q1565" s="942"/>
      <c r="R1565" s="1365">
        <f t="shared" si="28"/>
        <v>0</v>
      </c>
      <c r="S1565" s="1369">
        <f>(K1565/M1519)*U1519</f>
        <v>0</v>
      </c>
      <c r="T1565" s="1370">
        <f>(L1565/M1519)*U1519</f>
        <v>0</v>
      </c>
      <c r="U1565" s="1371">
        <f>(M1565/M1519)*U1519</f>
        <v>0</v>
      </c>
      <c r="V1565" s="1372">
        <f t="shared" si="29"/>
        <v>0</v>
      </c>
      <c r="W1565" s="5478"/>
      <c r="X1565" s="529"/>
      <c r="Y1565" s="5357"/>
      <c r="Z1565" s="1288" t="s">
        <v>1382</v>
      </c>
    </row>
    <row r="1566" spans="1:26" ht="18" customHeight="1">
      <c r="A1566" s="5357"/>
      <c r="B1566" s="1364"/>
      <c r="C1566" s="1043"/>
      <c r="D1566" s="941"/>
      <c r="E1566" s="935"/>
      <c r="F1566" s="935"/>
      <c r="G1566" s="935"/>
      <c r="H1566" s="5"/>
      <c r="I1566" s="935"/>
      <c r="J1566" s="953">
        <f t="shared" si="27"/>
        <v>0</v>
      </c>
      <c r="K1566" s="1039">
        <f>IF(ISTEXT(B1566),B1566,IF(ISBLANK(B1566),0,(B1566/B1519)*M1519))</f>
        <v>0</v>
      </c>
      <c r="L1566" s="1044">
        <f>+IF(ISTEXT(C1566),0,IF(ISBLANK(C1566),0,(C1566/B1519)*M1519))</f>
        <v>0</v>
      </c>
      <c r="M1566" s="1045">
        <f>+IF(ISTEXT(C1566),0,IF(ISBLANK(C1566),0,(C1566/1000/B1519)*M1519))</f>
        <v>0</v>
      </c>
      <c r="N1566" s="23">
        <f>IF(ISTEXT(C1566),0,(C1566/C1572)/1000)</f>
        <v>0</v>
      </c>
      <c r="O1566" s="942"/>
      <c r="P1566" s="942"/>
      <c r="Q1566" s="942"/>
      <c r="R1566" s="1365">
        <f t="shared" si="28"/>
        <v>0</v>
      </c>
      <c r="S1566" s="1369">
        <f>(K1566/M1519)*U1519</f>
        <v>0</v>
      </c>
      <c r="T1566" s="1370">
        <f>(L1566/M1519)*U1519</f>
        <v>0</v>
      </c>
      <c r="U1566" s="1371">
        <f>(M1566/M1519)*U1519</f>
        <v>0</v>
      </c>
      <c r="V1566" s="1372">
        <f t="shared" si="29"/>
        <v>0</v>
      </c>
      <c r="W1566" s="5478"/>
      <c r="X1566" s="529"/>
      <c r="Y1566" s="5357"/>
      <c r="Z1566" s="1288" t="s">
        <v>1382</v>
      </c>
    </row>
    <row r="1567" spans="1:26" ht="18" customHeight="1">
      <c r="A1567" s="5357"/>
      <c r="B1567" s="1364"/>
      <c r="C1567" s="1043"/>
      <c r="D1567" s="941"/>
      <c r="E1567" s="935"/>
      <c r="F1567" s="935"/>
      <c r="G1567" s="935"/>
      <c r="H1567" s="5"/>
      <c r="I1567" s="935"/>
      <c r="J1567" s="953">
        <f t="shared" si="27"/>
        <v>0</v>
      </c>
      <c r="K1567" s="1039">
        <f>IF(ISTEXT(B1567),B1567,IF(ISBLANK(B1567),0,(B1567/B1519)*M1519))</f>
        <v>0</v>
      </c>
      <c r="L1567" s="1044">
        <f>+IF(ISTEXT(C1567),0,IF(ISBLANK(C1567),0,(C1567/B1519)*M1519))</f>
        <v>0</v>
      </c>
      <c r="M1567" s="1045">
        <f>+IF(ISTEXT(C1567),0,IF(ISBLANK(C1567),0,(C1567/1000/B1519)*M1519))</f>
        <v>0</v>
      </c>
      <c r="N1567" s="23">
        <f>IF(ISTEXT(C1567),0,(C1567/C1572)/1000)</f>
        <v>0</v>
      </c>
      <c r="O1567" s="942"/>
      <c r="P1567" s="942"/>
      <c r="Q1567" s="942"/>
      <c r="R1567" s="1365">
        <f t="shared" si="28"/>
        <v>0</v>
      </c>
      <c r="S1567" s="1369">
        <f>(K1567/M1519)*U1519</f>
        <v>0</v>
      </c>
      <c r="T1567" s="1370">
        <f>(L1567/M1519)*U1519</f>
        <v>0</v>
      </c>
      <c r="U1567" s="1371">
        <f>(M1567/M1519)*U1519</f>
        <v>0</v>
      </c>
      <c r="V1567" s="1372">
        <f t="shared" si="29"/>
        <v>0</v>
      </c>
      <c r="W1567" s="5478"/>
      <c r="X1567" s="529"/>
      <c r="Y1567" s="5357"/>
      <c r="Z1567" s="1288" t="s">
        <v>1382</v>
      </c>
    </row>
    <row r="1568" spans="1:26" ht="18" customHeight="1">
      <c r="A1568" s="5357"/>
      <c r="B1568" s="1364"/>
      <c r="C1568" s="1043"/>
      <c r="D1568" s="941"/>
      <c r="E1568" s="935"/>
      <c r="F1568" s="935"/>
      <c r="G1568" s="935"/>
      <c r="H1568" s="5"/>
      <c r="I1568" s="935"/>
      <c r="J1568" s="953">
        <f t="shared" si="27"/>
        <v>0</v>
      </c>
      <c r="K1568" s="1039">
        <f>IF(ISTEXT(B1568),B1568,IF(ISBLANK(B1568),0,(B1568/B1519)*M1519))</f>
        <v>0</v>
      </c>
      <c r="L1568" s="1044">
        <f>+IF(ISTEXT(C1568),0,IF(ISBLANK(C1568),0,(C1568/B1519)*M1519))</f>
        <v>0</v>
      </c>
      <c r="M1568" s="1045">
        <f>+IF(ISTEXT(C1568),0,IF(ISBLANK(C1568),0,(C1568/1000/B1519)*M1519))</f>
        <v>0</v>
      </c>
      <c r="N1568" s="23">
        <f>IF(ISTEXT(C1568),0,(C1568/C1572)/1000)</f>
        <v>0</v>
      </c>
      <c r="O1568" s="942"/>
      <c r="P1568" s="942"/>
      <c r="Q1568" s="942"/>
      <c r="R1568" s="1365">
        <f t="shared" si="28"/>
        <v>0</v>
      </c>
      <c r="S1568" s="1369">
        <f>(K1568/M1519)*U1519</f>
        <v>0</v>
      </c>
      <c r="T1568" s="1370">
        <f>(L1568/M1519)*U1519</f>
        <v>0</v>
      </c>
      <c r="U1568" s="1371">
        <f>(M1568/M1519)*U1519</f>
        <v>0</v>
      </c>
      <c r="V1568" s="1372">
        <f t="shared" si="29"/>
        <v>0</v>
      </c>
      <c r="W1568" s="5478"/>
      <c r="X1568" s="529"/>
      <c r="Y1568" s="5357"/>
      <c r="Z1568" s="1288" t="s">
        <v>1382</v>
      </c>
    </row>
    <row r="1569" spans="1:27" ht="18" customHeight="1">
      <c r="A1569" s="5357"/>
      <c r="B1569" s="1364"/>
      <c r="C1569" s="1043"/>
      <c r="D1569" s="941"/>
      <c r="E1569" s="935"/>
      <c r="F1569" s="935"/>
      <c r="G1569" s="935"/>
      <c r="H1569" s="5"/>
      <c r="I1569" s="935"/>
      <c r="J1569" s="953">
        <f t="shared" si="27"/>
        <v>0</v>
      </c>
      <c r="K1569" s="1039">
        <f>IF(ISTEXT(B1569),B1569,IF(ISBLANK(B1569),0,(B1569/B1519)*M1519))</f>
        <v>0</v>
      </c>
      <c r="L1569" s="1044">
        <f>+IF(ISTEXT(C1569),0,IF(ISBLANK(C1569),0,(C1569/B1519)*M1519))</f>
        <v>0</v>
      </c>
      <c r="M1569" s="1045">
        <f>+IF(ISTEXT(C1569),0,IF(ISBLANK(C1569),0,(C1569/1000/B1519)*M1519))</f>
        <v>0</v>
      </c>
      <c r="N1569" s="23">
        <f>IF(ISTEXT(C1569),0,(C1569/C1572)/1000)</f>
        <v>0</v>
      </c>
      <c r="O1569" s="942"/>
      <c r="P1569" s="942"/>
      <c r="Q1569" s="942"/>
      <c r="R1569" s="1365">
        <f t="shared" si="28"/>
        <v>0</v>
      </c>
      <c r="S1569" s="1369">
        <f>(K1569/M1519)*U1519</f>
        <v>0</v>
      </c>
      <c r="T1569" s="1370">
        <f>(L1569/M1519)*U1519</f>
        <v>0</v>
      </c>
      <c r="U1569" s="1371">
        <f>(M1569/M1519)*U1519</f>
        <v>0</v>
      </c>
      <c r="V1569" s="1372">
        <f t="shared" si="29"/>
        <v>0</v>
      </c>
      <c r="W1569" s="5478"/>
      <c r="X1569" s="529"/>
      <c r="Y1569" s="5357"/>
      <c r="Z1569" s="1288" t="s">
        <v>1382</v>
      </c>
    </row>
    <row r="1570" spans="1:27" ht="18" customHeight="1">
      <c r="A1570" s="5357"/>
      <c r="B1570" s="1364"/>
      <c r="C1570" s="1043"/>
      <c r="D1570" s="941"/>
      <c r="E1570" s="935"/>
      <c r="F1570" s="935"/>
      <c r="G1570" s="935"/>
      <c r="H1570" s="5"/>
      <c r="I1570" s="935"/>
      <c r="J1570" s="953">
        <f t="shared" si="27"/>
        <v>0</v>
      </c>
      <c r="K1570" s="1039">
        <f>IF(ISTEXT(B1570),B1570,IF(ISBLANK(B1570),0,(B1570/B1519)*M1519))</f>
        <v>0</v>
      </c>
      <c r="L1570" s="1044">
        <f>+IF(ISTEXT(C1570),0,IF(ISBLANK(C1570),0,(C1570/B1519)*M1519))</f>
        <v>0</v>
      </c>
      <c r="M1570" s="1045">
        <f>+IF(ISTEXT(C1570),0,IF(ISBLANK(C1570),0,(C1570/1000/B1519)*M1519))</f>
        <v>0</v>
      </c>
      <c r="N1570" s="23">
        <f>IF(ISTEXT(C1570),0,(C1570/C1572)/1000)</f>
        <v>0</v>
      </c>
      <c r="O1570" s="942"/>
      <c r="P1570" s="942"/>
      <c r="Q1570" s="942"/>
      <c r="R1570" s="1365">
        <f t="shared" si="28"/>
        <v>0</v>
      </c>
      <c r="S1570" s="1369">
        <f>(K1570/M1519)*U1519</f>
        <v>0</v>
      </c>
      <c r="T1570" s="1370">
        <f>(L1570/M1519)*U1519</f>
        <v>0</v>
      </c>
      <c r="U1570" s="1371">
        <f>(M1570/M1519)*U1519</f>
        <v>0</v>
      </c>
      <c r="V1570" s="1372">
        <f t="shared" si="29"/>
        <v>0</v>
      </c>
      <c r="W1570" s="5478"/>
      <c r="X1570" s="529"/>
      <c r="Y1570" s="5357"/>
      <c r="Z1570" s="5508" t="s">
        <v>1442</v>
      </c>
      <c r="AA1570" s="5508"/>
    </row>
    <row r="1571" spans="1:27" ht="18" customHeight="1">
      <c r="A1571" s="5357"/>
      <c r="B1571" s="5339" t="s">
        <v>2236</v>
      </c>
      <c r="C1571" s="5340"/>
      <c r="D1571" s="5340"/>
      <c r="E1571" s="5340"/>
      <c r="F1571" s="5340"/>
      <c r="G1571" s="5340"/>
      <c r="H1571" s="5340"/>
      <c r="I1571" s="5340"/>
      <c r="J1571" s="5340"/>
      <c r="K1571" s="5340"/>
      <c r="L1571" s="5340"/>
      <c r="M1571" s="5340"/>
      <c r="N1571" s="5341"/>
      <c r="O1571" s="942"/>
      <c r="P1571" s="942"/>
      <c r="Q1571" s="942"/>
      <c r="R1571" s="1365"/>
      <c r="S1571" s="1366"/>
      <c r="T1571" s="1373"/>
      <c r="U1571" s="943"/>
      <c r="V1571" s="952"/>
      <c r="W1571" s="5478"/>
      <c r="X1571" s="529"/>
      <c r="Y1571" s="5357"/>
      <c r="Z1571" s="5508"/>
      <c r="AA1571" s="5508"/>
    </row>
    <row r="1572" spans="1:27" ht="18" customHeight="1">
      <c r="A1572" s="5357"/>
      <c r="B1572" s="1363"/>
      <c r="C1572" s="1374">
        <f>SUM(C1530:C1571)/1000</f>
        <v>1.5</v>
      </c>
      <c r="D1572" s="5342" t="s">
        <v>294</v>
      </c>
      <c r="E1572" s="5342"/>
      <c r="F1572" s="5342"/>
      <c r="G1572" s="5342"/>
      <c r="H1572" s="5342"/>
      <c r="I1572" s="5342"/>
      <c r="J1572" s="1046"/>
      <c r="K1572" s="1046"/>
      <c r="L1572" s="1047">
        <f>SUM(L1530:L1571)</f>
        <v>1500</v>
      </c>
      <c r="M1572" s="1026">
        <f>SUM(M1530:M1571)</f>
        <v>1.5</v>
      </c>
      <c r="N1572" s="25">
        <f>SUM(N1530:N1570)</f>
        <v>1</v>
      </c>
      <c r="O1572" s="1375"/>
      <c r="P1572" s="1375"/>
      <c r="Q1572" s="1375"/>
      <c r="R1572" s="1376" t="str">
        <f>D1572</f>
        <v xml:space="preserve">POIDS RECETTE </v>
      </c>
      <c r="S1572" s="1377">
        <f>(K1572/M1519)*U1519</f>
        <v>0</v>
      </c>
      <c r="T1572" s="1378">
        <f>(L1572/M1519)*U1519</f>
        <v>3000</v>
      </c>
      <c r="U1572" s="1379">
        <f>(M1572/M1519)*U1519</f>
        <v>3</v>
      </c>
      <c r="V1572" s="1380">
        <f>N1572</f>
        <v>1</v>
      </c>
      <c r="W1572" s="5478"/>
      <c r="X1572" s="529"/>
      <c r="Y1572" s="5357"/>
      <c r="Z1572" s="5508"/>
      <c r="AA1572" s="5508"/>
    </row>
    <row r="1573" spans="1:27" ht="18" customHeight="1">
      <c r="A1573" s="5357"/>
      <c r="B1573" s="1363"/>
      <c r="C1573" s="1381">
        <f>C1572*1000</f>
        <v>1500</v>
      </c>
      <c r="D1573" s="1027"/>
      <c r="E1573" s="1027"/>
      <c r="F1573" s="1027"/>
      <c r="G1573" s="1027"/>
      <c r="H1573" s="1027"/>
      <c r="I1573" s="1027"/>
      <c r="J1573" s="1027"/>
      <c r="K1573" s="1027"/>
      <c r="L1573" s="1027"/>
      <c r="M1573" s="1027"/>
      <c r="N1573" s="30"/>
      <c r="O1573" s="1332"/>
      <c r="P1573" s="1333"/>
      <c r="Q1573" s="1333"/>
      <c r="R1573" s="1333"/>
      <c r="S1573" s="1334"/>
      <c r="T1573" s="1334"/>
      <c r="U1573" s="1334"/>
      <c r="V1573" s="1335"/>
      <c r="W1573" s="5478"/>
      <c r="X1573" s="529"/>
      <c r="Y1573" s="5357"/>
      <c r="Z1573" s="5508"/>
      <c r="AA1573" s="5508"/>
    </row>
    <row r="1574" spans="1:27" ht="18" customHeight="1">
      <c r="A1574" s="5357"/>
      <c r="B1574" s="1382"/>
      <c r="C1574" s="955" t="s">
        <v>295</v>
      </c>
      <c r="D1574" s="956"/>
      <c r="E1574" s="956"/>
      <c r="F1574" s="956"/>
      <c r="G1574" s="5323" t="s">
        <v>247</v>
      </c>
      <c r="H1574" s="5323"/>
      <c r="I1574" s="5323"/>
      <c r="J1574" s="5323"/>
      <c r="K1574" s="5323"/>
      <c r="L1574" s="5323"/>
      <c r="M1574" s="5323"/>
      <c r="N1574" s="5324"/>
      <c r="O1574" s="1326"/>
      <c r="P1574" s="1326"/>
      <c r="Q1574" s="1326"/>
      <c r="R1574" s="1413"/>
      <c r="S1574" s="1414"/>
      <c r="T1574" s="1415"/>
      <c r="U1574" s="1416"/>
      <c r="V1574" s="1417"/>
      <c r="W1574" s="5478"/>
      <c r="X1574" s="529"/>
      <c r="Y1574" s="5357"/>
      <c r="Z1574" s="1288" t="s">
        <v>1382</v>
      </c>
    </row>
    <row r="1575" spans="1:27" ht="18" customHeight="1">
      <c r="A1575" s="5357"/>
      <c r="B1575" s="1383"/>
      <c r="C1575" s="957" t="str">
        <f>SUBSTITUTE(ADDRESS(1,COLUMN(),4),"1","")</f>
        <v>C</v>
      </c>
      <c r="D1575" s="958" t="s">
        <v>296</v>
      </c>
      <c r="E1575" s="1058"/>
      <c r="F1575" s="1058"/>
      <c r="G1575" s="5323"/>
      <c r="H1575" s="5323"/>
      <c r="I1575" s="5323"/>
      <c r="J1575" s="5323"/>
      <c r="K1575" s="5323"/>
      <c r="L1575" s="5323"/>
      <c r="M1575" s="5323"/>
      <c r="N1575" s="5324"/>
      <c r="O1575" s="1326"/>
      <c r="P1575" s="1326"/>
      <c r="Q1575" s="1326"/>
      <c r="R1575" s="1413"/>
      <c r="S1575" s="1414"/>
      <c r="T1575" s="1415"/>
      <c r="U1575" s="1416"/>
      <c r="V1575" s="1417"/>
      <c r="W1575" s="5478"/>
      <c r="X1575" s="529"/>
      <c r="Y1575" s="5357"/>
      <c r="Z1575" s="1288" t="s">
        <v>1382</v>
      </c>
    </row>
    <row r="1576" spans="1:27" ht="18" customHeight="1">
      <c r="A1576" s="5357"/>
      <c r="B1576" s="1383"/>
      <c r="C1576" s="960" t="s">
        <v>297</v>
      </c>
      <c r="D1576" s="955" t="s">
        <v>298</v>
      </c>
      <c r="E1576" s="1058"/>
      <c r="F1576" s="1058"/>
      <c r="G1576" s="955"/>
      <c r="H1576" s="1059"/>
      <c r="I1576" s="1059"/>
      <c r="J1576" s="1059"/>
      <c r="K1576" s="1059"/>
      <c r="L1576" s="1059"/>
      <c r="M1576" s="1059"/>
      <c r="N1576" s="26"/>
      <c r="O1576" s="1326"/>
      <c r="P1576" s="1326"/>
      <c r="Q1576" s="1326"/>
      <c r="R1576" s="1413"/>
      <c r="S1576" s="1414"/>
      <c r="T1576" s="1415"/>
      <c r="U1576" s="1416"/>
      <c r="V1576" s="1417"/>
      <c r="W1576" s="5478"/>
      <c r="X1576" s="529"/>
      <c r="Y1576" s="5357"/>
      <c r="Z1576" s="1288" t="s">
        <v>1382</v>
      </c>
    </row>
    <row r="1577" spans="1:27" ht="18" customHeight="1">
      <c r="A1577" s="5357"/>
      <c r="B1577" s="1318"/>
      <c r="C1577" s="1384"/>
      <c r="D1577" s="929"/>
      <c r="E1577" s="930"/>
      <c r="F1577" s="927"/>
      <c r="G1577" s="927"/>
      <c r="H1577" s="927"/>
      <c r="I1577" s="927"/>
      <c r="J1577" s="927"/>
      <c r="K1577" s="1062" t="s">
        <v>299</v>
      </c>
      <c r="L1577" s="927"/>
      <c r="M1577" s="927"/>
      <c r="N1577" s="27"/>
      <c r="O1577" s="1326"/>
      <c r="P1577" s="1326"/>
      <c r="Q1577" s="1326"/>
      <c r="R1577" s="1413"/>
      <c r="S1577" s="1414"/>
      <c r="T1577" s="1415"/>
      <c r="U1577" s="1416"/>
      <c r="V1577" s="1417"/>
      <c r="W1577" s="5478"/>
      <c r="X1577" s="529"/>
      <c r="Y1577" s="5357"/>
      <c r="Z1577" s="1288" t="s">
        <v>1382</v>
      </c>
    </row>
    <row r="1578" spans="1:27" ht="18" customHeight="1">
      <c r="A1578" s="5357"/>
      <c r="B1578" s="2896">
        <v>1</v>
      </c>
      <c r="C1578" s="1384"/>
      <c r="D1578" s="932"/>
      <c r="E1578" s="927"/>
      <c r="F1578" s="933"/>
      <c r="G1578" s="933"/>
      <c r="H1578" s="933"/>
      <c r="I1578" s="933"/>
      <c r="J1578" s="933"/>
      <c r="K1578" s="1062" t="s">
        <v>300</v>
      </c>
      <c r="L1578" s="933"/>
      <c r="M1578" s="933"/>
      <c r="N1578" s="28"/>
      <c r="O1578" s="1326"/>
      <c r="P1578" s="1326"/>
      <c r="Q1578" s="1326"/>
      <c r="R1578" s="1413"/>
      <c r="S1578" s="1414"/>
      <c r="T1578" s="1415"/>
      <c r="U1578" s="1416"/>
      <c r="V1578" s="1417"/>
      <c r="W1578" s="5478"/>
      <c r="X1578" s="529"/>
      <c r="Y1578" s="5357"/>
      <c r="Z1578" s="1288" t="s">
        <v>1382</v>
      </c>
    </row>
    <row r="1579" spans="1:27" ht="18" customHeight="1">
      <c r="A1579" s="5357"/>
      <c r="B1579" s="2896">
        <f>LARGE(B1578:B1578,1)+1</f>
        <v>2</v>
      </c>
      <c r="C1579" s="1386" t="s">
        <v>2238</v>
      </c>
      <c r="D1579" s="939"/>
      <c r="E1579" s="939"/>
      <c r="F1579" s="939"/>
      <c r="G1579" s="939"/>
      <c r="H1579" s="939"/>
      <c r="I1579" s="939"/>
      <c r="J1579" s="939"/>
      <c r="K1579" s="1062" t="s">
        <v>302</v>
      </c>
      <c r="L1579" s="939"/>
      <c r="M1579" s="939"/>
      <c r="N1579" s="1387"/>
      <c r="O1579" s="1326"/>
      <c r="P1579" s="1326"/>
      <c r="Q1579" s="1326"/>
      <c r="R1579" s="1413"/>
      <c r="S1579" s="1414"/>
      <c r="T1579" s="1415"/>
      <c r="U1579" s="1416"/>
      <c r="V1579" s="1417"/>
      <c r="W1579" s="5478"/>
      <c r="X1579" s="529"/>
      <c r="Y1579" s="5357"/>
      <c r="Z1579" s="1288" t="s">
        <v>1382</v>
      </c>
    </row>
    <row r="1580" spans="1:27" ht="18" customHeight="1">
      <c r="A1580" s="5357"/>
      <c r="B1580" s="2896">
        <f>LARGE(B1578:B1579,1)+1</f>
        <v>3</v>
      </c>
      <c r="C1580" s="1386"/>
      <c r="D1580" s="939"/>
      <c r="E1580" s="939"/>
      <c r="F1580" s="939"/>
      <c r="G1580" s="939"/>
      <c r="H1580" s="939"/>
      <c r="I1580" s="939"/>
      <c r="J1580" s="939"/>
      <c r="K1580" s="939"/>
      <c r="L1580" s="939"/>
      <c r="M1580" s="939"/>
      <c r="N1580" s="1387"/>
      <c r="O1580" s="1326"/>
      <c r="P1580" s="1326"/>
      <c r="Q1580" s="1326"/>
      <c r="R1580" s="1413"/>
      <c r="S1580" s="1414"/>
      <c r="T1580" s="1415"/>
      <c r="U1580" s="1416"/>
      <c r="V1580" s="1417"/>
      <c r="W1580" s="5478"/>
      <c r="X1580" s="529"/>
      <c r="Y1580" s="5357"/>
      <c r="Z1580" s="1288" t="s">
        <v>1382</v>
      </c>
    </row>
    <row r="1581" spans="1:27" ht="18" customHeight="1">
      <c r="A1581" s="5357"/>
      <c r="B1581" s="2896">
        <f>LARGE(B1578:B1580,1)+1</f>
        <v>4</v>
      </c>
      <c r="C1581" s="1388" t="s">
        <v>1436</v>
      </c>
      <c r="D1581" s="1389"/>
      <c r="E1581" s="1389"/>
      <c r="F1581" s="1389"/>
      <c r="G1581" s="1389"/>
      <c r="H1581" s="1389"/>
      <c r="I1581" s="1389"/>
      <c r="J1581" s="1389"/>
      <c r="K1581" s="1389"/>
      <c r="L1581" s="1389"/>
      <c r="M1581" s="1389"/>
      <c r="N1581" s="1390"/>
      <c r="O1581" s="1326"/>
      <c r="P1581" s="1326"/>
      <c r="Q1581" s="1326"/>
      <c r="R1581" s="1413"/>
      <c r="S1581" s="1414"/>
      <c r="T1581" s="1415"/>
      <c r="U1581" s="1416"/>
      <c r="V1581" s="1417"/>
      <c r="W1581" s="5478"/>
      <c r="X1581" s="529"/>
      <c r="Y1581" s="5357"/>
      <c r="Z1581" s="1288" t="s">
        <v>1382</v>
      </c>
    </row>
    <row r="1582" spans="1:27" ht="18" customHeight="1">
      <c r="A1582" s="5357"/>
      <c r="B1582" s="2896">
        <f>LARGE(B1578:B1581,1)+1</f>
        <v>5</v>
      </c>
      <c r="C1582" s="1386"/>
      <c r="D1582" s="939"/>
      <c r="E1582" s="939"/>
      <c r="F1582" s="939"/>
      <c r="G1582" s="939"/>
      <c r="H1582" s="939"/>
      <c r="I1582" s="939"/>
      <c r="J1582" s="939"/>
      <c r="K1582" s="939"/>
      <c r="L1582" s="939"/>
      <c r="M1582" s="939"/>
      <c r="N1582" s="1387"/>
      <c r="O1582" s="1326"/>
      <c r="P1582" s="1326"/>
      <c r="Q1582" s="1326"/>
      <c r="R1582" s="1413"/>
      <c r="S1582" s="1414"/>
      <c r="T1582" s="1415"/>
      <c r="U1582" s="1416"/>
      <c r="V1582" s="1417"/>
      <c r="W1582" s="5478"/>
      <c r="X1582" s="529"/>
      <c r="Y1582" s="5357"/>
      <c r="Z1582" s="1288" t="s">
        <v>1382</v>
      </c>
    </row>
    <row r="1583" spans="1:27" ht="18" customHeight="1">
      <c r="A1583" s="5357"/>
      <c r="B1583" s="2896">
        <f>LARGE(B1578:B1582,1)+1</f>
        <v>6</v>
      </c>
      <c r="C1583" s="1386" t="s">
        <v>304</v>
      </c>
      <c r="D1583" s="939"/>
      <c r="E1583" s="939"/>
      <c r="F1583" s="939"/>
      <c r="G1583" s="939"/>
      <c r="H1583" s="939"/>
      <c r="I1583" s="939"/>
      <c r="J1583" s="939"/>
      <c r="K1583" s="939"/>
      <c r="L1583" s="939"/>
      <c r="M1583" s="939"/>
      <c r="N1583" s="1387"/>
      <c r="O1583" s="1326"/>
      <c r="P1583" s="1326"/>
      <c r="Q1583" s="1326"/>
      <c r="R1583" s="1413"/>
      <c r="S1583" s="1414"/>
      <c r="T1583" s="1415"/>
      <c r="U1583" s="1416"/>
      <c r="V1583" s="1417"/>
      <c r="W1583" s="5478"/>
      <c r="X1583" s="529"/>
      <c r="Y1583" s="5357"/>
      <c r="Z1583" s="1288" t="s">
        <v>1382</v>
      </c>
    </row>
    <row r="1584" spans="1:27" ht="18" customHeight="1">
      <c r="A1584" s="5357"/>
      <c r="B1584" s="2896">
        <f>LARGE(B1578:B1583,1)+1</f>
        <v>7</v>
      </c>
      <c r="C1584" s="1386"/>
      <c r="D1584" s="939"/>
      <c r="E1584" s="939"/>
      <c r="F1584" s="939"/>
      <c r="G1584" s="939"/>
      <c r="H1584" s="939"/>
      <c r="I1584" s="939"/>
      <c r="J1584" s="939"/>
      <c r="K1584" s="939"/>
      <c r="L1584" s="939"/>
      <c r="M1584" s="939"/>
      <c r="N1584" s="1387"/>
      <c r="O1584" s="1326"/>
      <c r="P1584" s="1326"/>
      <c r="Q1584" s="1326"/>
      <c r="R1584" s="1413"/>
      <c r="S1584" s="1414"/>
      <c r="T1584" s="1415"/>
      <c r="U1584" s="1416"/>
      <c r="V1584" s="1417"/>
      <c r="W1584" s="5478"/>
      <c r="X1584" s="529"/>
      <c r="Y1584" s="5357"/>
      <c r="Z1584" s="1288" t="s">
        <v>1382</v>
      </c>
    </row>
    <row r="1585" spans="1:26" ht="18" customHeight="1">
      <c r="A1585" s="5357"/>
      <c r="B1585" s="2896">
        <f>LARGE(B1578:B1584,1)+1</f>
        <v>8</v>
      </c>
      <c r="C1585" s="1386"/>
      <c r="D1585" s="939"/>
      <c r="E1585" s="939"/>
      <c r="F1585" s="939"/>
      <c r="G1585" s="939"/>
      <c r="H1585" s="939"/>
      <c r="I1585" s="939"/>
      <c r="J1585" s="939"/>
      <c r="K1585" s="939"/>
      <c r="L1585" s="939"/>
      <c r="M1585" s="939"/>
      <c r="N1585" s="1387"/>
      <c r="O1585" s="1326"/>
      <c r="P1585" s="1326"/>
      <c r="Q1585" s="1326"/>
      <c r="R1585" s="1413"/>
      <c r="S1585" s="1414"/>
      <c r="T1585" s="1415"/>
      <c r="U1585" s="1416"/>
      <c r="V1585" s="1417"/>
      <c r="W1585" s="5478"/>
      <c r="X1585" s="529"/>
      <c r="Y1585" s="5357"/>
      <c r="Z1585" s="1288" t="s">
        <v>1382</v>
      </c>
    </row>
    <row r="1586" spans="1:26" ht="18" customHeight="1">
      <c r="A1586" s="5357"/>
      <c r="B1586" s="2896">
        <f>LARGE(B1578:B1585,1)+1</f>
        <v>9</v>
      </c>
      <c r="C1586" s="1386" t="s">
        <v>2237</v>
      </c>
      <c r="D1586" s="939"/>
      <c r="E1586" s="939"/>
      <c r="F1586" s="939"/>
      <c r="G1586" s="939"/>
      <c r="H1586" s="939"/>
      <c r="I1586" s="939"/>
      <c r="J1586" s="939"/>
      <c r="K1586" s="939"/>
      <c r="L1586" s="939"/>
      <c r="M1586" s="939"/>
      <c r="N1586" s="1387"/>
      <c r="O1586" s="1326"/>
      <c r="P1586" s="1326"/>
      <c r="Q1586" s="1326"/>
      <c r="R1586" s="1413"/>
      <c r="S1586" s="1414"/>
      <c r="T1586" s="1415"/>
      <c r="U1586" s="1416"/>
      <c r="V1586" s="1417"/>
      <c r="W1586" s="5478"/>
      <c r="X1586" s="529"/>
      <c r="Y1586" s="5357"/>
      <c r="Z1586" s="1288" t="s">
        <v>1382</v>
      </c>
    </row>
    <row r="1587" spans="1:26" ht="18" customHeight="1">
      <c r="A1587" s="5357"/>
      <c r="B1587" s="2896">
        <f>LARGE(B1578:B1586,1)+1</f>
        <v>10</v>
      </c>
      <c r="C1587" s="1386"/>
      <c r="D1587" s="939"/>
      <c r="E1587" s="939"/>
      <c r="F1587" s="939"/>
      <c r="G1587" s="939"/>
      <c r="H1587" s="939"/>
      <c r="I1587" s="939"/>
      <c r="J1587" s="939"/>
      <c r="K1587" s="939"/>
      <c r="L1587" s="939"/>
      <c r="M1587" s="939"/>
      <c r="N1587" s="1387"/>
      <c r="O1587" s="1326"/>
      <c r="P1587" s="1326"/>
      <c r="Q1587" s="1326"/>
      <c r="R1587" s="1413"/>
      <c r="S1587" s="1414"/>
      <c r="T1587" s="1415"/>
      <c r="U1587" s="1416"/>
      <c r="V1587" s="1417"/>
      <c r="W1587" s="5478"/>
      <c r="X1587" s="529"/>
      <c r="Y1587" s="5357"/>
      <c r="Z1587" s="1288" t="s">
        <v>1382</v>
      </c>
    </row>
    <row r="1588" spans="1:26" ht="18" customHeight="1">
      <c r="A1588" s="5357"/>
      <c r="B1588" s="2896">
        <f>LARGE(B1578:B1587,1)+1</f>
        <v>11</v>
      </c>
      <c r="C1588" s="1386" t="s">
        <v>306</v>
      </c>
      <c r="D1588" s="939"/>
      <c r="E1588" s="939"/>
      <c r="F1588" s="939"/>
      <c r="G1588" s="939"/>
      <c r="H1588" s="939"/>
      <c r="I1588" s="939"/>
      <c r="J1588" s="939"/>
      <c r="K1588" s="939"/>
      <c r="L1588" s="939"/>
      <c r="M1588" s="939"/>
      <c r="N1588" s="1387"/>
      <c r="O1588" s="1326"/>
      <c r="P1588" s="1326"/>
      <c r="Q1588" s="1326"/>
      <c r="R1588" s="1413"/>
      <c r="S1588" s="1414"/>
      <c r="T1588" s="1415"/>
      <c r="U1588" s="1416"/>
      <c r="V1588" s="1417"/>
      <c r="W1588" s="5478"/>
      <c r="X1588" s="529"/>
      <c r="Y1588" s="5357"/>
      <c r="Z1588" s="1288" t="s">
        <v>1382</v>
      </c>
    </row>
    <row r="1589" spans="1:26" ht="18" customHeight="1">
      <c r="A1589" s="5357"/>
      <c r="B1589" s="2896">
        <f>LARGE(B1578:B1588,1)+1</f>
        <v>12</v>
      </c>
      <c r="C1589" s="1386"/>
      <c r="D1589" s="939"/>
      <c r="E1589" s="939"/>
      <c r="F1589" s="939"/>
      <c r="G1589" s="939"/>
      <c r="H1589" s="939"/>
      <c r="I1589" s="939"/>
      <c r="J1589" s="939"/>
      <c r="K1589" s="939"/>
      <c r="L1589" s="939"/>
      <c r="M1589" s="939"/>
      <c r="N1589" s="1387"/>
      <c r="O1589" s="1326"/>
      <c r="P1589" s="1326"/>
      <c r="Q1589" s="1326"/>
      <c r="R1589" s="1413"/>
      <c r="S1589" s="1414"/>
      <c r="T1589" s="1415"/>
      <c r="U1589" s="1416"/>
      <c r="V1589" s="1417"/>
      <c r="W1589" s="5478"/>
      <c r="X1589" s="529"/>
      <c r="Y1589" s="5357"/>
      <c r="Z1589" s="1288" t="s">
        <v>1382</v>
      </c>
    </row>
    <row r="1590" spans="1:26" ht="18" customHeight="1">
      <c r="A1590" s="5357"/>
      <c r="B1590" s="2896">
        <f>LARGE(B1578:B1589,1)+1</f>
        <v>13</v>
      </c>
      <c r="C1590" s="1384"/>
      <c r="D1590" s="935"/>
      <c r="E1590" s="935"/>
      <c r="F1590" s="935"/>
      <c r="G1590" s="935"/>
      <c r="H1590" s="935"/>
      <c r="I1590" s="935"/>
      <c r="J1590" s="935"/>
      <c r="K1590" s="1391"/>
      <c r="L1590" s="1391"/>
      <c r="M1590" s="1391"/>
      <c r="N1590" s="67"/>
      <c r="O1590" s="1326"/>
      <c r="P1590" s="1326"/>
      <c r="Q1590" s="1326"/>
      <c r="R1590" s="1413"/>
      <c r="S1590" s="1414"/>
      <c r="T1590" s="1415"/>
      <c r="U1590" s="1416"/>
      <c r="V1590" s="1417"/>
      <c r="W1590" s="5478"/>
      <c r="X1590" s="529"/>
      <c r="Y1590" s="5357"/>
      <c r="Z1590" s="1288" t="s">
        <v>1382</v>
      </c>
    </row>
    <row r="1591" spans="1:26" ht="18" customHeight="1">
      <c r="A1591" s="5357"/>
      <c r="B1591" s="2896">
        <f>LARGE(B1578:B1590,1)+1</f>
        <v>14</v>
      </c>
      <c r="C1591" s="1384"/>
      <c r="D1591" s="935"/>
      <c r="E1591" s="935"/>
      <c r="F1591" s="935"/>
      <c r="G1591" s="935"/>
      <c r="H1591" s="935"/>
      <c r="I1591" s="935"/>
      <c r="J1591" s="935"/>
      <c r="K1591" s="935"/>
      <c r="L1591" s="935"/>
      <c r="M1591" s="935"/>
      <c r="N1591" s="1392"/>
      <c r="O1591" s="1326"/>
      <c r="P1591" s="1326"/>
      <c r="Q1591" s="1326"/>
      <c r="R1591" s="1413"/>
      <c r="S1591" s="1414"/>
      <c r="T1591" s="1415"/>
      <c r="U1591" s="1416"/>
      <c r="V1591" s="1417"/>
      <c r="W1591" s="5478"/>
      <c r="X1591" s="529"/>
      <c r="Y1591" s="5357"/>
      <c r="Z1591" s="1288" t="s">
        <v>1382</v>
      </c>
    </row>
    <row r="1592" spans="1:26" ht="18" customHeight="1">
      <c r="A1592" s="5357"/>
      <c r="B1592" s="2896">
        <f>LARGE(B1578:B1591,1)+1</f>
        <v>15</v>
      </c>
      <c r="C1592" s="1384"/>
      <c r="D1592" s="935"/>
      <c r="E1592" s="935"/>
      <c r="F1592" s="935"/>
      <c r="G1592" s="935"/>
      <c r="H1592" s="935"/>
      <c r="I1592" s="935"/>
      <c r="J1592" s="935"/>
      <c r="K1592" s="935"/>
      <c r="L1592" s="935"/>
      <c r="M1592" s="935"/>
      <c r="N1592" s="1392"/>
      <c r="O1592" s="1326"/>
      <c r="P1592" s="1326"/>
      <c r="Q1592" s="1326"/>
      <c r="R1592" s="1413"/>
      <c r="S1592" s="1414"/>
      <c r="T1592" s="1415"/>
      <c r="U1592" s="1416"/>
      <c r="V1592" s="1417"/>
      <c r="W1592" s="5478"/>
      <c r="X1592" s="529"/>
      <c r="Y1592" s="5357"/>
      <c r="Z1592" s="1288" t="s">
        <v>1382</v>
      </c>
    </row>
    <row r="1593" spans="1:26" ht="18" customHeight="1">
      <c r="A1593" s="5357"/>
      <c r="B1593" s="2896">
        <f>LARGE(B1578:B1592,1)+1</f>
        <v>16</v>
      </c>
      <c r="C1593" s="1384"/>
      <c r="D1593" s="935"/>
      <c r="E1593" s="935"/>
      <c r="F1593" s="935"/>
      <c r="G1593" s="935"/>
      <c r="H1593" s="935"/>
      <c r="I1593" s="935"/>
      <c r="J1593" s="935"/>
      <c r="K1593" s="935"/>
      <c r="L1593" s="935"/>
      <c r="M1593" s="935"/>
      <c r="N1593" s="1392"/>
      <c r="O1593" s="1326"/>
      <c r="P1593" s="1326"/>
      <c r="Q1593" s="1326"/>
      <c r="R1593" s="1413"/>
      <c r="S1593" s="1414"/>
      <c r="T1593" s="1415"/>
      <c r="U1593" s="1416"/>
      <c r="V1593" s="1417"/>
      <c r="W1593" s="5478"/>
      <c r="X1593" s="529"/>
      <c r="Y1593" s="5357"/>
      <c r="Z1593" s="1288" t="s">
        <v>1382</v>
      </c>
    </row>
    <row r="1594" spans="1:26" ht="18" customHeight="1">
      <c r="A1594" s="5357"/>
      <c r="B1594" s="2896">
        <f>LARGE(B1578:B1593,1)+1</f>
        <v>17</v>
      </c>
      <c r="C1594" s="1384"/>
      <c r="D1594" s="935"/>
      <c r="E1594" s="935"/>
      <c r="F1594" s="935"/>
      <c r="G1594" s="935"/>
      <c r="H1594" s="935"/>
      <c r="I1594" s="935"/>
      <c r="J1594" s="935"/>
      <c r="K1594" s="935"/>
      <c r="L1594" s="935"/>
      <c r="M1594" s="935"/>
      <c r="N1594" s="1392"/>
      <c r="O1594" s="1326"/>
      <c r="P1594" s="1326"/>
      <c r="Q1594" s="1326"/>
      <c r="R1594" s="1413"/>
      <c r="S1594" s="1414"/>
      <c r="T1594" s="1415"/>
      <c r="U1594" s="1416"/>
      <c r="V1594" s="1417"/>
      <c r="W1594" s="5478"/>
      <c r="X1594" s="529"/>
      <c r="Y1594" s="5357"/>
      <c r="Z1594" s="1288" t="s">
        <v>1382</v>
      </c>
    </row>
    <row r="1595" spans="1:26" ht="18" customHeight="1">
      <c r="A1595" s="5357"/>
      <c r="B1595" s="2896">
        <f>LARGE(B1578:B1594,1)+1</f>
        <v>18</v>
      </c>
      <c r="C1595" s="1384"/>
      <c r="D1595" s="935"/>
      <c r="E1595" s="935"/>
      <c r="F1595" s="935"/>
      <c r="G1595" s="935"/>
      <c r="H1595" s="935"/>
      <c r="I1595" s="935"/>
      <c r="J1595" s="935"/>
      <c r="K1595" s="935"/>
      <c r="L1595" s="935"/>
      <c r="M1595" s="935"/>
      <c r="N1595" s="1392"/>
      <c r="O1595" s="1326"/>
      <c r="P1595" s="1326"/>
      <c r="Q1595" s="1326"/>
      <c r="R1595" s="1413"/>
      <c r="S1595" s="1414"/>
      <c r="T1595" s="1415"/>
      <c r="U1595" s="1416"/>
      <c r="V1595" s="1417"/>
      <c r="W1595" s="5478"/>
      <c r="X1595" s="529"/>
      <c r="Y1595" s="5357"/>
      <c r="Z1595" s="1288" t="s">
        <v>1382</v>
      </c>
    </row>
    <row r="1596" spans="1:26" ht="18" customHeight="1">
      <c r="A1596" s="5357"/>
      <c r="B1596" s="2896">
        <f>LARGE(B1578:B1595,1)+1</f>
        <v>19</v>
      </c>
      <c r="C1596" s="1384"/>
      <c r="D1596" s="935"/>
      <c r="E1596" s="935"/>
      <c r="F1596" s="935"/>
      <c r="G1596" s="935"/>
      <c r="H1596" s="935"/>
      <c r="I1596" s="935"/>
      <c r="J1596" s="935"/>
      <c r="K1596" s="935"/>
      <c r="L1596" s="935"/>
      <c r="M1596" s="935"/>
      <c r="N1596" s="1392"/>
      <c r="O1596" s="1326"/>
      <c r="P1596" s="1326"/>
      <c r="Q1596" s="1326"/>
      <c r="R1596" s="1413"/>
      <c r="S1596" s="1414"/>
      <c r="T1596" s="1415"/>
      <c r="U1596" s="1416"/>
      <c r="V1596" s="1417"/>
      <c r="W1596" s="5478"/>
      <c r="X1596" s="529"/>
      <c r="Y1596" s="5357"/>
      <c r="Z1596" s="1288" t="s">
        <v>1382</v>
      </c>
    </row>
    <row r="1597" spans="1:26" ht="18" customHeight="1">
      <c r="A1597" s="5357"/>
      <c r="B1597" s="2896">
        <f>LARGE(B1578:B1596,1)+1</f>
        <v>20</v>
      </c>
      <c r="C1597" s="1384"/>
      <c r="D1597" s="935"/>
      <c r="E1597" s="935"/>
      <c r="F1597" s="935"/>
      <c r="G1597" s="935"/>
      <c r="H1597" s="935"/>
      <c r="I1597" s="935"/>
      <c r="J1597" s="935"/>
      <c r="K1597" s="935"/>
      <c r="L1597" s="935"/>
      <c r="M1597" s="935"/>
      <c r="N1597" s="1392"/>
      <c r="O1597" s="1326"/>
      <c r="P1597" s="1326"/>
      <c r="Q1597" s="1326"/>
      <c r="R1597" s="1413"/>
      <c r="S1597" s="1414"/>
      <c r="T1597" s="1415"/>
      <c r="U1597" s="1416"/>
      <c r="V1597" s="1417"/>
      <c r="W1597" s="5478"/>
      <c r="X1597" s="529"/>
      <c r="Y1597" s="5357"/>
      <c r="Z1597" s="1288" t="s">
        <v>1382</v>
      </c>
    </row>
    <row r="1598" spans="1:26" ht="18" customHeight="1">
      <c r="A1598" s="5357"/>
      <c r="B1598" s="2896">
        <f>LARGE(B1578:B1597,1)+1</f>
        <v>21</v>
      </c>
      <c r="C1598" s="1384"/>
      <c r="D1598" s="935"/>
      <c r="E1598" s="935"/>
      <c r="F1598" s="935"/>
      <c r="G1598" s="935"/>
      <c r="H1598" s="935"/>
      <c r="I1598" s="935"/>
      <c r="J1598" s="935"/>
      <c r="K1598" s="935"/>
      <c r="L1598" s="935"/>
      <c r="M1598" s="935"/>
      <c r="N1598" s="1392"/>
      <c r="O1598" s="1326"/>
      <c r="P1598" s="1326"/>
      <c r="Q1598" s="1326"/>
      <c r="R1598" s="1413"/>
      <c r="S1598" s="1414"/>
      <c r="T1598" s="1415"/>
      <c r="U1598" s="1416"/>
      <c r="V1598" s="1417"/>
      <c r="W1598" s="5478"/>
      <c r="X1598" s="529"/>
      <c r="Y1598" s="5357"/>
      <c r="Z1598" s="1288" t="s">
        <v>1382</v>
      </c>
    </row>
    <row r="1599" spans="1:26" ht="18" customHeight="1">
      <c r="A1599" s="5357"/>
      <c r="B1599" s="2896">
        <f>LARGE(B1578:B1598,1)+1</f>
        <v>22</v>
      </c>
      <c r="C1599" s="1384"/>
      <c r="D1599" s="935"/>
      <c r="E1599" s="935"/>
      <c r="F1599" s="935"/>
      <c r="G1599" s="935"/>
      <c r="H1599" s="935"/>
      <c r="I1599" s="935"/>
      <c r="J1599" s="935"/>
      <c r="K1599" s="935"/>
      <c r="L1599" s="935"/>
      <c r="M1599" s="935"/>
      <c r="N1599" s="1392"/>
      <c r="O1599" s="1326"/>
      <c r="P1599" s="1326"/>
      <c r="Q1599" s="1326"/>
      <c r="R1599" s="1413"/>
      <c r="S1599" s="1414"/>
      <c r="T1599" s="1415"/>
      <c r="U1599" s="1416"/>
      <c r="V1599" s="1417"/>
      <c r="W1599" s="5478"/>
      <c r="X1599" s="529"/>
      <c r="Y1599" s="5357"/>
      <c r="Z1599" s="1288" t="s">
        <v>1382</v>
      </c>
    </row>
    <row r="1600" spans="1:26" ht="18" customHeight="1">
      <c r="A1600" s="5357"/>
      <c r="B1600" s="2896">
        <f>LARGE(B1578:B1599,1)+1</f>
        <v>23</v>
      </c>
      <c r="C1600" s="1384"/>
      <c r="D1600" s="935"/>
      <c r="E1600" s="935"/>
      <c r="F1600" s="935"/>
      <c r="G1600" s="935"/>
      <c r="H1600" s="935"/>
      <c r="I1600" s="935"/>
      <c r="J1600" s="935"/>
      <c r="K1600" s="935"/>
      <c r="L1600" s="935"/>
      <c r="M1600" s="935"/>
      <c r="N1600" s="1392"/>
      <c r="O1600" s="1326"/>
      <c r="P1600" s="1326"/>
      <c r="Q1600" s="1326"/>
      <c r="R1600" s="1413"/>
      <c r="S1600" s="1414"/>
      <c r="T1600" s="1415"/>
      <c r="U1600" s="1416"/>
      <c r="V1600" s="1417"/>
      <c r="W1600" s="5478"/>
      <c r="X1600" s="529"/>
      <c r="Y1600" s="5357"/>
      <c r="Z1600" s="1288" t="s">
        <v>1382</v>
      </c>
    </row>
    <row r="1601" spans="1:26" ht="18" customHeight="1">
      <c r="A1601" s="5357"/>
      <c r="B1601" s="2896">
        <f>LARGE(B1578:B1600,1)+1</f>
        <v>24</v>
      </c>
      <c r="C1601" s="1384"/>
      <c r="D1601" s="935"/>
      <c r="E1601" s="935"/>
      <c r="F1601" s="935"/>
      <c r="G1601" s="935"/>
      <c r="H1601" s="935"/>
      <c r="I1601" s="935"/>
      <c r="J1601" s="935"/>
      <c r="K1601" s="935"/>
      <c r="L1601" s="935"/>
      <c r="M1601" s="935"/>
      <c r="N1601" s="1392"/>
      <c r="O1601" s="1326"/>
      <c r="P1601" s="1326"/>
      <c r="Q1601" s="1326"/>
      <c r="R1601" s="1413"/>
      <c r="S1601" s="1414"/>
      <c r="T1601" s="1415"/>
      <c r="U1601" s="1416"/>
      <c r="V1601" s="1417"/>
      <c r="W1601" s="5478"/>
      <c r="X1601" s="529"/>
      <c r="Y1601" s="5357"/>
      <c r="Z1601" s="1288" t="s">
        <v>1382</v>
      </c>
    </row>
    <row r="1602" spans="1:26" ht="18" customHeight="1">
      <c r="A1602" s="5357"/>
      <c r="B1602" s="2896">
        <f>LARGE(B1578:B1601,1)+1</f>
        <v>25</v>
      </c>
      <c r="C1602" s="1384"/>
      <c r="D1602" s="935"/>
      <c r="E1602" s="935"/>
      <c r="F1602" s="935"/>
      <c r="G1602" s="935"/>
      <c r="H1602" s="935"/>
      <c r="I1602" s="935"/>
      <c r="J1602" s="935"/>
      <c r="K1602" s="935"/>
      <c r="L1602" s="935"/>
      <c r="M1602" s="935"/>
      <c r="N1602" s="1392"/>
      <c r="O1602" s="1326"/>
      <c r="P1602" s="1326"/>
      <c r="Q1602" s="1326"/>
      <c r="R1602" s="1413"/>
      <c r="S1602" s="1414"/>
      <c r="T1602" s="1415"/>
      <c r="U1602" s="1416"/>
      <c r="V1602" s="1417"/>
      <c r="W1602" s="5478"/>
      <c r="X1602" s="529"/>
      <c r="Y1602" s="5357"/>
      <c r="Z1602" s="1288" t="s">
        <v>1382</v>
      </c>
    </row>
    <row r="1603" spans="1:26" ht="18" customHeight="1">
      <c r="A1603" s="5357"/>
      <c r="B1603" s="2896">
        <f>LARGE(B1578:B1602,1)+1</f>
        <v>26</v>
      </c>
      <c r="C1603" s="1384"/>
      <c r="D1603" s="935"/>
      <c r="E1603" s="935"/>
      <c r="F1603" s="935"/>
      <c r="G1603" s="935"/>
      <c r="H1603" s="935"/>
      <c r="I1603" s="935"/>
      <c r="J1603" s="935"/>
      <c r="K1603" s="935"/>
      <c r="L1603" s="935"/>
      <c r="M1603" s="935"/>
      <c r="N1603" s="1392"/>
      <c r="O1603" s="1326"/>
      <c r="P1603" s="1326"/>
      <c r="Q1603" s="1326"/>
      <c r="R1603" s="1413"/>
      <c r="S1603" s="1414"/>
      <c r="T1603" s="1415"/>
      <c r="U1603" s="1416"/>
      <c r="V1603" s="1417"/>
      <c r="W1603" s="5478"/>
      <c r="X1603" s="529"/>
      <c r="Y1603" s="5357"/>
      <c r="Z1603" s="1288" t="s">
        <v>1382</v>
      </c>
    </row>
    <row r="1604" spans="1:26" ht="18" customHeight="1">
      <c r="A1604" s="5357"/>
      <c r="B1604" s="2896">
        <f>LARGE(B1578:B1603,1)+1</f>
        <v>27</v>
      </c>
      <c r="C1604" s="1384"/>
      <c r="D1604" s="935"/>
      <c r="E1604" s="935"/>
      <c r="F1604" s="935"/>
      <c r="G1604" s="935"/>
      <c r="H1604" s="935"/>
      <c r="I1604" s="935"/>
      <c r="J1604" s="935"/>
      <c r="K1604" s="935"/>
      <c r="L1604" s="935"/>
      <c r="M1604" s="935"/>
      <c r="N1604" s="1392"/>
      <c r="O1604" s="1326"/>
      <c r="P1604" s="1326"/>
      <c r="Q1604" s="1326"/>
      <c r="R1604" s="1413"/>
      <c r="S1604" s="1414"/>
      <c r="T1604" s="1415"/>
      <c r="U1604" s="1416"/>
      <c r="V1604" s="1417"/>
      <c r="W1604" s="5478"/>
      <c r="X1604" s="529"/>
      <c r="Y1604" s="5357"/>
      <c r="Z1604" s="1288" t="s">
        <v>1382</v>
      </c>
    </row>
    <row r="1605" spans="1:26" ht="18" customHeight="1">
      <c r="A1605" s="5357"/>
      <c r="B1605" s="2896">
        <f>LARGE(B1578:B1604,1)+1</f>
        <v>28</v>
      </c>
      <c r="C1605" s="1384"/>
      <c r="D1605" s="935"/>
      <c r="E1605" s="935"/>
      <c r="F1605" s="935"/>
      <c r="G1605" s="935"/>
      <c r="H1605" s="935"/>
      <c r="I1605" s="935"/>
      <c r="J1605" s="935"/>
      <c r="K1605" s="935"/>
      <c r="L1605" s="935"/>
      <c r="M1605" s="935"/>
      <c r="N1605" s="1392"/>
      <c r="O1605" s="1326"/>
      <c r="P1605" s="1326"/>
      <c r="Q1605" s="1326"/>
      <c r="R1605" s="1413"/>
      <c r="S1605" s="1414"/>
      <c r="T1605" s="1415"/>
      <c r="U1605" s="1416"/>
      <c r="V1605" s="1417"/>
      <c r="W1605" s="5478"/>
      <c r="X1605" s="529"/>
      <c r="Y1605" s="5357"/>
      <c r="Z1605" s="1288" t="s">
        <v>1382</v>
      </c>
    </row>
    <row r="1606" spans="1:26" ht="18" customHeight="1">
      <c r="A1606" s="5357"/>
      <c r="B1606" s="2896">
        <f>LARGE(B1578:B1605,1)+1</f>
        <v>29</v>
      </c>
      <c r="C1606" s="1384"/>
      <c r="D1606" s="935"/>
      <c r="E1606" s="935"/>
      <c r="F1606" s="935"/>
      <c r="G1606" s="935"/>
      <c r="H1606" s="935"/>
      <c r="I1606" s="935"/>
      <c r="J1606" s="935"/>
      <c r="K1606" s="935"/>
      <c r="L1606" s="935"/>
      <c r="M1606" s="935"/>
      <c r="N1606" s="1392"/>
      <c r="O1606" s="1326"/>
      <c r="P1606" s="1326"/>
      <c r="Q1606" s="1326"/>
      <c r="R1606" s="1413"/>
      <c r="S1606" s="1414"/>
      <c r="T1606" s="1415"/>
      <c r="U1606" s="1416"/>
      <c r="V1606" s="1417"/>
      <c r="W1606" s="5478"/>
      <c r="X1606" s="529"/>
      <c r="Y1606" s="5357"/>
      <c r="Z1606" s="1288" t="s">
        <v>1382</v>
      </c>
    </row>
    <row r="1607" spans="1:26" ht="18" customHeight="1">
      <c r="A1607" s="5357"/>
      <c r="B1607" s="2896">
        <f>LARGE(B1578:B1606,1)+1</f>
        <v>30</v>
      </c>
      <c r="C1607" s="1384"/>
      <c r="D1607" s="935"/>
      <c r="E1607" s="935"/>
      <c r="F1607" s="935"/>
      <c r="G1607" s="935"/>
      <c r="H1607" s="935"/>
      <c r="I1607" s="935"/>
      <c r="J1607" s="935"/>
      <c r="K1607" s="935"/>
      <c r="L1607" s="935"/>
      <c r="M1607" s="935"/>
      <c r="N1607" s="1392"/>
      <c r="O1607" s="1326"/>
      <c r="P1607" s="1326"/>
      <c r="Q1607" s="1326"/>
      <c r="R1607" s="1413"/>
      <c r="S1607" s="1414"/>
      <c r="T1607" s="1415"/>
      <c r="U1607" s="1416"/>
      <c r="V1607" s="1417"/>
      <c r="W1607" s="5478"/>
      <c r="X1607" s="529"/>
      <c r="Y1607" s="5357"/>
      <c r="Z1607" s="1288" t="s">
        <v>1382</v>
      </c>
    </row>
    <row r="1608" spans="1:26" ht="18" customHeight="1">
      <c r="A1608" s="5357"/>
      <c r="B1608" s="2896">
        <f>LARGE(B1578:B1607,1)+1</f>
        <v>31</v>
      </c>
      <c r="C1608" s="1384"/>
      <c r="D1608" s="935"/>
      <c r="E1608" s="935"/>
      <c r="F1608" s="935"/>
      <c r="G1608" s="935"/>
      <c r="H1608" s="935"/>
      <c r="I1608" s="935"/>
      <c r="J1608" s="935"/>
      <c r="K1608" s="935"/>
      <c r="L1608" s="935"/>
      <c r="M1608" s="935"/>
      <c r="N1608" s="1392"/>
      <c r="O1608" s="1326"/>
      <c r="P1608" s="1326"/>
      <c r="Q1608" s="1326"/>
      <c r="R1608" s="1413"/>
      <c r="S1608" s="1414"/>
      <c r="T1608" s="1415"/>
      <c r="U1608" s="1416"/>
      <c r="V1608" s="1417"/>
      <c r="W1608" s="5478"/>
      <c r="X1608" s="529"/>
      <c r="Y1608" s="5357"/>
      <c r="Z1608" s="1288" t="s">
        <v>1382</v>
      </c>
    </row>
    <row r="1609" spans="1:26" ht="18" customHeight="1">
      <c r="A1609" s="5357"/>
      <c r="B1609" s="2896">
        <f>LARGE(B1578:B1608,1)+1</f>
        <v>32</v>
      </c>
      <c r="C1609" s="1384"/>
      <c r="D1609" s="935"/>
      <c r="E1609" s="935"/>
      <c r="F1609" s="935"/>
      <c r="G1609" s="935"/>
      <c r="H1609" s="935"/>
      <c r="I1609" s="935"/>
      <c r="J1609" s="935"/>
      <c r="K1609" s="935"/>
      <c r="L1609" s="935"/>
      <c r="M1609" s="935"/>
      <c r="N1609" s="1392"/>
      <c r="O1609" s="1326"/>
      <c r="P1609" s="1326"/>
      <c r="Q1609" s="1326"/>
      <c r="R1609" s="1413"/>
      <c r="S1609" s="1414"/>
      <c r="T1609" s="1415"/>
      <c r="U1609" s="1416"/>
      <c r="V1609" s="1417"/>
      <c r="W1609" s="5478"/>
      <c r="X1609" s="529"/>
      <c r="Y1609" s="5357"/>
      <c r="Z1609" s="1288" t="s">
        <v>1382</v>
      </c>
    </row>
    <row r="1610" spans="1:26" ht="18" customHeight="1">
      <c r="A1610" s="5357"/>
      <c r="B1610" s="2896">
        <f>LARGE(B1578:B1609,1)+1</f>
        <v>33</v>
      </c>
      <c r="C1610" s="1384"/>
      <c r="D1610" s="935"/>
      <c r="E1610" s="935"/>
      <c r="F1610" s="935"/>
      <c r="G1610" s="935"/>
      <c r="H1610" s="935"/>
      <c r="I1610" s="935"/>
      <c r="J1610" s="935"/>
      <c r="K1610" s="935"/>
      <c r="L1610" s="935"/>
      <c r="M1610" s="935"/>
      <c r="N1610" s="1392"/>
      <c r="O1610" s="1326"/>
      <c r="P1610" s="1326"/>
      <c r="Q1610" s="1326"/>
      <c r="R1610" s="1413"/>
      <c r="S1610" s="1414"/>
      <c r="T1610" s="1415"/>
      <c r="U1610" s="1416"/>
      <c r="V1610" s="1417"/>
      <c r="W1610" s="5478"/>
      <c r="X1610" s="529"/>
      <c r="Y1610" s="5357"/>
      <c r="Z1610" s="1288" t="s">
        <v>1382</v>
      </c>
    </row>
    <row r="1611" spans="1:26" ht="18" customHeight="1">
      <c r="A1611" s="5357"/>
      <c r="B1611" s="2896">
        <f>LARGE(B1578:B1610,1)+1</f>
        <v>34</v>
      </c>
      <c r="C1611" s="1384"/>
      <c r="D1611" s="935"/>
      <c r="E1611" s="935"/>
      <c r="F1611" s="935"/>
      <c r="G1611" s="935"/>
      <c r="H1611" s="935"/>
      <c r="I1611" s="935"/>
      <c r="J1611" s="935"/>
      <c r="K1611" s="935"/>
      <c r="L1611" s="935"/>
      <c r="M1611" s="935"/>
      <c r="N1611" s="1392"/>
      <c r="O1611" s="1326"/>
      <c r="P1611" s="1326"/>
      <c r="Q1611" s="1326"/>
      <c r="R1611" s="1413"/>
      <c r="S1611" s="1414"/>
      <c r="T1611" s="1415"/>
      <c r="U1611" s="1416"/>
      <c r="V1611" s="1417"/>
      <c r="W1611" s="5478"/>
      <c r="X1611" s="529"/>
      <c r="Y1611" s="5357"/>
      <c r="Z1611" s="1288" t="s">
        <v>1382</v>
      </c>
    </row>
    <row r="1612" spans="1:26" ht="18" customHeight="1">
      <c r="A1612" s="5357"/>
      <c r="B1612" s="2896">
        <f>LARGE(B1578:B1611,1)+1</f>
        <v>35</v>
      </c>
      <c r="C1612" s="1384"/>
      <c r="D1612" s="935"/>
      <c r="E1612" s="935"/>
      <c r="F1612" s="935"/>
      <c r="G1612" s="935"/>
      <c r="H1612" s="935"/>
      <c r="I1612" s="935"/>
      <c r="J1612" s="935"/>
      <c r="K1612" s="935"/>
      <c r="L1612" s="935"/>
      <c r="M1612" s="935"/>
      <c r="N1612" s="1392"/>
      <c r="O1612" s="1326"/>
      <c r="P1612" s="1326"/>
      <c r="Q1612" s="1326"/>
      <c r="R1612" s="1413"/>
      <c r="S1612" s="1414"/>
      <c r="T1612" s="1415"/>
      <c r="U1612" s="1416"/>
      <c r="V1612" s="1417"/>
      <c r="W1612" s="5478"/>
      <c r="X1612" s="529"/>
      <c r="Y1612" s="5357"/>
      <c r="Z1612" s="1288" t="s">
        <v>1382</v>
      </c>
    </row>
    <row r="1613" spans="1:26" ht="18" customHeight="1">
      <c r="A1613" s="5357"/>
      <c r="B1613" s="2896">
        <f>LARGE(B1578:B1612,1)+1</f>
        <v>36</v>
      </c>
      <c r="C1613" s="1384"/>
      <c r="D1613" s="935"/>
      <c r="E1613" s="935"/>
      <c r="F1613" s="935"/>
      <c r="G1613" s="935"/>
      <c r="H1613" s="935"/>
      <c r="I1613" s="935"/>
      <c r="J1613" s="935"/>
      <c r="K1613" s="935"/>
      <c r="L1613" s="935"/>
      <c r="M1613" s="935"/>
      <c r="N1613" s="1392"/>
      <c r="O1613" s="1326"/>
      <c r="P1613" s="1326"/>
      <c r="Q1613" s="1326"/>
      <c r="R1613" s="1413"/>
      <c r="S1613" s="1414"/>
      <c r="T1613" s="1415"/>
      <c r="U1613" s="1416"/>
      <c r="V1613" s="1417"/>
      <c r="W1613" s="5478"/>
      <c r="X1613" s="529"/>
      <c r="Y1613" s="5357"/>
      <c r="Z1613" s="1288" t="s">
        <v>1382</v>
      </c>
    </row>
    <row r="1614" spans="1:26" ht="18" customHeight="1">
      <c r="A1614" s="5357"/>
      <c r="B1614" s="2896">
        <f>LARGE(B1578:B1613,1)+1</f>
        <v>37</v>
      </c>
      <c r="C1614" s="1384"/>
      <c r="D1614" s="935"/>
      <c r="E1614" s="935"/>
      <c r="F1614" s="935"/>
      <c r="G1614" s="935"/>
      <c r="H1614" s="935"/>
      <c r="I1614" s="935"/>
      <c r="J1614" s="935"/>
      <c r="K1614" s="935"/>
      <c r="L1614" s="935"/>
      <c r="M1614" s="935"/>
      <c r="N1614" s="1392"/>
      <c r="O1614" s="1326"/>
      <c r="P1614" s="1326"/>
      <c r="Q1614" s="1326"/>
      <c r="R1614" s="1413"/>
      <c r="S1614" s="1414"/>
      <c r="T1614" s="1415"/>
      <c r="U1614" s="1416"/>
      <c r="V1614" s="1417"/>
      <c r="W1614" s="5478"/>
      <c r="X1614" s="529"/>
      <c r="Y1614" s="5357"/>
      <c r="Z1614" s="1288" t="s">
        <v>1382</v>
      </c>
    </row>
    <row r="1615" spans="1:26" ht="18" customHeight="1">
      <c r="A1615" s="5357"/>
      <c r="B1615" s="2896">
        <f>LARGE(B1578:B1614,1)+1</f>
        <v>38</v>
      </c>
      <c r="C1615" s="1384"/>
      <c r="D1615" s="935"/>
      <c r="E1615" s="935"/>
      <c r="F1615" s="935"/>
      <c r="G1615" s="935"/>
      <c r="H1615" s="935"/>
      <c r="I1615" s="935"/>
      <c r="J1615" s="935"/>
      <c r="K1615" s="935"/>
      <c r="L1615" s="935"/>
      <c r="M1615" s="935"/>
      <c r="N1615" s="1392"/>
      <c r="O1615" s="1326"/>
      <c r="P1615" s="1326"/>
      <c r="Q1615" s="1326"/>
      <c r="R1615" s="1413"/>
      <c r="S1615" s="1414"/>
      <c r="T1615" s="1415"/>
      <c r="U1615" s="1416"/>
      <c r="V1615" s="1417"/>
      <c r="W1615" s="5478"/>
      <c r="X1615" s="529"/>
      <c r="Y1615" s="5357"/>
      <c r="Z1615" s="1288" t="s">
        <v>1382</v>
      </c>
    </row>
    <row r="1616" spans="1:26" ht="18" customHeight="1">
      <c r="A1616" s="5357"/>
      <c r="B1616" s="2896">
        <f>LARGE(B1578:B1615,1)+1</f>
        <v>39</v>
      </c>
      <c r="C1616" s="1384"/>
      <c r="D1616" s="935"/>
      <c r="E1616" s="935"/>
      <c r="F1616" s="935"/>
      <c r="G1616" s="935"/>
      <c r="H1616" s="935"/>
      <c r="I1616" s="935"/>
      <c r="J1616" s="935"/>
      <c r="K1616" s="935"/>
      <c r="L1616" s="935"/>
      <c r="M1616" s="935"/>
      <c r="N1616" s="1392"/>
      <c r="O1616" s="1326"/>
      <c r="P1616" s="1326"/>
      <c r="Q1616" s="1326"/>
      <c r="R1616" s="1413"/>
      <c r="S1616" s="1414"/>
      <c r="T1616" s="1415"/>
      <c r="U1616" s="1416"/>
      <c r="V1616" s="1417"/>
      <c r="W1616" s="5478"/>
      <c r="X1616" s="529"/>
      <c r="Y1616" s="5357"/>
      <c r="Z1616" s="1288" t="s">
        <v>1382</v>
      </c>
    </row>
    <row r="1617" spans="1:26" ht="18" customHeight="1">
      <c r="A1617" s="5357"/>
      <c r="B1617" s="2896">
        <f>LARGE(B1578:B1616,1)+1</f>
        <v>40</v>
      </c>
      <c r="C1617" s="1384"/>
      <c r="D1617" s="935"/>
      <c r="E1617" s="935"/>
      <c r="F1617" s="935"/>
      <c r="G1617" s="935"/>
      <c r="H1617" s="935"/>
      <c r="I1617" s="935"/>
      <c r="J1617" s="935"/>
      <c r="K1617" s="935"/>
      <c r="L1617" s="935"/>
      <c r="M1617" s="935"/>
      <c r="N1617" s="1392"/>
      <c r="O1617" s="1326"/>
      <c r="P1617" s="1326"/>
      <c r="Q1617" s="1326"/>
      <c r="R1617" s="1413"/>
      <c r="S1617" s="1414"/>
      <c r="T1617" s="1415"/>
      <c r="U1617" s="1416"/>
      <c r="V1617" s="1417"/>
      <c r="W1617" s="5478"/>
      <c r="X1617" s="529"/>
      <c r="Y1617" s="5357"/>
      <c r="Z1617" s="1288" t="s">
        <v>1382</v>
      </c>
    </row>
    <row r="1618" spans="1:26" ht="18" customHeight="1">
      <c r="A1618" s="5357"/>
      <c r="B1618" s="2896">
        <f>LARGE(B1578:B1617,1)+1</f>
        <v>41</v>
      </c>
      <c r="C1618" s="1384"/>
      <c r="D1618" s="935"/>
      <c r="E1618" s="935"/>
      <c r="F1618" s="935"/>
      <c r="G1618" s="935"/>
      <c r="H1618" s="935"/>
      <c r="I1618" s="935"/>
      <c r="J1618" s="935"/>
      <c r="K1618" s="935"/>
      <c r="L1618" s="935"/>
      <c r="M1618" s="935"/>
      <c r="N1618" s="1392"/>
      <c r="O1618" s="1326"/>
      <c r="P1618" s="1326"/>
      <c r="Q1618" s="1326"/>
      <c r="R1618" s="1413"/>
      <c r="S1618" s="1414"/>
      <c r="T1618" s="1415"/>
      <c r="U1618" s="1416"/>
      <c r="V1618" s="1417"/>
      <c r="W1618" s="5478"/>
      <c r="X1618" s="529"/>
      <c r="Y1618" s="5357"/>
      <c r="Z1618" s="1288" t="s">
        <v>1382</v>
      </c>
    </row>
    <row r="1619" spans="1:26" ht="18" customHeight="1">
      <c r="A1619" s="5357"/>
      <c r="B1619" s="2896">
        <f>LARGE(B1578:B1618,1)+1</f>
        <v>42</v>
      </c>
      <c r="C1619" s="1384"/>
      <c r="D1619" s="935"/>
      <c r="E1619" s="935"/>
      <c r="F1619" s="935"/>
      <c r="G1619" s="935"/>
      <c r="H1619" s="935"/>
      <c r="I1619" s="935"/>
      <c r="J1619" s="935"/>
      <c r="K1619" s="935"/>
      <c r="L1619" s="935"/>
      <c r="M1619" s="935"/>
      <c r="N1619" s="1392"/>
      <c r="O1619" s="1326"/>
      <c r="P1619" s="1326"/>
      <c r="Q1619" s="1326"/>
      <c r="R1619" s="1413"/>
      <c r="S1619" s="1414"/>
      <c r="T1619" s="1415"/>
      <c r="U1619" s="1416"/>
      <c r="V1619" s="1417"/>
      <c r="W1619" s="5478"/>
      <c r="X1619" s="529"/>
      <c r="Y1619" s="5357"/>
      <c r="Z1619" s="1288" t="s">
        <v>1382</v>
      </c>
    </row>
    <row r="1620" spans="1:26" ht="18" customHeight="1">
      <c r="A1620" s="5357"/>
      <c r="B1620" s="2896">
        <f>LARGE(B1578:B1619,1)+1</f>
        <v>43</v>
      </c>
      <c r="C1620" s="1384"/>
      <c r="D1620" s="935"/>
      <c r="E1620" s="935"/>
      <c r="F1620" s="935"/>
      <c r="G1620" s="935"/>
      <c r="H1620" s="935"/>
      <c r="I1620" s="935"/>
      <c r="J1620" s="935"/>
      <c r="K1620" s="935"/>
      <c r="L1620" s="935"/>
      <c r="M1620" s="935"/>
      <c r="N1620" s="1392"/>
      <c r="O1620" s="1326"/>
      <c r="P1620" s="1326"/>
      <c r="Q1620" s="1326"/>
      <c r="R1620" s="1413"/>
      <c r="S1620" s="1414"/>
      <c r="T1620" s="1415"/>
      <c r="U1620" s="1416"/>
      <c r="V1620" s="1417"/>
      <c r="W1620" s="5478"/>
      <c r="X1620" s="529"/>
      <c r="Y1620" s="5357"/>
      <c r="Z1620" s="1288" t="s">
        <v>1382</v>
      </c>
    </row>
    <row r="1621" spans="1:26" ht="18" customHeight="1">
      <c r="A1621" s="5357"/>
      <c r="B1621" s="2896">
        <f>LARGE(B1578:B1620,1)+1</f>
        <v>44</v>
      </c>
      <c r="C1621" s="1384"/>
      <c r="D1621" s="935"/>
      <c r="E1621" s="935"/>
      <c r="F1621" s="935"/>
      <c r="G1621" s="935"/>
      <c r="H1621" s="935"/>
      <c r="I1621" s="935"/>
      <c r="J1621" s="935"/>
      <c r="K1621" s="935"/>
      <c r="L1621" s="935"/>
      <c r="M1621" s="935"/>
      <c r="N1621" s="1392"/>
      <c r="O1621" s="1326"/>
      <c r="P1621" s="1326"/>
      <c r="Q1621" s="1326"/>
      <c r="R1621" s="1413"/>
      <c r="S1621" s="1414"/>
      <c r="T1621" s="1415"/>
      <c r="U1621" s="1416"/>
      <c r="V1621" s="1417"/>
      <c r="W1621" s="5478"/>
      <c r="X1621" s="529"/>
      <c r="Y1621" s="5357"/>
      <c r="Z1621" s="1288" t="s">
        <v>1382</v>
      </c>
    </row>
    <row r="1622" spans="1:26" ht="18" customHeight="1">
      <c r="A1622" s="5357"/>
      <c r="B1622" s="2896">
        <f>LARGE(B1578:B1621,1)+1</f>
        <v>45</v>
      </c>
      <c r="C1622" s="1384"/>
      <c r="D1622" s="935"/>
      <c r="E1622" s="935"/>
      <c r="F1622" s="935"/>
      <c r="G1622" s="935"/>
      <c r="H1622" s="935"/>
      <c r="I1622" s="935"/>
      <c r="J1622" s="935"/>
      <c r="K1622" s="935"/>
      <c r="L1622" s="935"/>
      <c r="M1622" s="935"/>
      <c r="N1622" s="1392"/>
      <c r="O1622" s="1326"/>
      <c r="P1622" s="1326"/>
      <c r="Q1622" s="1326"/>
      <c r="R1622" s="1413"/>
      <c r="S1622" s="1414"/>
      <c r="T1622" s="1415"/>
      <c r="U1622" s="1416"/>
      <c r="V1622" s="1417"/>
      <c r="W1622" s="5478"/>
      <c r="X1622" s="529"/>
      <c r="Y1622" s="5357"/>
      <c r="Z1622" s="1288" t="s">
        <v>1382</v>
      </c>
    </row>
    <row r="1623" spans="1:26" ht="18" customHeight="1">
      <c r="A1623" s="5357"/>
      <c r="B1623" s="2896">
        <f>LARGE(B1578:B1622,1)+1</f>
        <v>46</v>
      </c>
      <c r="C1623" s="1384"/>
      <c r="D1623" s="935"/>
      <c r="E1623" s="935"/>
      <c r="F1623" s="935"/>
      <c r="G1623" s="935"/>
      <c r="H1623" s="935"/>
      <c r="I1623" s="935"/>
      <c r="J1623" s="935"/>
      <c r="K1623" s="935"/>
      <c r="L1623" s="935"/>
      <c r="M1623" s="935"/>
      <c r="N1623" s="1392"/>
      <c r="O1623" s="1326"/>
      <c r="P1623" s="1326"/>
      <c r="Q1623" s="1326"/>
      <c r="R1623" s="1413"/>
      <c r="S1623" s="1414"/>
      <c r="T1623" s="1415"/>
      <c r="U1623" s="1416"/>
      <c r="V1623" s="1417"/>
      <c r="W1623" s="5478"/>
      <c r="X1623" s="529"/>
      <c r="Y1623" s="5357"/>
      <c r="Z1623" s="1288" t="s">
        <v>1382</v>
      </c>
    </row>
    <row r="1624" spans="1:26" ht="18" customHeight="1">
      <c r="A1624" s="5357"/>
      <c r="B1624" s="2896">
        <f>LARGE(B1578:B1623,1)+1</f>
        <v>47</v>
      </c>
      <c r="C1624" s="1384"/>
      <c r="D1624" s="935"/>
      <c r="E1624" s="935"/>
      <c r="F1624" s="935"/>
      <c r="G1624" s="935"/>
      <c r="H1624" s="935"/>
      <c r="I1624" s="935"/>
      <c r="J1624" s="935"/>
      <c r="K1624" s="935"/>
      <c r="L1624" s="935"/>
      <c r="M1624" s="935"/>
      <c r="N1624" s="1392"/>
      <c r="O1624" s="1326"/>
      <c r="P1624" s="1326"/>
      <c r="Q1624" s="1326"/>
      <c r="R1624" s="1413"/>
      <c r="S1624" s="1414"/>
      <c r="T1624" s="1415"/>
      <c r="U1624" s="1416"/>
      <c r="V1624" s="1417"/>
      <c r="W1624" s="5478"/>
      <c r="X1624" s="529"/>
      <c r="Y1624" s="5357"/>
      <c r="Z1624" s="1288" t="s">
        <v>1382</v>
      </c>
    </row>
    <row r="1625" spans="1:26" ht="18" customHeight="1">
      <c r="A1625" s="5357"/>
      <c r="B1625" s="2896">
        <f>LARGE(B1578:B1624,1)+1</f>
        <v>48</v>
      </c>
      <c r="C1625" s="1384"/>
      <c r="D1625" s="935"/>
      <c r="E1625" s="935"/>
      <c r="F1625" s="935"/>
      <c r="G1625" s="935"/>
      <c r="H1625" s="935"/>
      <c r="I1625" s="935"/>
      <c r="J1625" s="935"/>
      <c r="K1625" s="935"/>
      <c r="L1625" s="935"/>
      <c r="M1625" s="935"/>
      <c r="N1625" s="1392"/>
      <c r="O1625" s="1326"/>
      <c r="P1625" s="1326"/>
      <c r="Q1625" s="1326"/>
      <c r="R1625" s="1413"/>
      <c r="S1625" s="1414"/>
      <c r="T1625" s="1415"/>
      <c r="U1625" s="1416"/>
      <c r="V1625" s="1417"/>
      <c r="W1625" s="5478"/>
      <c r="X1625" s="529"/>
      <c r="Y1625" s="5357"/>
      <c r="Z1625" s="1288" t="s">
        <v>1382</v>
      </c>
    </row>
    <row r="1626" spans="1:26" ht="18" customHeight="1">
      <c r="A1626" s="5357"/>
      <c r="B1626" s="2896">
        <f>LARGE(B1578:B1625,1)+1</f>
        <v>49</v>
      </c>
      <c r="C1626" s="1384"/>
      <c r="D1626" s="935"/>
      <c r="E1626" s="935"/>
      <c r="F1626" s="935"/>
      <c r="G1626" s="935"/>
      <c r="H1626" s="935"/>
      <c r="I1626" s="935"/>
      <c r="J1626" s="935"/>
      <c r="K1626" s="935"/>
      <c r="L1626" s="935"/>
      <c r="M1626" s="935"/>
      <c r="N1626" s="1392"/>
      <c r="O1626" s="1326"/>
      <c r="P1626" s="1326"/>
      <c r="Q1626" s="1326"/>
      <c r="R1626" s="1413"/>
      <c r="S1626" s="1414"/>
      <c r="T1626" s="1415"/>
      <c r="U1626" s="1416"/>
      <c r="V1626" s="1417"/>
      <c r="W1626" s="5478"/>
      <c r="X1626" s="529"/>
      <c r="Y1626" s="5357"/>
      <c r="Z1626" s="1288" t="s">
        <v>1382</v>
      </c>
    </row>
    <row r="1627" spans="1:26" ht="18" customHeight="1">
      <c r="A1627" s="5357"/>
      <c r="B1627" s="2896">
        <f>LARGE(B1578:B1626,1)+1</f>
        <v>50</v>
      </c>
      <c r="C1627" s="1384"/>
      <c r="D1627" s="935"/>
      <c r="E1627" s="935"/>
      <c r="F1627" s="935"/>
      <c r="G1627" s="935"/>
      <c r="H1627" s="935"/>
      <c r="I1627" s="935"/>
      <c r="J1627" s="935"/>
      <c r="K1627" s="935"/>
      <c r="L1627" s="935"/>
      <c r="M1627" s="935"/>
      <c r="N1627" s="1392"/>
      <c r="O1627" s="1326"/>
      <c r="P1627" s="1326"/>
      <c r="Q1627" s="1326"/>
      <c r="R1627" s="1413"/>
      <c r="S1627" s="1414"/>
      <c r="T1627" s="1415"/>
      <c r="U1627" s="1416"/>
      <c r="V1627" s="1417"/>
      <c r="W1627" s="5478"/>
      <c r="X1627" s="529"/>
      <c r="Y1627" s="5357"/>
      <c r="Z1627" s="1288" t="s">
        <v>1382</v>
      </c>
    </row>
    <row r="1628" spans="1:26" ht="18" customHeight="1">
      <c r="A1628" s="5357"/>
      <c r="B1628" s="2896">
        <f>LARGE(B1578:B1627,1)+1</f>
        <v>51</v>
      </c>
      <c r="C1628" s="1384"/>
      <c r="D1628" s="935"/>
      <c r="E1628" s="935"/>
      <c r="F1628" s="935"/>
      <c r="G1628" s="935"/>
      <c r="H1628" s="935"/>
      <c r="I1628" s="935"/>
      <c r="J1628" s="935"/>
      <c r="K1628" s="935"/>
      <c r="L1628" s="935"/>
      <c r="M1628" s="935"/>
      <c r="N1628" s="1392"/>
      <c r="O1628" s="1326"/>
      <c r="P1628" s="1326"/>
      <c r="Q1628" s="1326"/>
      <c r="R1628" s="1413"/>
      <c r="S1628" s="1414"/>
      <c r="T1628" s="1415"/>
      <c r="U1628" s="1416"/>
      <c r="V1628" s="1417"/>
      <c r="W1628" s="5478"/>
      <c r="X1628" s="529"/>
      <c r="Y1628" s="5357"/>
      <c r="Z1628" s="1288" t="s">
        <v>1382</v>
      </c>
    </row>
    <row r="1629" spans="1:26" ht="18" customHeight="1">
      <c r="A1629" s="5357"/>
      <c r="B1629" s="2896">
        <f>LARGE(B1578:B1628,1)+1</f>
        <v>52</v>
      </c>
      <c r="C1629" s="1384"/>
      <c r="D1629" s="935"/>
      <c r="E1629" s="935"/>
      <c r="F1629" s="935"/>
      <c r="G1629" s="935"/>
      <c r="H1629" s="935"/>
      <c r="I1629" s="935"/>
      <c r="J1629" s="935"/>
      <c r="K1629" s="935"/>
      <c r="L1629" s="935"/>
      <c r="M1629" s="935"/>
      <c r="N1629" s="1392"/>
      <c r="O1629" s="1326"/>
      <c r="P1629" s="1326"/>
      <c r="Q1629" s="1326"/>
      <c r="R1629" s="1413"/>
      <c r="S1629" s="1414"/>
      <c r="T1629" s="1415"/>
      <c r="U1629" s="1416"/>
      <c r="V1629" s="1417"/>
      <c r="W1629" s="5478"/>
      <c r="X1629" s="529"/>
      <c r="Y1629" s="5357"/>
      <c r="Z1629" s="1288" t="s">
        <v>1382</v>
      </c>
    </row>
    <row r="1630" spans="1:26" ht="18" customHeight="1">
      <c r="A1630" s="5357"/>
      <c r="B1630" s="2896">
        <f>LARGE(B1578:B1629,1)+1</f>
        <v>53</v>
      </c>
      <c r="C1630" s="1384"/>
      <c r="D1630" s="935"/>
      <c r="E1630" s="935"/>
      <c r="F1630" s="935"/>
      <c r="G1630" s="935"/>
      <c r="H1630" s="935"/>
      <c r="I1630" s="935"/>
      <c r="J1630" s="935"/>
      <c r="K1630" s="935"/>
      <c r="L1630" s="935"/>
      <c r="M1630" s="935"/>
      <c r="N1630" s="1392"/>
      <c r="O1630" s="1326"/>
      <c r="P1630" s="1326"/>
      <c r="Q1630" s="1326"/>
      <c r="R1630" s="1413"/>
      <c r="S1630" s="1414"/>
      <c r="T1630" s="1415"/>
      <c r="U1630" s="1416"/>
      <c r="V1630" s="1417"/>
      <c r="W1630" s="5478"/>
      <c r="X1630" s="529"/>
      <c r="Y1630" s="5357"/>
      <c r="Z1630" s="1288" t="s">
        <v>1382</v>
      </c>
    </row>
    <row r="1631" spans="1:26" ht="18" customHeight="1">
      <c r="A1631" s="5357"/>
      <c r="B1631" s="2896">
        <f>LARGE(B1578:B1630,1)+1</f>
        <v>54</v>
      </c>
      <c r="C1631" s="1384"/>
      <c r="D1631" s="935"/>
      <c r="E1631" s="935"/>
      <c r="F1631" s="935"/>
      <c r="G1631" s="935"/>
      <c r="H1631" s="935"/>
      <c r="I1631" s="935"/>
      <c r="J1631" s="935"/>
      <c r="K1631" s="935"/>
      <c r="L1631" s="935"/>
      <c r="M1631" s="935"/>
      <c r="N1631" s="1392"/>
      <c r="O1631" s="1326"/>
      <c r="P1631" s="1326"/>
      <c r="Q1631" s="1326"/>
      <c r="R1631" s="1413"/>
      <c r="S1631" s="1414"/>
      <c r="T1631" s="1415"/>
      <c r="U1631" s="1416"/>
      <c r="V1631" s="1417"/>
      <c r="W1631" s="5478"/>
      <c r="X1631" s="529"/>
      <c r="Y1631" s="5357"/>
      <c r="Z1631" s="1288" t="s">
        <v>1382</v>
      </c>
    </row>
    <row r="1632" spans="1:26" ht="18" customHeight="1">
      <c r="A1632" s="5357"/>
      <c r="B1632" s="2896">
        <f>LARGE(B1578:B1631,1)+1</f>
        <v>55</v>
      </c>
      <c r="C1632" s="1384"/>
      <c r="D1632" s="935"/>
      <c r="E1632" s="935"/>
      <c r="F1632" s="935"/>
      <c r="G1632" s="935"/>
      <c r="H1632" s="935"/>
      <c r="I1632" s="935"/>
      <c r="J1632" s="935"/>
      <c r="K1632" s="935"/>
      <c r="L1632" s="935"/>
      <c r="M1632" s="935"/>
      <c r="N1632" s="1392"/>
      <c r="O1632" s="1326"/>
      <c r="P1632" s="1326"/>
      <c r="Q1632" s="1326"/>
      <c r="R1632" s="1413"/>
      <c r="S1632" s="1414"/>
      <c r="T1632" s="1415"/>
      <c r="U1632" s="1416"/>
      <c r="V1632" s="1417"/>
      <c r="W1632" s="5478"/>
      <c r="X1632" s="529"/>
      <c r="Y1632" s="5357"/>
      <c r="Z1632" s="1288" t="s">
        <v>1382</v>
      </c>
    </row>
    <row r="1633" spans="1:26" ht="18" customHeight="1">
      <c r="A1633" s="5357"/>
      <c r="B1633" s="2896">
        <f>LARGE(B1578:B1632,1)+1</f>
        <v>56</v>
      </c>
      <c r="C1633" s="1384"/>
      <c r="D1633" s="935"/>
      <c r="E1633" s="935"/>
      <c r="F1633" s="935"/>
      <c r="G1633" s="935"/>
      <c r="H1633" s="935"/>
      <c r="I1633" s="935"/>
      <c r="J1633" s="935"/>
      <c r="K1633" s="935"/>
      <c r="L1633" s="935"/>
      <c r="M1633" s="935"/>
      <c r="N1633" s="1392"/>
      <c r="O1633" s="1326"/>
      <c r="P1633" s="1326"/>
      <c r="Q1633" s="1326"/>
      <c r="R1633" s="1413"/>
      <c r="S1633" s="1414"/>
      <c r="T1633" s="1415"/>
      <c r="U1633" s="1416"/>
      <c r="V1633" s="1417"/>
      <c r="W1633" s="5478"/>
      <c r="X1633" s="529"/>
      <c r="Y1633" s="5357"/>
      <c r="Z1633" s="1288" t="s">
        <v>1382</v>
      </c>
    </row>
    <row r="1634" spans="1:26" ht="18" customHeight="1">
      <c r="A1634" s="5357"/>
      <c r="B1634" s="2896">
        <f>LARGE(B1578:B1633,1)+1</f>
        <v>57</v>
      </c>
      <c r="C1634" s="1384"/>
      <c r="D1634" s="935"/>
      <c r="E1634" s="935"/>
      <c r="F1634" s="935"/>
      <c r="G1634" s="935"/>
      <c r="H1634" s="935"/>
      <c r="I1634" s="935"/>
      <c r="J1634" s="935"/>
      <c r="K1634" s="935"/>
      <c r="L1634" s="935"/>
      <c r="M1634" s="935"/>
      <c r="N1634" s="1392"/>
      <c r="O1634" s="1326"/>
      <c r="P1634" s="1326"/>
      <c r="Q1634" s="1326"/>
      <c r="R1634" s="1413"/>
      <c r="S1634" s="1414"/>
      <c r="T1634" s="1415"/>
      <c r="U1634" s="1416"/>
      <c r="V1634" s="1417"/>
      <c r="W1634" s="5478"/>
      <c r="X1634" s="529"/>
      <c r="Y1634" s="5357"/>
      <c r="Z1634" s="1288" t="s">
        <v>1382</v>
      </c>
    </row>
    <row r="1635" spans="1:26" ht="18" customHeight="1">
      <c r="A1635" s="5357"/>
      <c r="B1635" s="2896">
        <f>LARGE(B1578:B1634,1)+1</f>
        <v>58</v>
      </c>
      <c r="C1635" s="1384"/>
      <c r="D1635" s="935"/>
      <c r="E1635" s="935"/>
      <c r="F1635" s="935"/>
      <c r="G1635" s="935"/>
      <c r="H1635" s="935"/>
      <c r="I1635" s="935"/>
      <c r="J1635" s="935"/>
      <c r="K1635" s="935"/>
      <c r="L1635" s="935"/>
      <c r="M1635" s="935"/>
      <c r="N1635" s="1392"/>
      <c r="O1635" s="1326"/>
      <c r="P1635" s="1326"/>
      <c r="Q1635" s="1326"/>
      <c r="R1635" s="1413"/>
      <c r="S1635" s="1414"/>
      <c r="T1635" s="1415"/>
      <c r="U1635" s="1416"/>
      <c r="V1635" s="1417"/>
      <c r="W1635" s="5478"/>
      <c r="X1635" s="529"/>
      <c r="Y1635" s="5357"/>
      <c r="Z1635" s="1288" t="s">
        <v>1382</v>
      </c>
    </row>
    <row r="1636" spans="1:26" ht="18" customHeight="1">
      <c r="A1636" s="5357"/>
      <c r="B1636" s="2896">
        <f>LARGE(B1578:B1635,1)+1</f>
        <v>59</v>
      </c>
      <c r="C1636" s="1384"/>
      <c r="D1636" s="935"/>
      <c r="E1636" s="935"/>
      <c r="F1636" s="935"/>
      <c r="G1636" s="935"/>
      <c r="H1636" s="935"/>
      <c r="I1636" s="935"/>
      <c r="J1636" s="935"/>
      <c r="K1636" s="935"/>
      <c r="L1636" s="935"/>
      <c r="M1636" s="935"/>
      <c r="N1636" s="1392"/>
      <c r="O1636" s="1326"/>
      <c r="P1636" s="1326"/>
      <c r="Q1636" s="1326"/>
      <c r="R1636" s="1413"/>
      <c r="S1636" s="1414"/>
      <c r="T1636" s="1415"/>
      <c r="U1636" s="1416"/>
      <c r="V1636" s="1417"/>
      <c r="W1636" s="5478"/>
      <c r="X1636" s="529"/>
      <c r="Y1636" s="5357"/>
      <c r="Z1636" s="1288" t="s">
        <v>1382</v>
      </c>
    </row>
    <row r="1637" spans="1:26" ht="18" customHeight="1">
      <c r="A1637" s="5357"/>
      <c r="B1637" s="2896">
        <f>LARGE(B1578:B1636,1)+1</f>
        <v>60</v>
      </c>
      <c r="C1637" s="1384"/>
      <c r="D1637" s="935"/>
      <c r="E1637" s="935"/>
      <c r="F1637" s="935"/>
      <c r="G1637" s="935"/>
      <c r="H1637" s="935"/>
      <c r="I1637" s="935"/>
      <c r="J1637" s="935"/>
      <c r="K1637" s="935"/>
      <c r="L1637" s="935"/>
      <c r="M1637" s="935"/>
      <c r="N1637" s="1392"/>
      <c r="O1637" s="1326"/>
      <c r="P1637" s="1326"/>
      <c r="Q1637" s="1326"/>
      <c r="R1637" s="1413"/>
      <c r="S1637" s="1414"/>
      <c r="T1637" s="1415"/>
      <c r="U1637" s="1416"/>
      <c r="V1637" s="1417"/>
      <c r="W1637" s="5478"/>
      <c r="X1637" s="529"/>
      <c r="Y1637" s="5357"/>
      <c r="Z1637" s="1288" t="s">
        <v>1382</v>
      </c>
    </row>
    <row r="1638" spans="1:26" ht="18" customHeight="1">
      <c r="A1638" s="5357"/>
      <c r="B1638" s="2896">
        <f>LARGE(B1578:B1637,1)+1</f>
        <v>61</v>
      </c>
      <c r="C1638" s="1384"/>
      <c r="D1638" s="935"/>
      <c r="E1638" s="935"/>
      <c r="F1638" s="935"/>
      <c r="G1638" s="935"/>
      <c r="H1638" s="935"/>
      <c r="I1638" s="935"/>
      <c r="J1638" s="935"/>
      <c r="K1638" s="935"/>
      <c r="L1638" s="935"/>
      <c r="M1638" s="935"/>
      <c r="N1638" s="1392"/>
      <c r="O1638" s="1326"/>
      <c r="P1638" s="1326"/>
      <c r="Q1638" s="1326"/>
      <c r="R1638" s="1413"/>
      <c r="S1638" s="1414"/>
      <c r="T1638" s="1415"/>
      <c r="U1638" s="1416"/>
      <c r="V1638" s="1417"/>
      <c r="W1638" s="5478"/>
      <c r="X1638" s="529"/>
      <c r="Y1638" s="5357"/>
      <c r="Z1638" s="1288" t="s">
        <v>1382</v>
      </c>
    </row>
    <row r="1639" spans="1:26" ht="18" customHeight="1">
      <c r="A1639" s="5357"/>
      <c r="B1639" s="5325"/>
      <c r="C1639" s="5326"/>
      <c r="D1639" s="5326"/>
      <c r="E1639" s="5326"/>
      <c r="F1639" s="5326"/>
      <c r="G1639" s="5326"/>
      <c r="H1639" s="5326"/>
      <c r="I1639" s="5326"/>
      <c r="J1639" s="5326"/>
      <c r="K1639" s="5326"/>
      <c r="L1639" s="5326"/>
      <c r="M1639" s="5326"/>
      <c r="N1639" s="5327"/>
      <c r="O1639" s="1326"/>
      <c r="P1639" s="1326"/>
      <c r="Q1639" s="1326"/>
      <c r="R1639" s="1413"/>
      <c r="S1639" s="1414"/>
      <c r="T1639" s="1415"/>
      <c r="U1639" s="1416"/>
      <c r="V1639" s="1417"/>
      <c r="W1639" s="5478"/>
      <c r="X1639" s="529"/>
      <c r="Y1639" s="5357"/>
      <c r="Z1639" s="1288" t="s">
        <v>1382</v>
      </c>
    </row>
    <row r="1640" spans="1:26" ht="18" customHeight="1">
      <c r="A1640" s="5357"/>
      <c r="B1640" s="1393" t="s">
        <v>248</v>
      </c>
      <c r="C1640" s="1394" t="s">
        <v>272</v>
      </c>
      <c r="D1640" s="5512"/>
      <c r="E1640" s="5408"/>
      <c r="F1640" s="5408"/>
      <c r="G1640" s="5408"/>
      <c r="H1640" s="5408"/>
      <c r="I1640" s="5408"/>
      <c r="J1640" s="5408"/>
      <c r="K1640" s="5408"/>
      <c r="L1640" s="5408"/>
      <c r="M1640" s="5408"/>
      <c r="N1640" s="5409"/>
      <c r="O1640" s="1326"/>
      <c r="P1640" s="1326"/>
      <c r="Q1640" s="1326"/>
      <c r="R1640" s="1413"/>
      <c r="S1640" s="1414"/>
      <c r="T1640" s="1415"/>
      <c r="U1640" s="1416"/>
      <c r="V1640" s="1417"/>
      <c r="W1640" s="5478"/>
      <c r="X1640" s="529"/>
      <c r="Y1640" s="5357"/>
      <c r="Z1640" s="1288" t="s">
        <v>1382</v>
      </c>
    </row>
    <row r="1641" spans="1:26" ht="18" customHeight="1">
      <c r="A1641" s="5357"/>
      <c r="B1641" s="5331"/>
      <c r="C1641" s="5332"/>
      <c r="D1641" s="5332"/>
      <c r="E1641" s="5332"/>
      <c r="F1641" s="5332"/>
      <c r="G1641" s="5332"/>
      <c r="H1641" s="5332"/>
      <c r="I1641" s="5332"/>
      <c r="J1641" s="5332"/>
      <c r="K1641" s="5332"/>
      <c r="L1641" s="5332"/>
      <c r="M1641" s="5332"/>
      <c r="N1641" s="5333"/>
      <c r="O1641" s="1326"/>
      <c r="P1641" s="1326"/>
      <c r="Q1641" s="1326"/>
      <c r="R1641" s="1413"/>
      <c r="S1641" s="1414"/>
      <c r="T1641" s="1415"/>
      <c r="U1641" s="1416"/>
      <c r="V1641" s="1417"/>
      <c r="W1641" s="5478"/>
      <c r="X1641" s="529"/>
      <c r="Y1641" s="5357"/>
      <c r="Z1641" s="1288" t="s">
        <v>1382</v>
      </c>
    </row>
    <row r="1642" spans="1:26" ht="18" customHeight="1">
      <c r="A1642" s="5357"/>
      <c r="B1642" s="5466" t="s">
        <v>1255</v>
      </c>
      <c r="C1642" s="5467"/>
      <c r="D1642" s="5467"/>
      <c r="E1642" s="5467"/>
      <c r="F1642" s="5467"/>
      <c r="G1642" s="5467"/>
      <c r="H1642" s="5467"/>
      <c r="I1642" s="5467"/>
      <c r="J1642" s="5467"/>
      <c r="K1642" s="5467"/>
      <c r="L1642" s="5467"/>
      <c r="M1642" s="5467"/>
      <c r="N1642" s="5468"/>
      <c r="O1642" s="1326"/>
      <c r="P1642" s="1326"/>
      <c r="Q1642" s="1326"/>
      <c r="R1642" s="1413"/>
      <c r="S1642" s="1414"/>
      <c r="T1642" s="1415"/>
      <c r="U1642" s="1416"/>
      <c r="V1642" s="1417"/>
      <c r="W1642" s="5478"/>
      <c r="X1642" s="529"/>
      <c r="Y1642" s="5357"/>
      <c r="Z1642" s="1288" t="s">
        <v>1382</v>
      </c>
    </row>
    <row r="1643" spans="1:26" ht="18" customHeight="1">
      <c r="A1643" s="5357"/>
      <c r="B1643" s="1395" t="s">
        <v>31</v>
      </c>
      <c r="C1643" s="1043">
        <v>500</v>
      </c>
      <c r="D1643" s="1044">
        <v>500</v>
      </c>
      <c r="E1643" s="925"/>
      <c r="F1643" s="944" t="s">
        <v>307</v>
      </c>
      <c r="G1643" s="1364">
        <v>2</v>
      </c>
      <c r="H1643" s="1039">
        <v>2</v>
      </c>
      <c r="I1643" s="925"/>
      <c r="K1643" s="944" t="s">
        <v>308</v>
      </c>
      <c r="L1643" s="945">
        <v>0.05</v>
      </c>
      <c r="M1643" s="946">
        <v>2.4</v>
      </c>
      <c r="N1643" s="400"/>
      <c r="O1643" s="1326"/>
      <c r="P1643" s="1326"/>
      <c r="Q1643" s="1326"/>
      <c r="R1643" s="1413"/>
      <c r="S1643" s="1414"/>
      <c r="T1643" s="1415"/>
      <c r="U1643" s="1416"/>
      <c r="V1643" s="1417"/>
      <c r="W1643" s="5478"/>
      <c r="X1643" s="529"/>
      <c r="Y1643" s="5357"/>
      <c r="Z1643" s="1288" t="s">
        <v>1382</v>
      </c>
    </row>
    <row r="1644" spans="1:26" ht="18" customHeight="1">
      <c r="A1644" s="5357"/>
      <c r="B1644" s="5334" t="s">
        <v>2235</v>
      </c>
      <c r="C1644" s="5335"/>
      <c r="D1644" s="5335"/>
      <c r="E1644" s="5335"/>
      <c r="F1644" s="5335"/>
      <c r="G1644" s="5335"/>
      <c r="H1644" s="5335"/>
      <c r="I1644" s="5335"/>
      <c r="J1644" s="5335"/>
      <c r="K1644" s="5335"/>
      <c r="L1644" s="5336" t="s">
        <v>505</v>
      </c>
      <c r="M1644" s="5336"/>
      <c r="N1644" s="5337"/>
      <c r="O1644" s="1326"/>
      <c r="P1644" s="1326"/>
      <c r="Q1644" s="1326"/>
      <c r="R1644" s="1413"/>
      <c r="S1644" s="1414"/>
      <c r="T1644" s="1415"/>
      <c r="U1644" s="1416"/>
      <c r="V1644" s="1417"/>
      <c r="W1644" s="5478"/>
      <c r="X1644" s="529"/>
      <c r="Y1644" s="5357"/>
      <c r="Z1644" s="1288" t="s">
        <v>1382</v>
      </c>
    </row>
    <row r="1645" spans="1:26" ht="18" customHeight="1">
      <c r="A1645" s="5357"/>
      <c r="B1645" s="5334"/>
      <c r="C1645" s="5335"/>
      <c r="D1645" s="5335"/>
      <c r="E1645" s="5335"/>
      <c r="F1645" s="5335"/>
      <c r="G1645" s="5335"/>
      <c r="H1645" s="5335"/>
      <c r="I1645" s="5335"/>
      <c r="J1645" s="5335"/>
      <c r="K1645" s="5335"/>
      <c r="L1645" s="5336"/>
      <c r="M1645" s="5336"/>
      <c r="N1645" s="5337"/>
      <c r="O1645" s="1326"/>
      <c r="P1645" s="1326"/>
      <c r="Q1645" s="1326"/>
      <c r="R1645" s="1413"/>
      <c r="S1645" s="1414"/>
      <c r="T1645" s="1415"/>
      <c r="U1645" s="1416"/>
      <c r="V1645" s="1417"/>
      <c r="W1645" s="5478"/>
      <c r="X1645" s="529"/>
      <c r="Y1645" s="5357"/>
      <c r="Z1645" s="1288" t="s">
        <v>1382</v>
      </c>
    </row>
    <row r="1646" spans="1:26" ht="18" customHeight="1">
      <c r="A1646" s="5357"/>
      <c r="B1646" s="1396" t="s">
        <v>27</v>
      </c>
      <c r="C1646" s="3132" t="s">
        <v>274</v>
      </c>
      <c r="D1646" s="985"/>
      <c r="E1646" s="985"/>
      <c r="F1646" s="977" t="str">
        <f>D1526</f>
        <v>D</v>
      </c>
      <c r="G1646" s="984" t="s">
        <v>276</v>
      </c>
      <c r="H1646" s="985"/>
      <c r="I1646" s="986"/>
      <c r="J1646" s="986"/>
      <c r="K1646" s="986"/>
      <c r="L1646" s="986"/>
      <c r="M1646" s="986"/>
      <c r="N1646" s="29"/>
      <c r="O1646" s="1326"/>
      <c r="P1646" s="1326"/>
      <c r="Q1646" s="1326"/>
      <c r="R1646" s="1413"/>
      <c r="S1646" s="1414"/>
      <c r="T1646" s="1415"/>
      <c r="U1646" s="1416"/>
      <c r="V1646" s="1417"/>
      <c r="W1646" s="5478"/>
      <c r="X1646" s="529"/>
      <c r="Y1646" s="5357"/>
      <c r="Z1646" s="1288" t="s">
        <v>1382</v>
      </c>
    </row>
    <row r="1647" spans="1:26" ht="18" customHeight="1">
      <c r="A1647" s="5357"/>
      <c r="B1647" s="5314" t="s">
        <v>30</v>
      </c>
      <c r="C1647" s="3133" t="s">
        <v>32</v>
      </c>
      <c r="D1647" s="985"/>
      <c r="E1647" s="985"/>
      <c r="F1647" s="985"/>
      <c r="G1647" s="985"/>
      <c r="H1647" s="985"/>
      <c r="I1647" s="986"/>
      <c r="J1647" s="986"/>
      <c r="K1647" s="986"/>
      <c r="L1647" s="986"/>
      <c r="M1647" s="986"/>
      <c r="N1647" s="29"/>
      <c r="O1647" s="1326"/>
      <c r="P1647" s="1326"/>
      <c r="Q1647" s="1326"/>
      <c r="R1647" s="1413"/>
      <c r="S1647" s="1414"/>
      <c r="T1647" s="1415"/>
      <c r="U1647" s="1416"/>
      <c r="V1647" s="1417"/>
      <c r="W1647" s="5478"/>
      <c r="X1647" s="529"/>
      <c r="Y1647" s="5357"/>
      <c r="Z1647" s="1288" t="s">
        <v>1382</v>
      </c>
    </row>
    <row r="1648" spans="1:26" ht="18" customHeight="1">
      <c r="A1648" s="5357"/>
      <c r="B1648" s="5314"/>
      <c r="C1648" s="3133" t="s">
        <v>1268</v>
      </c>
      <c r="D1648" s="985"/>
      <c r="E1648" s="985"/>
      <c r="F1648" s="985"/>
      <c r="G1648" s="985"/>
      <c r="H1648" s="985"/>
      <c r="I1648" s="986"/>
      <c r="J1648" s="986"/>
      <c r="K1648" s="986"/>
      <c r="L1648" s="986"/>
      <c r="M1648" s="986"/>
      <c r="N1648" s="29"/>
      <c r="O1648" s="1326"/>
      <c r="P1648" s="1326"/>
      <c r="Q1648" s="1326"/>
      <c r="R1648" s="1413"/>
      <c r="S1648" s="1414"/>
      <c r="T1648" s="1415"/>
      <c r="U1648" s="1416"/>
      <c r="V1648" s="1417"/>
      <c r="W1648" s="5478"/>
      <c r="X1648" s="529"/>
      <c r="Y1648" s="5357"/>
      <c r="Z1648" s="1288" t="s">
        <v>1382</v>
      </c>
    </row>
    <row r="1649" spans="1:26" ht="18" customHeight="1">
      <c r="A1649" s="5357"/>
      <c r="B1649" s="1397" t="s">
        <v>248</v>
      </c>
      <c r="C1649" s="3134" t="s">
        <v>279</v>
      </c>
      <c r="D1649" s="985"/>
      <c r="E1649" s="985"/>
      <c r="F1649" s="985"/>
      <c r="G1649" s="985"/>
      <c r="H1649" s="985"/>
      <c r="I1649" s="986"/>
      <c r="J1649" s="986"/>
      <c r="K1649" s="986"/>
      <c r="L1649" s="986"/>
      <c r="M1649" s="986"/>
      <c r="N1649" s="29"/>
      <c r="O1649" s="1326"/>
      <c r="P1649" s="1326"/>
      <c r="Q1649" s="1326"/>
      <c r="R1649" s="1413"/>
      <c r="S1649" s="1414"/>
      <c r="T1649" s="1415"/>
      <c r="U1649" s="1416"/>
      <c r="V1649" s="1417"/>
      <c r="W1649" s="5478"/>
      <c r="X1649" s="529"/>
      <c r="Y1649" s="5357"/>
      <c r="Z1649" s="1288" t="s">
        <v>1382</v>
      </c>
    </row>
    <row r="1650" spans="1:26" ht="18" customHeight="1">
      <c r="A1650" s="5357"/>
      <c r="B1650" s="1398" t="s">
        <v>12</v>
      </c>
      <c r="C1650" s="3135" t="s">
        <v>23</v>
      </c>
      <c r="D1650" s="985"/>
      <c r="E1650" s="985"/>
      <c r="F1650" s="985"/>
      <c r="G1650" s="985"/>
      <c r="H1650" s="985"/>
      <c r="I1650" s="986"/>
      <c r="J1650" s="986"/>
      <c r="K1650" s="986"/>
      <c r="L1650" s="986"/>
      <c r="M1650" s="986"/>
      <c r="N1650" s="29"/>
      <c r="O1650" s="1326"/>
      <c r="P1650" s="1326"/>
      <c r="Q1650" s="1326"/>
      <c r="R1650" s="1413"/>
      <c r="S1650" s="1414"/>
      <c r="T1650" s="1415"/>
      <c r="U1650" s="1416"/>
      <c r="V1650" s="1417"/>
      <c r="W1650" s="5478"/>
      <c r="X1650" s="529"/>
      <c r="Y1650" s="5357"/>
      <c r="Z1650" s="1288" t="s">
        <v>1382</v>
      </c>
    </row>
    <row r="1651" spans="1:26" ht="18" customHeight="1">
      <c r="A1651" s="5357"/>
      <c r="B1651" s="1399"/>
      <c r="C1651" s="3136" t="s">
        <v>1258</v>
      </c>
      <c r="D1651" s="985"/>
      <c r="E1651" s="985"/>
      <c r="F1651" s="985"/>
      <c r="G1651" s="985"/>
      <c r="H1651" s="985"/>
      <c r="I1651" s="986"/>
      <c r="J1651" s="986"/>
      <c r="K1651" s="986"/>
      <c r="L1651" s="986"/>
      <c r="M1651" s="986"/>
      <c r="N1651" s="29"/>
      <c r="O1651" s="1326"/>
      <c r="P1651" s="1326"/>
      <c r="Q1651" s="1326"/>
      <c r="R1651" s="1413"/>
      <c r="S1651" s="1414"/>
      <c r="T1651" s="1415"/>
      <c r="U1651" s="1416"/>
      <c r="V1651" s="1417"/>
      <c r="W1651" s="5478"/>
      <c r="X1651" s="529"/>
      <c r="Y1651" s="5357"/>
      <c r="Z1651" s="1288" t="s">
        <v>1382</v>
      </c>
    </row>
    <row r="1652" spans="1:26" ht="18" customHeight="1">
      <c r="A1652" s="5357"/>
      <c r="B1652" s="1399" t="s">
        <v>13</v>
      </c>
      <c r="C1652" s="3137" t="s">
        <v>24</v>
      </c>
      <c r="D1652" s="985"/>
      <c r="E1652" s="985"/>
      <c r="F1652" s="985"/>
      <c r="G1652" s="985"/>
      <c r="H1652" s="985"/>
      <c r="I1652" s="986"/>
      <c r="J1652" s="986"/>
      <c r="K1652" s="986"/>
      <c r="L1652" s="986"/>
      <c r="M1652" s="986"/>
      <c r="N1652" s="29"/>
      <c r="O1652" s="1326"/>
      <c r="P1652" s="1326"/>
      <c r="Q1652" s="1326"/>
      <c r="R1652" s="1413"/>
      <c r="S1652" s="1414"/>
      <c r="T1652" s="1415"/>
      <c r="U1652" s="1416"/>
      <c r="V1652" s="1417"/>
      <c r="W1652" s="5478"/>
      <c r="X1652" s="529"/>
      <c r="Y1652" s="5357"/>
      <c r="Z1652" s="1288" t="s">
        <v>1382</v>
      </c>
    </row>
    <row r="1653" spans="1:26" ht="18" customHeight="1">
      <c r="A1653" s="5357"/>
      <c r="B1653" s="1399"/>
      <c r="C1653" s="3138" t="s">
        <v>26</v>
      </c>
      <c r="D1653" s="985"/>
      <c r="E1653" s="985"/>
      <c r="F1653" s="985"/>
      <c r="G1653" s="985"/>
      <c r="H1653" s="985"/>
      <c r="I1653" s="986"/>
      <c r="J1653" s="986"/>
      <c r="K1653" s="986"/>
      <c r="L1653" s="986"/>
      <c r="M1653" s="986"/>
      <c r="N1653" s="29"/>
      <c r="O1653" s="1326"/>
      <c r="P1653" s="1326"/>
      <c r="Q1653" s="1326"/>
      <c r="R1653" s="1413"/>
      <c r="S1653" s="1414"/>
      <c r="T1653" s="1415"/>
      <c r="U1653" s="1416"/>
      <c r="V1653" s="1417"/>
      <c r="W1653" s="5478"/>
      <c r="X1653" s="529"/>
      <c r="Y1653" s="5357"/>
      <c r="Z1653" s="1288" t="s">
        <v>1382</v>
      </c>
    </row>
    <row r="1654" spans="1:26" ht="18" customHeight="1">
      <c r="A1654" s="5357"/>
      <c r="B1654" s="5315" t="s">
        <v>15</v>
      </c>
      <c r="C1654" s="5316" t="s">
        <v>288</v>
      </c>
      <c r="D1654" s="5316"/>
      <c r="E1654" s="5316"/>
      <c r="F1654" s="5316"/>
      <c r="G1654" s="5316"/>
      <c r="H1654" s="5316"/>
      <c r="I1654" s="5316"/>
      <c r="J1654" s="5316"/>
      <c r="K1654" s="5316"/>
      <c r="L1654" s="5316"/>
      <c r="M1654" s="5316"/>
      <c r="N1654" s="5317"/>
      <c r="O1654" s="1326"/>
      <c r="P1654" s="1326"/>
      <c r="Q1654" s="1326"/>
      <c r="R1654" s="1413"/>
      <c r="S1654" s="1414"/>
      <c r="T1654" s="1415"/>
      <c r="U1654" s="1416"/>
      <c r="V1654" s="1417"/>
      <c r="W1654" s="5478"/>
      <c r="X1654" s="529"/>
      <c r="Y1654" s="5357"/>
      <c r="Z1654" s="1288" t="s">
        <v>1382</v>
      </c>
    </row>
    <row r="1655" spans="1:26" ht="18" customHeight="1">
      <c r="A1655" s="5357"/>
      <c r="B1655" s="5315"/>
      <c r="C1655" s="5316"/>
      <c r="D1655" s="5316"/>
      <c r="E1655" s="5316"/>
      <c r="F1655" s="5316"/>
      <c r="G1655" s="5316"/>
      <c r="H1655" s="5316"/>
      <c r="I1655" s="5316"/>
      <c r="J1655" s="5316"/>
      <c r="K1655" s="5316"/>
      <c r="L1655" s="5316"/>
      <c r="M1655" s="5316"/>
      <c r="N1655" s="5317"/>
      <c r="O1655" s="1326"/>
      <c r="P1655" s="1326"/>
      <c r="Q1655" s="1326"/>
      <c r="R1655" s="1413"/>
      <c r="S1655" s="1414"/>
      <c r="T1655" s="1415"/>
      <c r="U1655" s="1416"/>
      <c r="V1655" s="1417"/>
      <c r="W1655" s="5478"/>
      <c r="X1655" s="529"/>
      <c r="Y1655" s="5357"/>
      <c r="Z1655" s="1288" t="s">
        <v>1382</v>
      </c>
    </row>
    <row r="1656" spans="1:26" ht="18" customHeight="1">
      <c r="A1656" s="5357"/>
      <c r="B1656" s="1400" t="s">
        <v>281</v>
      </c>
      <c r="C1656" s="3132" t="s">
        <v>293</v>
      </c>
      <c r="D1656" s="3139"/>
      <c r="E1656" s="3139"/>
      <c r="F1656" s="3139"/>
      <c r="G1656" s="3139"/>
      <c r="H1656" s="3139"/>
      <c r="I1656" s="3140"/>
      <c r="J1656" s="3140"/>
      <c r="K1656" s="3140"/>
      <c r="L1656" s="3140"/>
      <c r="M1656" s="3140"/>
      <c r="N1656" s="79"/>
      <c r="O1656" s="1326"/>
      <c r="P1656" s="1326"/>
      <c r="Q1656" s="1326"/>
      <c r="R1656" s="1413"/>
      <c r="S1656" s="1414"/>
      <c r="T1656" s="1415"/>
      <c r="U1656" s="1416"/>
      <c r="V1656" s="1417"/>
      <c r="W1656" s="5478"/>
      <c r="X1656" s="529"/>
      <c r="Y1656" s="5357"/>
      <c r="Z1656" s="1288" t="s">
        <v>1382</v>
      </c>
    </row>
    <row r="1657" spans="1:26" ht="18" customHeight="1">
      <c r="A1657" s="5357"/>
      <c r="B1657" s="1401" t="s">
        <v>282</v>
      </c>
      <c r="C1657" s="5318" t="s">
        <v>1269</v>
      </c>
      <c r="D1657" s="5318"/>
      <c r="E1657" s="5318"/>
      <c r="F1657" s="5318"/>
      <c r="G1657" s="5318"/>
      <c r="H1657" s="5318"/>
      <c r="I1657" s="5318"/>
      <c r="J1657" s="5318"/>
      <c r="K1657" s="5318"/>
      <c r="L1657" s="5318"/>
      <c r="M1657" s="5318"/>
      <c r="N1657" s="5319"/>
      <c r="O1657" s="1326"/>
      <c r="P1657" s="1326"/>
      <c r="Q1657" s="1326"/>
      <c r="R1657" s="1413"/>
      <c r="S1657" s="1414"/>
      <c r="T1657" s="1415"/>
      <c r="U1657" s="1416"/>
      <c r="V1657" s="1417"/>
      <c r="W1657" s="5478"/>
      <c r="X1657" s="529"/>
      <c r="Y1657" s="5357"/>
      <c r="Z1657" s="1288" t="s">
        <v>1382</v>
      </c>
    </row>
    <row r="1658" spans="1:26" ht="18" customHeight="1">
      <c r="A1658" s="5357"/>
      <c r="B1658" s="1401"/>
      <c r="C1658" s="5318"/>
      <c r="D1658" s="5318"/>
      <c r="E1658" s="5318"/>
      <c r="F1658" s="5318"/>
      <c r="G1658" s="5318"/>
      <c r="H1658" s="5318"/>
      <c r="I1658" s="5318"/>
      <c r="J1658" s="5318"/>
      <c r="K1658" s="5318"/>
      <c r="L1658" s="5318"/>
      <c r="M1658" s="5318"/>
      <c r="N1658" s="5319"/>
      <c r="O1658" s="1326"/>
      <c r="P1658" s="1326"/>
      <c r="Q1658" s="1326"/>
      <c r="R1658" s="1413"/>
      <c r="S1658" s="1414"/>
      <c r="T1658" s="1415"/>
      <c r="U1658" s="1416"/>
      <c r="V1658" s="1417"/>
      <c r="W1658" s="5478"/>
      <c r="X1658" s="529"/>
      <c r="Y1658" s="5357"/>
      <c r="Z1658" s="1288" t="s">
        <v>1382</v>
      </c>
    </row>
    <row r="1659" spans="1:26" ht="18" customHeight="1">
      <c r="A1659" s="5357"/>
      <c r="B1659" s="24" t="s">
        <v>253</v>
      </c>
      <c r="C1659" s="5320" t="str">
        <f ca="1">CELL("nomfichier")</f>
        <v>E:\0-UPRT\1-UPRT.FR-SITE-WEB\ff-fiches-fabrications\ff-fiches-fabrication-maj-08-2020\[ff-14.B-restauration-10.postits-portions.xlsx]Nota</v>
      </c>
      <c r="D1659" s="5320"/>
      <c r="E1659" s="5320"/>
      <c r="F1659" s="5320"/>
      <c r="G1659" s="5320"/>
      <c r="H1659" s="5320"/>
      <c r="I1659" s="5320"/>
      <c r="J1659" s="5320"/>
      <c r="K1659" s="5320"/>
      <c r="L1659" s="5320"/>
      <c r="M1659" s="5320"/>
      <c r="N1659" s="5321"/>
      <c r="O1659" s="1326"/>
      <c r="P1659" s="1326"/>
      <c r="Q1659" s="1326"/>
      <c r="R1659" s="1413"/>
      <c r="S1659" s="1414"/>
      <c r="T1659" s="1415"/>
      <c r="U1659" s="1416"/>
      <c r="V1659" s="1417"/>
      <c r="W1659" s="5478"/>
      <c r="X1659" s="529"/>
      <c r="Y1659" s="5357"/>
      <c r="Z1659" s="1288" t="s">
        <v>1382</v>
      </c>
    </row>
    <row r="1660" spans="1:26" ht="18" customHeight="1">
      <c r="A1660" s="5357"/>
      <c r="B1660" s="1325" t="s">
        <v>255</v>
      </c>
      <c r="C1660" s="5299" t="s">
        <v>1437</v>
      </c>
      <c r="D1660" s="5299"/>
      <c r="E1660" s="5299"/>
      <c r="F1660" s="5299"/>
      <c r="G1660" s="5299"/>
      <c r="H1660" s="5299"/>
      <c r="I1660" s="5299"/>
      <c r="J1660" s="5299"/>
      <c r="K1660" s="5299"/>
      <c r="L1660" s="5299"/>
      <c r="M1660" s="5299"/>
      <c r="N1660" s="5322"/>
      <c r="O1660" s="1326"/>
      <c r="P1660" s="1326"/>
      <c r="Q1660" s="1326"/>
      <c r="R1660" s="1413"/>
      <c r="S1660" s="1414"/>
      <c r="T1660" s="1415"/>
      <c r="U1660" s="1416"/>
      <c r="V1660" s="1417"/>
      <c r="W1660" s="5478"/>
      <c r="X1660" s="529"/>
      <c r="Y1660" s="5357"/>
      <c r="Z1660" s="1288" t="s">
        <v>1382</v>
      </c>
    </row>
    <row r="1661" spans="1:26" ht="18" customHeight="1" thickBot="1">
      <c r="A1661" s="5357"/>
      <c r="B1661" s="5300" t="s">
        <v>258</v>
      </c>
      <c r="C1661" s="5052"/>
      <c r="D1661" s="5052"/>
      <c r="E1661" s="5052"/>
      <c r="F1661" s="5052"/>
      <c r="G1661" s="5052"/>
      <c r="H1661" s="5052"/>
      <c r="I1661" s="5052"/>
      <c r="J1661" s="5052"/>
      <c r="K1661" s="5052"/>
      <c r="L1661" s="5052"/>
      <c r="M1661" s="5052"/>
      <c r="N1661" s="5301"/>
      <c r="O1661" s="1326"/>
      <c r="P1661" s="1326"/>
      <c r="Q1661" s="1326"/>
      <c r="R1661" s="1413"/>
      <c r="S1661" s="1414"/>
      <c r="T1661" s="1415"/>
      <c r="U1661" s="1416"/>
      <c r="V1661" s="1417"/>
      <c r="W1661" s="5478"/>
      <c r="X1661" s="529"/>
      <c r="Y1661" s="5357"/>
      <c r="Z1661" s="1288" t="s">
        <v>1382</v>
      </c>
    </row>
    <row r="1662" spans="1:26" s="529" customFormat="1" ht="18" customHeight="1" thickBot="1">
      <c r="A1662" s="1440"/>
      <c r="B1662" s="1285"/>
      <c r="C1662" s="1285"/>
      <c r="D1662" s="1285"/>
      <c r="E1662" s="1285"/>
      <c r="F1662" s="1285"/>
      <c r="G1662" s="1285"/>
      <c r="H1662" s="1285"/>
      <c r="I1662" s="1285"/>
      <c r="J1662" s="1285"/>
      <c r="K1662" s="1285"/>
      <c r="L1662" s="1285"/>
      <c r="M1662" s="1285"/>
      <c r="N1662" s="1285"/>
      <c r="O1662" s="1441"/>
      <c r="P1662" s="1441"/>
      <c r="Q1662" s="1441"/>
      <c r="R1662" s="1441"/>
      <c r="S1662" s="1441"/>
      <c r="T1662" s="1441"/>
      <c r="U1662" s="1441"/>
      <c r="V1662" s="1441"/>
      <c r="W1662" s="5478"/>
      <c r="X1662" s="925"/>
      <c r="Y1662" s="1440"/>
      <c r="Z1662" s="1288" t="s">
        <v>1382</v>
      </c>
    </row>
    <row r="1663" spans="1:26" s="529" customFormat="1" ht="18" customHeight="1">
      <c r="A1663" s="1423" t="s">
        <v>243</v>
      </c>
      <c r="B1663" s="5460" t="s">
        <v>1395</v>
      </c>
      <c r="C1663" s="5462" t="s">
        <v>1403</v>
      </c>
      <c r="D1663" s="5462"/>
      <c r="E1663" s="5462"/>
      <c r="F1663" s="5462"/>
      <c r="G1663" s="5462"/>
      <c r="H1663" s="5462"/>
      <c r="I1663" s="5462"/>
      <c r="J1663" s="5462"/>
      <c r="K1663" s="5462"/>
      <c r="L1663" s="5462"/>
      <c r="M1663" s="5462"/>
      <c r="N1663" s="5462"/>
      <c r="O1663" s="5455" t="str">
        <f>B36</f>
        <v xml:space="preserve"> NOM DE LA RECETTE</v>
      </c>
      <c r="P1663" s="5455"/>
      <c r="Q1663" s="5455"/>
      <c r="R1663" s="5455"/>
      <c r="S1663" s="5455"/>
      <c r="T1663" s="5455"/>
      <c r="U1663" s="5455"/>
      <c r="V1663" s="5455"/>
      <c r="W1663" s="5478"/>
      <c r="X1663" s="925"/>
      <c r="Y1663" s="1423" t="s">
        <v>243</v>
      </c>
      <c r="Z1663" s="1288" t="s">
        <v>1382</v>
      </c>
    </row>
    <row r="1664" spans="1:26" s="529" customFormat="1" ht="18" customHeight="1">
      <c r="A1664" s="5457" t="str">
        <f>O1663</f>
        <v xml:space="preserve"> NOM DE LA RECETTE</v>
      </c>
      <c r="B1664" s="5461"/>
      <c r="C1664" s="5463"/>
      <c r="D1664" s="5463"/>
      <c r="E1664" s="5463"/>
      <c r="F1664" s="5463"/>
      <c r="G1664" s="5463"/>
      <c r="H1664" s="5463"/>
      <c r="I1664" s="5463"/>
      <c r="J1664" s="5463"/>
      <c r="K1664" s="5463"/>
      <c r="L1664" s="5463"/>
      <c r="M1664" s="5463"/>
      <c r="N1664" s="5463"/>
      <c r="O1664" s="5456"/>
      <c r="P1664" s="5456"/>
      <c r="Q1664" s="5456"/>
      <c r="R1664" s="5456"/>
      <c r="S1664" s="5456"/>
      <c r="T1664" s="5456"/>
      <c r="U1664" s="5456"/>
      <c r="V1664" s="5456"/>
      <c r="W1664" s="5478"/>
      <c r="X1664" s="925"/>
      <c r="Y1664" s="5457">
        <f>AM1663</f>
        <v>0</v>
      </c>
      <c r="Z1664" s="1288" t="s">
        <v>1382</v>
      </c>
    </row>
    <row r="1665" spans="1:26" s="529" customFormat="1" ht="18" customHeight="1">
      <c r="A1665" s="5302"/>
      <c r="B1665" s="5458">
        <f>S41</f>
        <v>2</v>
      </c>
      <c r="C1665" s="5459" t="str">
        <f>B41</f>
        <v xml:space="preserve">Nom des  Auteurs </v>
      </c>
      <c r="D1665" s="5459"/>
      <c r="E1665" s="5459"/>
      <c r="F1665" s="5459"/>
      <c r="G1665" s="5459"/>
      <c r="H1665" s="5459"/>
      <c r="I1665" s="5459"/>
      <c r="J1665" s="5459"/>
      <c r="K1665" s="5459"/>
      <c r="L1665" s="5459"/>
      <c r="M1665" s="5459"/>
      <c r="N1665" s="5459"/>
      <c r="O1665" s="5456"/>
      <c r="P1665" s="5456"/>
      <c r="Q1665" s="5456"/>
      <c r="R1665" s="5456"/>
      <c r="S1665" s="5456"/>
      <c r="T1665" s="5456"/>
      <c r="U1665" s="5456"/>
      <c r="V1665" s="5456"/>
      <c r="W1665" s="5478"/>
      <c r="X1665" s="925"/>
      <c r="Y1665" s="5302"/>
      <c r="Z1665" s="1288" t="s">
        <v>1382</v>
      </c>
    </row>
    <row r="1666" spans="1:26" s="529" customFormat="1" ht="18" customHeight="1">
      <c r="A1666" s="5302"/>
      <c r="B1666" s="5458"/>
      <c r="C1666" s="5459"/>
      <c r="D1666" s="5459"/>
      <c r="E1666" s="5459"/>
      <c r="F1666" s="5459"/>
      <c r="G1666" s="5459"/>
      <c r="H1666" s="5459"/>
      <c r="I1666" s="5459"/>
      <c r="J1666" s="5459"/>
      <c r="K1666" s="5459"/>
      <c r="L1666" s="5459"/>
      <c r="M1666" s="5459"/>
      <c r="N1666" s="5459"/>
      <c r="O1666" s="5456"/>
      <c r="P1666" s="5456"/>
      <c r="Q1666" s="5456"/>
      <c r="R1666" s="5456"/>
      <c r="S1666" s="5456"/>
      <c r="T1666" s="5456"/>
      <c r="U1666" s="5456"/>
      <c r="V1666" s="5456"/>
      <c r="W1666" s="5478"/>
      <c r="X1666" s="925"/>
      <c r="Y1666" s="5302"/>
      <c r="Z1666" s="1288" t="s">
        <v>1382</v>
      </c>
    </row>
    <row r="1667" spans="1:26" s="529" customFormat="1" ht="18" customHeight="1">
      <c r="A1667" s="5302"/>
      <c r="B1667" s="5458"/>
      <c r="C1667" s="5459"/>
      <c r="D1667" s="5459"/>
      <c r="E1667" s="5459"/>
      <c r="F1667" s="5459"/>
      <c r="G1667" s="5459"/>
      <c r="H1667" s="5459"/>
      <c r="I1667" s="5459"/>
      <c r="J1667" s="5459"/>
      <c r="K1667" s="5459"/>
      <c r="L1667" s="5459"/>
      <c r="M1667" s="5459"/>
      <c r="N1667" s="5459"/>
      <c r="O1667" s="5456"/>
      <c r="P1667" s="5456"/>
      <c r="Q1667" s="5456"/>
      <c r="R1667" s="5456"/>
      <c r="S1667" s="5456"/>
      <c r="T1667" s="5456"/>
      <c r="U1667" s="5456"/>
      <c r="V1667" s="5456"/>
      <c r="W1667" s="5478"/>
      <c r="X1667" s="925"/>
      <c r="Y1667" s="5302"/>
      <c r="Z1667" s="1288" t="s">
        <v>1382</v>
      </c>
    </row>
    <row r="1668" spans="1:26" s="529" customFormat="1" ht="18" customHeight="1">
      <c r="A1668" s="5302"/>
      <c r="B1668" s="1424"/>
      <c r="C1668" s="939"/>
      <c r="D1668" s="939"/>
      <c r="E1668" s="939"/>
      <c r="F1668" s="939"/>
      <c r="G1668" s="939"/>
      <c r="H1668" s="939"/>
      <c r="I1668" s="939"/>
      <c r="J1668" s="939"/>
      <c r="K1668" s="939"/>
      <c r="L1668" s="939"/>
      <c r="M1668" s="939"/>
      <c r="N1668" s="939"/>
      <c r="O1668" s="1425"/>
      <c r="P1668" s="1425"/>
      <c r="Q1668" s="1425"/>
      <c r="R1668" s="1425"/>
      <c r="S1668" s="1425"/>
      <c r="T1668" s="1425"/>
      <c r="U1668" s="1425"/>
      <c r="V1668" s="1425"/>
      <c r="W1668" s="5478"/>
      <c r="X1668" s="925"/>
      <c r="Y1668" s="5302"/>
      <c r="Z1668" s="1288" t="s">
        <v>1382</v>
      </c>
    </row>
    <row r="1669" spans="1:26" s="529" customFormat="1" ht="18" customHeight="1">
      <c r="A1669" s="5302"/>
      <c r="B1669" s="1426" t="s">
        <v>27</v>
      </c>
      <c r="C1669" s="5453" t="s">
        <v>301</v>
      </c>
      <c r="D1669" s="5453"/>
      <c r="E1669" s="5453"/>
      <c r="F1669" s="5453"/>
      <c r="G1669" s="5453"/>
      <c r="H1669" s="5453"/>
      <c r="I1669" s="5453"/>
      <c r="J1669" s="5453"/>
      <c r="K1669" s="5453"/>
      <c r="L1669" s="1330" t="s">
        <v>330</v>
      </c>
      <c r="M1669" s="5453" t="s">
        <v>301</v>
      </c>
      <c r="N1669" s="5453"/>
      <c r="O1669" s="5453"/>
      <c r="P1669" s="5453"/>
      <c r="Q1669" s="5453"/>
      <c r="R1669" s="5453"/>
      <c r="S1669" s="5453"/>
      <c r="T1669" s="5453"/>
      <c r="U1669" s="5453"/>
      <c r="V1669" s="5454"/>
      <c r="W1669" s="5478"/>
      <c r="X1669" s="925"/>
      <c r="Y1669" s="5302"/>
      <c r="Z1669" s="1288" t="s">
        <v>1382</v>
      </c>
    </row>
    <row r="1670" spans="1:26" s="529" customFormat="1" ht="18" customHeight="1">
      <c r="A1670" s="5302"/>
      <c r="B1670" s="1426" t="s">
        <v>30</v>
      </c>
      <c r="C1670" s="5453"/>
      <c r="D1670" s="5453"/>
      <c r="E1670" s="5453"/>
      <c r="F1670" s="5453"/>
      <c r="G1670" s="5453"/>
      <c r="H1670" s="5453"/>
      <c r="I1670" s="5453"/>
      <c r="J1670" s="5453"/>
      <c r="K1670" s="5453"/>
      <c r="L1670" s="1330" t="s">
        <v>331</v>
      </c>
      <c r="M1670" s="5453"/>
      <c r="N1670" s="5453"/>
      <c r="O1670" s="5453"/>
      <c r="P1670" s="5453"/>
      <c r="Q1670" s="5453"/>
      <c r="R1670" s="5453"/>
      <c r="S1670" s="5453"/>
      <c r="T1670" s="5453"/>
      <c r="U1670" s="5453"/>
      <c r="V1670" s="5454"/>
      <c r="W1670" s="5478"/>
      <c r="X1670" s="925"/>
      <c r="Y1670" s="5302"/>
      <c r="Z1670" s="1288" t="s">
        <v>1382</v>
      </c>
    </row>
    <row r="1671" spans="1:26" s="529" customFormat="1" ht="18" customHeight="1">
      <c r="A1671" s="5302"/>
      <c r="B1671" s="1426" t="s">
        <v>248</v>
      </c>
      <c r="C1671" s="5453"/>
      <c r="D1671" s="5453"/>
      <c r="E1671" s="5453"/>
      <c r="F1671" s="5453"/>
      <c r="G1671" s="5453"/>
      <c r="H1671" s="5453"/>
      <c r="I1671" s="5453"/>
      <c r="J1671" s="5453"/>
      <c r="K1671" s="5453"/>
      <c r="L1671" s="1330" t="s">
        <v>332</v>
      </c>
      <c r="M1671" s="5453"/>
      <c r="N1671" s="5453"/>
      <c r="O1671" s="5453"/>
      <c r="P1671" s="5453"/>
      <c r="Q1671" s="5453"/>
      <c r="R1671" s="5453"/>
      <c r="S1671" s="5453"/>
      <c r="T1671" s="5453"/>
      <c r="U1671" s="5453"/>
      <c r="V1671" s="5454"/>
      <c r="W1671" s="5478"/>
      <c r="X1671" s="925"/>
      <c r="Y1671" s="5302"/>
      <c r="Z1671" s="1288" t="s">
        <v>1382</v>
      </c>
    </row>
    <row r="1672" spans="1:26" s="529" customFormat="1" ht="18" customHeight="1">
      <c r="A1672" s="5302"/>
      <c r="B1672" s="1426" t="s">
        <v>12</v>
      </c>
      <c r="C1672" s="5453"/>
      <c r="D1672" s="5453"/>
      <c r="E1672" s="5453"/>
      <c r="F1672" s="5453"/>
      <c r="G1672" s="5453"/>
      <c r="H1672" s="5453"/>
      <c r="I1672" s="5453"/>
      <c r="J1672" s="5453"/>
      <c r="K1672" s="5453"/>
      <c r="L1672" s="1330" t="s">
        <v>333</v>
      </c>
      <c r="M1672" s="5453"/>
      <c r="N1672" s="5453"/>
      <c r="O1672" s="5453"/>
      <c r="P1672" s="5453"/>
      <c r="Q1672" s="5453"/>
      <c r="R1672" s="5453"/>
      <c r="S1672" s="5453"/>
      <c r="T1672" s="5453"/>
      <c r="U1672" s="5453"/>
      <c r="V1672" s="5454"/>
      <c r="W1672" s="5478"/>
      <c r="X1672" s="925"/>
      <c r="Y1672" s="5302"/>
      <c r="Z1672" s="1288" t="s">
        <v>1382</v>
      </c>
    </row>
    <row r="1673" spans="1:26" s="529" customFormat="1" ht="18" customHeight="1">
      <c r="A1673" s="5302"/>
      <c r="B1673" s="1426" t="s">
        <v>13</v>
      </c>
      <c r="C1673" s="5453"/>
      <c r="D1673" s="5453"/>
      <c r="E1673" s="5453"/>
      <c r="F1673" s="5453"/>
      <c r="G1673" s="5453"/>
      <c r="H1673" s="5453"/>
      <c r="I1673" s="5453"/>
      <c r="J1673" s="5453"/>
      <c r="K1673" s="5453"/>
      <c r="L1673" s="1330" t="s">
        <v>334</v>
      </c>
      <c r="M1673" s="5453"/>
      <c r="N1673" s="5453"/>
      <c r="O1673" s="5453"/>
      <c r="P1673" s="5453"/>
      <c r="Q1673" s="5453"/>
      <c r="R1673" s="5453"/>
      <c r="S1673" s="5453"/>
      <c r="T1673" s="5453"/>
      <c r="U1673" s="5453"/>
      <c r="V1673" s="5454"/>
      <c r="W1673" s="5478"/>
      <c r="X1673" s="925"/>
      <c r="Y1673" s="5302"/>
      <c r="Z1673" s="1288" t="s">
        <v>1382</v>
      </c>
    </row>
    <row r="1674" spans="1:26" s="529" customFormat="1" ht="18" customHeight="1">
      <c r="A1674" s="5302"/>
      <c r="B1674" s="1426" t="s">
        <v>15</v>
      </c>
      <c r="C1674" s="5453"/>
      <c r="D1674" s="5453"/>
      <c r="E1674" s="5453"/>
      <c r="F1674" s="5453"/>
      <c r="G1674" s="5453"/>
      <c r="H1674" s="5453"/>
      <c r="I1674" s="5453"/>
      <c r="J1674" s="5453"/>
      <c r="K1674" s="5453"/>
      <c r="L1674" s="1330" t="s">
        <v>335</v>
      </c>
      <c r="M1674" s="5453"/>
      <c r="N1674" s="5453"/>
      <c r="O1674" s="5453"/>
      <c r="P1674" s="5453"/>
      <c r="Q1674" s="5453"/>
      <c r="R1674" s="5453"/>
      <c r="S1674" s="5453"/>
      <c r="T1674" s="5453"/>
      <c r="U1674" s="5453"/>
      <c r="V1674" s="5454"/>
      <c r="W1674" s="5478"/>
      <c r="X1674" s="925"/>
      <c r="Y1674" s="5302"/>
      <c r="Z1674" s="1288" t="s">
        <v>1382</v>
      </c>
    </row>
    <row r="1675" spans="1:26" s="529" customFormat="1" ht="18" customHeight="1">
      <c r="A1675" s="5302"/>
      <c r="B1675" s="1426" t="s">
        <v>281</v>
      </c>
      <c r="C1675" s="5453"/>
      <c r="D1675" s="5453"/>
      <c r="E1675" s="5453"/>
      <c r="F1675" s="5453"/>
      <c r="G1675" s="5453"/>
      <c r="H1675" s="5453"/>
      <c r="I1675" s="5453"/>
      <c r="J1675" s="5453"/>
      <c r="K1675" s="5453"/>
      <c r="L1675" s="1330" t="s">
        <v>336</v>
      </c>
      <c r="M1675" s="5453"/>
      <c r="N1675" s="5453"/>
      <c r="O1675" s="5453"/>
      <c r="P1675" s="5453"/>
      <c r="Q1675" s="5453"/>
      <c r="R1675" s="5453"/>
      <c r="S1675" s="5453"/>
      <c r="T1675" s="5453"/>
      <c r="U1675" s="5453"/>
      <c r="V1675" s="5454"/>
      <c r="W1675" s="5478"/>
      <c r="X1675" s="925"/>
      <c r="Y1675" s="5302"/>
      <c r="Z1675" s="1288" t="s">
        <v>1382</v>
      </c>
    </row>
    <row r="1676" spans="1:26" s="529" customFormat="1" ht="18" customHeight="1">
      <c r="A1676" s="5302"/>
      <c r="B1676" s="1426" t="s">
        <v>282</v>
      </c>
      <c r="C1676" s="5453"/>
      <c r="D1676" s="5453"/>
      <c r="E1676" s="5453"/>
      <c r="F1676" s="5453"/>
      <c r="G1676" s="5453"/>
      <c r="H1676" s="5453"/>
      <c r="I1676" s="5453"/>
      <c r="J1676" s="5453"/>
      <c r="K1676" s="5453"/>
      <c r="L1676" s="1330" t="s">
        <v>337</v>
      </c>
      <c r="M1676" s="5453"/>
      <c r="N1676" s="5453"/>
      <c r="O1676" s="5453"/>
      <c r="P1676" s="5453"/>
      <c r="Q1676" s="5453"/>
      <c r="R1676" s="5453"/>
      <c r="S1676" s="5453"/>
      <c r="T1676" s="5453"/>
      <c r="U1676" s="5453"/>
      <c r="V1676" s="5454"/>
      <c r="W1676" s="5478"/>
      <c r="X1676" s="925"/>
      <c r="Y1676" s="5302"/>
      <c r="Z1676" s="1288" t="s">
        <v>1382</v>
      </c>
    </row>
    <row r="1677" spans="1:26" s="529" customFormat="1" ht="18" customHeight="1">
      <c r="A1677" s="5302"/>
      <c r="B1677" s="1426" t="s">
        <v>328</v>
      </c>
      <c r="C1677" s="5453"/>
      <c r="D1677" s="5453"/>
      <c r="E1677" s="5453"/>
      <c r="F1677" s="5453"/>
      <c r="G1677" s="5453"/>
      <c r="H1677" s="5453"/>
      <c r="I1677" s="5453"/>
      <c r="J1677" s="5453"/>
      <c r="K1677" s="5453"/>
      <c r="L1677" s="1330" t="s">
        <v>338</v>
      </c>
      <c r="M1677" s="5453"/>
      <c r="N1677" s="5453"/>
      <c r="O1677" s="5453"/>
      <c r="P1677" s="5453"/>
      <c r="Q1677" s="5453"/>
      <c r="R1677" s="5453"/>
      <c r="S1677" s="5453"/>
      <c r="T1677" s="5453"/>
      <c r="U1677" s="5453"/>
      <c r="V1677" s="5454"/>
      <c r="W1677" s="5478"/>
      <c r="X1677" s="925"/>
      <c r="Y1677" s="5302"/>
      <c r="Z1677" s="1288" t="s">
        <v>1382</v>
      </c>
    </row>
    <row r="1678" spans="1:26" s="529" customFormat="1" ht="18" customHeight="1">
      <c r="A1678" s="5302"/>
      <c r="B1678" s="1426" t="s">
        <v>329</v>
      </c>
      <c r="C1678" s="5453"/>
      <c r="D1678" s="5453"/>
      <c r="E1678" s="5453"/>
      <c r="F1678" s="5453"/>
      <c r="G1678" s="5453"/>
      <c r="H1678" s="5453"/>
      <c r="I1678" s="5453"/>
      <c r="J1678" s="5453"/>
      <c r="K1678" s="5453"/>
      <c r="L1678" s="1330" t="s">
        <v>339</v>
      </c>
      <c r="M1678" s="5453"/>
      <c r="N1678" s="5453"/>
      <c r="O1678" s="5453"/>
      <c r="P1678" s="5453"/>
      <c r="Q1678" s="5453"/>
      <c r="R1678" s="5453"/>
      <c r="S1678" s="5453"/>
      <c r="T1678" s="5453"/>
      <c r="U1678" s="5453"/>
      <c r="V1678" s="5454"/>
      <c r="W1678" s="5478"/>
      <c r="X1678" s="925"/>
      <c r="Y1678" s="5302"/>
      <c r="Z1678" s="1288" t="s">
        <v>1382</v>
      </c>
    </row>
    <row r="1679" spans="1:26" s="529" customFormat="1" ht="18" customHeight="1" thickBot="1">
      <c r="A1679" s="5302"/>
      <c r="B1679" s="1426"/>
      <c r="C1679" s="5453"/>
      <c r="D1679" s="5453"/>
      <c r="E1679" s="5453"/>
      <c r="F1679" s="5453"/>
      <c r="G1679" s="5453"/>
      <c r="H1679" s="5453"/>
      <c r="I1679" s="5453"/>
      <c r="J1679" s="5453"/>
      <c r="K1679" s="5453"/>
      <c r="L1679" s="939"/>
      <c r="M1679" s="5453"/>
      <c r="N1679" s="5453"/>
      <c r="O1679" s="5453"/>
      <c r="P1679" s="5453"/>
      <c r="Q1679" s="5453"/>
      <c r="R1679" s="5453"/>
      <c r="S1679" s="5453"/>
      <c r="T1679" s="5453"/>
      <c r="U1679" s="5453"/>
      <c r="V1679" s="5454"/>
      <c r="W1679" s="5478"/>
      <c r="X1679" s="925"/>
      <c r="Y1679" s="5302"/>
      <c r="Z1679" s="1288" t="s">
        <v>1382</v>
      </c>
    </row>
    <row r="1680" spans="1:26" s="529" customFormat="1" ht="18" customHeight="1">
      <c r="A1680" s="5302"/>
      <c r="B1680" s="5460" t="s">
        <v>1395</v>
      </c>
      <c r="C1680" s="5462" t="s">
        <v>1277</v>
      </c>
      <c r="D1680" s="5462"/>
      <c r="E1680" s="5462"/>
      <c r="F1680" s="5462"/>
      <c r="G1680" s="5462"/>
      <c r="H1680" s="5462"/>
      <c r="I1680" s="5462"/>
      <c r="J1680" s="5462"/>
      <c r="K1680" s="5462"/>
      <c r="L1680" s="5462"/>
      <c r="M1680" s="5462"/>
      <c r="N1680" s="5462"/>
      <c r="O1680" s="5455" t="str">
        <f>B36</f>
        <v xml:space="preserve"> NOM DE LA RECETTE</v>
      </c>
      <c r="P1680" s="5455"/>
      <c r="Q1680" s="5455"/>
      <c r="R1680" s="5455"/>
      <c r="S1680" s="5455"/>
      <c r="T1680" s="5455"/>
      <c r="U1680" s="5455"/>
      <c r="V1680" s="5455"/>
      <c r="W1680" s="5478"/>
      <c r="X1680" s="925"/>
      <c r="Y1680" s="5302"/>
      <c r="Z1680" s="1288" t="s">
        <v>1382</v>
      </c>
    </row>
    <row r="1681" spans="1:26" s="529" customFormat="1" ht="18" customHeight="1">
      <c r="A1681" s="5302"/>
      <c r="B1681" s="5461"/>
      <c r="C1681" s="5463"/>
      <c r="D1681" s="5463"/>
      <c r="E1681" s="5463"/>
      <c r="F1681" s="5463"/>
      <c r="G1681" s="5463"/>
      <c r="H1681" s="5463"/>
      <c r="I1681" s="5463"/>
      <c r="J1681" s="5463"/>
      <c r="K1681" s="5463"/>
      <c r="L1681" s="5463"/>
      <c r="M1681" s="5463"/>
      <c r="N1681" s="5463"/>
      <c r="O1681" s="5456"/>
      <c r="P1681" s="5456"/>
      <c r="Q1681" s="5456"/>
      <c r="R1681" s="5456"/>
      <c r="S1681" s="5456"/>
      <c r="T1681" s="5456"/>
      <c r="U1681" s="5456"/>
      <c r="V1681" s="5456"/>
      <c r="W1681" s="5478"/>
      <c r="X1681" s="925"/>
      <c r="Y1681" s="5302"/>
      <c r="Z1681" s="1288" t="s">
        <v>1382</v>
      </c>
    </row>
    <row r="1682" spans="1:26" s="529" customFormat="1" ht="18" customHeight="1">
      <c r="A1682" s="5302"/>
      <c r="B1682" s="5458">
        <f>S41</f>
        <v>2</v>
      </c>
      <c r="C1682" s="5464" t="str">
        <f>B41</f>
        <v xml:space="preserve">Nom des  Auteurs </v>
      </c>
      <c r="D1682" s="5464"/>
      <c r="E1682" s="5464"/>
      <c r="F1682" s="5464"/>
      <c r="G1682" s="5464"/>
      <c r="H1682" s="5464"/>
      <c r="I1682" s="5464"/>
      <c r="J1682" s="5464"/>
      <c r="K1682" s="5464"/>
      <c r="L1682" s="5464"/>
      <c r="M1682" s="5464"/>
      <c r="N1682" s="5464"/>
      <c r="O1682" s="5456"/>
      <c r="P1682" s="5456"/>
      <c r="Q1682" s="5456"/>
      <c r="R1682" s="5456"/>
      <c r="S1682" s="5456"/>
      <c r="T1682" s="5456"/>
      <c r="U1682" s="5456"/>
      <c r="V1682" s="5456"/>
      <c r="W1682" s="5478"/>
      <c r="X1682" s="925"/>
      <c r="Y1682" s="5302"/>
      <c r="Z1682" s="1288" t="s">
        <v>1382</v>
      </c>
    </row>
    <row r="1683" spans="1:26" s="529" customFormat="1" ht="18" customHeight="1">
      <c r="A1683" s="5302"/>
      <c r="B1683" s="5458"/>
      <c r="C1683" s="5464"/>
      <c r="D1683" s="5464"/>
      <c r="E1683" s="5464"/>
      <c r="F1683" s="5464"/>
      <c r="G1683" s="5464"/>
      <c r="H1683" s="5464"/>
      <c r="I1683" s="5464"/>
      <c r="J1683" s="5464"/>
      <c r="K1683" s="5464"/>
      <c r="L1683" s="5464"/>
      <c r="M1683" s="5464"/>
      <c r="N1683" s="5464"/>
      <c r="O1683" s="5456"/>
      <c r="P1683" s="5456"/>
      <c r="Q1683" s="5456"/>
      <c r="R1683" s="5456"/>
      <c r="S1683" s="5456"/>
      <c r="T1683" s="5456"/>
      <c r="U1683" s="5456"/>
      <c r="V1683" s="5456"/>
      <c r="W1683" s="5478"/>
      <c r="X1683" s="925"/>
      <c r="Y1683" s="5302"/>
      <c r="Z1683" s="1288" t="s">
        <v>1382</v>
      </c>
    </row>
    <row r="1684" spans="1:26" s="529" customFormat="1" ht="18" customHeight="1">
      <c r="A1684" s="5302"/>
      <c r="B1684" s="1426"/>
      <c r="C1684" s="939"/>
      <c r="D1684" s="939"/>
      <c r="E1684" s="939"/>
      <c r="F1684" s="939"/>
      <c r="G1684" s="939"/>
      <c r="H1684" s="939"/>
      <c r="I1684" s="939"/>
      <c r="J1684" s="939"/>
      <c r="K1684" s="939"/>
      <c r="L1684" s="939"/>
      <c r="M1684" s="939"/>
      <c r="N1684" s="939"/>
      <c r="O1684" s="1425"/>
      <c r="P1684" s="1425"/>
      <c r="Q1684" s="1425"/>
      <c r="R1684" s="1425"/>
      <c r="S1684" s="1425"/>
      <c r="T1684" s="1425"/>
      <c r="U1684" s="1425"/>
      <c r="V1684" s="1425"/>
      <c r="W1684" s="5478"/>
      <c r="X1684" s="925"/>
      <c r="Y1684" s="5302"/>
      <c r="Z1684" s="1288" t="s">
        <v>1382</v>
      </c>
    </row>
    <row r="1685" spans="1:26" s="529" customFormat="1" ht="18" customHeight="1">
      <c r="A1685" s="5302"/>
      <c r="B1685" s="1426" t="s">
        <v>27</v>
      </c>
      <c r="C1685" s="5453" t="s">
        <v>301</v>
      </c>
      <c r="D1685" s="5453"/>
      <c r="E1685" s="5453"/>
      <c r="F1685" s="5453"/>
      <c r="G1685" s="5453"/>
      <c r="H1685" s="5453"/>
      <c r="I1685" s="5453"/>
      <c r="J1685" s="5453"/>
      <c r="K1685" s="5453"/>
      <c r="L1685" s="1330" t="s">
        <v>330</v>
      </c>
      <c r="M1685" s="5453" t="s">
        <v>301</v>
      </c>
      <c r="N1685" s="5453"/>
      <c r="O1685" s="5453"/>
      <c r="P1685" s="5453"/>
      <c r="Q1685" s="5453"/>
      <c r="R1685" s="5453"/>
      <c r="S1685" s="5453"/>
      <c r="T1685" s="5453"/>
      <c r="U1685" s="5453"/>
      <c r="V1685" s="5454"/>
      <c r="W1685" s="5478"/>
      <c r="X1685" s="925"/>
      <c r="Y1685" s="5302"/>
      <c r="Z1685" s="1288" t="s">
        <v>1382</v>
      </c>
    </row>
    <row r="1686" spans="1:26" s="529" customFormat="1" ht="18" customHeight="1">
      <c r="A1686" s="5302"/>
      <c r="B1686" s="1426" t="s">
        <v>30</v>
      </c>
      <c r="C1686" s="5453"/>
      <c r="D1686" s="5453"/>
      <c r="E1686" s="5453"/>
      <c r="F1686" s="5453"/>
      <c r="G1686" s="5453"/>
      <c r="H1686" s="5453"/>
      <c r="I1686" s="5453"/>
      <c r="J1686" s="5453"/>
      <c r="K1686" s="5453"/>
      <c r="L1686" s="1330" t="s">
        <v>331</v>
      </c>
      <c r="M1686" s="5453"/>
      <c r="N1686" s="5453"/>
      <c r="O1686" s="5453"/>
      <c r="P1686" s="5453"/>
      <c r="Q1686" s="5453"/>
      <c r="R1686" s="5453"/>
      <c r="S1686" s="5453"/>
      <c r="T1686" s="5453"/>
      <c r="U1686" s="5453"/>
      <c r="V1686" s="5454"/>
      <c r="W1686" s="5478"/>
      <c r="X1686" s="925"/>
      <c r="Y1686" s="5302"/>
      <c r="Z1686" s="1288" t="s">
        <v>1382</v>
      </c>
    </row>
    <row r="1687" spans="1:26" s="529" customFormat="1" ht="18" customHeight="1">
      <c r="A1687" s="5302"/>
      <c r="B1687" s="1426" t="s">
        <v>248</v>
      </c>
      <c r="C1687" s="5453"/>
      <c r="D1687" s="5453"/>
      <c r="E1687" s="5453"/>
      <c r="F1687" s="5453"/>
      <c r="G1687" s="5453"/>
      <c r="H1687" s="5453"/>
      <c r="I1687" s="5453"/>
      <c r="J1687" s="5453"/>
      <c r="K1687" s="5453"/>
      <c r="L1687" s="1330" t="s">
        <v>332</v>
      </c>
      <c r="M1687" s="5453"/>
      <c r="N1687" s="5453"/>
      <c r="O1687" s="5453"/>
      <c r="P1687" s="5453"/>
      <c r="Q1687" s="5453"/>
      <c r="R1687" s="5453"/>
      <c r="S1687" s="5453"/>
      <c r="T1687" s="5453"/>
      <c r="U1687" s="5453"/>
      <c r="V1687" s="5454"/>
      <c r="W1687" s="5478"/>
      <c r="X1687" s="925"/>
      <c r="Y1687" s="5302"/>
      <c r="Z1687" s="1288" t="s">
        <v>1382</v>
      </c>
    </row>
    <row r="1688" spans="1:26" s="529" customFormat="1" ht="18" customHeight="1">
      <c r="A1688" s="5302"/>
      <c r="B1688" s="1426" t="s">
        <v>12</v>
      </c>
      <c r="C1688" s="5453"/>
      <c r="D1688" s="5453"/>
      <c r="E1688" s="5453"/>
      <c r="F1688" s="5453"/>
      <c r="G1688" s="5453"/>
      <c r="H1688" s="5453"/>
      <c r="I1688" s="5453"/>
      <c r="J1688" s="5453"/>
      <c r="K1688" s="5453"/>
      <c r="L1688" s="1330" t="s">
        <v>333</v>
      </c>
      <c r="M1688" s="5453"/>
      <c r="N1688" s="5453"/>
      <c r="O1688" s="5453"/>
      <c r="P1688" s="5453"/>
      <c r="Q1688" s="5453"/>
      <c r="R1688" s="5453"/>
      <c r="S1688" s="5453"/>
      <c r="T1688" s="5453"/>
      <c r="U1688" s="5453"/>
      <c r="V1688" s="5454"/>
      <c r="W1688" s="5478"/>
      <c r="X1688" s="925"/>
      <c r="Y1688" s="5302"/>
      <c r="Z1688" s="1288" t="s">
        <v>1382</v>
      </c>
    </row>
    <row r="1689" spans="1:26" s="529" customFormat="1" ht="18" customHeight="1">
      <c r="A1689" s="5302"/>
      <c r="B1689" s="1426" t="s">
        <v>13</v>
      </c>
      <c r="C1689" s="5453"/>
      <c r="D1689" s="5453"/>
      <c r="E1689" s="5453"/>
      <c r="F1689" s="5453"/>
      <c r="G1689" s="5453"/>
      <c r="H1689" s="5453"/>
      <c r="I1689" s="5453"/>
      <c r="J1689" s="5453"/>
      <c r="K1689" s="5453"/>
      <c r="L1689" s="1330" t="s">
        <v>334</v>
      </c>
      <c r="M1689" s="5453"/>
      <c r="N1689" s="5453"/>
      <c r="O1689" s="5453"/>
      <c r="P1689" s="5453"/>
      <c r="Q1689" s="5453"/>
      <c r="R1689" s="5453"/>
      <c r="S1689" s="5453"/>
      <c r="T1689" s="5453"/>
      <c r="U1689" s="5453"/>
      <c r="V1689" s="5454"/>
      <c r="W1689" s="5478"/>
      <c r="X1689" s="925"/>
      <c r="Y1689" s="5302"/>
      <c r="Z1689" s="1288" t="s">
        <v>1382</v>
      </c>
    </row>
    <row r="1690" spans="1:26" s="529" customFormat="1" ht="18" customHeight="1">
      <c r="A1690" s="5302"/>
      <c r="B1690" s="1426" t="s">
        <v>15</v>
      </c>
      <c r="C1690" s="5453"/>
      <c r="D1690" s="5453"/>
      <c r="E1690" s="5453"/>
      <c r="F1690" s="5453"/>
      <c r="G1690" s="5453"/>
      <c r="H1690" s="5453"/>
      <c r="I1690" s="5453"/>
      <c r="J1690" s="5453"/>
      <c r="K1690" s="5453"/>
      <c r="L1690" s="1330" t="s">
        <v>335</v>
      </c>
      <c r="M1690" s="5453"/>
      <c r="N1690" s="5453"/>
      <c r="O1690" s="5453"/>
      <c r="P1690" s="5453"/>
      <c r="Q1690" s="5453"/>
      <c r="R1690" s="5453"/>
      <c r="S1690" s="5453"/>
      <c r="T1690" s="5453"/>
      <c r="U1690" s="5453"/>
      <c r="V1690" s="5454"/>
      <c r="W1690" s="5478"/>
      <c r="X1690" s="925"/>
      <c r="Y1690" s="5302"/>
      <c r="Z1690" s="1288" t="s">
        <v>1382</v>
      </c>
    </row>
    <row r="1691" spans="1:26" s="529" customFormat="1" ht="18" customHeight="1">
      <c r="A1691" s="5302"/>
      <c r="B1691" s="1426" t="s">
        <v>281</v>
      </c>
      <c r="C1691" s="5453"/>
      <c r="D1691" s="5453"/>
      <c r="E1691" s="5453"/>
      <c r="F1691" s="5453"/>
      <c r="G1691" s="5453"/>
      <c r="H1691" s="5453"/>
      <c r="I1691" s="5453"/>
      <c r="J1691" s="5453"/>
      <c r="K1691" s="5453"/>
      <c r="L1691" s="1330" t="s">
        <v>336</v>
      </c>
      <c r="M1691" s="5453"/>
      <c r="N1691" s="5453"/>
      <c r="O1691" s="5453"/>
      <c r="P1691" s="5453"/>
      <c r="Q1691" s="5453"/>
      <c r="R1691" s="5453"/>
      <c r="S1691" s="5453"/>
      <c r="T1691" s="5453"/>
      <c r="U1691" s="5453"/>
      <c r="V1691" s="5454"/>
      <c r="W1691" s="5478"/>
      <c r="X1691" s="925"/>
      <c r="Y1691" s="5302"/>
      <c r="Z1691" s="1288" t="s">
        <v>1382</v>
      </c>
    </row>
    <row r="1692" spans="1:26" s="529" customFormat="1" ht="18" customHeight="1">
      <c r="A1692" s="5302"/>
      <c r="B1692" s="1426" t="s">
        <v>282</v>
      </c>
      <c r="C1692" s="5453"/>
      <c r="D1692" s="5453"/>
      <c r="E1692" s="5453"/>
      <c r="F1692" s="5453"/>
      <c r="G1692" s="5453"/>
      <c r="H1692" s="5453"/>
      <c r="I1692" s="5453"/>
      <c r="J1692" s="5453"/>
      <c r="K1692" s="5453"/>
      <c r="L1692" s="1330" t="s">
        <v>337</v>
      </c>
      <c r="M1692" s="5453"/>
      <c r="N1692" s="5453"/>
      <c r="O1692" s="5453"/>
      <c r="P1692" s="5453"/>
      <c r="Q1692" s="5453"/>
      <c r="R1692" s="5453"/>
      <c r="S1692" s="5453"/>
      <c r="T1692" s="5453"/>
      <c r="U1692" s="5453"/>
      <c r="V1692" s="5454"/>
      <c r="W1692" s="5478"/>
      <c r="X1692" s="925"/>
      <c r="Y1692" s="5302"/>
      <c r="Z1692" s="1288" t="s">
        <v>1382</v>
      </c>
    </row>
    <row r="1693" spans="1:26" s="529" customFormat="1" ht="18" customHeight="1">
      <c r="A1693" s="5302"/>
      <c r="B1693" s="1426" t="s">
        <v>328</v>
      </c>
      <c r="C1693" s="5453"/>
      <c r="D1693" s="5453"/>
      <c r="E1693" s="5453"/>
      <c r="F1693" s="5453"/>
      <c r="G1693" s="5453"/>
      <c r="H1693" s="5453"/>
      <c r="I1693" s="5453"/>
      <c r="J1693" s="5453"/>
      <c r="K1693" s="5453"/>
      <c r="L1693" s="1330" t="s">
        <v>338</v>
      </c>
      <c r="M1693" s="5453"/>
      <c r="N1693" s="5453"/>
      <c r="O1693" s="5453"/>
      <c r="P1693" s="5453"/>
      <c r="Q1693" s="5453"/>
      <c r="R1693" s="5453"/>
      <c r="S1693" s="5453"/>
      <c r="T1693" s="5453"/>
      <c r="U1693" s="5453"/>
      <c r="V1693" s="5454"/>
      <c r="W1693" s="5478"/>
      <c r="X1693" s="925"/>
      <c r="Y1693" s="5302"/>
      <c r="Z1693" s="1288" t="s">
        <v>1382</v>
      </c>
    </row>
    <row r="1694" spans="1:26" ht="18" customHeight="1">
      <c r="A1694" s="5302"/>
      <c r="B1694" s="1426" t="s">
        <v>329</v>
      </c>
      <c r="C1694" s="5453"/>
      <c r="D1694" s="5453"/>
      <c r="E1694" s="5453"/>
      <c r="F1694" s="5453"/>
      <c r="G1694" s="5453"/>
      <c r="H1694" s="5453"/>
      <c r="I1694" s="5453"/>
      <c r="J1694" s="5453"/>
      <c r="K1694" s="5453"/>
      <c r="L1694" s="1330" t="s">
        <v>339</v>
      </c>
      <c r="M1694" s="5453"/>
      <c r="N1694" s="5453"/>
      <c r="O1694" s="5453"/>
      <c r="P1694" s="5453"/>
      <c r="Q1694" s="5453"/>
      <c r="R1694" s="5453"/>
      <c r="S1694" s="5453"/>
      <c r="T1694" s="5453"/>
      <c r="U1694" s="5453"/>
      <c r="V1694" s="5454"/>
      <c r="W1694" s="5478"/>
      <c r="Y1694" s="5302"/>
      <c r="Z1694" s="1288" t="s">
        <v>1382</v>
      </c>
    </row>
    <row r="1695" spans="1:26" ht="18" customHeight="1" thickBot="1">
      <c r="A1695" s="5302"/>
      <c r="B1695" s="1426"/>
      <c r="C1695" s="5453"/>
      <c r="D1695" s="5453"/>
      <c r="E1695" s="5453"/>
      <c r="F1695" s="5453"/>
      <c r="G1695" s="5453"/>
      <c r="H1695" s="5453"/>
      <c r="I1695" s="5453"/>
      <c r="J1695" s="5453"/>
      <c r="K1695" s="5453"/>
      <c r="L1695" s="939"/>
      <c r="M1695" s="5453"/>
      <c r="N1695" s="5453"/>
      <c r="O1695" s="5453"/>
      <c r="P1695" s="5453"/>
      <c r="Q1695" s="5453"/>
      <c r="R1695" s="5453"/>
      <c r="S1695" s="5453"/>
      <c r="T1695" s="5453"/>
      <c r="U1695" s="5453"/>
      <c r="V1695" s="5454"/>
      <c r="W1695" s="5478"/>
      <c r="Y1695" s="5302"/>
      <c r="Z1695" s="1288" t="s">
        <v>1382</v>
      </c>
    </row>
    <row r="1696" spans="1:26" ht="18" customHeight="1">
      <c r="A1696" s="5302"/>
      <c r="B1696" s="1427"/>
      <c r="C1696" s="1428"/>
      <c r="D1696" s="1428"/>
      <c r="E1696" s="1428"/>
      <c r="F1696" s="1428"/>
      <c r="G1696" s="1428"/>
      <c r="H1696" s="1428"/>
      <c r="I1696" s="1428"/>
      <c r="J1696" s="1428"/>
      <c r="K1696" s="1428"/>
      <c r="L1696" s="1428"/>
      <c r="M1696" s="1428"/>
      <c r="N1696" s="1428"/>
      <c r="O1696" s="1428"/>
      <c r="P1696" s="1428"/>
      <c r="Q1696" s="1428"/>
      <c r="R1696" s="1428"/>
      <c r="S1696" s="1428"/>
      <c r="T1696" s="1428"/>
      <c r="U1696" s="1428"/>
      <c r="V1696" s="1428"/>
      <c r="W1696" s="5478"/>
      <c r="Y1696" s="5302"/>
      <c r="Z1696" s="1288" t="s">
        <v>1382</v>
      </c>
    </row>
    <row r="1697" spans="1:27" ht="18" customHeight="1">
      <c r="A1697" s="5302"/>
      <c r="B1697" s="5303" t="s">
        <v>1404</v>
      </c>
      <c r="C1697" s="5304"/>
      <c r="D1697" s="5304"/>
      <c r="E1697" s="5304"/>
      <c r="F1697" s="5304"/>
      <c r="G1697" s="5304"/>
      <c r="H1697" s="5304"/>
      <c r="I1697" s="5304"/>
      <c r="J1697" s="5304"/>
      <c r="K1697" s="5304"/>
      <c r="L1697" s="5304"/>
      <c r="M1697" s="5304"/>
      <c r="N1697" s="5304"/>
      <c r="O1697" s="5304"/>
      <c r="P1697" s="5304"/>
      <c r="Q1697" s="5304"/>
      <c r="R1697" s="5304"/>
      <c r="S1697" s="5304"/>
      <c r="T1697" s="5304"/>
      <c r="U1697" s="5304"/>
      <c r="V1697" s="5304"/>
      <c r="W1697" s="5478"/>
      <c r="Y1697" s="5302"/>
      <c r="Z1697" s="1288" t="s">
        <v>1382</v>
      </c>
    </row>
    <row r="1698" spans="1:27" ht="18" customHeight="1">
      <c r="A1698" s="5302"/>
      <c r="B1698" s="5303"/>
      <c r="C1698" s="5304"/>
      <c r="D1698" s="5304"/>
      <c r="E1698" s="5304"/>
      <c r="F1698" s="5304"/>
      <c r="G1698" s="5304"/>
      <c r="H1698" s="5304"/>
      <c r="I1698" s="5304"/>
      <c r="J1698" s="5304"/>
      <c r="K1698" s="5304"/>
      <c r="L1698" s="5304"/>
      <c r="M1698" s="5304"/>
      <c r="N1698" s="5304"/>
      <c r="O1698" s="5304"/>
      <c r="P1698" s="5304"/>
      <c r="Q1698" s="5304"/>
      <c r="R1698" s="5304"/>
      <c r="S1698" s="5304"/>
      <c r="T1698" s="5304"/>
      <c r="U1698" s="5304"/>
      <c r="V1698" s="5304"/>
      <c r="W1698" s="5478"/>
      <c r="Y1698" s="5302"/>
      <c r="Z1698" s="1288" t="s">
        <v>1382</v>
      </c>
    </row>
    <row r="1699" spans="1:27" ht="18" customHeight="1">
      <c r="A1699" s="5302"/>
      <c r="B1699" s="5305" t="s">
        <v>1406</v>
      </c>
      <c r="C1699" s="5306"/>
      <c r="D1699" s="5306"/>
      <c r="E1699" s="5306"/>
      <c r="F1699" s="5306"/>
      <c r="G1699" s="5306"/>
      <c r="H1699" s="5306"/>
      <c r="I1699" s="5306"/>
      <c r="J1699" s="5306"/>
      <c r="K1699" s="5307"/>
      <c r="L1699" s="5308" t="s">
        <v>1407</v>
      </c>
      <c r="M1699" s="5309"/>
      <c r="N1699" s="5309"/>
      <c r="O1699" s="5309"/>
      <c r="P1699" s="5309"/>
      <c r="Q1699" s="5309"/>
      <c r="R1699" s="5309"/>
      <c r="S1699" s="5309"/>
      <c r="T1699" s="5309"/>
      <c r="U1699" s="5309"/>
      <c r="V1699" s="5310"/>
      <c r="W1699" s="5478"/>
      <c r="Y1699" s="5302"/>
      <c r="Z1699" s="1288" t="s">
        <v>1382</v>
      </c>
    </row>
    <row r="1700" spans="1:27" ht="18" customHeight="1">
      <c r="A1700" s="5302"/>
      <c r="B1700" s="1429" t="s">
        <v>322</v>
      </c>
      <c r="C1700" s="5284" t="s">
        <v>301</v>
      </c>
      <c r="D1700" s="5284"/>
      <c r="E1700" s="5284"/>
      <c r="F1700" s="5284"/>
      <c r="G1700" s="5284"/>
      <c r="H1700" s="5284"/>
      <c r="I1700" s="5284"/>
      <c r="J1700" s="5284"/>
      <c r="K1700" s="5285"/>
      <c r="L1700" s="1430" t="s">
        <v>322</v>
      </c>
      <c r="M1700" s="5286" t="s">
        <v>1439</v>
      </c>
      <c r="N1700" s="5286"/>
      <c r="O1700" s="5286"/>
      <c r="P1700" s="5286"/>
      <c r="Q1700" s="5286"/>
      <c r="R1700" s="5286"/>
      <c r="S1700" s="5286"/>
      <c r="T1700" s="5286"/>
      <c r="U1700" s="5286"/>
      <c r="V1700" s="5287"/>
      <c r="W1700" s="5478"/>
      <c r="Y1700" s="5302"/>
      <c r="Z1700" s="1288" t="s">
        <v>1382</v>
      </c>
    </row>
    <row r="1701" spans="1:27" ht="18" customHeight="1">
      <c r="A1701" s="5302"/>
      <c r="B1701" s="1429" t="s">
        <v>323</v>
      </c>
      <c r="C1701" s="5284"/>
      <c r="D1701" s="5284"/>
      <c r="E1701" s="5284"/>
      <c r="F1701" s="5284"/>
      <c r="G1701" s="5284"/>
      <c r="H1701" s="5284"/>
      <c r="I1701" s="5284"/>
      <c r="J1701" s="5284"/>
      <c r="K1701" s="5285"/>
      <c r="L1701" s="1430" t="s">
        <v>323</v>
      </c>
      <c r="M1701" s="5286"/>
      <c r="N1701" s="5286"/>
      <c r="O1701" s="5286"/>
      <c r="P1701" s="5286"/>
      <c r="Q1701" s="5286"/>
      <c r="R1701" s="5286"/>
      <c r="S1701" s="5286"/>
      <c r="T1701" s="5286"/>
      <c r="U1701" s="5286"/>
      <c r="V1701" s="5287"/>
      <c r="W1701" s="5478"/>
      <c r="Y1701" s="5302"/>
      <c r="Z1701" s="1288" t="s">
        <v>1382</v>
      </c>
    </row>
    <row r="1702" spans="1:27" ht="18" customHeight="1">
      <c r="A1702" s="5302"/>
      <c r="B1702" s="1429" t="s">
        <v>316</v>
      </c>
      <c r="C1702" s="5284"/>
      <c r="D1702" s="5284"/>
      <c r="E1702" s="5284"/>
      <c r="F1702" s="5284"/>
      <c r="G1702" s="5284"/>
      <c r="H1702" s="5284"/>
      <c r="I1702" s="5284"/>
      <c r="J1702" s="5284"/>
      <c r="K1702" s="5285"/>
      <c r="L1702" s="1430" t="s">
        <v>316</v>
      </c>
      <c r="M1702" s="5286"/>
      <c r="N1702" s="5286"/>
      <c r="O1702" s="5286"/>
      <c r="P1702" s="5286"/>
      <c r="Q1702" s="5286"/>
      <c r="R1702" s="5286"/>
      <c r="S1702" s="5286"/>
      <c r="T1702" s="5286"/>
      <c r="U1702" s="5286"/>
      <c r="V1702" s="5287"/>
      <c r="W1702" s="5478"/>
      <c r="Y1702" s="5302"/>
      <c r="Z1702" s="1288" t="s">
        <v>1382</v>
      </c>
    </row>
    <row r="1703" spans="1:27" ht="18" customHeight="1">
      <c r="A1703" s="5302"/>
      <c r="B1703" s="1429" t="s">
        <v>325</v>
      </c>
      <c r="C1703" s="5284"/>
      <c r="D1703" s="5284"/>
      <c r="E1703" s="5284"/>
      <c r="F1703" s="5284"/>
      <c r="G1703" s="5284"/>
      <c r="H1703" s="5284"/>
      <c r="I1703" s="5284"/>
      <c r="J1703" s="5284"/>
      <c r="K1703" s="5285"/>
      <c r="L1703" s="1430" t="s">
        <v>325</v>
      </c>
      <c r="M1703" s="5286"/>
      <c r="N1703" s="5286"/>
      <c r="O1703" s="5286"/>
      <c r="P1703" s="5286"/>
      <c r="Q1703" s="5286"/>
      <c r="R1703" s="5286"/>
      <c r="S1703" s="5286"/>
      <c r="T1703" s="5286"/>
      <c r="U1703" s="5286"/>
      <c r="V1703" s="5287"/>
      <c r="W1703" s="5478"/>
      <c r="Y1703" s="5302"/>
      <c r="Z1703" s="1288" t="s">
        <v>1382</v>
      </c>
    </row>
    <row r="1704" spans="1:27" ht="18" customHeight="1">
      <c r="A1704" s="5302"/>
      <c r="B1704" s="1429" t="s">
        <v>342</v>
      </c>
      <c r="C1704" s="5284"/>
      <c r="D1704" s="5284"/>
      <c r="E1704" s="5284"/>
      <c r="F1704" s="5284"/>
      <c r="G1704" s="5284"/>
      <c r="H1704" s="5284"/>
      <c r="I1704" s="5284"/>
      <c r="J1704" s="5284"/>
      <c r="K1704" s="5285"/>
      <c r="L1704" s="1430" t="s">
        <v>342</v>
      </c>
      <c r="M1704" s="5286"/>
      <c r="N1704" s="5286"/>
      <c r="O1704" s="5286"/>
      <c r="P1704" s="5286"/>
      <c r="Q1704" s="5286"/>
      <c r="R1704" s="5286"/>
      <c r="S1704" s="5286"/>
      <c r="T1704" s="5286"/>
      <c r="U1704" s="5286"/>
      <c r="V1704" s="5287"/>
      <c r="W1704" s="5478"/>
      <c r="Y1704" s="5302"/>
      <c r="Z1704" s="1288" t="s">
        <v>1382</v>
      </c>
    </row>
    <row r="1705" spans="1:27" ht="18" customHeight="1">
      <c r="A1705" s="5302"/>
      <c r="B1705" s="1429" t="s">
        <v>636</v>
      </c>
      <c r="C1705" s="5284"/>
      <c r="D1705" s="5284"/>
      <c r="E1705" s="5284"/>
      <c r="F1705" s="5284"/>
      <c r="G1705" s="5284"/>
      <c r="H1705" s="5284"/>
      <c r="I1705" s="5284"/>
      <c r="J1705" s="5284"/>
      <c r="K1705" s="5285"/>
      <c r="L1705" s="1430" t="s">
        <v>636</v>
      </c>
      <c r="M1705" s="5286"/>
      <c r="N1705" s="5286"/>
      <c r="O1705" s="5286"/>
      <c r="P1705" s="5286"/>
      <c r="Q1705" s="5286"/>
      <c r="R1705" s="5286"/>
      <c r="S1705" s="5286"/>
      <c r="T1705" s="5286"/>
      <c r="U1705" s="5286"/>
      <c r="V1705" s="5287"/>
      <c r="W1705" s="5478"/>
      <c r="Y1705" s="5302"/>
      <c r="Z1705" s="1288" t="s">
        <v>1382</v>
      </c>
    </row>
    <row r="1706" spans="1:27" ht="18" customHeight="1">
      <c r="A1706" s="5302"/>
      <c r="B1706" s="1429" t="s">
        <v>275</v>
      </c>
      <c r="C1706" s="5284"/>
      <c r="D1706" s="5284"/>
      <c r="E1706" s="5284"/>
      <c r="F1706" s="5284"/>
      <c r="G1706" s="5284"/>
      <c r="H1706" s="5284"/>
      <c r="I1706" s="5284"/>
      <c r="J1706" s="5284"/>
      <c r="K1706" s="5285"/>
      <c r="L1706" s="1430" t="s">
        <v>275</v>
      </c>
      <c r="M1706" s="5286"/>
      <c r="N1706" s="5286"/>
      <c r="O1706" s="5286"/>
      <c r="P1706" s="5286"/>
      <c r="Q1706" s="5286"/>
      <c r="R1706" s="5286"/>
      <c r="S1706" s="5286"/>
      <c r="T1706" s="5286"/>
      <c r="U1706" s="5286"/>
      <c r="V1706" s="5287"/>
      <c r="W1706" s="5478"/>
      <c r="Y1706" s="5302"/>
      <c r="Z1706" s="1288" t="s">
        <v>1382</v>
      </c>
    </row>
    <row r="1707" spans="1:27" ht="18" customHeight="1">
      <c r="A1707" s="5302"/>
      <c r="B1707" s="1429" t="s">
        <v>718</v>
      </c>
      <c r="C1707" s="5284"/>
      <c r="D1707" s="5284"/>
      <c r="E1707" s="5284"/>
      <c r="F1707" s="5284"/>
      <c r="G1707" s="5284"/>
      <c r="H1707" s="5284"/>
      <c r="I1707" s="5284"/>
      <c r="J1707" s="5284"/>
      <c r="K1707" s="5285"/>
      <c r="L1707" s="1430" t="s">
        <v>718</v>
      </c>
      <c r="M1707" s="5286"/>
      <c r="N1707" s="5286"/>
      <c r="O1707" s="5286"/>
      <c r="P1707" s="5286"/>
      <c r="Q1707" s="5286"/>
      <c r="R1707" s="5286"/>
      <c r="S1707" s="5286"/>
      <c r="T1707" s="5286"/>
      <c r="U1707" s="5286"/>
      <c r="V1707" s="5287"/>
      <c r="W1707" s="5478"/>
      <c r="Y1707" s="5302"/>
      <c r="Z1707" s="1288" t="s">
        <v>1382</v>
      </c>
    </row>
    <row r="1708" spans="1:27" ht="18" customHeight="1">
      <c r="A1708" s="5302"/>
      <c r="B1708" s="1429" t="s">
        <v>639</v>
      </c>
      <c r="C1708" s="5284"/>
      <c r="D1708" s="5284"/>
      <c r="E1708" s="5284"/>
      <c r="F1708" s="5284"/>
      <c r="G1708" s="5284"/>
      <c r="H1708" s="5284"/>
      <c r="I1708" s="5284"/>
      <c r="J1708" s="5284"/>
      <c r="K1708" s="5285"/>
      <c r="L1708" s="1430" t="s">
        <v>639</v>
      </c>
      <c r="M1708" s="5286"/>
      <c r="N1708" s="5286"/>
      <c r="O1708" s="5286"/>
      <c r="P1708" s="5286"/>
      <c r="Q1708" s="5286"/>
      <c r="R1708" s="5286"/>
      <c r="S1708" s="5286"/>
      <c r="T1708" s="5286"/>
      <c r="U1708" s="5286"/>
      <c r="V1708" s="5287"/>
      <c r="W1708" s="5478"/>
      <c r="Y1708" s="5302"/>
      <c r="Z1708" s="1288" t="s">
        <v>1382</v>
      </c>
    </row>
    <row r="1709" spans="1:27" ht="18" customHeight="1">
      <c r="A1709" s="5302"/>
      <c r="B1709" s="1429" t="s">
        <v>642</v>
      </c>
      <c r="C1709" s="5284"/>
      <c r="D1709" s="5284"/>
      <c r="E1709" s="5284"/>
      <c r="F1709" s="5284"/>
      <c r="G1709" s="5284"/>
      <c r="H1709" s="5284"/>
      <c r="I1709" s="5284"/>
      <c r="J1709" s="5284"/>
      <c r="K1709" s="5285"/>
      <c r="L1709" s="1430" t="s">
        <v>642</v>
      </c>
      <c r="M1709" s="5286"/>
      <c r="N1709" s="5286"/>
      <c r="O1709" s="5286"/>
      <c r="P1709" s="5286"/>
      <c r="Q1709" s="5286"/>
      <c r="R1709" s="5286"/>
      <c r="S1709" s="5286"/>
      <c r="T1709" s="5286"/>
      <c r="U1709" s="5286"/>
      <c r="V1709" s="5287"/>
      <c r="W1709" s="5478"/>
      <c r="Y1709" s="5302"/>
      <c r="Z1709" s="1288" t="s">
        <v>1382</v>
      </c>
    </row>
    <row r="1710" spans="1:27" ht="18" customHeight="1">
      <c r="A1710" s="5302"/>
      <c r="B1710" s="1429"/>
      <c r="C1710" s="5284"/>
      <c r="D1710" s="5284"/>
      <c r="E1710" s="5284"/>
      <c r="F1710" s="5284"/>
      <c r="G1710" s="5284"/>
      <c r="H1710" s="5284"/>
      <c r="I1710" s="5284"/>
      <c r="J1710" s="5284"/>
      <c r="K1710" s="5285"/>
      <c r="L1710" s="1430"/>
      <c r="M1710" s="5286"/>
      <c r="N1710" s="5286"/>
      <c r="O1710" s="5286"/>
      <c r="P1710" s="5286"/>
      <c r="Q1710" s="5286"/>
      <c r="R1710" s="5286"/>
      <c r="S1710" s="5286"/>
      <c r="T1710" s="5286"/>
      <c r="U1710" s="5286"/>
      <c r="V1710" s="5287"/>
      <c r="W1710" s="5479"/>
      <c r="Y1710" s="5302"/>
      <c r="Z1710" s="1288" t="s">
        <v>1382</v>
      </c>
    </row>
    <row r="1711" spans="1:27" ht="18" customHeight="1">
      <c r="A1711" s="5302"/>
      <c r="B1711" s="5288"/>
      <c r="C1711" s="5289"/>
      <c r="D1711" s="5289"/>
      <c r="E1711" s="5289"/>
      <c r="F1711" s="5289"/>
      <c r="G1711" s="5289"/>
      <c r="H1711" s="5289"/>
      <c r="I1711" s="5289"/>
      <c r="J1711" s="5289"/>
      <c r="K1711" s="5289"/>
      <c r="L1711" s="5289"/>
      <c r="M1711" s="5289"/>
      <c r="N1711" s="5289"/>
      <c r="O1711" s="5289"/>
      <c r="P1711" s="5289"/>
      <c r="Q1711" s="5289"/>
      <c r="R1711" s="5289"/>
      <c r="S1711" s="5289"/>
      <c r="T1711" s="5289"/>
      <c r="U1711" s="5289"/>
      <c r="V1711" s="5290"/>
      <c r="W1711" s="5291">
        <f>W36</f>
        <v>2</v>
      </c>
      <c r="Y1711" s="5302"/>
      <c r="Z1711" s="5507" t="s">
        <v>1408</v>
      </c>
      <c r="AA1711" s="5508"/>
    </row>
    <row r="1712" spans="1:27" ht="18" customHeight="1">
      <c r="A1712" s="5302"/>
      <c r="B1712" s="1431" t="s">
        <v>248</v>
      </c>
      <c r="C1712" s="1432"/>
      <c r="D1712" s="1432" t="s">
        <v>272</v>
      </c>
      <c r="E1712" s="5294"/>
      <c r="F1712" s="5294"/>
      <c r="G1712" s="5294"/>
      <c r="H1712" s="5294"/>
      <c r="I1712" s="5294"/>
      <c r="J1712" s="5294"/>
      <c r="K1712" s="5294"/>
      <c r="L1712" s="5294"/>
      <c r="M1712" s="5294"/>
      <c r="N1712" s="5294"/>
      <c r="O1712" s="5294"/>
      <c r="P1712" s="5294"/>
      <c r="Q1712" s="5294"/>
      <c r="R1712" s="5294"/>
      <c r="S1712" s="5294"/>
      <c r="T1712" s="5294"/>
      <c r="U1712" s="5294"/>
      <c r="V1712" s="5295"/>
      <c r="W1712" s="5292"/>
      <c r="Y1712" s="5302"/>
      <c r="Z1712" s="5507"/>
      <c r="AA1712" s="5508"/>
    </row>
    <row r="1713" spans="1:27" ht="18" customHeight="1">
      <c r="A1713" s="5302"/>
      <c r="B1713" s="5296"/>
      <c r="C1713" s="5297"/>
      <c r="D1713" s="5297"/>
      <c r="E1713" s="5297"/>
      <c r="F1713" s="5297"/>
      <c r="G1713" s="5297"/>
      <c r="H1713" s="5297"/>
      <c r="I1713" s="5297"/>
      <c r="J1713" s="5297"/>
      <c r="K1713" s="5297"/>
      <c r="L1713" s="5297"/>
      <c r="M1713" s="5297"/>
      <c r="N1713" s="5297"/>
      <c r="O1713" s="5297"/>
      <c r="P1713" s="5297"/>
      <c r="Q1713" s="5297"/>
      <c r="R1713" s="5297"/>
      <c r="S1713" s="5297"/>
      <c r="T1713" s="5297"/>
      <c r="U1713" s="5297"/>
      <c r="V1713" s="5298"/>
      <c r="W1713" s="5292"/>
      <c r="Y1713" s="5302"/>
      <c r="Z1713" s="5507"/>
      <c r="AA1713" s="5508"/>
    </row>
    <row r="1714" spans="1:27" ht="18" customHeight="1">
      <c r="A1714" s="5302"/>
      <c r="B1714" s="1433" t="s">
        <v>253</v>
      </c>
      <c r="C1714" s="5299" t="str">
        <f ca="1">CELL("nomfichier")</f>
        <v>E:\0-UPRT\1-UPRT.FR-SITE-WEB\ff-fiches-fabrications\ff-fiches-fabrication-maj-08-2020\[ff-14.B-restauration-10.postits-portions.xlsx]Nota</v>
      </c>
      <c r="D1714" s="5299"/>
      <c r="E1714" s="5299"/>
      <c r="F1714" s="5299"/>
      <c r="G1714" s="5299"/>
      <c r="H1714" s="5299"/>
      <c r="I1714" s="5299"/>
      <c r="J1714" s="5299"/>
      <c r="K1714" s="5299"/>
      <c r="L1714" s="5299"/>
      <c r="M1714" s="5299"/>
      <c r="N1714" s="5299"/>
      <c r="O1714" s="5299"/>
      <c r="P1714" s="5299"/>
      <c r="Q1714" s="5299"/>
      <c r="R1714" s="5299"/>
      <c r="S1714" s="5299"/>
      <c r="T1714" s="5299"/>
      <c r="U1714" s="5299"/>
      <c r="V1714" s="5299"/>
      <c r="W1714" s="5292"/>
      <c r="Y1714" s="5302"/>
      <c r="Z1714" s="5507"/>
      <c r="AA1714" s="5508"/>
    </row>
    <row r="1715" spans="1:27" ht="18" customHeight="1">
      <c r="A1715" s="5302"/>
      <c r="B1715" s="1434" t="s">
        <v>255</v>
      </c>
      <c r="C1715" s="5299" t="s">
        <v>1437</v>
      </c>
      <c r="D1715" s="5299"/>
      <c r="E1715" s="5299"/>
      <c r="F1715" s="5299"/>
      <c r="G1715" s="5299"/>
      <c r="H1715" s="5299"/>
      <c r="I1715" s="5299"/>
      <c r="J1715" s="5299"/>
      <c r="K1715" s="5299"/>
      <c r="L1715" s="5299"/>
      <c r="M1715" s="5299"/>
      <c r="N1715" s="5299"/>
      <c r="O1715" s="5299"/>
      <c r="P1715" s="5299"/>
      <c r="Q1715" s="5299"/>
      <c r="R1715" s="5299"/>
      <c r="S1715" s="5299"/>
      <c r="T1715" s="5299"/>
      <c r="U1715" s="5299"/>
      <c r="V1715" s="5299"/>
      <c r="W1715" s="5292"/>
      <c r="Y1715" s="5302"/>
      <c r="Z1715" s="5507"/>
      <c r="AA1715" s="5508"/>
    </row>
    <row r="1716" spans="1:27" ht="18" customHeight="1" thickBot="1">
      <c r="A1716" s="5302"/>
      <c r="B1716" s="5311" t="s">
        <v>258</v>
      </c>
      <c r="C1716" s="5312"/>
      <c r="D1716" s="5312"/>
      <c r="E1716" s="5312"/>
      <c r="F1716" s="5312"/>
      <c r="G1716" s="5312"/>
      <c r="H1716" s="5312"/>
      <c r="I1716" s="5312"/>
      <c r="J1716" s="5312"/>
      <c r="K1716" s="5312"/>
      <c r="L1716" s="5312"/>
      <c r="M1716" s="5312"/>
      <c r="N1716" s="5312"/>
      <c r="O1716" s="5312"/>
      <c r="P1716" s="5312"/>
      <c r="Q1716" s="5312"/>
      <c r="R1716" s="5312"/>
      <c r="S1716" s="5312"/>
      <c r="T1716" s="5312"/>
      <c r="U1716" s="5312"/>
      <c r="V1716" s="5313"/>
      <c r="W1716" s="5293"/>
      <c r="Y1716" s="5302"/>
      <c r="Z1716" s="5507"/>
      <c r="AA1716" s="5508"/>
    </row>
    <row r="1717" spans="1:27" ht="15" customHeight="1"/>
    <row r="1718" spans="1:27">
      <c r="O1718"/>
      <c r="P1718"/>
      <c r="Q1718"/>
      <c r="R1718"/>
      <c r="S1718"/>
      <c r="T1718"/>
    </row>
    <row r="1721" spans="1:27" ht="15" customHeight="1"/>
    <row r="1722" spans="1:27" ht="15" customHeight="1"/>
    <row r="1723" spans="1:27" ht="15" customHeight="1"/>
    <row r="1724" spans="1:27" ht="15" customHeight="1"/>
    <row r="1725" spans="1:27" ht="15" customHeight="1"/>
    <row r="1726" spans="1:27" ht="15" customHeight="1"/>
    <row r="1727" spans="1:27" ht="15" customHeight="1"/>
    <row r="1728" spans="1:27" ht="15" customHeight="1"/>
    <row r="1729" spans="5:26" ht="15" customHeight="1">
      <c r="R1729" s="1435"/>
      <c r="S1729" s="1435"/>
      <c r="T1729" s="1435"/>
      <c r="U1729" s="1435"/>
      <c r="V1729" s="1435"/>
      <c r="W1729" s="1435"/>
      <c r="X1729" s="1435"/>
      <c r="Z1729" s="1435"/>
    </row>
    <row r="1730" spans="5:26" ht="15" customHeight="1">
      <c r="E1730" s="925"/>
      <c r="F1730" s="925"/>
      <c r="G1730" s="925"/>
      <c r="H1730" s="925"/>
      <c r="I1730" s="925"/>
      <c r="J1730" s="925"/>
      <c r="K1730" s="925"/>
    </row>
    <row r="1731" spans="5:26" ht="15" customHeight="1">
      <c r="E1731" s="925"/>
      <c r="F1731" s="925"/>
      <c r="G1731" s="925"/>
      <c r="H1731" s="925"/>
      <c r="I1731" s="925"/>
      <c r="J1731" s="925"/>
      <c r="K1731" s="925"/>
    </row>
    <row r="1732" spans="5:26" ht="15" customHeight="1"/>
  </sheetData>
  <mergeCells count="675">
    <mergeCell ref="AA2:AM6"/>
    <mergeCell ref="AC65:AE66"/>
    <mergeCell ref="A2:W5"/>
    <mergeCell ref="C8:V9"/>
    <mergeCell ref="P10:W10"/>
    <mergeCell ref="G12:J13"/>
    <mergeCell ref="T12:W13"/>
    <mergeCell ref="C14:F16"/>
    <mergeCell ref="G14:J16"/>
    <mergeCell ref="P14:S16"/>
    <mergeCell ref="T14:W16"/>
    <mergeCell ref="C30:I31"/>
    <mergeCell ref="N30:T33"/>
    <mergeCell ref="C32:E32"/>
    <mergeCell ref="G32:I32"/>
    <mergeCell ref="A35:A42"/>
    <mergeCell ref="B35:W35"/>
    <mergeCell ref="C18:F20"/>
    <mergeCell ref="G18:J19"/>
    <mergeCell ref="G20:J21"/>
    <mergeCell ref="C25:T26"/>
    <mergeCell ref="C27:I28"/>
    <mergeCell ref="N27:T28"/>
    <mergeCell ref="AC38:AC40"/>
    <mergeCell ref="AD38:AF40"/>
    <mergeCell ref="AG38:AG40"/>
    <mergeCell ref="AH38:AO40"/>
    <mergeCell ref="AC41:AC42"/>
    <mergeCell ref="AC36:AL37"/>
    <mergeCell ref="AD41:AO41"/>
    <mergeCell ref="AD42:AO42"/>
    <mergeCell ref="AC54:AC56"/>
    <mergeCell ref="C70:D71"/>
    <mergeCell ref="E70:J70"/>
    <mergeCell ref="M70:N71"/>
    <mergeCell ref="AM36:AO37"/>
    <mergeCell ref="Y35:Y42"/>
    <mergeCell ref="B36:R40"/>
    <mergeCell ref="S36:V38"/>
    <mergeCell ref="W36:W42"/>
    <mergeCell ref="Z36:AA42"/>
    <mergeCell ref="S39:V40"/>
    <mergeCell ref="B41:R42"/>
    <mergeCell ref="S41:V42"/>
    <mergeCell ref="AC45:AC46"/>
    <mergeCell ref="AD45:AO45"/>
    <mergeCell ref="AD46:AO46"/>
    <mergeCell ref="AC47:AC48"/>
    <mergeCell ref="AD47:AO48"/>
    <mergeCell ref="AD54:AO56"/>
    <mergeCell ref="D51:G53"/>
    <mergeCell ref="H51:K53"/>
    <mergeCell ref="M51:P53"/>
    <mergeCell ref="Q51:T53"/>
    <mergeCell ref="AD51:AO53"/>
    <mergeCell ref="Z49:AA57"/>
    <mergeCell ref="AD49:AF49"/>
    <mergeCell ref="AC50:AC53"/>
    <mergeCell ref="AD50:AO50"/>
    <mergeCell ref="B43:V48"/>
    <mergeCell ref="W43:W1710"/>
    <mergeCell ref="AC43:AC44"/>
    <mergeCell ref="AD43:AO44"/>
    <mergeCell ref="H49:K50"/>
    <mergeCell ref="Q49:T50"/>
    <mergeCell ref="E79:E80"/>
    <mergeCell ref="M79:M80"/>
    <mergeCell ref="O70:T71"/>
    <mergeCell ref="U70:V71"/>
    <mergeCell ref="B72:C73"/>
    <mergeCell ref="Z121:AA124"/>
    <mergeCell ref="B122:N122"/>
    <mergeCell ref="A55:A57"/>
    <mergeCell ref="B55:M57"/>
    <mergeCell ref="N55:N57"/>
    <mergeCell ref="O55:V57"/>
    <mergeCell ref="Y55:Y57"/>
    <mergeCell ref="AC57:AC59"/>
    <mergeCell ref="AD57:AO59"/>
    <mergeCell ref="A58:A212"/>
    <mergeCell ref="B58:C59"/>
    <mergeCell ref="D58:N59"/>
    <mergeCell ref="O58:V59"/>
    <mergeCell ref="Y58:Y212"/>
    <mergeCell ref="B60:N61"/>
    <mergeCell ref="O60:V61"/>
    <mergeCell ref="AD60:AO60"/>
    <mergeCell ref="AD61:AO61"/>
    <mergeCell ref="B62:N67"/>
    <mergeCell ref="AC62:AO62"/>
    <mergeCell ref="B68:N68"/>
    <mergeCell ref="Z68:AA85"/>
    <mergeCell ref="K69:L71"/>
    <mergeCell ref="B70:B71"/>
    <mergeCell ref="E78:F78"/>
    <mergeCell ref="M78:N78"/>
    <mergeCell ref="D123:I123"/>
    <mergeCell ref="K72:L73"/>
    <mergeCell ref="M72:N73"/>
    <mergeCell ref="O72:T73"/>
    <mergeCell ref="U72:V73"/>
    <mergeCell ref="B74:C74"/>
    <mergeCell ref="B75:B77"/>
    <mergeCell ref="C75:C77"/>
    <mergeCell ref="B198:B199"/>
    <mergeCell ref="B205:B206"/>
    <mergeCell ref="C205:N206"/>
    <mergeCell ref="C208:N209"/>
    <mergeCell ref="C210:N210"/>
    <mergeCell ref="C211:N211"/>
    <mergeCell ref="G125:N126"/>
    <mergeCell ref="B190:N190"/>
    <mergeCell ref="D191:N191"/>
    <mergeCell ref="B192:N192"/>
    <mergeCell ref="B193:N193"/>
    <mergeCell ref="B195:K196"/>
    <mergeCell ref="L195:N196"/>
    <mergeCell ref="B212:N212"/>
    <mergeCell ref="Z215:AA218"/>
    <mergeCell ref="A216:A218"/>
    <mergeCell ref="B216:M218"/>
    <mergeCell ref="N216:N218"/>
    <mergeCell ref="O216:V218"/>
    <mergeCell ref="Y216:Y218"/>
    <mergeCell ref="Z282:AA285"/>
    <mergeCell ref="B283:N283"/>
    <mergeCell ref="D284:I284"/>
    <mergeCell ref="O233:T234"/>
    <mergeCell ref="U233:V234"/>
    <mergeCell ref="B235:C235"/>
    <mergeCell ref="B236:B238"/>
    <mergeCell ref="C236:C238"/>
    <mergeCell ref="E239:F239"/>
    <mergeCell ref="M239:N239"/>
    <mergeCell ref="Z229:AA243"/>
    <mergeCell ref="K230:L232"/>
    <mergeCell ref="B231:B232"/>
    <mergeCell ref="E231:J231"/>
    <mergeCell ref="M231:N232"/>
    <mergeCell ref="O231:T232"/>
    <mergeCell ref="U231:V232"/>
    <mergeCell ref="B233:C234"/>
    <mergeCell ref="K233:L234"/>
    <mergeCell ref="Y219:Y373"/>
    <mergeCell ref="B221:N222"/>
    <mergeCell ref="O221:V222"/>
    <mergeCell ref="B373:N373"/>
    <mergeCell ref="B229:N229"/>
    <mergeCell ref="M233:N234"/>
    <mergeCell ref="B351:N351"/>
    <mergeCell ref="G286:N287"/>
    <mergeCell ref="A377:A379"/>
    <mergeCell ref="B377:M379"/>
    <mergeCell ref="N377:N379"/>
    <mergeCell ref="O377:V379"/>
    <mergeCell ref="Y377:Y379"/>
    <mergeCell ref="B359:B360"/>
    <mergeCell ref="B366:B367"/>
    <mergeCell ref="C366:N367"/>
    <mergeCell ref="C369:N370"/>
    <mergeCell ref="C371:N371"/>
    <mergeCell ref="C372:N372"/>
    <mergeCell ref="A219:A373"/>
    <mergeCell ref="B219:C220"/>
    <mergeCell ref="D219:N220"/>
    <mergeCell ref="O219:V220"/>
    <mergeCell ref="D352:N352"/>
    <mergeCell ref="B353:N353"/>
    <mergeCell ref="B354:N354"/>
    <mergeCell ref="B356:K357"/>
    <mergeCell ref="L356:N357"/>
    <mergeCell ref="E240:E241"/>
    <mergeCell ref="M240:M241"/>
    <mergeCell ref="B223:N228"/>
    <mergeCell ref="C231:D232"/>
    <mergeCell ref="Z377:AA379"/>
    <mergeCell ref="A380:A534"/>
    <mergeCell ref="B380:C381"/>
    <mergeCell ref="D380:N381"/>
    <mergeCell ref="O380:V381"/>
    <mergeCell ref="Y380:Y534"/>
    <mergeCell ref="B382:N383"/>
    <mergeCell ref="O382:V383"/>
    <mergeCell ref="B384:N389"/>
    <mergeCell ref="B390:N390"/>
    <mergeCell ref="Z443:AA446"/>
    <mergeCell ref="B444:N444"/>
    <mergeCell ref="D445:I445"/>
    <mergeCell ref="M394:N395"/>
    <mergeCell ref="O394:T395"/>
    <mergeCell ref="U394:V395"/>
    <mergeCell ref="B396:C396"/>
    <mergeCell ref="B397:B399"/>
    <mergeCell ref="C397:C399"/>
    <mergeCell ref="Z390:AA404"/>
    <mergeCell ref="K391:L393"/>
    <mergeCell ref="B392:B393"/>
    <mergeCell ref="C392:D393"/>
    <mergeCell ref="E392:J392"/>
    <mergeCell ref="A538:A540"/>
    <mergeCell ref="B538:M540"/>
    <mergeCell ref="N538:N540"/>
    <mergeCell ref="M392:N393"/>
    <mergeCell ref="O392:T393"/>
    <mergeCell ref="U392:V393"/>
    <mergeCell ref="B394:C395"/>
    <mergeCell ref="K394:L395"/>
    <mergeCell ref="G447:N448"/>
    <mergeCell ref="B512:N512"/>
    <mergeCell ref="D513:N513"/>
    <mergeCell ref="B514:N514"/>
    <mergeCell ref="Z538:AA540"/>
    <mergeCell ref="B515:N515"/>
    <mergeCell ref="B517:K518"/>
    <mergeCell ref="L517:N518"/>
    <mergeCell ref="E400:F400"/>
    <mergeCell ref="M400:N400"/>
    <mergeCell ref="E401:E402"/>
    <mergeCell ref="M401:M402"/>
    <mergeCell ref="B534:N534"/>
    <mergeCell ref="B678:K679"/>
    <mergeCell ref="L678:N679"/>
    <mergeCell ref="B695:N695"/>
    <mergeCell ref="O538:V540"/>
    <mergeCell ref="Y538:Y540"/>
    <mergeCell ref="B520:B521"/>
    <mergeCell ref="B527:B528"/>
    <mergeCell ref="C527:N528"/>
    <mergeCell ref="C530:N531"/>
    <mergeCell ref="C532:N532"/>
    <mergeCell ref="C533:N533"/>
    <mergeCell ref="Z604:AA607"/>
    <mergeCell ref="B605:N605"/>
    <mergeCell ref="D606:I606"/>
    <mergeCell ref="M555:N556"/>
    <mergeCell ref="O555:T556"/>
    <mergeCell ref="U555:V556"/>
    <mergeCell ref="B557:C557"/>
    <mergeCell ref="B558:B560"/>
    <mergeCell ref="C558:C560"/>
    <mergeCell ref="Z551:AA565"/>
    <mergeCell ref="K552:L554"/>
    <mergeCell ref="B553:B554"/>
    <mergeCell ref="C553:D554"/>
    <mergeCell ref="E553:J553"/>
    <mergeCell ref="M553:N554"/>
    <mergeCell ref="O553:T554"/>
    <mergeCell ref="U553:V554"/>
    <mergeCell ref="B555:C556"/>
    <mergeCell ref="K555:L556"/>
    <mergeCell ref="E561:F561"/>
    <mergeCell ref="M561:N561"/>
    <mergeCell ref="E562:E563"/>
    <mergeCell ref="M562:M563"/>
    <mergeCell ref="Y541:Y695"/>
    <mergeCell ref="A699:A701"/>
    <mergeCell ref="B699:M701"/>
    <mergeCell ref="N699:N701"/>
    <mergeCell ref="O699:V701"/>
    <mergeCell ref="Y699:Y701"/>
    <mergeCell ref="B681:B682"/>
    <mergeCell ref="B688:B689"/>
    <mergeCell ref="C688:N689"/>
    <mergeCell ref="C691:N692"/>
    <mergeCell ref="C693:N693"/>
    <mergeCell ref="C694:N694"/>
    <mergeCell ref="A541:A695"/>
    <mergeCell ref="B541:C542"/>
    <mergeCell ref="D541:N542"/>
    <mergeCell ref="O541:V542"/>
    <mergeCell ref="B543:N544"/>
    <mergeCell ref="O543:V544"/>
    <mergeCell ref="B545:N550"/>
    <mergeCell ref="B551:N551"/>
    <mergeCell ref="G608:N609"/>
    <mergeCell ref="B673:N673"/>
    <mergeCell ref="D674:N674"/>
    <mergeCell ref="B675:N675"/>
    <mergeCell ref="B676:N676"/>
    <mergeCell ref="Z699:AA701"/>
    <mergeCell ref="A702:A856"/>
    <mergeCell ref="B702:C703"/>
    <mergeCell ref="D702:N703"/>
    <mergeCell ref="O702:V703"/>
    <mergeCell ref="Y702:Y856"/>
    <mergeCell ref="B704:N705"/>
    <mergeCell ref="O704:V705"/>
    <mergeCell ref="B706:N711"/>
    <mergeCell ref="B712:N712"/>
    <mergeCell ref="Z765:AA768"/>
    <mergeCell ref="B766:N766"/>
    <mergeCell ref="D767:I767"/>
    <mergeCell ref="M716:N717"/>
    <mergeCell ref="O716:T717"/>
    <mergeCell ref="U716:V717"/>
    <mergeCell ref="B718:C718"/>
    <mergeCell ref="B719:B721"/>
    <mergeCell ref="C719:C721"/>
    <mergeCell ref="Z712:AA726"/>
    <mergeCell ref="K713:L715"/>
    <mergeCell ref="B714:B715"/>
    <mergeCell ref="C714:D715"/>
    <mergeCell ref="E714:J714"/>
    <mergeCell ref="A860:A862"/>
    <mergeCell ref="B860:M862"/>
    <mergeCell ref="N860:N862"/>
    <mergeCell ref="M714:N715"/>
    <mergeCell ref="O714:T715"/>
    <mergeCell ref="U714:V715"/>
    <mergeCell ref="B716:C717"/>
    <mergeCell ref="K716:L717"/>
    <mergeCell ref="G769:N770"/>
    <mergeCell ref="B834:N834"/>
    <mergeCell ref="D835:N835"/>
    <mergeCell ref="B836:N836"/>
    <mergeCell ref="Z860:AA862"/>
    <mergeCell ref="B837:N837"/>
    <mergeCell ref="B839:K840"/>
    <mergeCell ref="L839:N840"/>
    <mergeCell ref="E722:F722"/>
    <mergeCell ref="M722:N722"/>
    <mergeCell ref="E723:E724"/>
    <mergeCell ref="M723:M724"/>
    <mergeCell ref="B856:N856"/>
    <mergeCell ref="B1000:K1001"/>
    <mergeCell ref="L1000:N1001"/>
    <mergeCell ref="B1017:N1017"/>
    <mergeCell ref="O860:V862"/>
    <mergeCell ref="Y860:Y862"/>
    <mergeCell ref="B842:B843"/>
    <mergeCell ref="B849:B850"/>
    <mergeCell ref="C849:N850"/>
    <mergeCell ref="C852:N853"/>
    <mergeCell ref="C854:N854"/>
    <mergeCell ref="C855:N855"/>
    <mergeCell ref="Z926:AA929"/>
    <mergeCell ref="B927:N927"/>
    <mergeCell ref="D928:I928"/>
    <mergeCell ref="M877:N878"/>
    <mergeCell ref="O877:T878"/>
    <mergeCell ref="U877:V878"/>
    <mergeCell ref="B879:C879"/>
    <mergeCell ref="B880:B882"/>
    <mergeCell ref="C880:C882"/>
    <mergeCell ref="Z873:AA887"/>
    <mergeCell ref="K874:L876"/>
    <mergeCell ref="B875:B876"/>
    <mergeCell ref="C875:D876"/>
    <mergeCell ref="E875:J875"/>
    <mergeCell ref="M875:N876"/>
    <mergeCell ref="O875:T876"/>
    <mergeCell ref="U875:V876"/>
    <mergeCell ref="B877:C878"/>
    <mergeCell ref="K877:L878"/>
    <mergeCell ref="E883:F883"/>
    <mergeCell ref="M883:N883"/>
    <mergeCell ref="E884:E885"/>
    <mergeCell ref="M884:M885"/>
    <mergeCell ref="Y863:Y1017"/>
    <mergeCell ref="A1021:A1023"/>
    <mergeCell ref="B1021:M1023"/>
    <mergeCell ref="N1021:N1023"/>
    <mergeCell ref="O1021:V1023"/>
    <mergeCell ref="Y1021:Y1023"/>
    <mergeCell ref="B1003:B1004"/>
    <mergeCell ref="B1010:B1011"/>
    <mergeCell ref="C1010:N1011"/>
    <mergeCell ref="C1013:N1014"/>
    <mergeCell ref="C1015:N1015"/>
    <mergeCell ref="C1016:N1016"/>
    <mergeCell ref="A863:A1017"/>
    <mergeCell ref="B863:C864"/>
    <mergeCell ref="D863:N864"/>
    <mergeCell ref="O863:V864"/>
    <mergeCell ref="B865:N866"/>
    <mergeCell ref="O865:V866"/>
    <mergeCell ref="B867:N872"/>
    <mergeCell ref="B873:N873"/>
    <mergeCell ref="G930:N931"/>
    <mergeCell ref="B995:N995"/>
    <mergeCell ref="D996:N996"/>
    <mergeCell ref="B997:N997"/>
    <mergeCell ref="B998:N998"/>
    <mergeCell ref="Z1021:AA1023"/>
    <mergeCell ref="A1024:A1178"/>
    <mergeCell ref="B1024:C1025"/>
    <mergeCell ref="D1024:N1025"/>
    <mergeCell ref="O1024:V1025"/>
    <mergeCell ref="Y1024:Y1178"/>
    <mergeCell ref="B1026:N1027"/>
    <mergeCell ref="O1026:V1027"/>
    <mergeCell ref="B1028:N1033"/>
    <mergeCell ref="B1034:N1034"/>
    <mergeCell ref="Z1087:AA1090"/>
    <mergeCell ref="B1088:N1088"/>
    <mergeCell ref="D1089:I1089"/>
    <mergeCell ref="M1038:N1039"/>
    <mergeCell ref="O1038:T1039"/>
    <mergeCell ref="U1038:V1039"/>
    <mergeCell ref="B1040:C1040"/>
    <mergeCell ref="B1041:B1043"/>
    <mergeCell ref="C1041:C1043"/>
    <mergeCell ref="Z1034:AA1048"/>
    <mergeCell ref="K1035:L1037"/>
    <mergeCell ref="B1036:B1037"/>
    <mergeCell ref="C1036:D1037"/>
    <mergeCell ref="E1036:J1036"/>
    <mergeCell ref="A1182:A1184"/>
    <mergeCell ref="B1182:M1184"/>
    <mergeCell ref="N1182:N1184"/>
    <mergeCell ref="M1036:N1037"/>
    <mergeCell ref="O1036:T1037"/>
    <mergeCell ref="U1036:V1037"/>
    <mergeCell ref="B1038:C1039"/>
    <mergeCell ref="K1038:L1039"/>
    <mergeCell ref="G1091:N1092"/>
    <mergeCell ref="B1156:N1156"/>
    <mergeCell ref="D1157:N1157"/>
    <mergeCell ref="B1158:N1158"/>
    <mergeCell ref="Z1182:AA1184"/>
    <mergeCell ref="B1159:N1159"/>
    <mergeCell ref="B1161:K1162"/>
    <mergeCell ref="L1161:N1162"/>
    <mergeCell ref="E1044:F1044"/>
    <mergeCell ref="M1044:N1044"/>
    <mergeCell ref="E1045:E1046"/>
    <mergeCell ref="M1045:M1046"/>
    <mergeCell ref="B1178:N1178"/>
    <mergeCell ref="B1322:K1323"/>
    <mergeCell ref="L1322:N1323"/>
    <mergeCell ref="B1339:N1339"/>
    <mergeCell ref="O1182:V1184"/>
    <mergeCell ref="Y1182:Y1184"/>
    <mergeCell ref="B1164:B1165"/>
    <mergeCell ref="B1171:B1172"/>
    <mergeCell ref="C1171:N1172"/>
    <mergeCell ref="C1174:N1175"/>
    <mergeCell ref="C1176:N1176"/>
    <mergeCell ref="C1177:N1177"/>
    <mergeCell ref="Z1248:AA1251"/>
    <mergeCell ref="B1249:N1249"/>
    <mergeCell ref="D1250:I1250"/>
    <mergeCell ref="M1199:N1200"/>
    <mergeCell ref="O1199:T1200"/>
    <mergeCell ref="U1199:V1200"/>
    <mergeCell ref="B1201:C1201"/>
    <mergeCell ref="B1202:B1204"/>
    <mergeCell ref="C1202:C1204"/>
    <mergeCell ref="Z1195:AA1209"/>
    <mergeCell ref="K1196:L1198"/>
    <mergeCell ref="B1197:B1198"/>
    <mergeCell ref="C1197:D1198"/>
    <mergeCell ref="E1197:J1197"/>
    <mergeCell ref="M1197:N1198"/>
    <mergeCell ref="O1197:T1198"/>
    <mergeCell ref="U1197:V1198"/>
    <mergeCell ref="B1199:C1200"/>
    <mergeCell ref="K1199:L1200"/>
    <mergeCell ref="E1205:F1205"/>
    <mergeCell ref="M1205:N1205"/>
    <mergeCell ref="E1206:E1207"/>
    <mergeCell ref="M1206:M1207"/>
    <mergeCell ref="Y1185:Y1339"/>
    <mergeCell ref="A1343:A1345"/>
    <mergeCell ref="B1343:M1345"/>
    <mergeCell ref="N1343:N1345"/>
    <mergeCell ref="O1343:V1345"/>
    <mergeCell ref="Y1343:Y1345"/>
    <mergeCell ref="B1325:B1326"/>
    <mergeCell ref="B1332:B1333"/>
    <mergeCell ref="C1332:N1333"/>
    <mergeCell ref="C1335:N1336"/>
    <mergeCell ref="C1337:N1337"/>
    <mergeCell ref="C1338:N1338"/>
    <mergeCell ref="A1185:A1339"/>
    <mergeCell ref="B1185:C1186"/>
    <mergeCell ref="D1185:N1186"/>
    <mergeCell ref="O1185:V1186"/>
    <mergeCell ref="B1187:N1188"/>
    <mergeCell ref="O1187:V1188"/>
    <mergeCell ref="B1189:N1194"/>
    <mergeCell ref="B1195:N1195"/>
    <mergeCell ref="G1252:N1253"/>
    <mergeCell ref="B1317:N1317"/>
    <mergeCell ref="D1318:N1318"/>
    <mergeCell ref="B1319:N1319"/>
    <mergeCell ref="B1320:N1320"/>
    <mergeCell ref="Z1343:AA1345"/>
    <mergeCell ref="A1346:A1500"/>
    <mergeCell ref="B1346:C1347"/>
    <mergeCell ref="D1346:N1347"/>
    <mergeCell ref="O1346:V1347"/>
    <mergeCell ref="Y1346:Y1500"/>
    <mergeCell ref="B1348:N1349"/>
    <mergeCell ref="O1348:V1349"/>
    <mergeCell ref="B1350:N1355"/>
    <mergeCell ref="B1356:N1356"/>
    <mergeCell ref="Z1409:AA1412"/>
    <mergeCell ref="B1410:N1410"/>
    <mergeCell ref="D1411:I1411"/>
    <mergeCell ref="M1360:N1361"/>
    <mergeCell ref="O1360:T1361"/>
    <mergeCell ref="U1360:V1361"/>
    <mergeCell ref="B1362:C1362"/>
    <mergeCell ref="B1363:B1365"/>
    <mergeCell ref="C1363:C1365"/>
    <mergeCell ref="Z1356:AA1370"/>
    <mergeCell ref="K1357:L1359"/>
    <mergeCell ref="B1358:B1359"/>
    <mergeCell ref="C1358:D1359"/>
    <mergeCell ref="E1358:J1358"/>
    <mergeCell ref="M1358:N1359"/>
    <mergeCell ref="O1358:T1359"/>
    <mergeCell ref="U1358:V1359"/>
    <mergeCell ref="B1360:C1361"/>
    <mergeCell ref="K1360:L1361"/>
    <mergeCell ref="G1413:N1414"/>
    <mergeCell ref="B1478:N1478"/>
    <mergeCell ref="D1479:N1479"/>
    <mergeCell ref="B1480:N1480"/>
    <mergeCell ref="B1481:N1481"/>
    <mergeCell ref="B1483:K1484"/>
    <mergeCell ref="L1483:N1484"/>
    <mergeCell ref="E1366:F1366"/>
    <mergeCell ref="M1366:N1366"/>
    <mergeCell ref="E1367:E1368"/>
    <mergeCell ref="M1367:M1368"/>
    <mergeCell ref="B1500:N1500"/>
    <mergeCell ref="A1504:A1506"/>
    <mergeCell ref="B1504:M1506"/>
    <mergeCell ref="N1504:N1506"/>
    <mergeCell ref="O1504:V1506"/>
    <mergeCell ref="Y1504:Y1506"/>
    <mergeCell ref="B1486:B1487"/>
    <mergeCell ref="B1493:B1494"/>
    <mergeCell ref="C1493:N1494"/>
    <mergeCell ref="C1496:N1497"/>
    <mergeCell ref="C1498:N1498"/>
    <mergeCell ref="C1499:N1499"/>
    <mergeCell ref="Z1504:AA1506"/>
    <mergeCell ref="A1507:A1661"/>
    <mergeCell ref="B1507:C1508"/>
    <mergeCell ref="D1507:N1508"/>
    <mergeCell ref="O1507:V1508"/>
    <mergeCell ref="Y1507:Y1661"/>
    <mergeCell ref="B1509:N1510"/>
    <mergeCell ref="O1509:V1510"/>
    <mergeCell ref="B1511:N1516"/>
    <mergeCell ref="B1517:N1517"/>
    <mergeCell ref="G1574:N1575"/>
    <mergeCell ref="B1639:N1639"/>
    <mergeCell ref="D1640:N1640"/>
    <mergeCell ref="B1641:N1641"/>
    <mergeCell ref="B1642:N1642"/>
    <mergeCell ref="B1644:K1645"/>
    <mergeCell ref="L1644:N1645"/>
    <mergeCell ref="Z1570:AA1573"/>
    <mergeCell ref="B1571:N1571"/>
    <mergeCell ref="D1572:I1572"/>
    <mergeCell ref="M1521:N1522"/>
    <mergeCell ref="O1521:T1522"/>
    <mergeCell ref="U1521:V1522"/>
    <mergeCell ref="B1523:C1523"/>
    <mergeCell ref="B1524:B1526"/>
    <mergeCell ref="C1524:C1526"/>
    <mergeCell ref="Z1517:AA1531"/>
    <mergeCell ref="K1518:L1520"/>
    <mergeCell ref="B1519:B1520"/>
    <mergeCell ref="C1519:D1520"/>
    <mergeCell ref="E1519:J1519"/>
    <mergeCell ref="M1519:N1520"/>
    <mergeCell ref="O1519:T1520"/>
    <mergeCell ref="U1519:V1520"/>
    <mergeCell ref="B1521:C1522"/>
    <mergeCell ref="K1521:L1522"/>
    <mergeCell ref="E1527:F1527"/>
    <mergeCell ref="M1527:N1527"/>
    <mergeCell ref="E1528:E1529"/>
    <mergeCell ref="M1528:M1529"/>
    <mergeCell ref="A1664:A1716"/>
    <mergeCell ref="Y1664:Y1716"/>
    <mergeCell ref="B1665:B1667"/>
    <mergeCell ref="C1665:N1667"/>
    <mergeCell ref="C1669:K1669"/>
    <mergeCell ref="M1669:V1669"/>
    <mergeCell ref="B1647:B1648"/>
    <mergeCell ref="B1654:B1655"/>
    <mergeCell ref="C1654:N1655"/>
    <mergeCell ref="C1657:N1658"/>
    <mergeCell ref="C1659:N1659"/>
    <mergeCell ref="C1660:N1660"/>
    <mergeCell ref="C1670:K1670"/>
    <mergeCell ref="M1670:V1670"/>
    <mergeCell ref="C1671:K1671"/>
    <mergeCell ref="M1671:V1671"/>
    <mergeCell ref="C1672:K1672"/>
    <mergeCell ref="M1672:V1672"/>
    <mergeCell ref="B1661:N1661"/>
    <mergeCell ref="B1663:B1664"/>
    <mergeCell ref="C1663:N1664"/>
    <mergeCell ref="O1663:V1667"/>
    <mergeCell ref="C1676:K1676"/>
    <mergeCell ref="M1676:V1676"/>
    <mergeCell ref="C1677:K1677"/>
    <mergeCell ref="M1677:V1677"/>
    <mergeCell ref="C1678:K1678"/>
    <mergeCell ref="M1678:V1678"/>
    <mergeCell ref="C1673:K1673"/>
    <mergeCell ref="M1673:V1673"/>
    <mergeCell ref="C1674:K1674"/>
    <mergeCell ref="M1674:V1674"/>
    <mergeCell ref="C1675:K1675"/>
    <mergeCell ref="M1675:V1675"/>
    <mergeCell ref="C1685:K1685"/>
    <mergeCell ref="M1685:V1685"/>
    <mergeCell ref="C1686:K1686"/>
    <mergeCell ref="M1686:V1686"/>
    <mergeCell ref="C1687:K1687"/>
    <mergeCell ref="M1687:V1687"/>
    <mergeCell ref="C1679:K1679"/>
    <mergeCell ref="M1679:V1679"/>
    <mergeCell ref="B1680:B1681"/>
    <mergeCell ref="C1680:N1681"/>
    <mergeCell ref="O1680:V1683"/>
    <mergeCell ref="B1682:B1683"/>
    <mergeCell ref="C1682:N1683"/>
    <mergeCell ref="C1691:K1691"/>
    <mergeCell ref="M1691:V1691"/>
    <mergeCell ref="C1692:K1692"/>
    <mergeCell ref="M1692:V1692"/>
    <mergeCell ref="C1693:K1693"/>
    <mergeCell ref="M1693:V1693"/>
    <mergeCell ref="C1688:K1688"/>
    <mergeCell ref="M1688:V1688"/>
    <mergeCell ref="C1689:K1689"/>
    <mergeCell ref="M1689:V1689"/>
    <mergeCell ref="C1690:K1690"/>
    <mergeCell ref="M1690:V1690"/>
    <mergeCell ref="C1700:K1700"/>
    <mergeCell ref="M1700:V1700"/>
    <mergeCell ref="C1701:K1701"/>
    <mergeCell ref="M1701:V1701"/>
    <mergeCell ref="C1702:K1702"/>
    <mergeCell ref="M1702:V1702"/>
    <mergeCell ref="C1694:K1694"/>
    <mergeCell ref="M1694:V1694"/>
    <mergeCell ref="C1695:K1695"/>
    <mergeCell ref="M1695:V1695"/>
    <mergeCell ref="B1697:V1698"/>
    <mergeCell ref="B1699:K1699"/>
    <mergeCell ref="L1699:V1699"/>
    <mergeCell ref="C1706:K1706"/>
    <mergeCell ref="M1706:V1706"/>
    <mergeCell ref="C1707:K1707"/>
    <mergeCell ref="M1707:V1707"/>
    <mergeCell ref="C1708:K1708"/>
    <mergeCell ref="M1708:V1708"/>
    <mergeCell ref="C1703:K1703"/>
    <mergeCell ref="M1703:V1703"/>
    <mergeCell ref="C1704:K1704"/>
    <mergeCell ref="M1704:V1704"/>
    <mergeCell ref="C1705:K1705"/>
    <mergeCell ref="M1705:V1705"/>
    <mergeCell ref="Z1711:AA1716"/>
    <mergeCell ref="E1712:V1712"/>
    <mergeCell ref="B1713:V1713"/>
    <mergeCell ref="C1714:V1714"/>
    <mergeCell ref="C1715:V1715"/>
    <mergeCell ref="B1716:V1716"/>
    <mergeCell ref="C1709:K1709"/>
    <mergeCell ref="M1709:V1709"/>
    <mergeCell ref="C1710:K1710"/>
    <mergeCell ref="M1710:V1710"/>
    <mergeCell ref="B1711:V1711"/>
    <mergeCell ref="W1711:W1716"/>
  </mergeCells>
  <printOptions horizontalCentered="1"/>
  <pageMargins left="0.25" right="0.25" top="0.75" bottom="0.75" header="0.3" footer="0.3"/>
  <pageSetup paperSize="9" scale="10" fitToWidth="0"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2BC8F-420E-405C-B2BE-63868FE989E1}">
  <sheetPr>
    <pageSetUpPr fitToPage="1"/>
  </sheetPr>
  <dimension ref="A1:BH647"/>
  <sheetViews>
    <sheetView showZeros="0" showWhiteSpace="0" zoomScale="77" zoomScaleNormal="77" zoomScalePageLayoutView="58" workbookViewId="0">
      <selection activeCell="X25" sqref="X25"/>
    </sheetView>
  </sheetViews>
  <sheetFormatPr baseColWidth="10" defaultRowHeight="15"/>
  <cols>
    <col min="1" max="1" width="3.7109375" customWidth="1"/>
    <col min="2" max="14" width="11.7109375" customWidth="1"/>
    <col min="15" max="23" width="11.7109375" style="529" customWidth="1"/>
    <col min="24" max="24" width="11.42578125" style="925"/>
    <col min="25" max="25" width="3.7109375" customWidth="1"/>
    <col min="26" max="26" width="40" style="925" customWidth="1"/>
    <col min="27" max="28" width="11.42578125" style="925"/>
    <col min="29" max="29" width="3.7109375" style="925" customWidth="1"/>
    <col min="30" max="42" width="11.7109375" style="925" customWidth="1"/>
    <col min="43" max="16384" width="11.42578125" style="925"/>
  </cols>
  <sheetData>
    <row r="1" spans="1:42" s="529" customFormat="1" ht="15" customHeight="1" thickBot="1">
      <c r="A1" s="1286">
        <v>3</v>
      </c>
      <c r="B1" s="1286">
        <v>11</v>
      </c>
      <c r="C1" s="1286">
        <v>11</v>
      </c>
      <c r="D1" s="1286">
        <v>11</v>
      </c>
      <c r="E1" s="1286">
        <v>11</v>
      </c>
      <c r="F1" s="1286">
        <v>11</v>
      </c>
      <c r="G1" s="1286">
        <v>11</v>
      </c>
      <c r="H1" s="1286">
        <v>11</v>
      </c>
      <c r="I1" s="1286">
        <v>11</v>
      </c>
      <c r="J1" s="1286">
        <v>11</v>
      </c>
      <c r="K1" s="1286">
        <v>11</v>
      </c>
      <c r="L1" s="1286">
        <v>11</v>
      </c>
      <c r="M1" s="1286">
        <v>11</v>
      </c>
      <c r="N1" s="1286">
        <v>11</v>
      </c>
      <c r="O1" s="1286">
        <v>11</v>
      </c>
      <c r="P1" s="1286">
        <v>11</v>
      </c>
      <c r="Q1" s="1286">
        <v>11</v>
      </c>
      <c r="R1" s="1286">
        <v>11</v>
      </c>
      <c r="S1" s="1286">
        <v>11</v>
      </c>
      <c r="T1" s="1286">
        <v>11</v>
      </c>
      <c r="U1" s="1286">
        <v>11</v>
      </c>
      <c r="V1" s="1286">
        <v>11</v>
      </c>
      <c r="W1" s="1286">
        <v>11</v>
      </c>
      <c r="Y1" s="1286">
        <v>3</v>
      </c>
      <c r="AA1" s="1283"/>
    </row>
    <row r="2" spans="1:42" ht="15.75" customHeight="1">
      <c r="A2" s="5483" t="s">
        <v>2558</v>
      </c>
      <c r="B2" s="5484"/>
      <c r="C2" s="5484"/>
      <c r="D2" s="5484"/>
      <c r="E2" s="5484"/>
      <c r="F2" s="5484"/>
      <c r="G2" s="5484"/>
      <c r="H2" s="5484"/>
      <c r="I2" s="5484"/>
      <c r="J2" s="5484"/>
      <c r="K2" s="5484"/>
      <c r="L2" s="5484"/>
      <c r="M2" s="5484"/>
      <c r="N2" s="5484"/>
      <c r="O2" s="5484"/>
      <c r="P2" s="5484"/>
      <c r="Q2" s="5484"/>
      <c r="R2" s="5484"/>
      <c r="S2" s="5484"/>
      <c r="T2" s="5484"/>
      <c r="U2" s="5484"/>
      <c r="V2" s="5484"/>
      <c r="W2" s="5485"/>
      <c r="Y2" s="1314" t="s">
        <v>1382</v>
      </c>
      <c r="AD2" s="5634" t="s">
        <v>1381</v>
      </c>
      <c r="AE2" s="5635"/>
      <c r="AF2" s="5635"/>
      <c r="AG2" s="5635"/>
      <c r="AH2" s="5635"/>
      <c r="AI2" s="5635"/>
      <c r="AJ2" s="5635"/>
      <c r="AK2" s="5635"/>
      <c r="AL2" s="5635"/>
      <c r="AM2" s="5635"/>
      <c r="AN2" s="5635"/>
      <c r="AO2" s="5635"/>
      <c r="AP2" s="5636"/>
    </row>
    <row r="3" spans="1:42" ht="29.25" customHeight="1">
      <c r="A3" s="5486"/>
      <c r="B3" s="5487"/>
      <c r="C3" s="5487"/>
      <c r="D3" s="5487"/>
      <c r="E3" s="5487"/>
      <c r="F3" s="5487"/>
      <c r="G3" s="5487"/>
      <c r="H3" s="5487"/>
      <c r="I3" s="5487"/>
      <c r="J3" s="5487"/>
      <c r="K3" s="5487"/>
      <c r="L3" s="5487"/>
      <c r="M3" s="5487"/>
      <c r="N3" s="5487"/>
      <c r="O3" s="5487"/>
      <c r="P3" s="5487"/>
      <c r="Q3" s="5487"/>
      <c r="R3" s="5487"/>
      <c r="S3" s="5487"/>
      <c r="T3" s="5487"/>
      <c r="U3" s="5487"/>
      <c r="V3" s="5487"/>
      <c r="W3" s="5488"/>
      <c r="Y3" s="1288" t="s">
        <v>1382</v>
      </c>
      <c r="AD3" s="5637"/>
      <c r="AE3" s="5638"/>
      <c r="AF3" s="5638"/>
      <c r="AG3" s="5638"/>
      <c r="AH3" s="5638"/>
      <c r="AI3" s="5638"/>
      <c r="AJ3" s="5638"/>
      <c r="AK3" s="5638"/>
      <c r="AL3" s="5638"/>
      <c r="AM3" s="5638"/>
      <c r="AN3" s="5638"/>
      <c r="AO3" s="5638"/>
      <c r="AP3" s="5639"/>
    </row>
    <row r="4" spans="1:42" ht="29.25" customHeight="1">
      <c r="A4" s="5486"/>
      <c r="B4" s="5487"/>
      <c r="C4" s="5487"/>
      <c r="D4" s="5487"/>
      <c r="E4" s="5487"/>
      <c r="F4" s="5487"/>
      <c r="G4" s="5487"/>
      <c r="H4" s="5487"/>
      <c r="I4" s="5487"/>
      <c r="J4" s="5487"/>
      <c r="K4" s="5487"/>
      <c r="L4" s="5487"/>
      <c r="M4" s="5487"/>
      <c r="N4" s="5487"/>
      <c r="O4" s="5487"/>
      <c r="P4" s="5487"/>
      <c r="Q4" s="5487"/>
      <c r="R4" s="5487"/>
      <c r="S4" s="5487"/>
      <c r="T4" s="5487"/>
      <c r="U4" s="5487"/>
      <c r="V4" s="5487"/>
      <c r="W4" s="5488"/>
      <c r="Y4" s="1288" t="s">
        <v>1382</v>
      </c>
      <c r="AD4" s="5637"/>
      <c r="AE4" s="5638"/>
      <c r="AF4" s="5638"/>
      <c r="AG4" s="5638"/>
      <c r="AH4" s="5638"/>
      <c r="AI4" s="5638"/>
      <c r="AJ4" s="5638"/>
      <c r="AK4" s="5638"/>
      <c r="AL4" s="5638"/>
      <c r="AM4" s="5638"/>
      <c r="AN4" s="5638"/>
      <c r="AO4" s="5638"/>
      <c r="AP4" s="5639"/>
    </row>
    <row r="5" spans="1:42" ht="29.25" customHeight="1" thickBot="1">
      <c r="A5" s="5489"/>
      <c r="B5" s="5490"/>
      <c r="C5" s="5490"/>
      <c r="D5" s="5490"/>
      <c r="E5" s="5490"/>
      <c r="F5" s="5490"/>
      <c r="G5" s="5490"/>
      <c r="H5" s="5490"/>
      <c r="I5" s="5490"/>
      <c r="J5" s="5490"/>
      <c r="K5" s="5490"/>
      <c r="L5" s="5490"/>
      <c r="M5" s="5490"/>
      <c r="N5" s="5490"/>
      <c r="O5" s="5490"/>
      <c r="P5" s="5490"/>
      <c r="Q5" s="5490"/>
      <c r="R5" s="5490"/>
      <c r="S5" s="5490"/>
      <c r="T5" s="5490"/>
      <c r="U5" s="5490"/>
      <c r="V5" s="5490"/>
      <c r="W5" s="5491"/>
      <c r="Y5" s="1288" t="s">
        <v>1382</v>
      </c>
      <c r="AD5" s="5640"/>
      <c r="AE5" s="5641"/>
      <c r="AF5" s="5641"/>
      <c r="AG5" s="5641"/>
      <c r="AH5" s="5641"/>
      <c r="AI5" s="5641"/>
      <c r="AJ5" s="5641"/>
      <c r="AK5" s="5641"/>
      <c r="AL5" s="5641"/>
      <c r="AM5" s="5641"/>
      <c r="AN5" s="5641"/>
      <c r="AO5" s="5641"/>
      <c r="AP5" s="5642"/>
    </row>
    <row r="6" spans="1:42" s="529" customFormat="1" ht="17.25" customHeight="1" thickBot="1">
      <c r="A6" s="1287"/>
      <c r="B6" s="1287"/>
      <c r="C6" s="1287"/>
      <c r="D6" s="1287"/>
      <c r="E6" s="1287"/>
      <c r="F6" s="1287"/>
      <c r="G6" s="1287"/>
      <c r="H6" s="1287"/>
      <c r="I6" s="1287"/>
      <c r="J6" s="1287"/>
      <c r="K6" s="1287"/>
      <c r="L6" s="1287"/>
      <c r="M6" s="1287"/>
      <c r="N6" s="1287"/>
      <c r="O6" s="1287"/>
      <c r="P6" s="1287"/>
      <c r="Q6" s="1287"/>
      <c r="R6" s="1287"/>
      <c r="S6" s="1287"/>
      <c r="T6" s="1287"/>
      <c r="U6" s="1287"/>
      <c r="V6" s="1287"/>
      <c r="W6" s="1287"/>
      <c r="Y6" s="1288" t="s">
        <v>1382</v>
      </c>
      <c r="Z6" s="925"/>
      <c r="AA6" s="925"/>
      <c r="AB6" s="925"/>
    </row>
    <row r="7" spans="1:42" s="529" customFormat="1" ht="17.25" customHeight="1" thickTop="1">
      <c r="A7" s="1287"/>
      <c r="B7" s="1287"/>
      <c r="C7" s="1289"/>
      <c r="D7" s="1289"/>
      <c r="E7" s="1289"/>
      <c r="F7" s="1289"/>
      <c r="G7" s="1289"/>
      <c r="H7" s="1289"/>
      <c r="I7" s="1289"/>
      <c r="J7" s="1289"/>
      <c r="K7" s="1289"/>
      <c r="L7" s="1289"/>
      <c r="M7" s="1289"/>
      <c r="N7" s="1289"/>
      <c r="O7" s="3829" t="s">
        <v>2555</v>
      </c>
      <c r="P7" s="3830"/>
      <c r="Q7" s="3830"/>
      <c r="R7" s="3830"/>
      <c r="S7" s="3830"/>
      <c r="T7" s="3830"/>
      <c r="U7" s="3830"/>
      <c r="V7" s="3830"/>
      <c r="W7" s="3831"/>
      <c r="Y7" s="1288" t="s">
        <v>1382</v>
      </c>
      <c r="Z7" s="925"/>
      <c r="AA7" s="925"/>
      <c r="AB7" s="925"/>
      <c r="AD7" s="5643" t="s">
        <v>1383</v>
      </c>
      <c r="AE7" s="5644"/>
      <c r="AF7" s="5644"/>
      <c r="AG7" s="5644"/>
      <c r="AH7" s="5644"/>
      <c r="AI7" s="5644"/>
      <c r="AJ7" s="5644"/>
      <c r="AK7" s="5644"/>
      <c r="AL7" s="5644"/>
      <c r="AM7" s="5644"/>
      <c r="AN7" s="5644"/>
      <c r="AO7" s="5646" t="s">
        <v>1384</v>
      </c>
      <c r="AP7" s="5648" t="s">
        <v>1385</v>
      </c>
    </row>
    <row r="8" spans="1:42" s="529" customFormat="1" ht="17.25" customHeight="1">
      <c r="A8" s="1287"/>
      <c r="B8" s="1287"/>
      <c r="C8" s="5492" t="s">
        <v>1386</v>
      </c>
      <c r="D8" s="5492"/>
      <c r="E8" s="5492"/>
      <c r="F8" s="5492"/>
      <c r="G8" s="5492"/>
      <c r="H8" s="5492"/>
      <c r="I8" s="5492"/>
      <c r="J8" s="5492"/>
      <c r="K8" s="5492"/>
      <c r="L8" s="5492"/>
      <c r="M8" s="5492"/>
      <c r="N8" s="5492"/>
      <c r="O8" s="5492"/>
      <c r="P8" s="5492"/>
      <c r="Q8" s="5492"/>
      <c r="R8" s="5492"/>
      <c r="S8" s="5492"/>
      <c r="T8" s="5492"/>
      <c r="U8" s="5492"/>
      <c r="V8" s="5492"/>
      <c r="W8" s="1287"/>
      <c r="Y8" s="1288" t="s">
        <v>1382</v>
      </c>
      <c r="Z8" s="925"/>
      <c r="AA8" s="925"/>
      <c r="AB8" s="925"/>
      <c r="AD8" s="5645"/>
      <c r="AE8" s="5414"/>
      <c r="AF8" s="5414"/>
      <c r="AG8" s="5414"/>
      <c r="AH8" s="5414"/>
      <c r="AI8" s="5414"/>
      <c r="AJ8" s="5414"/>
      <c r="AK8" s="5414"/>
      <c r="AL8" s="5414"/>
      <c r="AM8" s="5414"/>
      <c r="AN8" s="5414"/>
      <c r="AO8" s="5647"/>
      <c r="AP8" s="5649"/>
    </row>
    <row r="9" spans="1:42" s="529" customFormat="1" ht="17.25" customHeight="1">
      <c r="A9" s="1287"/>
      <c r="B9" s="1287"/>
      <c r="C9" s="5492"/>
      <c r="D9" s="5492"/>
      <c r="E9" s="5492"/>
      <c r="F9" s="5492"/>
      <c r="G9" s="5492"/>
      <c r="H9" s="5492"/>
      <c r="I9" s="5492"/>
      <c r="J9" s="5492"/>
      <c r="K9" s="5492"/>
      <c r="L9" s="5492"/>
      <c r="M9" s="5492"/>
      <c r="N9" s="5492"/>
      <c r="O9" s="5492"/>
      <c r="P9" s="5492"/>
      <c r="Q9" s="5492"/>
      <c r="R9" s="5492"/>
      <c r="S9" s="5492"/>
      <c r="T9" s="5492"/>
      <c r="U9" s="5492"/>
      <c r="V9" s="5492"/>
      <c r="W9" s="1287"/>
      <c r="Y9" s="1288" t="s">
        <v>1382</v>
      </c>
      <c r="Z9" s="925"/>
      <c r="AA9" s="925"/>
      <c r="AB9" s="925"/>
      <c r="AD9" s="5645"/>
      <c r="AE9" s="5414"/>
      <c r="AF9" s="5414"/>
      <c r="AG9" s="5414"/>
      <c r="AH9" s="5414"/>
      <c r="AI9" s="5414"/>
      <c r="AJ9" s="5414"/>
      <c r="AK9" s="5414"/>
      <c r="AL9" s="5414"/>
      <c r="AM9" s="5414"/>
      <c r="AN9" s="5414"/>
      <c r="AO9" s="5647"/>
      <c r="AP9" s="5649"/>
    </row>
    <row r="10" spans="1:42" s="529" customFormat="1" ht="17.25" customHeight="1">
      <c r="A10" s="1287"/>
      <c r="B10" s="1287"/>
      <c r="C10" s="1291" t="s">
        <v>1387</v>
      </c>
      <c r="D10" s="1291"/>
      <c r="E10" s="1291"/>
      <c r="F10" s="1291"/>
      <c r="G10" s="1291"/>
      <c r="H10" s="1291"/>
      <c r="I10" s="1291"/>
      <c r="J10" s="1291"/>
      <c r="K10" s="1291"/>
      <c r="L10" s="1291"/>
      <c r="M10" s="1291"/>
      <c r="N10" s="1291"/>
      <c r="O10" s="1283"/>
      <c r="P10" s="5493" t="s">
        <v>1388</v>
      </c>
      <c r="Q10" s="5493"/>
      <c r="R10" s="5493"/>
      <c r="S10" s="5493"/>
      <c r="T10" s="5493"/>
      <c r="U10" s="5493"/>
      <c r="V10" s="5493"/>
      <c r="W10" s="5493"/>
      <c r="Y10" s="1288" t="s">
        <v>1382</v>
      </c>
      <c r="Z10" s="925"/>
      <c r="AA10" s="925"/>
      <c r="AB10" s="925"/>
      <c r="AD10" s="5645"/>
      <c r="AE10" s="5414"/>
      <c r="AF10" s="5414"/>
      <c r="AG10" s="5414"/>
      <c r="AH10" s="5414"/>
      <c r="AI10" s="5414"/>
      <c r="AJ10" s="5414"/>
      <c r="AK10" s="5414"/>
      <c r="AL10" s="5414"/>
      <c r="AM10" s="5414"/>
      <c r="AN10" s="5414"/>
      <c r="AO10" s="5651" t="s">
        <v>1389</v>
      </c>
      <c r="AP10" s="5649"/>
    </row>
    <row r="11" spans="1:42" s="529" customFormat="1" ht="17.25" customHeight="1">
      <c r="A11" s="1287"/>
      <c r="B11" s="1287"/>
      <c r="C11" s="1291"/>
      <c r="D11" s="1291"/>
      <c r="E11" s="1291"/>
      <c r="F11" s="1291"/>
      <c r="G11" s="1291"/>
      <c r="H11" s="1291"/>
      <c r="I11" s="1291"/>
      <c r="J11" s="1291"/>
      <c r="K11" s="1291"/>
      <c r="L11" s="1291"/>
      <c r="M11" s="1291"/>
      <c r="N11" s="1291"/>
      <c r="O11" s="1283"/>
      <c r="P11" s="1291"/>
      <c r="Q11" s="1291"/>
      <c r="R11" s="1291"/>
      <c r="S11" s="1291"/>
      <c r="T11" s="1291"/>
      <c r="U11" s="1291"/>
      <c r="V11" s="1291"/>
      <c r="W11" s="1291"/>
      <c r="Y11" s="1288" t="s">
        <v>1382</v>
      </c>
      <c r="Z11" s="925"/>
      <c r="AA11" s="925"/>
      <c r="AB11" s="925"/>
      <c r="AD11" s="5645"/>
      <c r="AE11" s="5414"/>
      <c r="AF11" s="5414"/>
      <c r="AG11" s="5414"/>
      <c r="AH11" s="5414"/>
      <c r="AI11" s="5414"/>
      <c r="AJ11" s="5414"/>
      <c r="AK11" s="5414"/>
      <c r="AL11" s="5414"/>
      <c r="AM11" s="5414"/>
      <c r="AN11" s="5414"/>
      <c r="AO11" s="5651"/>
      <c r="AP11" s="5649"/>
    </row>
    <row r="12" spans="1:42" s="529" customFormat="1" ht="17.25" customHeight="1">
      <c r="A12" s="1287"/>
      <c r="B12" s="1287"/>
      <c r="C12" s="1292"/>
      <c r="D12" s="1292"/>
      <c r="E12" s="1292"/>
      <c r="F12" s="1292"/>
      <c r="G12" s="5440" t="s">
        <v>322</v>
      </c>
      <c r="H12" s="5440"/>
      <c r="I12" s="5440"/>
      <c r="J12" s="5440"/>
      <c r="K12" s="1291"/>
      <c r="L12" s="1291"/>
      <c r="M12" s="1291"/>
      <c r="N12" s="1291"/>
      <c r="O12" s="1283"/>
      <c r="P12" s="1293"/>
      <c r="Q12" s="1293"/>
      <c r="R12" s="1294"/>
      <c r="S12" s="1294"/>
      <c r="T12" s="5442" t="s">
        <v>323</v>
      </c>
      <c r="U12" s="5442"/>
      <c r="V12" s="5442"/>
      <c r="W12" s="5442"/>
      <c r="Y12" s="1288" t="s">
        <v>1382</v>
      </c>
      <c r="Z12" s="925"/>
      <c r="AA12" s="925"/>
      <c r="AB12" s="925"/>
      <c r="AD12" s="5628" t="s">
        <v>1390</v>
      </c>
      <c r="AE12" s="5424"/>
      <c r="AF12" s="5424"/>
      <c r="AG12" s="5424"/>
      <c r="AH12" s="5424"/>
      <c r="AI12" s="5424"/>
      <c r="AJ12" s="5424"/>
      <c r="AK12" s="5424"/>
      <c r="AL12" s="5424"/>
      <c r="AM12" s="5424"/>
      <c r="AN12" s="5424"/>
      <c r="AO12" s="5629" t="s">
        <v>1260</v>
      </c>
      <c r="AP12" s="5649"/>
    </row>
    <row r="13" spans="1:42" s="529" customFormat="1" ht="17.25" customHeight="1">
      <c r="A13" s="1287"/>
      <c r="B13" s="1287"/>
      <c r="C13"/>
      <c r="D13" s="1295"/>
      <c r="E13" s="1295"/>
      <c r="F13" s="1295"/>
      <c r="G13" s="5441"/>
      <c r="H13" s="5441"/>
      <c r="I13" s="5441"/>
      <c r="J13" s="5441"/>
      <c r="K13" s="1291"/>
      <c r="L13" s="1291"/>
      <c r="M13" s="1291"/>
      <c r="N13" s="1291"/>
      <c r="O13" s="1283"/>
      <c r="P13"/>
      <c r="Q13" s="1296"/>
      <c r="R13" s="1296"/>
      <c r="S13" s="1296"/>
      <c r="T13" s="5443"/>
      <c r="U13" s="5443"/>
      <c r="V13" s="5443"/>
      <c r="W13" s="5443"/>
      <c r="Y13" s="1288" t="s">
        <v>1382</v>
      </c>
      <c r="Z13" s="925"/>
      <c r="AA13" s="925"/>
      <c r="AB13" s="925"/>
      <c r="AD13" s="5628"/>
      <c r="AE13" s="5424"/>
      <c r="AF13" s="5424"/>
      <c r="AG13" s="5424"/>
      <c r="AH13" s="5424"/>
      <c r="AI13" s="5424"/>
      <c r="AJ13" s="5424"/>
      <c r="AK13" s="5424"/>
      <c r="AL13" s="5424"/>
      <c r="AM13" s="5424"/>
      <c r="AN13" s="5424"/>
      <c r="AO13" s="5629"/>
      <c r="AP13" s="5650"/>
    </row>
    <row r="14" spans="1:42" s="529" customFormat="1" ht="17.25" customHeight="1">
      <c r="A14" s="1287"/>
      <c r="B14" s="1287"/>
      <c r="C14" s="5444" t="s">
        <v>1391</v>
      </c>
      <c r="D14" s="5444"/>
      <c r="E14" s="5444"/>
      <c r="F14" s="5444"/>
      <c r="G14" s="5445">
        <v>40</v>
      </c>
      <c r="H14" s="5445"/>
      <c r="I14" s="5445"/>
      <c r="J14" s="5445"/>
      <c r="K14" s="1291"/>
      <c r="L14" s="1291"/>
      <c r="M14" s="1291"/>
      <c r="N14" s="1291"/>
      <c r="O14" s="1283"/>
      <c r="P14" s="5446" t="s">
        <v>1392</v>
      </c>
      <c r="Q14" s="5446"/>
      <c r="R14" s="5446"/>
      <c r="S14" s="5446"/>
      <c r="T14" s="5447" t="s">
        <v>315</v>
      </c>
      <c r="U14" s="5447"/>
      <c r="V14" s="5447"/>
      <c r="W14" s="5447"/>
      <c r="Y14" s="1288" t="s">
        <v>1382</v>
      </c>
      <c r="Z14" s="925"/>
      <c r="AA14" s="925"/>
      <c r="AB14" s="925"/>
      <c r="AD14" s="5630" t="s">
        <v>1393</v>
      </c>
      <c r="AE14" s="5432"/>
      <c r="AF14" s="5432"/>
      <c r="AG14" s="5432"/>
      <c r="AH14" s="5432"/>
      <c r="AI14" s="5432"/>
      <c r="AJ14" s="5432"/>
      <c r="AK14" s="5432"/>
      <c r="AL14" s="5432"/>
      <c r="AM14" s="5432"/>
      <c r="AN14" s="5432"/>
      <c r="AO14" s="5432"/>
      <c r="AP14" s="5619" t="s">
        <v>1385</v>
      </c>
    </row>
    <row r="15" spans="1:42" s="529" customFormat="1" ht="17.25" customHeight="1">
      <c r="A15" s="1287"/>
      <c r="B15" s="1287"/>
      <c r="C15" s="5444"/>
      <c r="D15" s="5444"/>
      <c r="E15" s="5444"/>
      <c r="F15" s="5444"/>
      <c r="G15" s="5445"/>
      <c r="H15" s="5445"/>
      <c r="I15" s="5445"/>
      <c r="J15" s="5445"/>
      <c r="K15" s="1291"/>
      <c r="L15" s="1291"/>
      <c r="M15" s="1291"/>
      <c r="N15" s="1291"/>
      <c r="O15" s="1283"/>
      <c r="P15" s="5446"/>
      <c r="Q15" s="5446"/>
      <c r="R15" s="5446"/>
      <c r="S15" s="5446"/>
      <c r="T15" s="5447"/>
      <c r="U15" s="5447"/>
      <c r="V15" s="5447"/>
      <c r="W15" s="5447"/>
      <c r="Y15" s="1288" t="s">
        <v>1382</v>
      </c>
      <c r="Z15" s="925"/>
      <c r="AA15" s="925"/>
      <c r="AB15" s="925"/>
      <c r="AD15" s="5631"/>
      <c r="AE15" s="5435"/>
      <c r="AF15" s="5435"/>
      <c r="AG15" s="5435"/>
      <c r="AH15" s="5435"/>
      <c r="AI15" s="5435"/>
      <c r="AJ15" s="5435"/>
      <c r="AK15" s="5435"/>
      <c r="AL15" s="5435"/>
      <c r="AM15" s="5435"/>
      <c r="AN15" s="5435"/>
      <c r="AO15" s="5435"/>
      <c r="AP15" s="5620"/>
    </row>
    <row r="16" spans="1:42" s="529" customFormat="1" ht="17.25" customHeight="1">
      <c r="A16" s="1287"/>
      <c r="B16" s="1287"/>
      <c r="C16" s="5444"/>
      <c r="D16" s="5444"/>
      <c r="E16" s="5444"/>
      <c r="F16" s="5444"/>
      <c r="G16" s="5445"/>
      <c r="H16" s="5445"/>
      <c r="I16" s="5445"/>
      <c r="J16" s="5445"/>
      <c r="K16" s="1291"/>
      <c r="L16" s="1291"/>
      <c r="M16" s="1291"/>
      <c r="N16" s="1291"/>
      <c r="O16" s="1283"/>
      <c r="P16" s="5446"/>
      <c r="Q16" s="5446"/>
      <c r="R16" s="5446"/>
      <c r="S16" s="5446"/>
      <c r="T16" s="5447"/>
      <c r="U16" s="5447"/>
      <c r="V16" s="5447"/>
      <c r="W16" s="5447"/>
      <c r="Y16" s="1288" t="s">
        <v>1382</v>
      </c>
      <c r="Z16" s="925"/>
      <c r="AA16" s="925"/>
      <c r="AB16" s="925"/>
      <c r="AD16" s="5631"/>
      <c r="AE16" s="5435"/>
      <c r="AF16" s="5435"/>
      <c r="AG16" s="5435"/>
      <c r="AH16" s="5435"/>
      <c r="AI16" s="5435"/>
      <c r="AJ16" s="5435"/>
      <c r="AK16" s="5435"/>
      <c r="AL16" s="5435"/>
      <c r="AM16" s="5435"/>
      <c r="AN16" s="5435"/>
      <c r="AO16" s="5435"/>
      <c r="AP16" s="5620"/>
    </row>
    <row r="17" spans="1:42" s="529" customFormat="1" ht="17.25" customHeight="1">
      <c r="A17" s="1287"/>
      <c r="B17" s="1287"/>
      <c r="C17" s="1283"/>
      <c r="D17" s="1283"/>
      <c r="E17" s="1283"/>
      <c r="F17" s="1283"/>
      <c r="G17" s="1283"/>
      <c r="H17" s="1283"/>
      <c r="I17" s="1283"/>
      <c r="J17" s="1291"/>
      <c r="K17" s="1291"/>
      <c r="L17" s="1291"/>
      <c r="M17" s="1291"/>
      <c r="N17" s="1291"/>
      <c r="O17" s="1283"/>
      <c r="P17" s="1297"/>
      <c r="Q17" s="1297"/>
      <c r="R17" s="1297"/>
      <c r="S17" s="1297"/>
      <c r="T17" s="1297"/>
      <c r="U17" s="1297"/>
      <c r="V17" s="1297"/>
      <c r="W17" s="1297"/>
      <c r="Y17" s="1288" t="s">
        <v>1382</v>
      </c>
      <c r="Z17" s="925"/>
      <c r="AA17" s="925"/>
      <c r="AB17" s="925"/>
      <c r="AD17" s="5631"/>
      <c r="AE17" s="5435"/>
      <c r="AF17" s="5435"/>
      <c r="AG17" s="5435"/>
      <c r="AH17" s="5435"/>
      <c r="AI17" s="5435"/>
      <c r="AJ17" s="5435"/>
      <c r="AK17" s="5435"/>
      <c r="AL17" s="5435"/>
      <c r="AM17" s="5435"/>
      <c r="AN17" s="5435"/>
      <c r="AO17" s="5435"/>
      <c r="AP17" s="5620"/>
    </row>
    <row r="18" spans="1:42" s="529" customFormat="1" ht="17.25" customHeight="1">
      <c r="A18" s="1287"/>
      <c r="B18" s="1287"/>
      <c r="C18" s="5500" t="s">
        <v>1394</v>
      </c>
      <c r="D18" s="5500"/>
      <c r="E18" s="5500"/>
      <c r="F18" s="5500"/>
      <c r="G18" s="5421" t="s">
        <v>1395</v>
      </c>
      <c r="H18" s="5421"/>
      <c r="I18" s="5421"/>
      <c r="J18" s="5422"/>
      <c r="K18" s="1291"/>
      <c r="L18" s="1291"/>
      <c r="M18" s="1291"/>
      <c r="N18" s="1291"/>
      <c r="O18" s="1283"/>
      <c r="P18" s="1298" t="s">
        <v>1396</v>
      </c>
      <c r="Q18" s="1297"/>
      <c r="R18" s="1297"/>
      <c r="S18" s="1297"/>
      <c r="T18" s="1297"/>
      <c r="U18" s="1297"/>
      <c r="V18" s="1297"/>
      <c r="W18" s="1297"/>
      <c r="Y18" s="1288" t="s">
        <v>1382</v>
      </c>
      <c r="Z18" s="925"/>
      <c r="AA18" s="925"/>
      <c r="AB18" s="925"/>
      <c r="AD18" s="5631"/>
      <c r="AE18" s="5435"/>
      <c r="AF18" s="5435"/>
      <c r="AG18" s="5435"/>
      <c r="AH18" s="5435"/>
      <c r="AI18" s="5435"/>
      <c r="AJ18" s="5435"/>
      <c r="AK18" s="5435"/>
      <c r="AL18" s="5435"/>
      <c r="AM18" s="5435"/>
      <c r="AN18" s="5435"/>
      <c r="AO18" s="5435"/>
      <c r="AP18" s="5620"/>
    </row>
    <row r="19" spans="1:42" s="529" customFormat="1" ht="17.25" customHeight="1">
      <c r="A19" s="1287"/>
      <c r="B19" s="1287"/>
      <c r="C19" s="5500"/>
      <c r="D19" s="5500"/>
      <c r="E19" s="5500"/>
      <c r="F19" s="5500"/>
      <c r="G19" s="5421"/>
      <c r="H19" s="5421"/>
      <c r="I19" s="5421"/>
      <c r="J19" s="5422"/>
      <c r="K19" s="1283"/>
      <c r="L19" s="1283"/>
      <c r="M19" s="1283"/>
      <c r="N19" s="1291"/>
      <c r="O19" s="1283"/>
      <c r="P19" s="1291" t="s">
        <v>1397</v>
      </c>
      <c r="Q19" s="1297"/>
      <c r="R19" s="1297"/>
      <c r="S19" s="1297"/>
      <c r="T19" s="1297"/>
      <c r="U19" s="1297"/>
      <c r="V19" s="1297"/>
      <c r="W19" s="1297"/>
      <c r="Y19" s="1288" t="s">
        <v>1382</v>
      </c>
      <c r="Z19" s="925"/>
      <c r="AA19" s="925"/>
      <c r="AB19" s="925"/>
      <c r="AD19" s="5631"/>
      <c r="AE19" s="5435"/>
      <c r="AF19" s="5435"/>
      <c r="AG19" s="5435"/>
      <c r="AH19" s="5435"/>
      <c r="AI19" s="5435"/>
      <c r="AJ19" s="5435"/>
      <c r="AK19" s="5435"/>
      <c r="AL19" s="5435"/>
      <c r="AM19" s="5435"/>
      <c r="AN19" s="5435"/>
      <c r="AO19" s="5435"/>
      <c r="AP19" s="5620"/>
    </row>
    <row r="20" spans="1:42" s="529" customFormat="1" ht="17.25" customHeight="1">
      <c r="A20" s="1287"/>
      <c r="B20" s="1287"/>
      <c r="C20" s="5500"/>
      <c r="D20" s="5500"/>
      <c r="E20" s="5500"/>
      <c r="F20" s="5500"/>
      <c r="G20" s="5427">
        <v>1</v>
      </c>
      <c r="H20" s="5427"/>
      <c r="I20" s="5427"/>
      <c r="J20" s="5428"/>
      <c r="K20" s="1283"/>
      <c r="L20" s="1283"/>
      <c r="M20" s="1283"/>
      <c r="N20" s="1291"/>
      <c r="O20" s="1283"/>
      <c r="P20" s="1291" t="s">
        <v>1398</v>
      </c>
      <c r="Q20" s="1297"/>
      <c r="R20" s="1297"/>
      <c r="S20" s="1297"/>
      <c r="T20" s="1297"/>
      <c r="U20" s="1297"/>
      <c r="V20" s="1297"/>
      <c r="W20" s="1297"/>
      <c r="Y20" s="1288" t="s">
        <v>1382</v>
      </c>
      <c r="Z20" s="925"/>
      <c r="AA20" s="925"/>
      <c r="AB20" s="925"/>
      <c r="AD20" s="5632"/>
      <c r="AE20" s="5633"/>
      <c r="AF20" s="5633"/>
      <c r="AG20" s="5633"/>
      <c r="AH20" s="5633"/>
      <c r="AI20" s="5633"/>
      <c r="AJ20" s="5633"/>
      <c r="AK20" s="5633"/>
      <c r="AL20" s="5633"/>
      <c r="AM20" s="5633"/>
      <c r="AN20" s="5633"/>
      <c r="AO20" s="5633"/>
      <c r="AP20" s="5620"/>
    </row>
    <row r="21" spans="1:42" s="529" customFormat="1" ht="17.25" customHeight="1">
      <c r="A21" s="1287"/>
      <c r="B21" s="1287"/>
      <c r="C21" s="1283"/>
      <c r="D21" s="1283"/>
      <c r="E21" s="1283"/>
      <c r="F21" s="1283"/>
      <c r="G21" s="5429"/>
      <c r="H21" s="5429"/>
      <c r="I21" s="5429"/>
      <c r="J21" s="5430"/>
      <c r="K21" s="1283"/>
      <c r="L21" s="1283"/>
      <c r="M21" s="1283"/>
      <c r="N21" s="1291"/>
      <c r="O21" s="1283"/>
      <c r="P21" s="1291" t="s">
        <v>1399</v>
      </c>
      <c r="Q21" s="1291"/>
      <c r="R21" s="1291"/>
      <c r="S21" s="1291"/>
      <c r="T21" s="1291"/>
      <c r="U21" s="1291"/>
      <c r="V21" s="1291"/>
      <c r="W21" s="1291"/>
      <c r="Y21" s="1288" t="s">
        <v>1382</v>
      </c>
      <c r="Z21" s="925"/>
      <c r="AA21" s="925"/>
      <c r="AB21" s="925"/>
      <c r="AD21" s="1299"/>
      <c r="AE21" s="1300"/>
      <c r="AF21" s="1300"/>
      <c r="AG21" s="5622" t="s">
        <v>322</v>
      </c>
      <c r="AH21" s="5622"/>
      <c r="AI21" s="1301"/>
      <c r="AJ21" s="1301"/>
      <c r="AK21" s="1302"/>
      <c r="AL21" s="1302"/>
      <c r="AM21" s="5623" t="s">
        <v>323</v>
      </c>
      <c r="AN21" s="5623"/>
      <c r="AO21" s="1302"/>
      <c r="AP21" s="5620"/>
    </row>
    <row r="22" spans="1:42" s="529" customFormat="1" ht="17.25" customHeight="1">
      <c r="A22" s="1287"/>
      <c r="B22" s="1287"/>
      <c r="C22" s="1283"/>
      <c r="D22" s="1283"/>
      <c r="E22" s="1283"/>
      <c r="F22" s="1283"/>
      <c r="G22" s="1283"/>
      <c r="H22" s="1283"/>
      <c r="I22" s="1283"/>
      <c r="K22" s="1283"/>
      <c r="L22" s="1283"/>
      <c r="M22" s="1283"/>
      <c r="N22" s="1291"/>
      <c r="O22" s="1283"/>
      <c r="P22" s="1283"/>
      <c r="Q22" s="1298"/>
      <c r="R22" s="1298"/>
      <c r="S22" s="1298"/>
      <c r="T22" s="1298"/>
      <c r="U22" s="1298"/>
      <c r="V22" s="1298"/>
      <c r="W22" s="1291"/>
      <c r="Y22" s="1288" t="s">
        <v>1382</v>
      </c>
      <c r="Z22" s="925"/>
      <c r="AA22" s="925"/>
      <c r="AB22" s="925"/>
      <c r="AD22" s="5624" t="s">
        <v>1400</v>
      </c>
      <c r="AE22" s="5625"/>
      <c r="AF22" s="5625"/>
      <c r="AG22" s="5445" t="s">
        <v>1260</v>
      </c>
      <c r="AH22" s="5445"/>
      <c r="AI22" s="1302"/>
      <c r="AJ22" s="5626" t="s">
        <v>1392</v>
      </c>
      <c r="AK22" s="5626"/>
      <c r="AL22" s="5626"/>
      <c r="AM22" s="5627" t="s">
        <v>1401</v>
      </c>
      <c r="AN22" s="5627"/>
      <c r="AO22" s="1303"/>
      <c r="AP22" s="5620"/>
    </row>
    <row r="23" spans="1:42" s="529" customFormat="1" ht="17.25" customHeight="1">
      <c r="A23" s="1287"/>
      <c r="B23" s="1287"/>
      <c r="C23" s="1291"/>
      <c r="D23" s="1291"/>
      <c r="E23" s="1291"/>
      <c r="F23" s="1291"/>
      <c r="G23" s="1291"/>
      <c r="H23" s="1291"/>
      <c r="I23" s="1291"/>
      <c r="J23" s="1291"/>
      <c r="K23" s="1291"/>
      <c r="L23" s="1291"/>
      <c r="M23" s="1291"/>
      <c r="N23" s="1291"/>
      <c r="O23" s="1283"/>
      <c r="P23" s="1291"/>
      <c r="Q23" s="1291"/>
      <c r="R23" s="1291"/>
      <c r="S23" s="1283"/>
      <c r="T23" s="1291"/>
      <c r="U23" s="1291"/>
      <c r="V23" s="1291"/>
      <c r="W23" s="1291"/>
      <c r="Y23" s="1288" t="s">
        <v>1382</v>
      </c>
      <c r="Z23" s="925"/>
      <c r="AA23" s="925"/>
      <c r="AB23" s="925"/>
      <c r="AD23" s="5624"/>
      <c r="AE23" s="5625"/>
      <c r="AF23" s="5625"/>
      <c r="AG23" s="5445"/>
      <c r="AH23" s="5445"/>
      <c r="AI23" s="1302"/>
      <c r="AJ23" s="5626"/>
      <c r="AK23" s="5626"/>
      <c r="AL23" s="5626"/>
      <c r="AM23" s="5627"/>
      <c r="AN23" s="5627"/>
      <c r="AO23" s="1303"/>
      <c r="AP23" s="5620"/>
    </row>
    <row r="24" spans="1:42" s="529" customFormat="1" ht="17.25" customHeight="1">
      <c r="A24" s="1287"/>
      <c r="B24" s="1304"/>
      <c r="C24" s="1305"/>
      <c r="D24" s="1305"/>
      <c r="E24" s="1305"/>
      <c r="F24" s="1305"/>
      <c r="G24" s="1305"/>
      <c r="H24" s="1305"/>
      <c r="I24" s="1305"/>
      <c r="J24" s="1305"/>
      <c r="K24" s="1305"/>
      <c r="L24" s="1305"/>
      <c r="M24" s="1305"/>
      <c r="N24" s="1305"/>
      <c r="O24" s="1306"/>
      <c r="P24" s="1305"/>
      <c r="Q24" s="1305"/>
      <c r="R24" s="1305"/>
      <c r="S24" s="1306"/>
      <c r="T24" s="1305"/>
      <c r="U24" s="1305"/>
      <c r="V24" s="1305"/>
      <c r="W24" s="1305"/>
      <c r="Y24" s="1288" t="s">
        <v>1382</v>
      </c>
      <c r="Z24" s="925"/>
      <c r="AA24" s="925"/>
      <c r="AB24" s="925"/>
      <c r="AD24" s="5624"/>
      <c r="AE24" s="5625"/>
      <c r="AF24" s="5625"/>
      <c r="AG24" s="5445"/>
      <c r="AH24" s="5445"/>
      <c r="AI24" s="1295"/>
      <c r="AJ24" s="5626"/>
      <c r="AK24" s="5626"/>
      <c r="AL24" s="5626"/>
      <c r="AM24" s="5627"/>
      <c r="AN24" s="5627"/>
      <c r="AO24" s="1303"/>
      <c r="AP24" s="5620"/>
    </row>
    <row r="25" spans="1:42" s="529" customFormat="1" ht="17.25" customHeight="1" thickBot="1">
      <c r="A25" s="1287"/>
      <c r="B25" s="1287"/>
      <c r="C25" s="5493" t="s">
        <v>1402</v>
      </c>
      <c r="D25" s="5493"/>
      <c r="E25" s="5493"/>
      <c r="F25" s="5493"/>
      <c r="G25" s="5493"/>
      <c r="H25" s="5493"/>
      <c r="I25" s="5493"/>
      <c r="J25" s="5493"/>
      <c r="K25" s="5493"/>
      <c r="L25" s="5493"/>
      <c r="M25" s="5493"/>
      <c r="N25" s="5493"/>
      <c r="O25" s="5493"/>
      <c r="P25" s="5493"/>
      <c r="Q25" s="5493"/>
      <c r="R25" s="5493"/>
      <c r="S25" s="5493"/>
      <c r="T25" s="5493"/>
      <c r="U25" s="1291"/>
      <c r="V25" s="1291"/>
      <c r="W25" s="1291"/>
      <c r="Y25" s="1288" t="s">
        <v>1382</v>
      </c>
      <c r="Z25" s="925"/>
      <c r="AA25" s="925"/>
      <c r="AB25" s="925"/>
      <c r="AD25" s="1307"/>
      <c r="AE25" s="1308"/>
      <c r="AF25" s="1308"/>
      <c r="AG25" s="1308"/>
      <c r="AH25" s="1308"/>
      <c r="AI25" s="1308"/>
      <c r="AJ25" s="1308"/>
      <c r="AK25" s="1308"/>
      <c r="AL25" s="1308"/>
      <c r="AM25" s="1308"/>
      <c r="AN25" s="1308"/>
      <c r="AO25" s="1308"/>
      <c r="AP25" s="5621"/>
    </row>
    <row r="26" spans="1:42" s="529" customFormat="1" ht="17.25" customHeight="1" thickTop="1" thickBot="1">
      <c r="A26" s="1287"/>
      <c r="B26" s="1287"/>
      <c r="C26" s="5493"/>
      <c r="D26" s="5493"/>
      <c r="E26" s="5493"/>
      <c r="F26" s="5493"/>
      <c r="G26" s="5493"/>
      <c r="H26" s="5493"/>
      <c r="I26" s="5493"/>
      <c r="J26" s="5493"/>
      <c r="K26" s="5493"/>
      <c r="L26" s="5493"/>
      <c r="M26" s="5493"/>
      <c r="N26" s="5493"/>
      <c r="O26" s="5493"/>
      <c r="P26" s="5493"/>
      <c r="Q26" s="5493"/>
      <c r="R26" s="5493"/>
      <c r="S26" s="5493"/>
      <c r="T26" s="5493"/>
      <c r="U26" s="1283"/>
      <c r="V26" s="1283"/>
      <c r="W26" s="1283"/>
      <c r="Y26" s="1288" t="s">
        <v>1382</v>
      </c>
      <c r="Z26" s="925"/>
      <c r="AA26" s="925"/>
      <c r="AB26" s="925"/>
      <c r="AD26" s="927"/>
      <c r="AE26" s="927"/>
      <c r="AF26" s="927"/>
      <c r="AG26" s="927"/>
      <c r="AH26" s="927"/>
      <c r="AI26" s="927"/>
      <c r="AJ26" s="927"/>
      <c r="AK26" s="927"/>
      <c r="AL26" s="927"/>
      <c r="AM26" s="927"/>
      <c r="AN26" s="927"/>
      <c r="AO26" s="927"/>
      <c r="AP26" s="927"/>
    </row>
    <row r="27" spans="1:42" s="529" customFormat="1" ht="17.25" customHeight="1">
      <c r="A27" s="1287"/>
      <c r="B27" s="1287"/>
      <c r="C27" s="5462" t="s">
        <v>1403</v>
      </c>
      <c r="D27" s="5462"/>
      <c r="E27" s="5462"/>
      <c r="F27" s="5462"/>
      <c r="G27" s="5462"/>
      <c r="H27" s="5462"/>
      <c r="I27" s="5462"/>
      <c r="J27" s="1291"/>
      <c r="K27" s="1283"/>
      <c r="L27" s="1283"/>
      <c r="M27" s="1283"/>
      <c r="N27" s="5462" t="s">
        <v>1277</v>
      </c>
      <c r="O27" s="5462"/>
      <c r="P27" s="5462"/>
      <c r="Q27" s="5462"/>
      <c r="R27" s="5462"/>
      <c r="S27" s="5462"/>
      <c r="T27" s="5462"/>
      <c r="U27" s="1283"/>
      <c r="V27" s="1283"/>
      <c r="W27" s="1283"/>
      <c r="Y27" s="1288" t="s">
        <v>1382</v>
      </c>
      <c r="Z27" s="925"/>
      <c r="AA27" s="925"/>
      <c r="AB27" s="925"/>
      <c r="AD27" s="5481" t="s">
        <v>1441</v>
      </c>
      <c r="AE27" s="5481"/>
      <c r="AF27" s="5481"/>
      <c r="AG27" s="5481"/>
      <c r="AH27" s="5481"/>
      <c r="AI27" s="5481"/>
      <c r="AJ27" s="5481"/>
      <c r="AK27" s="5481"/>
      <c r="AL27" s="5481"/>
      <c r="AM27" s="5481"/>
      <c r="AN27" s="5481"/>
      <c r="AO27" s="5481"/>
      <c r="AP27" s="5482"/>
    </row>
    <row r="28" spans="1:42" s="529" customFormat="1" ht="17.25" customHeight="1">
      <c r="A28" s="1287"/>
      <c r="B28" s="1287"/>
      <c r="C28" s="5463"/>
      <c r="D28" s="5463"/>
      <c r="E28" s="5463"/>
      <c r="F28" s="5463"/>
      <c r="G28" s="5463"/>
      <c r="H28" s="5463"/>
      <c r="I28" s="5463"/>
      <c r="J28" s="1291"/>
      <c r="K28" s="1283"/>
      <c r="L28" s="1283"/>
      <c r="M28" s="1283"/>
      <c r="N28" s="5463"/>
      <c r="O28" s="5463"/>
      <c r="P28" s="5463"/>
      <c r="Q28" s="5463"/>
      <c r="R28" s="5463"/>
      <c r="S28" s="5463"/>
      <c r="T28" s="5463"/>
      <c r="U28" s="1283"/>
      <c r="V28" s="1283"/>
      <c r="W28" s="1283"/>
      <c r="Y28" s="1288" t="s">
        <v>1382</v>
      </c>
      <c r="Z28" s="925"/>
      <c r="AA28" s="925"/>
      <c r="AB28" s="925"/>
      <c r="AD28" s="5481"/>
      <c r="AE28" s="5481"/>
      <c r="AF28" s="5481"/>
      <c r="AG28" s="5481"/>
      <c r="AH28" s="5481"/>
      <c r="AI28" s="5481"/>
      <c r="AJ28" s="5481"/>
      <c r="AK28" s="5481"/>
      <c r="AL28" s="5481"/>
      <c r="AM28" s="5481"/>
      <c r="AN28" s="5481"/>
      <c r="AO28" s="5481"/>
      <c r="AP28" s="5482"/>
    </row>
    <row r="29" spans="1:42" s="529" customFormat="1" ht="17.25" customHeight="1">
      <c r="A29" s="1287"/>
      <c r="B29" s="1287"/>
      <c r="C29" s="1291"/>
      <c r="D29" s="1291"/>
      <c r="E29" s="1291"/>
      <c r="F29" s="1291"/>
      <c r="G29" s="1291"/>
      <c r="H29" s="1291"/>
      <c r="I29" s="1291"/>
      <c r="J29" s="1291"/>
      <c r="K29" s="1283"/>
      <c r="L29" s="1283"/>
      <c r="M29" s="1283"/>
      <c r="N29" s="1291"/>
      <c r="O29" s="1291"/>
      <c r="P29" s="1291"/>
      <c r="Q29" s="1291"/>
      <c r="R29" s="1291"/>
      <c r="S29" s="1291"/>
      <c r="T29" s="1291"/>
      <c r="U29" s="1283"/>
      <c r="V29" s="1283"/>
      <c r="W29" s="1283"/>
      <c r="Y29" s="1288" t="s">
        <v>1382</v>
      </c>
      <c r="Z29" s="925"/>
      <c r="AA29" s="925"/>
      <c r="AB29" s="925"/>
      <c r="AD29" s="5481"/>
      <c r="AE29" s="5481"/>
      <c r="AF29" s="5481"/>
      <c r="AG29" s="5481"/>
      <c r="AH29" s="5481"/>
      <c r="AI29" s="5481"/>
      <c r="AJ29" s="5481"/>
      <c r="AK29" s="5481"/>
      <c r="AL29" s="5481"/>
      <c r="AM29" s="5481"/>
      <c r="AN29" s="5481"/>
      <c r="AO29" s="5481"/>
      <c r="AP29" s="5482"/>
    </row>
    <row r="30" spans="1:42" s="529" customFormat="1" ht="17.25" customHeight="1">
      <c r="A30" s="1287"/>
      <c r="B30" s="1287"/>
      <c r="C30" s="5494" t="s">
        <v>1404</v>
      </c>
      <c r="D30" s="5495"/>
      <c r="E30" s="5495"/>
      <c r="F30" s="5495"/>
      <c r="G30" s="5495"/>
      <c r="H30" s="5495"/>
      <c r="I30" s="5496"/>
      <c r="J30" s="1283"/>
      <c r="K30" s="1283"/>
      <c r="L30" s="1283"/>
      <c r="M30" s="1283"/>
      <c r="N30" s="5500" t="s">
        <v>1405</v>
      </c>
      <c r="O30" s="5500"/>
      <c r="P30" s="5500"/>
      <c r="Q30" s="5500"/>
      <c r="R30" s="5500"/>
      <c r="S30" s="5500"/>
      <c r="T30" s="5500"/>
      <c r="U30" s="1283"/>
      <c r="V30" s="1283"/>
      <c r="W30" s="1283"/>
      <c r="Y30" s="1288" t="s">
        <v>1382</v>
      </c>
      <c r="Z30" s="925"/>
      <c r="AA30" s="925"/>
      <c r="AB30" s="925"/>
      <c r="AD30" s="5481"/>
      <c r="AE30" s="5481"/>
      <c r="AF30" s="5481"/>
      <c r="AG30" s="5481"/>
      <c r="AH30" s="5481"/>
      <c r="AI30" s="5481"/>
      <c r="AJ30" s="5481"/>
      <c r="AK30" s="5481"/>
      <c r="AL30" s="5481"/>
      <c r="AM30" s="5481"/>
      <c r="AN30" s="5481"/>
      <c r="AO30" s="5481"/>
      <c r="AP30" s="5482"/>
    </row>
    <row r="31" spans="1:42" s="529" customFormat="1" ht="17.25" customHeight="1">
      <c r="A31" s="1287"/>
      <c r="B31" s="1287"/>
      <c r="C31" s="5497"/>
      <c r="D31" s="5498"/>
      <c r="E31" s="5498"/>
      <c r="F31" s="5498"/>
      <c r="G31" s="5498"/>
      <c r="H31" s="5498"/>
      <c r="I31" s="5499"/>
      <c r="J31" s="1283"/>
      <c r="K31" s="1283"/>
      <c r="L31" s="1283"/>
      <c r="M31" s="1283"/>
      <c r="N31" s="5500"/>
      <c r="O31" s="5500"/>
      <c r="P31" s="5500"/>
      <c r="Q31" s="5500"/>
      <c r="R31" s="5500"/>
      <c r="S31" s="5500"/>
      <c r="T31" s="5500"/>
      <c r="U31" s="1283"/>
      <c r="V31" s="1283"/>
      <c r="W31" s="1283"/>
      <c r="Y31" s="1288" t="s">
        <v>1382</v>
      </c>
      <c r="Z31" s="925"/>
      <c r="AA31" s="925"/>
      <c r="AB31" s="925"/>
      <c r="AD31" s="5481"/>
      <c r="AE31" s="5481"/>
      <c r="AF31" s="5481"/>
      <c r="AG31" s="5481"/>
      <c r="AH31" s="5481"/>
      <c r="AI31" s="5481"/>
      <c r="AJ31" s="5481"/>
      <c r="AK31" s="5481"/>
      <c r="AL31" s="5481"/>
      <c r="AM31" s="5481"/>
      <c r="AN31" s="5481"/>
      <c r="AO31" s="5481"/>
      <c r="AP31" s="5482"/>
    </row>
    <row r="32" spans="1:42" s="529" customFormat="1" ht="17.25" customHeight="1">
      <c r="A32" s="1287"/>
      <c r="B32" s="1287"/>
      <c r="C32" s="5502" t="s">
        <v>1406</v>
      </c>
      <c r="D32" s="5503"/>
      <c r="E32" s="5503"/>
      <c r="F32" s="1309"/>
      <c r="G32" s="5504" t="s">
        <v>1407</v>
      </c>
      <c r="H32" s="5504"/>
      <c r="I32" s="5505"/>
      <c r="J32" s="1291"/>
      <c r="K32" s="1283"/>
      <c r="L32" s="1283"/>
      <c r="M32" s="1283"/>
      <c r="N32" s="5500"/>
      <c r="O32" s="5500"/>
      <c r="P32" s="5500"/>
      <c r="Q32" s="5500"/>
      <c r="R32" s="5500"/>
      <c r="S32" s="5500"/>
      <c r="T32" s="5500"/>
      <c r="U32" s="1283"/>
      <c r="V32" s="1283"/>
      <c r="W32" s="1283"/>
      <c r="Y32" s="1288" t="s">
        <v>1382</v>
      </c>
      <c r="Z32" s="925"/>
      <c r="AA32" s="925"/>
      <c r="AB32" s="925"/>
      <c r="AD32" s="5481"/>
      <c r="AE32" s="5481"/>
      <c r="AF32" s="5481"/>
      <c r="AG32" s="5481"/>
      <c r="AH32" s="5481"/>
      <c r="AI32" s="5481"/>
      <c r="AJ32" s="5481"/>
      <c r="AK32" s="5481"/>
      <c r="AL32" s="5481"/>
      <c r="AM32" s="5481"/>
      <c r="AN32" s="5481"/>
      <c r="AO32" s="5481"/>
      <c r="AP32" s="5482"/>
    </row>
    <row r="33" spans="1:42" s="529" customFormat="1" ht="17.25" customHeight="1">
      <c r="A33" s="1287"/>
      <c r="B33" s="1287"/>
      <c r="C33" s="1310"/>
      <c r="D33" s="1311"/>
      <c r="E33" s="1311"/>
      <c r="F33" s="1311"/>
      <c r="G33" s="1311"/>
      <c r="H33" s="1311"/>
      <c r="I33" s="1312"/>
      <c r="J33" s="1291"/>
      <c r="K33" s="1283"/>
      <c r="L33" s="1283"/>
      <c r="M33" s="1283"/>
      <c r="N33" s="5501"/>
      <c r="O33" s="5501"/>
      <c r="P33" s="5501"/>
      <c r="Q33" s="5501"/>
      <c r="R33" s="5501"/>
      <c r="S33" s="5501"/>
      <c r="T33" s="5501"/>
      <c r="U33" s="1283"/>
      <c r="V33" s="1283"/>
      <c r="W33" s="1283"/>
      <c r="Y33" s="1288" t="s">
        <v>1382</v>
      </c>
      <c r="Z33" s="925"/>
      <c r="AA33" s="925"/>
      <c r="AB33" s="925"/>
      <c r="AD33" s="5481"/>
      <c r="AE33" s="5481"/>
      <c r="AF33" s="5481"/>
      <c r="AG33" s="5481"/>
      <c r="AH33" s="5481"/>
      <c r="AI33" s="5481"/>
      <c r="AJ33" s="5481"/>
      <c r="AK33" s="5481"/>
      <c r="AL33" s="5481"/>
      <c r="AM33" s="5481"/>
      <c r="AN33" s="5481"/>
      <c r="AO33" s="5481"/>
      <c r="AP33" s="5482"/>
    </row>
    <row r="34" spans="1:42" s="529" customFormat="1" ht="17.25" customHeight="1">
      <c r="A34" s="1287"/>
      <c r="B34" s="1287"/>
      <c r="C34" s="1283"/>
      <c r="D34" s="1283"/>
      <c r="E34" s="1283"/>
      <c r="F34" s="1283"/>
      <c r="G34" s="1283"/>
      <c r="H34" s="1283"/>
      <c r="I34" s="1283"/>
      <c r="J34" s="1283"/>
      <c r="K34" s="1283"/>
      <c r="L34" s="1283"/>
      <c r="M34" s="1283"/>
      <c r="N34" s="1283"/>
      <c r="O34" s="1283"/>
      <c r="P34" s="1283"/>
      <c r="Q34" s="1283"/>
      <c r="R34" s="1291"/>
      <c r="S34" s="1291"/>
      <c r="T34" s="1291"/>
      <c r="U34" s="1291"/>
      <c r="V34" s="1291"/>
      <c r="W34" s="1287"/>
      <c r="Y34" s="1288" t="s">
        <v>1382</v>
      </c>
      <c r="Z34" s="925"/>
      <c r="AA34" s="925"/>
      <c r="AB34" s="925"/>
    </row>
    <row r="35" spans="1:42" s="529" customFormat="1" ht="15.75" customHeight="1" thickBot="1">
      <c r="A35" s="5400" t="s">
        <v>243</v>
      </c>
      <c r="B35" s="5410" t="str">
        <f>B36</f>
        <v xml:space="preserve"> NOM DE LA RECETTE</v>
      </c>
      <c r="C35" s="5410"/>
      <c r="D35" s="5410"/>
      <c r="E35" s="5410"/>
      <c r="F35" s="5410"/>
      <c r="G35" s="5410"/>
      <c r="H35" s="5410"/>
      <c r="I35" s="5410"/>
      <c r="J35" s="5410"/>
      <c r="K35" s="5410"/>
      <c r="L35" s="5410"/>
      <c r="M35" s="5410"/>
      <c r="N35" s="5410"/>
      <c r="O35" s="5410"/>
      <c r="P35" s="5410"/>
      <c r="Q35" s="5410"/>
      <c r="R35" s="5410"/>
      <c r="S35" s="5410"/>
      <c r="T35" s="5410"/>
      <c r="U35" s="5410"/>
      <c r="V35" s="5410"/>
      <c r="W35" s="5410"/>
      <c r="Y35" s="5400" t="s">
        <v>243</v>
      </c>
      <c r="Z35" s="5600" t="s">
        <v>1408</v>
      </c>
      <c r="AA35" s="5600"/>
    </row>
    <row r="36" spans="1:42" s="529" customFormat="1" ht="18" customHeight="1">
      <c r="A36" s="5400"/>
      <c r="B36" s="5411" t="s">
        <v>1383</v>
      </c>
      <c r="C36" s="5412"/>
      <c r="D36" s="5412"/>
      <c r="E36" s="5412"/>
      <c r="F36" s="5412"/>
      <c r="G36" s="5412"/>
      <c r="H36" s="5412"/>
      <c r="I36" s="5412"/>
      <c r="J36" s="5412"/>
      <c r="K36" s="5412"/>
      <c r="L36" s="5412"/>
      <c r="M36" s="5412"/>
      <c r="N36" s="5412"/>
      <c r="O36" s="5412"/>
      <c r="P36" s="5412"/>
      <c r="Q36" s="5412"/>
      <c r="R36" s="5412"/>
      <c r="S36" s="5415" t="str">
        <f>Q51</f>
        <v>Portions</v>
      </c>
      <c r="T36" s="5415"/>
      <c r="U36" s="5415"/>
      <c r="V36" s="5416"/>
      <c r="W36" s="5419">
        <f>S41</f>
        <v>4</v>
      </c>
      <c r="Y36" s="5400"/>
      <c r="Z36" s="5600"/>
      <c r="AA36" s="5600"/>
      <c r="AD36" s="5607" t="s">
        <v>513</v>
      </c>
      <c r="AE36" s="5608"/>
      <c r="AF36" s="5608"/>
      <c r="AG36" s="5608"/>
      <c r="AH36" s="5608"/>
      <c r="AI36" s="5608"/>
      <c r="AJ36" s="5608"/>
      <c r="AK36" s="5608"/>
      <c r="AL36" s="5608"/>
      <c r="AM36" s="5608"/>
      <c r="AN36" s="5608"/>
      <c r="AO36" s="5608"/>
      <c r="AP36" s="5609"/>
    </row>
    <row r="37" spans="1:42" s="529" customFormat="1" ht="18" customHeight="1">
      <c r="A37" s="5400"/>
      <c r="B37" s="5413"/>
      <c r="C37" s="5414"/>
      <c r="D37" s="5414"/>
      <c r="E37" s="5414"/>
      <c r="F37" s="5414"/>
      <c r="G37" s="5414"/>
      <c r="H37" s="5414"/>
      <c r="I37" s="5414"/>
      <c r="J37" s="5414"/>
      <c r="K37" s="5414"/>
      <c r="L37" s="5414"/>
      <c r="M37" s="5414"/>
      <c r="N37" s="5414"/>
      <c r="O37" s="5414"/>
      <c r="P37" s="5414"/>
      <c r="Q37" s="5414"/>
      <c r="R37" s="5414"/>
      <c r="S37" s="5417"/>
      <c r="T37" s="5417"/>
      <c r="U37" s="5417"/>
      <c r="V37" s="5418"/>
      <c r="W37" s="5292"/>
      <c r="Y37" s="5400"/>
      <c r="Z37" s="5600"/>
      <c r="AA37" s="5600"/>
      <c r="AD37" s="5610"/>
      <c r="AE37" s="5611"/>
      <c r="AF37" s="5611"/>
      <c r="AG37" s="5611"/>
      <c r="AH37" s="5611"/>
      <c r="AI37" s="5611"/>
      <c r="AJ37" s="5611"/>
      <c r="AK37" s="5611"/>
      <c r="AL37" s="5611"/>
      <c r="AM37" s="5611"/>
      <c r="AN37" s="5611"/>
      <c r="AO37" s="5611"/>
      <c r="AP37" s="5612"/>
    </row>
    <row r="38" spans="1:42" s="529" customFormat="1" ht="18" customHeight="1">
      <c r="A38" s="5400"/>
      <c r="B38" s="5413"/>
      <c r="C38" s="5414"/>
      <c r="D38" s="5414"/>
      <c r="E38" s="5414"/>
      <c r="F38" s="5414"/>
      <c r="G38" s="5414"/>
      <c r="H38" s="5414"/>
      <c r="I38" s="5414"/>
      <c r="J38" s="5414"/>
      <c r="K38" s="5414"/>
      <c r="L38" s="5414"/>
      <c r="M38" s="5414"/>
      <c r="N38" s="5414"/>
      <c r="O38" s="5414"/>
      <c r="P38" s="5414"/>
      <c r="Q38" s="5414"/>
      <c r="R38" s="5414"/>
      <c r="S38" s="5417"/>
      <c r="T38" s="5417"/>
      <c r="U38" s="5417"/>
      <c r="V38" s="5418"/>
      <c r="W38" s="5292"/>
      <c r="Y38" s="5400"/>
      <c r="Z38" s="5600"/>
      <c r="AA38" s="5600"/>
      <c r="AD38" s="5561" t="s">
        <v>27</v>
      </c>
      <c r="AE38" s="5613" t="s">
        <v>1276</v>
      </c>
      <c r="AF38" s="5613"/>
      <c r="AG38" s="5613"/>
      <c r="AH38" s="5613"/>
      <c r="AI38" s="5613"/>
      <c r="AJ38" s="5613"/>
      <c r="AK38" s="5613"/>
      <c r="AL38" s="5613"/>
      <c r="AM38" s="5613"/>
      <c r="AN38" s="5613"/>
      <c r="AO38" s="5613"/>
      <c r="AP38" s="5614"/>
    </row>
    <row r="39" spans="1:42" s="529" customFormat="1" ht="18" customHeight="1">
      <c r="A39" s="5400"/>
      <c r="B39" s="5413"/>
      <c r="C39" s="5414"/>
      <c r="D39" s="5414"/>
      <c r="E39" s="5414"/>
      <c r="F39" s="5414"/>
      <c r="G39" s="5414"/>
      <c r="H39" s="5414"/>
      <c r="I39" s="5414"/>
      <c r="J39" s="5414"/>
      <c r="K39" s="5414"/>
      <c r="L39" s="5414"/>
      <c r="M39" s="5414"/>
      <c r="N39" s="5414"/>
      <c r="O39" s="5414"/>
      <c r="P39" s="5414"/>
      <c r="Q39" s="5414"/>
      <c r="R39" s="5414"/>
      <c r="S39" s="5421" t="s">
        <v>1395</v>
      </c>
      <c r="T39" s="5421"/>
      <c r="U39" s="5421"/>
      <c r="V39" s="5422"/>
      <c r="W39" s="5292"/>
      <c r="Y39" s="5400"/>
      <c r="Z39" s="5600"/>
      <c r="AA39" s="5600"/>
      <c r="AD39" s="5561"/>
      <c r="AE39" s="5613"/>
      <c r="AF39" s="5613"/>
      <c r="AG39" s="5613"/>
      <c r="AH39" s="5613"/>
      <c r="AI39" s="5613"/>
      <c r="AJ39" s="5613"/>
      <c r="AK39" s="5613"/>
      <c r="AL39" s="5613"/>
      <c r="AM39" s="5613"/>
      <c r="AN39" s="5613"/>
      <c r="AO39" s="5613"/>
      <c r="AP39" s="5614"/>
    </row>
    <row r="40" spans="1:42" s="529" customFormat="1" ht="18" customHeight="1">
      <c r="A40" s="5400"/>
      <c r="B40" s="5413"/>
      <c r="C40" s="5414"/>
      <c r="D40" s="5414"/>
      <c r="E40" s="5414"/>
      <c r="F40" s="5414"/>
      <c r="G40" s="5414"/>
      <c r="H40" s="5414"/>
      <c r="I40" s="5414"/>
      <c r="J40" s="5414"/>
      <c r="K40" s="5414"/>
      <c r="L40" s="5414"/>
      <c r="M40" s="5414"/>
      <c r="N40" s="5414"/>
      <c r="O40" s="5414"/>
      <c r="P40" s="5414"/>
      <c r="Q40" s="5414"/>
      <c r="R40" s="5414"/>
      <c r="S40" s="5421"/>
      <c r="T40" s="5421"/>
      <c r="U40" s="5421"/>
      <c r="V40" s="5422"/>
      <c r="W40" s="5292"/>
      <c r="Y40" s="5400"/>
      <c r="Z40" s="5600"/>
      <c r="AA40" s="5600"/>
      <c r="AD40" s="5561"/>
      <c r="AE40" s="5613"/>
      <c r="AF40" s="5613"/>
      <c r="AG40" s="5613"/>
      <c r="AH40" s="5613"/>
      <c r="AI40" s="5613"/>
      <c r="AJ40" s="5613"/>
      <c r="AK40" s="5613"/>
      <c r="AL40" s="5613"/>
      <c r="AM40" s="5613"/>
      <c r="AN40" s="5613"/>
      <c r="AO40" s="5613"/>
      <c r="AP40" s="5614"/>
    </row>
    <row r="41" spans="1:42" s="529" customFormat="1" ht="18" customHeight="1">
      <c r="A41" s="5400"/>
      <c r="B41" s="5423" t="s">
        <v>1390</v>
      </c>
      <c r="C41" s="5424"/>
      <c r="D41" s="5424"/>
      <c r="E41" s="5424"/>
      <c r="F41" s="5424"/>
      <c r="G41" s="5424"/>
      <c r="H41" s="5424"/>
      <c r="I41" s="5424"/>
      <c r="J41" s="5424"/>
      <c r="K41" s="5424"/>
      <c r="L41" s="5424"/>
      <c r="M41" s="5424"/>
      <c r="N41" s="5424"/>
      <c r="O41" s="5424"/>
      <c r="P41" s="5424"/>
      <c r="Q41" s="5424"/>
      <c r="R41" s="5424"/>
      <c r="S41" s="5427">
        <v>4</v>
      </c>
      <c r="T41" s="5427"/>
      <c r="U41" s="5427"/>
      <c r="V41" s="5428"/>
      <c r="W41" s="5292"/>
      <c r="Y41" s="5400"/>
      <c r="Z41" s="5600"/>
      <c r="AA41" s="5600"/>
      <c r="AD41" s="1442"/>
      <c r="AF41" s="1443"/>
      <c r="AG41" s="1443"/>
      <c r="AH41" s="1443"/>
      <c r="AI41" s="1443"/>
      <c r="AJ41" s="1443"/>
      <c r="AK41" s="1443"/>
      <c r="AL41" s="1443"/>
      <c r="AM41" s="1443"/>
      <c r="AN41" s="1443"/>
      <c r="AO41" s="1443"/>
      <c r="AP41" s="401"/>
    </row>
    <row r="42" spans="1:42" s="529" customFormat="1" ht="18" customHeight="1">
      <c r="A42" s="5400"/>
      <c r="B42" s="5425"/>
      <c r="C42" s="5426"/>
      <c r="D42" s="5426"/>
      <c r="E42" s="5426"/>
      <c r="F42" s="5426"/>
      <c r="G42" s="5426"/>
      <c r="H42" s="5426"/>
      <c r="I42" s="5426"/>
      <c r="J42" s="5426"/>
      <c r="K42" s="5426"/>
      <c r="L42" s="5426"/>
      <c r="M42" s="5426"/>
      <c r="N42" s="5426"/>
      <c r="O42" s="5426"/>
      <c r="P42" s="5426"/>
      <c r="Q42" s="5426"/>
      <c r="R42" s="5426"/>
      <c r="S42" s="5429"/>
      <c r="T42" s="5429"/>
      <c r="U42" s="5429"/>
      <c r="V42" s="5430"/>
      <c r="W42" s="5420"/>
      <c r="Y42" s="5400"/>
      <c r="Z42" s="5600"/>
      <c r="AA42" s="5600"/>
      <c r="AD42" s="5615" t="s">
        <v>30</v>
      </c>
      <c r="AE42" s="1444" t="s">
        <v>32</v>
      </c>
      <c r="AF42" s="1443"/>
      <c r="AG42" s="1443"/>
      <c r="AH42" s="1443"/>
      <c r="AI42" s="1443"/>
      <c r="AJ42" s="1443"/>
      <c r="AK42" s="1443"/>
      <c r="AL42" s="1443"/>
      <c r="AM42" s="1443"/>
      <c r="AN42" s="1443"/>
      <c r="AO42" s="1443"/>
      <c r="AP42" s="401"/>
    </row>
    <row r="43" spans="1:42" s="529" customFormat="1" ht="18" customHeight="1">
      <c r="A43" s="1313"/>
      <c r="B43" s="5431" t="s">
        <v>1393</v>
      </c>
      <c r="C43" s="5432"/>
      <c r="D43" s="5432"/>
      <c r="E43" s="5432"/>
      <c r="F43" s="5432"/>
      <c r="G43" s="5432"/>
      <c r="H43" s="5432"/>
      <c r="I43" s="5432"/>
      <c r="J43" s="5432"/>
      <c r="K43" s="5432"/>
      <c r="L43" s="5432"/>
      <c r="M43" s="5432"/>
      <c r="N43" s="5432"/>
      <c r="O43" s="5432"/>
      <c r="P43" s="5432"/>
      <c r="Q43" s="5432"/>
      <c r="R43" s="5432"/>
      <c r="S43" s="5432"/>
      <c r="T43" s="5432"/>
      <c r="U43" s="5432"/>
      <c r="V43" s="5433"/>
      <c r="W43" s="5477" t="str">
        <f>B36</f>
        <v xml:space="preserve"> NOM DE LA RECETTE</v>
      </c>
      <c r="Y43" s="1313"/>
      <c r="Z43" s="1314" t="s">
        <v>1382</v>
      </c>
      <c r="AD43" s="5615"/>
      <c r="AE43" s="1444" t="s">
        <v>1259</v>
      </c>
      <c r="AF43" s="1445"/>
      <c r="AG43" s="1445"/>
      <c r="AH43" s="1445"/>
      <c r="AI43" s="1445"/>
      <c r="AJ43" s="1445"/>
      <c r="AK43" s="1445"/>
      <c r="AL43" s="1445"/>
      <c r="AM43" s="1445"/>
      <c r="AN43" s="1445"/>
      <c r="AO43" s="1445"/>
      <c r="AP43" s="402"/>
    </row>
    <row r="44" spans="1:42" s="529" customFormat="1" ht="18" customHeight="1">
      <c r="A44" s="1313"/>
      <c r="B44" s="5434"/>
      <c r="C44" s="5435"/>
      <c r="D44" s="5435"/>
      <c r="E44" s="5435"/>
      <c r="F44" s="5435"/>
      <c r="G44" s="5435"/>
      <c r="H44" s="5435"/>
      <c r="I44" s="5435"/>
      <c r="J44" s="5435"/>
      <c r="K44" s="5435"/>
      <c r="L44" s="5435"/>
      <c r="M44" s="5435"/>
      <c r="N44" s="5435"/>
      <c r="O44" s="5435"/>
      <c r="P44" s="5435"/>
      <c r="Q44" s="5435"/>
      <c r="R44" s="5435"/>
      <c r="S44" s="5435"/>
      <c r="T44" s="5435"/>
      <c r="U44" s="5435"/>
      <c r="V44" s="5436"/>
      <c r="W44" s="5478"/>
      <c r="Y44" s="1313"/>
      <c r="Z44" s="1288" t="s">
        <v>1382</v>
      </c>
      <c r="AD44" s="5615"/>
      <c r="AE44" s="1444" t="s">
        <v>1268</v>
      </c>
      <c r="AF44" s="1445"/>
      <c r="AG44" s="1445"/>
      <c r="AH44" s="1445"/>
      <c r="AI44" s="1445"/>
      <c r="AJ44" s="1445"/>
      <c r="AK44" s="1445"/>
      <c r="AL44" s="1445"/>
      <c r="AM44" s="1445"/>
      <c r="AN44" s="1445"/>
      <c r="AO44" s="1445"/>
      <c r="AP44" s="402"/>
    </row>
    <row r="45" spans="1:42" s="529" customFormat="1" ht="18" customHeight="1">
      <c r="A45" s="1313"/>
      <c r="B45" s="5434"/>
      <c r="C45" s="5435"/>
      <c r="D45" s="5435"/>
      <c r="E45" s="5435"/>
      <c r="F45" s="5435"/>
      <c r="G45" s="5435"/>
      <c r="H45" s="5435"/>
      <c r="I45" s="5435"/>
      <c r="J45" s="5435"/>
      <c r="K45" s="5435"/>
      <c r="L45" s="5435"/>
      <c r="M45" s="5435"/>
      <c r="N45" s="5435"/>
      <c r="O45" s="5435"/>
      <c r="P45" s="5435"/>
      <c r="Q45" s="5435"/>
      <c r="R45" s="5435"/>
      <c r="S45" s="5435"/>
      <c r="T45" s="5435"/>
      <c r="U45" s="5435"/>
      <c r="V45" s="5436"/>
      <c r="W45" s="5478"/>
      <c r="Y45" s="1313"/>
      <c r="Z45" s="1288" t="s">
        <v>1382</v>
      </c>
      <c r="AD45" s="1446"/>
      <c r="AE45" s="1447"/>
      <c r="AF45" s="1447"/>
      <c r="AG45" s="1447"/>
      <c r="AH45" s="1447"/>
      <c r="AI45" s="1447"/>
      <c r="AJ45" s="1447"/>
      <c r="AK45" s="1447"/>
      <c r="AL45" s="1447"/>
      <c r="AM45" s="1447"/>
      <c r="AN45" s="1447"/>
      <c r="AO45" s="1447"/>
      <c r="AP45" s="1448"/>
    </row>
    <row r="46" spans="1:42" s="529" customFormat="1" ht="18" customHeight="1">
      <c r="A46" s="1313"/>
      <c r="B46" s="5434"/>
      <c r="C46" s="5435"/>
      <c r="D46" s="5435"/>
      <c r="E46" s="5435"/>
      <c r="F46" s="5435"/>
      <c r="G46" s="5435"/>
      <c r="H46" s="5435"/>
      <c r="I46" s="5435"/>
      <c r="J46" s="5435"/>
      <c r="K46" s="5435"/>
      <c r="L46" s="5435"/>
      <c r="M46" s="5435"/>
      <c r="N46" s="5435"/>
      <c r="O46" s="5435"/>
      <c r="P46" s="5435"/>
      <c r="Q46" s="5435"/>
      <c r="R46" s="5435"/>
      <c r="S46" s="5435"/>
      <c r="T46" s="5435"/>
      <c r="U46" s="5435"/>
      <c r="V46" s="5436"/>
      <c r="W46" s="5478"/>
      <c r="Y46" s="1313"/>
      <c r="Z46" s="1288" t="s">
        <v>1382</v>
      </c>
      <c r="AD46" s="1449" t="s">
        <v>248</v>
      </c>
      <c r="AE46" s="1450" t="s">
        <v>279</v>
      </c>
      <c r="AF46" s="1451"/>
      <c r="AG46" s="1451"/>
      <c r="AH46" s="1451"/>
      <c r="AI46" s="1451"/>
      <c r="AJ46" s="1451"/>
      <c r="AK46" s="1451"/>
      <c r="AL46" s="1451"/>
      <c r="AM46" s="1451"/>
      <c r="AN46" s="1451"/>
      <c r="AO46" s="1451"/>
      <c r="AP46" s="1452"/>
    </row>
    <row r="47" spans="1:42" s="529" customFormat="1" ht="18" customHeight="1">
      <c r="A47" s="1313"/>
      <c r="B47" s="5434"/>
      <c r="C47" s="5435"/>
      <c r="D47" s="5435"/>
      <c r="E47" s="5435"/>
      <c r="F47" s="5435"/>
      <c r="G47" s="5435"/>
      <c r="H47" s="5435"/>
      <c r="I47" s="5435"/>
      <c r="J47" s="5435"/>
      <c r="K47" s="5435"/>
      <c r="L47" s="5435"/>
      <c r="M47" s="5435"/>
      <c r="N47" s="5435"/>
      <c r="O47" s="5435"/>
      <c r="P47" s="5435"/>
      <c r="Q47" s="5435"/>
      <c r="R47" s="5435"/>
      <c r="S47" s="5435"/>
      <c r="T47" s="5435"/>
      <c r="U47" s="5435"/>
      <c r="V47" s="5436"/>
      <c r="W47" s="5478"/>
      <c r="Y47" s="1313"/>
      <c r="Z47" s="1288" t="s">
        <v>1382</v>
      </c>
      <c r="AD47" s="1453"/>
      <c r="AE47" s="1454"/>
      <c r="AF47" s="1454"/>
      <c r="AG47" s="1454"/>
      <c r="AH47" s="1454"/>
      <c r="AI47" s="1454"/>
      <c r="AJ47" s="1454"/>
      <c r="AK47" s="1454"/>
      <c r="AL47" s="1454"/>
      <c r="AM47" s="1454"/>
      <c r="AN47" s="1454"/>
      <c r="AO47" s="1454"/>
      <c r="AP47" s="1455"/>
    </row>
    <row r="48" spans="1:42" s="529" customFormat="1" ht="18" customHeight="1">
      <c r="A48" s="1313"/>
      <c r="B48" s="5434"/>
      <c r="C48" s="5435"/>
      <c r="D48" s="5435"/>
      <c r="E48" s="5435"/>
      <c r="F48" s="5435"/>
      <c r="G48" s="5435"/>
      <c r="H48" s="5435"/>
      <c r="I48" s="5435"/>
      <c r="J48" s="5435"/>
      <c r="K48" s="5435"/>
      <c r="L48" s="5435"/>
      <c r="M48" s="5435"/>
      <c r="N48" s="5435"/>
      <c r="O48" s="5435"/>
      <c r="P48" s="5435"/>
      <c r="Q48" s="5435"/>
      <c r="R48" s="5435"/>
      <c r="S48" s="5435"/>
      <c r="T48" s="5435"/>
      <c r="U48" s="5435"/>
      <c r="V48" s="5436"/>
      <c r="W48" s="5478"/>
      <c r="Y48" s="1313"/>
      <c r="Z48" s="1288" t="s">
        <v>1382</v>
      </c>
      <c r="AD48" s="1456" t="s">
        <v>12</v>
      </c>
      <c r="AE48" s="1447" t="s">
        <v>23</v>
      </c>
      <c r="AF48" s="1457"/>
      <c r="AG48" s="1454"/>
      <c r="AH48" s="1454"/>
      <c r="AI48" s="1454"/>
      <c r="AJ48" s="1454"/>
      <c r="AK48" s="1454"/>
      <c r="AL48" s="1454"/>
      <c r="AM48" s="1454"/>
      <c r="AN48" s="1454"/>
      <c r="AO48" s="1454"/>
      <c r="AP48" s="1455"/>
    </row>
    <row r="49" spans="1:60" s="529" customFormat="1" ht="18" customHeight="1">
      <c r="A49" s="1313"/>
      <c r="B49" s="1315"/>
      <c r="C49" s="1316"/>
      <c r="D49" s="1292"/>
      <c r="E49" s="1292"/>
      <c r="F49" s="1292"/>
      <c r="G49" s="1292"/>
      <c r="H49" s="5440" t="s">
        <v>322</v>
      </c>
      <c r="I49" s="5440"/>
      <c r="J49" s="5440"/>
      <c r="K49" s="5440"/>
      <c r="L49" s="1293"/>
      <c r="M49" s="1293"/>
      <c r="N49" s="1293"/>
      <c r="O49" s="1294"/>
      <c r="P49" s="1294"/>
      <c r="Q49" s="5442" t="s">
        <v>323</v>
      </c>
      <c r="R49" s="5442"/>
      <c r="S49" s="5442"/>
      <c r="T49" s="5442"/>
      <c r="U49" s="1294"/>
      <c r="V49" s="1317"/>
      <c r="W49" s="5478"/>
      <c r="Y49" s="1313"/>
      <c r="Z49" s="5508" t="s">
        <v>1408</v>
      </c>
      <c r="AA49" s="5508"/>
      <c r="AD49" s="1318"/>
      <c r="AE49" s="1458" t="s">
        <v>1258</v>
      </c>
      <c r="AF49" s="1457"/>
      <c r="AG49" s="1459"/>
      <c r="AH49" s="994"/>
      <c r="AI49" s="994"/>
      <c r="AJ49" s="994"/>
      <c r="AK49" s="994"/>
      <c r="AL49" s="994"/>
      <c r="AM49" s="994"/>
      <c r="AN49" s="994"/>
      <c r="AO49" s="994"/>
      <c r="AP49" s="66"/>
    </row>
    <row r="50" spans="1:60" ht="18" customHeight="1">
      <c r="A50" s="1313"/>
      <c r="B50" s="1319"/>
      <c r="C50" s="941"/>
      <c r="E50" s="1295"/>
      <c r="F50" s="1295"/>
      <c r="G50" s="1295"/>
      <c r="H50" s="5441"/>
      <c r="I50" s="5441"/>
      <c r="J50" s="5441"/>
      <c r="K50" s="5441"/>
      <c r="L50" s="1320"/>
      <c r="N50" s="1296"/>
      <c r="O50" s="1296"/>
      <c r="P50" s="1296"/>
      <c r="Q50" s="5443"/>
      <c r="R50" s="5443"/>
      <c r="S50" s="5443"/>
      <c r="T50" s="5443"/>
      <c r="U50" s="1283"/>
      <c r="V50" s="1321"/>
      <c r="W50" s="5478"/>
      <c r="Y50" s="1313"/>
      <c r="Z50" s="5508"/>
      <c r="AA50" s="5508"/>
      <c r="AC50" s="529"/>
      <c r="AD50" s="1460"/>
      <c r="AE50" s="1461"/>
      <c r="AF50" s="1462"/>
      <c r="AG50" s="1462"/>
      <c r="AH50" s="1462"/>
      <c r="AI50" s="1462"/>
      <c r="AJ50" s="1462"/>
      <c r="AK50" s="1462"/>
      <c r="AL50" s="1462"/>
      <c r="AM50" s="1462"/>
      <c r="AN50" s="1462"/>
      <c r="AO50" s="1462"/>
      <c r="AP50" s="1463"/>
      <c r="AQ50" s="529"/>
      <c r="AR50" s="529"/>
      <c r="AS50" s="529"/>
      <c r="AT50" s="529"/>
      <c r="AU50" s="529"/>
      <c r="AV50" s="529"/>
      <c r="AW50" s="529"/>
      <c r="AX50" s="529"/>
      <c r="AY50" s="529"/>
      <c r="AZ50" s="529"/>
      <c r="BA50" s="529"/>
      <c r="BB50" s="529"/>
      <c r="BC50" s="529"/>
      <c r="BD50" s="529"/>
      <c r="BE50" s="529"/>
      <c r="BF50" s="529"/>
      <c r="BG50" s="529"/>
      <c r="BH50" s="529"/>
    </row>
    <row r="51" spans="1:60" ht="18" customHeight="1">
      <c r="A51" s="1313"/>
      <c r="B51" s="1319"/>
      <c r="C51" s="941"/>
      <c r="D51" s="5444" t="s">
        <v>1391</v>
      </c>
      <c r="E51" s="5444"/>
      <c r="F51" s="5444"/>
      <c r="G51" s="5444"/>
      <c r="H51" s="5445">
        <v>16</v>
      </c>
      <c r="I51" s="5445"/>
      <c r="J51" s="5445"/>
      <c r="K51" s="5445"/>
      <c r="L51" s="1320"/>
      <c r="M51" s="5446" t="s">
        <v>1392</v>
      </c>
      <c r="N51" s="5446"/>
      <c r="O51" s="5446"/>
      <c r="P51" s="5446"/>
      <c r="Q51" s="5447" t="s">
        <v>315</v>
      </c>
      <c r="R51" s="5447"/>
      <c r="S51" s="5447"/>
      <c r="T51" s="5447"/>
      <c r="U51" s="1283"/>
      <c r="V51" s="1321"/>
      <c r="W51" s="5478"/>
      <c r="Y51" s="1313"/>
      <c r="Z51" s="5508"/>
      <c r="AA51" s="5508"/>
      <c r="AC51" s="529"/>
      <c r="AD51" s="1464" t="s">
        <v>13</v>
      </c>
      <c r="AE51" s="1465" t="s">
        <v>24</v>
      </c>
      <c r="AF51" s="1466"/>
      <c r="AG51" s="1466"/>
      <c r="AH51" s="1466"/>
      <c r="AI51" s="1466"/>
      <c r="AJ51" s="1466"/>
      <c r="AK51" s="1466"/>
      <c r="AL51" s="1466"/>
      <c r="AM51" s="1466"/>
      <c r="AN51" s="1466"/>
      <c r="AO51" s="1466"/>
      <c r="AP51" s="1467"/>
      <c r="AQ51" s="529"/>
      <c r="AR51" s="529"/>
      <c r="AS51" s="529"/>
      <c r="AT51" s="529"/>
      <c r="AU51" s="529"/>
      <c r="AV51" s="529"/>
      <c r="AW51" s="529"/>
      <c r="AX51" s="529"/>
      <c r="AY51" s="529"/>
      <c r="AZ51" s="529"/>
      <c r="BA51" s="529"/>
      <c r="BB51" s="529"/>
      <c r="BC51" s="529"/>
      <c r="BD51" s="529"/>
      <c r="BE51" s="529"/>
      <c r="BF51" s="529"/>
      <c r="BG51" s="529"/>
      <c r="BH51" s="529"/>
    </row>
    <row r="52" spans="1:60" ht="18" customHeight="1">
      <c r="A52" s="1313"/>
      <c r="B52" s="1319"/>
      <c r="D52" s="5444"/>
      <c r="E52" s="5444"/>
      <c r="F52" s="5444"/>
      <c r="G52" s="5444"/>
      <c r="H52" s="5445"/>
      <c r="I52" s="5445"/>
      <c r="J52" s="5445"/>
      <c r="K52" s="5445"/>
      <c r="L52" s="1320"/>
      <c r="M52" s="5446"/>
      <c r="N52" s="5446"/>
      <c r="O52" s="5446"/>
      <c r="P52" s="5446"/>
      <c r="Q52" s="5447"/>
      <c r="R52" s="5447"/>
      <c r="S52" s="5447"/>
      <c r="T52" s="5447"/>
      <c r="U52" s="1283"/>
      <c r="V52" s="1321"/>
      <c r="W52" s="5478"/>
      <c r="Y52" s="1313"/>
      <c r="Z52" s="5508"/>
      <c r="AA52" s="5508"/>
      <c r="AC52" s="529"/>
      <c r="AD52" s="1460"/>
      <c r="AE52" s="1468"/>
      <c r="AF52" s="1466"/>
      <c r="AG52" s="1466"/>
      <c r="AH52" s="1466"/>
      <c r="AI52" s="1466"/>
      <c r="AJ52" s="1466"/>
      <c r="AK52" s="1466"/>
      <c r="AL52" s="1466"/>
      <c r="AM52" s="1466"/>
      <c r="AN52" s="1466"/>
      <c r="AO52" s="1466"/>
      <c r="AP52" s="1467"/>
      <c r="AQ52" s="529"/>
      <c r="AR52" s="529"/>
      <c r="AS52" s="529"/>
      <c r="AT52" s="529"/>
      <c r="AU52" s="529"/>
      <c r="AV52" s="529"/>
      <c r="AW52" s="529"/>
      <c r="AX52" s="529"/>
      <c r="AY52" s="529"/>
      <c r="AZ52" s="529"/>
      <c r="BA52" s="529"/>
      <c r="BB52" s="529"/>
      <c r="BC52" s="529"/>
      <c r="BD52" s="529"/>
      <c r="BE52" s="529"/>
      <c r="BF52" s="529"/>
      <c r="BG52" s="529"/>
      <c r="BH52" s="529"/>
    </row>
    <row r="53" spans="1:60" ht="18" customHeight="1">
      <c r="A53" s="1313"/>
      <c r="B53" s="1322"/>
      <c r="C53" s="1323"/>
      <c r="D53" s="5444"/>
      <c r="E53" s="5444"/>
      <c r="F53" s="5444"/>
      <c r="G53" s="5444"/>
      <c r="H53" s="5445"/>
      <c r="I53" s="5445"/>
      <c r="J53" s="5445"/>
      <c r="K53" s="5445"/>
      <c r="L53" s="1295"/>
      <c r="M53" s="5446"/>
      <c r="N53" s="5446"/>
      <c r="O53" s="5446"/>
      <c r="P53" s="5446"/>
      <c r="Q53" s="5447"/>
      <c r="R53" s="5447"/>
      <c r="S53" s="5447"/>
      <c r="T53" s="5447"/>
      <c r="U53" s="1283"/>
      <c r="V53" s="1321"/>
      <c r="W53" s="5478"/>
      <c r="Y53" s="1313"/>
      <c r="Z53" s="5508"/>
      <c r="AA53" s="5508"/>
      <c r="AC53" s="529"/>
      <c r="AD53" s="24" t="s">
        <v>253</v>
      </c>
      <c r="AE53" s="5320" t="str">
        <f ca="1">CELL("nomfichier")</f>
        <v>E:\0-UPRT\1-UPRT.FR-SITE-WEB\ff-fiches-fabrications\ff-fiches-fabrication-maj-08-2020\[ff-14.B-restauration-10.postits-portions.xlsx]Nota</v>
      </c>
      <c r="AF53" s="5320"/>
      <c r="AG53" s="5320"/>
      <c r="AH53" s="5320"/>
      <c r="AI53" s="5320"/>
      <c r="AJ53" s="5320"/>
      <c r="AK53" s="5320"/>
      <c r="AL53" s="5320"/>
      <c r="AM53" s="5320"/>
      <c r="AN53" s="5320"/>
      <c r="AO53" s="5320"/>
      <c r="AP53" s="5321"/>
      <c r="AQ53" s="529"/>
      <c r="AR53" s="529"/>
      <c r="AS53" s="529"/>
      <c r="AT53" s="529"/>
      <c r="AU53" s="529"/>
      <c r="AV53" s="529"/>
      <c r="AW53" s="529"/>
      <c r="AX53" s="529"/>
      <c r="AY53" s="529"/>
      <c r="AZ53" s="529"/>
      <c r="BA53" s="529"/>
      <c r="BB53" s="529"/>
      <c r="BC53" s="529"/>
      <c r="BD53" s="529"/>
      <c r="BE53" s="529"/>
      <c r="BF53" s="529"/>
      <c r="BG53" s="529"/>
      <c r="BH53" s="529"/>
    </row>
    <row r="54" spans="1:60" ht="18" customHeight="1" thickBot="1">
      <c r="A54" s="1313"/>
      <c r="B54" s="1322"/>
      <c r="C54" s="1323"/>
      <c r="D54" s="1324"/>
      <c r="E54" s="1324"/>
      <c r="F54" s="1324"/>
      <c r="G54" s="1324"/>
      <c r="H54" s="1324"/>
      <c r="I54" s="1295"/>
      <c r="J54" s="1295"/>
      <c r="K54" s="1295"/>
      <c r="L54" s="1295"/>
      <c r="M54" s="1295"/>
      <c r="N54" s="1324"/>
      <c r="O54" s="1283"/>
      <c r="P54" s="1283"/>
      <c r="Q54" s="1283"/>
      <c r="R54" s="1283"/>
      <c r="S54" s="1283"/>
      <c r="T54" s="1283"/>
      <c r="U54" s="1283"/>
      <c r="V54" s="1321"/>
      <c r="W54" s="5478"/>
      <c r="Y54" s="1313"/>
      <c r="Z54" s="5508"/>
      <c r="AA54" s="5508"/>
      <c r="AC54" s="529"/>
      <c r="AD54" s="1325" t="s">
        <v>255</v>
      </c>
      <c r="AE54" s="5299" t="s">
        <v>1440</v>
      </c>
      <c r="AF54" s="5299"/>
      <c r="AG54" s="5299"/>
      <c r="AH54" s="5299"/>
      <c r="AI54" s="5299"/>
      <c r="AJ54" s="5299"/>
      <c r="AK54" s="5299"/>
      <c r="AL54" s="5299"/>
      <c r="AM54" s="5299"/>
      <c r="AN54" s="5299"/>
      <c r="AO54" s="5299"/>
      <c r="AP54" s="5322"/>
      <c r="AQ54" s="529"/>
      <c r="AR54" s="529"/>
      <c r="AS54" s="529"/>
      <c r="AT54" s="529"/>
      <c r="AU54" s="529"/>
      <c r="AV54" s="529"/>
      <c r="AW54" s="529"/>
      <c r="AX54" s="529"/>
      <c r="AY54" s="529"/>
      <c r="AZ54" s="529"/>
      <c r="BA54" s="529"/>
      <c r="BB54" s="529"/>
      <c r="BC54" s="529"/>
      <c r="BD54" s="529"/>
      <c r="BE54" s="529"/>
      <c r="BF54" s="529"/>
      <c r="BG54" s="529"/>
      <c r="BH54" s="529"/>
    </row>
    <row r="55" spans="1:60" ht="18" customHeight="1" thickBot="1">
      <c r="A55" s="5594" t="s">
        <v>243</v>
      </c>
      <c r="B55" s="5596" t="s">
        <v>321</v>
      </c>
      <c r="C55" s="5597"/>
      <c r="D55" s="5597"/>
      <c r="E55" s="5597"/>
      <c r="F55" s="5597"/>
      <c r="G55" s="5597"/>
      <c r="H55" s="5597"/>
      <c r="I55" s="5597"/>
      <c r="J55" s="5597"/>
      <c r="K55" s="5597"/>
      <c r="L55" s="5597"/>
      <c r="M55" s="5597"/>
      <c r="N55" s="5405">
        <v>1</v>
      </c>
      <c r="O55" s="5369" t="str">
        <f>B55</f>
        <v>NOM de la recette a saisir ICI</v>
      </c>
      <c r="P55" s="5370"/>
      <c r="Q55" s="5370"/>
      <c r="R55" s="5370"/>
      <c r="S55" s="5370"/>
      <c r="T55" s="5370"/>
      <c r="U55" s="5370"/>
      <c r="V55" s="5371"/>
      <c r="W55" s="5478"/>
      <c r="X55"/>
      <c r="Y55" s="5594" t="s">
        <v>243</v>
      </c>
      <c r="Z55" s="5508"/>
      <c r="AA55" s="5508"/>
      <c r="AC55" s="529"/>
      <c r="AD55" s="5300" t="s">
        <v>258</v>
      </c>
      <c r="AE55" s="5052"/>
      <c r="AF55" s="5052"/>
      <c r="AG55" s="5052"/>
      <c r="AH55" s="5052"/>
      <c r="AI55" s="5052"/>
      <c r="AJ55" s="5052"/>
      <c r="AK55" s="5052"/>
      <c r="AL55" s="5052"/>
      <c r="AM55" s="5052"/>
      <c r="AN55" s="5052"/>
      <c r="AO55" s="5052"/>
      <c r="AP55" s="5301"/>
      <c r="AQ55" s="529"/>
      <c r="AR55" s="529"/>
      <c r="AS55" s="529"/>
      <c r="AT55" s="529"/>
      <c r="AU55" s="529"/>
      <c r="AV55" s="529"/>
      <c r="AW55" s="529"/>
      <c r="AX55" s="529"/>
      <c r="AY55" s="529"/>
      <c r="AZ55" s="529"/>
      <c r="BA55" s="529"/>
      <c r="BB55" s="529"/>
      <c r="BC55" s="529"/>
      <c r="BD55" s="529"/>
      <c r="BE55" s="529"/>
      <c r="BF55" s="529"/>
      <c r="BG55" s="529"/>
      <c r="BH55" s="529"/>
    </row>
    <row r="56" spans="1:60" ht="18" customHeight="1">
      <c r="A56" s="5595"/>
      <c r="B56" s="5598"/>
      <c r="C56" s="5599"/>
      <c r="D56" s="5599"/>
      <c r="E56" s="5599"/>
      <c r="F56" s="5599"/>
      <c r="G56" s="5599"/>
      <c r="H56" s="5599"/>
      <c r="I56" s="5599"/>
      <c r="J56" s="5599"/>
      <c r="K56" s="5599"/>
      <c r="L56" s="5599"/>
      <c r="M56" s="5599"/>
      <c r="N56" s="5406"/>
      <c r="O56" s="5369"/>
      <c r="P56" s="5370"/>
      <c r="Q56" s="5370"/>
      <c r="R56" s="5370"/>
      <c r="S56" s="5370"/>
      <c r="T56" s="5370"/>
      <c r="U56" s="5370"/>
      <c r="V56" s="5371"/>
      <c r="W56" s="5478"/>
      <c r="X56"/>
      <c r="Y56" s="5595"/>
      <c r="Z56" s="5508"/>
      <c r="AA56" s="5508"/>
      <c r="AB56" s="529"/>
      <c r="AC56" s="529"/>
      <c r="AD56" s="529"/>
      <c r="AE56" s="529"/>
      <c r="AF56" s="529"/>
      <c r="AG56" s="529"/>
      <c r="AH56" s="529"/>
      <c r="AI56" s="529"/>
      <c r="AJ56" s="529"/>
      <c r="AK56" s="529"/>
      <c r="AL56" s="529"/>
      <c r="AM56" s="529"/>
      <c r="AN56" s="529"/>
      <c r="AO56" s="529"/>
      <c r="AP56" s="529"/>
      <c r="AQ56" s="529"/>
      <c r="AR56" s="529"/>
      <c r="AS56" s="529"/>
      <c r="AT56" s="529"/>
      <c r="AU56" s="529"/>
      <c r="AV56" s="529"/>
      <c r="AW56" s="529"/>
      <c r="AX56" s="529"/>
      <c r="AY56" s="529"/>
      <c r="AZ56" s="529"/>
      <c r="BA56" s="529"/>
      <c r="BB56" s="529"/>
      <c r="BC56" s="529"/>
      <c r="BD56" s="529"/>
      <c r="BE56" s="529"/>
      <c r="BF56" s="529"/>
      <c r="BG56" s="529"/>
      <c r="BH56" s="529"/>
    </row>
    <row r="57" spans="1:60" ht="18" customHeight="1">
      <c r="A57" s="5595"/>
      <c r="B57" s="5598"/>
      <c r="C57" s="5599"/>
      <c r="D57" s="5599"/>
      <c r="E57" s="5599"/>
      <c r="F57" s="5599"/>
      <c r="G57" s="5599"/>
      <c r="H57" s="5599"/>
      <c r="I57" s="5599"/>
      <c r="J57" s="5599"/>
      <c r="K57" s="5599"/>
      <c r="L57" s="5599"/>
      <c r="M57" s="5599"/>
      <c r="N57" s="5406"/>
      <c r="O57" s="5369"/>
      <c r="P57" s="5370"/>
      <c r="Q57" s="5370"/>
      <c r="R57" s="5370"/>
      <c r="S57" s="5370"/>
      <c r="T57" s="5370"/>
      <c r="U57" s="5370"/>
      <c r="V57" s="5371"/>
      <c r="W57" s="5478"/>
      <c r="X57"/>
      <c r="Y57" s="5595"/>
      <c r="Z57" s="5508"/>
      <c r="AA57" s="5508"/>
      <c r="AB57" s="529"/>
      <c r="AC57" s="529"/>
      <c r="AD57" s="529"/>
      <c r="AE57" s="529"/>
      <c r="AF57" s="529"/>
      <c r="AG57" s="529"/>
      <c r="AH57" s="529"/>
      <c r="AI57" s="529"/>
      <c r="AJ57" s="529"/>
      <c r="AK57" s="529"/>
      <c r="AL57" s="529"/>
      <c r="AM57" s="529"/>
      <c r="AN57" s="529"/>
      <c r="AO57" s="529"/>
      <c r="AP57" s="529"/>
      <c r="AQ57" s="529"/>
    </row>
    <row r="58" spans="1:60" ht="18" customHeight="1">
      <c r="A58" s="5357"/>
      <c r="B58" s="5358" t="s">
        <v>277</v>
      </c>
      <c r="C58" s="5359"/>
      <c r="D58" s="5360" t="s">
        <v>278</v>
      </c>
      <c r="E58" s="5360"/>
      <c r="F58" s="5360"/>
      <c r="G58" s="5360"/>
      <c r="H58" s="5360"/>
      <c r="I58" s="5360"/>
      <c r="J58" s="5360"/>
      <c r="K58" s="5360"/>
      <c r="L58" s="5360"/>
      <c r="M58" s="5360"/>
      <c r="N58" s="5361"/>
      <c r="O58" s="5369" t="str">
        <f>D58</f>
        <v xml:space="preserve"> ?  Si vous avez plusieurs postits pour une recette NOM DE LA RECETTE MÈRE</v>
      </c>
      <c r="P58" s="5370"/>
      <c r="Q58" s="5370"/>
      <c r="R58" s="5370"/>
      <c r="S58" s="5370"/>
      <c r="T58" s="5370"/>
      <c r="U58" s="5370"/>
      <c r="V58" s="5371"/>
      <c r="W58" s="5478"/>
      <c r="X58"/>
      <c r="Y58" s="5357"/>
      <c r="Z58" s="1288" t="s">
        <v>1382</v>
      </c>
      <c r="AA58"/>
      <c r="AB58" s="529"/>
      <c r="AC58" s="529"/>
      <c r="AD58" s="529"/>
      <c r="AE58" s="529"/>
      <c r="AF58" s="529"/>
      <c r="AG58" s="529"/>
      <c r="AH58" s="529"/>
      <c r="AI58" s="529"/>
      <c r="AJ58" s="529"/>
      <c r="AK58" s="529"/>
      <c r="AL58" s="529"/>
      <c r="AM58" s="529"/>
      <c r="AN58" s="529"/>
      <c r="AO58" s="529"/>
      <c r="AP58" s="529"/>
      <c r="AQ58" s="529"/>
    </row>
    <row r="59" spans="1:60" ht="18" customHeight="1">
      <c r="A59" s="5357"/>
      <c r="B59" s="5358"/>
      <c r="C59" s="5359"/>
      <c r="D59" s="5360"/>
      <c r="E59" s="5360"/>
      <c r="F59" s="5360"/>
      <c r="G59" s="5360"/>
      <c r="H59" s="5360"/>
      <c r="I59" s="5360"/>
      <c r="J59" s="5360"/>
      <c r="K59" s="5360"/>
      <c r="L59" s="5360"/>
      <c r="M59" s="5360"/>
      <c r="N59" s="5361"/>
      <c r="O59" s="5369"/>
      <c r="P59" s="5370"/>
      <c r="Q59" s="5370"/>
      <c r="R59" s="5370"/>
      <c r="S59" s="5370"/>
      <c r="T59" s="5370"/>
      <c r="U59" s="5370"/>
      <c r="V59" s="5371"/>
      <c r="W59" s="5478"/>
      <c r="X59"/>
      <c r="Y59" s="5357"/>
      <c r="Z59" s="1288" t="s">
        <v>1382</v>
      </c>
      <c r="AA59"/>
      <c r="AB59" s="529"/>
      <c r="AC59" s="529"/>
      <c r="AD59" s="529"/>
      <c r="AE59" s="529"/>
      <c r="AF59" s="529"/>
      <c r="AG59" s="529"/>
      <c r="AH59" s="529"/>
      <c r="AI59" s="529"/>
      <c r="AJ59" s="529"/>
      <c r="AK59" s="529"/>
      <c r="AL59" s="529"/>
      <c r="AM59" s="529"/>
      <c r="AN59" s="529"/>
      <c r="AO59" s="529"/>
      <c r="AP59" s="529"/>
      <c r="AQ59" s="529"/>
    </row>
    <row r="60" spans="1:60" ht="18" customHeight="1">
      <c r="A60" s="5357"/>
      <c r="B60" s="5470" t="s">
        <v>514</v>
      </c>
      <c r="C60" s="5471"/>
      <c r="D60" s="5471"/>
      <c r="E60" s="5471"/>
      <c r="F60" s="5471"/>
      <c r="G60" s="5471"/>
      <c r="H60" s="5471"/>
      <c r="I60" s="5471"/>
      <c r="J60" s="5471"/>
      <c r="K60" s="5471"/>
      <c r="L60" s="5471"/>
      <c r="M60" s="5471"/>
      <c r="N60" s="5472"/>
      <c r="O60" s="5369" t="str">
        <f>B60</f>
        <v>AUTEUR :</v>
      </c>
      <c r="P60" s="5370"/>
      <c r="Q60" s="5370"/>
      <c r="R60" s="5370"/>
      <c r="S60" s="5370"/>
      <c r="T60" s="5370"/>
      <c r="U60" s="5370"/>
      <c r="V60" s="5371"/>
      <c r="W60" s="5478"/>
      <c r="X60"/>
      <c r="Y60" s="5357"/>
      <c r="Z60" s="1288" t="s">
        <v>1382</v>
      </c>
      <c r="AA60"/>
      <c r="AB60" s="529"/>
      <c r="AC60" s="529"/>
      <c r="AD60" s="529"/>
      <c r="AE60" s="529"/>
      <c r="AF60" s="529"/>
      <c r="AG60" s="529"/>
      <c r="AH60" s="529"/>
      <c r="AI60" s="529"/>
      <c r="AJ60" s="529"/>
      <c r="AK60" s="529"/>
      <c r="AL60" s="529"/>
      <c r="AM60" s="529"/>
      <c r="AN60" s="529"/>
      <c r="AO60" s="529"/>
      <c r="AP60" s="529"/>
      <c r="AQ60" s="529"/>
    </row>
    <row r="61" spans="1:60" ht="18" customHeight="1">
      <c r="A61" s="5357"/>
      <c r="B61" s="5470"/>
      <c r="C61" s="5471"/>
      <c r="D61" s="5471"/>
      <c r="E61" s="5471"/>
      <c r="F61" s="5471"/>
      <c r="G61" s="5471"/>
      <c r="H61" s="5471"/>
      <c r="I61" s="5471"/>
      <c r="J61" s="5471"/>
      <c r="K61" s="5471"/>
      <c r="L61" s="5471"/>
      <c r="M61" s="5471"/>
      <c r="N61" s="5472"/>
      <c r="O61" s="5369"/>
      <c r="P61" s="5370"/>
      <c r="Q61" s="5370"/>
      <c r="R61" s="5370"/>
      <c r="S61" s="5370"/>
      <c r="T61" s="5370"/>
      <c r="U61" s="5370"/>
      <c r="V61" s="5371"/>
      <c r="W61" s="5478"/>
      <c r="X61"/>
      <c r="Y61" s="5357"/>
      <c r="Z61" s="1288" t="s">
        <v>1382</v>
      </c>
      <c r="AA61"/>
      <c r="AB61" s="529"/>
      <c r="AC61" s="529"/>
      <c r="AD61" s="529"/>
      <c r="AE61" s="529"/>
      <c r="AF61" s="529"/>
      <c r="AG61" s="529"/>
      <c r="AH61" s="529"/>
      <c r="AI61" s="529"/>
      <c r="AJ61" s="529"/>
      <c r="AK61" s="529"/>
      <c r="AL61" s="529"/>
      <c r="AM61" s="529"/>
      <c r="AN61" s="529"/>
      <c r="AO61" s="529"/>
      <c r="AP61" s="529"/>
      <c r="AQ61" s="529"/>
    </row>
    <row r="62" spans="1:60" ht="18" customHeight="1">
      <c r="A62" s="5357"/>
      <c r="B62" s="5372" t="s">
        <v>326</v>
      </c>
      <c r="C62" s="5373"/>
      <c r="D62" s="5373"/>
      <c r="E62" s="5373"/>
      <c r="F62" s="5373"/>
      <c r="G62" s="5373"/>
      <c r="H62" s="5373"/>
      <c r="I62" s="5373"/>
      <c r="J62" s="5373"/>
      <c r="K62" s="5373"/>
      <c r="L62" s="5373"/>
      <c r="M62" s="5373"/>
      <c r="N62" s="5374"/>
      <c r="O62" s="1326"/>
      <c r="P62" s="1326"/>
      <c r="Q62" s="1327"/>
      <c r="R62" s="1328"/>
      <c r="S62" s="1328"/>
      <c r="T62" s="1328"/>
      <c r="U62" s="1328"/>
      <c r="V62" s="1329"/>
      <c r="W62" s="5478"/>
      <c r="X62"/>
      <c r="Y62" s="5357"/>
      <c r="Z62" s="1288" t="s">
        <v>1382</v>
      </c>
      <c r="AA62"/>
      <c r="AB62" s="529"/>
      <c r="AC62" s="529"/>
      <c r="AD62" s="529"/>
      <c r="AE62" s="529"/>
      <c r="AF62" s="529"/>
      <c r="AG62" s="529"/>
      <c r="AH62" s="529"/>
      <c r="AI62" s="529"/>
      <c r="AJ62" s="529"/>
      <c r="AK62" s="529"/>
      <c r="AL62" s="529"/>
      <c r="AM62" s="529"/>
      <c r="AN62" s="529"/>
      <c r="AO62" s="529"/>
      <c r="AP62" s="529"/>
      <c r="AQ62" s="529"/>
    </row>
    <row r="63" spans="1:60" ht="18" customHeight="1">
      <c r="A63" s="5357"/>
      <c r="B63" s="5372"/>
      <c r="C63" s="5373"/>
      <c r="D63" s="5373"/>
      <c r="E63" s="5373"/>
      <c r="F63" s="5373"/>
      <c r="G63" s="5373"/>
      <c r="H63" s="5373"/>
      <c r="I63" s="5373"/>
      <c r="J63" s="5373"/>
      <c r="K63" s="5373"/>
      <c r="L63" s="5373"/>
      <c r="M63" s="5373"/>
      <c r="N63" s="5374"/>
      <c r="O63" s="1326"/>
      <c r="P63" s="1326"/>
      <c r="Q63" s="1327"/>
      <c r="R63" s="1328"/>
      <c r="S63" s="1328"/>
      <c r="T63" s="1328"/>
      <c r="U63" s="1328"/>
      <c r="V63" s="1329"/>
      <c r="W63" s="5478"/>
      <c r="X63"/>
      <c r="Y63" s="5357"/>
      <c r="Z63" s="1288" t="s">
        <v>1382</v>
      </c>
      <c r="AA63"/>
      <c r="AB63" s="529"/>
      <c r="AC63" s="529"/>
      <c r="AD63" s="529"/>
      <c r="AE63" s="529"/>
      <c r="AF63" s="529"/>
      <c r="AG63" s="529"/>
      <c r="AH63" s="529"/>
      <c r="AI63" s="529"/>
      <c r="AJ63" s="529"/>
      <c r="AK63" s="529"/>
      <c r="AL63" s="529"/>
      <c r="AM63" s="529"/>
      <c r="AN63" s="529"/>
      <c r="AO63" s="529"/>
      <c r="AP63" s="529"/>
      <c r="AQ63" s="529"/>
    </row>
    <row r="64" spans="1:60" ht="18" customHeight="1">
      <c r="A64" s="5357"/>
      <c r="B64" s="5372"/>
      <c r="C64" s="5373"/>
      <c r="D64" s="5373"/>
      <c r="E64" s="5373"/>
      <c r="F64" s="5373"/>
      <c r="G64" s="5373"/>
      <c r="H64" s="5373"/>
      <c r="I64" s="5373"/>
      <c r="J64" s="5373"/>
      <c r="K64" s="5373"/>
      <c r="L64" s="5373"/>
      <c r="M64" s="5373"/>
      <c r="N64" s="5374"/>
      <c r="O64" s="1326"/>
      <c r="P64" s="1326"/>
      <c r="Q64" s="1327"/>
      <c r="R64" s="1328"/>
      <c r="S64" s="1328"/>
      <c r="T64" s="1328"/>
      <c r="U64" s="1328"/>
      <c r="V64" s="1329"/>
      <c r="W64" s="5478"/>
      <c r="X64"/>
      <c r="Y64" s="5357"/>
      <c r="Z64" s="1288" t="s">
        <v>1382</v>
      </c>
      <c r="AA64"/>
      <c r="AB64" s="529"/>
      <c r="AC64" s="529"/>
      <c r="AD64" s="529"/>
      <c r="AE64" s="529"/>
      <c r="AF64" s="529"/>
      <c r="AG64" s="529"/>
      <c r="AH64" s="529"/>
      <c r="AI64" s="529"/>
      <c r="AJ64" s="529"/>
      <c r="AK64" s="529"/>
      <c r="AL64" s="529"/>
      <c r="AM64" s="529"/>
      <c r="AN64" s="529"/>
      <c r="AO64" s="529"/>
      <c r="AP64" s="529"/>
      <c r="AQ64" s="529"/>
    </row>
    <row r="65" spans="1:31" ht="18" customHeight="1">
      <c r="A65" s="5357"/>
      <c r="B65" s="5372"/>
      <c r="C65" s="5373"/>
      <c r="D65" s="5373"/>
      <c r="E65" s="5373"/>
      <c r="F65" s="5373"/>
      <c r="G65" s="5373"/>
      <c r="H65" s="5373"/>
      <c r="I65" s="5373"/>
      <c r="J65" s="5373"/>
      <c r="K65" s="5373"/>
      <c r="L65" s="5373"/>
      <c r="M65" s="5373"/>
      <c r="N65" s="5374"/>
      <c r="O65" s="1326"/>
      <c r="P65" s="1326"/>
      <c r="Q65" s="1327"/>
      <c r="R65" s="1328"/>
      <c r="S65" s="1328"/>
      <c r="T65" s="1328"/>
      <c r="U65" s="1328"/>
      <c r="V65" s="1329"/>
      <c r="W65" s="5478"/>
      <c r="X65"/>
      <c r="Y65" s="5357"/>
      <c r="Z65" s="1288" t="s">
        <v>1382</v>
      </c>
      <c r="AA65"/>
    </row>
    <row r="66" spans="1:31" ht="18" customHeight="1">
      <c r="A66" s="5357"/>
      <c r="B66" s="5372"/>
      <c r="C66" s="5373"/>
      <c r="D66" s="5373"/>
      <c r="E66" s="5373"/>
      <c r="F66" s="5373"/>
      <c r="G66" s="5373"/>
      <c r="H66" s="5373"/>
      <c r="I66" s="5373"/>
      <c r="J66" s="5373"/>
      <c r="K66" s="5373"/>
      <c r="L66" s="5373"/>
      <c r="M66" s="5373"/>
      <c r="N66" s="5374"/>
      <c r="O66" s="1326"/>
      <c r="P66" s="1326"/>
      <c r="Q66" s="1327"/>
      <c r="R66" s="1328"/>
      <c r="S66" s="1328"/>
      <c r="T66" s="1328"/>
      <c r="U66" s="1328"/>
      <c r="V66" s="1329"/>
      <c r="W66" s="5478"/>
      <c r="X66"/>
      <c r="Y66" s="5357"/>
      <c r="Z66" s="1288" t="s">
        <v>1382</v>
      </c>
      <c r="AA66"/>
    </row>
    <row r="67" spans="1:31" ht="18" customHeight="1">
      <c r="A67" s="5357"/>
      <c r="B67" s="5375"/>
      <c r="C67" s="5376"/>
      <c r="D67" s="5376"/>
      <c r="E67" s="5376"/>
      <c r="F67" s="5376"/>
      <c r="G67" s="5376"/>
      <c r="H67" s="5376"/>
      <c r="I67" s="5376"/>
      <c r="J67" s="5376"/>
      <c r="K67" s="5376"/>
      <c r="L67" s="5376"/>
      <c r="M67" s="5376"/>
      <c r="N67" s="5377"/>
      <c r="O67" s="1469"/>
      <c r="P67" s="1470"/>
      <c r="Q67" s="1470"/>
      <c r="R67" s="1470"/>
      <c r="S67" s="1471"/>
      <c r="T67" s="1471"/>
      <c r="U67" s="1471"/>
      <c r="V67" s="1472"/>
      <c r="W67" s="5478"/>
      <c r="X67" s="1473"/>
      <c r="Y67" s="5357"/>
      <c r="Z67" s="5618" t="s">
        <v>1408</v>
      </c>
      <c r="AA67" s="5450"/>
      <c r="AD67" s="5480" t="s">
        <v>1412</v>
      </c>
      <c r="AE67" s="5480"/>
    </row>
    <row r="68" spans="1:31" ht="18" customHeight="1">
      <c r="A68" s="5357"/>
      <c r="B68" s="1474" t="s">
        <v>28</v>
      </c>
      <c r="C68" s="1475"/>
      <c r="D68" s="1476" t="s">
        <v>516</v>
      </c>
      <c r="E68" s="1477"/>
      <c r="F68" s="1478" t="s">
        <v>517</v>
      </c>
      <c r="G68" s="1479">
        <v>1</v>
      </c>
      <c r="H68" s="1480" t="s">
        <v>376</v>
      </c>
      <c r="I68" s="1481" t="str">
        <f>B55</f>
        <v>NOM de la recette a saisir ICI</v>
      </c>
      <c r="J68" s="994"/>
      <c r="K68" s="994"/>
      <c r="L68" s="1475"/>
      <c r="M68" s="5592" t="s">
        <v>13</v>
      </c>
      <c r="N68" s="5593"/>
      <c r="O68" s="5395" t="s">
        <v>1417</v>
      </c>
      <c r="P68" s="5396"/>
      <c r="Q68" s="5396"/>
      <c r="R68" s="5396"/>
      <c r="S68" s="5396"/>
      <c r="T68" s="5396"/>
      <c r="U68" s="5378">
        <f>H51</f>
        <v>16</v>
      </c>
      <c r="V68" s="5379"/>
      <c r="W68" s="5478"/>
      <c r="X68" s="1473"/>
      <c r="Y68" s="5357"/>
      <c r="Z68" s="5618"/>
      <c r="AA68" s="5450"/>
      <c r="AD68" s="5480"/>
      <c r="AE68" s="5480"/>
    </row>
    <row r="69" spans="1:31" ht="18" customHeight="1">
      <c r="A69" s="5357"/>
      <c r="B69" s="1482" t="s">
        <v>12</v>
      </c>
      <c r="C69" s="1481"/>
      <c r="D69" s="1478" t="s">
        <v>518</v>
      </c>
      <c r="E69" s="1240" t="str">
        <f>C70</f>
        <v>portions</v>
      </c>
      <c r="F69" s="1478" t="s">
        <v>519</v>
      </c>
      <c r="G69" s="1483">
        <f>(M70/K70)*G68</f>
        <v>22.598870056497177</v>
      </c>
      <c r="H69" s="1475"/>
      <c r="I69" s="1475"/>
      <c r="J69" s="1475"/>
      <c r="K69" s="1475"/>
      <c r="L69" s="1475"/>
      <c r="M69" s="5584" t="s">
        <v>315</v>
      </c>
      <c r="N69" s="5585"/>
      <c r="O69" s="5395"/>
      <c r="P69" s="5396"/>
      <c r="Q69" s="5396"/>
      <c r="R69" s="5396"/>
      <c r="S69" s="5396"/>
      <c r="T69" s="5396"/>
      <c r="U69" s="5378"/>
      <c r="V69" s="5379"/>
      <c r="W69" s="5478"/>
      <c r="X69" s="1473"/>
      <c r="Y69" s="5357"/>
      <c r="Z69" s="5618"/>
      <c r="AA69" s="5450"/>
      <c r="AD69" s="1330" t="s">
        <v>27</v>
      </c>
      <c r="AE69" s="1331" t="s">
        <v>1413</v>
      </c>
    </row>
    <row r="70" spans="1:31" ht="18" customHeight="1">
      <c r="A70" s="5357"/>
      <c r="B70" s="5586">
        <v>4</v>
      </c>
      <c r="C70" s="5587" t="s">
        <v>520</v>
      </c>
      <c r="D70" s="1484"/>
      <c r="E70" s="1484"/>
      <c r="F70" s="1485" t="s">
        <v>521</v>
      </c>
      <c r="G70" s="1486">
        <f>B70</f>
        <v>4</v>
      </c>
      <c r="H70" s="1485" t="str">
        <f>C70</f>
        <v>portions</v>
      </c>
      <c r="I70" s="1484"/>
      <c r="J70" s="5588" t="s">
        <v>522</v>
      </c>
      <c r="K70" s="5589">
        <f>N118</f>
        <v>0.4425</v>
      </c>
      <c r="L70" s="1487"/>
      <c r="M70" s="5590">
        <v>10</v>
      </c>
      <c r="N70" s="5591"/>
      <c r="O70" s="5616" t="s">
        <v>1420</v>
      </c>
      <c r="P70" s="5617"/>
      <c r="Q70" s="5617"/>
      <c r="R70" s="5617"/>
      <c r="S70" s="5617"/>
      <c r="T70" s="5617"/>
      <c r="U70" s="5387" t="str">
        <f>Q51</f>
        <v>Portions</v>
      </c>
      <c r="V70" s="5388"/>
      <c r="W70" s="5478"/>
      <c r="X70" s="1473"/>
      <c r="Y70" s="5357"/>
      <c r="Z70" s="5618"/>
      <c r="AA70" s="5450"/>
      <c r="AD70" s="1330" t="s">
        <v>30</v>
      </c>
      <c r="AE70" s="1331" t="s">
        <v>1414</v>
      </c>
    </row>
    <row r="71" spans="1:31" ht="18" customHeight="1">
      <c r="A71" s="5357"/>
      <c r="B71" s="5586"/>
      <c r="C71" s="5587"/>
      <c r="D71" s="1484"/>
      <c r="E71" s="1484"/>
      <c r="F71" s="1484"/>
      <c r="G71" s="5577">
        <f>K70/M70</f>
        <v>4.4249999999999998E-2</v>
      </c>
      <c r="H71" s="5577"/>
      <c r="I71" s="1484"/>
      <c r="J71" s="5588"/>
      <c r="K71" s="5589"/>
      <c r="L71" s="1487"/>
      <c r="M71" s="5590"/>
      <c r="N71" s="5591"/>
      <c r="O71" s="5616"/>
      <c r="P71" s="5617"/>
      <c r="Q71" s="5617"/>
      <c r="R71" s="5617"/>
      <c r="S71" s="5617"/>
      <c r="T71" s="5617"/>
      <c r="U71" s="5387"/>
      <c r="V71" s="5388"/>
      <c r="W71" s="5478"/>
      <c r="X71" s="1473"/>
      <c r="Y71" s="5357"/>
      <c r="Z71" s="5618"/>
      <c r="AA71" s="5450"/>
      <c r="AD71" s="1330" t="s">
        <v>248</v>
      </c>
      <c r="AE71" s="1331" t="s">
        <v>1415</v>
      </c>
    </row>
    <row r="72" spans="1:31" ht="18" customHeight="1">
      <c r="A72" s="5357"/>
      <c r="B72" s="5375"/>
      <c r="C72" s="5376"/>
      <c r="D72" s="5376"/>
      <c r="E72" s="5376"/>
      <c r="F72" s="5376"/>
      <c r="G72" s="5376"/>
      <c r="H72" s="5376"/>
      <c r="I72" s="5376"/>
      <c r="J72" s="5376"/>
      <c r="K72" s="5376"/>
      <c r="L72" s="5376"/>
      <c r="M72" s="5376"/>
      <c r="N72" s="5377"/>
      <c r="O72" s="1469"/>
      <c r="P72" s="1470"/>
      <c r="Q72" s="1470"/>
      <c r="R72" s="1470"/>
      <c r="S72" s="1471"/>
      <c r="T72" s="1471"/>
      <c r="U72" s="1471"/>
      <c r="V72" s="1472"/>
      <c r="W72" s="5478"/>
      <c r="X72" s="1473"/>
      <c r="Y72" s="5357"/>
      <c r="Z72" s="5618"/>
      <c r="AA72" s="5450"/>
      <c r="AD72" s="1330" t="s">
        <v>12</v>
      </c>
      <c r="AE72" s="1331" t="s">
        <v>1418</v>
      </c>
    </row>
    <row r="73" spans="1:31" ht="18" customHeight="1">
      <c r="A73" s="5357"/>
      <c r="B73" s="5601" t="s">
        <v>30</v>
      </c>
      <c r="C73" s="5602"/>
      <c r="D73" s="5602"/>
      <c r="E73" s="5603" t="s">
        <v>1275</v>
      </c>
      <c r="F73" s="5603"/>
      <c r="G73" s="5603"/>
      <c r="H73" s="5603"/>
      <c r="I73" s="5603"/>
      <c r="J73" s="5603"/>
      <c r="K73" s="5603"/>
      <c r="L73" s="1488"/>
      <c r="M73" s="1489"/>
      <c r="N73" s="1490"/>
      <c r="O73" s="1339"/>
      <c r="P73" s="1340"/>
      <c r="Q73" s="1340"/>
      <c r="R73" s="1340"/>
      <c r="S73" s="1341"/>
      <c r="T73" s="1341"/>
      <c r="U73" s="1341"/>
      <c r="V73" s="1342"/>
      <c r="W73" s="5478"/>
      <c r="X73"/>
      <c r="Y73" s="5357"/>
      <c r="Z73" s="5618"/>
      <c r="AA73" s="5450"/>
      <c r="AD73" s="1330" t="s">
        <v>13</v>
      </c>
      <c r="AE73" s="1331" t="s">
        <v>1419</v>
      </c>
    </row>
    <row r="74" spans="1:31" ht="18" customHeight="1">
      <c r="A74" s="5357"/>
      <c r="B74" s="5581" t="s">
        <v>284</v>
      </c>
      <c r="C74" s="5582" t="s">
        <v>313</v>
      </c>
      <c r="D74" s="5582" t="s">
        <v>341</v>
      </c>
      <c r="E74" s="5603"/>
      <c r="F74" s="5603"/>
      <c r="G74" s="5603"/>
      <c r="H74" s="5603"/>
      <c r="I74" s="5603"/>
      <c r="J74" s="5603"/>
      <c r="K74" s="5603"/>
      <c r="L74" s="1488"/>
      <c r="M74" s="1488"/>
      <c r="N74" s="1491"/>
      <c r="O74" s="1339"/>
      <c r="P74" s="1340"/>
      <c r="Q74" s="1340"/>
      <c r="R74" s="1340"/>
      <c r="S74" s="1341"/>
      <c r="T74" s="1341"/>
      <c r="U74" s="1341"/>
      <c r="V74" s="1342"/>
      <c r="W74" s="5478"/>
      <c r="X74"/>
      <c r="Y74" s="5357"/>
      <c r="Z74" s="5618"/>
      <c r="AA74" s="5450"/>
      <c r="AD74" s="1330" t="s">
        <v>15</v>
      </c>
      <c r="AE74" s="1331" t="s">
        <v>1421</v>
      </c>
    </row>
    <row r="75" spans="1:31" ht="18" customHeight="1">
      <c r="A75" s="5357"/>
      <c r="B75" s="5581"/>
      <c r="C75" s="5582"/>
      <c r="D75" s="5582"/>
      <c r="E75" s="1492" t="s">
        <v>27</v>
      </c>
      <c r="F75" s="1493"/>
      <c r="G75" s="1493"/>
      <c r="H75" s="1494"/>
      <c r="I75" s="1495"/>
      <c r="J75" s="1496"/>
      <c r="K75" s="1496"/>
      <c r="L75" s="1497"/>
      <c r="M75" s="1497"/>
      <c r="N75" s="1498"/>
      <c r="O75" s="1339"/>
      <c r="P75" s="1340"/>
      <c r="Q75" s="1340"/>
      <c r="R75" s="1340"/>
      <c r="S75" s="1341"/>
      <c r="T75" s="1341"/>
      <c r="U75" s="1341"/>
      <c r="V75" s="1342"/>
      <c r="W75" s="5478"/>
      <c r="X75"/>
      <c r="Y75" s="5357"/>
      <c r="Z75" s="5618"/>
      <c r="AA75" s="5450"/>
      <c r="AD75" s="1330" t="s">
        <v>281</v>
      </c>
      <c r="AE75" s="1331" t="s">
        <v>1422</v>
      </c>
    </row>
    <row r="76" spans="1:31" ht="18" customHeight="1">
      <c r="A76" s="5357"/>
      <c r="B76" s="5581"/>
      <c r="C76" s="5582"/>
      <c r="D76" s="5583"/>
      <c r="E76" s="977" t="str">
        <f>SUBSTITUTE(ADDRESS(1,COLUMN(),4),"1","")</f>
        <v>E</v>
      </c>
      <c r="F76" s="1048"/>
      <c r="G76" s="1049"/>
      <c r="H76" s="1050"/>
      <c r="I76" s="1050"/>
      <c r="J76" s="1050"/>
      <c r="K76" s="1050"/>
      <c r="L76" s="1051"/>
      <c r="M76" s="1051"/>
      <c r="N76" s="68"/>
      <c r="O76" s="1332"/>
      <c r="P76" s="1333"/>
      <c r="Q76" s="1333"/>
      <c r="R76" s="1333"/>
      <c r="S76" s="1334"/>
      <c r="T76" s="1499" t="s">
        <v>284</v>
      </c>
      <c r="U76" s="1334" t="s">
        <v>313</v>
      </c>
      <c r="V76" s="1335" t="s">
        <v>1273</v>
      </c>
      <c r="W76" s="5478"/>
      <c r="X76"/>
      <c r="Y76" s="5357"/>
      <c r="Z76" s="5618"/>
      <c r="AA76" s="5450"/>
      <c r="AD76" s="1330" t="s">
        <v>282</v>
      </c>
      <c r="AE76" s="1331" t="s">
        <v>1423</v>
      </c>
    </row>
    <row r="77" spans="1:31" ht="18" customHeight="1">
      <c r="A77" s="5357"/>
      <c r="B77" s="69"/>
      <c r="C77" s="70"/>
      <c r="D77" s="71"/>
      <c r="E77" s="1500"/>
      <c r="F77" s="982" t="s">
        <v>109</v>
      </c>
      <c r="G77" s="978"/>
      <c r="H77" s="978"/>
      <c r="I77" s="978"/>
      <c r="J77" s="1501">
        <f>E77</f>
        <v>0</v>
      </c>
      <c r="K77" s="979">
        <f t="shared" ref="K77:K116" si="0">IF(ISBLANK(B77),D77,(D77*B77))</f>
        <v>0</v>
      </c>
      <c r="L77" s="980">
        <f>IF(ISTEXT(B77),B77,IF(ISBLANK(B77),0,(B77/B70)*M70))</f>
        <v>0</v>
      </c>
      <c r="M77" s="981">
        <f t="shared" ref="M77:M89" si="1">C77</f>
        <v>0</v>
      </c>
      <c r="N77" s="35">
        <f>(K77/B70)*M70</f>
        <v>0</v>
      </c>
      <c r="O77" s="942"/>
      <c r="P77" s="942"/>
      <c r="Q77" s="942"/>
      <c r="R77" s="942"/>
      <c r="S77" s="1365">
        <f t="shared" ref="S77:S116" si="2">J77</f>
        <v>0</v>
      </c>
      <c r="T77" s="1502">
        <f>(L77/M70)*U68</f>
        <v>0</v>
      </c>
      <c r="U77" s="1503">
        <f t="shared" ref="U77:U116" si="3">M77</f>
        <v>0</v>
      </c>
      <c r="V77" s="1504">
        <f>(N77/M70)*U68</f>
        <v>0</v>
      </c>
      <c r="W77" s="5478"/>
      <c r="X77"/>
      <c r="Y77" s="5357"/>
      <c r="Z77" s="5618"/>
      <c r="AA77" s="5450"/>
      <c r="AD77" s="1330" t="s">
        <v>328</v>
      </c>
      <c r="AE77" s="1331" t="s">
        <v>1424</v>
      </c>
    </row>
    <row r="78" spans="1:31" ht="18" customHeight="1">
      <c r="A78" s="5357"/>
      <c r="B78" s="72"/>
      <c r="C78" s="73"/>
      <c r="D78" s="34"/>
      <c r="E78" s="1505"/>
      <c r="F78" s="982" t="s">
        <v>1443</v>
      </c>
      <c r="G78" s="982"/>
      <c r="H78" s="982"/>
      <c r="I78" s="982"/>
      <c r="J78" s="1501">
        <f>E78</f>
        <v>0</v>
      </c>
      <c r="K78" s="979">
        <f t="shared" si="0"/>
        <v>0</v>
      </c>
      <c r="L78" s="980">
        <f>IF(ISTEXT(B78),B78,IF(ISBLANK(B78),0,(B78/B70)*M70))</f>
        <v>0</v>
      </c>
      <c r="M78" s="981">
        <f t="shared" si="1"/>
        <v>0</v>
      </c>
      <c r="N78" s="35">
        <f>(K78/B70)*M70</f>
        <v>0</v>
      </c>
      <c r="O78" s="942"/>
      <c r="P78" s="942"/>
      <c r="Q78" s="942"/>
      <c r="R78" s="942"/>
      <c r="S78" s="1365">
        <f t="shared" si="2"/>
        <v>0</v>
      </c>
      <c r="T78" s="1502">
        <f>(L78/M70)*U68</f>
        <v>0</v>
      </c>
      <c r="U78" s="1503">
        <f t="shared" si="3"/>
        <v>0</v>
      </c>
      <c r="V78" s="1504">
        <f>(N78/M70)*U68</f>
        <v>0</v>
      </c>
      <c r="W78" s="5478"/>
      <c r="X78"/>
      <c r="Y78" s="5357"/>
      <c r="Z78" s="5618"/>
      <c r="AA78" s="5450"/>
      <c r="AD78" s="1330" t="s">
        <v>329</v>
      </c>
      <c r="AE78" s="1331" t="s">
        <v>1425</v>
      </c>
    </row>
    <row r="79" spans="1:31" ht="18" customHeight="1">
      <c r="A79" s="5357"/>
      <c r="B79" s="72"/>
      <c r="C79" s="73"/>
      <c r="D79" s="34"/>
      <c r="E79" s="1505" t="s">
        <v>317</v>
      </c>
      <c r="F79" s="982"/>
      <c r="G79" s="982"/>
      <c r="H79" s="982"/>
      <c r="I79" s="982"/>
      <c r="J79" s="1501" t="str">
        <f>E79</f>
        <v>EXEMPLE</v>
      </c>
      <c r="K79" s="979">
        <f t="shared" si="0"/>
        <v>0</v>
      </c>
      <c r="L79" s="980">
        <f>IF(ISTEXT(B79),B79,IF(ISBLANK(B79),0,(B79/B70)*M70))</f>
        <v>0</v>
      </c>
      <c r="M79" s="981">
        <f t="shared" si="1"/>
        <v>0</v>
      </c>
      <c r="N79" s="35">
        <f>(K79/B70)*M70</f>
        <v>0</v>
      </c>
      <c r="O79" s="942"/>
      <c r="P79" s="942"/>
      <c r="Q79" s="942"/>
      <c r="R79" s="942"/>
      <c r="S79" s="1365" t="str">
        <f t="shared" si="2"/>
        <v>EXEMPLE</v>
      </c>
      <c r="T79" s="1502">
        <f>(L79/M70)*U68</f>
        <v>0</v>
      </c>
      <c r="U79" s="1503">
        <f t="shared" si="3"/>
        <v>0</v>
      </c>
      <c r="V79" s="1504">
        <f>(N79/M70)*U68</f>
        <v>0</v>
      </c>
      <c r="W79" s="5478"/>
      <c r="X79"/>
      <c r="Y79" s="5357"/>
      <c r="Z79" s="1288" t="s">
        <v>1382</v>
      </c>
      <c r="AA79"/>
      <c r="AD79" s="1330" t="s">
        <v>330</v>
      </c>
      <c r="AE79" s="1331" t="s">
        <v>1426</v>
      </c>
    </row>
    <row r="80" spans="1:31" ht="18" customHeight="1">
      <c r="A80" s="5357"/>
      <c r="B80" s="72"/>
      <c r="C80" s="73"/>
      <c r="D80" s="34"/>
      <c r="E80" s="1505" t="s">
        <v>523</v>
      </c>
      <c r="F80" s="982"/>
      <c r="G80" s="982"/>
      <c r="H80" s="982"/>
      <c r="I80" s="982"/>
      <c r="J80" s="1501" t="str">
        <f t="shared" ref="J80:J116" si="4">E80</f>
        <v>Ingrédients (4 personnes)</v>
      </c>
      <c r="K80" s="979">
        <f t="shared" si="0"/>
        <v>0</v>
      </c>
      <c r="L80" s="980">
        <f>IF(ISTEXT(B80),B80,IF(ISBLANK(B80),0,(B80/B70)*M70))</f>
        <v>0</v>
      </c>
      <c r="M80" s="981">
        <f t="shared" si="1"/>
        <v>0</v>
      </c>
      <c r="N80" s="35">
        <f>(K80/B70)*M70</f>
        <v>0</v>
      </c>
      <c r="O80" s="942"/>
      <c r="P80" s="942"/>
      <c r="Q80" s="942"/>
      <c r="R80" s="942"/>
      <c r="S80" s="1365" t="str">
        <f t="shared" si="2"/>
        <v>Ingrédients (4 personnes)</v>
      </c>
      <c r="T80" s="1502">
        <f>(L80/M70)*U68</f>
        <v>0</v>
      </c>
      <c r="U80" s="1503">
        <f t="shared" si="3"/>
        <v>0</v>
      </c>
      <c r="V80" s="1504">
        <f>(N80/M70)*U68</f>
        <v>0</v>
      </c>
      <c r="W80" s="5478"/>
      <c r="X80"/>
      <c r="Y80" s="5357"/>
      <c r="Z80" s="1288" t="s">
        <v>1382</v>
      </c>
      <c r="AA80"/>
      <c r="AD80" s="1330" t="s">
        <v>331</v>
      </c>
      <c r="AE80" s="1331" t="s">
        <v>1427</v>
      </c>
    </row>
    <row r="81" spans="1:31" ht="18" customHeight="1">
      <c r="A81" s="5357"/>
      <c r="B81" s="72"/>
      <c r="C81" s="73"/>
      <c r="D81" s="34"/>
      <c r="E81" s="1505" t="s">
        <v>524</v>
      </c>
      <c r="F81" s="982"/>
      <c r="G81" s="982"/>
      <c r="H81" s="982"/>
      <c r="I81" s="982"/>
      <c r="J81" s="1501" t="str">
        <f t="shared" si="4"/>
        <v>2 pâtes feuilletées</v>
      </c>
      <c r="K81" s="979">
        <f t="shared" si="0"/>
        <v>0</v>
      </c>
      <c r="L81" s="980">
        <f>IF(ISTEXT(B81),B81,IF(ISBLANK(B81),0,(B81/B70)*M70))</f>
        <v>0</v>
      </c>
      <c r="M81" s="981">
        <f t="shared" si="1"/>
        <v>0</v>
      </c>
      <c r="N81" s="35">
        <f>(K81/B70)*M70</f>
        <v>0</v>
      </c>
      <c r="O81" s="942"/>
      <c r="P81" s="942"/>
      <c r="Q81" s="942"/>
      <c r="R81" s="942"/>
      <c r="S81" s="1365" t="str">
        <f t="shared" si="2"/>
        <v>2 pâtes feuilletées</v>
      </c>
      <c r="T81" s="1502">
        <f>(L81/M70)*U68</f>
        <v>0</v>
      </c>
      <c r="U81" s="1503">
        <f t="shared" si="3"/>
        <v>0</v>
      </c>
      <c r="V81" s="1504">
        <f>(N81/M70)*U68</f>
        <v>0</v>
      </c>
      <c r="W81" s="5478"/>
      <c r="X81"/>
      <c r="Y81" s="5357"/>
      <c r="Z81" s="1288" t="s">
        <v>1382</v>
      </c>
      <c r="AA81"/>
      <c r="AD81" s="1330" t="s">
        <v>332</v>
      </c>
      <c r="AE81" s="1331" t="s">
        <v>1428</v>
      </c>
    </row>
    <row r="82" spans="1:31" ht="18" customHeight="1">
      <c r="A82" s="5357"/>
      <c r="B82" s="72">
        <v>2</v>
      </c>
      <c r="C82" s="73" t="s">
        <v>465</v>
      </c>
      <c r="D82" s="34">
        <v>0.05</v>
      </c>
      <c r="E82" s="1505" t="s">
        <v>525</v>
      </c>
      <c r="F82" s="982"/>
      <c r="G82" s="982"/>
      <c r="H82" s="982"/>
      <c r="I82" s="982"/>
      <c r="J82" s="1501" t="str">
        <f t="shared" si="4"/>
        <v>2 oeufs + 1 jaune (pour la dorure)</v>
      </c>
      <c r="K82" s="979">
        <f t="shared" si="0"/>
        <v>0.1</v>
      </c>
      <c r="L82" s="980">
        <f>IF(ISTEXT(B82),B82,IF(ISBLANK(B82),0,(B82/B70)*M70))</f>
        <v>5</v>
      </c>
      <c r="M82" s="981" t="str">
        <f t="shared" si="1"/>
        <v>oeufs</v>
      </c>
      <c r="N82" s="35">
        <f>(K82/B70)*M70</f>
        <v>0.25</v>
      </c>
      <c r="O82" s="942"/>
      <c r="P82" s="942"/>
      <c r="Q82" s="942"/>
      <c r="R82" s="942"/>
      <c r="S82" s="1365" t="str">
        <f t="shared" si="2"/>
        <v>2 oeufs + 1 jaune (pour la dorure)</v>
      </c>
      <c r="T82" s="1502">
        <f>(L82/M70)*U68</f>
        <v>8</v>
      </c>
      <c r="U82" s="1503" t="str">
        <f t="shared" si="3"/>
        <v>oeufs</v>
      </c>
      <c r="V82" s="1504">
        <f>(N82/M70)*U68</f>
        <v>0.4</v>
      </c>
      <c r="W82" s="5478"/>
      <c r="X82"/>
      <c r="Y82" s="5357"/>
      <c r="Z82" s="1288" t="s">
        <v>1382</v>
      </c>
      <c r="AA82"/>
      <c r="AD82" s="1330" t="s">
        <v>333</v>
      </c>
      <c r="AE82" s="1331" t="s">
        <v>1429</v>
      </c>
    </row>
    <row r="83" spans="1:31" ht="18" customHeight="1">
      <c r="A83" s="5357"/>
      <c r="B83" s="72">
        <v>1</v>
      </c>
      <c r="C83" s="73" t="s">
        <v>527</v>
      </c>
      <c r="D83" s="34"/>
      <c r="E83" s="1505" t="s">
        <v>528</v>
      </c>
      <c r="F83" s="982"/>
      <c r="G83" s="982"/>
      <c r="H83" s="982"/>
      <c r="I83" s="982"/>
      <c r="J83" s="1501" t="str">
        <f t="shared" si="4"/>
        <v>dorure</v>
      </c>
      <c r="K83" s="979">
        <f t="shared" si="0"/>
        <v>0</v>
      </c>
      <c r="L83" s="980">
        <f>IF(ISTEXT(B83),B83,IF(ISBLANK(B83),0,(B83/B70)*M70))</f>
        <v>2.5</v>
      </c>
      <c r="M83" s="981" t="str">
        <f t="shared" si="1"/>
        <v>jaune</v>
      </c>
      <c r="N83" s="35">
        <f>(K83/B70)*M70</f>
        <v>0</v>
      </c>
      <c r="O83" s="942"/>
      <c r="P83" s="942"/>
      <c r="Q83" s="942"/>
      <c r="R83" s="942"/>
      <c r="S83" s="1365" t="str">
        <f t="shared" si="2"/>
        <v>dorure</v>
      </c>
      <c r="T83" s="1502">
        <f>(L83/M70)*U68</f>
        <v>4</v>
      </c>
      <c r="U83" s="1503" t="str">
        <f t="shared" si="3"/>
        <v>jaune</v>
      </c>
      <c r="V83" s="1504">
        <f>(N83/M70)*U68</f>
        <v>0</v>
      </c>
      <c r="W83" s="5478"/>
      <c r="X83"/>
      <c r="Y83" s="5357"/>
      <c r="Z83" s="1288" t="s">
        <v>1382</v>
      </c>
      <c r="AA83"/>
      <c r="AD83" s="1330" t="s">
        <v>334</v>
      </c>
      <c r="AE83" s="1331" t="s">
        <v>1430</v>
      </c>
    </row>
    <row r="84" spans="1:31" ht="18" customHeight="1">
      <c r="A84" s="5357"/>
      <c r="B84" s="72">
        <v>1</v>
      </c>
      <c r="C84" s="73" t="s">
        <v>266</v>
      </c>
      <c r="D84" s="34"/>
      <c r="E84" s="1505" t="s">
        <v>529</v>
      </c>
      <c r="F84" s="982"/>
      <c r="G84" s="982"/>
      <c r="H84" s="982"/>
      <c r="I84" s="982"/>
      <c r="J84" s="1501" t="str">
        <f t="shared" si="4"/>
        <v>1 c à soupe de rhum</v>
      </c>
      <c r="K84" s="979">
        <f t="shared" si="0"/>
        <v>0</v>
      </c>
      <c r="L84" s="980">
        <f>IF(ISTEXT(B84),B84,IF(ISBLANK(B84),0,(B84/B70)*M70))</f>
        <v>2.5</v>
      </c>
      <c r="M84" s="981" t="str">
        <f t="shared" si="1"/>
        <v>C à S</v>
      </c>
      <c r="N84" s="35">
        <f>(K84/B70)*M70</f>
        <v>0</v>
      </c>
      <c r="O84" s="942"/>
      <c r="P84" s="942"/>
      <c r="Q84" s="942"/>
      <c r="R84" s="942"/>
      <c r="S84" s="1365" t="str">
        <f t="shared" si="2"/>
        <v>1 c à soupe de rhum</v>
      </c>
      <c r="T84" s="1502">
        <f>(L84/M70)*U68</f>
        <v>4</v>
      </c>
      <c r="U84" s="1503" t="str">
        <f t="shared" si="3"/>
        <v>C à S</v>
      </c>
      <c r="V84" s="1504">
        <f>(N84/M70)*U68</f>
        <v>0</v>
      </c>
      <c r="W84" s="5478"/>
      <c r="X84"/>
      <c r="Y84" s="5357"/>
      <c r="Z84" s="1288" t="s">
        <v>1382</v>
      </c>
      <c r="AA84"/>
      <c r="AD84" s="1330" t="s">
        <v>335</v>
      </c>
      <c r="AE84" s="1331" t="s">
        <v>1431</v>
      </c>
    </row>
    <row r="85" spans="1:31" ht="18" customHeight="1">
      <c r="A85" s="5357"/>
      <c r="B85" s="72"/>
      <c r="C85" s="73"/>
      <c r="D85" s="34"/>
      <c r="E85" s="1505" t="s">
        <v>530</v>
      </c>
      <c r="F85" s="982"/>
      <c r="G85" s="982"/>
      <c r="H85" s="982"/>
      <c r="I85" s="982"/>
      <c r="J85" s="1501" t="str">
        <f t="shared" si="4"/>
        <v>pour le sirop :</v>
      </c>
      <c r="K85" s="979">
        <f t="shared" si="0"/>
        <v>0</v>
      </c>
      <c r="L85" s="980">
        <f>IF(ISTEXT(B85),B85,IF(ISBLANK(B85),0,(B85/B70)*M70))</f>
        <v>0</v>
      </c>
      <c r="M85" s="981">
        <f t="shared" si="1"/>
        <v>0</v>
      </c>
      <c r="N85" s="35">
        <f>(K85/B70)*M70</f>
        <v>0</v>
      </c>
      <c r="O85" s="942"/>
      <c r="P85" s="942"/>
      <c r="Q85" s="942"/>
      <c r="R85" s="942"/>
      <c r="S85" s="1365" t="str">
        <f t="shared" si="2"/>
        <v>pour le sirop :</v>
      </c>
      <c r="T85" s="1502">
        <f>(L85/M70)*U68</f>
        <v>0</v>
      </c>
      <c r="U85" s="1503">
        <f t="shared" si="3"/>
        <v>0</v>
      </c>
      <c r="V85" s="1504">
        <f>(N85/M70)*U68</f>
        <v>0</v>
      </c>
      <c r="W85" s="5478"/>
      <c r="X85"/>
      <c r="Y85" s="5357"/>
      <c r="Z85" s="1288" t="s">
        <v>1382</v>
      </c>
      <c r="AA85"/>
      <c r="AD85" s="1330" t="s">
        <v>336</v>
      </c>
      <c r="AE85" s="1331" t="s">
        <v>1432</v>
      </c>
    </row>
    <row r="86" spans="1:31" ht="18" customHeight="1">
      <c r="A86" s="5357"/>
      <c r="B86" s="72"/>
      <c r="C86" s="73"/>
      <c r="D86" s="34">
        <v>0.05</v>
      </c>
      <c r="E86" s="1505" t="s">
        <v>531</v>
      </c>
      <c r="F86" s="982"/>
      <c r="G86" s="982"/>
      <c r="H86" s="982"/>
      <c r="I86" s="982"/>
      <c r="J86" s="1501" t="str">
        <f t="shared" si="4"/>
        <v>50g de sucre et 5 cl d'eau</v>
      </c>
      <c r="K86" s="979">
        <f t="shared" si="0"/>
        <v>0.05</v>
      </c>
      <c r="L86" s="980">
        <f>IF(ISTEXT(B86),B86,IF(ISBLANK(B86),0,(B86/B70)*M70))</f>
        <v>0</v>
      </c>
      <c r="M86" s="981">
        <f t="shared" si="1"/>
        <v>0</v>
      </c>
      <c r="N86" s="35">
        <f>(K86/B70)*M70</f>
        <v>0.125</v>
      </c>
      <c r="O86" s="942"/>
      <c r="P86" s="942"/>
      <c r="Q86" s="942"/>
      <c r="R86" s="942"/>
      <c r="S86" s="1365" t="str">
        <f t="shared" si="2"/>
        <v>50g de sucre et 5 cl d'eau</v>
      </c>
      <c r="T86" s="1502">
        <f>(L86/M70)*U68</f>
        <v>0</v>
      </c>
      <c r="U86" s="1503">
        <f t="shared" si="3"/>
        <v>0</v>
      </c>
      <c r="V86" s="1504">
        <f>(N86/M70)*U68</f>
        <v>0.2</v>
      </c>
      <c r="W86" s="5478"/>
      <c r="X86"/>
      <c r="Y86" s="5357"/>
      <c r="Z86" s="1288" t="s">
        <v>1382</v>
      </c>
      <c r="AA86"/>
      <c r="AD86" s="1330" t="s">
        <v>339</v>
      </c>
      <c r="AE86" s="1331" t="s">
        <v>1433</v>
      </c>
    </row>
    <row r="87" spans="1:31" ht="18" customHeight="1">
      <c r="A87" s="5357"/>
      <c r="B87" s="72">
        <v>5</v>
      </c>
      <c r="C87" s="73" t="s">
        <v>81</v>
      </c>
      <c r="D87" s="34">
        <v>5.0000000000000001E-3</v>
      </c>
      <c r="E87" s="1505" t="s">
        <v>262</v>
      </c>
      <c r="F87" s="982"/>
      <c r="G87" s="982"/>
      <c r="H87" s="982"/>
      <c r="I87" s="982"/>
      <c r="J87" s="1501" t="str">
        <f t="shared" si="4"/>
        <v>eau</v>
      </c>
      <c r="K87" s="979">
        <f t="shared" si="0"/>
        <v>2.5000000000000001E-2</v>
      </c>
      <c r="L87" s="980">
        <f>IF(ISTEXT(B87),B87,IF(ISBLANK(B87),0,(B87/B70)*M70))</f>
        <v>12.5</v>
      </c>
      <c r="M87" s="981" t="str">
        <f t="shared" si="1"/>
        <v>cl</v>
      </c>
      <c r="N87" s="35">
        <f>(K87/B70)*M70</f>
        <v>6.25E-2</v>
      </c>
      <c r="O87" s="942"/>
      <c r="P87" s="942"/>
      <c r="Q87" s="942"/>
      <c r="R87" s="942"/>
      <c r="S87" s="1365" t="str">
        <f t="shared" si="2"/>
        <v>eau</v>
      </c>
      <c r="T87" s="1502">
        <f>(L87/M70)*U68</f>
        <v>20</v>
      </c>
      <c r="U87" s="1503" t="str">
        <f t="shared" si="3"/>
        <v>cl</v>
      </c>
      <c r="V87" s="1504">
        <f>(N87/M70)*U68</f>
        <v>0.1</v>
      </c>
      <c r="W87" s="5478"/>
      <c r="X87"/>
      <c r="Y87" s="5357"/>
      <c r="Z87" s="1288" t="s">
        <v>1382</v>
      </c>
      <c r="AA87"/>
    </row>
    <row r="88" spans="1:31" ht="18" customHeight="1">
      <c r="A88" s="5357"/>
      <c r="B88" s="72">
        <v>1</v>
      </c>
      <c r="C88" s="73" t="s">
        <v>534</v>
      </c>
      <c r="D88" s="34">
        <v>2E-3</v>
      </c>
      <c r="E88" s="1505" t="s">
        <v>535</v>
      </c>
      <c r="F88" s="982"/>
      <c r="G88" s="982"/>
      <c r="H88" s="982"/>
      <c r="I88" s="982"/>
      <c r="J88" s="1501" t="str">
        <f t="shared" si="4"/>
        <v>ail</v>
      </c>
      <c r="K88" s="979">
        <f t="shared" si="0"/>
        <v>2E-3</v>
      </c>
      <c r="L88" s="980">
        <f>IF(ISTEXT(B88),B88,IF(ISBLANK(B88),0,(B88/B70)*M70))</f>
        <v>2.5</v>
      </c>
      <c r="M88" s="981" t="str">
        <f t="shared" si="1"/>
        <v>gousse(s)</v>
      </c>
      <c r="N88" s="35">
        <f>(K88/B70)*M70</f>
        <v>5.0000000000000001E-3</v>
      </c>
      <c r="O88" s="942"/>
      <c r="P88" s="942"/>
      <c r="Q88" s="942"/>
      <c r="R88" s="942"/>
      <c r="S88" s="1365" t="str">
        <f t="shared" si="2"/>
        <v>ail</v>
      </c>
      <c r="T88" s="1502">
        <f>(L88/M70)*U68</f>
        <v>4</v>
      </c>
      <c r="U88" s="1503" t="str">
        <f t="shared" si="3"/>
        <v>gousse(s)</v>
      </c>
      <c r="V88" s="1504">
        <f>(N88/M70)*U68</f>
        <v>8.0000000000000002E-3</v>
      </c>
      <c r="W88" s="5478"/>
      <c r="X88"/>
      <c r="Y88" s="5357"/>
      <c r="Z88" s="1288" t="s">
        <v>1382</v>
      </c>
      <c r="AA88"/>
    </row>
    <row r="89" spans="1:31" ht="18" customHeight="1">
      <c r="A89" s="5357"/>
      <c r="B89" s="72"/>
      <c r="C89" s="73"/>
      <c r="D89" s="34"/>
      <c r="E89" s="1505"/>
      <c r="F89" s="982"/>
      <c r="G89" s="982"/>
      <c r="H89" s="982"/>
      <c r="I89" s="982"/>
      <c r="J89" s="1501">
        <f t="shared" si="4"/>
        <v>0</v>
      </c>
      <c r="K89" s="979">
        <f t="shared" si="0"/>
        <v>0</v>
      </c>
      <c r="L89" s="980">
        <f>IF(ISTEXT(B89),B89,IF(ISBLANK(B89),0,(B89/B70)*M70))</f>
        <v>0</v>
      </c>
      <c r="M89" s="981">
        <f t="shared" si="1"/>
        <v>0</v>
      </c>
      <c r="N89" s="35">
        <f>(K89/B70)*M70</f>
        <v>0</v>
      </c>
      <c r="O89" s="942"/>
      <c r="P89" s="942"/>
      <c r="Q89" s="942"/>
      <c r="R89" s="942"/>
      <c r="S89" s="1365">
        <f t="shared" si="2"/>
        <v>0</v>
      </c>
      <c r="T89" s="1502">
        <f>(L89/M70)*U68</f>
        <v>0</v>
      </c>
      <c r="U89" s="1503">
        <f t="shared" si="3"/>
        <v>0</v>
      </c>
      <c r="V89" s="1504">
        <f>(N89/M70)*U68</f>
        <v>0</v>
      </c>
      <c r="W89" s="5478"/>
      <c r="X89"/>
      <c r="Y89" s="5357"/>
      <c r="Z89" s="1288" t="s">
        <v>1382</v>
      </c>
      <c r="AA89"/>
    </row>
    <row r="90" spans="1:31" ht="18" customHeight="1">
      <c r="A90" s="5357"/>
      <c r="B90" s="72"/>
      <c r="C90" s="73"/>
      <c r="D90" s="34"/>
      <c r="E90" s="1505"/>
      <c r="F90" s="982"/>
      <c r="G90" s="982"/>
      <c r="H90" s="982"/>
      <c r="I90" s="982"/>
      <c r="J90" s="1501">
        <f t="shared" si="4"/>
        <v>0</v>
      </c>
      <c r="K90" s="979">
        <f t="shared" si="0"/>
        <v>0</v>
      </c>
      <c r="L90" s="980">
        <f>IF(ISTEXT(B90),B90,IF(ISBLANK(B90),0,(B90/B70)*M70))</f>
        <v>0</v>
      </c>
      <c r="M90" s="981">
        <f>C90</f>
        <v>0</v>
      </c>
      <c r="N90" s="35">
        <f>(K90/B70)*M70</f>
        <v>0</v>
      </c>
      <c r="O90" s="942"/>
      <c r="P90" s="942"/>
      <c r="Q90" s="942"/>
      <c r="R90" s="942"/>
      <c r="S90" s="1365">
        <f t="shared" si="2"/>
        <v>0</v>
      </c>
      <c r="T90" s="1502">
        <f>(L90/M70)*U68</f>
        <v>0</v>
      </c>
      <c r="U90" s="1503">
        <f t="shared" si="3"/>
        <v>0</v>
      </c>
      <c r="V90" s="1504">
        <f>(N90/M70)*U68</f>
        <v>0</v>
      </c>
      <c r="W90" s="5478"/>
      <c r="X90"/>
      <c r="Y90" s="5357"/>
      <c r="Z90" s="1288" t="s">
        <v>1382</v>
      </c>
      <c r="AA90"/>
    </row>
    <row r="91" spans="1:31" ht="18" customHeight="1">
      <c r="A91" s="5357"/>
      <c r="B91" s="72"/>
      <c r="C91" s="73"/>
      <c r="D91" s="34"/>
      <c r="E91" s="1505"/>
      <c r="F91" s="982"/>
      <c r="G91" s="982"/>
      <c r="H91" s="982"/>
      <c r="I91" s="982"/>
      <c r="J91" s="1501">
        <f t="shared" si="4"/>
        <v>0</v>
      </c>
      <c r="K91" s="979">
        <f t="shared" si="0"/>
        <v>0</v>
      </c>
      <c r="L91" s="980">
        <f>IF(ISTEXT(B91),B91,IF(ISBLANK(B91),0,(B91/B70)*M70))</f>
        <v>0</v>
      </c>
      <c r="M91" s="981">
        <f t="shared" ref="M91:M116" si="5">C91</f>
        <v>0</v>
      </c>
      <c r="N91" s="35">
        <f>(K91/B70)*M70</f>
        <v>0</v>
      </c>
      <c r="O91" s="942"/>
      <c r="P91" s="942"/>
      <c r="Q91" s="942"/>
      <c r="R91" s="942"/>
      <c r="S91" s="1365">
        <f t="shared" si="2"/>
        <v>0</v>
      </c>
      <c r="T91" s="1502">
        <f>(L91/M70)*U68</f>
        <v>0</v>
      </c>
      <c r="U91" s="1503">
        <f t="shared" si="3"/>
        <v>0</v>
      </c>
      <c r="V91" s="1504">
        <f>(N91/M70)*U68</f>
        <v>0</v>
      </c>
      <c r="W91" s="5478"/>
      <c r="X91"/>
      <c r="Y91" s="5357"/>
      <c r="Z91" s="1288" t="s">
        <v>1382</v>
      </c>
      <c r="AA91"/>
    </row>
    <row r="92" spans="1:31" ht="18" customHeight="1">
      <c r="A92" s="5357"/>
      <c r="B92" s="72"/>
      <c r="C92" s="73"/>
      <c r="D92" s="34"/>
      <c r="E92" s="1505"/>
      <c r="F92" s="982"/>
      <c r="G92" s="982"/>
      <c r="H92" s="982"/>
      <c r="I92" s="982"/>
      <c r="J92" s="1501">
        <f t="shared" si="4"/>
        <v>0</v>
      </c>
      <c r="K92" s="979">
        <f t="shared" si="0"/>
        <v>0</v>
      </c>
      <c r="L92" s="980">
        <f>IF(ISTEXT(B92),B92,IF(ISBLANK(B92),0,(B92/B70)*M70))</f>
        <v>0</v>
      </c>
      <c r="M92" s="981">
        <f t="shared" si="5"/>
        <v>0</v>
      </c>
      <c r="N92" s="35">
        <f>(K92/B70)*M70</f>
        <v>0</v>
      </c>
      <c r="O92" s="942"/>
      <c r="P92" s="942"/>
      <c r="Q92" s="942"/>
      <c r="R92" s="942"/>
      <c r="S92" s="1365">
        <f t="shared" si="2"/>
        <v>0</v>
      </c>
      <c r="T92" s="1502">
        <f>(L92/M70)*U68</f>
        <v>0</v>
      </c>
      <c r="U92" s="1503">
        <f t="shared" si="3"/>
        <v>0</v>
      </c>
      <c r="V92" s="1504">
        <f>(N92/M70)*U68</f>
        <v>0</v>
      </c>
      <c r="W92" s="5478"/>
      <c r="X92"/>
      <c r="Y92" s="5357"/>
      <c r="Z92" s="1288" t="s">
        <v>1382</v>
      </c>
      <c r="AA92"/>
    </row>
    <row r="93" spans="1:31" ht="18" customHeight="1">
      <c r="A93" s="5357"/>
      <c r="B93" s="72"/>
      <c r="C93" s="73"/>
      <c r="D93" s="34"/>
      <c r="E93" s="1505"/>
      <c r="F93" s="982"/>
      <c r="G93" s="982"/>
      <c r="H93" s="982"/>
      <c r="I93" s="982"/>
      <c r="J93" s="1501">
        <f t="shared" si="4"/>
        <v>0</v>
      </c>
      <c r="K93" s="979">
        <f t="shared" si="0"/>
        <v>0</v>
      </c>
      <c r="L93" s="980">
        <f>IF(ISTEXT(B93),B93,IF(ISBLANK(B93),0,(B93/B70)*M70))</f>
        <v>0</v>
      </c>
      <c r="M93" s="981">
        <f t="shared" si="5"/>
        <v>0</v>
      </c>
      <c r="N93" s="35">
        <f>(K93/B70)*M70</f>
        <v>0</v>
      </c>
      <c r="O93" s="942"/>
      <c r="P93" s="942"/>
      <c r="Q93" s="942"/>
      <c r="R93" s="942"/>
      <c r="S93" s="1365">
        <f t="shared" si="2"/>
        <v>0</v>
      </c>
      <c r="T93" s="1502">
        <f>(L93/M70)*U68</f>
        <v>0</v>
      </c>
      <c r="U93" s="1503">
        <f t="shared" si="3"/>
        <v>0</v>
      </c>
      <c r="V93" s="1504">
        <f>(N93/M70)*U68</f>
        <v>0</v>
      </c>
      <c r="W93" s="5478"/>
      <c r="X93"/>
      <c r="Y93" s="5357"/>
      <c r="Z93" s="1288" t="s">
        <v>1382</v>
      </c>
      <c r="AA93"/>
    </row>
    <row r="94" spans="1:31" ht="18" customHeight="1">
      <c r="A94" s="5357"/>
      <c r="B94" s="72"/>
      <c r="C94" s="73"/>
      <c r="D94" s="34"/>
      <c r="E94" s="1505"/>
      <c r="F94" s="982"/>
      <c r="G94" s="982"/>
      <c r="H94" s="982"/>
      <c r="I94" s="982"/>
      <c r="J94" s="1501">
        <f t="shared" si="4"/>
        <v>0</v>
      </c>
      <c r="K94" s="979">
        <f t="shared" si="0"/>
        <v>0</v>
      </c>
      <c r="L94" s="980">
        <f>IF(ISTEXT(B94),B94,IF(ISBLANK(B94),0,(B94/B70)*M70))</f>
        <v>0</v>
      </c>
      <c r="M94" s="981">
        <f t="shared" si="5"/>
        <v>0</v>
      </c>
      <c r="N94" s="35">
        <f>(K94/B70)*M70</f>
        <v>0</v>
      </c>
      <c r="O94" s="942"/>
      <c r="P94" s="942"/>
      <c r="Q94" s="942"/>
      <c r="R94" s="942"/>
      <c r="S94" s="1365">
        <f t="shared" si="2"/>
        <v>0</v>
      </c>
      <c r="T94" s="1502">
        <f>(L94/M70)*U68</f>
        <v>0</v>
      </c>
      <c r="U94" s="1503">
        <f t="shared" si="3"/>
        <v>0</v>
      </c>
      <c r="V94" s="1504">
        <f>(N94/M70)*U68</f>
        <v>0</v>
      </c>
      <c r="W94" s="5478"/>
      <c r="X94"/>
      <c r="Y94" s="5357"/>
      <c r="Z94" s="1288" t="s">
        <v>1382</v>
      </c>
      <c r="AA94"/>
    </row>
    <row r="95" spans="1:31" ht="18" customHeight="1">
      <c r="A95" s="5357"/>
      <c r="B95" s="72"/>
      <c r="C95" s="73"/>
      <c r="D95" s="34"/>
      <c r="E95" s="1505"/>
      <c r="F95" s="982"/>
      <c r="G95" s="982"/>
      <c r="H95" s="982"/>
      <c r="I95" s="982"/>
      <c r="J95" s="1501">
        <f t="shared" si="4"/>
        <v>0</v>
      </c>
      <c r="K95" s="979">
        <f t="shared" si="0"/>
        <v>0</v>
      </c>
      <c r="L95" s="980">
        <f>IF(ISTEXT(B95),B95,IF(ISBLANK(B95),0,(B95/B70)*M70))</f>
        <v>0</v>
      </c>
      <c r="M95" s="981">
        <f t="shared" si="5"/>
        <v>0</v>
      </c>
      <c r="N95" s="35">
        <f>(K95/B70)*M70</f>
        <v>0</v>
      </c>
      <c r="O95" s="942"/>
      <c r="P95" s="942"/>
      <c r="Q95" s="942"/>
      <c r="R95" s="942"/>
      <c r="S95" s="1365">
        <f t="shared" si="2"/>
        <v>0</v>
      </c>
      <c r="T95" s="1502">
        <f>(L95/M70)*U68</f>
        <v>0</v>
      </c>
      <c r="U95" s="1503">
        <f t="shared" si="3"/>
        <v>0</v>
      </c>
      <c r="V95" s="1504">
        <f>(N95/M70)*U68</f>
        <v>0</v>
      </c>
      <c r="W95" s="5478"/>
      <c r="X95"/>
      <c r="Y95" s="5357"/>
      <c r="Z95" s="1288" t="s">
        <v>1382</v>
      </c>
      <c r="AA95"/>
    </row>
    <row r="96" spans="1:31" ht="18" customHeight="1">
      <c r="A96" s="5357"/>
      <c r="B96" s="72"/>
      <c r="C96" s="73"/>
      <c r="D96" s="34"/>
      <c r="E96" s="1505"/>
      <c r="F96" s="982"/>
      <c r="G96" s="982"/>
      <c r="H96" s="982"/>
      <c r="I96" s="982"/>
      <c r="J96" s="1501">
        <f t="shared" si="4"/>
        <v>0</v>
      </c>
      <c r="K96" s="979">
        <f t="shared" si="0"/>
        <v>0</v>
      </c>
      <c r="L96" s="980">
        <f>IF(ISTEXT(B96),B96,IF(ISBLANK(B96),0,(B96/B70)*M70))</f>
        <v>0</v>
      </c>
      <c r="M96" s="981">
        <f t="shared" si="5"/>
        <v>0</v>
      </c>
      <c r="N96" s="35">
        <f>(K96/B70)*M70</f>
        <v>0</v>
      </c>
      <c r="O96" s="942"/>
      <c r="P96" s="942"/>
      <c r="Q96" s="942"/>
      <c r="R96" s="942"/>
      <c r="S96" s="1365">
        <f t="shared" si="2"/>
        <v>0</v>
      </c>
      <c r="T96" s="1502">
        <f>(L96/M70)*U68</f>
        <v>0</v>
      </c>
      <c r="U96" s="1503">
        <f t="shared" si="3"/>
        <v>0</v>
      </c>
      <c r="V96" s="1504">
        <f>(N96/M70)*U68</f>
        <v>0</v>
      </c>
      <c r="W96" s="5478"/>
      <c r="X96"/>
      <c r="Y96" s="5357"/>
      <c r="Z96" s="1288" t="s">
        <v>1382</v>
      </c>
      <c r="AA96"/>
    </row>
    <row r="97" spans="1:27" ht="18" customHeight="1">
      <c r="A97" s="5357"/>
      <c r="B97" s="72"/>
      <c r="C97" s="73"/>
      <c r="D97" s="34"/>
      <c r="E97" s="1505"/>
      <c r="F97" s="982"/>
      <c r="G97" s="982"/>
      <c r="H97" s="982"/>
      <c r="I97" s="982"/>
      <c r="J97" s="1501">
        <f t="shared" si="4"/>
        <v>0</v>
      </c>
      <c r="K97" s="979">
        <f t="shared" si="0"/>
        <v>0</v>
      </c>
      <c r="L97" s="980">
        <f>IF(ISTEXT(B97),B97,IF(ISBLANK(B97),0,(B97/B70)*M70))</f>
        <v>0</v>
      </c>
      <c r="M97" s="981">
        <f t="shared" si="5"/>
        <v>0</v>
      </c>
      <c r="N97" s="35">
        <f>(K97/B70)*M70</f>
        <v>0</v>
      </c>
      <c r="O97" s="942"/>
      <c r="P97" s="942"/>
      <c r="Q97" s="942"/>
      <c r="R97" s="942"/>
      <c r="S97" s="1365">
        <f t="shared" si="2"/>
        <v>0</v>
      </c>
      <c r="T97" s="1502">
        <f>(L97/M70)*U68</f>
        <v>0</v>
      </c>
      <c r="U97" s="1503">
        <f t="shared" si="3"/>
        <v>0</v>
      </c>
      <c r="V97" s="1504">
        <f>(N97/M70)*U68</f>
        <v>0</v>
      </c>
      <c r="W97" s="5478"/>
      <c r="X97"/>
      <c r="Y97" s="5357"/>
      <c r="Z97" s="1288" t="s">
        <v>1382</v>
      </c>
      <c r="AA97"/>
    </row>
    <row r="98" spans="1:27" ht="18" customHeight="1">
      <c r="A98" s="5357"/>
      <c r="B98" s="72"/>
      <c r="C98" s="73"/>
      <c r="D98" s="34"/>
      <c r="E98" s="1505"/>
      <c r="F98" s="982"/>
      <c r="G98" s="982"/>
      <c r="H98" s="982"/>
      <c r="I98" s="982"/>
      <c r="J98" s="1501">
        <f t="shared" si="4"/>
        <v>0</v>
      </c>
      <c r="K98" s="979">
        <f t="shared" si="0"/>
        <v>0</v>
      </c>
      <c r="L98" s="980">
        <f>IF(ISTEXT(B98),B98,IF(ISBLANK(B98),0,(B98/B70)*M70))</f>
        <v>0</v>
      </c>
      <c r="M98" s="981">
        <f t="shared" si="5"/>
        <v>0</v>
      </c>
      <c r="N98" s="35">
        <f>(K98/B70)*M70</f>
        <v>0</v>
      </c>
      <c r="O98" s="942"/>
      <c r="P98" s="942"/>
      <c r="Q98" s="942"/>
      <c r="R98" s="942"/>
      <c r="S98" s="1365">
        <f t="shared" si="2"/>
        <v>0</v>
      </c>
      <c r="T98" s="1502">
        <f>(L98/M70)*U68</f>
        <v>0</v>
      </c>
      <c r="U98" s="1503">
        <f t="shared" si="3"/>
        <v>0</v>
      </c>
      <c r="V98" s="1504">
        <f>(N98/M70)*U68</f>
        <v>0</v>
      </c>
      <c r="W98" s="5478"/>
      <c r="X98"/>
      <c r="Y98" s="5357"/>
      <c r="Z98" s="1288" t="s">
        <v>1382</v>
      </c>
      <c r="AA98"/>
    </row>
    <row r="99" spans="1:27" ht="18" customHeight="1">
      <c r="A99" s="5357"/>
      <c r="B99" s="72"/>
      <c r="C99" s="73"/>
      <c r="D99" s="34"/>
      <c r="E99" s="1505"/>
      <c r="F99" s="982"/>
      <c r="G99" s="982"/>
      <c r="H99" s="982"/>
      <c r="I99" s="982"/>
      <c r="J99" s="1501">
        <f t="shared" si="4"/>
        <v>0</v>
      </c>
      <c r="K99" s="979">
        <f t="shared" si="0"/>
        <v>0</v>
      </c>
      <c r="L99" s="980">
        <f>IF(ISTEXT(B99),B99,IF(ISBLANK(B99),0,(B99/B70)*M70))</f>
        <v>0</v>
      </c>
      <c r="M99" s="981">
        <f t="shared" si="5"/>
        <v>0</v>
      </c>
      <c r="N99" s="35">
        <f>(K99/B70)*M70</f>
        <v>0</v>
      </c>
      <c r="O99" s="942"/>
      <c r="P99" s="942"/>
      <c r="Q99" s="942"/>
      <c r="R99" s="942"/>
      <c r="S99" s="1365">
        <f t="shared" si="2"/>
        <v>0</v>
      </c>
      <c r="T99" s="1502">
        <f>(L99/M70)*U68</f>
        <v>0</v>
      </c>
      <c r="U99" s="1503">
        <f t="shared" si="3"/>
        <v>0</v>
      </c>
      <c r="V99" s="1504">
        <f>(N99/M70)*U68</f>
        <v>0</v>
      </c>
      <c r="W99" s="5478"/>
      <c r="X99"/>
      <c r="Y99" s="5357"/>
      <c r="Z99" s="1288" t="s">
        <v>1382</v>
      </c>
      <c r="AA99"/>
    </row>
    <row r="100" spans="1:27" ht="18" customHeight="1">
      <c r="A100" s="5357"/>
      <c r="B100" s="72"/>
      <c r="C100" s="73"/>
      <c r="D100" s="34"/>
      <c r="E100" s="1505"/>
      <c r="F100" s="982"/>
      <c r="G100" s="982"/>
      <c r="H100" s="982"/>
      <c r="I100" s="982"/>
      <c r="J100" s="1501">
        <f t="shared" si="4"/>
        <v>0</v>
      </c>
      <c r="K100" s="979">
        <f t="shared" si="0"/>
        <v>0</v>
      </c>
      <c r="L100" s="980">
        <f>IF(ISTEXT(B100),B100,IF(ISBLANK(B100),0,(B100/B70)*M70))</f>
        <v>0</v>
      </c>
      <c r="M100" s="981">
        <f t="shared" si="5"/>
        <v>0</v>
      </c>
      <c r="N100" s="35">
        <f>(K100/B70)*M70</f>
        <v>0</v>
      </c>
      <c r="O100" s="942"/>
      <c r="P100" s="942"/>
      <c r="Q100" s="942"/>
      <c r="R100" s="942"/>
      <c r="S100" s="1365">
        <f t="shared" si="2"/>
        <v>0</v>
      </c>
      <c r="T100" s="1502">
        <f>(L100/M70)*U68</f>
        <v>0</v>
      </c>
      <c r="U100" s="1503">
        <f t="shared" si="3"/>
        <v>0</v>
      </c>
      <c r="V100" s="1504">
        <f>(N100/M70)*U68</f>
        <v>0</v>
      </c>
      <c r="W100" s="5478"/>
      <c r="X100"/>
      <c r="Y100" s="5357"/>
      <c r="Z100" s="1288" t="s">
        <v>1382</v>
      </c>
      <c r="AA100"/>
    </row>
    <row r="101" spans="1:27" ht="18" customHeight="1">
      <c r="A101" s="5357"/>
      <c r="B101" s="72"/>
      <c r="C101" s="73"/>
      <c r="D101" s="34"/>
      <c r="E101" s="1505"/>
      <c r="F101" s="982"/>
      <c r="G101" s="982"/>
      <c r="H101" s="982"/>
      <c r="I101" s="982"/>
      <c r="J101" s="1501">
        <f t="shared" si="4"/>
        <v>0</v>
      </c>
      <c r="K101" s="979">
        <f t="shared" si="0"/>
        <v>0</v>
      </c>
      <c r="L101" s="980">
        <f>IF(ISTEXT(B101),B101,IF(ISBLANK(B101),0,(B101/B70)*M70))</f>
        <v>0</v>
      </c>
      <c r="M101" s="981">
        <f t="shared" si="5"/>
        <v>0</v>
      </c>
      <c r="N101" s="35">
        <f>(K101/B70)*M70</f>
        <v>0</v>
      </c>
      <c r="O101" s="942"/>
      <c r="P101" s="942"/>
      <c r="Q101" s="942"/>
      <c r="R101" s="942"/>
      <c r="S101" s="1365">
        <f t="shared" si="2"/>
        <v>0</v>
      </c>
      <c r="T101" s="1502">
        <f>(L101/M70)*U68</f>
        <v>0</v>
      </c>
      <c r="U101" s="1503">
        <f t="shared" si="3"/>
        <v>0</v>
      </c>
      <c r="V101" s="1504">
        <f>(N101/M70)*U68</f>
        <v>0</v>
      </c>
      <c r="W101" s="5478"/>
      <c r="X101"/>
      <c r="Y101" s="5357"/>
      <c r="Z101" s="1288" t="s">
        <v>1382</v>
      </c>
      <c r="AA101"/>
    </row>
    <row r="102" spans="1:27" ht="18" customHeight="1">
      <c r="A102" s="5357"/>
      <c r="B102" s="72"/>
      <c r="C102" s="73"/>
      <c r="D102" s="34"/>
      <c r="E102" s="1505"/>
      <c r="F102" s="982"/>
      <c r="G102" s="982"/>
      <c r="H102" s="982"/>
      <c r="I102" s="982"/>
      <c r="J102" s="1501">
        <f t="shared" si="4"/>
        <v>0</v>
      </c>
      <c r="K102" s="979">
        <f t="shared" si="0"/>
        <v>0</v>
      </c>
      <c r="L102" s="980">
        <f>IF(ISTEXT(B102),B102,IF(ISBLANK(B102),0,(B102/B70)*M70))</f>
        <v>0</v>
      </c>
      <c r="M102" s="981">
        <f t="shared" si="5"/>
        <v>0</v>
      </c>
      <c r="N102" s="35">
        <f>(K102/B70)*M70</f>
        <v>0</v>
      </c>
      <c r="O102" s="942"/>
      <c r="P102" s="942"/>
      <c r="Q102" s="942"/>
      <c r="R102" s="942"/>
      <c r="S102" s="1365">
        <f t="shared" si="2"/>
        <v>0</v>
      </c>
      <c r="T102" s="1502">
        <f>(L102/M70)*U68</f>
        <v>0</v>
      </c>
      <c r="U102" s="1503">
        <f t="shared" si="3"/>
        <v>0</v>
      </c>
      <c r="V102" s="1504">
        <f>(N102/M70)*U68</f>
        <v>0</v>
      </c>
      <c r="W102" s="5478"/>
      <c r="X102"/>
      <c r="Y102" s="5357"/>
      <c r="Z102" s="1288" t="s">
        <v>1382</v>
      </c>
      <c r="AA102"/>
    </row>
    <row r="103" spans="1:27" ht="18" customHeight="1">
      <c r="A103" s="5357"/>
      <c r="B103" s="72"/>
      <c r="C103" s="73"/>
      <c r="D103" s="34"/>
      <c r="E103" s="1505"/>
      <c r="F103" s="982"/>
      <c r="G103" s="982"/>
      <c r="H103" s="982"/>
      <c r="I103" s="982"/>
      <c r="J103" s="1501">
        <f t="shared" si="4"/>
        <v>0</v>
      </c>
      <c r="K103" s="979">
        <f t="shared" si="0"/>
        <v>0</v>
      </c>
      <c r="L103" s="980">
        <f>IF(ISTEXT(B103),B103,IF(ISBLANK(B103),0,(B103/B70)*M70))</f>
        <v>0</v>
      </c>
      <c r="M103" s="981">
        <f t="shared" si="5"/>
        <v>0</v>
      </c>
      <c r="N103" s="35">
        <f>(K103/B70)*M70</f>
        <v>0</v>
      </c>
      <c r="O103" s="942"/>
      <c r="P103" s="942"/>
      <c r="Q103" s="942"/>
      <c r="R103" s="942"/>
      <c r="S103" s="1365">
        <f t="shared" si="2"/>
        <v>0</v>
      </c>
      <c r="T103" s="1502">
        <f>(L103/M70)*U68</f>
        <v>0</v>
      </c>
      <c r="U103" s="1503">
        <f t="shared" si="3"/>
        <v>0</v>
      </c>
      <c r="V103" s="1504">
        <f>(N103/M70)*U68</f>
        <v>0</v>
      </c>
      <c r="W103" s="5478"/>
      <c r="X103"/>
      <c r="Y103" s="5357"/>
      <c r="Z103" s="1288" t="s">
        <v>1382</v>
      </c>
      <c r="AA103"/>
    </row>
    <row r="104" spans="1:27" ht="18" customHeight="1">
      <c r="A104" s="5357"/>
      <c r="B104" s="72"/>
      <c r="C104" s="73"/>
      <c r="D104" s="34"/>
      <c r="E104" s="1505"/>
      <c r="F104" s="982"/>
      <c r="G104" s="982"/>
      <c r="H104" s="982"/>
      <c r="I104" s="982"/>
      <c r="J104" s="1501">
        <f t="shared" si="4"/>
        <v>0</v>
      </c>
      <c r="K104" s="979">
        <f t="shared" si="0"/>
        <v>0</v>
      </c>
      <c r="L104" s="980">
        <f>IF(ISTEXT(B104),B104,IF(ISBLANK(B104),0,(B104/B70)*M70))</f>
        <v>0</v>
      </c>
      <c r="M104" s="981">
        <f t="shared" si="5"/>
        <v>0</v>
      </c>
      <c r="N104" s="35">
        <f>(K104/B70)*M70</f>
        <v>0</v>
      </c>
      <c r="O104" s="942"/>
      <c r="P104" s="942"/>
      <c r="Q104" s="942"/>
      <c r="R104" s="942"/>
      <c r="S104" s="1365">
        <f t="shared" si="2"/>
        <v>0</v>
      </c>
      <c r="T104" s="1502">
        <f>(L104/M70)*U68</f>
        <v>0</v>
      </c>
      <c r="U104" s="1503">
        <f t="shared" si="3"/>
        <v>0</v>
      </c>
      <c r="V104" s="1504">
        <f>(N104/M70)*U68</f>
        <v>0</v>
      </c>
      <c r="W104" s="5478"/>
      <c r="X104"/>
      <c r="Y104" s="5357"/>
      <c r="Z104" s="1288" t="s">
        <v>1382</v>
      </c>
      <c r="AA104"/>
    </row>
    <row r="105" spans="1:27" ht="18" customHeight="1">
      <c r="A105" s="5357"/>
      <c r="B105" s="72"/>
      <c r="C105" s="73"/>
      <c r="D105" s="34"/>
      <c r="E105" s="1505"/>
      <c r="F105" s="982"/>
      <c r="G105" s="982"/>
      <c r="H105" s="982"/>
      <c r="I105" s="982"/>
      <c r="J105" s="1501">
        <f t="shared" si="4"/>
        <v>0</v>
      </c>
      <c r="K105" s="979">
        <f t="shared" si="0"/>
        <v>0</v>
      </c>
      <c r="L105" s="980">
        <f>IF(ISTEXT(B105),B105,IF(ISBLANK(B105),0,(B105/B70)*M70))</f>
        <v>0</v>
      </c>
      <c r="M105" s="981">
        <f t="shared" si="5"/>
        <v>0</v>
      </c>
      <c r="N105" s="35">
        <f>(K105/B70)*M70</f>
        <v>0</v>
      </c>
      <c r="O105" s="942"/>
      <c r="P105" s="942"/>
      <c r="Q105" s="942"/>
      <c r="R105" s="942"/>
      <c r="S105" s="1365">
        <f t="shared" si="2"/>
        <v>0</v>
      </c>
      <c r="T105" s="1502">
        <f>(L105/M70)*U68</f>
        <v>0</v>
      </c>
      <c r="U105" s="1503">
        <f t="shared" si="3"/>
        <v>0</v>
      </c>
      <c r="V105" s="1504">
        <f>(N105/M70)*U68</f>
        <v>0</v>
      </c>
      <c r="W105" s="5478"/>
      <c r="X105"/>
      <c r="Y105" s="5357"/>
      <c r="Z105" s="1288" t="s">
        <v>1382</v>
      </c>
      <c r="AA105"/>
    </row>
    <row r="106" spans="1:27" ht="18" customHeight="1">
      <c r="A106" s="5357"/>
      <c r="B106" s="72"/>
      <c r="C106" s="73"/>
      <c r="D106" s="34"/>
      <c r="E106" s="1505"/>
      <c r="F106" s="982"/>
      <c r="G106" s="982"/>
      <c r="H106" s="982"/>
      <c r="I106" s="982"/>
      <c r="J106" s="1501">
        <f t="shared" si="4"/>
        <v>0</v>
      </c>
      <c r="K106" s="979">
        <f t="shared" si="0"/>
        <v>0</v>
      </c>
      <c r="L106" s="980">
        <f>IF(ISTEXT(B106),B106,IF(ISBLANK(B106),0,(B106/B70)*M70))</f>
        <v>0</v>
      </c>
      <c r="M106" s="981">
        <f t="shared" si="5"/>
        <v>0</v>
      </c>
      <c r="N106" s="35">
        <f>(K106/B70)*M70</f>
        <v>0</v>
      </c>
      <c r="O106" s="942"/>
      <c r="P106" s="942"/>
      <c r="Q106" s="942"/>
      <c r="R106" s="942"/>
      <c r="S106" s="1365">
        <f t="shared" si="2"/>
        <v>0</v>
      </c>
      <c r="T106" s="1502">
        <f>(L106/M70)*U68</f>
        <v>0</v>
      </c>
      <c r="U106" s="1503">
        <f t="shared" si="3"/>
        <v>0</v>
      </c>
      <c r="V106" s="1504">
        <f>(N106/M70)*U68</f>
        <v>0</v>
      </c>
      <c r="W106" s="5478"/>
      <c r="X106"/>
      <c r="Y106" s="5357"/>
      <c r="Z106" s="1288" t="s">
        <v>1382</v>
      </c>
      <c r="AA106"/>
    </row>
    <row r="107" spans="1:27" ht="18" customHeight="1">
      <c r="A107" s="5357"/>
      <c r="B107" s="72"/>
      <c r="C107" s="73"/>
      <c r="D107" s="34"/>
      <c r="E107" s="1505"/>
      <c r="F107" s="982"/>
      <c r="G107" s="982"/>
      <c r="H107" s="982"/>
      <c r="I107" s="982"/>
      <c r="J107" s="1501">
        <f t="shared" si="4"/>
        <v>0</v>
      </c>
      <c r="K107" s="979">
        <f t="shared" si="0"/>
        <v>0</v>
      </c>
      <c r="L107" s="980">
        <f>IF(ISTEXT(B107),B107,IF(ISBLANK(B107),0,(B107/B70)*M70))</f>
        <v>0</v>
      </c>
      <c r="M107" s="981">
        <f t="shared" si="5"/>
        <v>0</v>
      </c>
      <c r="N107" s="35">
        <f>(K107/B70)*M70</f>
        <v>0</v>
      </c>
      <c r="O107" s="942"/>
      <c r="P107" s="942"/>
      <c r="Q107" s="942"/>
      <c r="R107" s="942"/>
      <c r="S107" s="1365">
        <f t="shared" si="2"/>
        <v>0</v>
      </c>
      <c r="T107" s="1502">
        <f>(L107/M70)*U68</f>
        <v>0</v>
      </c>
      <c r="U107" s="1503">
        <f t="shared" si="3"/>
        <v>0</v>
      </c>
      <c r="V107" s="1504">
        <f>(N107/M70)*U68</f>
        <v>0</v>
      </c>
      <c r="W107" s="5478"/>
      <c r="X107"/>
      <c r="Y107" s="5357"/>
      <c r="Z107" s="1288" t="s">
        <v>1382</v>
      </c>
      <c r="AA107"/>
    </row>
    <row r="108" spans="1:27" ht="18" customHeight="1">
      <c r="A108" s="5357"/>
      <c r="B108" s="72"/>
      <c r="C108" s="73"/>
      <c r="D108" s="34"/>
      <c r="E108" s="1505"/>
      <c r="F108" s="982"/>
      <c r="G108" s="982"/>
      <c r="H108" s="982"/>
      <c r="I108" s="982"/>
      <c r="J108" s="1501">
        <f t="shared" si="4"/>
        <v>0</v>
      </c>
      <c r="K108" s="979">
        <f t="shared" si="0"/>
        <v>0</v>
      </c>
      <c r="L108" s="980">
        <f>IF(ISTEXT(B108),B108,IF(ISBLANK(B108),0,(B108/B70)*M70))</f>
        <v>0</v>
      </c>
      <c r="M108" s="981">
        <f t="shared" si="5"/>
        <v>0</v>
      </c>
      <c r="N108" s="35">
        <f>(K108/B70)*M70</f>
        <v>0</v>
      </c>
      <c r="O108" s="942"/>
      <c r="P108" s="942"/>
      <c r="Q108" s="942"/>
      <c r="R108" s="942"/>
      <c r="S108" s="1365">
        <f t="shared" si="2"/>
        <v>0</v>
      </c>
      <c r="T108" s="1502">
        <f>(L108/M70)*U68</f>
        <v>0</v>
      </c>
      <c r="U108" s="1503">
        <f t="shared" si="3"/>
        <v>0</v>
      </c>
      <c r="V108" s="1504">
        <f>(N108/M70)*U68</f>
        <v>0</v>
      </c>
      <c r="W108" s="5478"/>
      <c r="X108"/>
      <c r="Y108" s="5357"/>
      <c r="Z108" s="1288" t="s">
        <v>1382</v>
      </c>
      <c r="AA108"/>
    </row>
    <row r="109" spans="1:27" ht="18" customHeight="1">
      <c r="A109" s="5357"/>
      <c r="B109" s="72"/>
      <c r="C109" s="73"/>
      <c r="D109" s="34"/>
      <c r="E109" s="1505"/>
      <c r="F109" s="982"/>
      <c r="G109" s="982"/>
      <c r="H109" s="982"/>
      <c r="I109" s="982"/>
      <c r="J109" s="1501">
        <f t="shared" si="4"/>
        <v>0</v>
      </c>
      <c r="K109" s="979">
        <f t="shared" si="0"/>
        <v>0</v>
      </c>
      <c r="L109" s="980">
        <f>IF(ISTEXT(B109),B109,IF(ISBLANK(B109),0,(B109/B70)*M70))</f>
        <v>0</v>
      </c>
      <c r="M109" s="981">
        <f t="shared" si="5"/>
        <v>0</v>
      </c>
      <c r="N109" s="35">
        <f>(K109/B70)*M70</f>
        <v>0</v>
      </c>
      <c r="O109" s="942"/>
      <c r="P109" s="942"/>
      <c r="Q109" s="942"/>
      <c r="R109" s="942"/>
      <c r="S109" s="1365">
        <f t="shared" si="2"/>
        <v>0</v>
      </c>
      <c r="T109" s="1502">
        <f>(L109/M70)*U68</f>
        <v>0</v>
      </c>
      <c r="U109" s="1503">
        <f t="shared" si="3"/>
        <v>0</v>
      </c>
      <c r="V109" s="1504">
        <f>(N109/M70)*U68</f>
        <v>0</v>
      </c>
      <c r="W109" s="5478"/>
      <c r="X109"/>
      <c r="Y109" s="5357"/>
      <c r="Z109" s="1288" t="s">
        <v>1382</v>
      </c>
      <c r="AA109"/>
    </row>
    <row r="110" spans="1:27" ht="18" customHeight="1">
      <c r="A110" s="5357"/>
      <c r="B110" s="72"/>
      <c r="C110" s="73"/>
      <c r="D110" s="34"/>
      <c r="E110" s="1505"/>
      <c r="F110" s="982"/>
      <c r="G110" s="982"/>
      <c r="H110" s="982"/>
      <c r="I110" s="982"/>
      <c r="J110" s="1501">
        <f t="shared" si="4"/>
        <v>0</v>
      </c>
      <c r="K110" s="979">
        <f t="shared" si="0"/>
        <v>0</v>
      </c>
      <c r="L110" s="980">
        <f>IF(ISTEXT(B110),B110,IF(ISBLANK(B110),0,(B110/B70)*M70))</f>
        <v>0</v>
      </c>
      <c r="M110" s="981">
        <f t="shared" si="5"/>
        <v>0</v>
      </c>
      <c r="N110" s="35">
        <f>(K110/B70)*M70</f>
        <v>0</v>
      </c>
      <c r="O110" s="942"/>
      <c r="P110" s="942"/>
      <c r="Q110" s="942"/>
      <c r="R110" s="942"/>
      <c r="S110" s="1365">
        <f t="shared" si="2"/>
        <v>0</v>
      </c>
      <c r="T110" s="1502">
        <f>(L110/M70)*U68</f>
        <v>0</v>
      </c>
      <c r="U110" s="1503">
        <f t="shared" si="3"/>
        <v>0</v>
      </c>
      <c r="V110" s="1504">
        <f>(N110/M70)*U68</f>
        <v>0</v>
      </c>
      <c r="W110" s="5478"/>
      <c r="X110"/>
      <c r="Y110" s="5357"/>
      <c r="Z110" s="1288" t="s">
        <v>1382</v>
      </c>
      <c r="AA110"/>
    </row>
    <row r="111" spans="1:27" ht="18" customHeight="1">
      <c r="A111" s="5357"/>
      <c r="B111" s="72"/>
      <c r="C111" s="73"/>
      <c r="D111" s="34"/>
      <c r="E111" s="1505"/>
      <c r="F111" s="982"/>
      <c r="G111" s="982"/>
      <c r="H111" s="982"/>
      <c r="I111" s="982"/>
      <c r="J111" s="1501">
        <f t="shared" si="4"/>
        <v>0</v>
      </c>
      <c r="K111" s="979">
        <f t="shared" si="0"/>
        <v>0</v>
      </c>
      <c r="L111" s="980">
        <f>IF(ISTEXT(B111),B111,IF(ISBLANK(B111),0,(B111/B70)*M70))</f>
        <v>0</v>
      </c>
      <c r="M111" s="981">
        <f t="shared" si="5"/>
        <v>0</v>
      </c>
      <c r="N111" s="35">
        <f>(K111/B70)*M70</f>
        <v>0</v>
      </c>
      <c r="O111" s="942"/>
      <c r="P111" s="942"/>
      <c r="Q111" s="942"/>
      <c r="R111" s="942"/>
      <c r="S111" s="1365">
        <f t="shared" si="2"/>
        <v>0</v>
      </c>
      <c r="T111" s="1502">
        <f>(L111/M70)*U68</f>
        <v>0</v>
      </c>
      <c r="U111" s="1503">
        <f t="shared" si="3"/>
        <v>0</v>
      </c>
      <c r="V111" s="1504">
        <f>(N111/M70)*U68</f>
        <v>0</v>
      </c>
      <c r="W111" s="5478"/>
      <c r="X111"/>
      <c r="Y111" s="5357"/>
      <c r="Z111" s="1288" t="s">
        <v>1382</v>
      </c>
      <c r="AA111"/>
    </row>
    <row r="112" spans="1:27" ht="18" customHeight="1">
      <c r="A112" s="5357"/>
      <c r="B112" s="72"/>
      <c r="C112" s="73"/>
      <c r="D112" s="34"/>
      <c r="E112" s="1505"/>
      <c r="F112" s="982"/>
      <c r="G112" s="982"/>
      <c r="H112" s="982"/>
      <c r="I112" s="982"/>
      <c r="J112" s="1501">
        <f t="shared" si="4"/>
        <v>0</v>
      </c>
      <c r="K112" s="979">
        <f t="shared" si="0"/>
        <v>0</v>
      </c>
      <c r="L112" s="980">
        <f>IF(ISTEXT(B112),B112,IF(ISBLANK(B112),0,(B112/B70)*M70))</f>
        <v>0</v>
      </c>
      <c r="M112" s="981">
        <f t="shared" si="5"/>
        <v>0</v>
      </c>
      <c r="N112" s="35">
        <f>(K112/B70)*M70</f>
        <v>0</v>
      </c>
      <c r="O112" s="942"/>
      <c r="P112" s="942"/>
      <c r="Q112" s="942"/>
      <c r="R112" s="942"/>
      <c r="S112" s="1365">
        <f t="shared" si="2"/>
        <v>0</v>
      </c>
      <c r="T112" s="1502">
        <f>(L112/M70)*U68</f>
        <v>0</v>
      </c>
      <c r="U112" s="1503">
        <f t="shared" si="3"/>
        <v>0</v>
      </c>
      <c r="V112" s="1504">
        <f>(N112/M70)*U68</f>
        <v>0</v>
      </c>
      <c r="W112" s="5478"/>
      <c r="X112"/>
      <c r="Y112" s="5357"/>
      <c r="Z112" s="1288" t="s">
        <v>1382</v>
      </c>
      <c r="AA112"/>
    </row>
    <row r="113" spans="1:27" ht="18" customHeight="1">
      <c r="A113" s="5357"/>
      <c r="B113" s="72"/>
      <c r="C113" s="73"/>
      <c r="D113" s="34"/>
      <c r="E113" s="1505"/>
      <c r="F113" s="982"/>
      <c r="G113" s="982"/>
      <c r="H113" s="982"/>
      <c r="I113" s="982"/>
      <c r="J113" s="1501">
        <f t="shared" si="4"/>
        <v>0</v>
      </c>
      <c r="K113" s="979">
        <f t="shared" si="0"/>
        <v>0</v>
      </c>
      <c r="L113" s="980">
        <f>IF(ISTEXT(B113),B113,IF(ISBLANK(B113),0,(B113/B70)*M70))</f>
        <v>0</v>
      </c>
      <c r="M113" s="981">
        <f t="shared" si="5"/>
        <v>0</v>
      </c>
      <c r="N113" s="35">
        <f>(K113/B70)*M70</f>
        <v>0</v>
      </c>
      <c r="O113" s="942"/>
      <c r="P113" s="942"/>
      <c r="Q113" s="942"/>
      <c r="R113" s="942"/>
      <c r="S113" s="1365">
        <f t="shared" si="2"/>
        <v>0</v>
      </c>
      <c r="T113" s="1502">
        <f>(L113/M70)*U68</f>
        <v>0</v>
      </c>
      <c r="U113" s="1503">
        <f t="shared" si="3"/>
        <v>0</v>
      </c>
      <c r="V113" s="1504">
        <f>(N113/M70)*U68</f>
        <v>0</v>
      </c>
      <c r="W113" s="5478"/>
      <c r="X113"/>
      <c r="Y113" s="5357"/>
      <c r="Z113" s="1288" t="s">
        <v>1382</v>
      </c>
      <c r="AA113"/>
    </row>
    <row r="114" spans="1:27" ht="18" customHeight="1">
      <c r="A114" s="5357"/>
      <c r="B114" s="72"/>
      <c r="C114" s="73"/>
      <c r="D114" s="34"/>
      <c r="E114" s="1505"/>
      <c r="F114" s="982"/>
      <c r="G114" s="982"/>
      <c r="H114" s="982"/>
      <c r="I114" s="982"/>
      <c r="J114" s="1501">
        <f t="shared" si="4"/>
        <v>0</v>
      </c>
      <c r="K114" s="979">
        <f t="shared" si="0"/>
        <v>0</v>
      </c>
      <c r="L114" s="980">
        <f>IF(ISTEXT(B114),B114,IF(ISBLANK(B114),0,(B114/B70)*M70))</f>
        <v>0</v>
      </c>
      <c r="M114" s="981">
        <f t="shared" si="5"/>
        <v>0</v>
      </c>
      <c r="N114" s="35">
        <f>(K114/B70)*M70</f>
        <v>0</v>
      </c>
      <c r="O114" s="942"/>
      <c r="P114" s="942"/>
      <c r="Q114" s="942"/>
      <c r="R114" s="942"/>
      <c r="S114" s="1365">
        <f t="shared" si="2"/>
        <v>0</v>
      </c>
      <c r="T114" s="1502">
        <f>(L114/M70)*U68</f>
        <v>0</v>
      </c>
      <c r="U114" s="1503">
        <f t="shared" si="3"/>
        <v>0</v>
      </c>
      <c r="V114" s="1504">
        <f>(N114/M70)*U68</f>
        <v>0</v>
      </c>
      <c r="W114" s="5478"/>
      <c r="X114"/>
      <c r="Y114" s="5357"/>
      <c r="Z114" s="1288" t="s">
        <v>1382</v>
      </c>
      <c r="AA114"/>
    </row>
    <row r="115" spans="1:27" ht="18" customHeight="1">
      <c r="A115" s="5357"/>
      <c r="B115" s="72"/>
      <c r="C115" s="73"/>
      <c r="D115" s="34"/>
      <c r="E115" s="1505"/>
      <c r="F115" s="982"/>
      <c r="G115" s="982"/>
      <c r="H115" s="982"/>
      <c r="I115" s="982"/>
      <c r="J115" s="1501">
        <f t="shared" si="4"/>
        <v>0</v>
      </c>
      <c r="K115" s="979">
        <f t="shared" si="0"/>
        <v>0</v>
      </c>
      <c r="L115" s="980">
        <f>IF(ISTEXT(B115),B115,IF(ISBLANK(B115),0,(B115/B70)*M70))</f>
        <v>0</v>
      </c>
      <c r="M115" s="981">
        <f t="shared" si="5"/>
        <v>0</v>
      </c>
      <c r="N115" s="35">
        <f>(K115/B70)*M70</f>
        <v>0</v>
      </c>
      <c r="O115" s="942"/>
      <c r="P115" s="942"/>
      <c r="Q115" s="942"/>
      <c r="R115" s="942"/>
      <c r="S115" s="1365">
        <f t="shared" si="2"/>
        <v>0</v>
      </c>
      <c r="T115" s="1502">
        <f>(L115/M70)*U68</f>
        <v>0</v>
      </c>
      <c r="U115" s="1503">
        <f t="shared" si="3"/>
        <v>0</v>
      </c>
      <c r="V115" s="1504">
        <f>(N115/M70)*U68</f>
        <v>0</v>
      </c>
      <c r="W115" s="5478"/>
      <c r="X115"/>
      <c r="Y115" s="5357"/>
      <c r="Z115" s="1288" t="s">
        <v>1382</v>
      </c>
      <c r="AA115"/>
    </row>
    <row r="116" spans="1:27" ht="18" customHeight="1">
      <c r="A116" s="5357"/>
      <c r="B116" s="74"/>
      <c r="C116" s="983"/>
      <c r="D116" s="1052"/>
      <c r="E116" s="1505"/>
      <c r="F116" s="982"/>
      <c r="G116" s="982"/>
      <c r="H116" s="982"/>
      <c r="I116" s="982"/>
      <c r="J116" s="1501">
        <f t="shared" si="4"/>
        <v>0</v>
      </c>
      <c r="K116" s="979">
        <f t="shared" si="0"/>
        <v>0</v>
      </c>
      <c r="L116" s="980">
        <f>IF(ISTEXT(B116),B116,IF(ISBLANK(B116),0,(B116/B70)*M70))</f>
        <v>0</v>
      </c>
      <c r="M116" s="981">
        <f t="shared" si="5"/>
        <v>0</v>
      </c>
      <c r="N116" s="35">
        <f>(K116/B70)*M70</f>
        <v>0</v>
      </c>
      <c r="O116" s="942"/>
      <c r="P116" s="942"/>
      <c r="Q116" s="942"/>
      <c r="R116" s="942"/>
      <c r="S116" s="1365">
        <f t="shared" si="2"/>
        <v>0</v>
      </c>
      <c r="T116" s="1502">
        <f>(L116/M70)*U68</f>
        <v>0</v>
      </c>
      <c r="U116" s="1503">
        <f t="shared" si="3"/>
        <v>0</v>
      </c>
      <c r="V116" s="1504">
        <f>(N116/M70)*U68</f>
        <v>0</v>
      </c>
      <c r="W116" s="5478"/>
      <c r="X116"/>
      <c r="Y116" s="5357"/>
      <c r="Z116" s="5507" t="s">
        <v>1408</v>
      </c>
      <c r="AA116" s="5508"/>
    </row>
    <row r="117" spans="1:27" ht="18" customHeight="1">
      <c r="A117" s="5357"/>
      <c r="B117" s="5568"/>
      <c r="C117" s="5569"/>
      <c r="D117" s="5569"/>
      <c r="E117" s="5569"/>
      <c r="F117" s="5569"/>
      <c r="G117" s="5569"/>
      <c r="H117" s="5569"/>
      <c r="I117" s="5569"/>
      <c r="J117" s="5569"/>
      <c r="K117" s="5569"/>
      <c r="L117" s="5569"/>
      <c r="M117" s="5569"/>
      <c r="N117" s="5570"/>
      <c r="O117" s="1332"/>
      <c r="P117" s="1333"/>
      <c r="Q117" s="1333"/>
      <c r="R117" s="1333"/>
      <c r="S117" s="1334"/>
      <c r="T117" s="1334"/>
      <c r="U117" s="1334"/>
      <c r="V117" s="1335"/>
      <c r="W117" s="5478"/>
      <c r="X117"/>
      <c r="Y117" s="5357"/>
      <c r="Z117" s="5507"/>
      <c r="AA117" s="5508"/>
    </row>
    <row r="118" spans="1:27" ht="18" customHeight="1">
      <c r="A118" s="5357"/>
      <c r="B118" s="1506"/>
      <c r="C118" s="1053"/>
      <c r="D118" s="1054">
        <f>SUM(D76:D117)</f>
        <v>0.10700000000000001</v>
      </c>
      <c r="E118" s="1054"/>
      <c r="F118" s="1055"/>
      <c r="G118" s="1055"/>
      <c r="H118" s="1055"/>
      <c r="I118" s="1055"/>
      <c r="J118" s="1056"/>
      <c r="K118" s="1056"/>
      <c r="L118" s="1057"/>
      <c r="M118" s="1057"/>
      <c r="N118" s="36">
        <f>SUM(N76:N117)</f>
        <v>0.4425</v>
      </c>
      <c r="O118" s="1332"/>
      <c r="P118" s="1333"/>
      <c r="Q118" s="1333"/>
      <c r="R118" s="1333"/>
      <c r="S118" s="1334"/>
      <c r="T118" s="1334"/>
      <c r="U118" s="1334"/>
      <c r="V118" s="1335"/>
      <c r="W118" s="5478"/>
      <c r="X118"/>
      <c r="Y118" s="5357"/>
      <c r="Z118" s="5507"/>
      <c r="AA118" s="5508"/>
    </row>
    <row r="119" spans="1:27" ht="18" customHeight="1">
      <c r="A119" s="5357"/>
      <c r="B119" s="5571" t="s">
        <v>2231</v>
      </c>
      <c r="C119" s="5572"/>
      <c r="D119" s="5572"/>
      <c r="E119" s="5572"/>
      <c r="F119" s="5572"/>
      <c r="G119" s="5572"/>
      <c r="H119" s="5572"/>
      <c r="I119" s="5572"/>
      <c r="J119" s="5572"/>
      <c r="K119" s="5572"/>
      <c r="L119" s="5572"/>
      <c r="M119" s="5572"/>
      <c r="N119" s="5573"/>
      <c r="O119" s="1326"/>
      <c r="P119" s="1326"/>
      <c r="Q119" s="1327"/>
      <c r="R119" s="1328"/>
      <c r="S119" s="1328"/>
      <c r="T119" s="1328"/>
      <c r="U119" s="1328"/>
      <c r="V119" s="1329"/>
      <c r="W119" s="5478"/>
      <c r="X119"/>
      <c r="Y119" s="5357"/>
      <c r="Z119" s="1288" t="s">
        <v>1382</v>
      </c>
      <c r="AA119"/>
    </row>
    <row r="120" spans="1:27" ht="18" customHeight="1">
      <c r="A120" s="5357"/>
      <c r="B120" s="1382"/>
      <c r="C120" s="955" t="s">
        <v>295</v>
      </c>
      <c r="D120" s="956"/>
      <c r="E120" s="956"/>
      <c r="F120" s="956"/>
      <c r="G120" s="5323" t="s">
        <v>247</v>
      </c>
      <c r="H120" s="5323"/>
      <c r="I120" s="5323"/>
      <c r="J120" s="5323"/>
      <c r="K120" s="5323"/>
      <c r="L120" s="5323"/>
      <c r="M120" s="5323"/>
      <c r="N120" s="5324"/>
      <c r="O120" s="1326"/>
      <c r="P120" s="1326"/>
      <c r="Q120" s="1327"/>
      <c r="R120" s="1328"/>
      <c r="S120" s="1328"/>
      <c r="T120" s="1328"/>
      <c r="U120" s="1328"/>
      <c r="V120" s="1329"/>
      <c r="W120" s="5478"/>
      <c r="X120"/>
      <c r="Y120" s="5357"/>
      <c r="Z120" s="1288" t="s">
        <v>1382</v>
      </c>
      <c r="AA120"/>
    </row>
    <row r="121" spans="1:27" ht="18" customHeight="1">
      <c r="A121" s="5357"/>
      <c r="B121" s="1507"/>
      <c r="C121" s="957" t="s">
        <v>316</v>
      </c>
      <c r="D121" s="958" t="s">
        <v>345</v>
      </c>
      <c r="E121" s="959"/>
      <c r="F121" s="959"/>
      <c r="G121" s="5323"/>
      <c r="H121" s="5323"/>
      <c r="I121" s="5323"/>
      <c r="J121" s="5323"/>
      <c r="K121" s="5323"/>
      <c r="L121" s="5323"/>
      <c r="M121" s="5323"/>
      <c r="N121" s="5324"/>
      <c r="O121" s="1326"/>
      <c r="P121" s="1326"/>
      <c r="Q121" s="1327"/>
      <c r="R121" s="1328"/>
      <c r="S121" s="1328"/>
      <c r="T121" s="1328"/>
      <c r="U121" s="1328"/>
      <c r="V121" s="1329"/>
      <c r="W121" s="5478"/>
      <c r="X121"/>
      <c r="Y121" s="5357"/>
      <c r="Z121" s="1288" t="s">
        <v>1382</v>
      </c>
      <c r="AA121"/>
    </row>
    <row r="122" spans="1:27" ht="18" customHeight="1">
      <c r="A122" s="5357"/>
      <c r="B122" s="1507"/>
      <c r="C122" s="960" t="s">
        <v>297</v>
      </c>
      <c r="D122" s="955" t="s">
        <v>298</v>
      </c>
      <c r="E122" s="959"/>
      <c r="F122" s="959"/>
      <c r="G122" s="955"/>
      <c r="H122" s="961"/>
      <c r="I122" s="961"/>
      <c r="J122" s="961"/>
      <c r="K122" s="961"/>
      <c r="L122" s="961"/>
      <c r="M122" s="961"/>
      <c r="N122" s="39"/>
      <c r="O122" s="1326"/>
      <c r="P122" s="1326"/>
      <c r="Q122" s="1327"/>
      <c r="R122" s="1328"/>
      <c r="S122" s="1328"/>
      <c r="T122" s="1328"/>
      <c r="U122" s="1328"/>
      <c r="V122" s="1329"/>
      <c r="W122" s="5478"/>
      <c r="X122"/>
      <c r="Y122" s="5357"/>
      <c r="Z122" s="1288" t="s">
        <v>1382</v>
      </c>
      <c r="AA122"/>
    </row>
    <row r="123" spans="1:27" ht="18" customHeight="1">
      <c r="A123" s="5357"/>
      <c r="B123" s="1318"/>
      <c r="C123" s="962"/>
      <c r="D123" s="963"/>
      <c r="E123" s="964"/>
      <c r="F123" s="964"/>
      <c r="G123" s="965"/>
      <c r="H123" s="966"/>
      <c r="I123" s="966"/>
      <c r="J123" s="966"/>
      <c r="K123" s="1062" t="s">
        <v>299</v>
      </c>
      <c r="L123" s="966"/>
      <c r="M123" s="966"/>
      <c r="N123" s="40"/>
      <c r="O123" s="1326"/>
      <c r="P123" s="1326"/>
      <c r="Q123" s="1327"/>
      <c r="R123" s="1328"/>
      <c r="S123" s="1328"/>
      <c r="T123" s="1328"/>
      <c r="U123" s="1328"/>
      <c r="V123" s="1329"/>
      <c r="W123" s="5478"/>
      <c r="X123"/>
      <c r="Y123" s="5357"/>
      <c r="Z123" s="1288" t="s">
        <v>1382</v>
      </c>
      <c r="AA123"/>
    </row>
    <row r="124" spans="1:27" ht="18" customHeight="1">
      <c r="A124" s="5357"/>
      <c r="B124" s="2896">
        <v>1</v>
      </c>
      <c r="C124" s="968" t="s">
        <v>346</v>
      </c>
      <c r="D124" s="374"/>
      <c r="E124" s="374"/>
      <c r="F124" s="374"/>
      <c r="G124" s="374"/>
      <c r="H124" s="374"/>
      <c r="I124" s="374"/>
      <c r="J124" s="374"/>
      <c r="K124" s="1062" t="s">
        <v>300</v>
      </c>
      <c r="L124" s="374"/>
      <c r="M124" s="374"/>
      <c r="N124" s="41"/>
      <c r="O124" s="1326"/>
      <c r="P124" s="1326"/>
      <c r="Q124" s="1327"/>
      <c r="R124" s="1328"/>
      <c r="S124" s="1328"/>
      <c r="T124" s="1328"/>
      <c r="U124" s="1328"/>
      <c r="V124" s="1329"/>
      <c r="W124" s="5478"/>
      <c r="X124"/>
      <c r="Y124" s="5357"/>
      <c r="Z124" s="1288" t="s">
        <v>1382</v>
      </c>
      <c r="AA124"/>
    </row>
    <row r="125" spans="1:27" ht="18" customHeight="1">
      <c r="A125" s="5357"/>
      <c r="B125" s="2896">
        <f>LARGE(B124:B124,1)+1</f>
        <v>2</v>
      </c>
      <c r="C125" s="967"/>
      <c r="D125" s="374"/>
      <c r="E125" s="374"/>
      <c r="F125" s="374"/>
      <c r="G125" s="374"/>
      <c r="H125" s="374"/>
      <c r="I125" s="374"/>
      <c r="J125" s="374"/>
      <c r="K125" s="1062" t="s">
        <v>302</v>
      </c>
      <c r="L125" s="374"/>
      <c r="M125" s="374"/>
      <c r="N125" s="41"/>
      <c r="O125" s="1326"/>
      <c r="P125" s="1326"/>
      <c r="Q125" s="1327"/>
      <c r="R125" s="1328"/>
      <c r="S125" s="1328"/>
      <c r="T125" s="1328"/>
      <c r="U125" s="1328"/>
      <c r="V125" s="1329"/>
      <c r="W125" s="5478"/>
      <c r="X125"/>
      <c r="Y125" s="5357"/>
      <c r="Z125" s="1288" t="s">
        <v>1382</v>
      </c>
      <c r="AA125"/>
    </row>
    <row r="126" spans="1:27" ht="18" customHeight="1">
      <c r="A126" s="5357"/>
      <c r="B126" s="2896">
        <f>LARGE(B124:B125,1)+1</f>
        <v>3</v>
      </c>
      <c r="C126" s="968" t="s">
        <v>347</v>
      </c>
      <c r="D126" s="374"/>
      <c r="E126" s="374"/>
      <c r="F126" s="374"/>
      <c r="G126" s="374"/>
      <c r="H126" s="374"/>
      <c r="I126" s="374"/>
      <c r="J126" s="374"/>
      <c r="K126" s="374"/>
      <c r="L126" s="374"/>
      <c r="M126" s="374"/>
      <c r="N126" s="41"/>
      <c r="O126" s="1326"/>
      <c r="P126" s="1326"/>
      <c r="Q126" s="1327"/>
      <c r="R126" s="1328"/>
      <c r="S126" s="1328"/>
      <c r="T126" s="1328"/>
      <c r="U126" s="1328"/>
      <c r="V126" s="1329"/>
      <c r="W126" s="5478"/>
      <c r="X126"/>
      <c r="Y126" s="5357"/>
      <c r="Z126" s="1288" t="s">
        <v>1382</v>
      </c>
      <c r="AA126"/>
    </row>
    <row r="127" spans="1:27" ht="18" customHeight="1">
      <c r="A127" s="5357"/>
      <c r="B127" s="2896">
        <f>LARGE(B124:B126,1)+1</f>
        <v>4</v>
      </c>
      <c r="C127" s="968"/>
      <c r="D127" s="374"/>
      <c r="E127" s="374"/>
      <c r="F127" s="374"/>
      <c r="G127" s="374"/>
      <c r="H127" s="374"/>
      <c r="I127" s="374"/>
      <c r="J127" s="374"/>
      <c r="K127" s="374"/>
      <c r="L127" s="374"/>
      <c r="M127" s="374"/>
      <c r="N127" s="41"/>
      <c r="O127" s="1326"/>
      <c r="P127" s="1326"/>
      <c r="Q127" s="1327"/>
      <c r="R127" s="1328"/>
      <c r="S127" s="1328"/>
      <c r="T127" s="1328"/>
      <c r="U127" s="1328"/>
      <c r="V127" s="1329"/>
      <c r="W127" s="5478"/>
      <c r="X127"/>
      <c r="Y127" s="5357"/>
      <c r="Z127" s="1288" t="s">
        <v>1382</v>
      </c>
      <c r="AA127"/>
    </row>
    <row r="128" spans="1:27" ht="18" customHeight="1">
      <c r="A128" s="5357"/>
      <c r="B128" s="2896">
        <f>LARGE(B124:B127,1)+1</f>
        <v>5</v>
      </c>
      <c r="C128" s="968" t="s">
        <v>298</v>
      </c>
      <c r="D128" s="374"/>
      <c r="E128" s="374"/>
      <c r="F128" s="374"/>
      <c r="G128" s="374"/>
      <c r="H128" s="374"/>
      <c r="I128" s="374"/>
      <c r="J128" s="374"/>
      <c r="K128" s="374"/>
      <c r="L128" s="374"/>
      <c r="M128" s="374"/>
      <c r="N128" s="41"/>
      <c r="O128" s="1326"/>
      <c r="P128" s="1326"/>
      <c r="Q128" s="1327"/>
      <c r="R128" s="1328"/>
      <c r="S128" s="1328"/>
      <c r="T128" s="1328"/>
      <c r="U128" s="1328"/>
      <c r="V128" s="1329"/>
      <c r="W128" s="5478"/>
      <c r="X128"/>
      <c r="Y128" s="5357"/>
      <c r="Z128" s="1288" t="s">
        <v>1382</v>
      </c>
      <c r="AA128"/>
    </row>
    <row r="129" spans="1:27" ht="18" customHeight="1">
      <c r="A129" s="5357"/>
      <c r="B129" s="2896">
        <f>LARGE(B124:B128,1)+1</f>
        <v>6</v>
      </c>
      <c r="C129" s="968"/>
      <c r="D129" s="374"/>
      <c r="E129" s="374"/>
      <c r="F129" s="374"/>
      <c r="G129" s="374"/>
      <c r="H129" s="374"/>
      <c r="I129" s="374"/>
      <c r="J129" s="374"/>
      <c r="K129" s="374"/>
      <c r="L129" s="374"/>
      <c r="M129" s="374"/>
      <c r="N129" s="41"/>
      <c r="O129" s="1326"/>
      <c r="P129" s="1326"/>
      <c r="Q129" s="1327"/>
      <c r="R129" s="1328"/>
      <c r="S129" s="1328"/>
      <c r="T129" s="1328"/>
      <c r="U129" s="1328"/>
      <c r="V129" s="1329"/>
      <c r="W129" s="5478"/>
      <c r="X129"/>
      <c r="Y129" s="5357"/>
      <c r="Z129" s="1288" t="s">
        <v>1382</v>
      </c>
      <c r="AA129"/>
    </row>
    <row r="130" spans="1:27" ht="18" customHeight="1">
      <c r="A130" s="5357"/>
      <c r="B130" s="2896">
        <f>LARGE(B124:B129,1)+1</f>
        <v>7</v>
      </c>
      <c r="C130" s="968" t="s">
        <v>348</v>
      </c>
      <c r="D130" s="374"/>
      <c r="E130" s="374"/>
      <c r="F130" s="374"/>
      <c r="G130" s="374"/>
      <c r="H130" s="374"/>
      <c r="I130" s="374"/>
      <c r="J130" s="374"/>
      <c r="K130" s="374"/>
      <c r="L130" s="374"/>
      <c r="M130" s="374"/>
      <c r="N130" s="41"/>
      <c r="O130" s="1326"/>
      <c r="P130" s="1326"/>
      <c r="Q130" s="1327"/>
      <c r="R130" s="1328"/>
      <c r="S130" s="1328"/>
      <c r="T130" s="1328"/>
      <c r="U130" s="1328"/>
      <c r="V130" s="1329"/>
      <c r="W130" s="5478"/>
      <c r="X130"/>
      <c r="Y130" s="5357"/>
      <c r="Z130" s="1288" t="s">
        <v>1382</v>
      </c>
      <c r="AA130"/>
    </row>
    <row r="131" spans="1:27" ht="18" customHeight="1">
      <c r="A131" s="5357"/>
      <c r="B131" s="2896">
        <f>LARGE(B124:B130,1)+1</f>
        <v>8</v>
      </c>
      <c r="C131" s="968"/>
      <c r="D131" s="374"/>
      <c r="E131" s="374"/>
      <c r="F131" s="374"/>
      <c r="G131" s="374"/>
      <c r="H131" s="374"/>
      <c r="I131" s="374"/>
      <c r="J131" s="374"/>
      <c r="K131" s="374"/>
      <c r="L131" s="374"/>
      <c r="M131" s="374"/>
      <c r="N131" s="41"/>
      <c r="O131" s="1326"/>
      <c r="P131" s="1326"/>
      <c r="Q131" s="1327"/>
      <c r="R131" s="1328"/>
      <c r="S131" s="1328"/>
      <c r="T131" s="1328"/>
      <c r="U131" s="1328"/>
      <c r="V131" s="1329"/>
      <c r="W131" s="5478"/>
      <c r="X131"/>
      <c r="Y131" s="5357"/>
      <c r="Z131" s="1288" t="s">
        <v>1382</v>
      </c>
      <c r="AA131"/>
    </row>
    <row r="132" spans="1:27" ht="18" customHeight="1">
      <c r="A132" s="5357"/>
      <c r="B132" s="2896">
        <f>LARGE(B124:B131,1)+1</f>
        <v>9</v>
      </c>
      <c r="C132" s="968" t="s">
        <v>349</v>
      </c>
      <c r="D132" s="374"/>
      <c r="E132" s="374"/>
      <c r="F132" s="374"/>
      <c r="G132" s="374"/>
      <c r="H132" s="374"/>
      <c r="I132" s="374"/>
      <c r="J132" s="374"/>
      <c r="K132" s="374"/>
      <c r="L132" s="374"/>
      <c r="M132" s="374"/>
      <c r="N132" s="41"/>
      <c r="O132" s="1326"/>
      <c r="P132" s="1326"/>
      <c r="Q132" s="1327"/>
      <c r="R132" s="1328"/>
      <c r="S132" s="1328"/>
      <c r="T132" s="1328"/>
      <c r="U132" s="1328"/>
      <c r="V132" s="1329"/>
      <c r="W132" s="5478"/>
      <c r="X132"/>
      <c r="Y132" s="5357"/>
      <c r="Z132" s="1288" t="s">
        <v>1382</v>
      </c>
      <c r="AA132"/>
    </row>
    <row r="133" spans="1:27" ht="18" customHeight="1">
      <c r="A133" s="5357"/>
      <c r="B133" s="2896">
        <f>LARGE(B124:B132,1)+1</f>
        <v>10</v>
      </c>
      <c r="C133" s="968"/>
      <c r="D133" s="374"/>
      <c r="E133" s="374"/>
      <c r="F133" s="374"/>
      <c r="G133" s="374"/>
      <c r="H133" s="374"/>
      <c r="I133" s="374"/>
      <c r="J133" s="374"/>
      <c r="K133" s="374"/>
      <c r="L133" s="374"/>
      <c r="M133" s="374"/>
      <c r="N133" s="41"/>
      <c r="O133" s="1326"/>
      <c r="P133" s="1326"/>
      <c r="Q133" s="1327"/>
      <c r="R133" s="1328"/>
      <c r="S133" s="1328"/>
      <c r="T133" s="1328"/>
      <c r="U133" s="1328"/>
      <c r="V133" s="1329"/>
      <c r="W133" s="5478"/>
      <c r="X133"/>
      <c r="Y133" s="5357"/>
      <c r="Z133" s="1288" t="s">
        <v>1382</v>
      </c>
      <c r="AA133"/>
    </row>
    <row r="134" spans="1:27" ht="18" customHeight="1">
      <c r="A134" s="5357"/>
      <c r="B134" s="2896">
        <f>LARGE(B124:B133,1)+1</f>
        <v>11</v>
      </c>
      <c r="C134" s="968"/>
      <c r="D134" s="374"/>
      <c r="E134" s="374"/>
      <c r="F134" s="374"/>
      <c r="G134" s="374"/>
      <c r="H134" s="374"/>
      <c r="I134" s="374"/>
      <c r="J134" s="374"/>
      <c r="K134" s="374"/>
      <c r="L134" s="374"/>
      <c r="M134" s="374"/>
      <c r="N134" s="41"/>
      <c r="O134" s="1326"/>
      <c r="P134" s="1326"/>
      <c r="Q134" s="1327"/>
      <c r="R134" s="1328"/>
      <c r="S134" s="1328"/>
      <c r="T134" s="1328"/>
      <c r="U134" s="1328"/>
      <c r="V134" s="1329"/>
      <c r="W134" s="5478"/>
      <c r="X134"/>
      <c r="Y134" s="5357"/>
      <c r="Z134" s="1288" t="s">
        <v>1382</v>
      </c>
      <c r="AA134"/>
    </row>
    <row r="135" spans="1:27" ht="18" customHeight="1">
      <c r="A135" s="5357"/>
      <c r="B135" s="2896">
        <f>LARGE(B124:B134,1)+1</f>
        <v>12</v>
      </c>
      <c r="C135" s="968"/>
      <c r="D135" s="374"/>
      <c r="E135" s="374"/>
      <c r="F135" s="374"/>
      <c r="G135" s="374"/>
      <c r="H135" s="374"/>
      <c r="I135" s="374"/>
      <c r="J135" s="374"/>
      <c r="K135" s="374"/>
      <c r="L135" s="374"/>
      <c r="M135" s="374"/>
      <c r="N135" s="41"/>
      <c r="O135" s="1326"/>
      <c r="P135" s="1326"/>
      <c r="Q135" s="1327"/>
      <c r="R135" s="1328"/>
      <c r="S135" s="1328"/>
      <c r="T135" s="1328"/>
      <c r="U135" s="1328"/>
      <c r="V135" s="1329"/>
      <c r="W135" s="5478"/>
      <c r="X135"/>
      <c r="Y135" s="5357"/>
      <c r="Z135" s="1288" t="s">
        <v>1382</v>
      </c>
      <c r="AA135"/>
    </row>
    <row r="136" spans="1:27" ht="18" customHeight="1">
      <c r="A136" s="5357"/>
      <c r="B136" s="2896">
        <f>LARGE(B124:B135,1)+1</f>
        <v>13</v>
      </c>
      <c r="C136" s="968"/>
      <c r="D136" s="374"/>
      <c r="E136" s="374"/>
      <c r="F136" s="374"/>
      <c r="G136" s="374"/>
      <c r="H136" s="374"/>
      <c r="I136" s="374"/>
      <c r="J136" s="374"/>
      <c r="K136" s="374"/>
      <c r="L136" s="374"/>
      <c r="M136" s="374"/>
      <c r="N136" s="41"/>
      <c r="O136" s="1326"/>
      <c r="P136" s="1326"/>
      <c r="Q136" s="1327"/>
      <c r="R136" s="1328"/>
      <c r="S136" s="1328"/>
      <c r="T136" s="1328"/>
      <c r="U136" s="1328"/>
      <c r="V136" s="1329"/>
      <c r="W136" s="5478"/>
      <c r="X136"/>
      <c r="Y136" s="5357"/>
      <c r="Z136" s="1288" t="s">
        <v>1382</v>
      </c>
      <c r="AA136"/>
    </row>
    <row r="137" spans="1:27" ht="18" customHeight="1">
      <c r="A137" s="5357"/>
      <c r="B137" s="2896">
        <f>LARGE(B124:B136,1)+1</f>
        <v>14</v>
      </c>
      <c r="C137" s="968"/>
      <c r="D137" s="374"/>
      <c r="E137" s="374"/>
      <c r="F137" s="374"/>
      <c r="G137" s="374"/>
      <c r="H137" s="374"/>
      <c r="I137" s="374"/>
      <c r="J137" s="374"/>
      <c r="K137" s="374"/>
      <c r="L137" s="374"/>
      <c r="M137" s="374"/>
      <c r="N137" s="41"/>
      <c r="O137" s="1326"/>
      <c r="P137" s="1326"/>
      <c r="Q137" s="1327"/>
      <c r="R137" s="1328"/>
      <c r="S137" s="1328"/>
      <c r="T137" s="1328"/>
      <c r="U137" s="1328"/>
      <c r="V137" s="1329"/>
      <c r="W137" s="5478"/>
      <c r="X137"/>
      <c r="Y137" s="5357"/>
      <c r="Z137" s="1288" t="s">
        <v>1382</v>
      </c>
      <c r="AA137"/>
    </row>
    <row r="138" spans="1:27" ht="18" customHeight="1">
      <c r="A138" s="5357"/>
      <c r="B138" s="2896">
        <f>LARGE(B124:B137,1)+1</f>
        <v>15</v>
      </c>
      <c r="C138" s="968"/>
      <c r="D138" s="374"/>
      <c r="E138" s="374"/>
      <c r="F138" s="374"/>
      <c r="G138" s="374"/>
      <c r="H138" s="374"/>
      <c r="I138" s="374"/>
      <c r="J138" s="374"/>
      <c r="K138" s="374"/>
      <c r="L138" s="374"/>
      <c r="M138" s="374"/>
      <c r="N138" s="41"/>
      <c r="O138" s="1326"/>
      <c r="P138" s="1326"/>
      <c r="Q138" s="1327"/>
      <c r="R138" s="1328"/>
      <c r="S138" s="1328"/>
      <c r="T138" s="1328"/>
      <c r="U138" s="1328"/>
      <c r="V138" s="1329"/>
      <c r="W138" s="5478"/>
      <c r="X138"/>
      <c r="Y138" s="5357"/>
      <c r="Z138" s="1288" t="s">
        <v>1382</v>
      </c>
      <c r="AA138"/>
    </row>
    <row r="139" spans="1:27" ht="18" customHeight="1">
      <c r="A139" s="5357"/>
      <c r="B139" s="2896">
        <f>LARGE(B124:B138,1)+1</f>
        <v>16</v>
      </c>
      <c r="C139" s="968"/>
      <c r="D139" s="374"/>
      <c r="E139" s="374"/>
      <c r="F139" s="374"/>
      <c r="G139" s="374"/>
      <c r="H139" s="374"/>
      <c r="I139" s="374"/>
      <c r="J139" s="374"/>
      <c r="K139" s="374"/>
      <c r="L139" s="374"/>
      <c r="M139" s="374"/>
      <c r="N139" s="41"/>
      <c r="O139" s="1326"/>
      <c r="P139" s="1326"/>
      <c r="Q139" s="1327"/>
      <c r="R139" s="1328"/>
      <c r="S139" s="1328"/>
      <c r="T139" s="1328"/>
      <c r="U139" s="1328"/>
      <c r="V139" s="1329"/>
      <c r="W139" s="5478"/>
      <c r="X139"/>
      <c r="Y139" s="5357"/>
      <c r="Z139" s="1288" t="s">
        <v>1382</v>
      </c>
      <c r="AA139"/>
    </row>
    <row r="140" spans="1:27" ht="18" customHeight="1">
      <c r="A140" s="5357"/>
      <c r="B140" s="2896">
        <f>LARGE(B124:B139,1)+1</f>
        <v>17</v>
      </c>
      <c r="C140" s="968"/>
      <c r="D140" s="374"/>
      <c r="E140" s="374"/>
      <c r="F140" s="374"/>
      <c r="G140" s="374"/>
      <c r="H140" s="374"/>
      <c r="I140" s="374"/>
      <c r="J140" s="374"/>
      <c r="K140" s="374"/>
      <c r="L140" s="374"/>
      <c r="M140" s="374"/>
      <c r="N140" s="41"/>
      <c r="O140" s="1326"/>
      <c r="P140" s="1326"/>
      <c r="Q140" s="1327"/>
      <c r="R140" s="1328"/>
      <c r="S140" s="1328"/>
      <c r="T140" s="1328"/>
      <c r="U140" s="1328"/>
      <c r="V140" s="1329"/>
      <c r="W140" s="5478"/>
      <c r="X140"/>
      <c r="Y140" s="5357"/>
      <c r="Z140" s="1288" t="s">
        <v>1382</v>
      </c>
      <c r="AA140"/>
    </row>
    <row r="141" spans="1:27" ht="18" customHeight="1">
      <c r="A141" s="5357"/>
      <c r="B141" s="2896">
        <f>LARGE(B124:B140,1)+1</f>
        <v>18</v>
      </c>
      <c r="C141" s="968"/>
      <c r="D141" s="374"/>
      <c r="E141" s="374"/>
      <c r="F141" s="374"/>
      <c r="G141" s="374"/>
      <c r="H141" s="374"/>
      <c r="I141" s="374"/>
      <c r="J141" s="374"/>
      <c r="K141" s="374"/>
      <c r="L141" s="374"/>
      <c r="M141" s="374"/>
      <c r="N141" s="41"/>
      <c r="O141" s="1326"/>
      <c r="P141" s="1326"/>
      <c r="Q141" s="1327"/>
      <c r="R141" s="1328"/>
      <c r="S141" s="1328"/>
      <c r="T141" s="1328"/>
      <c r="U141" s="1328"/>
      <c r="V141" s="1329"/>
      <c r="W141" s="5478"/>
      <c r="X141"/>
      <c r="Y141" s="5357"/>
      <c r="Z141" s="1288" t="s">
        <v>1382</v>
      </c>
      <c r="AA141"/>
    </row>
    <row r="142" spans="1:27" ht="18" customHeight="1">
      <c r="A142" s="5357"/>
      <c r="B142" s="2896">
        <f>LARGE(B124:B141,1)+1</f>
        <v>19</v>
      </c>
      <c r="C142" s="968"/>
      <c r="D142" s="374"/>
      <c r="E142" s="374"/>
      <c r="F142" s="374"/>
      <c r="G142" s="374"/>
      <c r="H142" s="374"/>
      <c r="I142" s="374"/>
      <c r="J142" s="374"/>
      <c r="K142" s="374"/>
      <c r="L142" s="374"/>
      <c r="M142" s="374"/>
      <c r="N142" s="41"/>
      <c r="O142" s="1326"/>
      <c r="P142" s="1326"/>
      <c r="Q142" s="1327"/>
      <c r="R142" s="1328"/>
      <c r="S142" s="1328"/>
      <c r="T142" s="1328"/>
      <c r="U142" s="1328"/>
      <c r="V142" s="1329"/>
      <c r="W142" s="5478"/>
      <c r="X142"/>
      <c r="Y142" s="5357"/>
      <c r="Z142" s="1288" t="s">
        <v>1382</v>
      </c>
      <c r="AA142"/>
    </row>
    <row r="143" spans="1:27" ht="18" customHeight="1">
      <c r="A143" s="5357"/>
      <c r="B143" s="2896">
        <f>LARGE(B124:B142,1)+1</f>
        <v>20</v>
      </c>
      <c r="C143" s="968"/>
      <c r="D143" s="374"/>
      <c r="E143" s="374"/>
      <c r="F143" s="374"/>
      <c r="G143" s="374"/>
      <c r="H143" s="374"/>
      <c r="I143" s="374"/>
      <c r="J143" s="374"/>
      <c r="K143" s="374"/>
      <c r="L143" s="374"/>
      <c r="M143" s="374"/>
      <c r="N143" s="41"/>
      <c r="O143" s="1326"/>
      <c r="P143" s="1326"/>
      <c r="Q143" s="1327"/>
      <c r="R143" s="1328"/>
      <c r="S143" s="1328"/>
      <c r="T143" s="1328"/>
      <c r="U143" s="1328"/>
      <c r="V143" s="1329"/>
      <c r="W143" s="5478"/>
      <c r="X143"/>
      <c r="Y143" s="5357"/>
      <c r="Z143" s="1288" t="s">
        <v>1382</v>
      </c>
      <c r="AA143"/>
    </row>
    <row r="144" spans="1:27" ht="18" customHeight="1">
      <c r="A144" s="5357"/>
      <c r="B144" s="2896">
        <f>LARGE(B124:B143,1)+1</f>
        <v>21</v>
      </c>
      <c r="C144" s="968"/>
      <c r="D144" s="374"/>
      <c r="E144" s="374"/>
      <c r="F144" s="374"/>
      <c r="G144" s="374"/>
      <c r="H144" s="374"/>
      <c r="I144" s="374"/>
      <c r="J144" s="374"/>
      <c r="K144" s="374"/>
      <c r="L144" s="374"/>
      <c r="M144" s="374"/>
      <c r="N144" s="41"/>
      <c r="O144" s="1326"/>
      <c r="P144" s="1326"/>
      <c r="Q144" s="1327"/>
      <c r="R144" s="1328"/>
      <c r="S144" s="1328"/>
      <c r="T144" s="1328"/>
      <c r="U144" s="1328"/>
      <c r="V144" s="1329"/>
      <c r="W144" s="5478"/>
      <c r="X144"/>
      <c r="Y144" s="5357"/>
      <c r="Z144" s="1288" t="s">
        <v>1382</v>
      </c>
      <c r="AA144"/>
    </row>
    <row r="145" spans="1:27" ht="18" customHeight="1">
      <c r="A145" s="5357"/>
      <c r="B145" s="2896">
        <f>LARGE(B124:B144,1)+1</f>
        <v>22</v>
      </c>
      <c r="C145" s="968"/>
      <c r="D145" s="374"/>
      <c r="E145" s="374"/>
      <c r="F145" s="374"/>
      <c r="G145" s="374"/>
      <c r="H145" s="374"/>
      <c r="I145" s="374"/>
      <c r="J145" s="374"/>
      <c r="K145" s="374"/>
      <c r="L145" s="374"/>
      <c r="M145" s="374"/>
      <c r="N145" s="41"/>
      <c r="O145" s="1326"/>
      <c r="P145" s="1326"/>
      <c r="Q145" s="1327"/>
      <c r="R145" s="1328"/>
      <c r="S145" s="1328"/>
      <c r="T145" s="1328"/>
      <c r="U145" s="1328"/>
      <c r="V145" s="1329"/>
      <c r="W145" s="5478"/>
      <c r="X145"/>
      <c r="Y145" s="5357"/>
      <c r="Z145" s="1288" t="s">
        <v>1382</v>
      </c>
      <c r="AA145"/>
    </row>
    <row r="146" spans="1:27" ht="18" customHeight="1">
      <c r="A146" s="5357"/>
      <c r="B146" s="2896">
        <f>LARGE(B124:B145,1)+1</f>
        <v>23</v>
      </c>
      <c r="C146" s="968"/>
      <c r="D146" s="374"/>
      <c r="E146" s="374"/>
      <c r="F146" s="374"/>
      <c r="G146" s="374"/>
      <c r="H146" s="374"/>
      <c r="I146" s="374"/>
      <c r="J146" s="374"/>
      <c r="K146" s="374"/>
      <c r="L146" s="374"/>
      <c r="M146" s="374"/>
      <c r="N146" s="41"/>
      <c r="O146" s="1326"/>
      <c r="P146" s="1326"/>
      <c r="Q146" s="1327"/>
      <c r="R146" s="1328"/>
      <c r="S146" s="1328"/>
      <c r="T146" s="1328"/>
      <c r="U146" s="1328"/>
      <c r="V146" s="1329"/>
      <c r="W146" s="5478"/>
      <c r="X146"/>
      <c r="Y146" s="5357"/>
      <c r="Z146" s="1288" t="s">
        <v>1382</v>
      </c>
      <c r="AA146"/>
    </row>
    <row r="147" spans="1:27" ht="18" customHeight="1">
      <c r="A147" s="5357"/>
      <c r="B147" s="2896">
        <f>LARGE(B124:B146,1)+1</f>
        <v>24</v>
      </c>
      <c r="C147" s="968"/>
      <c r="D147" s="374"/>
      <c r="E147" s="374"/>
      <c r="F147" s="374"/>
      <c r="G147" s="374"/>
      <c r="H147" s="374"/>
      <c r="I147" s="374"/>
      <c r="J147" s="374"/>
      <c r="K147" s="374"/>
      <c r="L147" s="374"/>
      <c r="M147" s="374"/>
      <c r="N147" s="41"/>
      <c r="O147" s="1326"/>
      <c r="P147" s="1326"/>
      <c r="Q147" s="1327"/>
      <c r="R147" s="1328"/>
      <c r="S147" s="1328"/>
      <c r="T147" s="1328"/>
      <c r="U147" s="1328"/>
      <c r="V147" s="1329"/>
      <c r="W147" s="5478"/>
      <c r="X147"/>
      <c r="Y147" s="5357"/>
      <c r="Z147" s="1288" t="s">
        <v>1382</v>
      </c>
      <c r="AA147"/>
    </row>
    <row r="148" spans="1:27" ht="18" customHeight="1">
      <c r="A148" s="5357"/>
      <c r="B148" s="2896">
        <f>LARGE(B124:B147,1)+1</f>
        <v>25</v>
      </c>
      <c r="C148" s="968"/>
      <c r="D148" s="374"/>
      <c r="E148" s="374"/>
      <c r="F148" s="374"/>
      <c r="G148" s="374"/>
      <c r="H148" s="374"/>
      <c r="I148" s="374"/>
      <c r="J148" s="374"/>
      <c r="K148" s="374"/>
      <c r="L148" s="374"/>
      <c r="M148" s="374"/>
      <c r="N148" s="41"/>
      <c r="O148" s="1326"/>
      <c r="P148" s="1326"/>
      <c r="Q148" s="1327"/>
      <c r="R148" s="1328"/>
      <c r="S148" s="1328"/>
      <c r="T148" s="1328"/>
      <c r="U148" s="1328"/>
      <c r="V148" s="1329"/>
      <c r="W148" s="5478"/>
      <c r="X148"/>
      <c r="Y148" s="5357"/>
      <c r="Z148" s="1288" t="s">
        <v>1382</v>
      </c>
      <c r="AA148"/>
    </row>
    <row r="149" spans="1:27" ht="18" customHeight="1">
      <c r="A149" s="5357"/>
      <c r="B149" s="2896">
        <f>LARGE(B124:B148,1)+1</f>
        <v>26</v>
      </c>
      <c r="C149" s="968"/>
      <c r="D149" s="374"/>
      <c r="E149" s="374"/>
      <c r="F149" s="374"/>
      <c r="G149" s="374"/>
      <c r="H149" s="374"/>
      <c r="I149" s="374"/>
      <c r="J149" s="374"/>
      <c r="K149" s="374"/>
      <c r="L149" s="374"/>
      <c r="M149" s="374"/>
      <c r="N149" s="41"/>
      <c r="O149" s="1326"/>
      <c r="P149" s="1326"/>
      <c r="Q149" s="1327"/>
      <c r="R149" s="1328"/>
      <c r="S149" s="1328"/>
      <c r="T149" s="1328"/>
      <c r="U149" s="1328"/>
      <c r="V149" s="1329"/>
      <c r="W149" s="5478"/>
      <c r="X149"/>
      <c r="Y149" s="5357"/>
      <c r="Z149" s="1288" t="s">
        <v>1382</v>
      </c>
      <c r="AA149"/>
    </row>
    <row r="150" spans="1:27" ht="18" customHeight="1">
      <c r="A150" s="5357"/>
      <c r="B150" s="2896">
        <f>LARGE(B124:B149,1)+1</f>
        <v>27</v>
      </c>
      <c r="C150" s="968"/>
      <c r="D150" s="374"/>
      <c r="E150" s="374"/>
      <c r="F150" s="374"/>
      <c r="G150" s="374"/>
      <c r="H150" s="374"/>
      <c r="I150" s="374"/>
      <c r="J150" s="374"/>
      <c r="K150" s="374"/>
      <c r="L150" s="374"/>
      <c r="M150" s="374"/>
      <c r="N150" s="41"/>
      <c r="O150" s="1326"/>
      <c r="P150" s="1326"/>
      <c r="Q150" s="1327"/>
      <c r="R150" s="1328"/>
      <c r="S150" s="1328"/>
      <c r="T150" s="1328"/>
      <c r="U150" s="1328"/>
      <c r="V150" s="1329"/>
      <c r="W150" s="5478"/>
      <c r="X150"/>
      <c r="Y150" s="5357"/>
      <c r="Z150" s="1288" t="s">
        <v>1382</v>
      </c>
      <c r="AA150"/>
    </row>
    <row r="151" spans="1:27" ht="18" customHeight="1">
      <c r="A151" s="5357"/>
      <c r="B151" s="2896">
        <f>LARGE(B124:B150,1)+1</f>
        <v>28</v>
      </c>
      <c r="C151" s="968"/>
      <c r="D151" s="374"/>
      <c r="E151" s="374"/>
      <c r="F151" s="374"/>
      <c r="G151" s="374"/>
      <c r="H151" s="374"/>
      <c r="I151" s="374"/>
      <c r="J151" s="374"/>
      <c r="K151" s="374"/>
      <c r="L151" s="374"/>
      <c r="M151" s="374"/>
      <c r="N151" s="41"/>
      <c r="O151" s="1326"/>
      <c r="P151" s="1326"/>
      <c r="Q151" s="1327"/>
      <c r="R151" s="1328"/>
      <c r="S151" s="1328"/>
      <c r="T151" s="1328"/>
      <c r="U151" s="1328"/>
      <c r="V151" s="1329"/>
      <c r="W151" s="5478"/>
      <c r="X151"/>
      <c r="Y151" s="5357"/>
      <c r="Z151" s="1288" t="s">
        <v>1382</v>
      </c>
      <c r="AA151"/>
    </row>
    <row r="152" spans="1:27" ht="18" customHeight="1">
      <c r="A152" s="5357"/>
      <c r="B152" s="2896">
        <f>LARGE(B124:B151,1)+1</f>
        <v>29</v>
      </c>
      <c r="C152" s="968"/>
      <c r="D152" s="374"/>
      <c r="E152" s="374"/>
      <c r="F152" s="374"/>
      <c r="G152" s="374"/>
      <c r="H152" s="374"/>
      <c r="I152" s="374"/>
      <c r="J152" s="374"/>
      <c r="K152" s="374"/>
      <c r="L152" s="374"/>
      <c r="M152" s="374"/>
      <c r="N152" s="41"/>
      <c r="O152" s="1326"/>
      <c r="P152" s="1326"/>
      <c r="Q152" s="1327"/>
      <c r="R152" s="1328"/>
      <c r="S152" s="1328"/>
      <c r="T152" s="1328"/>
      <c r="U152" s="1328"/>
      <c r="V152" s="1329"/>
      <c r="W152" s="5478"/>
      <c r="X152"/>
      <c r="Y152" s="5357"/>
      <c r="Z152" s="1288" t="s">
        <v>1382</v>
      </c>
      <c r="AA152"/>
    </row>
    <row r="153" spans="1:27" ht="18" customHeight="1">
      <c r="A153" s="5357"/>
      <c r="B153" s="2896">
        <f>LARGE(B124:B152,1)+1</f>
        <v>30</v>
      </c>
      <c r="C153" s="968"/>
      <c r="D153" s="374"/>
      <c r="E153" s="374"/>
      <c r="F153" s="374"/>
      <c r="G153" s="374"/>
      <c r="H153" s="374"/>
      <c r="I153" s="374"/>
      <c r="J153" s="374"/>
      <c r="K153" s="374"/>
      <c r="L153" s="374"/>
      <c r="M153" s="374"/>
      <c r="N153" s="41"/>
      <c r="O153" s="1326"/>
      <c r="P153" s="1326"/>
      <c r="Q153" s="1327"/>
      <c r="R153" s="1328"/>
      <c r="S153" s="1328"/>
      <c r="T153" s="1328"/>
      <c r="U153" s="1328"/>
      <c r="V153" s="1329"/>
      <c r="W153" s="5478"/>
      <c r="X153"/>
      <c r="Y153" s="5357"/>
      <c r="Z153" s="1288" t="s">
        <v>1382</v>
      </c>
      <c r="AA153"/>
    </row>
    <row r="154" spans="1:27" ht="18" customHeight="1">
      <c r="A154" s="5357"/>
      <c r="B154" s="2896">
        <f>LARGE(B124:B153,1)+1</f>
        <v>31</v>
      </c>
      <c r="C154" s="968"/>
      <c r="D154" s="374"/>
      <c r="E154" s="374"/>
      <c r="F154" s="374"/>
      <c r="G154" s="374"/>
      <c r="H154" s="374"/>
      <c r="I154" s="374"/>
      <c r="J154" s="374"/>
      <c r="K154" s="374"/>
      <c r="L154" s="374"/>
      <c r="M154" s="374"/>
      <c r="N154" s="41"/>
      <c r="O154" s="1326"/>
      <c r="P154" s="1326"/>
      <c r="Q154" s="1327"/>
      <c r="R154" s="1328"/>
      <c r="S154" s="1328"/>
      <c r="T154" s="1328"/>
      <c r="U154" s="1328"/>
      <c r="V154" s="1329"/>
      <c r="W154" s="5478"/>
      <c r="X154"/>
      <c r="Y154" s="5357"/>
      <c r="Z154" s="1288" t="s">
        <v>1382</v>
      </c>
      <c r="AA154"/>
    </row>
    <row r="155" spans="1:27" ht="18" customHeight="1">
      <c r="A155" s="5357"/>
      <c r="B155" s="2896">
        <f>LARGE(B124:B154,1)+1</f>
        <v>32</v>
      </c>
      <c r="C155" s="968"/>
      <c r="D155" s="374"/>
      <c r="E155" s="374"/>
      <c r="F155" s="374"/>
      <c r="G155" s="374"/>
      <c r="H155" s="374"/>
      <c r="I155" s="374"/>
      <c r="J155" s="374"/>
      <c r="K155" s="374"/>
      <c r="L155" s="374"/>
      <c r="M155" s="374"/>
      <c r="N155" s="41"/>
      <c r="O155" s="1326"/>
      <c r="P155" s="1326"/>
      <c r="Q155" s="1327"/>
      <c r="R155" s="1328"/>
      <c r="S155" s="1328"/>
      <c r="T155" s="1328"/>
      <c r="U155" s="1328"/>
      <c r="V155" s="1329"/>
      <c r="W155" s="5478"/>
      <c r="X155"/>
      <c r="Y155" s="5357"/>
      <c r="Z155" s="1288" t="s">
        <v>1382</v>
      </c>
      <c r="AA155"/>
    </row>
    <row r="156" spans="1:27" ht="18" customHeight="1">
      <c r="A156" s="5357"/>
      <c r="B156" s="2896">
        <f>LARGE(B124:B155,1)+1</f>
        <v>33</v>
      </c>
      <c r="C156" s="968"/>
      <c r="D156" s="374"/>
      <c r="E156" s="374"/>
      <c r="F156" s="374"/>
      <c r="G156" s="374"/>
      <c r="H156" s="374"/>
      <c r="I156" s="374"/>
      <c r="J156" s="374"/>
      <c r="K156" s="374"/>
      <c r="L156" s="374"/>
      <c r="M156" s="374"/>
      <c r="N156" s="41"/>
      <c r="O156" s="1326"/>
      <c r="P156" s="1326"/>
      <c r="Q156" s="1327"/>
      <c r="R156" s="1328"/>
      <c r="S156" s="1328"/>
      <c r="T156" s="1328"/>
      <c r="U156" s="1328"/>
      <c r="V156" s="1329"/>
      <c r="W156" s="5478"/>
      <c r="X156"/>
      <c r="Y156" s="5357"/>
      <c r="Z156" s="1288" t="s">
        <v>1382</v>
      </c>
      <c r="AA156"/>
    </row>
    <row r="157" spans="1:27" ht="18" customHeight="1">
      <c r="A157" s="5357"/>
      <c r="B157" s="2896">
        <f>LARGE(B124:B156,1)+1</f>
        <v>34</v>
      </c>
      <c r="C157" s="969"/>
      <c r="D157" s="374"/>
      <c r="E157" s="374"/>
      <c r="F157" s="374"/>
      <c r="G157" s="374"/>
      <c r="H157" s="374"/>
      <c r="I157" s="374"/>
      <c r="J157" s="374"/>
      <c r="K157" s="374"/>
      <c r="L157" s="374"/>
      <c r="M157" s="374"/>
      <c r="N157" s="41"/>
      <c r="O157" s="1326"/>
      <c r="P157" s="1326"/>
      <c r="Q157" s="1327"/>
      <c r="R157" s="1328"/>
      <c r="S157" s="1328"/>
      <c r="T157" s="1328"/>
      <c r="U157" s="1328"/>
      <c r="V157" s="1329"/>
      <c r="W157" s="5478"/>
      <c r="X157"/>
      <c r="Y157" s="5357"/>
      <c r="Z157" s="1288" t="s">
        <v>1382</v>
      </c>
      <c r="AA157"/>
    </row>
    <row r="158" spans="1:27" ht="18" customHeight="1">
      <c r="A158" s="5357"/>
      <c r="B158" s="2896">
        <f>LARGE(B124:B157,1)+1</f>
        <v>35</v>
      </c>
      <c r="C158" s="969"/>
      <c r="D158" s="374"/>
      <c r="E158" s="374"/>
      <c r="F158" s="374"/>
      <c r="G158" s="374"/>
      <c r="H158" s="374"/>
      <c r="I158" s="374"/>
      <c r="J158" s="374"/>
      <c r="K158" s="374"/>
      <c r="L158" s="374"/>
      <c r="M158" s="374"/>
      <c r="N158" s="41"/>
      <c r="O158" s="1326"/>
      <c r="P158" s="1326"/>
      <c r="Q158" s="1327"/>
      <c r="R158" s="1328"/>
      <c r="S158" s="1328"/>
      <c r="T158" s="1328"/>
      <c r="U158" s="1328"/>
      <c r="V158" s="1329"/>
      <c r="W158" s="5478"/>
      <c r="X158"/>
      <c r="Y158" s="5357"/>
      <c r="Z158" s="1288" t="s">
        <v>1382</v>
      </c>
      <c r="AA158"/>
    </row>
    <row r="159" spans="1:27" ht="18" customHeight="1">
      <c r="A159" s="5357"/>
      <c r="B159" s="2896">
        <f>LARGE(B124:B158,1)+1</f>
        <v>36</v>
      </c>
      <c r="C159" s="969"/>
      <c r="D159" s="374"/>
      <c r="E159" s="374"/>
      <c r="F159" s="374"/>
      <c r="G159" s="374"/>
      <c r="H159" s="374"/>
      <c r="I159" s="374"/>
      <c r="J159" s="374"/>
      <c r="K159" s="374"/>
      <c r="L159" s="374"/>
      <c r="M159" s="374"/>
      <c r="N159" s="41"/>
      <c r="O159" s="1326"/>
      <c r="P159" s="1326"/>
      <c r="Q159" s="1327"/>
      <c r="R159" s="1328"/>
      <c r="S159" s="1328"/>
      <c r="T159" s="1328"/>
      <c r="U159" s="1328"/>
      <c r="V159" s="1329"/>
      <c r="W159" s="5478"/>
      <c r="X159"/>
      <c r="Y159" s="5357"/>
      <c r="Z159" s="1288" t="s">
        <v>1382</v>
      </c>
      <c r="AA159"/>
    </row>
    <row r="160" spans="1:27" ht="18" customHeight="1">
      <c r="A160" s="5357"/>
      <c r="B160" s="2896">
        <f>LARGE(B124:B159,1)+1</f>
        <v>37</v>
      </c>
      <c r="C160" s="969"/>
      <c r="D160" s="374"/>
      <c r="E160" s="374"/>
      <c r="F160" s="374"/>
      <c r="G160" s="374"/>
      <c r="H160" s="374"/>
      <c r="I160" s="374"/>
      <c r="J160" s="374"/>
      <c r="K160" s="374"/>
      <c r="L160" s="374"/>
      <c r="M160" s="374"/>
      <c r="N160" s="41"/>
      <c r="O160" s="1326"/>
      <c r="P160" s="1326"/>
      <c r="Q160" s="1327"/>
      <c r="R160" s="1328"/>
      <c r="S160" s="1328"/>
      <c r="T160" s="1328"/>
      <c r="U160" s="1328"/>
      <c r="V160" s="1329"/>
      <c r="W160" s="5478"/>
      <c r="X160"/>
      <c r="Y160" s="5357"/>
      <c r="Z160" s="1288" t="s">
        <v>1382</v>
      </c>
      <c r="AA160"/>
    </row>
    <row r="161" spans="1:27" ht="18" customHeight="1">
      <c r="A161" s="5357"/>
      <c r="B161" s="2896">
        <f>LARGE(B124:B160,1)+1</f>
        <v>38</v>
      </c>
      <c r="C161" s="969"/>
      <c r="D161" s="374"/>
      <c r="E161" s="374"/>
      <c r="F161" s="374"/>
      <c r="G161" s="374"/>
      <c r="H161" s="374"/>
      <c r="I161" s="374"/>
      <c r="J161" s="374"/>
      <c r="K161" s="374"/>
      <c r="L161" s="374"/>
      <c r="M161" s="374"/>
      <c r="N161" s="41"/>
      <c r="O161" s="1326"/>
      <c r="P161" s="1326"/>
      <c r="Q161" s="1327"/>
      <c r="R161" s="1328"/>
      <c r="S161" s="1328"/>
      <c r="T161" s="1328"/>
      <c r="U161" s="1328"/>
      <c r="V161" s="1329"/>
      <c r="W161" s="5478"/>
      <c r="X161"/>
      <c r="Y161" s="5357"/>
      <c r="Z161" s="1288" t="s">
        <v>1382</v>
      </c>
      <c r="AA161"/>
    </row>
    <row r="162" spans="1:27" ht="18" customHeight="1">
      <c r="A162" s="5357"/>
      <c r="B162" s="2896">
        <f>LARGE(B124:B161,1)+1</f>
        <v>39</v>
      </c>
      <c r="C162" s="969"/>
      <c r="D162" s="374"/>
      <c r="E162" s="374"/>
      <c r="F162" s="374"/>
      <c r="G162" s="374"/>
      <c r="H162" s="374"/>
      <c r="I162" s="374"/>
      <c r="J162" s="374"/>
      <c r="K162" s="374"/>
      <c r="L162" s="374"/>
      <c r="M162" s="374"/>
      <c r="N162" s="41"/>
      <c r="O162" s="1326"/>
      <c r="P162" s="1326"/>
      <c r="Q162" s="1327"/>
      <c r="R162" s="1328"/>
      <c r="S162" s="1328"/>
      <c r="T162" s="1328"/>
      <c r="U162" s="1328"/>
      <c r="V162" s="1329"/>
      <c r="W162" s="5478"/>
      <c r="X162"/>
      <c r="Y162" s="5357"/>
      <c r="Z162" s="1288" t="s">
        <v>1382</v>
      </c>
      <c r="AA162"/>
    </row>
    <row r="163" spans="1:27" ht="18" customHeight="1">
      <c r="A163" s="5357"/>
      <c r="B163" s="2896">
        <f>LARGE(B124:B162,1)+1</f>
        <v>40</v>
      </c>
      <c r="C163" s="969"/>
      <c r="D163" s="374"/>
      <c r="E163" s="374"/>
      <c r="F163" s="374"/>
      <c r="G163" s="374"/>
      <c r="H163" s="374"/>
      <c r="I163" s="374"/>
      <c r="J163" s="374"/>
      <c r="K163" s="374"/>
      <c r="L163" s="374"/>
      <c r="M163" s="374"/>
      <c r="N163" s="41"/>
      <c r="O163" s="1326"/>
      <c r="P163" s="1326"/>
      <c r="Q163" s="1327"/>
      <c r="R163" s="1328"/>
      <c r="S163" s="1328"/>
      <c r="T163" s="1328"/>
      <c r="U163" s="1328"/>
      <c r="V163" s="1329"/>
      <c r="W163" s="5478"/>
      <c r="X163"/>
      <c r="Y163" s="5357"/>
      <c r="Z163" s="1288" t="s">
        <v>1382</v>
      </c>
      <c r="AA163"/>
    </row>
    <row r="164" spans="1:27" ht="18" customHeight="1">
      <c r="A164" s="5357"/>
      <c r="B164" s="2896">
        <f>LARGE(B124:B163,1)+1</f>
        <v>41</v>
      </c>
      <c r="C164" s="969"/>
      <c r="D164" s="986"/>
      <c r="E164" s="986"/>
      <c r="F164" s="986"/>
      <c r="G164" s="986"/>
      <c r="H164" s="986"/>
      <c r="I164" s="986"/>
      <c r="J164" s="986"/>
      <c r="K164" s="986"/>
      <c r="L164" s="986"/>
      <c r="M164" s="986"/>
      <c r="N164" s="29"/>
      <c r="O164" s="1326"/>
      <c r="P164" s="1326"/>
      <c r="Q164" s="1327"/>
      <c r="R164" s="1328"/>
      <c r="S164" s="1328"/>
      <c r="T164" s="1328"/>
      <c r="U164" s="1328"/>
      <c r="V164" s="1329"/>
      <c r="W164" s="5478"/>
      <c r="X164"/>
      <c r="Y164" s="5357"/>
      <c r="Z164" s="1288" t="s">
        <v>1382</v>
      </c>
      <c r="AA164"/>
    </row>
    <row r="165" spans="1:27" ht="18" customHeight="1">
      <c r="A165" s="5357"/>
      <c r="B165" s="5604"/>
      <c r="C165" s="5605"/>
      <c r="D165" s="5605"/>
      <c r="E165" s="5605"/>
      <c r="F165" s="5605"/>
      <c r="G165" s="5605"/>
      <c r="H165" s="5605"/>
      <c r="I165" s="5605"/>
      <c r="J165" s="5605"/>
      <c r="K165" s="5605"/>
      <c r="L165" s="5605"/>
      <c r="M165" s="5605"/>
      <c r="N165" s="5606"/>
      <c r="O165" s="1326"/>
      <c r="P165" s="1326"/>
      <c r="Q165" s="1327"/>
      <c r="R165" s="1328"/>
      <c r="S165" s="1328"/>
      <c r="T165" s="1328"/>
      <c r="U165" s="1328"/>
      <c r="V165" s="1329"/>
      <c r="W165" s="5478"/>
      <c r="X165"/>
      <c r="Y165" s="5357"/>
      <c r="Z165" s="1288" t="s">
        <v>1382</v>
      </c>
      <c r="AA165"/>
    </row>
    <row r="166" spans="1:27" ht="18" customHeight="1">
      <c r="A166" s="5357"/>
      <c r="B166" s="1393" t="s">
        <v>248</v>
      </c>
      <c r="C166" s="1508" t="s">
        <v>272</v>
      </c>
      <c r="D166" s="5512"/>
      <c r="E166" s="5408"/>
      <c r="F166" s="5408"/>
      <c r="G166" s="5408"/>
      <c r="H166" s="5408"/>
      <c r="I166" s="5408"/>
      <c r="J166" s="5408"/>
      <c r="K166" s="5408"/>
      <c r="L166" s="5408"/>
      <c r="M166" s="5408"/>
      <c r="N166" s="5409"/>
      <c r="O166" s="1326"/>
      <c r="P166" s="1326"/>
      <c r="Q166" s="1327"/>
      <c r="R166" s="1328"/>
      <c r="S166" s="1328"/>
      <c r="T166" s="1328"/>
      <c r="U166" s="1328"/>
      <c r="V166" s="1329"/>
      <c r="W166" s="5478"/>
      <c r="X166"/>
      <c r="Y166" s="5357"/>
      <c r="Z166" s="1288" t="s">
        <v>1382</v>
      </c>
      <c r="AA166"/>
    </row>
    <row r="167" spans="1:27" ht="18" customHeight="1">
      <c r="A167" s="5357"/>
      <c r="B167" s="5562"/>
      <c r="C167" s="5563"/>
      <c r="D167" s="5563"/>
      <c r="E167" s="5563"/>
      <c r="F167" s="5563"/>
      <c r="G167" s="5563"/>
      <c r="H167" s="5563"/>
      <c r="I167" s="5563"/>
      <c r="J167" s="5563"/>
      <c r="K167" s="5563"/>
      <c r="L167" s="5563"/>
      <c r="M167" s="5563"/>
      <c r="N167" s="5564"/>
      <c r="O167" s="1326"/>
      <c r="P167" s="1326"/>
      <c r="Q167" s="1327"/>
      <c r="R167" s="1328"/>
      <c r="S167" s="1328"/>
      <c r="T167" s="1328"/>
      <c r="U167" s="1328"/>
      <c r="V167" s="1329"/>
      <c r="W167" s="5478"/>
      <c r="X167"/>
      <c r="Y167" s="5357"/>
      <c r="Z167" s="1288" t="s">
        <v>1382</v>
      </c>
      <c r="AA167"/>
    </row>
    <row r="168" spans="1:27" ht="18" customHeight="1">
      <c r="A168" s="5357"/>
      <c r="B168" s="5466" t="s">
        <v>1255</v>
      </c>
      <c r="C168" s="5467"/>
      <c r="D168" s="5467"/>
      <c r="E168" s="5467"/>
      <c r="F168" s="5467"/>
      <c r="G168" s="5467"/>
      <c r="H168" s="5467"/>
      <c r="I168" s="5467"/>
      <c r="J168" s="5467"/>
      <c r="K168" s="5467"/>
      <c r="L168" s="5467"/>
      <c r="M168" s="5467"/>
      <c r="N168" s="5468"/>
      <c r="O168" s="1326"/>
      <c r="P168" s="1326"/>
      <c r="Q168" s="1327"/>
      <c r="R168" s="1328"/>
      <c r="S168" s="1328"/>
      <c r="T168" s="1328"/>
      <c r="U168" s="1328"/>
      <c r="V168" s="1329"/>
      <c r="W168" s="5478"/>
      <c r="X168"/>
      <c r="Y168" s="5357"/>
      <c r="Z168" s="1288" t="s">
        <v>1382</v>
      </c>
      <c r="AA168"/>
    </row>
    <row r="169" spans="1:27" ht="18" customHeight="1">
      <c r="A169" s="5357"/>
      <c r="B169" s="1395" t="s">
        <v>31</v>
      </c>
      <c r="C169" s="37">
        <v>0.05</v>
      </c>
      <c r="D169" s="1060">
        <v>0.05</v>
      </c>
      <c r="E169" s="35">
        <v>0.05</v>
      </c>
      <c r="F169" s="944" t="s">
        <v>307</v>
      </c>
      <c r="G169" s="72">
        <v>4</v>
      </c>
      <c r="H169" s="1060">
        <v>0.31</v>
      </c>
      <c r="I169" s="980">
        <v>4</v>
      </c>
      <c r="K169" s="944" t="s">
        <v>308</v>
      </c>
      <c r="L169" s="72">
        <v>4</v>
      </c>
      <c r="M169" s="1061">
        <v>0.6</v>
      </c>
      <c r="N169" s="38">
        <v>0.6</v>
      </c>
      <c r="O169" s="1326"/>
      <c r="P169" s="1326"/>
      <c r="Q169" s="1327"/>
      <c r="R169" s="1328"/>
      <c r="S169" s="1328"/>
      <c r="T169" s="1328"/>
      <c r="U169" s="1328"/>
      <c r="V169" s="1329"/>
      <c r="W169" s="5478"/>
      <c r="X169"/>
      <c r="Y169" s="5357"/>
      <c r="Z169" s="1288" t="s">
        <v>1382</v>
      </c>
      <c r="AA169"/>
    </row>
    <row r="170" spans="1:27" ht="18" customHeight="1">
      <c r="A170" s="5357"/>
      <c r="B170" s="5565" t="s">
        <v>388</v>
      </c>
      <c r="C170" s="5566"/>
      <c r="D170" s="5566"/>
      <c r="E170" s="5566"/>
      <c r="F170" s="5566"/>
      <c r="G170" s="5566"/>
      <c r="H170" s="5566"/>
      <c r="I170" s="5566"/>
      <c r="J170" s="5566"/>
      <c r="K170" s="5566"/>
      <c r="L170" s="5566"/>
      <c r="M170" s="5566"/>
      <c r="N170" s="5567"/>
      <c r="O170" s="1326"/>
      <c r="P170" s="1326"/>
      <c r="Q170" s="1327"/>
      <c r="R170" s="1328"/>
      <c r="S170" s="1328"/>
      <c r="T170" s="1328"/>
      <c r="U170" s="1328"/>
      <c r="V170" s="1329"/>
      <c r="W170" s="5478"/>
      <c r="X170"/>
      <c r="Y170" s="5357"/>
      <c r="Z170" s="1288" t="s">
        <v>1382</v>
      </c>
      <c r="AA170"/>
    </row>
    <row r="171" spans="1:27" ht="18" customHeight="1">
      <c r="A171" s="5357"/>
      <c r="B171" s="1396" t="s">
        <v>27</v>
      </c>
      <c r="C171" s="3132" t="s">
        <v>1276</v>
      </c>
      <c r="D171" s="985"/>
      <c r="E171" s="985"/>
      <c r="F171" s="985"/>
      <c r="G171" s="985"/>
      <c r="H171" s="985"/>
      <c r="I171" s="986"/>
      <c r="J171" s="986"/>
      <c r="K171" s="986"/>
      <c r="L171" s="986"/>
      <c r="M171" s="986"/>
      <c r="N171" s="29"/>
      <c r="O171" s="1326"/>
      <c r="P171" s="1326"/>
      <c r="Q171" s="1327"/>
      <c r="R171" s="1328"/>
      <c r="S171" s="1328"/>
      <c r="T171" s="1328"/>
      <c r="U171" s="1328"/>
      <c r="V171" s="1329"/>
      <c r="W171" s="5478"/>
      <c r="X171"/>
      <c r="Y171" s="5357"/>
      <c r="Z171" s="1288" t="s">
        <v>1382</v>
      </c>
      <c r="AA171"/>
    </row>
    <row r="172" spans="1:27" ht="18" customHeight="1">
      <c r="A172" s="5357"/>
      <c r="B172" s="5314" t="s">
        <v>30</v>
      </c>
      <c r="C172" s="3133" t="s">
        <v>32</v>
      </c>
      <c r="D172" s="985"/>
      <c r="E172" s="985"/>
      <c r="F172" s="985"/>
      <c r="G172" s="985"/>
      <c r="H172" s="985"/>
      <c r="I172" s="986"/>
      <c r="J172" s="986"/>
      <c r="K172" s="986"/>
      <c r="L172" s="986"/>
      <c r="M172" s="986"/>
      <c r="N172" s="29"/>
      <c r="O172" s="1326"/>
      <c r="P172" s="1326"/>
      <c r="Q172" s="1327"/>
      <c r="R172" s="1328"/>
      <c r="S172" s="1328"/>
      <c r="T172" s="1328"/>
      <c r="U172" s="1328"/>
      <c r="V172" s="1329"/>
      <c r="W172" s="5478"/>
      <c r="X172"/>
      <c r="Y172" s="5357"/>
      <c r="Z172" s="1288" t="s">
        <v>1382</v>
      </c>
      <c r="AA172"/>
    </row>
    <row r="173" spans="1:27" ht="18" customHeight="1">
      <c r="A173" s="5357"/>
      <c r="B173" s="5314"/>
      <c r="C173" s="3133" t="s">
        <v>1259</v>
      </c>
      <c r="D173" s="985"/>
      <c r="E173" s="985"/>
      <c r="F173" s="985"/>
      <c r="G173" s="985"/>
      <c r="H173" s="985"/>
      <c r="I173" s="986"/>
      <c r="J173" s="986"/>
      <c r="K173" s="986"/>
      <c r="L173" s="986"/>
      <c r="M173" s="986"/>
      <c r="N173" s="29"/>
      <c r="O173" s="1326"/>
      <c r="P173" s="1326"/>
      <c r="Q173" s="1327"/>
      <c r="R173" s="1328"/>
      <c r="S173" s="1328"/>
      <c r="T173" s="1328"/>
      <c r="U173" s="1328"/>
      <c r="V173" s="1329"/>
      <c r="W173" s="5478"/>
      <c r="X173"/>
      <c r="Y173" s="5357"/>
      <c r="Z173" s="1288" t="s">
        <v>1382</v>
      </c>
      <c r="AA173"/>
    </row>
    <row r="174" spans="1:27" ht="18" customHeight="1">
      <c r="A174" s="5357"/>
      <c r="B174" s="5314"/>
      <c r="C174" s="3133" t="s">
        <v>1268</v>
      </c>
      <c r="D174" s="985"/>
      <c r="E174" s="985"/>
      <c r="F174" s="985"/>
      <c r="G174" s="985"/>
      <c r="H174" s="985"/>
      <c r="I174" s="986"/>
      <c r="J174" s="986"/>
      <c r="K174" s="986"/>
      <c r="L174" s="986"/>
      <c r="M174" s="986"/>
      <c r="N174" s="29"/>
      <c r="O174" s="1326"/>
      <c r="P174" s="1326"/>
      <c r="Q174" s="1327"/>
      <c r="R174" s="1328"/>
      <c r="S174" s="1328"/>
      <c r="T174" s="1328"/>
      <c r="U174" s="1328"/>
      <c r="V174" s="1329"/>
      <c r="W174" s="5478"/>
      <c r="X174"/>
      <c r="Y174" s="5357"/>
      <c r="Z174" s="1288" t="s">
        <v>1382</v>
      </c>
      <c r="AA174"/>
    </row>
    <row r="175" spans="1:27" ht="18" customHeight="1">
      <c r="A175" s="5357"/>
      <c r="B175" s="1397" t="s">
        <v>248</v>
      </c>
      <c r="C175" s="3134" t="s">
        <v>279</v>
      </c>
      <c r="D175" s="985"/>
      <c r="E175" s="985"/>
      <c r="F175" s="985"/>
      <c r="G175" s="985"/>
      <c r="H175" s="985"/>
      <c r="I175" s="986"/>
      <c r="J175" s="986"/>
      <c r="K175" s="986"/>
      <c r="L175" s="986"/>
      <c r="M175" s="986"/>
      <c r="N175" s="29"/>
      <c r="O175" s="1326"/>
      <c r="P175" s="1326"/>
      <c r="Q175" s="1327"/>
      <c r="R175" s="1328"/>
      <c r="S175" s="1328"/>
      <c r="T175" s="1328"/>
      <c r="U175" s="1328"/>
      <c r="V175" s="1329"/>
      <c r="W175" s="5478"/>
      <c r="X175"/>
      <c r="Y175" s="5357"/>
      <c r="Z175" s="1288" t="s">
        <v>1382</v>
      </c>
      <c r="AA175"/>
    </row>
    <row r="176" spans="1:27" ht="18" customHeight="1">
      <c r="A176" s="5357"/>
      <c r="B176" s="1398" t="s">
        <v>12</v>
      </c>
      <c r="C176" s="3135" t="s">
        <v>23</v>
      </c>
      <c r="D176" s="985"/>
      <c r="E176" s="985"/>
      <c r="F176" s="985"/>
      <c r="G176" s="985"/>
      <c r="H176" s="985"/>
      <c r="I176" s="986"/>
      <c r="J176" s="986"/>
      <c r="K176" s="986"/>
      <c r="L176" s="986"/>
      <c r="M176" s="986"/>
      <c r="N176" s="29"/>
      <c r="O176" s="1326"/>
      <c r="P176" s="1326"/>
      <c r="Q176" s="1327"/>
      <c r="R176" s="1328"/>
      <c r="S176" s="1328"/>
      <c r="T176" s="1328"/>
      <c r="U176" s="1328"/>
      <c r="V176" s="1329"/>
      <c r="W176" s="5478"/>
      <c r="X176"/>
      <c r="Y176" s="5357"/>
      <c r="Z176" s="1288" t="s">
        <v>1382</v>
      </c>
      <c r="AA176"/>
    </row>
    <row r="177" spans="1:43" ht="18" customHeight="1">
      <c r="A177" s="5357"/>
      <c r="B177" s="1399"/>
      <c r="C177" s="3136" t="s">
        <v>1258</v>
      </c>
      <c r="D177" s="985"/>
      <c r="E177" s="985"/>
      <c r="F177" s="985"/>
      <c r="G177" s="985"/>
      <c r="H177" s="985"/>
      <c r="I177" s="986"/>
      <c r="J177" s="986"/>
      <c r="K177" s="986"/>
      <c r="L177" s="986"/>
      <c r="M177" s="986"/>
      <c r="N177" s="29"/>
      <c r="O177" s="1326"/>
      <c r="P177" s="1326"/>
      <c r="Q177" s="1327"/>
      <c r="R177" s="1328"/>
      <c r="S177" s="1328"/>
      <c r="T177" s="1328"/>
      <c r="U177" s="1328"/>
      <c r="V177" s="1329"/>
      <c r="W177" s="5478"/>
      <c r="X177"/>
      <c r="Y177" s="5357"/>
      <c r="Z177" s="1288" t="s">
        <v>1382</v>
      </c>
      <c r="AA177"/>
    </row>
    <row r="178" spans="1:43" ht="18" customHeight="1">
      <c r="A178" s="5357"/>
      <c r="B178" s="1399" t="s">
        <v>13</v>
      </c>
      <c r="C178" s="3137" t="s">
        <v>24</v>
      </c>
      <c r="D178" s="985"/>
      <c r="E178" s="985"/>
      <c r="F178" s="985"/>
      <c r="G178" s="985"/>
      <c r="H178" s="985"/>
      <c r="I178" s="986"/>
      <c r="J178" s="986"/>
      <c r="K178" s="986"/>
      <c r="L178" s="986"/>
      <c r="M178" s="986"/>
      <c r="N178" s="29"/>
      <c r="O178" s="1326"/>
      <c r="P178" s="1326"/>
      <c r="Q178" s="1327"/>
      <c r="R178" s="1328"/>
      <c r="S178" s="1328"/>
      <c r="T178" s="1328"/>
      <c r="U178" s="1328"/>
      <c r="V178" s="1329"/>
      <c r="W178" s="5478"/>
      <c r="X178"/>
      <c r="Y178" s="5357"/>
      <c r="Z178" s="1288" t="s">
        <v>1382</v>
      </c>
      <c r="AA178"/>
    </row>
    <row r="179" spans="1:43" ht="18" customHeight="1">
      <c r="A179" s="5357"/>
      <c r="B179" s="1509"/>
      <c r="C179" s="1476" t="s">
        <v>516</v>
      </c>
      <c r="D179" s="1230" t="s">
        <v>563</v>
      </c>
      <c r="E179" s="985"/>
      <c r="F179" s="985"/>
      <c r="G179" s="985"/>
      <c r="H179" s="985"/>
      <c r="I179" s="986"/>
      <c r="J179" s="1478" t="s">
        <v>519</v>
      </c>
      <c r="K179" s="375" t="s">
        <v>564</v>
      </c>
      <c r="L179" s="986"/>
      <c r="M179" s="986"/>
      <c r="N179" s="29"/>
      <c r="O179" s="1326"/>
      <c r="P179" s="1326"/>
      <c r="Q179" s="1327"/>
      <c r="R179" s="1328"/>
      <c r="S179" s="1328"/>
      <c r="T179" s="1328"/>
      <c r="U179" s="1328"/>
      <c r="V179" s="1329"/>
      <c r="W179" s="5478"/>
      <c r="X179"/>
      <c r="Y179" s="5357"/>
      <c r="Z179" s="1288" t="s">
        <v>1382</v>
      </c>
      <c r="AA179"/>
    </row>
    <row r="180" spans="1:43" ht="18" customHeight="1">
      <c r="A180" s="5357"/>
      <c r="B180" s="24" t="s">
        <v>253</v>
      </c>
      <c r="C180" s="5320" t="str">
        <f ca="1">CELL("nomfichier")</f>
        <v>E:\0-UPRT\1-UPRT.FR-SITE-WEB\ff-fiches-fabrications\ff-fiches-fabrication-maj-08-2020\[ff-14.B-restauration-10.postits-portions.xlsx]Nota</v>
      </c>
      <c r="D180" s="5320"/>
      <c r="E180" s="5320"/>
      <c r="F180" s="5320"/>
      <c r="G180" s="5320"/>
      <c r="H180" s="5320"/>
      <c r="I180" s="5320"/>
      <c r="J180" s="5320"/>
      <c r="K180" s="5320"/>
      <c r="L180" s="5320"/>
      <c r="M180" s="5320"/>
      <c r="N180" s="5321"/>
      <c r="O180" s="1326"/>
      <c r="P180" s="1326"/>
      <c r="Q180" s="1327"/>
      <c r="R180" s="1328"/>
      <c r="S180" s="1328"/>
      <c r="T180" s="1328"/>
      <c r="U180" s="1328"/>
      <c r="V180" s="1329"/>
      <c r="W180" s="5478"/>
      <c r="X180"/>
      <c r="Y180" s="5357"/>
      <c r="Z180" s="1288" t="s">
        <v>1382</v>
      </c>
      <c r="AA180"/>
    </row>
    <row r="181" spans="1:43" ht="18" customHeight="1">
      <c r="A181" s="5357"/>
      <c r="B181" s="1325" t="s">
        <v>255</v>
      </c>
      <c r="C181" s="5299" t="s">
        <v>1437</v>
      </c>
      <c r="D181" s="5299"/>
      <c r="E181" s="5299"/>
      <c r="F181" s="5299"/>
      <c r="G181" s="5299"/>
      <c r="H181" s="5299"/>
      <c r="I181" s="5299"/>
      <c r="J181" s="5299"/>
      <c r="K181" s="5299"/>
      <c r="L181" s="5299"/>
      <c r="M181" s="5299"/>
      <c r="N181" s="5322"/>
      <c r="O181" s="1326"/>
      <c r="P181" s="1326"/>
      <c r="Q181" s="1327"/>
      <c r="R181" s="1328"/>
      <c r="S181" s="1328"/>
      <c r="T181" s="1328"/>
      <c r="U181" s="1328"/>
      <c r="V181" s="1329"/>
      <c r="W181" s="5478"/>
      <c r="X181"/>
      <c r="Y181" s="5357"/>
      <c r="Z181" s="1288" t="s">
        <v>1382</v>
      </c>
      <c r="AA181"/>
    </row>
    <row r="182" spans="1:43" ht="18" customHeight="1" thickBot="1">
      <c r="A182" s="5357"/>
      <c r="B182" s="5300" t="s">
        <v>258</v>
      </c>
      <c r="C182" s="5052"/>
      <c r="D182" s="5052"/>
      <c r="E182" s="5052"/>
      <c r="F182" s="5052"/>
      <c r="G182" s="5052"/>
      <c r="H182" s="5052"/>
      <c r="I182" s="5052"/>
      <c r="J182" s="5052"/>
      <c r="K182" s="5052"/>
      <c r="L182" s="5052"/>
      <c r="M182" s="5052"/>
      <c r="N182" s="5301"/>
      <c r="O182" s="1326"/>
      <c r="P182" s="1326"/>
      <c r="Q182" s="1327"/>
      <c r="R182" s="1328"/>
      <c r="S182" s="1328"/>
      <c r="T182" s="1328"/>
      <c r="U182" s="1328"/>
      <c r="V182" s="1329"/>
      <c r="W182" s="5478"/>
      <c r="X182"/>
      <c r="Y182" s="5357"/>
      <c r="Z182" s="1288" t="s">
        <v>1382</v>
      </c>
      <c r="AA182"/>
    </row>
    <row r="183" spans="1:43" ht="18" customHeight="1">
      <c r="A183" s="1402"/>
      <c r="B183" s="1403"/>
      <c r="C183" s="1403"/>
      <c r="D183" s="1404"/>
      <c r="E183" s="1072"/>
      <c r="F183" s="1405"/>
      <c r="G183" s="1406"/>
      <c r="H183" s="1406"/>
      <c r="I183" s="1406"/>
      <c r="J183" s="1406"/>
      <c r="K183" s="1407"/>
      <c r="L183" s="1407"/>
      <c r="M183" s="1407"/>
      <c r="N183" s="1407"/>
      <c r="O183" s="1408"/>
      <c r="P183" s="1408"/>
      <c r="Q183" s="1408"/>
      <c r="R183" s="1408"/>
      <c r="S183" s="1408"/>
      <c r="T183" s="1408"/>
      <c r="U183" s="1408"/>
      <c r="V183" s="1408"/>
      <c r="W183" s="5478"/>
      <c r="X183"/>
      <c r="Y183" s="1402"/>
      <c r="Z183" s="1288" t="s">
        <v>1382</v>
      </c>
      <c r="AA183"/>
    </row>
    <row r="184" spans="1:43" ht="18" customHeight="1">
      <c r="A184" s="1408"/>
      <c r="B184" s="1408"/>
      <c r="C184" s="1408"/>
      <c r="D184" s="1408"/>
      <c r="E184" s="1408"/>
      <c r="F184" s="1408"/>
      <c r="G184" s="1408"/>
      <c r="H184" s="1408"/>
      <c r="I184" s="1408"/>
      <c r="J184" s="1408"/>
      <c r="K184" s="1408"/>
      <c r="L184" s="1408"/>
      <c r="M184" s="1408"/>
      <c r="N184" s="1408"/>
      <c r="O184" s="1408"/>
      <c r="P184" s="1408"/>
      <c r="Q184" s="1408"/>
      <c r="R184" s="1408"/>
      <c r="S184" s="1408"/>
      <c r="T184" s="1408"/>
      <c r="U184" s="1408"/>
      <c r="V184" s="1408"/>
      <c r="W184" s="5478"/>
      <c r="X184"/>
      <c r="Y184" s="1408"/>
      <c r="Z184" s="1288" t="s">
        <v>1382</v>
      </c>
      <c r="AA184"/>
    </row>
    <row r="185" spans="1:43" ht="18" customHeight="1" thickBot="1">
      <c r="A185" s="1436"/>
      <c r="B185" s="1437"/>
      <c r="C185" s="1437"/>
      <c r="D185" s="1438"/>
      <c r="E185" s="1439"/>
      <c r="F185" s="1405"/>
      <c r="G185" s="1406"/>
      <c r="H185" s="1406"/>
      <c r="I185" s="1406"/>
      <c r="J185" s="1406"/>
      <c r="K185" s="1407"/>
      <c r="L185" s="1407"/>
      <c r="M185" s="1407"/>
      <c r="N185" s="1407"/>
      <c r="O185" s="1408"/>
      <c r="P185" s="1408"/>
      <c r="Q185" s="1408"/>
      <c r="R185" s="1408"/>
      <c r="S185" s="1408"/>
      <c r="T185" s="1408"/>
      <c r="U185" s="1408"/>
      <c r="V185" s="1408"/>
      <c r="W185" s="5478"/>
      <c r="X185"/>
      <c r="Y185" s="1436"/>
      <c r="Z185" s="5600" t="s">
        <v>1408</v>
      </c>
      <c r="AA185" s="5600"/>
    </row>
    <row r="186" spans="1:43" ht="18" customHeight="1">
      <c r="A186" s="5594" t="s">
        <v>243</v>
      </c>
      <c r="B186" s="5596" t="s">
        <v>321</v>
      </c>
      <c r="C186" s="5597"/>
      <c r="D186" s="5597"/>
      <c r="E186" s="5597"/>
      <c r="F186" s="5597"/>
      <c r="G186" s="5597"/>
      <c r="H186" s="5597"/>
      <c r="I186" s="5597"/>
      <c r="J186" s="5597"/>
      <c r="K186" s="5597"/>
      <c r="L186" s="5597"/>
      <c r="M186" s="5597"/>
      <c r="N186" s="5405">
        <v>2</v>
      </c>
      <c r="O186" s="5369" t="str">
        <f>B186</f>
        <v>NOM de la recette a saisir ICI</v>
      </c>
      <c r="P186" s="5370"/>
      <c r="Q186" s="5370"/>
      <c r="R186" s="5370"/>
      <c r="S186" s="5370"/>
      <c r="T186" s="5370"/>
      <c r="U186" s="5370"/>
      <c r="V186" s="5371"/>
      <c r="W186" s="5478"/>
      <c r="X186"/>
      <c r="Y186" s="5594" t="s">
        <v>243</v>
      </c>
      <c r="Z186" s="5600"/>
      <c r="AA186" s="5600"/>
    </row>
    <row r="187" spans="1:43" ht="18" customHeight="1">
      <c r="A187" s="5595"/>
      <c r="B187" s="5598"/>
      <c r="C187" s="5599"/>
      <c r="D187" s="5599"/>
      <c r="E187" s="5599"/>
      <c r="F187" s="5599"/>
      <c r="G187" s="5599"/>
      <c r="H187" s="5599"/>
      <c r="I187" s="5599"/>
      <c r="J187" s="5599"/>
      <c r="K187" s="5599"/>
      <c r="L187" s="5599"/>
      <c r="M187" s="5599"/>
      <c r="N187" s="5406"/>
      <c r="O187" s="5369"/>
      <c r="P187" s="5370"/>
      <c r="Q187" s="5370"/>
      <c r="R187" s="5370"/>
      <c r="S187" s="5370"/>
      <c r="T187" s="5370"/>
      <c r="U187" s="5370"/>
      <c r="V187" s="5371"/>
      <c r="W187" s="5478"/>
      <c r="X187"/>
      <c r="Y187" s="5595"/>
      <c r="Z187" s="5600"/>
      <c r="AA187" s="5600"/>
    </row>
    <row r="188" spans="1:43" ht="18" customHeight="1">
      <c r="A188" s="5595"/>
      <c r="B188" s="5598"/>
      <c r="C188" s="5599"/>
      <c r="D188" s="5599"/>
      <c r="E188" s="5599"/>
      <c r="F188" s="5599"/>
      <c r="G188" s="5599"/>
      <c r="H188" s="5599"/>
      <c r="I188" s="5599"/>
      <c r="J188" s="5599"/>
      <c r="K188" s="5599"/>
      <c r="L188" s="5599"/>
      <c r="M188" s="5599"/>
      <c r="N188" s="5406"/>
      <c r="O188" s="5369"/>
      <c r="P188" s="5370"/>
      <c r="Q188" s="5370"/>
      <c r="R188" s="5370"/>
      <c r="S188" s="5370"/>
      <c r="T188" s="5370"/>
      <c r="U188" s="5370"/>
      <c r="V188" s="5371"/>
      <c r="W188" s="5478"/>
      <c r="X188"/>
      <c r="Y188" s="5595"/>
      <c r="Z188" s="5600"/>
      <c r="AA188" s="5600"/>
    </row>
    <row r="189" spans="1:43" ht="18" customHeight="1">
      <c r="A189" s="5357"/>
      <c r="B189" s="5358" t="s">
        <v>277</v>
      </c>
      <c r="C189" s="5359"/>
      <c r="D189" s="5360" t="s">
        <v>278</v>
      </c>
      <c r="E189" s="5360"/>
      <c r="F189" s="5360"/>
      <c r="G189" s="5360"/>
      <c r="H189" s="5360"/>
      <c r="I189" s="5360"/>
      <c r="J189" s="5360"/>
      <c r="K189" s="5360"/>
      <c r="L189" s="5360"/>
      <c r="M189" s="5360"/>
      <c r="N189" s="5361"/>
      <c r="O189" s="5369" t="str">
        <f>D189</f>
        <v xml:space="preserve"> ?  Si vous avez plusieurs postits pour une recette NOM DE LA RECETTE MÈRE</v>
      </c>
      <c r="P189" s="5370"/>
      <c r="Q189" s="5370"/>
      <c r="R189" s="5370"/>
      <c r="S189" s="5370"/>
      <c r="T189" s="5370"/>
      <c r="U189" s="5370"/>
      <c r="V189" s="5371"/>
      <c r="W189" s="5478"/>
      <c r="X189"/>
      <c r="Y189" s="5357"/>
      <c r="Z189" s="1288" t="s">
        <v>1382</v>
      </c>
      <c r="AA189"/>
      <c r="AB189" s="529"/>
      <c r="AC189" s="529"/>
      <c r="AD189" s="529"/>
      <c r="AE189" s="529"/>
      <c r="AF189" s="529"/>
      <c r="AG189" s="529"/>
      <c r="AH189" s="529"/>
      <c r="AI189" s="529"/>
      <c r="AJ189" s="529"/>
      <c r="AK189" s="529"/>
      <c r="AL189" s="529"/>
      <c r="AM189" s="529"/>
      <c r="AN189" s="529"/>
      <c r="AO189" s="529"/>
      <c r="AP189" s="529"/>
      <c r="AQ189" s="529"/>
    </row>
    <row r="190" spans="1:43" ht="18" customHeight="1">
      <c r="A190" s="5357"/>
      <c r="B190" s="5358"/>
      <c r="C190" s="5359"/>
      <c r="D190" s="5360"/>
      <c r="E190" s="5360"/>
      <c r="F190" s="5360"/>
      <c r="G190" s="5360"/>
      <c r="H190" s="5360"/>
      <c r="I190" s="5360"/>
      <c r="J190" s="5360"/>
      <c r="K190" s="5360"/>
      <c r="L190" s="5360"/>
      <c r="M190" s="5360"/>
      <c r="N190" s="5361"/>
      <c r="O190" s="5369"/>
      <c r="P190" s="5370"/>
      <c r="Q190" s="5370"/>
      <c r="R190" s="5370"/>
      <c r="S190" s="5370"/>
      <c r="T190" s="5370"/>
      <c r="U190" s="5370"/>
      <c r="V190" s="5371"/>
      <c r="W190" s="5478"/>
      <c r="X190"/>
      <c r="Y190" s="5357"/>
      <c r="Z190" s="1288" t="s">
        <v>1382</v>
      </c>
      <c r="AA190"/>
      <c r="AB190" s="529"/>
      <c r="AC190" s="529"/>
      <c r="AD190" s="529"/>
      <c r="AE190" s="529"/>
      <c r="AF190" s="529"/>
      <c r="AG190" s="529"/>
      <c r="AH190" s="529"/>
      <c r="AI190" s="529"/>
      <c r="AJ190" s="529"/>
      <c r="AK190" s="529"/>
      <c r="AL190" s="529"/>
      <c r="AM190" s="529"/>
      <c r="AN190" s="529"/>
      <c r="AO190" s="529"/>
      <c r="AP190" s="529"/>
      <c r="AQ190" s="529"/>
    </row>
    <row r="191" spans="1:43" ht="18" customHeight="1">
      <c r="A191" s="5357"/>
      <c r="B191" s="5470" t="s">
        <v>324</v>
      </c>
      <c r="C191" s="5471"/>
      <c r="D191" s="5471"/>
      <c r="E191" s="5471"/>
      <c r="F191" s="5471"/>
      <c r="G191" s="5471"/>
      <c r="H191" s="5471"/>
      <c r="I191" s="5471"/>
      <c r="J191" s="5471"/>
      <c r="K191" s="5471"/>
      <c r="L191" s="5471"/>
      <c r="M191" s="5471"/>
      <c r="N191" s="5472"/>
      <c r="O191" s="5369" t="str">
        <f>B191</f>
        <v>AUTEUR</v>
      </c>
      <c r="P191" s="5370"/>
      <c r="Q191" s="5370"/>
      <c r="R191" s="5370"/>
      <c r="S191" s="5370"/>
      <c r="T191" s="5370"/>
      <c r="U191" s="5370"/>
      <c r="V191" s="5371"/>
      <c r="W191" s="5478"/>
      <c r="X191"/>
      <c r="Y191" s="5357"/>
      <c r="Z191" s="1288" t="s">
        <v>1382</v>
      </c>
      <c r="AA191"/>
    </row>
    <row r="192" spans="1:43" ht="18" customHeight="1">
      <c r="A192" s="5357"/>
      <c r="B192" s="5470"/>
      <c r="C192" s="5471"/>
      <c r="D192" s="5471"/>
      <c r="E192" s="5471"/>
      <c r="F192" s="5471"/>
      <c r="G192" s="5471"/>
      <c r="H192" s="5471"/>
      <c r="I192" s="5471"/>
      <c r="J192" s="5471"/>
      <c r="K192" s="5471"/>
      <c r="L192" s="5471"/>
      <c r="M192" s="5471"/>
      <c r="N192" s="5472"/>
      <c r="O192" s="5369"/>
      <c r="P192" s="5370"/>
      <c r="Q192" s="5370"/>
      <c r="R192" s="5370"/>
      <c r="S192" s="5370"/>
      <c r="T192" s="5370"/>
      <c r="U192" s="5370"/>
      <c r="V192" s="5371"/>
      <c r="W192" s="5478"/>
      <c r="X192"/>
      <c r="Y192" s="5357"/>
      <c r="Z192" s="1288" t="s">
        <v>1382</v>
      </c>
      <c r="AA192"/>
    </row>
    <row r="193" spans="1:27" ht="18" customHeight="1">
      <c r="A193" s="5357"/>
      <c r="B193" s="5372" t="s">
        <v>326</v>
      </c>
      <c r="C193" s="5373"/>
      <c r="D193" s="5373"/>
      <c r="E193" s="5373"/>
      <c r="F193" s="5373"/>
      <c r="G193" s="5373"/>
      <c r="H193" s="5373"/>
      <c r="I193" s="5373"/>
      <c r="J193" s="5373"/>
      <c r="K193" s="5373"/>
      <c r="L193" s="5373"/>
      <c r="M193" s="5373"/>
      <c r="N193" s="5374"/>
      <c r="O193" s="1326"/>
      <c r="P193" s="1326"/>
      <c r="Q193" s="1327"/>
      <c r="R193" s="1328"/>
      <c r="S193" s="1328"/>
      <c r="T193" s="1328"/>
      <c r="U193" s="1328"/>
      <c r="V193" s="1329"/>
      <c r="W193" s="5478"/>
      <c r="X193"/>
      <c r="Y193" s="5357"/>
      <c r="Z193" s="1288" t="s">
        <v>1382</v>
      </c>
      <c r="AA193"/>
    </row>
    <row r="194" spans="1:27" ht="18" customHeight="1">
      <c r="A194" s="5357"/>
      <c r="B194" s="5372"/>
      <c r="C194" s="5373"/>
      <c r="D194" s="5373"/>
      <c r="E194" s="5373"/>
      <c r="F194" s="5373"/>
      <c r="G194" s="5373"/>
      <c r="H194" s="5373"/>
      <c r="I194" s="5373"/>
      <c r="J194" s="5373"/>
      <c r="K194" s="5373"/>
      <c r="L194" s="5373"/>
      <c r="M194" s="5373"/>
      <c r="N194" s="5374"/>
      <c r="O194" s="1326"/>
      <c r="P194" s="1326"/>
      <c r="Q194" s="1327"/>
      <c r="R194" s="1328"/>
      <c r="S194" s="1328"/>
      <c r="T194" s="1328"/>
      <c r="U194" s="1328"/>
      <c r="V194" s="1329"/>
      <c r="W194" s="5478"/>
      <c r="X194"/>
      <c r="Y194" s="5357"/>
      <c r="Z194" s="1288" t="s">
        <v>1382</v>
      </c>
      <c r="AA194"/>
    </row>
    <row r="195" spans="1:27" ht="18" customHeight="1">
      <c r="A195" s="5357"/>
      <c r="B195" s="5372"/>
      <c r="C195" s="5373"/>
      <c r="D195" s="5373"/>
      <c r="E195" s="5373"/>
      <c r="F195" s="5373"/>
      <c r="G195" s="5373"/>
      <c r="H195" s="5373"/>
      <c r="I195" s="5373"/>
      <c r="J195" s="5373"/>
      <c r="K195" s="5373"/>
      <c r="L195" s="5373"/>
      <c r="M195" s="5373"/>
      <c r="N195" s="5374"/>
      <c r="O195" s="1326"/>
      <c r="P195" s="1326"/>
      <c r="Q195" s="1327"/>
      <c r="R195" s="1328"/>
      <c r="S195" s="1328"/>
      <c r="T195" s="1328"/>
      <c r="U195" s="1328"/>
      <c r="V195" s="1329"/>
      <c r="W195" s="5478"/>
      <c r="X195"/>
      <c r="Y195" s="5357"/>
      <c r="Z195" s="1288" t="s">
        <v>1382</v>
      </c>
      <c r="AA195"/>
    </row>
    <row r="196" spans="1:27" ht="18" customHeight="1">
      <c r="A196" s="5357"/>
      <c r="B196" s="5372"/>
      <c r="C196" s="5373"/>
      <c r="D196" s="5373"/>
      <c r="E196" s="5373"/>
      <c r="F196" s="5373"/>
      <c r="G196" s="5373"/>
      <c r="H196" s="5373"/>
      <c r="I196" s="5373"/>
      <c r="J196" s="5373"/>
      <c r="K196" s="5373"/>
      <c r="L196" s="5373"/>
      <c r="M196" s="5373"/>
      <c r="N196" s="5374"/>
      <c r="O196" s="1326"/>
      <c r="P196" s="1326"/>
      <c r="Q196" s="1327"/>
      <c r="R196" s="1328"/>
      <c r="S196" s="1328"/>
      <c r="T196" s="1328"/>
      <c r="U196" s="1328"/>
      <c r="V196" s="1329"/>
      <c r="W196" s="5478"/>
      <c r="X196"/>
      <c r="Y196" s="5357"/>
      <c r="Z196" s="1288" t="s">
        <v>1382</v>
      </c>
      <c r="AA196"/>
    </row>
    <row r="197" spans="1:27" ht="18" customHeight="1">
      <c r="A197" s="5357"/>
      <c r="B197" s="5372"/>
      <c r="C197" s="5373"/>
      <c r="D197" s="5373"/>
      <c r="E197" s="5373"/>
      <c r="F197" s="5373"/>
      <c r="G197" s="5373"/>
      <c r="H197" s="5373"/>
      <c r="I197" s="5373"/>
      <c r="J197" s="5373"/>
      <c r="K197" s="5373"/>
      <c r="L197" s="5373"/>
      <c r="M197" s="5373"/>
      <c r="N197" s="5374"/>
      <c r="O197" s="1326"/>
      <c r="P197" s="1326"/>
      <c r="Q197" s="1327"/>
      <c r="R197" s="1328"/>
      <c r="S197" s="1328"/>
      <c r="T197" s="1328"/>
      <c r="U197" s="1328"/>
      <c r="V197" s="1329"/>
      <c r="W197" s="5478"/>
      <c r="X197"/>
      <c r="Y197" s="5357"/>
      <c r="Z197" s="1288" t="s">
        <v>1382</v>
      </c>
      <c r="AA197"/>
    </row>
    <row r="198" spans="1:27" ht="18" customHeight="1">
      <c r="A198" s="5357"/>
      <c r="B198" s="5375"/>
      <c r="C198" s="5376"/>
      <c r="D198" s="5376"/>
      <c r="E198" s="5376"/>
      <c r="F198" s="5376"/>
      <c r="G198" s="5376"/>
      <c r="H198" s="5376"/>
      <c r="I198" s="5376"/>
      <c r="J198" s="5376"/>
      <c r="K198" s="5376"/>
      <c r="L198" s="5376"/>
      <c r="M198" s="5376"/>
      <c r="N198" s="5377"/>
      <c r="O198" s="1469"/>
      <c r="P198" s="1470"/>
      <c r="Q198" s="1470"/>
      <c r="R198" s="1470"/>
      <c r="S198" s="1471"/>
      <c r="T198" s="1471"/>
      <c r="U198" s="1471"/>
      <c r="V198" s="1472"/>
      <c r="W198" s="5478"/>
      <c r="X198"/>
      <c r="Y198" s="5357"/>
      <c r="Z198" s="1288" t="s">
        <v>1382</v>
      </c>
      <c r="AA198"/>
    </row>
    <row r="199" spans="1:27" ht="18" customHeight="1">
      <c r="A199" s="5357"/>
      <c r="B199" s="1474" t="s">
        <v>28</v>
      </c>
      <c r="C199" s="1475"/>
      <c r="D199" s="1476" t="s">
        <v>516</v>
      </c>
      <c r="E199" s="1477"/>
      <c r="F199" s="1478" t="s">
        <v>517</v>
      </c>
      <c r="G199" s="1479">
        <v>1</v>
      </c>
      <c r="H199" s="1480" t="s">
        <v>376</v>
      </c>
      <c r="I199" s="1481" t="str">
        <f>B186</f>
        <v>NOM de la recette a saisir ICI</v>
      </c>
      <c r="J199" s="994"/>
      <c r="K199" s="994"/>
      <c r="L199" s="1475"/>
      <c r="M199" s="5592" t="s">
        <v>13</v>
      </c>
      <c r="N199" s="5593"/>
      <c r="O199" s="5395" t="s">
        <v>1417</v>
      </c>
      <c r="P199" s="5396"/>
      <c r="Q199" s="5396"/>
      <c r="R199" s="5396"/>
      <c r="S199" s="5396"/>
      <c r="T199" s="5396"/>
      <c r="U199" s="5378">
        <f>H51</f>
        <v>16</v>
      </c>
      <c r="V199" s="5379"/>
      <c r="W199" s="5478"/>
      <c r="X199"/>
      <c r="Y199" s="5357"/>
      <c r="Z199" s="1288" t="s">
        <v>1382</v>
      </c>
      <c r="AA199"/>
    </row>
    <row r="200" spans="1:27" ht="18" customHeight="1">
      <c r="A200" s="5357"/>
      <c r="B200" s="1482" t="s">
        <v>12</v>
      </c>
      <c r="C200" s="1481"/>
      <c r="D200" s="1478" t="s">
        <v>518</v>
      </c>
      <c r="E200" s="1240" t="str">
        <f>C201</f>
        <v>portions</v>
      </c>
      <c r="F200" s="1478" t="s">
        <v>519</v>
      </c>
      <c r="G200" s="1483">
        <f>(M201/K201)*G199</f>
        <v>2000</v>
      </c>
      <c r="H200" s="1475"/>
      <c r="I200" s="1475"/>
      <c r="J200" s="1475"/>
      <c r="K200" s="1475"/>
      <c r="L200" s="1475"/>
      <c r="M200" s="5584" t="s">
        <v>315</v>
      </c>
      <c r="N200" s="5585"/>
      <c r="O200" s="5395"/>
      <c r="P200" s="5396"/>
      <c r="Q200" s="5396"/>
      <c r="R200" s="5396"/>
      <c r="S200" s="5396"/>
      <c r="T200" s="5396"/>
      <c r="U200" s="5378"/>
      <c r="V200" s="5379"/>
      <c r="W200" s="5478"/>
      <c r="X200"/>
      <c r="Y200" s="5357"/>
      <c r="Z200" s="1288" t="s">
        <v>1382</v>
      </c>
      <c r="AA200"/>
    </row>
    <row r="201" spans="1:27" ht="18" customHeight="1">
      <c r="A201" s="5357"/>
      <c r="B201" s="5586">
        <v>4</v>
      </c>
      <c r="C201" s="5587" t="s">
        <v>520</v>
      </c>
      <c r="D201" s="1484"/>
      <c r="E201" s="1484"/>
      <c r="F201" s="1485" t="s">
        <v>521</v>
      </c>
      <c r="G201" s="1486">
        <f>B201</f>
        <v>4</v>
      </c>
      <c r="H201" s="1485" t="str">
        <f>C201</f>
        <v>portions</v>
      </c>
      <c r="I201" s="1484"/>
      <c r="J201" s="5588" t="s">
        <v>522</v>
      </c>
      <c r="K201" s="5589">
        <f>N249</f>
        <v>5.0000000000000001E-3</v>
      </c>
      <c r="L201" s="1487"/>
      <c r="M201" s="5590">
        <v>10</v>
      </c>
      <c r="N201" s="5591"/>
      <c r="O201" s="5385" t="s">
        <v>1420</v>
      </c>
      <c r="P201" s="5386"/>
      <c r="Q201" s="5386"/>
      <c r="R201" s="5386"/>
      <c r="S201" s="5386"/>
      <c r="T201" s="5386"/>
      <c r="U201" s="5387" t="str">
        <f>Q51</f>
        <v>Portions</v>
      </c>
      <c r="V201" s="5388"/>
      <c r="W201" s="5478"/>
      <c r="X201"/>
      <c r="Y201" s="5357"/>
      <c r="Z201" s="1288" t="s">
        <v>1382</v>
      </c>
      <c r="AA201"/>
    </row>
    <row r="202" spans="1:27" ht="18" customHeight="1">
      <c r="A202" s="5357"/>
      <c r="B202" s="5586"/>
      <c r="C202" s="5587"/>
      <c r="D202" s="1484"/>
      <c r="E202" s="1484"/>
      <c r="F202" s="1484"/>
      <c r="G202" s="5577">
        <f>K201/M201</f>
        <v>5.0000000000000001E-4</v>
      </c>
      <c r="H202" s="5577"/>
      <c r="I202" s="1484"/>
      <c r="J202" s="5588"/>
      <c r="K202" s="5589"/>
      <c r="L202" s="1487"/>
      <c r="M202" s="5590"/>
      <c r="N202" s="5591"/>
      <c r="O202" s="5385"/>
      <c r="P202" s="5386"/>
      <c r="Q202" s="5386"/>
      <c r="R202" s="5386"/>
      <c r="S202" s="5386"/>
      <c r="T202" s="5386"/>
      <c r="U202" s="5387"/>
      <c r="V202" s="5388"/>
      <c r="W202" s="5478"/>
      <c r="X202"/>
      <c r="Y202" s="5357"/>
      <c r="Z202" s="1288" t="s">
        <v>1382</v>
      </c>
      <c r="AA202"/>
    </row>
    <row r="203" spans="1:27" ht="18" customHeight="1">
      <c r="A203" s="5357"/>
      <c r="B203" s="5375"/>
      <c r="C203" s="5376"/>
      <c r="D203" s="5376"/>
      <c r="E203" s="5376"/>
      <c r="F203" s="5376"/>
      <c r="G203" s="5376"/>
      <c r="H203" s="5376"/>
      <c r="I203" s="5376"/>
      <c r="J203" s="5376"/>
      <c r="K203" s="5376"/>
      <c r="L203" s="5376"/>
      <c r="M203" s="5376"/>
      <c r="N203" s="5377"/>
      <c r="O203" s="1469"/>
      <c r="P203" s="1470"/>
      <c r="Q203" s="1470"/>
      <c r="R203" s="1470"/>
      <c r="S203" s="1471"/>
      <c r="T203" s="1471"/>
      <c r="U203" s="1471"/>
      <c r="V203" s="1472"/>
      <c r="W203" s="5478"/>
      <c r="X203"/>
      <c r="Y203" s="5357"/>
      <c r="Z203" s="1288" t="s">
        <v>1382</v>
      </c>
      <c r="AA203"/>
    </row>
    <row r="204" spans="1:27" ht="18" customHeight="1">
      <c r="A204" s="5357"/>
      <c r="B204" s="5578" t="s">
        <v>30</v>
      </c>
      <c r="C204" s="5579"/>
      <c r="D204" s="5579"/>
      <c r="E204" s="5580" t="s">
        <v>1275</v>
      </c>
      <c r="F204" s="5580"/>
      <c r="G204" s="5580"/>
      <c r="H204" s="5580"/>
      <c r="I204" s="5580"/>
      <c r="J204" s="5580"/>
      <c r="K204" s="5580"/>
      <c r="L204" s="970"/>
      <c r="M204" s="971"/>
      <c r="N204" s="31"/>
      <c r="O204" s="1339"/>
      <c r="P204" s="1340"/>
      <c r="Q204" s="1340"/>
      <c r="R204" s="1340"/>
      <c r="S204" s="1341"/>
      <c r="T204" s="1341"/>
      <c r="U204" s="1341"/>
      <c r="V204" s="1342"/>
      <c r="W204" s="5478"/>
      <c r="X204"/>
      <c r="Y204" s="5357"/>
      <c r="Z204" s="1288" t="s">
        <v>1382</v>
      </c>
      <c r="AA204"/>
    </row>
    <row r="205" spans="1:27" ht="18" customHeight="1">
      <c r="A205" s="5357"/>
      <c r="B205" s="5581" t="s">
        <v>284</v>
      </c>
      <c r="C205" s="5582" t="s">
        <v>313</v>
      </c>
      <c r="D205" s="5582" t="s">
        <v>341</v>
      </c>
      <c r="E205" s="5580"/>
      <c r="F205" s="5580"/>
      <c r="G205" s="5580"/>
      <c r="H205" s="5580"/>
      <c r="I205" s="5580"/>
      <c r="J205" s="5580"/>
      <c r="K205" s="5580"/>
      <c r="L205" s="970"/>
      <c r="M205" s="970"/>
      <c r="N205" s="32"/>
      <c r="O205" s="1339"/>
      <c r="P205" s="1340"/>
      <c r="Q205" s="1340"/>
      <c r="R205" s="1340"/>
      <c r="S205" s="1341"/>
      <c r="T205" s="1341"/>
      <c r="U205" s="1341"/>
      <c r="V205" s="1342"/>
      <c r="W205" s="5478"/>
      <c r="X205"/>
      <c r="Y205" s="5357"/>
      <c r="Z205" s="1288" t="s">
        <v>1382</v>
      </c>
      <c r="AA205"/>
    </row>
    <row r="206" spans="1:27" ht="18" customHeight="1">
      <c r="A206" s="5357"/>
      <c r="B206" s="5581"/>
      <c r="C206" s="5582"/>
      <c r="D206" s="5582"/>
      <c r="E206" s="972" t="s">
        <v>27</v>
      </c>
      <c r="F206" s="958"/>
      <c r="G206" s="958"/>
      <c r="H206" s="973"/>
      <c r="I206" s="974"/>
      <c r="J206" s="975"/>
      <c r="K206" s="975"/>
      <c r="L206" s="976"/>
      <c r="M206" s="976"/>
      <c r="N206" s="33"/>
      <c r="O206" s="1339"/>
      <c r="P206" s="1340"/>
      <c r="Q206" s="1340"/>
      <c r="R206" s="1340"/>
      <c r="S206" s="1341"/>
      <c r="T206" s="1341"/>
      <c r="U206" s="1341"/>
      <c r="V206" s="1342"/>
      <c r="W206" s="5478"/>
      <c r="X206"/>
      <c r="Y206" s="5357"/>
      <c r="Z206" s="1288" t="s">
        <v>1382</v>
      </c>
      <c r="AA206"/>
    </row>
    <row r="207" spans="1:27" ht="18" customHeight="1">
      <c r="A207" s="5357"/>
      <c r="B207" s="5581"/>
      <c r="C207" s="5582"/>
      <c r="D207" s="5583"/>
      <c r="E207" s="977" t="str">
        <f>SUBSTITUTE(ADDRESS(1,COLUMN(),4),"1","")</f>
        <v>E</v>
      </c>
      <c r="F207" s="1048"/>
      <c r="G207" s="1049"/>
      <c r="H207" s="1050"/>
      <c r="I207" s="1050"/>
      <c r="J207" s="1050"/>
      <c r="K207" s="1050"/>
      <c r="L207" s="1051"/>
      <c r="M207" s="1051"/>
      <c r="N207" s="68"/>
      <c r="O207" s="1332"/>
      <c r="P207" s="1333"/>
      <c r="Q207" s="1333"/>
      <c r="R207" s="1333"/>
      <c r="S207" s="1334"/>
      <c r="T207" s="1499" t="s">
        <v>284</v>
      </c>
      <c r="U207" s="1334" t="s">
        <v>313</v>
      </c>
      <c r="V207" s="1335" t="s">
        <v>1273</v>
      </c>
      <c r="W207" s="5478"/>
      <c r="X207"/>
      <c r="Y207" s="5357"/>
      <c r="Z207" s="1288" t="s">
        <v>1382</v>
      </c>
      <c r="AA207"/>
    </row>
    <row r="208" spans="1:27" ht="18" customHeight="1">
      <c r="A208" s="5357"/>
      <c r="B208" s="69"/>
      <c r="C208" s="70"/>
      <c r="D208" s="71"/>
      <c r="E208" s="1500"/>
      <c r="F208" s="982" t="s">
        <v>109</v>
      </c>
      <c r="G208" s="978"/>
      <c r="H208" s="978"/>
      <c r="I208" s="978"/>
      <c r="J208" s="1501">
        <f>E208</f>
        <v>0</v>
      </c>
      <c r="K208" s="979">
        <f t="shared" ref="K208:K247" si="6">IF(ISBLANK(B208),D208,(D208*B208))</f>
        <v>0</v>
      </c>
      <c r="L208" s="980">
        <f>IF(ISTEXT(B208),B208,IF(ISBLANK(B208),0,(B208/B201)*M201))</f>
        <v>0</v>
      </c>
      <c r="M208" s="981">
        <f t="shared" ref="M208:M220" si="7">C208</f>
        <v>0</v>
      </c>
      <c r="N208" s="35">
        <f>(K208/B201)*M201</f>
        <v>0</v>
      </c>
      <c r="O208" s="942"/>
      <c r="P208" s="1283"/>
      <c r="Q208" s="1283"/>
      <c r="R208" s="942"/>
      <c r="S208" s="1365">
        <f t="shared" ref="S208:S247" si="8">J208</f>
        <v>0</v>
      </c>
      <c r="T208" s="1502">
        <f>(L208/M201)*U199</f>
        <v>0</v>
      </c>
      <c r="U208" s="1510">
        <f t="shared" ref="U208:U247" si="9">M208</f>
        <v>0</v>
      </c>
      <c r="V208" s="1504">
        <f>(N208/M201)*U199</f>
        <v>0</v>
      </c>
      <c r="W208" s="5478"/>
      <c r="X208"/>
      <c r="Y208" s="5357"/>
      <c r="Z208" s="1288" t="s">
        <v>1382</v>
      </c>
      <c r="AA208"/>
    </row>
    <row r="209" spans="1:27" ht="18" customHeight="1">
      <c r="A209" s="5357"/>
      <c r="B209" s="72"/>
      <c r="C209" s="73"/>
      <c r="D209" s="34"/>
      <c r="E209" s="1505"/>
      <c r="F209" s="982" t="s">
        <v>1443</v>
      </c>
      <c r="G209" s="982"/>
      <c r="H209" s="982"/>
      <c r="I209" s="982"/>
      <c r="J209" s="1501">
        <f>E209</f>
        <v>0</v>
      </c>
      <c r="K209" s="979">
        <f t="shared" si="6"/>
        <v>0</v>
      </c>
      <c r="L209" s="980">
        <f>IF(ISTEXT(B209),B209,IF(ISBLANK(B209),0,(B209/B201)*M201))</f>
        <v>0</v>
      </c>
      <c r="M209" s="981">
        <f t="shared" si="7"/>
        <v>0</v>
      </c>
      <c r="N209" s="35">
        <f>(K209/B201)*M201</f>
        <v>0</v>
      </c>
      <c r="O209" s="942"/>
      <c r="P209" s="942"/>
      <c r="Q209" s="942"/>
      <c r="R209" s="942"/>
      <c r="S209" s="1365">
        <f t="shared" si="8"/>
        <v>0</v>
      </c>
      <c r="T209" s="1502">
        <f>(L209/M201)*U199</f>
        <v>0</v>
      </c>
      <c r="U209" s="1510">
        <f t="shared" si="9"/>
        <v>0</v>
      </c>
      <c r="V209" s="1504">
        <f>(N209/M201)*U199</f>
        <v>0</v>
      </c>
      <c r="W209" s="5478"/>
      <c r="X209"/>
      <c r="Y209" s="5357"/>
      <c r="Z209" s="1288" t="s">
        <v>1382</v>
      </c>
      <c r="AA209"/>
    </row>
    <row r="210" spans="1:27" ht="18" customHeight="1">
      <c r="A210" s="5357"/>
      <c r="B210" s="72">
        <v>1</v>
      </c>
      <c r="C210" s="73" t="s">
        <v>534</v>
      </c>
      <c r="D210" s="34">
        <v>2E-3</v>
      </c>
      <c r="E210" s="1505" t="s">
        <v>535</v>
      </c>
      <c r="F210" s="982"/>
      <c r="G210" s="982"/>
      <c r="H210" s="982"/>
      <c r="I210" s="982"/>
      <c r="J210" s="1501" t="str">
        <f>E210</f>
        <v>ail</v>
      </c>
      <c r="K210" s="979">
        <f t="shared" si="6"/>
        <v>2E-3</v>
      </c>
      <c r="L210" s="980">
        <f>IF(ISTEXT(B210),B210,IF(ISBLANK(B210),0,(B210/B201)*M201))</f>
        <v>2.5</v>
      </c>
      <c r="M210" s="981" t="str">
        <f t="shared" si="7"/>
        <v>gousse(s)</v>
      </c>
      <c r="N210" s="35">
        <f>(K210/B201)*M201</f>
        <v>5.0000000000000001E-3</v>
      </c>
      <c r="O210" s="942"/>
      <c r="P210" s="942"/>
      <c r="Q210" s="942"/>
      <c r="R210" s="942"/>
      <c r="S210" s="1365" t="str">
        <f t="shared" si="8"/>
        <v>ail</v>
      </c>
      <c r="T210" s="1502">
        <f>(L210/M201)*U199</f>
        <v>4</v>
      </c>
      <c r="U210" s="1510" t="str">
        <f t="shared" si="9"/>
        <v>gousse(s)</v>
      </c>
      <c r="V210" s="1504">
        <f>(N210/M201)*U199</f>
        <v>8.0000000000000002E-3</v>
      </c>
      <c r="W210" s="5478"/>
      <c r="X210"/>
      <c r="Y210" s="5357"/>
      <c r="Z210" s="1288" t="s">
        <v>1382</v>
      </c>
      <c r="AA210"/>
    </row>
    <row r="211" spans="1:27" ht="18" customHeight="1">
      <c r="A211" s="5357"/>
      <c r="B211" s="72"/>
      <c r="C211" s="73"/>
      <c r="D211" s="34"/>
      <c r="E211" s="1505"/>
      <c r="F211" s="982"/>
      <c r="G211" s="982"/>
      <c r="H211" s="982"/>
      <c r="I211" s="982"/>
      <c r="J211" s="1501">
        <f t="shared" ref="J211:J247" si="10">E211</f>
        <v>0</v>
      </c>
      <c r="K211" s="979">
        <f t="shared" si="6"/>
        <v>0</v>
      </c>
      <c r="L211" s="980">
        <f>IF(ISTEXT(B211),B211,IF(ISBLANK(B211),0,(B211/B201)*M201))</f>
        <v>0</v>
      </c>
      <c r="M211" s="981">
        <f t="shared" si="7"/>
        <v>0</v>
      </c>
      <c r="N211" s="35">
        <f>(K211/B201)*M201</f>
        <v>0</v>
      </c>
      <c r="O211" s="942"/>
      <c r="P211" s="942"/>
      <c r="Q211" s="942"/>
      <c r="R211" s="942"/>
      <c r="S211" s="1365">
        <f t="shared" si="8"/>
        <v>0</v>
      </c>
      <c r="T211" s="1502">
        <f>(L211/M201)*U199</f>
        <v>0</v>
      </c>
      <c r="U211" s="1510">
        <f t="shared" si="9"/>
        <v>0</v>
      </c>
      <c r="V211" s="1504">
        <f>(N211/M201)*U199</f>
        <v>0</v>
      </c>
      <c r="W211" s="5478"/>
      <c r="X211"/>
      <c r="Y211" s="5357"/>
      <c r="Z211" s="1288" t="s">
        <v>1382</v>
      </c>
      <c r="AA211"/>
    </row>
    <row r="212" spans="1:27" ht="18" customHeight="1">
      <c r="A212" s="5357"/>
      <c r="B212" s="72"/>
      <c r="C212" s="73"/>
      <c r="D212" s="34"/>
      <c r="E212" s="1505"/>
      <c r="F212" s="982"/>
      <c r="G212" s="982"/>
      <c r="H212" s="982"/>
      <c r="I212" s="982"/>
      <c r="J212" s="1501">
        <f t="shared" si="10"/>
        <v>0</v>
      </c>
      <c r="K212" s="979">
        <f t="shared" si="6"/>
        <v>0</v>
      </c>
      <c r="L212" s="980">
        <f>IF(ISTEXT(B212),B212,IF(ISBLANK(B212),0,(B212/B201)*M201))</f>
        <v>0</v>
      </c>
      <c r="M212" s="981">
        <f t="shared" si="7"/>
        <v>0</v>
      </c>
      <c r="N212" s="35">
        <f>(K212/B201)*M201</f>
        <v>0</v>
      </c>
      <c r="O212" s="942"/>
      <c r="P212" s="942"/>
      <c r="Q212" s="942"/>
      <c r="R212" s="942"/>
      <c r="S212" s="1365">
        <f t="shared" si="8"/>
        <v>0</v>
      </c>
      <c r="T212" s="1502">
        <f>(L212/M201)*U199</f>
        <v>0</v>
      </c>
      <c r="U212" s="1510">
        <f t="shared" si="9"/>
        <v>0</v>
      </c>
      <c r="V212" s="1504">
        <f>(N212/M201)*U199</f>
        <v>0</v>
      </c>
      <c r="W212" s="5478"/>
      <c r="X212"/>
      <c r="Y212" s="5357"/>
      <c r="Z212" s="1288" t="s">
        <v>1382</v>
      </c>
      <c r="AA212"/>
    </row>
    <row r="213" spans="1:27" ht="18" customHeight="1">
      <c r="A213" s="5357"/>
      <c r="B213" s="72"/>
      <c r="C213" s="73"/>
      <c r="D213" s="34"/>
      <c r="E213" s="1505"/>
      <c r="F213" s="982"/>
      <c r="G213" s="982"/>
      <c r="H213" s="982"/>
      <c r="I213" s="982"/>
      <c r="J213" s="1501">
        <f t="shared" si="10"/>
        <v>0</v>
      </c>
      <c r="K213" s="979">
        <f t="shared" si="6"/>
        <v>0</v>
      </c>
      <c r="L213" s="980">
        <f>IF(ISTEXT(B213),B213,IF(ISBLANK(B213),0,(B213/B201)*M201))</f>
        <v>0</v>
      </c>
      <c r="M213" s="981">
        <f t="shared" si="7"/>
        <v>0</v>
      </c>
      <c r="N213" s="35">
        <f>(K213/B201)*M201</f>
        <v>0</v>
      </c>
      <c r="O213" s="942"/>
      <c r="P213" s="942"/>
      <c r="Q213" s="942"/>
      <c r="R213" s="942"/>
      <c r="S213" s="1365">
        <f t="shared" si="8"/>
        <v>0</v>
      </c>
      <c r="T213" s="1502">
        <f>(L213/M201)*U199</f>
        <v>0</v>
      </c>
      <c r="U213" s="1510">
        <f t="shared" si="9"/>
        <v>0</v>
      </c>
      <c r="V213" s="1504">
        <f>(N213/M201)*U199</f>
        <v>0</v>
      </c>
      <c r="W213" s="5478"/>
      <c r="X213"/>
      <c r="Y213" s="5357"/>
      <c r="Z213" s="1288" t="s">
        <v>1382</v>
      </c>
      <c r="AA213"/>
    </row>
    <row r="214" spans="1:27" ht="18" customHeight="1">
      <c r="A214" s="5357"/>
      <c r="B214" s="72"/>
      <c r="C214" s="73"/>
      <c r="D214" s="34"/>
      <c r="E214" s="1505"/>
      <c r="F214" s="982"/>
      <c r="G214" s="982"/>
      <c r="H214" s="982"/>
      <c r="I214" s="982"/>
      <c r="J214" s="1501">
        <f t="shared" si="10"/>
        <v>0</v>
      </c>
      <c r="K214" s="979">
        <f t="shared" si="6"/>
        <v>0</v>
      </c>
      <c r="L214" s="980">
        <f>IF(ISTEXT(B214),B214,IF(ISBLANK(B214),0,(B214/B201)*M201))</f>
        <v>0</v>
      </c>
      <c r="M214" s="981">
        <f t="shared" si="7"/>
        <v>0</v>
      </c>
      <c r="N214" s="35">
        <f>(K214/B201)*M201</f>
        <v>0</v>
      </c>
      <c r="O214" s="942"/>
      <c r="P214" s="942"/>
      <c r="Q214" s="942"/>
      <c r="R214" s="942"/>
      <c r="S214" s="1365">
        <f t="shared" si="8"/>
        <v>0</v>
      </c>
      <c r="T214" s="1502">
        <f>(L214/M201)*U199</f>
        <v>0</v>
      </c>
      <c r="U214" s="1510">
        <f t="shared" si="9"/>
        <v>0</v>
      </c>
      <c r="V214" s="1504">
        <f>(N214/M201)*U199</f>
        <v>0</v>
      </c>
      <c r="W214" s="5478"/>
      <c r="X214"/>
      <c r="Y214" s="5357"/>
      <c r="Z214" s="1288" t="s">
        <v>1382</v>
      </c>
      <c r="AA214"/>
    </row>
    <row r="215" spans="1:27" ht="18" customHeight="1">
      <c r="A215" s="5357"/>
      <c r="B215" s="72"/>
      <c r="C215" s="73"/>
      <c r="D215" s="34"/>
      <c r="E215" s="1505"/>
      <c r="F215" s="982"/>
      <c r="G215" s="982"/>
      <c r="H215" s="982"/>
      <c r="I215" s="982"/>
      <c r="J215" s="1501">
        <f t="shared" si="10"/>
        <v>0</v>
      </c>
      <c r="K215" s="979">
        <f t="shared" si="6"/>
        <v>0</v>
      </c>
      <c r="L215" s="980">
        <f>IF(ISTEXT(B215),B215,IF(ISBLANK(B215),0,(B215/B201)*M201))</f>
        <v>0</v>
      </c>
      <c r="M215" s="981">
        <f t="shared" si="7"/>
        <v>0</v>
      </c>
      <c r="N215" s="35">
        <f>(K215/B201)*M201</f>
        <v>0</v>
      </c>
      <c r="O215" s="942"/>
      <c r="P215" s="942"/>
      <c r="Q215" s="942"/>
      <c r="R215" s="942"/>
      <c r="S215" s="1365">
        <f t="shared" si="8"/>
        <v>0</v>
      </c>
      <c r="T215" s="1502">
        <f>(L215/M201)*U199</f>
        <v>0</v>
      </c>
      <c r="U215" s="1510">
        <f t="shared" si="9"/>
        <v>0</v>
      </c>
      <c r="V215" s="1504">
        <f>(N215/M201)*U199</f>
        <v>0</v>
      </c>
      <c r="W215" s="5478"/>
      <c r="X215"/>
      <c r="Y215" s="5357"/>
      <c r="Z215" s="1288" t="s">
        <v>1382</v>
      </c>
      <c r="AA215"/>
    </row>
    <row r="216" spans="1:27" ht="18" customHeight="1">
      <c r="A216" s="5357"/>
      <c r="B216" s="72"/>
      <c r="C216" s="73"/>
      <c r="D216" s="34"/>
      <c r="E216" s="1505"/>
      <c r="F216" s="982"/>
      <c r="G216" s="982"/>
      <c r="H216" s="982"/>
      <c r="I216" s="982"/>
      <c r="J216" s="1501">
        <f t="shared" si="10"/>
        <v>0</v>
      </c>
      <c r="K216" s="979">
        <f t="shared" si="6"/>
        <v>0</v>
      </c>
      <c r="L216" s="980">
        <f>IF(ISTEXT(B216),B216,IF(ISBLANK(B216),0,(B216/B201)*M201))</f>
        <v>0</v>
      </c>
      <c r="M216" s="981">
        <f t="shared" si="7"/>
        <v>0</v>
      </c>
      <c r="N216" s="35">
        <f>(K216/B201)*M201</f>
        <v>0</v>
      </c>
      <c r="O216" s="942"/>
      <c r="P216" s="942"/>
      <c r="Q216" s="942"/>
      <c r="R216" s="942"/>
      <c r="S216" s="1365">
        <f t="shared" si="8"/>
        <v>0</v>
      </c>
      <c r="T216" s="1502">
        <f>(L216/M201)*U199</f>
        <v>0</v>
      </c>
      <c r="U216" s="1510">
        <f t="shared" si="9"/>
        <v>0</v>
      </c>
      <c r="V216" s="1504">
        <f>(N216/M201)*U199</f>
        <v>0</v>
      </c>
      <c r="W216" s="5478"/>
      <c r="X216"/>
      <c r="Y216" s="5357"/>
      <c r="Z216" s="1288" t="s">
        <v>1382</v>
      </c>
      <c r="AA216"/>
    </row>
    <row r="217" spans="1:27" ht="18" customHeight="1">
      <c r="A217" s="5357"/>
      <c r="B217" s="72"/>
      <c r="C217" s="73"/>
      <c r="D217" s="34"/>
      <c r="E217" s="1505"/>
      <c r="F217" s="982"/>
      <c r="G217" s="982"/>
      <c r="H217" s="982"/>
      <c r="I217" s="982"/>
      <c r="J217" s="1501">
        <f t="shared" si="10"/>
        <v>0</v>
      </c>
      <c r="K217" s="979">
        <f t="shared" si="6"/>
        <v>0</v>
      </c>
      <c r="L217" s="980">
        <f>IF(ISTEXT(B217),B217,IF(ISBLANK(B217),0,(B217/B201)*M201))</f>
        <v>0</v>
      </c>
      <c r="M217" s="981">
        <f t="shared" si="7"/>
        <v>0</v>
      </c>
      <c r="N217" s="35">
        <f>(K217/B201)*M201</f>
        <v>0</v>
      </c>
      <c r="O217" s="942"/>
      <c r="P217" s="942"/>
      <c r="Q217" s="942"/>
      <c r="R217" s="942"/>
      <c r="S217" s="1365">
        <f t="shared" si="8"/>
        <v>0</v>
      </c>
      <c r="T217" s="1502">
        <f>(L217/M201)*U199</f>
        <v>0</v>
      </c>
      <c r="U217" s="1510">
        <f t="shared" si="9"/>
        <v>0</v>
      </c>
      <c r="V217" s="1504">
        <f>(N217/M201)*U199</f>
        <v>0</v>
      </c>
      <c r="W217" s="5478"/>
      <c r="X217"/>
      <c r="Y217" s="5357"/>
      <c r="Z217" s="1288" t="s">
        <v>1382</v>
      </c>
      <c r="AA217"/>
    </row>
    <row r="218" spans="1:27" ht="18" customHeight="1">
      <c r="A218" s="5357"/>
      <c r="B218" s="72"/>
      <c r="C218" s="73"/>
      <c r="D218" s="34"/>
      <c r="E218" s="1505"/>
      <c r="F218" s="982"/>
      <c r="G218" s="982"/>
      <c r="H218" s="982"/>
      <c r="I218" s="982"/>
      <c r="J218" s="1501">
        <f t="shared" si="10"/>
        <v>0</v>
      </c>
      <c r="K218" s="979">
        <f t="shared" si="6"/>
        <v>0</v>
      </c>
      <c r="L218" s="980">
        <f>IF(ISTEXT(B218),B218,IF(ISBLANK(B218),0,(B218/B201)*M201))</f>
        <v>0</v>
      </c>
      <c r="M218" s="981">
        <f t="shared" si="7"/>
        <v>0</v>
      </c>
      <c r="N218" s="35">
        <f>(K218/B201)*M201</f>
        <v>0</v>
      </c>
      <c r="O218" s="942"/>
      <c r="P218" s="942"/>
      <c r="Q218" s="942"/>
      <c r="R218" s="942"/>
      <c r="S218" s="1365">
        <f t="shared" si="8"/>
        <v>0</v>
      </c>
      <c r="T218" s="1502">
        <f>(L218/M201)*U199</f>
        <v>0</v>
      </c>
      <c r="U218" s="1510">
        <f t="shared" si="9"/>
        <v>0</v>
      </c>
      <c r="V218" s="1504">
        <f>(N218/M201)*U199</f>
        <v>0</v>
      </c>
      <c r="W218" s="5478"/>
      <c r="X218"/>
      <c r="Y218" s="5357"/>
      <c r="Z218" s="1288" t="s">
        <v>1382</v>
      </c>
      <c r="AA218"/>
    </row>
    <row r="219" spans="1:27" ht="18" customHeight="1">
      <c r="A219" s="5357"/>
      <c r="B219" s="72"/>
      <c r="C219" s="73"/>
      <c r="D219" s="34"/>
      <c r="E219" s="1505"/>
      <c r="F219" s="982"/>
      <c r="G219" s="982"/>
      <c r="H219" s="982"/>
      <c r="I219" s="982"/>
      <c r="J219" s="1501">
        <f t="shared" si="10"/>
        <v>0</v>
      </c>
      <c r="K219" s="979">
        <f t="shared" si="6"/>
        <v>0</v>
      </c>
      <c r="L219" s="980">
        <f>IF(ISTEXT(B219),B219,IF(ISBLANK(B219),0,(B219/B201)*M201))</f>
        <v>0</v>
      </c>
      <c r="M219" s="981">
        <f t="shared" si="7"/>
        <v>0</v>
      </c>
      <c r="N219" s="35">
        <f>(K219/B201)*M201</f>
        <v>0</v>
      </c>
      <c r="O219" s="942"/>
      <c r="P219" s="942"/>
      <c r="Q219" s="942"/>
      <c r="R219" s="942"/>
      <c r="S219" s="1365">
        <f t="shared" si="8"/>
        <v>0</v>
      </c>
      <c r="T219" s="1502">
        <f>(L219/M201)*U199</f>
        <v>0</v>
      </c>
      <c r="U219" s="1510">
        <f t="shared" si="9"/>
        <v>0</v>
      </c>
      <c r="V219" s="1504">
        <f>(N219/M201)*U199</f>
        <v>0</v>
      </c>
      <c r="W219" s="5478"/>
      <c r="X219"/>
      <c r="Y219" s="5357"/>
      <c r="Z219" s="1288" t="s">
        <v>1382</v>
      </c>
      <c r="AA219"/>
    </row>
    <row r="220" spans="1:27" ht="18" customHeight="1">
      <c r="A220" s="5357"/>
      <c r="B220" s="72"/>
      <c r="C220" s="73"/>
      <c r="D220" s="34"/>
      <c r="E220" s="1505"/>
      <c r="F220" s="982"/>
      <c r="G220" s="982"/>
      <c r="H220" s="982"/>
      <c r="I220" s="982"/>
      <c r="J220" s="1501">
        <f t="shared" si="10"/>
        <v>0</v>
      </c>
      <c r="K220" s="979">
        <f t="shared" si="6"/>
        <v>0</v>
      </c>
      <c r="L220" s="980">
        <f>IF(ISTEXT(B220),B220,IF(ISBLANK(B220),0,(B220/B201)*M201))</f>
        <v>0</v>
      </c>
      <c r="M220" s="981">
        <f t="shared" si="7"/>
        <v>0</v>
      </c>
      <c r="N220" s="35">
        <f>(K220/B201)*M201</f>
        <v>0</v>
      </c>
      <c r="O220" s="942"/>
      <c r="P220" s="942"/>
      <c r="Q220" s="942"/>
      <c r="R220" s="942"/>
      <c r="S220" s="1365">
        <f t="shared" si="8"/>
        <v>0</v>
      </c>
      <c r="T220" s="1502">
        <f>(L220/M201)*U199</f>
        <v>0</v>
      </c>
      <c r="U220" s="1510">
        <f t="shared" si="9"/>
        <v>0</v>
      </c>
      <c r="V220" s="1504">
        <f>(N220/M201)*U199</f>
        <v>0</v>
      </c>
      <c r="W220" s="5478"/>
      <c r="X220"/>
      <c r="Y220" s="5357"/>
      <c r="Z220" s="1288" t="s">
        <v>1382</v>
      </c>
      <c r="AA220"/>
    </row>
    <row r="221" spans="1:27" ht="18" customHeight="1">
      <c r="A221" s="5357"/>
      <c r="B221" s="72"/>
      <c r="C221" s="73"/>
      <c r="D221" s="34"/>
      <c r="E221" s="1505"/>
      <c r="F221" s="982"/>
      <c r="G221" s="982"/>
      <c r="H221" s="982"/>
      <c r="I221" s="982"/>
      <c r="J221" s="1501">
        <f t="shared" si="10"/>
        <v>0</v>
      </c>
      <c r="K221" s="979">
        <f t="shared" si="6"/>
        <v>0</v>
      </c>
      <c r="L221" s="980">
        <f>IF(ISTEXT(B221),B221,IF(ISBLANK(B221),0,(B221/B201)*M201))</f>
        <v>0</v>
      </c>
      <c r="M221" s="981">
        <f>C221</f>
        <v>0</v>
      </c>
      <c r="N221" s="35">
        <f>(K221/B201)*M201</f>
        <v>0</v>
      </c>
      <c r="O221" s="942"/>
      <c r="P221" s="942"/>
      <c r="Q221" s="942"/>
      <c r="R221" s="942"/>
      <c r="S221" s="1365">
        <f t="shared" si="8"/>
        <v>0</v>
      </c>
      <c r="T221" s="1502">
        <f>(L221/M201)*U199</f>
        <v>0</v>
      </c>
      <c r="U221" s="1510">
        <f t="shared" si="9"/>
        <v>0</v>
      </c>
      <c r="V221" s="1504">
        <f>(N221/M201)*U199</f>
        <v>0</v>
      </c>
      <c r="W221" s="5478"/>
      <c r="X221"/>
      <c r="Y221" s="5357"/>
      <c r="Z221" s="1288" t="s">
        <v>1382</v>
      </c>
      <c r="AA221"/>
    </row>
    <row r="222" spans="1:27" ht="18" customHeight="1">
      <c r="A222" s="5357"/>
      <c r="B222" s="72"/>
      <c r="C222" s="73"/>
      <c r="D222" s="34"/>
      <c r="E222" s="1505"/>
      <c r="F222" s="982"/>
      <c r="G222" s="982"/>
      <c r="H222" s="982"/>
      <c r="I222" s="982"/>
      <c r="J222" s="1501">
        <f t="shared" si="10"/>
        <v>0</v>
      </c>
      <c r="K222" s="979">
        <f t="shared" si="6"/>
        <v>0</v>
      </c>
      <c r="L222" s="980">
        <f>IF(ISTEXT(B222),B222,IF(ISBLANK(B222),0,(B222/B201)*M201))</f>
        <v>0</v>
      </c>
      <c r="M222" s="981">
        <f t="shared" ref="M222:M247" si="11">C222</f>
        <v>0</v>
      </c>
      <c r="N222" s="35">
        <f>(K222/B201)*M201</f>
        <v>0</v>
      </c>
      <c r="O222" s="942"/>
      <c r="P222" s="942"/>
      <c r="Q222" s="942"/>
      <c r="R222" s="942"/>
      <c r="S222" s="1365">
        <f t="shared" si="8"/>
        <v>0</v>
      </c>
      <c r="T222" s="1502">
        <f>(L222/M201)*U199</f>
        <v>0</v>
      </c>
      <c r="U222" s="1510">
        <f t="shared" si="9"/>
        <v>0</v>
      </c>
      <c r="V222" s="1504">
        <f>(N222/M201)*U199</f>
        <v>0</v>
      </c>
      <c r="W222" s="5478"/>
      <c r="X222"/>
      <c r="Y222" s="5357"/>
      <c r="Z222" s="1288" t="s">
        <v>1382</v>
      </c>
      <c r="AA222"/>
    </row>
    <row r="223" spans="1:27" ht="18" customHeight="1">
      <c r="A223" s="5357"/>
      <c r="B223" s="72"/>
      <c r="C223" s="73"/>
      <c r="D223" s="34"/>
      <c r="E223" s="1505"/>
      <c r="F223" s="982"/>
      <c r="G223" s="982"/>
      <c r="H223" s="982"/>
      <c r="I223" s="982"/>
      <c r="J223" s="1501">
        <f t="shared" si="10"/>
        <v>0</v>
      </c>
      <c r="K223" s="979">
        <f t="shared" si="6"/>
        <v>0</v>
      </c>
      <c r="L223" s="980">
        <f>IF(ISTEXT(B223),B223,IF(ISBLANK(B223),0,(B223/B201)*M201))</f>
        <v>0</v>
      </c>
      <c r="M223" s="981">
        <f t="shared" si="11"/>
        <v>0</v>
      </c>
      <c r="N223" s="35">
        <f>(K223/B201)*M201</f>
        <v>0</v>
      </c>
      <c r="O223" s="942"/>
      <c r="P223" s="942"/>
      <c r="Q223" s="942"/>
      <c r="R223" s="942"/>
      <c r="S223" s="1365">
        <f t="shared" si="8"/>
        <v>0</v>
      </c>
      <c r="T223" s="1502">
        <f>(L223/M201)*U199</f>
        <v>0</v>
      </c>
      <c r="U223" s="1510">
        <f t="shared" si="9"/>
        <v>0</v>
      </c>
      <c r="V223" s="1504">
        <f>(N223/M201)*U199</f>
        <v>0</v>
      </c>
      <c r="W223" s="5478"/>
      <c r="X223"/>
      <c r="Y223" s="5357"/>
      <c r="Z223" s="1288" t="s">
        <v>1382</v>
      </c>
      <c r="AA223"/>
    </row>
    <row r="224" spans="1:27" ht="18" customHeight="1">
      <c r="A224" s="5357"/>
      <c r="B224" s="72"/>
      <c r="C224" s="73"/>
      <c r="D224" s="34"/>
      <c r="E224" s="1505"/>
      <c r="F224" s="982"/>
      <c r="G224" s="982"/>
      <c r="H224" s="982"/>
      <c r="I224" s="982"/>
      <c r="J224" s="1501">
        <f t="shared" si="10"/>
        <v>0</v>
      </c>
      <c r="K224" s="979">
        <f t="shared" si="6"/>
        <v>0</v>
      </c>
      <c r="L224" s="980">
        <f>IF(ISTEXT(B224),B224,IF(ISBLANK(B224),0,(B224/B201)*M201))</f>
        <v>0</v>
      </c>
      <c r="M224" s="981">
        <f t="shared" si="11"/>
        <v>0</v>
      </c>
      <c r="N224" s="35">
        <f>(K224/B201)*M201</f>
        <v>0</v>
      </c>
      <c r="O224" s="942"/>
      <c r="P224" s="942"/>
      <c r="Q224" s="942"/>
      <c r="R224" s="942"/>
      <c r="S224" s="1365">
        <f t="shared" si="8"/>
        <v>0</v>
      </c>
      <c r="T224" s="1502">
        <f>(L224/M201)*U199</f>
        <v>0</v>
      </c>
      <c r="U224" s="1510">
        <f t="shared" si="9"/>
        <v>0</v>
      </c>
      <c r="V224" s="1504">
        <f>(N224/M201)*U199</f>
        <v>0</v>
      </c>
      <c r="W224" s="5478"/>
      <c r="X224"/>
      <c r="Y224" s="5357"/>
      <c r="Z224" s="1288" t="s">
        <v>1382</v>
      </c>
      <c r="AA224"/>
    </row>
    <row r="225" spans="1:27" ht="18" customHeight="1">
      <c r="A225" s="5357"/>
      <c r="B225" s="72"/>
      <c r="C225" s="73"/>
      <c r="D225" s="34"/>
      <c r="E225" s="1505"/>
      <c r="F225" s="982"/>
      <c r="G225" s="982"/>
      <c r="H225" s="982"/>
      <c r="I225" s="982"/>
      <c r="J225" s="1501">
        <f t="shared" si="10"/>
        <v>0</v>
      </c>
      <c r="K225" s="979">
        <f t="shared" si="6"/>
        <v>0</v>
      </c>
      <c r="L225" s="980">
        <f>IF(ISTEXT(B225),B225,IF(ISBLANK(B225),0,(B225/B201)*M201))</f>
        <v>0</v>
      </c>
      <c r="M225" s="981">
        <f t="shared" si="11"/>
        <v>0</v>
      </c>
      <c r="N225" s="35">
        <f>(K225/B201)*M201</f>
        <v>0</v>
      </c>
      <c r="O225" s="942"/>
      <c r="P225" s="942"/>
      <c r="Q225" s="942"/>
      <c r="R225" s="942"/>
      <c r="S225" s="1365">
        <f t="shared" si="8"/>
        <v>0</v>
      </c>
      <c r="T225" s="1502">
        <f>(L225/M201)*U199</f>
        <v>0</v>
      </c>
      <c r="U225" s="1510">
        <f t="shared" si="9"/>
        <v>0</v>
      </c>
      <c r="V225" s="1504">
        <f>(N225/M201)*U199</f>
        <v>0</v>
      </c>
      <c r="W225" s="5478"/>
      <c r="X225"/>
      <c r="Y225" s="5357"/>
      <c r="Z225" s="1288" t="s">
        <v>1382</v>
      </c>
      <c r="AA225"/>
    </row>
    <row r="226" spans="1:27" ht="18" customHeight="1">
      <c r="A226" s="5357"/>
      <c r="B226" s="72"/>
      <c r="C226" s="73"/>
      <c r="D226" s="34"/>
      <c r="E226" s="1505"/>
      <c r="F226" s="982"/>
      <c r="G226" s="982"/>
      <c r="H226" s="982"/>
      <c r="I226" s="982"/>
      <c r="J226" s="1501">
        <f t="shared" si="10"/>
        <v>0</v>
      </c>
      <c r="K226" s="979">
        <f t="shared" si="6"/>
        <v>0</v>
      </c>
      <c r="L226" s="980">
        <f>IF(ISTEXT(B226),B226,IF(ISBLANK(B226),0,(B226/B201)*M201))</f>
        <v>0</v>
      </c>
      <c r="M226" s="981">
        <f t="shared" si="11"/>
        <v>0</v>
      </c>
      <c r="N226" s="35">
        <f>(K226/B201)*M201</f>
        <v>0</v>
      </c>
      <c r="O226" s="942"/>
      <c r="P226" s="942"/>
      <c r="Q226" s="942"/>
      <c r="R226" s="942"/>
      <c r="S226" s="1365">
        <f t="shared" si="8"/>
        <v>0</v>
      </c>
      <c r="T226" s="1502">
        <f>(L226/M201)*U199</f>
        <v>0</v>
      </c>
      <c r="U226" s="1510">
        <f t="shared" si="9"/>
        <v>0</v>
      </c>
      <c r="V226" s="1504">
        <f>(N226/M201)*U199</f>
        <v>0</v>
      </c>
      <c r="W226" s="5478"/>
      <c r="X226"/>
      <c r="Y226" s="5357"/>
      <c r="Z226" s="1288" t="s">
        <v>1382</v>
      </c>
      <c r="AA226"/>
    </row>
    <row r="227" spans="1:27" ht="18" customHeight="1">
      <c r="A227" s="5357"/>
      <c r="B227" s="72"/>
      <c r="C227" s="73"/>
      <c r="D227" s="34"/>
      <c r="E227" s="1505"/>
      <c r="F227" s="982"/>
      <c r="G227" s="982"/>
      <c r="H227" s="982"/>
      <c r="I227" s="982"/>
      <c r="J227" s="1501">
        <f t="shared" si="10"/>
        <v>0</v>
      </c>
      <c r="K227" s="979">
        <f t="shared" si="6"/>
        <v>0</v>
      </c>
      <c r="L227" s="980">
        <f>IF(ISTEXT(B227),B227,IF(ISBLANK(B227),0,(B227/B201)*M201))</f>
        <v>0</v>
      </c>
      <c r="M227" s="981">
        <f t="shared" si="11"/>
        <v>0</v>
      </c>
      <c r="N227" s="35">
        <f>(K227/B201)*M201</f>
        <v>0</v>
      </c>
      <c r="O227" s="942"/>
      <c r="P227" s="942"/>
      <c r="Q227" s="942"/>
      <c r="R227" s="942"/>
      <c r="S227" s="1365">
        <f t="shared" si="8"/>
        <v>0</v>
      </c>
      <c r="T227" s="1502">
        <f>(L227/M201)*U199</f>
        <v>0</v>
      </c>
      <c r="U227" s="1510">
        <f t="shared" si="9"/>
        <v>0</v>
      </c>
      <c r="V227" s="1504">
        <f>(N227/M201)*U199</f>
        <v>0</v>
      </c>
      <c r="W227" s="5478"/>
      <c r="X227"/>
      <c r="Y227" s="5357"/>
      <c r="Z227" s="1288" t="s">
        <v>1382</v>
      </c>
      <c r="AA227"/>
    </row>
    <row r="228" spans="1:27" ht="18" customHeight="1">
      <c r="A228" s="5357"/>
      <c r="B228" s="72"/>
      <c r="C228" s="73"/>
      <c r="D228" s="34"/>
      <c r="E228" s="1505"/>
      <c r="F228" s="982"/>
      <c r="G228" s="982"/>
      <c r="H228" s="982"/>
      <c r="I228" s="982"/>
      <c r="J228" s="1501">
        <f t="shared" si="10"/>
        <v>0</v>
      </c>
      <c r="K228" s="979">
        <f t="shared" si="6"/>
        <v>0</v>
      </c>
      <c r="L228" s="980">
        <f>IF(ISTEXT(B228),B228,IF(ISBLANK(B228),0,(B228/B201)*M201))</f>
        <v>0</v>
      </c>
      <c r="M228" s="981">
        <f t="shared" si="11"/>
        <v>0</v>
      </c>
      <c r="N228" s="35">
        <f>(K228/B201)*M201</f>
        <v>0</v>
      </c>
      <c r="O228" s="942"/>
      <c r="P228" s="942"/>
      <c r="Q228" s="942"/>
      <c r="R228" s="942"/>
      <c r="S228" s="1365">
        <f t="shared" si="8"/>
        <v>0</v>
      </c>
      <c r="T228" s="1502">
        <f>(L228/M201)*U199</f>
        <v>0</v>
      </c>
      <c r="U228" s="1510">
        <f t="shared" si="9"/>
        <v>0</v>
      </c>
      <c r="V228" s="1504">
        <f>(N228/M201)*U199</f>
        <v>0</v>
      </c>
      <c r="W228" s="5478"/>
      <c r="X228"/>
      <c r="Y228" s="5357"/>
      <c r="Z228" s="1288" t="s">
        <v>1382</v>
      </c>
      <c r="AA228"/>
    </row>
    <row r="229" spans="1:27" ht="18" customHeight="1">
      <c r="A229" s="5357"/>
      <c r="B229" s="72"/>
      <c r="C229" s="73"/>
      <c r="D229" s="34"/>
      <c r="E229" s="1505"/>
      <c r="F229" s="982"/>
      <c r="G229" s="982"/>
      <c r="H229" s="982"/>
      <c r="I229" s="982"/>
      <c r="J229" s="1501">
        <f t="shared" si="10"/>
        <v>0</v>
      </c>
      <c r="K229" s="979">
        <f t="shared" si="6"/>
        <v>0</v>
      </c>
      <c r="L229" s="980">
        <f>IF(ISTEXT(B229),B229,IF(ISBLANK(B229),0,(B229/B201)*M201))</f>
        <v>0</v>
      </c>
      <c r="M229" s="981">
        <f t="shared" si="11"/>
        <v>0</v>
      </c>
      <c r="N229" s="35">
        <f>(K229/B201)*M201</f>
        <v>0</v>
      </c>
      <c r="O229" s="942"/>
      <c r="P229" s="942"/>
      <c r="Q229" s="942"/>
      <c r="R229" s="942"/>
      <c r="S229" s="1365">
        <f t="shared" si="8"/>
        <v>0</v>
      </c>
      <c r="T229" s="1502">
        <f>(L229/M201)*U199</f>
        <v>0</v>
      </c>
      <c r="U229" s="1510">
        <f t="shared" si="9"/>
        <v>0</v>
      </c>
      <c r="V229" s="1504">
        <f>(N229/M201)*U199</f>
        <v>0</v>
      </c>
      <c r="W229" s="5478"/>
      <c r="X229"/>
      <c r="Y229" s="5357"/>
      <c r="Z229" s="1288" t="s">
        <v>1382</v>
      </c>
      <c r="AA229"/>
    </row>
    <row r="230" spans="1:27" ht="18" customHeight="1">
      <c r="A230" s="5357"/>
      <c r="B230" s="72"/>
      <c r="C230" s="73"/>
      <c r="D230" s="34"/>
      <c r="E230" s="1505"/>
      <c r="F230" s="982"/>
      <c r="G230" s="982"/>
      <c r="H230" s="982"/>
      <c r="I230" s="982"/>
      <c r="J230" s="1501">
        <f t="shared" si="10"/>
        <v>0</v>
      </c>
      <c r="K230" s="979">
        <f t="shared" si="6"/>
        <v>0</v>
      </c>
      <c r="L230" s="980">
        <f>IF(ISTEXT(B230),B230,IF(ISBLANK(B230),0,(B230/B201)*M201))</f>
        <v>0</v>
      </c>
      <c r="M230" s="981">
        <f t="shared" si="11"/>
        <v>0</v>
      </c>
      <c r="N230" s="35">
        <f>(K230/B201)*M201</f>
        <v>0</v>
      </c>
      <c r="O230" s="942"/>
      <c r="P230" s="942"/>
      <c r="Q230" s="942"/>
      <c r="R230" s="942"/>
      <c r="S230" s="1365">
        <f t="shared" si="8"/>
        <v>0</v>
      </c>
      <c r="T230" s="1502">
        <f>(L230/M201)*U199</f>
        <v>0</v>
      </c>
      <c r="U230" s="1510">
        <f t="shared" si="9"/>
        <v>0</v>
      </c>
      <c r="V230" s="1504">
        <f>(N230/M201)*U199</f>
        <v>0</v>
      </c>
      <c r="W230" s="5478"/>
      <c r="X230"/>
      <c r="Y230" s="5357"/>
      <c r="Z230" s="1288" t="s">
        <v>1382</v>
      </c>
      <c r="AA230"/>
    </row>
    <row r="231" spans="1:27" ht="18" customHeight="1">
      <c r="A231" s="5357"/>
      <c r="B231" s="72"/>
      <c r="C231" s="73"/>
      <c r="D231" s="34"/>
      <c r="E231" s="1505"/>
      <c r="F231" s="982"/>
      <c r="G231" s="982"/>
      <c r="H231" s="982"/>
      <c r="I231" s="982"/>
      <c r="J231" s="1501">
        <f t="shared" si="10"/>
        <v>0</v>
      </c>
      <c r="K231" s="979">
        <f t="shared" si="6"/>
        <v>0</v>
      </c>
      <c r="L231" s="980">
        <f>IF(ISTEXT(B231),B231,IF(ISBLANK(B231),0,(B231/B201)*M201))</f>
        <v>0</v>
      </c>
      <c r="M231" s="981">
        <f t="shared" si="11"/>
        <v>0</v>
      </c>
      <c r="N231" s="35">
        <f>(K231/B201)*M201</f>
        <v>0</v>
      </c>
      <c r="O231" s="942"/>
      <c r="P231" s="942"/>
      <c r="Q231" s="942"/>
      <c r="R231" s="942"/>
      <c r="S231" s="1365">
        <f t="shared" si="8"/>
        <v>0</v>
      </c>
      <c r="T231" s="1502">
        <f>(L231/M201)*U199</f>
        <v>0</v>
      </c>
      <c r="U231" s="1510">
        <f t="shared" si="9"/>
        <v>0</v>
      </c>
      <c r="V231" s="1504">
        <f>(N231/M201)*U199</f>
        <v>0</v>
      </c>
      <c r="W231" s="5478"/>
      <c r="X231"/>
      <c r="Y231" s="5357"/>
      <c r="Z231" s="1288" t="s">
        <v>1382</v>
      </c>
      <c r="AA231"/>
    </row>
    <row r="232" spans="1:27" ht="18" customHeight="1">
      <c r="A232" s="5357"/>
      <c r="B232" s="72"/>
      <c r="C232" s="73"/>
      <c r="D232" s="34"/>
      <c r="E232" s="1505"/>
      <c r="F232" s="982"/>
      <c r="G232" s="982"/>
      <c r="H232" s="982"/>
      <c r="I232" s="982"/>
      <c r="J232" s="1501">
        <f t="shared" si="10"/>
        <v>0</v>
      </c>
      <c r="K232" s="979">
        <f t="shared" si="6"/>
        <v>0</v>
      </c>
      <c r="L232" s="980">
        <f>IF(ISTEXT(B232),B232,IF(ISBLANK(B232),0,(B232/B201)*M201))</f>
        <v>0</v>
      </c>
      <c r="M232" s="981">
        <f t="shared" si="11"/>
        <v>0</v>
      </c>
      <c r="N232" s="35">
        <f>(K232/B201)*M201</f>
        <v>0</v>
      </c>
      <c r="O232" s="942"/>
      <c r="P232" s="942"/>
      <c r="Q232" s="942"/>
      <c r="R232" s="942"/>
      <c r="S232" s="1365">
        <f t="shared" si="8"/>
        <v>0</v>
      </c>
      <c r="T232" s="1502">
        <f>(L232/M201)*U199</f>
        <v>0</v>
      </c>
      <c r="U232" s="1510">
        <f t="shared" si="9"/>
        <v>0</v>
      </c>
      <c r="V232" s="1504">
        <f>(N232/M201)*U199</f>
        <v>0</v>
      </c>
      <c r="W232" s="5478"/>
      <c r="X232"/>
      <c r="Y232" s="5357"/>
      <c r="Z232" s="1288" t="s">
        <v>1382</v>
      </c>
      <c r="AA232"/>
    </row>
    <row r="233" spans="1:27" ht="18" customHeight="1">
      <c r="A233" s="5357"/>
      <c r="B233" s="72"/>
      <c r="C233" s="73"/>
      <c r="D233" s="34"/>
      <c r="E233" s="1505"/>
      <c r="F233" s="982"/>
      <c r="G233" s="982"/>
      <c r="H233" s="982"/>
      <c r="I233" s="982"/>
      <c r="J233" s="1501">
        <f t="shared" si="10"/>
        <v>0</v>
      </c>
      <c r="K233" s="979">
        <f t="shared" si="6"/>
        <v>0</v>
      </c>
      <c r="L233" s="980">
        <f>IF(ISTEXT(B233),B233,IF(ISBLANK(B233),0,(B233/B201)*M201))</f>
        <v>0</v>
      </c>
      <c r="M233" s="981">
        <f t="shared" si="11"/>
        <v>0</v>
      </c>
      <c r="N233" s="35">
        <f>(K233/B201)*M201</f>
        <v>0</v>
      </c>
      <c r="O233" s="942"/>
      <c r="P233" s="942"/>
      <c r="Q233" s="942"/>
      <c r="R233" s="942"/>
      <c r="S233" s="1365">
        <f t="shared" si="8"/>
        <v>0</v>
      </c>
      <c r="T233" s="1502">
        <f>(L233/M201)*U199</f>
        <v>0</v>
      </c>
      <c r="U233" s="1510">
        <f t="shared" si="9"/>
        <v>0</v>
      </c>
      <c r="V233" s="1504">
        <f>(N233/M201)*U199</f>
        <v>0</v>
      </c>
      <c r="W233" s="5478"/>
      <c r="X233"/>
      <c r="Y233" s="5357"/>
      <c r="Z233" s="1288" t="s">
        <v>1382</v>
      </c>
      <c r="AA233"/>
    </row>
    <row r="234" spans="1:27" ht="18" customHeight="1">
      <c r="A234" s="5357"/>
      <c r="B234" s="72"/>
      <c r="C234" s="73"/>
      <c r="D234" s="34"/>
      <c r="E234" s="1505"/>
      <c r="F234" s="982"/>
      <c r="G234" s="982"/>
      <c r="H234" s="982"/>
      <c r="I234" s="982"/>
      <c r="J234" s="1501">
        <f t="shared" si="10"/>
        <v>0</v>
      </c>
      <c r="K234" s="979">
        <f t="shared" si="6"/>
        <v>0</v>
      </c>
      <c r="L234" s="980">
        <f>IF(ISTEXT(B234),B234,IF(ISBLANK(B234),0,(B234/B201)*M201))</f>
        <v>0</v>
      </c>
      <c r="M234" s="981">
        <f t="shared" si="11"/>
        <v>0</v>
      </c>
      <c r="N234" s="35">
        <f>(K234/B201)*M201</f>
        <v>0</v>
      </c>
      <c r="O234" s="942"/>
      <c r="P234" s="942"/>
      <c r="Q234" s="942"/>
      <c r="R234" s="942"/>
      <c r="S234" s="1365">
        <f t="shared" si="8"/>
        <v>0</v>
      </c>
      <c r="T234" s="1502">
        <f>(L234/M201)*U199</f>
        <v>0</v>
      </c>
      <c r="U234" s="1510">
        <f t="shared" si="9"/>
        <v>0</v>
      </c>
      <c r="V234" s="1504">
        <f>(N234/M201)*U199</f>
        <v>0</v>
      </c>
      <c r="W234" s="5478"/>
      <c r="X234"/>
      <c r="Y234" s="5357"/>
      <c r="Z234" s="1288" t="s">
        <v>1382</v>
      </c>
      <c r="AA234"/>
    </row>
    <row r="235" spans="1:27" ht="18" customHeight="1">
      <c r="A235" s="5357"/>
      <c r="B235" s="72"/>
      <c r="C235" s="73"/>
      <c r="D235" s="34"/>
      <c r="E235" s="1505"/>
      <c r="F235" s="982"/>
      <c r="G235" s="982"/>
      <c r="H235" s="982"/>
      <c r="I235" s="982"/>
      <c r="J235" s="1501">
        <f t="shared" si="10"/>
        <v>0</v>
      </c>
      <c r="K235" s="979">
        <f t="shared" si="6"/>
        <v>0</v>
      </c>
      <c r="L235" s="980">
        <f>IF(ISTEXT(B235),B235,IF(ISBLANK(B235),0,(B235/B201)*M201))</f>
        <v>0</v>
      </c>
      <c r="M235" s="981">
        <f t="shared" si="11"/>
        <v>0</v>
      </c>
      <c r="N235" s="35">
        <f>(K235/B201)*M201</f>
        <v>0</v>
      </c>
      <c r="O235" s="942"/>
      <c r="P235" s="942"/>
      <c r="Q235" s="942"/>
      <c r="R235" s="942"/>
      <c r="S235" s="1365">
        <f t="shared" si="8"/>
        <v>0</v>
      </c>
      <c r="T235" s="1502">
        <f>(L235/M201)*U199</f>
        <v>0</v>
      </c>
      <c r="U235" s="1510">
        <f t="shared" si="9"/>
        <v>0</v>
      </c>
      <c r="V235" s="1504">
        <f>(N235/M201)*U199</f>
        <v>0</v>
      </c>
      <c r="W235" s="5478"/>
      <c r="X235"/>
      <c r="Y235" s="5357"/>
      <c r="Z235" s="1288" t="s">
        <v>1382</v>
      </c>
      <c r="AA235"/>
    </row>
    <row r="236" spans="1:27" ht="18" customHeight="1">
      <c r="A236" s="5357"/>
      <c r="B236" s="72"/>
      <c r="C236" s="73"/>
      <c r="D236" s="34"/>
      <c r="E236" s="1505"/>
      <c r="F236" s="982"/>
      <c r="G236" s="982"/>
      <c r="H236" s="982"/>
      <c r="I236" s="982"/>
      <c r="J236" s="1501">
        <f t="shared" si="10"/>
        <v>0</v>
      </c>
      <c r="K236" s="979">
        <f t="shared" si="6"/>
        <v>0</v>
      </c>
      <c r="L236" s="980">
        <f>IF(ISTEXT(B236),B236,IF(ISBLANK(B236),0,(B236/B201)*M201))</f>
        <v>0</v>
      </c>
      <c r="M236" s="981">
        <f t="shared" si="11"/>
        <v>0</v>
      </c>
      <c r="N236" s="35">
        <f>(K236/B201)*M201</f>
        <v>0</v>
      </c>
      <c r="O236" s="942"/>
      <c r="P236" s="942"/>
      <c r="Q236" s="942"/>
      <c r="R236" s="942"/>
      <c r="S236" s="1365">
        <f t="shared" si="8"/>
        <v>0</v>
      </c>
      <c r="T236" s="1502">
        <f>(L236/M201)*U199</f>
        <v>0</v>
      </c>
      <c r="U236" s="1510">
        <f t="shared" si="9"/>
        <v>0</v>
      </c>
      <c r="V236" s="1504">
        <f>(N236/M201)*U199</f>
        <v>0</v>
      </c>
      <c r="W236" s="5478"/>
      <c r="X236"/>
      <c r="Y236" s="5357"/>
      <c r="Z236" s="1288" t="s">
        <v>1382</v>
      </c>
      <c r="AA236"/>
    </row>
    <row r="237" spans="1:27" ht="18" customHeight="1">
      <c r="A237" s="5357"/>
      <c r="B237" s="72"/>
      <c r="C237" s="73"/>
      <c r="D237" s="34"/>
      <c r="E237" s="1505"/>
      <c r="F237" s="982"/>
      <c r="G237" s="982"/>
      <c r="H237" s="982"/>
      <c r="I237" s="982"/>
      <c r="J237" s="1501">
        <f t="shared" si="10"/>
        <v>0</v>
      </c>
      <c r="K237" s="979">
        <f t="shared" si="6"/>
        <v>0</v>
      </c>
      <c r="L237" s="980">
        <f>IF(ISTEXT(B237),B237,IF(ISBLANK(B237),0,(B237/B201)*M201))</f>
        <v>0</v>
      </c>
      <c r="M237" s="981">
        <f t="shared" si="11"/>
        <v>0</v>
      </c>
      <c r="N237" s="35">
        <f>(K237/B201)*M201</f>
        <v>0</v>
      </c>
      <c r="O237" s="942"/>
      <c r="P237" s="942"/>
      <c r="Q237" s="942"/>
      <c r="R237" s="942"/>
      <c r="S237" s="1365">
        <f t="shared" si="8"/>
        <v>0</v>
      </c>
      <c r="T237" s="1502">
        <f>(L237/M201)*U199</f>
        <v>0</v>
      </c>
      <c r="U237" s="1510">
        <f t="shared" si="9"/>
        <v>0</v>
      </c>
      <c r="V237" s="1504">
        <f>(N237/M201)*U199</f>
        <v>0</v>
      </c>
      <c r="W237" s="5478"/>
      <c r="X237"/>
      <c r="Y237" s="5357"/>
      <c r="Z237" s="1288" t="s">
        <v>1382</v>
      </c>
      <c r="AA237"/>
    </row>
    <row r="238" spans="1:27" ht="18" customHeight="1">
      <c r="A238" s="5357"/>
      <c r="B238" s="72"/>
      <c r="C238" s="73"/>
      <c r="D238" s="34"/>
      <c r="E238" s="1505"/>
      <c r="F238" s="982"/>
      <c r="G238" s="982"/>
      <c r="H238" s="982"/>
      <c r="I238" s="982"/>
      <c r="J238" s="1501">
        <f t="shared" si="10"/>
        <v>0</v>
      </c>
      <c r="K238" s="979">
        <f t="shared" si="6"/>
        <v>0</v>
      </c>
      <c r="L238" s="980">
        <f>IF(ISTEXT(B238),B238,IF(ISBLANK(B238),0,(B238/B201)*M201))</f>
        <v>0</v>
      </c>
      <c r="M238" s="981">
        <f t="shared" si="11"/>
        <v>0</v>
      </c>
      <c r="N238" s="35">
        <f>(K238/B201)*M201</f>
        <v>0</v>
      </c>
      <c r="O238" s="942"/>
      <c r="P238" s="942"/>
      <c r="Q238" s="942"/>
      <c r="R238" s="942"/>
      <c r="S238" s="1365">
        <f t="shared" si="8"/>
        <v>0</v>
      </c>
      <c r="T238" s="1502">
        <f>(L238/M201)*U199</f>
        <v>0</v>
      </c>
      <c r="U238" s="1510">
        <f t="shared" si="9"/>
        <v>0</v>
      </c>
      <c r="V238" s="1504">
        <f>(N238/M201)*U199</f>
        <v>0</v>
      </c>
      <c r="W238" s="5478"/>
      <c r="X238"/>
      <c r="Y238" s="5357"/>
      <c r="Z238" s="1288" t="s">
        <v>1382</v>
      </c>
      <c r="AA238"/>
    </row>
    <row r="239" spans="1:27" ht="18" customHeight="1">
      <c r="A239" s="5357"/>
      <c r="B239" s="72"/>
      <c r="C239" s="73"/>
      <c r="D239" s="34"/>
      <c r="E239" s="1505"/>
      <c r="F239" s="982"/>
      <c r="G239" s="982"/>
      <c r="H239" s="982"/>
      <c r="I239" s="982"/>
      <c r="J239" s="1501">
        <f t="shared" si="10"/>
        <v>0</v>
      </c>
      <c r="K239" s="979">
        <f t="shared" si="6"/>
        <v>0</v>
      </c>
      <c r="L239" s="980">
        <f>IF(ISTEXT(B239),B239,IF(ISBLANK(B239),0,(B239/B201)*M201))</f>
        <v>0</v>
      </c>
      <c r="M239" s="981">
        <f t="shared" si="11"/>
        <v>0</v>
      </c>
      <c r="N239" s="35">
        <f>(K239/B201)*M201</f>
        <v>0</v>
      </c>
      <c r="O239" s="942"/>
      <c r="P239" s="942"/>
      <c r="Q239" s="942"/>
      <c r="R239" s="942"/>
      <c r="S239" s="1365">
        <f t="shared" si="8"/>
        <v>0</v>
      </c>
      <c r="T239" s="1502">
        <f>(L239/M201)*U199</f>
        <v>0</v>
      </c>
      <c r="U239" s="1510">
        <f t="shared" si="9"/>
        <v>0</v>
      </c>
      <c r="V239" s="1504">
        <f>(N239/M201)*U199</f>
        <v>0</v>
      </c>
      <c r="W239" s="5478"/>
      <c r="X239"/>
      <c r="Y239" s="5357"/>
      <c r="Z239" s="1288" t="s">
        <v>1382</v>
      </c>
      <c r="AA239"/>
    </row>
    <row r="240" spans="1:27" ht="18" customHeight="1">
      <c r="A240" s="5357"/>
      <c r="B240" s="72"/>
      <c r="C240" s="73"/>
      <c r="D240" s="34"/>
      <c r="E240" s="1505"/>
      <c r="F240" s="982"/>
      <c r="G240" s="982"/>
      <c r="H240" s="982"/>
      <c r="I240" s="982"/>
      <c r="J240" s="1501">
        <f t="shared" si="10"/>
        <v>0</v>
      </c>
      <c r="K240" s="979">
        <f t="shared" si="6"/>
        <v>0</v>
      </c>
      <c r="L240" s="980">
        <f>IF(ISTEXT(B240),B240,IF(ISBLANK(B240),0,(B240/B201)*M201))</f>
        <v>0</v>
      </c>
      <c r="M240" s="981">
        <f t="shared" si="11"/>
        <v>0</v>
      </c>
      <c r="N240" s="35">
        <f>(K240/B201)*M201</f>
        <v>0</v>
      </c>
      <c r="O240" s="942"/>
      <c r="P240" s="942"/>
      <c r="Q240" s="942"/>
      <c r="R240" s="942"/>
      <c r="S240" s="1365">
        <f t="shared" si="8"/>
        <v>0</v>
      </c>
      <c r="T240" s="1502">
        <f>(L240/M201)*U199</f>
        <v>0</v>
      </c>
      <c r="U240" s="1510">
        <f t="shared" si="9"/>
        <v>0</v>
      </c>
      <c r="V240" s="1504">
        <f>(N240/M201)*U199</f>
        <v>0</v>
      </c>
      <c r="W240" s="5478"/>
      <c r="X240"/>
      <c r="Y240" s="5357"/>
      <c r="Z240" s="1288" t="s">
        <v>1382</v>
      </c>
      <c r="AA240"/>
    </row>
    <row r="241" spans="1:27" ht="18" customHeight="1">
      <c r="A241" s="5357"/>
      <c r="B241" s="72"/>
      <c r="C241" s="73"/>
      <c r="D241" s="34"/>
      <c r="E241" s="1505"/>
      <c r="F241" s="982"/>
      <c r="G241" s="982"/>
      <c r="H241" s="982"/>
      <c r="I241" s="982"/>
      <c r="J241" s="1501">
        <f t="shared" si="10"/>
        <v>0</v>
      </c>
      <c r="K241" s="979">
        <f t="shared" si="6"/>
        <v>0</v>
      </c>
      <c r="L241" s="980">
        <f>IF(ISTEXT(B241),B241,IF(ISBLANK(B241),0,(B241/B201)*M201))</f>
        <v>0</v>
      </c>
      <c r="M241" s="981">
        <f t="shared" si="11"/>
        <v>0</v>
      </c>
      <c r="N241" s="35">
        <f>(K241/B201)*M201</f>
        <v>0</v>
      </c>
      <c r="O241" s="942"/>
      <c r="P241" s="942"/>
      <c r="Q241" s="942"/>
      <c r="R241" s="942"/>
      <c r="S241" s="1365">
        <f t="shared" si="8"/>
        <v>0</v>
      </c>
      <c r="T241" s="1502">
        <f>(L241/M201)*U199</f>
        <v>0</v>
      </c>
      <c r="U241" s="1510">
        <f t="shared" si="9"/>
        <v>0</v>
      </c>
      <c r="V241" s="1504">
        <f>(N241/M201)*U199</f>
        <v>0</v>
      </c>
      <c r="W241" s="5478"/>
      <c r="X241"/>
      <c r="Y241" s="5357"/>
      <c r="Z241" s="1288" t="s">
        <v>1382</v>
      </c>
      <c r="AA241"/>
    </row>
    <row r="242" spans="1:27" ht="18" customHeight="1">
      <c r="A242" s="5357"/>
      <c r="B242" s="72"/>
      <c r="C242" s="73"/>
      <c r="D242" s="34"/>
      <c r="E242" s="1505"/>
      <c r="F242" s="982"/>
      <c r="G242" s="982"/>
      <c r="H242" s="982"/>
      <c r="I242" s="982"/>
      <c r="J242" s="1501">
        <f t="shared" si="10"/>
        <v>0</v>
      </c>
      <c r="K242" s="979">
        <f t="shared" si="6"/>
        <v>0</v>
      </c>
      <c r="L242" s="980">
        <f>IF(ISTEXT(B242),B242,IF(ISBLANK(B242),0,(B242/B201)*M201))</f>
        <v>0</v>
      </c>
      <c r="M242" s="981">
        <f t="shared" si="11"/>
        <v>0</v>
      </c>
      <c r="N242" s="35">
        <f>(K242/B201)*M201</f>
        <v>0</v>
      </c>
      <c r="O242" s="942"/>
      <c r="P242" s="942"/>
      <c r="Q242" s="942"/>
      <c r="R242" s="942"/>
      <c r="S242" s="1365">
        <f t="shared" si="8"/>
        <v>0</v>
      </c>
      <c r="T242" s="1502">
        <f>(L242/M201)*U199</f>
        <v>0</v>
      </c>
      <c r="U242" s="1510">
        <f t="shared" si="9"/>
        <v>0</v>
      </c>
      <c r="V242" s="1504">
        <f>(N242/M201)*U199</f>
        <v>0</v>
      </c>
      <c r="W242" s="5478"/>
      <c r="X242"/>
      <c r="Y242" s="5357"/>
      <c r="Z242" s="1288" t="s">
        <v>1382</v>
      </c>
      <c r="AA242"/>
    </row>
    <row r="243" spans="1:27" ht="18" customHeight="1">
      <c r="A243" s="5357"/>
      <c r="B243" s="72"/>
      <c r="C243" s="73"/>
      <c r="D243" s="34"/>
      <c r="E243" s="1505"/>
      <c r="F243" s="982"/>
      <c r="G243" s="982"/>
      <c r="H243" s="982"/>
      <c r="I243" s="982"/>
      <c r="J243" s="1501">
        <f t="shared" si="10"/>
        <v>0</v>
      </c>
      <c r="K243" s="979">
        <f t="shared" si="6"/>
        <v>0</v>
      </c>
      <c r="L243" s="980">
        <f>IF(ISTEXT(B243),B243,IF(ISBLANK(B243),0,(B243/B201)*M201))</f>
        <v>0</v>
      </c>
      <c r="M243" s="981">
        <f t="shared" si="11"/>
        <v>0</v>
      </c>
      <c r="N243" s="35">
        <f>(K243/B201)*M201</f>
        <v>0</v>
      </c>
      <c r="O243" s="942"/>
      <c r="P243" s="942"/>
      <c r="Q243" s="942"/>
      <c r="R243" s="942"/>
      <c r="S243" s="1365">
        <f t="shared" si="8"/>
        <v>0</v>
      </c>
      <c r="T243" s="1502">
        <f>(L243/M201)*U199</f>
        <v>0</v>
      </c>
      <c r="U243" s="1510">
        <f t="shared" si="9"/>
        <v>0</v>
      </c>
      <c r="V243" s="1504">
        <f>(N243/M201)*U199</f>
        <v>0</v>
      </c>
      <c r="W243" s="5478"/>
      <c r="X243"/>
      <c r="Y243" s="5357"/>
      <c r="Z243" s="1288" t="s">
        <v>1382</v>
      </c>
      <c r="AA243"/>
    </row>
    <row r="244" spans="1:27" ht="18" customHeight="1">
      <c r="A244" s="5357"/>
      <c r="B244" s="72"/>
      <c r="C244" s="73"/>
      <c r="D244" s="34"/>
      <c r="E244" s="1505"/>
      <c r="F244" s="982"/>
      <c r="G244" s="982"/>
      <c r="H244" s="982"/>
      <c r="I244" s="982"/>
      <c r="J244" s="1501">
        <f t="shared" si="10"/>
        <v>0</v>
      </c>
      <c r="K244" s="979">
        <f t="shared" si="6"/>
        <v>0</v>
      </c>
      <c r="L244" s="980">
        <f>IF(ISTEXT(B244),B244,IF(ISBLANK(B244),0,(B244/B201)*M201))</f>
        <v>0</v>
      </c>
      <c r="M244" s="981">
        <f t="shared" si="11"/>
        <v>0</v>
      </c>
      <c r="N244" s="35">
        <f>(K244/B201)*M201</f>
        <v>0</v>
      </c>
      <c r="O244" s="942"/>
      <c r="P244" s="942"/>
      <c r="Q244" s="942"/>
      <c r="R244" s="942"/>
      <c r="S244" s="1365">
        <f t="shared" si="8"/>
        <v>0</v>
      </c>
      <c r="T244" s="1502">
        <f>(L244/M201)*U199</f>
        <v>0</v>
      </c>
      <c r="U244" s="1510">
        <f t="shared" si="9"/>
        <v>0</v>
      </c>
      <c r="V244" s="1504">
        <f>(N244/M201)*U199</f>
        <v>0</v>
      </c>
      <c r="W244" s="5478"/>
      <c r="X244"/>
      <c r="Y244" s="5357"/>
      <c r="Z244" s="1288" t="s">
        <v>1382</v>
      </c>
      <c r="AA244"/>
    </row>
    <row r="245" spans="1:27" ht="18" customHeight="1">
      <c r="A245" s="5357"/>
      <c r="B245" s="72"/>
      <c r="C245" s="73"/>
      <c r="D245" s="34"/>
      <c r="E245" s="1505"/>
      <c r="F245" s="982"/>
      <c r="G245" s="982"/>
      <c r="H245" s="982"/>
      <c r="I245" s="982"/>
      <c r="J245" s="1501">
        <f t="shared" si="10"/>
        <v>0</v>
      </c>
      <c r="K245" s="979">
        <f t="shared" si="6"/>
        <v>0</v>
      </c>
      <c r="L245" s="980">
        <f>IF(ISTEXT(B245),B245,IF(ISBLANK(B245),0,(B245/B201)*M201))</f>
        <v>0</v>
      </c>
      <c r="M245" s="981">
        <f t="shared" si="11"/>
        <v>0</v>
      </c>
      <c r="N245" s="35">
        <f>(K245/B201)*M201</f>
        <v>0</v>
      </c>
      <c r="O245" s="942"/>
      <c r="P245" s="942"/>
      <c r="Q245" s="942"/>
      <c r="R245" s="942"/>
      <c r="S245" s="1365">
        <f t="shared" si="8"/>
        <v>0</v>
      </c>
      <c r="T245" s="1502">
        <f>(L245/M201)*U199</f>
        <v>0</v>
      </c>
      <c r="U245" s="1510">
        <f t="shared" si="9"/>
        <v>0</v>
      </c>
      <c r="V245" s="1504">
        <f>(N245/M201)*U199</f>
        <v>0</v>
      </c>
      <c r="W245" s="5478"/>
      <c r="X245"/>
      <c r="Y245" s="5357"/>
      <c r="Z245" s="1288" t="s">
        <v>1382</v>
      </c>
      <c r="AA245"/>
    </row>
    <row r="246" spans="1:27" ht="18" customHeight="1">
      <c r="A246" s="5357"/>
      <c r="B246" s="72"/>
      <c r="C246" s="73"/>
      <c r="D246" s="34"/>
      <c r="E246" s="1505"/>
      <c r="F246" s="982"/>
      <c r="G246" s="982"/>
      <c r="H246" s="982"/>
      <c r="I246" s="982"/>
      <c r="J246" s="1501">
        <f t="shared" si="10"/>
        <v>0</v>
      </c>
      <c r="K246" s="979">
        <f t="shared" si="6"/>
        <v>0</v>
      </c>
      <c r="L246" s="980">
        <f>IF(ISTEXT(B246),B246,IF(ISBLANK(B246),0,(B246/B201)*M201))</f>
        <v>0</v>
      </c>
      <c r="M246" s="981">
        <f t="shared" si="11"/>
        <v>0</v>
      </c>
      <c r="N246" s="35">
        <f>(K246/B201)*M201</f>
        <v>0</v>
      </c>
      <c r="O246" s="942"/>
      <c r="P246" s="942"/>
      <c r="Q246" s="942"/>
      <c r="R246" s="942"/>
      <c r="S246" s="1365">
        <f t="shared" si="8"/>
        <v>0</v>
      </c>
      <c r="T246" s="1502">
        <f>(L246/M201)*U199</f>
        <v>0</v>
      </c>
      <c r="U246" s="1510">
        <f t="shared" si="9"/>
        <v>0</v>
      </c>
      <c r="V246" s="1504">
        <f>(N246/M201)*U199</f>
        <v>0</v>
      </c>
      <c r="W246" s="5478"/>
      <c r="X246" s="529"/>
      <c r="Y246" s="5357"/>
      <c r="Z246" s="1288" t="s">
        <v>1382</v>
      </c>
      <c r="AA246"/>
    </row>
    <row r="247" spans="1:27" ht="18" customHeight="1">
      <c r="A247" s="5357"/>
      <c r="B247" s="74"/>
      <c r="C247" s="983"/>
      <c r="D247" s="1052"/>
      <c r="E247" s="1505"/>
      <c r="F247" s="982"/>
      <c r="G247" s="982"/>
      <c r="H247" s="982"/>
      <c r="I247" s="982"/>
      <c r="J247" s="1501">
        <f t="shared" si="10"/>
        <v>0</v>
      </c>
      <c r="K247" s="979">
        <f t="shared" si="6"/>
        <v>0</v>
      </c>
      <c r="L247" s="980">
        <f>IF(ISTEXT(B247),B247,IF(ISBLANK(B247),0,(B247/B201)*M201))</f>
        <v>0</v>
      </c>
      <c r="M247" s="981">
        <f t="shared" si="11"/>
        <v>0</v>
      </c>
      <c r="N247" s="35">
        <f>(K247/B201)*M201</f>
        <v>0</v>
      </c>
      <c r="O247" s="942"/>
      <c r="P247" s="942"/>
      <c r="Q247" s="942"/>
      <c r="R247" s="942"/>
      <c r="S247" s="1365">
        <f t="shared" si="8"/>
        <v>0</v>
      </c>
      <c r="T247" s="1502">
        <f>(L247/M201)*U199</f>
        <v>0</v>
      </c>
      <c r="U247" s="1510">
        <f t="shared" si="9"/>
        <v>0</v>
      </c>
      <c r="V247" s="1504">
        <f>(N247/M201)*U199</f>
        <v>0</v>
      </c>
      <c r="W247" s="5478"/>
      <c r="X247" s="529"/>
      <c r="Y247" s="5357"/>
      <c r="Z247" s="5507" t="s">
        <v>1408</v>
      </c>
      <c r="AA247" s="5508"/>
    </row>
    <row r="248" spans="1:27" ht="18" customHeight="1">
      <c r="A248" s="5357"/>
      <c r="B248" s="5568"/>
      <c r="C248" s="5569"/>
      <c r="D248" s="5569"/>
      <c r="E248" s="5569"/>
      <c r="F248" s="5569"/>
      <c r="G248" s="5569"/>
      <c r="H248" s="5569"/>
      <c r="I248" s="5569"/>
      <c r="J248" s="5569"/>
      <c r="K248" s="5569"/>
      <c r="L248" s="5569"/>
      <c r="M248" s="5569"/>
      <c r="N248" s="5570"/>
      <c r="O248" s="1332"/>
      <c r="P248" s="1333"/>
      <c r="Q248" s="1333"/>
      <c r="R248" s="1333"/>
      <c r="S248" s="1334"/>
      <c r="T248" s="1334"/>
      <c r="U248" s="1334"/>
      <c r="V248" s="1335"/>
      <c r="W248" s="5478"/>
      <c r="X248" s="529"/>
      <c r="Y248" s="5357"/>
      <c r="Z248" s="5507"/>
      <c r="AA248" s="5508"/>
    </row>
    <row r="249" spans="1:27" ht="18" customHeight="1">
      <c r="A249" s="5357"/>
      <c r="B249" s="1506"/>
      <c r="C249" s="1053"/>
      <c r="D249" s="1054">
        <f>SUM(D207:D248)</f>
        <v>2E-3</v>
      </c>
      <c r="E249" s="1054"/>
      <c r="F249" s="1055"/>
      <c r="G249" s="1055"/>
      <c r="H249" s="1055"/>
      <c r="I249" s="1055"/>
      <c r="J249" s="1056"/>
      <c r="K249" s="1056"/>
      <c r="L249" s="1057"/>
      <c r="M249" s="1057"/>
      <c r="N249" s="36">
        <f>SUM(N207:N248)</f>
        <v>5.0000000000000001E-3</v>
      </c>
      <c r="O249" s="1332"/>
      <c r="P249" s="1333"/>
      <c r="Q249" s="1333"/>
      <c r="R249" s="1333"/>
      <c r="S249" s="1334"/>
      <c r="T249" s="1334"/>
      <c r="U249" s="1334"/>
      <c r="V249" s="1335"/>
      <c r="W249" s="5478"/>
      <c r="X249" s="529"/>
      <c r="Y249" s="5357"/>
      <c r="Z249" s="5507"/>
      <c r="AA249" s="5508"/>
    </row>
    <row r="250" spans="1:27" ht="18" customHeight="1">
      <c r="A250" s="5357"/>
      <c r="B250" s="5571" t="s">
        <v>2231</v>
      </c>
      <c r="C250" s="5572"/>
      <c r="D250" s="5572"/>
      <c r="E250" s="5572"/>
      <c r="F250" s="5572"/>
      <c r="G250" s="5572"/>
      <c r="H250" s="5572"/>
      <c r="I250" s="5572"/>
      <c r="J250" s="5572"/>
      <c r="K250" s="5572"/>
      <c r="L250" s="5572"/>
      <c r="M250" s="5572"/>
      <c r="N250" s="5573"/>
      <c r="O250" s="1326"/>
      <c r="P250" s="1326"/>
      <c r="Q250" s="1327"/>
      <c r="R250" s="1328"/>
      <c r="S250" s="1328"/>
      <c r="T250" s="1328"/>
      <c r="U250" s="1328"/>
      <c r="V250" s="1329"/>
      <c r="W250" s="5478"/>
      <c r="X250" s="529"/>
      <c r="Y250" s="5357"/>
      <c r="Z250" s="1288" t="s">
        <v>1382</v>
      </c>
      <c r="AA250"/>
    </row>
    <row r="251" spans="1:27" ht="18" customHeight="1">
      <c r="A251" s="5357"/>
      <c r="B251" s="1382"/>
      <c r="C251" s="955" t="s">
        <v>295</v>
      </c>
      <c r="D251" s="956"/>
      <c r="E251" s="956"/>
      <c r="F251" s="956"/>
      <c r="G251" s="5323" t="s">
        <v>247</v>
      </c>
      <c r="H251" s="5323"/>
      <c r="I251" s="5323"/>
      <c r="J251" s="5323"/>
      <c r="K251" s="5323"/>
      <c r="L251" s="5323"/>
      <c r="M251" s="5323"/>
      <c r="N251" s="5324"/>
      <c r="O251" s="1326"/>
      <c r="P251" s="1326"/>
      <c r="Q251" s="1327"/>
      <c r="R251" s="1328"/>
      <c r="S251" s="1328"/>
      <c r="T251" s="1328"/>
      <c r="U251" s="1328"/>
      <c r="V251" s="1329"/>
      <c r="W251" s="5478"/>
      <c r="X251" s="529"/>
      <c r="Y251" s="5357"/>
      <c r="Z251" s="1288" t="s">
        <v>1382</v>
      </c>
      <c r="AA251"/>
    </row>
    <row r="252" spans="1:27" ht="18" customHeight="1">
      <c r="A252" s="5357"/>
      <c r="B252" s="1507"/>
      <c r="C252" s="957" t="s">
        <v>316</v>
      </c>
      <c r="D252" s="958" t="s">
        <v>345</v>
      </c>
      <c r="E252" s="959"/>
      <c r="F252" s="959"/>
      <c r="G252" s="5323"/>
      <c r="H252" s="5323"/>
      <c r="I252" s="5323"/>
      <c r="J252" s="5323"/>
      <c r="K252" s="5323"/>
      <c r="L252" s="5323"/>
      <c r="M252" s="5323"/>
      <c r="N252" s="5324"/>
      <c r="O252" s="1326"/>
      <c r="P252" s="1326"/>
      <c r="Q252" s="1327"/>
      <c r="R252" s="1328"/>
      <c r="S252" s="1328"/>
      <c r="T252" s="1328"/>
      <c r="U252" s="1328"/>
      <c r="V252" s="1329"/>
      <c r="W252" s="5478"/>
      <c r="X252" s="529"/>
      <c r="Y252" s="5357"/>
      <c r="Z252" s="1288" t="s">
        <v>1382</v>
      </c>
      <c r="AA252"/>
    </row>
    <row r="253" spans="1:27" ht="18" customHeight="1">
      <c r="A253" s="5357"/>
      <c r="B253" s="1507"/>
      <c r="C253" s="960" t="s">
        <v>297</v>
      </c>
      <c r="D253" s="955" t="s">
        <v>298</v>
      </c>
      <c r="E253" s="959"/>
      <c r="F253" s="959"/>
      <c r="G253" s="955"/>
      <c r="H253" s="961"/>
      <c r="I253" s="961"/>
      <c r="J253" s="961"/>
      <c r="K253" s="961"/>
      <c r="L253" s="961"/>
      <c r="M253" s="961"/>
      <c r="N253" s="39"/>
      <c r="O253" s="1326"/>
      <c r="P253" s="1326"/>
      <c r="Q253" s="1327"/>
      <c r="R253" s="1328"/>
      <c r="S253" s="1328"/>
      <c r="T253" s="1328"/>
      <c r="U253" s="1328"/>
      <c r="V253" s="1329"/>
      <c r="W253" s="5478"/>
      <c r="X253" s="529"/>
      <c r="Y253" s="5357"/>
      <c r="Z253" s="1288" t="s">
        <v>1382</v>
      </c>
      <c r="AA253"/>
    </row>
    <row r="254" spans="1:27" ht="18" customHeight="1">
      <c r="A254" s="5357"/>
      <c r="B254" s="1318"/>
      <c r="C254" s="962"/>
      <c r="D254" s="963"/>
      <c r="E254" s="964"/>
      <c r="F254" s="964"/>
      <c r="G254" s="965"/>
      <c r="H254" s="966"/>
      <c r="I254" s="966"/>
      <c r="J254" s="966"/>
      <c r="K254" s="1062" t="s">
        <v>299</v>
      </c>
      <c r="L254" s="966"/>
      <c r="M254" s="966"/>
      <c r="N254" s="40"/>
      <c r="O254" s="1326"/>
      <c r="P254" s="1326"/>
      <c r="Q254" s="1327"/>
      <c r="R254" s="1328"/>
      <c r="S254" s="1328"/>
      <c r="T254" s="1328"/>
      <c r="U254" s="1328"/>
      <c r="V254" s="1329"/>
      <c r="W254" s="5478"/>
      <c r="X254" s="529"/>
      <c r="Y254" s="5357"/>
      <c r="Z254" s="1288" t="s">
        <v>1382</v>
      </c>
      <c r="AA254"/>
    </row>
    <row r="255" spans="1:27" ht="18" customHeight="1">
      <c r="A255" s="5357"/>
      <c r="B255" s="2896">
        <v>1</v>
      </c>
      <c r="C255" s="968" t="s">
        <v>346</v>
      </c>
      <c r="D255" s="374"/>
      <c r="E255" s="374"/>
      <c r="F255" s="374"/>
      <c r="G255" s="374"/>
      <c r="H255" s="374"/>
      <c r="I255" s="374"/>
      <c r="J255" s="374"/>
      <c r="K255" s="1062" t="s">
        <v>300</v>
      </c>
      <c r="L255" s="374"/>
      <c r="M255" s="374"/>
      <c r="N255" s="41"/>
      <c r="O255" s="1326"/>
      <c r="P255" s="1326"/>
      <c r="Q255" s="1327"/>
      <c r="R255" s="1328"/>
      <c r="S255" s="1328"/>
      <c r="T255" s="1328"/>
      <c r="U255" s="1328"/>
      <c r="V255" s="1329"/>
      <c r="W255" s="5478"/>
      <c r="X255" s="529"/>
      <c r="Y255" s="5357"/>
      <c r="Z255" s="1288" t="s">
        <v>1382</v>
      </c>
      <c r="AA255"/>
    </row>
    <row r="256" spans="1:27" ht="18" customHeight="1">
      <c r="A256" s="5357"/>
      <c r="B256" s="2896">
        <f>LARGE(B255:B255,1)+1</f>
        <v>2</v>
      </c>
      <c r="C256" s="967"/>
      <c r="D256" s="374"/>
      <c r="E256" s="374"/>
      <c r="F256" s="374"/>
      <c r="G256" s="374"/>
      <c r="H256" s="374"/>
      <c r="I256" s="374"/>
      <c r="J256" s="374"/>
      <c r="K256" s="1062" t="s">
        <v>302</v>
      </c>
      <c r="L256" s="374"/>
      <c r="M256" s="374"/>
      <c r="N256" s="41"/>
      <c r="O256" s="1326"/>
      <c r="P256" s="1326"/>
      <c r="Q256" s="1327"/>
      <c r="R256" s="1328"/>
      <c r="S256" s="1328"/>
      <c r="T256" s="1328"/>
      <c r="U256" s="1328"/>
      <c r="V256" s="1329"/>
      <c r="W256" s="5478"/>
      <c r="X256" s="529"/>
      <c r="Y256" s="5357"/>
      <c r="Z256" s="1288" t="s">
        <v>1382</v>
      </c>
      <c r="AA256"/>
    </row>
    <row r="257" spans="1:27" ht="18" customHeight="1">
      <c r="A257" s="5357"/>
      <c r="B257" s="2896">
        <f>LARGE(B255:B256,1)+1</f>
        <v>3</v>
      </c>
      <c r="C257" s="968" t="s">
        <v>347</v>
      </c>
      <c r="D257" s="374"/>
      <c r="E257" s="374"/>
      <c r="F257" s="374"/>
      <c r="G257" s="374"/>
      <c r="H257" s="374"/>
      <c r="I257" s="374"/>
      <c r="J257" s="374"/>
      <c r="K257" s="374"/>
      <c r="L257" s="374"/>
      <c r="M257" s="374"/>
      <c r="N257" s="41"/>
      <c r="O257" s="1326"/>
      <c r="P257" s="1326"/>
      <c r="Q257" s="1327"/>
      <c r="R257" s="1328"/>
      <c r="S257" s="1328"/>
      <c r="T257" s="1328"/>
      <c r="U257" s="1328"/>
      <c r="V257" s="1329"/>
      <c r="W257" s="5478"/>
      <c r="X257" s="529"/>
      <c r="Y257" s="5357"/>
      <c r="Z257" s="1288" t="s">
        <v>1382</v>
      </c>
      <c r="AA257"/>
    </row>
    <row r="258" spans="1:27" ht="18" customHeight="1">
      <c r="A258" s="5357"/>
      <c r="B258" s="2896">
        <f>LARGE(B255:B257,1)+1</f>
        <v>4</v>
      </c>
      <c r="C258" s="968"/>
      <c r="D258" s="374"/>
      <c r="E258" s="374"/>
      <c r="F258" s="374"/>
      <c r="G258" s="374"/>
      <c r="H258" s="374"/>
      <c r="I258" s="374"/>
      <c r="J258" s="374"/>
      <c r="K258" s="374"/>
      <c r="L258" s="374"/>
      <c r="M258" s="374"/>
      <c r="N258" s="41"/>
      <c r="O258" s="1326"/>
      <c r="P258" s="1326"/>
      <c r="Q258" s="1327"/>
      <c r="R258" s="1328"/>
      <c r="S258" s="1328"/>
      <c r="T258" s="1328"/>
      <c r="U258" s="1328"/>
      <c r="V258" s="1329"/>
      <c r="W258" s="5478"/>
      <c r="X258" s="529"/>
      <c r="Y258" s="5357"/>
      <c r="Z258" s="1288" t="s">
        <v>1382</v>
      </c>
      <c r="AA258"/>
    </row>
    <row r="259" spans="1:27" ht="18" customHeight="1">
      <c r="A259" s="5357"/>
      <c r="B259" s="2896">
        <f>LARGE(B255:B258,1)+1</f>
        <v>5</v>
      </c>
      <c r="C259" s="968" t="s">
        <v>298</v>
      </c>
      <c r="D259" s="374"/>
      <c r="E259" s="374"/>
      <c r="F259" s="374"/>
      <c r="G259" s="374"/>
      <c r="H259" s="374"/>
      <c r="I259" s="374"/>
      <c r="J259" s="374"/>
      <c r="K259" s="374"/>
      <c r="L259" s="374"/>
      <c r="M259" s="374"/>
      <c r="N259" s="41"/>
      <c r="O259" s="1326"/>
      <c r="P259" s="1326"/>
      <c r="Q259" s="1327"/>
      <c r="R259" s="1328"/>
      <c r="S259" s="1328"/>
      <c r="T259" s="1328"/>
      <c r="U259" s="1328"/>
      <c r="V259" s="1329"/>
      <c r="W259" s="5478"/>
      <c r="X259" s="529"/>
      <c r="Y259" s="5357"/>
      <c r="Z259" s="1288" t="s">
        <v>1382</v>
      </c>
      <c r="AA259"/>
    </row>
    <row r="260" spans="1:27" ht="18" customHeight="1">
      <c r="A260" s="5357"/>
      <c r="B260" s="2896">
        <f>LARGE(B255:B259,1)+1</f>
        <v>6</v>
      </c>
      <c r="C260" s="968"/>
      <c r="D260" s="374"/>
      <c r="E260" s="374"/>
      <c r="F260" s="374"/>
      <c r="G260" s="374"/>
      <c r="H260" s="374"/>
      <c r="I260" s="374"/>
      <c r="J260" s="374"/>
      <c r="K260" s="374"/>
      <c r="L260" s="374"/>
      <c r="M260" s="374"/>
      <c r="N260" s="41"/>
      <c r="O260" s="1326"/>
      <c r="P260" s="1326"/>
      <c r="Q260" s="1327"/>
      <c r="R260" s="1328"/>
      <c r="S260" s="1328"/>
      <c r="T260" s="1328"/>
      <c r="U260" s="1328"/>
      <c r="V260" s="1329"/>
      <c r="W260" s="5478"/>
      <c r="X260" s="529"/>
      <c r="Y260" s="5357"/>
      <c r="Z260" s="1288" t="s">
        <v>1382</v>
      </c>
      <c r="AA260"/>
    </row>
    <row r="261" spans="1:27" ht="18" customHeight="1">
      <c r="A261" s="5357"/>
      <c r="B261" s="2896">
        <f>LARGE(B255:B260,1)+1</f>
        <v>7</v>
      </c>
      <c r="C261" s="968" t="s">
        <v>348</v>
      </c>
      <c r="D261" s="374"/>
      <c r="E261" s="374"/>
      <c r="F261" s="374"/>
      <c r="G261" s="374"/>
      <c r="H261" s="374"/>
      <c r="I261" s="374"/>
      <c r="J261" s="374"/>
      <c r="K261" s="374"/>
      <c r="L261" s="374"/>
      <c r="M261" s="374"/>
      <c r="N261" s="41"/>
      <c r="O261" s="1326"/>
      <c r="P261" s="1326"/>
      <c r="Q261" s="1327"/>
      <c r="R261" s="1328"/>
      <c r="S261" s="1328"/>
      <c r="T261" s="1328"/>
      <c r="U261" s="1328"/>
      <c r="V261" s="1329"/>
      <c r="W261" s="5478"/>
      <c r="X261" s="529"/>
      <c r="Y261" s="5357"/>
      <c r="Z261" s="1288" t="s">
        <v>1382</v>
      </c>
      <c r="AA261"/>
    </row>
    <row r="262" spans="1:27" ht="18" customHeight="1">
      <c r="A262" s="5357"/>
      <c r="B262" s="2896">
        <f>LARGE(B255:B261,1)+1</f>
        <v>8</v>
      </c>
      <c r="C262" s="968"/>
      <c r="D262" s="374"/>
      <c r="E262" s="374"/>
      <c r="F262" s="374"/>
      <c r="G262" s="374"/>
      <c r="H262" s="374"/>
      <c r="I262" s="374"/>
      <c r="J262" s="374"/>
      <c r="K262" s="374"/>
      <c r="L262" s="374"/>
      <c r="M262" s="374"/>
      <c r="N262" s="41"/>
      <c r="O262" s="1326"/>
      <c r="P262" s="1326"/>
      <c r="Q262" s="1327"/>
      <c r="R262" s="1328"/>
      <c r="S262" s="1328"/>
      <c r="T262" s="1328"/>
      <c r="U262" s="1328"/>
      <c r="V262" s="1329"/>
      <c r="W262" s="5478"/>
      <c r="X262" s="529"/>
      <c r="Y262" s="5357"/>
      <c r="Z262" s="1288" t="s">
        <v>1382</v>
      </c>
      <c r="AA262"/>
    </row>
    <row r="263" spans="1:27" ht="18" customHeight="1">
      <c r="A263" s="5357"/>
      <c r="B263" s="2896">
        <f>LARGE(B255:B262,1)+1</f>
        <v>9</v>
      </c>
      <c r="C263" s="968" t="s">
        <v>349</v>
      </c>
      <c r="D263" s="374"/>
      <c r="E263" s="374"/>
      <c r="F263" s="374"/>
      <c r="G263" s="374"/>
      <c r="H263" s="374"/>
      <c r="I263" s="374"/>
      <c r="J263" s="374"/>
      <c r="K263" s="374"/>
      <c r="L263" s="374"/>
      <c r="M263" s="374"/>
      <c r="N263" s="41"/>
      <c r="O263" s="1326"/>
      <c r="P263" s="1326"/>
      <c r="Q263" s="1327"/>
      <c r="R263" s="1328"/>
      <c r="S263" s="1328"/>
      <c r="T263" s="1328"/>
      <c r="U263" s="1328"/>
      <c r="V263" s="1329"/>
      <c r="W263" s="5478"/>
      <c r="X263" s="529"/>
      <c r="Y263" s="5357"/>
      <c r="Z263" s="1288" t="s">
        <v>1382</v>
      </c>
      <c r="AA263"/>
    </row>
    <row r="264" spans="1:27" ht="18" customHeight="1">
      <c r="A264" s="5357"/>
      <c r="B264" s="2896">
        <f>LARGE(B255:B263,1)+1</f>
        <v>10</v>
      </c>
      <c r="C264" s="968"/>
      <c r="D264" s="374"/>
      <c r="E264" s="374"/>
      <c r="F264" s="374"/>
      <c r="G264" s="374"/>
      <c r="H264" s="374"/>
      <c r="I264" s="374"/>
      <c r="J264" s="374"/>
      <c r="K264" s="374"/>
      <c r="L264" s="374"/>
      <c r="M264" s="374"/>
      <c r="N264" s="41"/>
      <c r="O264" s="1326"/>
      <c r="P264" s="1326"/>
      <c r="Q264" s="1327"/>
      <c r="R264" s="1328"/>
      <c r="S264" s="1328"/>
      <c r="T264" s="1328"/>
      <c r="U264" s="1328"/>
      <c r="V264" s="1329"/>
      <c r="W264" s="5478"/>
      <c r="X264" s="529"/>
      <c r="Y264" s="5357"/>
      <c r="Z264" s="1288" t="s">
        <v>1382</v>
      </c>
      <c r="AA264"/>
    </row>
    <row r="265" spans="1:27" ht="18" customHeight="1">
      <c r="A265" s="5357"/>
      <c r="B265" s="2896">
        <f>LARGE(B255:B264,1)+1</f>
        <v>11</v>
      </c>
      <c r="C265" s="968"/>
      <c r="D265" s="374"/>
      <c r="E265" s="374"/>
      <c r="F265" s="374"/>
      <c r="G265" s="374"/>
      <c r="H265" s="374"/>
      <c r="I265" s="374"/>
      <c r="J265" s="374"/>
      <c r="K265" s="374"/>
      <c r="L265" s="374"/>
      <c r="M265" s="374"/>
      <c r="N265" s="41"/>
      <c r="O265" s="1326"/>
      <c r="P265" s="1326"/>
      <c r="Q265" s="1327"/>
      <c r="R265" s="1328"/>
      <c r="S265" s="1328"/>
      <c r="T265" s="1328"/>
      <c r="U265" s="1328"/>
      <c r="V265" s="1329"/>
      <c r="W265" s="5478"/>
      <c r="X265" s="529"/>
      <c r="Y265" s="5357"/>
      <c r="Z265" s="1288" t="s">
        <v>1382</v>
      </c>
      <c r="AA265"/>
    </row>
    <row r="266" spans="1:27" ht="18" customHeight="1">
      <c r="A266" s="5357"/>
      <c r="B266" s="2896">
        <f>LARGE(B255:B265,1)+1</f>
        <v>12</v>
      </c>
      <c r="C266" s="968"/>
      <c r="D266" s="374"/>
      <c r="E266" s="374"/>
      <c r="F266" s="374"/>
      <c r="G266" s="374"/>
      <c r="H266" s="374"/>
      <c r="I266" s="374"/>
      <c r="J266" s="374"/>
      <c r="K266" s="374"/>
      <c r="L266" s="374"/>
      <c r="M266" s="374"/>
      <c r="N266" s="41"/>
      <c r="O266" s="1326"/>
      <c r="P266" s="1326"/>
      <c r="Q266" s="1327"/>
      <c r="R266" s="1328"/>
      <c r="S266" s="1328"/>
      <c r="T266" s="1328"/>
      <c r="U266" s="1328"/>
      <c r="V266" s="1329"/>
      <c r="W266" s="5478"/>
      <c r="X266" s="529"/>
      <c r="Y266" s="5357"/>
      <c r="Z266" s="1288" t="s">
        <v>1382</v>
      </c>
      <c r="AA266"/>
    </row>
    <row r="267" spans="1:27" ht="18" customHeight="1">
      <c r="A267" s="5357"/>
      <c r="B267" s="2896">
        <f>LARGE(B255:B266,1)+1</f>
        <v>13</v>
      </c>
      <c r="C267" s="968"/>
      <c r="D267" s="374"/>
      <c r="E267" s="374"/>
      <c r="F267" s="374"/>
      <c r="G267" s="374"/>
      <c r="H267" s="374"/>
      <c r="I267" s="374"/>
      <c r="J267" s="374"/>
      <c r="K267" s="374"/>
      <c r="L267" s="374"/>
      <c r="M267" s="374"/>
      <c r="N267" s="41"/>
      <c r="O267" s="1326"/>
      <c r="P267" s="1326"/>
      <c r="Q267" s="1327"/>
      <c r="R267" s="1328"/>
      <c r="S267" s="1328"/>
      <c r="T267" s="1328"/>
      <c r="U267" s="1328"/>
      <c r="V267" s="1329"/>
      <c r="W267" s="5478"/>
      <c r="X267" s="529"/>
      <c r="Y267" s="5357"/>
      <c r="Z267" s="1288" t="s">
        <v>1382</v>
      </c>
      <c r="AA267"/>
    </row>
    <row r="268" spans="1:27" ht="18" customHeight="1">
      <c r="A268" s="5357"/>
      <c r="B268" s="2896">
        <f>LARGE(B255:B267,1)+1</f>
        <v>14</v>
      </c>
      <c r="C268" s="968"/>
      <c r="D268" s="374"/>
      <c r="E268" s="374"/>
      <c r="F268" s="374"/>
      <c r="G268" s="374"/>
      <c r="H268" s="374"/>
      <c r="I268" s="374"/>
      <c r="J268" s="374"/>
      <c r="K268" s="374"/>
      <c r="L268" s="374"/>
      <c r="M268" s="374"/>
      <c r="N268" s="41"/>
      <c r="O268" s="1326"/>
      <c r="P268" s="1326"/>
      <c r="Q268" s="1327"/>
      <c r="R268" s="1328"/>
      <c r="S268" s="1328"/>
      <c r="T268" s="1328"/>
      <c r="U268" s="1328"/>
      <c r="V268" s="1329"/>
      <c r="W268" s="5478"/>
      <c r="X268" s="529"/>
      <c r="Y268" s="5357"/>
      <c r="Z268" s="1288" t="s">
        <v>1382</v>
      </c>
      <c r="AA268"/>
    </row>
    <row r="269" spans="1:27" ht="18" customHeight="1">
      <c r="A269" s="5357"/>
      <c r="B269" s="2896">
        <f>LARGE(B255:B268,1)+1</f>
        <v>15</v>
      </c>
      <c r="C269" s="968"/>
      <c r="D269" s="374"/>
      <c r="E269" s="374"/>
      <c r="F269" s="374"/>
      <c r="G269" s="374"/>
      <c r="H269" s="374"/>
      <c r="I269" s="374"/>
      <c r="J269" s="374"/>
      <c r="K269" s="374"/>
      <c r="L269" s="374"/>
      <c r="M269" s="374"/>
      <c r="N269" s="41"/>
      <c r="O269" s="1326"/>
      <c r="P269" s="1326"/>
      <c r="Q269" s="1327"/>
      <c r="R269" s="1328"/>
      <c r="S269" s="1328"/>
      <c r="T269" s="1328"/>
      <c r="U269" s="1328"/>
      <c r="V269" s="1329"/>
      <c r="W269" s="5478"/>
      <c r="X269" s="529"/>
      <c r="Y269" s="5357"/>
      <c r="Z269" s="1288" t="s">
        <v>1382</v>
      </c>
      <c r="AA269"/>
    </row>
    <row r="270" spans="1:27" ht="18" customHeight="1">
      <c r="A270" s="5357"/>
      <c r="B270" s="2896">
        <f>LARGE(B255:B269,1)+1</f>
        <v>16</v>
      </c>
      <c r="C270" s="968"/>
      <c r="D270" s="374"/>
      <c r="E270" s="374"/>
      <c r="F270" s="374"/>
      <c r="G270" s="374"/>
      <c r="H270" s="374"/>
      <c r="I270" s="374"/>
      <c r="J270" s="374"/>
      <c r="K270" s="374"/>
      <c r="L270" s="374"/>
      <c r="M270" s="374"/>
      <c r="N270" s="41"/>
      <c r="O270" s="1326"/>
      <c r="P270" s="1326"/>
      <c r="Q270" s="1327"/>
      <c r="R270" s="1328"/>
      <c r="S270" s="1328"/>
      <c r="T270" s="1328"/>
      <c r="U270" s="1328"/>
      <c r="V270" s="1329"/>
      <c r="W270" s="5478"/>
      <c r="X270" s="529"/>
      <c r="Y270" s="5357"/>
      <c r="Z270" s="1288" t="s">
        <v>1382</v>
      </c>
      <c r="AA270"/>
    </row>
    <row r="271" spans="1:27" ht="18" customHeight="1">
      <c r="A271" s="5357"/>
      <c r="B271" s="2896">
        <f>LARGE(B255:B270,1)+1</f>
        <v>17</v>
      </c>
      <c r="C271" s="968"/>
      <c r="D271" s="374"/>
      <c r="E271" s="374"/>
      <c r="F271" s="374"/>
      <c r="G271" s="374"/>
      <c r="H271" s="374"/>
      <c r="I271" s="374"/>
      <c r="J271" s="374"/>
      <c r="K271" s="374"/>
      <c r="L271" s="374"/>
      <c r="M271" s="374"/>
      <c r="N271" s="41"/>
      <c r="O271" s="1326"/>
      <c r="P271" s="1326"/>
      <c r="Q271" s="1327"/>
      <c r="R271" s="1328"/>
      <c r="S271" s="1328"/>
      <c r="T271" s="1328"/>
      <c r="U271" s="1328"/>
      <c r="V271" s="1329"/>
      <c r="W271" s="5478"/>
      <c r="X271" s="529"/>
      <c r="Y271" s="5357"/>
      <c r="Z271" s="1288" t="s">
        <v>1382</v>
      </c>
      <c r="AA271"/>
    </row>
    <row r="272" spans="1:27" ht="18" customHeight="1">
      <c r="A272" s="5357"/>
      <c r="B272" s="2896">
        <f>LARGE(B255:B271,1)+1</f>
        <v>18</v>
      </c>
      <c r="C272" s="968"/>
      <c r="D272" s="374"/>
      <c r="E272" s="374"/>
      <c r="F272" s="374"/>
      <c r="G272" s="374"/>
      <c r="H272" s="374"/>
      <c r="I272" s="374"/>
      <c r="J272" s="374"/>
      <c r="K272" s="374"/>
      <c r="L272" s="374"/>
      <c r="M272" s="374"/>
      <c r="N272" s="41"/>
      <c r="O272" s="1326"/>
      <c r="P272" s="1326"/>
      <c r="Q272" s="1327"/>
      <c r="R272" s="1328"/>
      <c r="S272" s="1328"/>
      <c r="T272" s="1328"/>
      <c r="U272" s="1328"/>
      <c r="V272" s="1329"/>
      <c r="W272" s="5478"/>
      <c r="X272" s="529"/>
      <c r="Y272" s="5357"/>
      <c r="Z272" s="1288" t="s">
        <v>1382</v>
      </c>
      <c r="AA272"/>
    </row>
    <row r="273" spans="1:27" ht="18" customHeight="1">
      <c r="A273" s="5357"/>
      <c r="B273" s="2896">
        <f>LARGE(B255:B272,1)+1</f>
        <v>19</v>
      </c>
      <c r="C273" s="968"/>
      <c r="D273" s="374"/>
      <c r="E273" s="374"/>
      <c r="F273" s="374"/>
      <c r="G273" s="374"/>
      <c r="H273" s="374"/>
      <c r="I273" s="374"/>
      <c r="J273" s="374"/>
      <c r="K273" s="374"/>
      <c r="L273" s="374"/>
      <c r="M273" s="374"/>
      <c r="N273" s="41"/>
      <c r="O273" s="1326"/>
      <c r="P273" s="1326"/>
      <c r="Q273" s="1327"/>
      <c r="R273" s="1328"/>
      <c r="S273" s="1328"/>
      <c r="T273" s="1328"/>
      <c r="U273" s="1328"/>
      <c r="V273" s="1329"/>
      <c r="W273" s="5478"/>
      <c r="X273" s="529"/>
      <c r="Y273" s="5357"/>
      <c r="Z273" s="1288" t="s">
        <v>1382</v>
      </c>
      <c r="AA273"/>
    </row>
    <row r="274" spans="1:27" ht="18" customHeight="1">
      <c r="A274" s="5357"/>
      <c r="B274" s="2896">
        <f>LARGE(B255:B273,1)+1</f>
        <v>20</v>
      </c>
      <c r="C274" s="968"/>
      <c r="D274" s="374"/>
      <c r="E274" s="374"/>
      <c r="F274" s="374"/>
      <c r="G274" s="374"/>
      <c r="H274" s="374"/>
      <c r="I274" s="374"/>
      <c r="J274" s="374"/>
      <c r="K274" s="374"/>
      <c r="L274" s="374"/>
      <c r="M274" s="374"/>
      <c r="N274" s="41"/>
      <c r="O274" s="1326"/>
      <c r="P274" s="1326"/>
      <c r="Q274" s="1327"/>
      <c r="R274" s="1328"/>
      <c r="S274" s="1328"/>
      <c r="T274" s="1328"/>
      <c r="U274" s="1328"/>
      <c r="V274" s="1329"/>
      <c r="W274" s="5478"/>
      <c r="X274" s="529"/>
      <c r="Y274" s="5357"/>
      <c r="Z274" s="1288" t="s">
        <v>1382</v>
      </c>
      <c r="AA274"/>
    </row>
    <row r="275" spans="1:27" ht="18" customHeight="1">
      <c r="A275" s="5357"/>
      <c r="B275" s="2896">
        <f>LARGE(B255:B274,1)+1</f>
        <v>21</v>
      </c>
      <c r="C275" s="968"/>
      <c r="D275" s="374"/>
      <c r="E275" s="374"/>
      <c r="F275" s="374"/>
      <c r="G275" s="374"/>
      <c r="H275" s="374"/>
      <c r="I275" s="374"/>
      <c r="J275" s="374"/>
      <c r="K275" s="374"/>
      <c r="L275" s="374"/>
      <c r="M275" s="374"/>
      <c r="N275" s="41"/>
      <c r="O275" s="1326"/>
      <c r="P275" s="1326"/>
      <c r="Q275" s="1327"/>
      <c r="R275" s="1328"/>
      <c r="S275" s="1328"/>
      <c r="T275" s="1328"/>
      <c r="U275" s="1328"/>
      <c r="V275" s="1329"/>
      <c r="W275" s="5478"/>
      <c r="X275" s="529"/>
      <c r="Y275" s="5357"/>
      <c r="Z275" s="1288" t="s">
        <v>1382</v>
      </c>
      <c r="AA275"/>
    </row>
    <row r="276" spans="1:27" ht="18" customHeight="1">
      <c r="A276" s="5357"/>
      <c r="B276" s="2896">
        <f>LARGE(B255:B275,1)+1</f>
        <v>22</v>
      </c>
      <c r="C276" s="968"/>
      <c r="D276" s="374"/>
      <c r="E276" s="374"/>
      <c r="F276" s="374"/>
      <c r="G276" s="374"/>
      <c r="H276" s="374"/>
      <c r="I276" s="374"/>
      <c r="J276" s="374"/>
      <c r="K276" s="374"/>
      <c r="L276" s="374"/>
      <c r="M276" s="374"/>
      <c r="N276" s="41"/>
      <c r="O276" s="1326"/>
      <c r="P276" s="1326"/>
      <c r="Q276" s="1327"/>
      <c r="R276" s="1328"/>
      <c r="S276" s="1328"/>
      <c r="T276" s="1328"/>
      <c r="U276" s="1328"/>
      <c r="V276" s="1329"/>
      <c r="W276" s="5478"/>
      <c r="X276" s="529"/>
      <c r="Y276" s="5357"/>
      <c r="Z276" s="1288" t="s">
        <v>1382</v>
      </c>
      <c r="AA276"/>
    </row>
    <row r="277" spans="1:27" ht="18" customHeight="1">
      <c r="A277" s="5357"/>
      <c r="B277" s="2896">
        <f>LARGE(B255:B276,1)+1</f>
        <v>23</v>
      </c>
      <c r="C277" s="968"/>
      <c r="D277" s="374"/>
      <c r="E277" s="374"/>
      <c r="F277" s="374"/>
      <c r="G277" s="374"/>
      <c r="H277" s="374"/>
      <c r="I277" s="374"/>
      <c r="J277" s="374"/>
      <c r="K277" s="374"/>
      <c r="L277" s="374"/>
      <c r="M277" s="374"/>
      <c r="N277" s="41"/>
      <c r="O277" s="1326"/>
      <c r="P277" s="1326"/>
      <c r="Q277" s="1327"/>
      <c r="R277" s="1328"/>
      <c r="S277" s="1328"/>
      <c r="T277" s="1328"/>
      <c r="U277" s="1328"/>
      <c r="V277" s="1329"/>
      <c r="W277" s="5478"/>
      <c r="X277" s="529"/>
      <c r="Y277" s="5357"/>
      <c r="Z277" s="1288" t="s">
        <v>1382</v>
      </c>
      <c r="AA277"/>
    </row>
    <row r="278" spans="1:27" ht="18" customHeight="1">
      <c r="A278" s="5357"/>
      <c r="B278" s="2896">
        <f>LARGE(B255:B277,1)+1</f>
        <v>24</v>
      </c>
      <c r="C278" s="968"/>
      <c r="D278" s="374"/>
      <c r="E278" s="374"/>
      <c r="F278" s="374"/>
      <c r="G278" s="374"/>
      <c r="H278" s="374"/>
      <c r="I278" s="374"/>
      <c r="J278" s="374"/>
      <c r="K278" s="374"/>
      <c r="L278" s="374"/>
      <c r="M278" s="374"/>
      <c r="N278" s="41"/>
      <c r="O278" s="1326"/>
      <c r="P278" s="1326"/>
      <c r="Q278" s="1327"/>
      <c r="R278" s="1328"/>
      <c r="S278" s="1328"/>
      <c r="T278" s="1328"/>
      <c r="U278" s="1328"/>
      <c r="V278" s="1329"/>
      <c r="W278" s="5478"/>
      <c r="X278" s="529"/>
      <c r="Y278" s="5357"/>
      <c r="Z278" s="1288" t="s">
        <v>1382</v>
      </c>
      <c r="AA278"/>
    </row>
    <row r="279" spans="1:27" ht="18" customHeight="1">
      <c r="A279" s="5357"/>
      <c r="B279" s="2896">
        <f>LARGE(B255:B278,1)+1</f>
        <v>25</v>
      </c>
      <c r="C279" s="968"/>
      <c r="D279" s="374"/>
      <c r="E279" s="374"/>
      <c r="F279" s="374"/>
      <c r="G279" s="374"/>
      <c r="H279" s="374"/>
      <c r="I279" s="374"/>
      <c r="J279" s="374"/>
      <c r="K279" s="374"/>
      <c r="L279" s="374"/>
      <c r="M279" s="374"/>
      <c r="N279" s="41"/>
      <c r="O279" s="1326"/>
      <c r="P279" s="1326"/>
      <c r="Q279" s="1327"/>
      <c r="R279" s="1328"/>
      <c r="S279" s="1328"/>
      <c r="T279" s="1328"/>
      <c r="U279" s="1328"/>
      <c r="V279" s="1329"/>
      <c r="W279" s="5478"/>
      <c r="X279" s="529"/>
      <c r="Y279" s="5357"/>
      <c r="Z279" s="1288" t="s">
        <v>1382</v>
      </c>
      <c r="AA279"/>
    </row>
    <row r="280" spans="1:27" ht="18" customHeight="1">
      <c r="A280" s="5357"/>
      <c r="B280" s="2896">
        <f>LARGE(B255:B279,1)+1</f>
        <v>26</v>
      </c>
      <c r="C280" s="968"/>
      <c r="D280" s="374"/>
      <c r="E280" s="374"/>
      <c r="F280" s="374"/>
      <c r="G280" s="374"/>
      <c r="H280" s="374"/>
      <c r="I280" s="374"/>
      <c r="J280" s="374"/>
      <c r="K280" s="374"/>
      <c r="L280" s="374"/>
      <c r="M280" s="374"/>
      <c r="N280" s="41"/>
      <c r="O280" s="1326"/>
      <c r="P280" s="1326"/>
      <c r="Q280" s="1327"/>
      <c r="R280" s="1328"/>
      <c r="S280" s="1328"/>
      <c r="T280" s="1328"/>
      <c r="U280" s="1328"/>
      <c r="V280" s="1329"/>
      <c r="W280" s="5478"/>
      <c r="X280" s="529"/>
      <c r="Y280" s="5357"/>
      <c r="Z280" s="1288" t="s">
        <v>1382</v>
      </c>
      <c r="AA280"/>
    </row>
    <row r="281" spans="1:27" ht="18" customHeight="1">
      <c r="A281" s="5357"/>
      <c r="B281" s="2896">
        <f>LARGE(B255:B280,1)+1</f>
        <v>27</v>
      </c>
      <c r="C281" s="968"/>
      <c r="D281" s="374"/>
      <c r="E281" s="374"/>
      <c r="F281" s="374"/>
      <c r="G281" s="374"/>
      <c r="H281" s="374"/>
      <c r="I281" s="374"/>
      <c r="J281" s="374"/>
      <c r="K281" s="374"/>
      <c r="L281" s="374"/>
      <c r="M281" s="374"/>
      <c r="N281" s="41"/>
      <c r="O281" s="1326"/>
      <c r="P281" s="1326"/>
      <c r="Q281" s="1327"/>
      <c r="R281" s="1328"/>
      <c r="S281" s="1328"/>
      <c r="T281" s="1328"/>
      <c r="U281" s="1328"/>
      <c r="V281" s="1329"/>
      <c r="W281" s="5478"/>
      <c r="X281" s="529"/>
      <c r="Y281" s="5357"/>
      <c r="Z281" s="1288" t="s">
        <v>1382</v>
      </c>
      <c r="AA281"/>
    </row>
    <row r="282" spans="1:27" ht="18" customHeight="1">
      <c r="A282" s="5357"/>
      <c r="B282" s="2896">
        <f>LARGE(B255:B281,1)+1</f>
        <v>28</v>
      </c>
      <c r="C282" s="968"/>
      <c r="D282" s="374"/>
      <c r="E282" s="374"/>
      <c r="F282" s="374"/>
      <c r="G282" s="374"/>
      <c r="H282" s="374"/>
      <c r="I282" s="374"/>
      <c r="J282" s="374"/>
      <c r="K282" s="374"/>
      <c r="L282" s="374"/>
      <c r="M282" s="374"/>
      <c r="N282" s="41"/>
      <c r="O282" s="1326"/>
      <c r="P282" s="1326"/>
      <c r="Q282" s="1327"/>
      <c r="R282" s="1328"/>
      <c r="S282" s="1328"/>
      <c r="T282" s="1328"/>
      <c r="U282" s="1328"/>
      <c r="V282" s="1329"/>
      <c r="W282" s="5478"/>
      <c r="X282" s="529"/>
      <c r="Y282" s="5357"/>
      <c r="Z282" s="1288" t="s">
        <v>1382</v>
      </c>
      <c r="AA282"/>
    </row>
    <row r="283" spans="1:27" ht="18" customHeight="1">
      <c r="A283" s="5357"/>
      <c r="B283" s="2896">
        <f>LARGE(B255:B282,1)+1</f>
        <v>29</v>
      </c>
      <c r="C283" s="968"/>
      <c r="D283" s="374"/>
      <c r="E283" s="374"/>
      <c r="F283" s="374"/>
      <c r="G283" s="374"/>
      <c r="H283" s="374"/>
      <c r="I283" s="374"/>
      <c r="J283" s="374"/>
      <c r="K283" s="374"/>
      <c r="L283" s="374"/>
      <c r="M283" s="374"/>
      <c r="N283" s="41"/>
      <c r="O283" s="1326"/>
      <c r="P283" s="1326"/>
      <c r="Q283" s="1327"/>
      <c r="R283" s="1328"/>
      <c r="S283" s="1328"/>
      <c r="T283" s="1328"/>
      <c r="U283" s="1328"/>
      <c r="V283" s="1329"/>
      <c r="W283" s="5478"/>
      <c r="X283" s="529"/>
      <c r="Y283" s="5357"/>
      <c r="Z283" s="1288" t="s">
        <v>1382</v>
      </c>
      <c r="AA283"/>
    </row>
    <row r="284" spans="1:27" ht="18" customHeight="1">
      <c r="A284" s="5357"/>
      <c r="B284" s="2896">
        <f>LARGE(B255:B283,1)+1</f>
        <v>30</v>
      </c>
      <c r="C284" s="968"/>
      <c r="D284" s="374"/>
      <c r="E284" s="374"/>
      <c r="F284" s="374"/>
      <c r="G284" s="374"/>
      <c r="H284" s="374"/>
      <c r="I284" s="374"/>
      <c r="J284" s="374"/>
      <c r="K284" s="374"/>
      <c r="L284" s="374"/>
      <c r="M284" s="374"/>
      <c r="N284" s="41"/>
      <c r="O284" s="1326"/>
      <c r="P284" s="1326"/>
      <c r="Q284" s="1327"/>
      <c r="R284" s="1328"/>
      <c r="S284" s="1328"/>
      <c r="T284" s="1328"/>
      <c r="U284" s="1328"/>
      <c r="V284" s="1329"/>
      <c r="W284" s="5478"/>
      <c r="X284" s="529"/>
      <c r="Y284" s="5357"/>
      <c r="Z284" s="1288" t="s">
        <v>1382</v>
      </c>
      <c r="AA284"/>
    </row>
    <row r="285" spans="1:27" ht="18" customHeight="1">
      <c r="A285" s="5357"/>
      <c r="B285" s="2896">
        <f>LARGE(B255:B284,1)+1</f>
        <v>31</v>
      </c>
      <c r="C285" s="968"/>
      <c r="D285" s="374"/>
      <c r="E285" s="374"/>
      <c r="F285" s="374"/>
      <c r="G285" s="374"/>
      <c r="H285" s="374"/>
      <c r="I285" s="374"/>
      <c r="J285" s="374"/>
      <c r="K285" s="374"/>
      <c r="L285" s="374"/>
      <c r="M285" s="374"/>
      <c r="N285" s="41"/>
      <c r="O285" s="1326"/>
      <c r="P285" s="1326"/>
      <c r="Q285" s="1327"/>
      <c r="R285" s="1328"/>
      <c r="S285" s="1328"/>
      <c r="T285" s="1328"/>
      <c r="U285" s="1328"/>
      <c r="V285" s="1329"/>
      <c r="W285" s="5478"/>
      <c r="X285" s="529"/>
      <c r="Y285" s="5357"/>
      <c r="Z285" s="1288" t="s">
        <v>1382</v>
      </c>
      <c r="AA285"/>
    </row>
    <row r="286" spans="1:27" ht="18" customHeight="1">
      <c r="A286" s="5357"/>
      <c r="B286" s="2896">
        <f>LARGE(B255:B285,1)+1</f>
        <v>32</v>
      </c>
      <c r="C286" s="968"/>
      <c r="D286" s="374"/>
      <c r="E286" s="374"/>
      <c r="F286" s="374"/>
      <c r="G286" s="374"/>
      <c r="H286" s="374"/>
      <c r="I286" s="374"/>
      <c r="J286" s="374"/>
      <c r="K286" s="374"/>
      <c r="L286" s="374"/>
      <c r="M286" s="374"/>
      <c r="N286" s="41"/>
      <c r="O286" s="1326"/>
      <c r="P286" s="1326"/>
      <c r="Q286" s="1327"/>
      <c r="R286" s="1328"/>
      <c r="S286" s="1328"/>
      <c r="T286" s="1328"/>
      <c r="U286" s="1328"/>
      <c r="V286" s="1329"/>
      <c r="W286" s="5478"/>
      <c r="X286" s="529"/>
      <c r="Y286" s="5357"/>
      <c r="Z286" s="1288" t="s">
        <v>1382</v>
      </c>
      <c r="AA286"/>
    </row>
    <row r="287" spans="1:27" ht="18" customHeight="1">
      <c r="A287" s="5357"/>
      <c r="B287" s="2896">
        <f>LARGE(B255:B286,1)+1</f>
        <v>33</v>
      </c>
      <c r="C287" s="968"/>
      <c r="D287" s="374"/>
      <c r="E287" s="374"/>
      <c r="F287" s="374"/>
      <c r="G287" s="374"/>
      <c r="H287" s="374"/>
      <c r="I287" s="374"/>
      <c r="J287" s="374"/>
      <c r="K287" s="374"/>
      <c r="L287" s="374"/>
      <c r="M287" s="374"/>
      <c r="N287" s="41"/>
      <c r="O287" s="1326"/>
      <c r="P287" s="1326"/>
      <c r="Q287" s="1327"/>
      <c r="R287" s="1328"/>
      <c r="S287" s="1328"/>
      <c r="T287" s="1328"/>
      <c r="U287" s="1328"/>
      <c r="V287" s="1329"/>
      <c r="W287" s="5478"/>
      <c r="X287" s="529"/>
      <c r="Y287" s="5357"/>
      <c r="Z287" s="1288" t="s">
        <v>1382</v>
      </c>
      <c r="AA287"/>
    </row>
    <row r="288" spans="1:27" ht="18" customHeight="1">
      <c r="A288" s="5357"/>
      <c r="B288" s="2896">
        <f>LARGE(B255:B287,1)+1</f>
        <v>34</v>
      </c>
      <c r="C288" s="969"/>
      <c r="D288" s="374"/>
      <c r="E288" s="374"/>
      <c r="F288" s="374"/>
      <c r="G288" s="374"/>
      <c r="H288" s="374"/>
      <c r="I288" s="374"/>
      <c r="J288" s="374"/>
      <c r="K288" s="374"/>
      <c r="L288" s="374"/>
      <c r="M288" s="374"/>
      <c r="N288" s="41"/>
      <c r="O288" s="1326"/>
      <c r="P288" s="1326"/>
      <c r="Q288" s="1327"/>
      <c r="R288" s="1328"/>
      <c r="S288" s="1328"/>
      <c r="T288" s="1328"/>
      <c r="U288" s="1328"/>
      <c r="V288" s="1329"/>
      <c r="W288" s="5478"/>
      <c r="X288" s="529"/>
      <c r="Y288" s="5357"/>
      <c r="Z288" s="1288" t="s">
        <v>1382</v>
      </c>
      <c r="AA288"/>
    </row>
    <row r="289" spans="1:27" ht="18" customHeight="1">
      <c r="A289" s="5357"/>
      <c r="B289" s="2896">
        <f>LARGE(B255:B288,1)+1</f>
        <v>35</v>
      </c>
      <c r="C289" s="969"/>
      <c r="D289" s="374"/>
      <c r="E289" s="374"/>
      <c r="F289" s="374"/>
      <c r="G289" s="374"/>
      <c r="H289" s="374"/>
      <c r="I289" s="374"/>
      <c r="J289" s="374"/>
      <c r="K289" s="374"/>
      <c r="L289" s="374"/>
      <c r="M289" s="374"/>
      <c r="N289" s="41"/>
      <c r="O289" s="1326"/>
      <c r="P289" s="1326"/>
      <c r="Q289" s="1327"/>
      <c r="R289" s="1328"/>
      <c r="S289" s="1328"/>
      <c r="T289" s="1328"/>
      <c r="U289" s="1328"/>
      <c r="V289" s="1329"/>
      <c r="W289" s="5478"/>
      <c r="X289" s="529"/>
      <c r="Y289" s="5357"/>
      <c r="Z289" s="1288" t="s">
        <v>1382</v>
      </c>
      <c r="AA289"/>
    </row>
    <row r="290" spans="1:27" ht="18" customHeight="1">
      <c r="A290" s="5357"/>
      <c r="B290" s="2896">
        <f>LARGE(B255:B289,1)+1</f>
        <v>36</v>
      </c>
      <c r="C290" s="969"/>
      <c r="D290" s="374"/>
      <c r="E290" s="374"/>
      <c r="F290" s="374"/>
      <c r="G290" s="374"/>
      <c r="H290" s="374"/>
      <c r="I290" s="374"/>
      <c r="J290" s="374"/>
      <c r="K290" s="374"/>
      <c r="L290" s="374"/>
      <c r="M290" s="374"/>
      <c r="N290" s="41"/>
      <c r="O290" s="1326"/>
      <c r="P290" s="1326"/>
      <c r="Q290" s="1327"/>
      <c r="R290" s="1328"/>
      <c r="S290" s="1328"/>
      <c r="T290" s="1328"/>
      <c r="U290" s="1328"/>
      <c r="V290" s="1329"/>
      <c r="W290" s="5478"/>
      <c r="X290" s="529"/>
      <c r="Y290" s="5357"/>
      <c r="Z290" s="1288" t="s">
        <v>1382</v>
      </c>
      <c r="AA290"/>
    </row>
    <row r="291" spans="1:27" ht="18" customHeight="1">
      <c r="A291" s="5357"/>
      <c r="B291" s="2896">
        <f>LARGE(B255:B290,1)+1</f>
        <v>37</v>
      </c>
      <c r="C291" s="969"/>
      <c r="D291" s="374"/>
      <c r="E291" s="374"/>
      <c r="F291" s="374"/>
      <c r="G291" s="374"/>
      <c r="H291" s="374"/>
      <c r="I291" s="374"/>
      <c r="J291" s="374"/>
      <c r="K291" s="374"/>
      <c r="L291" s="374"/>
      <c r="M291" s="374"/>
      <c r="N291" s="41"/>
      <c r="O291" s="1326"/>
      <c r="P291" s="1326"/>
      <c r="Q291" s="1327"/>
      <c r="R291" s="1328"/>
      <c r="S291" s="1328"/>
      <c r="T291" s="1328"/>
      <c r="U291" s="1328"/>
      <c r="V291" s="1329"/>
      <c r="W291" s="5478"/>
      <c r="X291" s="529"/>
      <c r="Y291" s="5357"/>
      <c r="Z291" s="1288" t="s">
        <v>1382</v>
      </c>
      <c r="AA291"/>
    </row>
    <row r="292" spans="1:27" ht="18" customHeight="1">
      <c r="A292" s="5357"/>
      <c r="B292" s="2896">
        <f>LARGE(B255:B291,1)+1</f>
        <v>38</v>
      </c>
      <c r="C292" s="969"/>
      <c r="D292" s="374"/>
      <c r="E292" s="374"/>
      <c r="F292" s="374"/>
      <c r="G292" s="374"/>
      <c r="H292" s="374"/>
      <c r="I292" s="374"/>
      <c r="J292" s="374"/>
      <c r="K292" s="374"/>
      <c r="L292" s="374"/>
      <c r="M292" s="374"/>
      <c r="N292" s="41"/>
      <c r="O292" s="1326"/>
      <c r="P292" s="1326"/>
      <c r="Q292" s="1327"/>
      <c r="R292" s="1328"/>
      <c r="S292" s="1328"/>
      <c r="T292" s="1328"/>
      <c r="U292" s="1328"/>
      <c r="V292" s="1329"/>
      <c r="W292" s="5478"/>
      <c r="X292" s="529"/>
      <c r="Y292" s="5357"/>
      <c r="Z292" s="1288" t="s">
        <v>1382</v>
      </c>
      <c r="AA292"/>
    </row>
    <row r="293" spans="1:27" ht="18" customHeight="1">
      <c r="A293" s="5357"/>
      <c r="B293" s="2896">
        <f>LARGE(B255:B292,1)+1</f>
        <v>39</v>
      </c>
      <c r="C293" s="969"/>
      <c r="D293" s="374"/>
      <c r="E293" s="374"/>
      <c r="F293" s="374"/>
      <c r="G293" s="374"/>
      <c r="H293" s="374"/>
      <c r="I293" s="374"/>
      <c r="J293" s="374"/>
      <c r="K293" s="374"/>
      <c r="L293" s="374"/>
      <c r="M293" s="374"/>
      <c r="N293" s="41"/>
      <c r="O293" s="1326"/>
      <c r="P293" s="1326"/>
      <c r="Q293" s="1327"/>
      <c r="R293" s="1328"/>
      <c r="S293" s="1328"/>
      <c r="T293" s="1328"/>
      <c r="U293" s="1328"/>
      <c r="V293" s="1329"/>
      <c r="W293" s="5478"/>
      <c r="X293" s="529"/>
      <c r="Y293" s="5357"/>
      <c r="Z293" s="1288" t="s">
        <v>1382</v>
      </c>
      <c r="AA293"/>
    </row>
    <row r="294" spans="1:27" ht="18" customHeight="1">
      <c r="A294" s="5357"/>
      <c r="B294" s="2896">
        <f>LARGE(B255:B293,1)+1</f>
        <v>40</v>
      </c>
      <c r="C294" s="969"/>
      <c r="D294" s="374"/>
      <c r="E294" s="374"/>
      <c r="F294" s="374"/>
      <c r="G294" s="374"/>
      <c r="H294" s="374"/>
      <c r="I294" s="374"/>
      <c r="J294" s="374"/>
      <c r="K294" s="374"/>
      <c r="L294" s="374"/>
      <c r="M294" s="374"/>
      <c r="N294" s="41"/>
      <c r="O294" s="1326"/>
      <c r="P294" s="1326"/>
      <c r="Q294" s="1327"/>
      <c r="R294" s="1328"/>
      <c r="S294" s="1328"/>
      <c r="T294" s="1328"/>
      <c r="U294" s="1328"/>
      <c r="V294" s="1329"/>
      <c r="W294" s="5478"/>
      <c r="X294" s="529"/>
      <c r="Y294" s="5357"/>
      <c r="Z294" s="1288" t="s">
        <v>1382</v>
      </c>
      <c r="AA294"/>
    </row>
    <row r="295" spans="1:27" ht="18" customHeight="1">
      <c r="A295" s="5357"/>
      <c r="B295" s="2896">
        <f>LARGE(B255:B294,1)+1</f>
        <v>41</v>
      </c>
      <c r="C295" s="42"/>
      <c r="D295" s="1511"/>
      <c r="E295" s="10"/>
      <c r="F295" s="10"/>
      <c r="G295" s="10"/>
      <c r="H295" s="10"/>
      <c r="I295" s="43"/>
      <c r="J295" s="43"/>
      <c r="K295" s="43"/>
      <c r="L295" s="43"/>
      <c r="M295" s="43"/>
      <c r="N295" s="44"/>
      <c r="O295" s="1326"/>
      <c r="P295" s="1326"/>
      <c r="Q295" s="1327"/>
      <c r="R295" s="1328"/>
      <c r="S295" s="1328"/>
      <c r="T295" s="1328"/>
      <c r="U295" s="1328"/>
      <c r="V295" s="1329"/>
      <c r="W295" s="5478"/>
      <c r="X295" s="529"/>
      <c r="Y295" s="5357"/>
      <c r="Z295" s="1288" t="s">
        <v>1382</v>
      </c>
      <c r="AA295"/>
    </row>
    <row r="296" spans="1:27" ht="18" customHeight="1">
      <c r="A296" s="5357"/>
      <c r="B296" s="5574"/>
      <c r="C296" s="5575"/>
      <c r="D296" s="5575"/>
      <c r="E296" s="5575"/>
      <c r="F296" s="5575"/>
      <c r="G296" s="5575"/>
      <c r="H296" s="5575"/>
      <c r="I296" s="5575"/>
      <c r="J296" s="5575"/>
      <c r="K296" s="5575"/>
      <c r="L296" s="5575"/>
      <c r="M296" s="5575"/>
      <c r="N296" s="5576"/>
      <c r="O296" s="1326"/>
      <c r="P296" s="1326"/>
      <c r="Q296" s="1327"/>
      <c r="R296" s="1328"/>
      <c r="S296" s="1328"/>
      <c r="T296" s="1328"/>
      <c r="U296" s="1328"/>
      <c r="V296" s="1329"/>
      <c r="W296" s="5478"/>
      <c r="X296" s="529"/>
      <c r="Y296" s="5357"/>
      <c r="Z296" s="1288" t="s">
        <v>1382</v>
      </c>
      <c r="AA296"/>
    </row>
    <row r="297" spans="1:27" ht="18" customHeight="1">
      <c r="A297" s="5357"/>
      <c r="B297" s="1393" t="s">
        <v>248</v>
      </c>
      <c r="C297" s="1508" t="s">
        <v>272</v>
      </c>
      <c r="D297" s="5512"/>
      <c r="E297" s="5408"/>
      <c r="F297" s="5408"/>
      <c r="G297" s="5408"/>
      <c r="H297" s="5408"/>
      <c r="I297" s="5408"/>
      <c r="J297" s="5408"/>
      <c r="K297" s="5408"/>
      <c r="L297" s="5408"/>
      <c r="M297" s="5408"/>
      <c r="N297" s="5409"/>
      <c r="O297" s="1326"/>
      <c r="P297" s="1326"/>
      <c r="Q297" s="1327"/>
      <c r="R297" s="1328"/>
      <c r="S297" s="1328"/>
      <c r="T297" s="1328"/>
      <c r="U297" s="1328"/>
      <c r="V297" s="1329"/>
      <c r="W297" s="5478"/>
      <c r="X297" s="529"/>
      <c r="Y297" s="5357"/>
      <c r="Z297" s="1288" t="s">
        <v>1382</v>
      </c>
      <c r="AA297"/>
    </row>
    <row r="298" spans="1:27" ht="18" customHeight="1">
      <c r="A298" s="5357"/>
      <c r="B298" s="5562"/>
      <c r="C298" s="5563"/>
      <c r="D298" s="5563"/>
      <c r="E298" s="5563"/>
      <c r="F298" s="5563"/>
      <c r="G298" s="5563"/>
      <c r="H298" s="5563"/>
      <c r="I298" s="5563"/>
      <c r="J298" s="5563"/>
      <c r="K298" s="5563"/>
      <c r="L298" s="5563"/>
      <c r="M298" s="5563"/>
      <c r="N298" s="5564"/>
      <c r="O298" s="1326"/>
      <c r="P298" s="1326"/>
      <c r="Q298" s="1327"/>
      <c r="R298" s="1328"/>
      <c r="S298" s="1328"/>
      <c r="T298" s="1328"/>
      <c r="U298" s="1328"/>
      <c r="V298" s="1329"/>
      <c r="W298" s="5478"/>
      <c r="X298" s="529"/>
      <c r="Y298" s="5357"/>
      <c r="Z298" s="1288" t="s">
        <v>1382</v>
      </c>
      <c r="AA298"/>
    </row>
    <row r="299" spans="1:27" ht="18" customHeight="1">
      <c r="A299" s="5357"/>
      <c r="B299" s="5466" t="s">
        <v>1255</v>
      </c>
      <c r="C299" s="5467"/>
      <c r="D299" s="5467"/>
      <c r="E299" s="5467"/>
      <c r="F299" s="5467"/>
      <c r="G299" s="5467"/>
      <c r="H299" s="5467"/>
      <c r="I299" s="5467"/>
      <c r="J299" s="5467"/>
      <c r="K299" s="5467"/>
      <c r="L299" s="5467"/>
      <c r="M299" s="5467"/>
      <c r="N299" s="5468"/>
      <c r="O299" s="1326"/>
      <c r="P299" s="1326"/>
      <c r="Q299" s="1327"/>
      <c r="R299" s="1328"/>
      <c r="S299" s="1328"/>
      <c r="T299" s="1328"/>
      <c r="U299" s="1328"/>
      <c r="V299" s="1329"/>
      <c r="W299" s="5478"/>
      <c r="X299" s="529"/>
      <c r="Y299" s="5357"/>
      <c r="Z299" s="1288" t="s">
        <v>1382</v>
      </c>
      <c r="AA299"/>
    </row>
    <row r="300" spans="1:27" ht="18" customHeight="1">
      <c r="A300" s="5357"/>
      <c r="B300" s="1395" t="s">
        <v>31</v>
      </c>
      <c r="C300" s="37">
        <v>0.05</v>
      </c>
      <c r="D300" s="1060">
        <v>0.05</v>
      </c>
      <c r="E300" s="35">
        <v>0.05</v>
      </c>
      <c r="F300" s="944" t="s">
        <v>307</v>
      </c>
      <c r="G300" s="72">
        <v>4</v>
      </c>
      <c r="H300" s="1060">
        <v>0.31</v>
      </c>
      <c r="I300" s="980">
        <v>4</v>
      </c>
      <c r="K300" s="944" t="s">
        <v>308</v>
      </c>
      <c r="L300" s="72">
        <v>4</v>
      </c>
      <c r="M300" s="1061">
        <v>0.6</v>
      </c>
      <c r="N300" s="38">
        <v>0.6</v>
      </c>
      <c r="O300" s="1326"/>
      <c r="P300" s="1326"/>
      <c r="Q300" s="1327"/>
      <c r="R300" s="1328"/>
      <c r="S300" s="1328"/>
      <c r="T300" s="1328"/>
      <c r="U300" s="1328"/>
      <c r="V300" s="1329"/>
      <c r="W300" s="5478"/>
      <c r="X300" s="529"/>
      <c r="Y300" s="5357"/>
      <c r="Z300" s="1288" t="s">
        <v>1382</v>
      </c>
      <c r="AA300"/>
    </row>
    <row r="301" spans="1:27" ht="18" customHeight="1">
      <c r="A301" s="5357"/>
      <c r="B301" s="5565" t="s">
        <v>388</v>
      </c>
      <c r="C301" s="5566"/>
      <c r="D301" s="5566"/>
      <c r="E301" s="5566"/>
      <c r="F301" s="5566"/>
      <c r="G301" s="5566"/>
      <c r="H301" s="5566"/>
      <c r="I301" s="5566"/>
      <c r="J301" s="5566"/>
      <c r="K301" s="5566"/>
      <c r="L301" s="5566"/>
      <c r="M301" s="5566"/>
      <c r="N301" s="5567"/>
      <c r="O301" s="1326"/>
      <c r="P301" s="1326"/>
      <c r="Q301" s="1327"/>
      <c r="R301" s="1328"/>
      <c r="S301" s="1328"/>
      <c r="T301" s="1328"/>
      <c r="U301" s="1328"/>
      <c r="V301" s="1329"/>
      <c r="W301" s="5478"/>
      <c r="X301" s="529"/>
      <c r="Y301" s="5357"/>
      <c r="Z301" s="1288" t="s">
        <v>1382</v>
      </c>
      <c r="AA301"/>
    </row>
    <row r="302" spans="1:27" ht="18" customHeight="1">
      <c r="A302" s="5357"/>
      <c r="B302" s="1396" t="s">
        <v>27</v>
      </c>
      <c r="C302" s="3132" t="s">
        <v>1276</v>
      </c>
      <c r="D302" s="985"/>
      <c r="E302" s="985"/>
      <c r="F302" s="985"/>
      <c r="G302" s="985"/>
      <c r="H302" s="985"/>
      <c r="I302" s="986"/>
      <c r="J302" s="986"/>
      <c r="K302" s="986"/>
      <c r="L302" s="986"/>
      <c r="M302" s="986"/>
      <c r="N302" s="29"/>
      <c r="O302" s="1326"/>
      <c r="P302" s="1326"/>
      <c r="Q302" s="1327"/>
      <c r="R302" s="1328"/>
      <c r="S302" s="1328"/>
      <c r="T302" s="1328"/>
      <c r="U302" s="1328"/>
      <c r="V302" s="1329"/>
      <c r="W302" s="5478"/>
      <c r="X302" s="529"/>
      <c r="Y302" s="5357"/>
      <c r="Z302" s="1288" t="s">
        <v>1382</v>
      </c>
      <c r="AA302"/>
    </row>
    <row r="303" spans="1:27" ht="18" customHeight="1">
      <c r="A303" s="5357"/>
      <c r="B303" s="5314" t="s">
        <v>30</v>
      </c>
      <c r="C303" s="3133" t="s">
        <v>32</v>
      </c>
      <c r="D303" s="985"/>
      <c r="E303" s="985"/>
      <c r="F303" s="985"/>
      <c r="G303" s="985"/>
      <c r="H303" s="985"/>
      <c r="I303" s="986"/>
      <c r="J303" s="986"/>
      <c r="K303" s="986"/>
      <c r="L303" s="986"/>
      <c r="M303" s="986"/>
      <c r="N303" s="29"/>
      <c r="O303" s="1326"/>
      <c r="P303" s="1326"/>
      <c r="Q303" s="1327"/>
      <c r="R303" s="1328"/>
      <c r="S303" s="1328"/>
      <c r="T303" s="1328"/>
      <c r="U303" s="1328"/>
      <c r="V303" s="1329"/>
      <c r="W303" s="5478"/>
      <c r="X303" s="529"/>
      <c r="Y303" s="5357"/>
      <c r="Z303" s="1288" t="s">
        <v>1382</v>
      </c>
      <c r="AA303"/>
    </row>
    <row r="304" spans="1:27" ht="18" customHeight="1">
      <c r="A304" s="5357"/>
      <c r="B304" s="5314"/>
      <c r="C304" s="3133" t="s">
        <v>1259</v>
      </c>
      <c r="D304" s="985"/>
      <c r="E304" s="985"/>
      <c r="F304" s="985"/>
      <c r="G304" s="985"/>
      <c r="H304" s="985"/>
      <c r="I304" s="986"/>
      <c r="J304" s="986"/>
      <c r="K304" s="986"/>
      <c r="L304" s="986"/>
      <c r="M304" s="986"/>
      <c r="N304" s="29"/>
      <c r="O304" s="1326"/>
      <c r="P304" s="1326"/>
      <c r="Q304" s="1327"/>
      <c r="R304" s="1328"/>
      <c r="S304" s="1328"/>
      <c r="T304" s="1328"/>
      <c r="U304" s="1328"/>
      <c r="V304" s="1329"/>
      <c r="W304" s="5478"/>
      <c r="X304" s="529"/>
      <c r="Y304" s="5357"/>
      <c r="Z304" s="1288" t="s">
        <v>1382</v>
      </c>
      <c r="AA304"/>
    </row>
    <row r="305" spans="1:43" ht="18" customHeight="1">
      <c r="A305" s="5357"/>
      <c r="B305" s="5314"/>
      <c r="C305" s="3133" t="s">
        <v>1268</v>
      </c>
      <c r="D305" s="985"/>
      <c r="E305" s="985"/>
      <c r="F305" s="985"/>
      <c r="G305" s="985"/>
      <c r="H305" s="985"/>
      <c r="I305" s="986"/>
      <c r="J305" s="986"/>
      <c r="K305" s="986"/>
      <c r="L305" s="986"/>
      <c r="M305" s="986"/>
      <c r="N305" s="29"/>
      <c r="O305" s="1326"/>
      <c r="P305" s="1326"/>
      <c r="Q305" s="1327"/>
      <c r="R305" s="1328"/>
      <c r="S305" s="1328"/>
      <c r="T305" s="1328"/>
      <c r="U305" s="1328"/>
      <c r="V305" s="1329"/>
      <c r="W305" s="5478"/>
      <c r="X305" s="529"/>
      <c r="Y305" s="5357"/>
      <c r="Z305" s="1288" t="s">
        <v>1382</v>
      </c>
      <c r="AA305"/>
    </row>
    <row r="306" spans="1:43" ht="18" customHeight="1">
      <c r="A306" s="5357"/>
      <c r="B306" s="1397" t="s">
        <v>248</v>
      </c>
      <c r="C306" s="3134" t="s">
        <v>279</v>
      </c>
      <c r="D306" s="985"/>
      <c r="E306" s="985"/>
      <c r="F306" s="985"/>
      <c r="G306" s="985"/>
      <c r="H306" s="985"/>
      <c r="I306" s="986"/>
      <c r="J306" s="986"/>
      <c r="K306" s="986"/>
      <c r="L306" s="986"/>
      <c r="M306" s="986"/>
      <c r="N306" s="29"/>
      <c r="O306" s="1326"/>
      <c r="P306" s="1326"/>
      <c r="Q306" s="1327"/>
      <c r="R306" s="1328"/>
      <c r="S306" s="1328"/>
      <c r="T306" s="1328"/>
      <c r="U306" s="1328"/>
      <c r="V306" s="1329"/>
      <c r="W306" s="5478"/>
      <c r="X306" s="529"/>
      <c r="Y306" s="5357"/>
      <c r="Z306" s="1288" t="s">
        <v>1382</v>
      </c>
      <c r="AA306"/>
    </row>
    <row r="307" spans="1:43" ht="18" customHeight="1">
      <c r="A307" s="5357"/>
      <c r="B307" s="1398" t="s">
        <v>12</v>
      </c>
      <c r="C307" s="3135" t="s">
        <v>23</v>
      </c>
      <c r="D307" s="985"/>
      <c r="E307" s="985"/>
      <c r="F307" s="985"/>
      <c r="G307" s="985"/>
      <c r="H307" s="985"/>
      <c r="I307" s="986"/>
      <c r="J307" s="986"/>
      <c r="K307" s="986"/>
      <c r="L307" s="986"/>
      <c r="M307" s="986"/>
      <c r="N307" s="29"/>
      <c r="O307" s="1326"/>
      <c r="P307" s="1326"/>
      <c r="Q307" s="1327"/>
      <c r="R307" s="1328"/>
      <c r="S307" s="1328"/>
      <c r="T307" s="1328"/>
      <c r="U307" s="1328"/>
      <c r="V307" s="1329"/>
      <c r="W307" s="5478"/>
      <c r="X307" s="529"/>
      <c r="Y307" s="5357"/>
      <c r="Z307" s="1288" t="s">
        <v>1382</v>
      </c>
      <c r="AA307"/>
    </row>
    <row r="308" spans="1:43" ht="18" customHeight="1">
      <c r="A308" s="5357"/>
      <c r="B308" s="1399"/>
      <c r="C308" s="3136" t="s">
        <v>1258</v>
      </c>
      <c r="D308" s="985"/>
      <c r="E308" s="985"/>
      <c r="F308" s="985"/>
      <c r="G308" s="985"/>
      <c r="H308" s="985"/>
      <c r="I308" s="986"/>
      <c r="J308" s="986"/>
      <c r="K308" s="986"/>
      <c r="L308" s="986"/>
      <c r="M308" s="986"/>
      <c r="N308" s="29"/>
      <c r="O308" s="1326"/>
      <c r="P308" s="1326"/>
      <c r="Q308" s="1327"/>
      <c r="R308" s="1328"/>
      <c r="S308" s="1328"/>
      <c r="T308" s="1328"/>
      <c r="U308" s="1328"/>
      <c r="V308" s="1329"/>
      <c r="W308" s="5478"/>
      <c r="X308" s="529"/>
      <c r="Y308" s="5357"/>
      <c r="Z308" s="1288" t="s">
        <v>1382</v>
      </c>
      <c r="AA308"/>
    </row>
    <row r="309" spans="1:43" ht="18" customHeight="1">
      <c r="A309" s="5357"/>
      <c r="B309" s="1399" t="s">
        <v>13</v>
      </c>
      <c r="C309" s="3137" t="s">
        <v>24</v>
      </c>
      <c r="D309" s="985"/>
      <c r="E309" s="985"/>
      <c r="F309" s="985"/>
      <c r="G309" s="985"/>
      <c r="H309" s="985"/>
      <c r="I309" s="986"/>
      <c r="J309" s="986"/>
      <c r="K309" s="986"/>
      <c r="L309" s="986"/>
      <c r="M309" s="986"/>
      <c r="N309" s="29"/>
      <c r="O309" s="1326"/>
      <c r="P309" s="1326"/>
      <c r="Q309" s="1327"/>
      <c r="R309" s="1328"/>
      <c r="S309" s="1328"/>
      <c r="T309" s="1328"/>
      <c r="U309" s="1328"/>
      <c r="V309" s="1329"/>
      <c r="W309" s="5478"/>
      <c r="X309" s="529"/>
      <c r="Y309" s="5357"/>
      <c r="Z309" s="1288" t="s">
        <v>1382</v>
      </c>
      <c r="AA309"/>
    </row>
    <row r="310" spans="1:43" ht="18" customHeight="1">
      <c r="A310" s="5357"/>
      <c r="B310" s="1509"/>
      <c r="C310" s="1476" t="s">
        <v>516</v>
      </c>
      <c r="D310" s="1230" t="s">
        <v>563</v>
      </c>
      <c r="E310" s="985"/>
      <c r="F310" s="985"/>
      <c r="G310" s="985"/>
      <c r="H310" s="985"/>
      <c r="I310" s="986"/>
      <c r="J310" s="1478" t="s">
        <v>519</v>
      </c>
      <c r="K310" s="375" t="s">
        <v>564</v>
      </c>
      <c r="L310" s="986"/>
      <c r="M310" s="986"/>
      <c r="N310" s="29"/>
      <c r="O310" s="1326"/>
      <c r="P310" s="1326"/>
      <c r="Q310" s="1327"/>
      <c r="R310" s="1328"/>
      <c r="S310" s="1328"/>
      <c r="T310" s="1328"/>
      <c r="U310" s="1328"/>
      <c r="V310" s="1329"/>
      <c r="W310" s="5478"/>
      <c r="X310" s="529"/>
      <c r="Y310" s="5357"/>
      <c r="Z310" s="1288" t="s">
        <v>1382</v>
      </c>
      <c r="AA310"/>
    </row>
    <row r="311" spans="1:43" ht="18" customHeight="1">
      <c r="A311" s="5357"/>
      <c r="B311" s="24" t="s">
        <v>253</v>
      </c>
      <c r="C311" s="5320" t="str">
        <f ca="1">CELL("nomfichier")</f>
        <v>E:\0-UPRT\1-UPRT.FR-SITE-WEB\ff-fiches-fabrications\ff-fiches-fabrication-maj-08-2020\[ff-14.B-restauration-10.postits-portions.xlsx]Nota</v>
      </c>
      <c r="D311" s="5320"/>
      <c r="E311" s="5320"/>
      <c r="F311" s="5320"/>
      <c r="G311" s="5320"/>
      <c r="H311" s="5320"/>
      <c r="I311" s="5320"/>
      <c r="J311" s="5320"/>
      <c r="K311" s="5320"/>
      <c r="L311" s="5320"/>
      <c r="M311" s="5320"/>
      <c r="N311" s="5321"/>
      <c r="O311" s="1326"/>
      <c r="P311" s="1326"/>
      <c r="Q311" s="1327"/>
      <c r="R311" s="1328"/>
      <c r="S311" s="1328"/>
      <c r="T311" s="1328"/>
      <c r="U311" s="1328"/>
      <c r="V311" s="1329"/>
      <c r="W311" s="5478"/>
      <c r="X311" s="529"/>
      <c r="Y311" s="5357"/>
      <c r="Z311" s="1288" t="s">
        <v>1382</v>
      </c>
      <c r="AA311"/>
    </row>
    <row r="312" spans="1:43" ht="18" customHeight="1">
      <c r="A312" s="5357"/>
      <c r="B312" s="1325" t="s">
        <v>255</v>
      </c>
      <c r="C312" s="5299" t="s">
        <v>1437</v>
      </c>
      <c r="D312" s="5299"/>
      <c r="E312" s="5299"/>
      <c r="F312" s="5299"/>
      <c r="G312" s="5299"/>
      <c r="H312" s="5299"/>
      <c r="I312" s="5299"/>
      <c r="J312" s="5299"/>
      <c r="K312" s="5299"/>
      <c r="L312" s="5299"/>
      <c r="M312" s="5299"/>
      <c r="N312" s="5322"/>
      <c r="O312" s="1326"/>
      <c r="P312" s="1326"/>
      <c r="Q312" s="1327"/>
      <c r="R312" s="1328"/>
      <c r="S312" s="1328"/>
      <c r="T312" s="1328"/>
      <c r="U312" s="1328"/>
      <c r="V312" s="1329"/>
      <c r="W312" s="5478"/>
      <c r="X312" s="529"/>
      <c r="Y312" s="5357"/>
      <c r="Z312" s="1288" t="s">
        <v>1382</v>
      </c>
      <c r="AA312"/>
    </row>
    <row r="313" spans="1:43" ht="18" customHeight="1" thickBot="1">
      <c r="A313" s="5357"/>
      <c r="B313" s="5300" t="s">
        <v>258</v>
      </c>
      <c r="C313" s="5052"/>
      <c r="D313" s="5052"/>
      <c r="E313" s="5052"/>
      <c r="F313" s="5052"/>
      <c r="G313" s="5052"/>
      <c r="H313" s="5052"/>
      <c r="I313" s="5052"/>
      <c r="J313" s="5052"/>
      <c r="K313" s="5052"/>
      <c r="L313" s="5052"/>
      <c r="M313" s="5052"/>
      <c r="N313" s="5301"/>
      <c r="O313" s="1326"/>
      <c r="P313" s="1326"/>
      <c r="Q313" s="1327"/>
      <c r="R313" s="1328"/>
      <c r="S313" s="1328"/>
      <c r="T313" s="1328"/>
      <c r="U313" s="1328"/>
      <c r="V313" s="1329"/>
      <c r="W313" s="5478"/>
      <c r="X313" s="529"/>
      <c r="Y313" s="5357"/>
      <c r="Z313" s="1288" t="s">
        <v>1382</v>
      </c>
      <c r="AA313"/>
    </row>
    <row r="314" spans="1:43" ht="18" customHeight="1">
      <c r="A314" s="1402"/>
      <c r="B314" s="1403"/>
      <c r="C314" s="1403"/>
      <c r="D314" s="1404"/>
      <c r="E314" s="1072"/>
      <c r="F314" s="1405"/>
      <c r="G314" s="1406"/>
      <c r="H314" s="1406"/>
      <c r="I314" s="1406"/>
      <c r="J314" s="1406"/>
      <c r="K314" s="1407"/>
      <c r="L314" s="1407"/>
      <c r="M314" s="1407"/>
      <c r="N314" s="1407"/>
      <c r="O314" s="1408"/>
      <c r="P314" s="1408"/>
      <c r="Q314" s="1408"/>
      <c r="R314" s="1408"/>
      <c r="S314" s="1408"/>
      <c r="T314" s="1408"/>
      <c r="U314" s="1408"/>
      <c r="V314" s="1408"/>
      <c r="W314" s="5478"/>
      <c r="X314" s="529"/>
      <c r="Y314" s="1402"/>
      <c r="Z314" s="1288" t="s">
        <v>1382</v>
      </c>
      <c r="AA314"/>
    </row>
    <row r="315" spans="1:43" ht="18" customHeight="1">
      <c r="A315" s="1402"/>
      <c r="B315" s="1403"/>
      <c r="C315" s="1403"/>
      <c r="D315" s="1404"/>
      <c r="E315" s="1072"/>
      <c r="F315" s="1405"/>
      <c r="G315" s="1406"/>
      <c r="H315" s="1406"/>
      <c r="I315" s="1406"/>
      <c r="J315" s="1406"/>
      <c r="K315" s="1407"/>
      <c r="L315" s="1407"/>
      <c r="M315" s="1407"/>
      <c r="N315" s="1407"/>
      <c r="O315" s="1408"/>
      <c r="P315" s="1408"/>
      <c r="Q315" s="1408"/>
      <c r="R315" s="1408"/>
      <c r="S315" s="1408"/>
      <c r="T315" s="1408"/>
      <c r="U315" s="1408"/>
      <c r="V315" s="1408"/>
      <c r="W315" s="5478"/>
      <c r="X315" s="529"/>
      <c r="Y315" s="1402"/>
      <c r="Z315" s="1288" t="s">
        <v>1382</v>
      </c>
      <c r="AA315"/>
    </row>
    <row r="316" spans="1:43" ht="18" customHeight="1" thickBot="1">
      <c r="A316" s="1436"/>
      <c r="B316" s="1437"/>
      <c r="C316" s="1437"/>
      <c r="D316" s="1438"/>
      <c r="E316" s="1439"/>
      <c r="F316" s="1405"/>
      <c r="G316" s="1406"/>
      <c r="H316" s="1406"/>
      <c r="I316" s="1406"/>
      <c r="J316" s="1406"/>
      <c r="K316" s="1407"/>
      <c r="L316" s="1407"/>
      <c r="M316" s="1407"/>
      <c r="N316" s="1407"/>
      <c r="O316" s="1408"/>
      <c r="P316" s="1408"/>
      <c r="Q316" s="1408"/>
      <c r="R316" s="1408"/>
      <c r="S316" s="1408"/>
      <c r="T316" s="1408"/>
      <c r="U316" s="1408"/>
      <c r="V316" s="1408"/>
      <c r="W316" s="5478"/>
      <c r="X316" s="529"/>
      <c r="Y316" s="1436"/>
      <c r="Z316" s="5508" t="s">
        <v>1444</v>
      </c>
      <c r="AA316" s="5508"/>
    </row>
    <row r="317" spans="1:43" ht="18" customHeight="1">
      <c r="A317" s="5594" t="s">
        <v>243</v>
      </c>
      <c r="B317" s="5596" t="s">
        <v>321</v>
      </c>
      <c r="C317" s="5597"/>
      <c r="D317" s="5597"/>
      <c r="E317" s="5597"/>
      <c r="F317" s="5597"/>
      <c r="G317" s="5597"/>
      <c r="H317" s="5597"/>
      <c r="I317" s="5597"/>
      <c r="J317" s="5597"/>
      <c r="K317" s="5597"/>
      <c r="L317" s="5597"/>
      <c r="M317" s="5597"/>
      <c r="N317" s="5405">
        <v>3</v>
      </c>
      <c r="O317" s="5369" t="str">
        <f>B317</f>
        <v>NOM de la recette a saisir ICI</v>
      </c>
      <c r="P317" s="5370"/>
      <c r="Q317" s="5370"/>
      <c r="R317" s="5370"/>
      <c r="S317" s="5370"/>
      <c r="T317" s="5370"/>
      <c r="U317" s="5370"/>
      <c r="V317" s="5371"/>
      <c r="W317" s="5478"/>
      <c r="X317" s="529"/>
      <c r="Y317" s="5594" t="s">
        <v>243</v>
      </c>
      <c r="Z317" s="5508"/>
      <c r="AA317" s="5508"/>
    </row>
    <row r="318" spans="1:43" ht="18" customHeight="1">
      <c r="A318" s="5595"/>
      <c r="B318" s="5598"/>
      <c r="C318" s="5599"/>
      <c r="D318" s="5599"/>
      <c r="E318" s="5599"/>
      <c r="F318" s="5599"/>
      <c r="G318" s="5599"/>
      <c r="H318" s="5599"/>
      <c r="I318" s="5599"/>
      <c r="J318" s="5599"/>
      <c r="K318" s="5599"/>
      <c r="L318" s="5599"/>
      <c r="M318" s="5599"/>
      <c r="N318" s="5406"/>
      <c r="O318" s="5369"/>
      <c r="P318" s="5370"/>
      <c r="Q318" s="5370"/>
      <c r="R318" s="5370"/>
      <c r="S318" s="5370"/>
      <c r="T318" s="5370"/>
      <c r="U318" s="5370"/>
      <c r="V318" s="5371"/>
      <c r="W318" s="5478"/>
      <c r="X318" s="529"/>
      <c r="Y318" s="5595"/>
      <c r="Z318" s="5508"/>
      <c r="AA318" s="5508"/>
    </row>
    <row r="319" spans="1:43" ht="18" customHeight="1">
      <c r="A319" s="5595"/>
      <c r="B319" s="5598"/>
      <c r="C319" s="5599"/>
      <c r="D319" s="5599"/>
      <c r="E319" s="5599"/>
      <c r="F319" s="5599"/>
      <c r="G319" s="5599"/>
      <c r="H319" s="5599"/>
      <c r="I319" s="5599"/>
      <c r="J319" s="5599"/>
      <c r="K319" s="5599"/>
      <c r="L319" s="5599"/>
      <c r="M319" s="5599"/>
      <c r="N319" s="5406"/>
      <c r="O319" s="5369"/>
      <c r="P319" s="5370"/>
      <c r="Q319" s="5370"/>
      <c r="R319" s="5370"/>
      <c r="S319" s="5370"/>
      <c r="T319" s="5370"/>
      <c r="U319" s="5370"/>
      <c r="V319" s="5371"/>
      <c r="W319" s="5478"/>
      <c r="X319" s="529"/>
      <c r="Y319" s="5595"/>
      <c r="Z319" s="5508"/>
      <c r="AA319" s="5508"/>
    </row>
    <row r="320" spans="1:43" ht="18" customHeight="1">
      <c r="A320" s="5357"/>
      <c r="B320" s="5358" t="s">
        <v>277</v>
      </c>
      <c r="C320" s="5359"/>
      <c r="D320" s="5360" t="s">
        <v>278</v>
      </c>
      <c r="E320" s="5360"/>
      <c r="F320" s="5360"/>
      <c r="G320" s="5360"/>
      <c r="H320" s="5360"/>
      <c r="I320" s="5360"/>
      <c r="J320" s="5360"/>
      <c r="K320" s="5360"/>
      <c r="L320" s="5360"/>
      <c r="M320" s="5360"/>
      <c r="N320" s="5361"/>
      <c r="O320" s="5369" t="str">
        <f>D320</f>
        <v xml:space="preserve"> ?  Si vous avez plusieurs postits pour une recette NOM DE LA RECETTE MÈRE</v>
      </c>
      <c r="P320" s="5370"/>
      <c r="Q320" s="5370"/>
      <c r="R320" s="5370"/>
      <c r="S320" s="5370"/>
      <c r="T320" s="5370"/>
      <c r="U320" s="5370"/>
      <c r="V320" s="5371"/>
      <c r="W320" s="5478"/>
      <c r="X320"/>
      <c r="Y320" s="5357"/>
      <c r="Z320" s="1288" t="s">
        <v>1382</v>
      </c>
      <c r="AA320"/>
      <c r="AB320" s="529"/>
      <c r="AC320" s="529"/>
      <c r="AD320" s="529"/>
      <c r="AE320" s="529"/>
      <c r="AF320" s="529"/>
      <c r="AG320" s="529"/>
      <c r="AH320" s="529"/>
      <c r="AI320" s="529"/>
      <c r="AJ320" s="529"/>
      <c r="AK320" s="529"/>
      <c r="AL320" s="529"/>
      <c r="AM320" s="529"/>
      <c r="AN320" s="529"/>
      <c r="AO320" s="529"/>
      <c r="AP320" s="529"/>
      <c r="AQ320" s="529"/>
    </row>
    <row r="321" spans="1:43" ht="18" customHeight="1">
      <c r="A321" s="5357"/>
      <c r="B321" s="5358"/>
      <c r="C321" s="5359"/>
      <c r="D321" s="5360"/>
      <c r="E321" s="5360"/>
      <c r="F321" s="5360"/>
      <c r="G321" s="5360"/>
      <c r="H321" s="5360"/>
      <c r="I321" s="5360"/>
      <c r="J321" s="5360"/>
      <c r="K321" s="5360"/>
      <c r="L321" s="5360"/>
      <c r="M321" s="5360"/>
      <c r="N321" s="5361"/>
      <c r="O321" s="5369"/>
      <c r="P321" s="5370"/>
      <c r="Q321" s="5370"/>
      <c r="R321" s="5370"/>
      <c r="S321" s="5370"/>
      <c r="T321" s="5370"/>
      <c r="U321" s="5370"/>
      <c r="V321" s="5371"/>
      <c r="W321" s="5478"/>
      <c r="X321"/>
      <c r="Y321" s="5357"/>
      <c r="Z321" s="1288" t="s">
        <v>1382</v>
      </c>
      <c r="AA321"/>
      <c r="AB321" s="529"/>
      <c r="AC321" s="529"/>
      <c r="AD321" s="529"/>
      <c r="AE321" s="529"/>
      <c r="AF321" s="529"/>
      <c r="AG321" s="529"/>
      <c r="AH321" s="529"/>
      <c r="AI321" s="529"/>
      <c r="AJ321" s="529"/>
      <c r="AK321" s="529"/>
      <c r="AL321" s="529"/>
      <c r="AM321" s="529"/>
      <c r="AN321" s="529"/>
      <c r="AO321" s="529"/>
      <c r="AP321" s="529"/>
      <c r="AQ321" s="529"/>
    </row>
    <row r="322" spans="1:43" ht="18" customHeight="1">
      <c r="A322" s="5357"/>
      <c r="B322" s="5470" t="s">
        <v>324</v>
      </c>
      <c r="C322" s="5471"/>
      <c r="D322" s="5471"/>
      <c r="E322" s="5471"/>
      <c r="F322" s="5471"/>
      <c r="G322" s="5471"/>
      <c r="H322" s="5471"/>
      <c r="I322" s="5471"/>
      <c r="J322" s="5471"/>
      <c r="K322" s="5471"/>
      <c r="L322" s="5471"/>
      <c r="M322" s="5471"/>
      <c r="N322" s="5472"/>
      <c r="O322" s="5369" t="str">
        <f>B322</f>
        <v>AUTEUR</v>
      </c>
      <c r="P322" s="5370"/>
      <c r="Q322" s="5370"/>
      <c r="R322" s="5370"/>
      <c r="S322" s="5370"/>
      <c r="T322" s="5370"/>
      <c r="U322" s="5370"/>
      <c r="V322" s="5371"/>
      <c r="W322" s="5478"/>
      <c r="X322"/>
      <c r="Y322" s="5357"/>
      <c r="Z322" s="1288" t="s">
        <v>1382</v>
      </c>
      <c r="AA322"/>
    </row>
    <row r="323" spans="1:43" ht="18" customHeight="1">
      <c r="A323" s="5357"/>
      <c r="B323" s="5470"/>
      <c r="C323" s="5471"/>
      <c r="D323" s="5471"/>
      <c r="E323" s="5471"/>
      <c r="F323" s="5471"/>
      <c r="G323" s="5471"/>
      <c r="H323" s="5471"/>
      <c r="I323" s="5471"/>
      <c r="J323" s="5471"/>
      <c r="K323" s="5471"/>
      <c r="L323" s="5471"/>
      <c r="M323" s="5471"/>
      <c r="N323" s="5472"/>
      <c r="O323" s="5369"/>
      <c r="P323" s="5370"/>
      <c r="Q323" s="5370"/>
      <c r="R323" s="5370"/>
      <c r="S323" s="5370"/>
      <c r="T323" s="5370"/>
      <c r="U323" s="5370"/>
      <c r="V323" s="5371"/>
      <c r="W323" s="5478"/>
      <c r="X323"/>
      <c r="Y323" s="5357"/>
      <c r="Z323" s="1288" t="s">
        <v>1382</v>
      </c>
      <c r="AA323"/>
    </row>
    <row r="324" spans="1:43" ht="18" customHeight="1">
      <c r="A324" s="5357"/>
      <c r="B324" s="5372" t="s">
        <v>326</v>
      </c>
      <c r="C324" s="5373"/>
      <c r="D324" s="5373"/>
      <c r="E324" s="5373"/>
      <c r="F324" s="5373"/>
      <c r="G324" s="5373"/>
      <c r="H324" s="5373"/>
      <c r="I324" s="5373"/>
      <c r="J324" s="5373"/>
      <c r="K324" s="5373"/>
      <c r="L324" s="5373"/>
      <c r="M324" s="5373"/>
      <c r="N324" s="5374"/>
      <c r="O324" s="1326"/>
      <c r="P324" s="1326"/>
      <c r="Q324" s="1327"/>
      <c r="R324" s="1328"/>
      <c r="S324" s="1328"/>
      <c r="T324" s="1328"/>
      <c r="U324" s="1328"/>
      <c r="V324" s="1329"/>
      <c r="W324" s="5478"/>
      <c r="X324" s="529"/>
      <c r="Y324" s="5357"/>
      <c r="Z324" s="1288" t="s">
        <v>1382</v>
      </c>
      <c r="AA324"/>
    </row>
    <row r="325" spans="1:43" ht="18" customHeight="1">
      <c r="A325" s="5357"/>
      <c r="B325" s="5372"/>
      <c r="C325" s="5373"/>
      <c r="D325" s="5373"/>
      <c r="E325" s="5373"/>
      <c r="F325" s="5373"/>
      <c r="G325" s="5373"/>
      <c r="H325" s="5373"/>
      <c r="I325" s="5373"/>
      <c r="J325" s="5373"/>
      <c r="K325" s="5373"/>
      <c r="L325" s="5373"/>
      <c r="M325" s="5373"/>
      <c r="N325" s="5374"/>
      <c r="O325" s="1326"/>
      <c r="P325" s="1326"/>
      <c r="Q325" s="1327"/>
      <c r="R325" s="1328"/>
      <c r="S325" s="1328"/>
      <c r="T325" s="1328"/>
      <c r="U325" s="1328"/>
      <c r="V325" s="1329"/>
      <c r="W325" s="5478"/>
      <c r="X325" s="529"/>
      <c r="Y325" s="5357"/>
      <c r="Z325" s="1288" t="s">
        <v>1382</v>
      </c>
      <c r="AA325"/>
    </row>
    <row r="326" spans="1:43" ht="18" customHeight="1">
      <c r="A326" s="5357"/>
      <c r="B326" s="5372"/>
      <c r="C326" s="5373"/>
      <c r="D326" s="5373"/>
      <c r="E326" s="5373"/>
      <c r="F326" s="5373"/>
      <c r="G326" s="5373"/>
      <c r="H326" s="5373"/>
      <c r="I326" s="5373"/>
      <c r="J326" s="5373"/>
      <c r="K326" s="5373"/>
      <c r="L326" s="5373"/>
      <c r="M326" s="5373"/>
      <c r="N326" s="5374"/>
      <c r="O326" s="1326"/>
      <c r="P326" s="1326"/>
      <c r="Q326" s="1327"/>
      <c r="R326" s="1328"/>
      <c r="S326" s="1328"/>
      <c r="T326" s="1328"/>
      <c r="U326" s="1328"/>
      <c r="V326" s="1329"/>
      <c r="W326" s="5478"/>
      <c r="X326" s="529"/>
      <c r="Y326" s="5357"/>
      <c r="Z326" s="1288" t="s">
        <v>1382</v>
      </c>
      <c r="AA326"/>
    </row>
    <row r="327" spans="1:43" ht="18" customHeight="1">
      <c r="A327" s="5357"/>
      <c r="B327" s="5372"/>
      <c r="C327" s="5373"/>
      <c r="D327" s="5373"/>
      <c r="E327" s="5373"/>
      <c r="F327" s="5373"/>
      <c r="G327" s="5373"/>
      <c r="H327" s="5373"/>
      <c r="I327" s="5373"/>
      <c r="J327" s="5373"/>
      <c r="K327" s="5373"/>
      <c r="L327" s="5373"/>
      <c r="M327" s="5373"/>
      <c r="N327" s="5374"/>
      <c r="O327" s="1326"/>
      <c r="P327" s="1326"/>
      <c r="Q327" s="1327"/>
      <c r="R327" s="1328"/>
      <c r="S327" s="1328"/>
      <c r="T327" s="1328"/>
      <c r="U327" s="1328"/>
      <c r="V327" s="1329"/>
      <c r="W327" s="5478"/>
      <c r="X327" s="529"/>
      <c r="Y327" s="5357"/>
      <c r="Z327" s="1288" t="s">
        <v>1382</v>
      </c>
      <c r="AA327"/>
    </row>
    <row r="328" spans="1:43" ht="18" customHeight="1">
      <c r="A328" s="5357"/>
      <c r="B328" s="5372"/>
      <c r="C328" s="5373"/>
      <c r="D328" s="5373"/>
      <c r="E328" s="5373"/>
      <c r="F328" s="5373"/>
      <c r="G328" s="5373"/>
      <c r="H328" s="5373"/>
      <c r="I328" s="5373"/>
      <c r="J328" s="5373"/>
      <c r="K328" s="5373"/>
      <c r="L328" s="5373"/>
      <c r="M328" s="5373"/>
      <c r="N328" s="5374"/>
      <c r="O328" s="1326"/>
      <c r="P328" s="1326"/>
      <c r="Q328" s="1327"/>
      <c r="R328" s="1328"/>
      <c r="S328" s="1328"/>
      <c r="T328" s="1328"/>
      <c r="U328" s="1328"/>
      <c r="V328" s="1329"/>
      <c r="W328" s="5478"/>
      <c r="X328" s="529"/>
      <c r="Y328" s="5357"/>
      <c r="Z328" s="1288" t="s">
        <v>1382</v>
      </c>
      <c r="AA328"/>
    </row>
    <row r="329" spans="1:43" ht="18" customHeight="1">
      <c r="A329" s="5357"/>
      <c r="B329" s="5375"/>
      <c r="C329" s="5376"/>
      <c r="D329" s="5376"/>
      <c r="E329" s="5376"/>
      <c r="F329" s="5376"/>
      <c r="G329" s="5376"/>
      <c r="H329" s="5376"/>
      <c r="I329" s="5376"/>
      <c r="J329" s="5376"/>
      <c r="K329" s="5376"/>
      <c r="L329" s="5376"/>
      <c r="M329" s="5376"/>
      <c r="N329" s="5377"/>
      <c r="O329" s="1469"/>
      <c r="P329" s="1470"/>
      <c r="Q329" s="1470"/>
      <c r="R329" s="1470"/>
      <c r="S329" s="1471"/>
      <c r="T329" s="1471"/>
      <c r="U329" s="1471"/>
      <c r="V329" s="1472"/>
      <c r="W329" s="5478"/>
      <c r="X329" s="529"/>
      <c r="Y329" s="5357"/>
      <c r="Z329" s="1288" t="s">
        <v>1382</v>
      </c>
      <c r="AA329"/>
    </row>
    <row r="330" spans="1:43" ht="18" customHeight="1">
      <c r="A330" s="5357"/>
      <c r="B330" s="1474" t="s">
        <v>28</v>
      </c>
      <c r="C330" s="1475"/>
      <c r="D330" s="1476" t="s">
        <v>516</v>
      </c>
      <c r="E330" s="1477"/>
      <c r="F330" s="1478" t="s">
        <v>517</v>
      </c>
      <c r="G330" s="1479">
        <v>1</v>
      </c>
      <c r="H330" s="1480" t="s">
        <v>376</v>
      </c>
      <c r="I330" s="1481" t="str">
        <f>B317</f>
        <v>NOM de la recette a saisir ICI</v>
      </c>
      <c r="J330" s="994"/>
      <c r="K330" s="994"/>
      <c r="L330" s="1475"/>
      <c r="M330" s="5592" t="s">
        <v>13</v>
      </c>
      <c r="N330" s="5593"/>
      <c r="O330" s="5395" t="s">
        <v>1417</v>
      </c>
      <c r="P330" s="5396"/>
      <c r="Q330" s="5396"/>
      <c r="R330" s="5396"/>
      <c r="S330" s="5396"/>
      <c r="T330" s="5396"/>
      <c r="U330" s="5378">
        <f>H51</f>
        <v>16</v>
      </c>
      <c r="V330" s="5379"/>
      <c r="W330" s="5478"/>
      <c r="X330" s="529"/>
      <c r="Y330" s="5357"/>
      <c r="Z330" s="1288" t="s">
        <v>1382</v>
      </c>
      <c r="AA330"/>
    </row>
    <row r="331" spans="1:43" ht="18" customHeight="1">
      <c r="A331" s="5357"/>
      <c r="B331" s="1482" t="s">
        <v>12</v>
      </c>
      <c r="C331" s="1478" t="s">
        <v>518</v>
      </c>
      <c r="D331" s="1478"/>
      <c r="E331" s="1240" t="str">
        <f>C332</f>
        <v>portions</v>
      </c>
      <c r="F331" s="1478" t="s">
        <v>519</v>
      </c>
      <c r="G331" s="1483">
        <f>(M332/K332)*G330</f>
        <v>2000</v>
      </c>
      <c r="H331" s="1475"/>
      <c r="I331" s="1475"/>
      <c r="J331" s="1475"/>
      <c r="K331" s="1475"/>
      <c r="L331" s="1475"/>
      <c r="M331" s="5584" t="s">
        <v>315</v>
      </c>
      <c r="N331" s="5585"/>
      <c r="O331" s="5395"/>
      <c r="P331" s="5396"/>
      <c r="Q331" s="5396"/>
      <c r="R331" s="5396"/>
      <c r="S331" s="5396"/>
      <c r="T331" s="5396"/>
      <c r="U331" s="5378"/>
      <c r="V331" s="5379"/>
      <c r="W331" s="5478"/>
      <c r="X331" s="529"/>
      <c r="Y331" s="5357"/>
      <c r="Z331" s="1288" t="s">
        <v>1382</v>
      </c>
      <c r="AA331"/>
    </row>
    <row r="332" spans="1:43" ht="18" customHeight="1">
      <c r="A332" s="5357"/>
      <c r="B332" s="5586">
        <v>4</v>
      </c>
      <c r="C332" s="5587" t="s">
        <v>520</v>
      </c>
      <c r="D332" s="1484"/>
      <c r="E332" s="1484"/>
      <c r="F332" s="1485" t="s">
        <v>521</v>
      </c>
      <c r="G332" s="1486">
        <f>B332</f>
        <v>4</v>
      </c>
      <c r="H332" s="1485" t="str">
        <f>C332</f>
        <v>portions</v>
      </c>
      <c r="I332" s="1484"/>
      <c r="J332" s="5588" t="s">
        <v>522</v>
      </c>
      <c r="K332" s="5589">
        <f>N380</f>
        <v>5.0000000000000001E-3</v>
      </c>
      <c r="L332" s="1487"/>
      <c r="M332" s="5590">
        <v>10</v>
      </c>
      <c r="N332" s="5591"/>
      <c r="O332" s="5385" t="s">
        <v>1420</v>
      </c>
      <c r="P332" s="5386"/>
      <c r="Q332" s="5386"/>
      <c r="R332" s="5386"/>
      <c r="S332" s="5386"/>
      <c r="T332" s="5386"/>
      <c r="U332" s="5387" t="str">
        <f>Q51</f>
        <v>Portions</v>
      </c>
      <c r="V332" s="5388"/>
      <c r="W332" s="5478"/>
      <c r="X332" s="529"/>
      <c r="Y332" s="5357"/>
      <c r="Z332" s="1288" t="s">
        <v>1382</v>
      </c>
      <c r="AA332"/>
    </row>
    <row r="333" spans="1:43" ht="18" customHeight="1">
      <c r="A333" s="5357"/>
      <c r="B333" s="5586"/>
      <c r="C333" s="5587"/>
      <c r="D333" s="1484"/>
      <c r="E333" s="1484"/>
      <c r="F333" s="1484"/>
      <c r="G333" s="5577">
        <f>K332/M332</f>
        <v>5.0000000000000001E-4</v>
      </c>
      <c r="H333" s="5577"/>
      <c r="I333" s="1484"/>
      <c r="J333" s="5588"/>
      <c r="K333" s="5589"/>
      <c r="L333" s="1487"/>
      <c r="M333" s="5590"/>
      <c r="N333" s="5591"/>
      <c r="O333" s="5385"/>
      <c r="P333" s="5386"/>
      <c r="Q333" s="5386"/>
      <c r="R333" s="5386"/>
      <c r="S333" s="5386"/>
      <c r="T333" s="5386"/>
      <c r="U333" s="5387"/>
      <c r="V333" s="5388"/>
      <c r="W333" s="5478"/>
      <c r="X333" s="529"/>
      <c r="Y333" s="5357"/>
      <c r="Z333" s="1288" t="s">
        <v>1382</v>
      </c>
      <c r="AA333"/>
    </row>
    <row r="334" spans="1:43" ht="18" customHeight="1">
      <c r="A334" s="5357"/>
      <c r="B334" s="5375"/>
      <c r="C334" s="5376"/>
      <c r="D334" s="5376"/>
      <c r="E334" s="5376"/>
      <c r="F334" s="5376"/>
      <c r="G334" s="5376"/>
      <c r="H334" s="5376"/>
      <c r="I334" s="5376"/>
      <c r="J334" s="5376"/>
      <c r="K334" s="5376"/>
      <c r="L334" s="5376"/>
      <c r="M334" s="5376"/>
      <c r="N334" s="5377"/>
      <c r="O334" s="1469"/>
      <c r="P334" s="1470"/>
      <c r="Q334" s="1470"/>
      <c r="R334" s="1470"/>
      <c r="S334" s="1471"/>
      <c r="T334" s="1471"/>
      <c r="U334" s="1471"/>
      <c r="V334" s="1472"/>
      <c r="W334" s="5478"/>
      <c r="X334" s="529"/>
      <c r="Y334" s="5357"/>
      <c r="Z334" s="1288" t="s">
        <v>1382</v>
      </c>
      <c r="AA334"/>
    </row>
    <row r="335" spans="1:43" ht="18" customHeight="1">
      <c r="A335" s="5357"/>
      <c r="B335" s="5578" t="s">
        <v>30</v>
      </c>
      <c r="C335" s="5579"/>
      <c r="D335" s="5579"/>
      <c r="E335" s="5580" t="s">
        <v>1275</v>
      </c>
      <c r="F335" s="5580"/>
      <c r="G335" s="5580"/>
      <c r="H335" s="5580"/>
      <c r="I335" s="5580"/>
      <c r="J335" s="5580"/>
      <c r="K335" s="5580"/>
      <c r="L335" s="970"/>
      <c r="M335" s="971"/>
      <c r="N335" s="31"/>
      <c r="O335" s="1339"/>
      <c r="P335" s="1340"/>
      <c r="Q335" s="1340"/>
      <c r="R335" s="1340"/>
      <c r="S335" s="1341"/>
      <c r="T335" s="1341"/>
      <c r="U335" s="1341"/>
      <c r="V335" s="1342"/>
      <c r="W335" s="5478"/>
      <c r="X335" s="529"/>
      <c r="Y335" s="5357"/>
      <c r="Z335" s="1288" t="s">
        <v>1382</v>
      </c>
      <c r="AA335"/>
    </row>
    <row r="336" spans="1:43" ht="18" customHeight="1">
      <c r="A336" s="5357"/>
      <c r="B336" s="5581" t="s">
        <v>284</v>
      </c>
      <c r="C336" s="5582" t="s">
        <v>313</v>
      </c>
      <c r="D336" s="5582" t="s">
        <v>341</v>
      </c>
      <c r="E336" s="5580"/>
      <c r="F336" s="5580"/>
      <c r="G336" s="5580"/>
      <c r="H336" s="5580"/>
      <c r="I336" s="5580"/>
      <c r="J336" s="5580"/>
      <c r="K336" s="5580"/>
      <c r="L336" s="970"/>
      <c r="M336" s="970"/>
      <c r="N336" s="32"/>
      <c r="O336" s="1339"/>
      <c r="P336" s="1340"/>
      <c r="Q336" s="1340"/>
      <c r="R336" s="1340"/>
      <c r="S336" s="1341"/>
      <c r="T336" s="1341"/>
      <c r="U336" s="1341"/>
      <c r="V336" s="1342"/>
      <c r="W336" s="5478"/>
      <c r="X336" s="529"/>
      <c r="Y336" s="5357"/>
      <c r="Z336" s="1288" t="s">
        <v>1382</v>
      </c>
      <c r="AA336"/>
    </row>
    <row r="337" spans="1:27" ht="18" customHeight="1">
      <c r="A337" s="5357"/>
      <c r="B337" s="5581"/>
      <c r="C337" s="5582"/>
      <c r="D337" s="5582"/>
      <c r="E337" s="972" t="s">
        <v>27</v>
      </c>
      <c r="F337" s="958"/>
      <c r="G337" s="958"/>
      <c r="H337" s="973"/>
      <c r="I337" s="974"/>
      <c r="J337" s="975"/>
      <c r="K337" s="975"/>
      <c r="L337" s="976"/>
      <c r="M337" s="976"/>
      <c r="N337" s="33"/>
      <c r="O337" s="1339"/>
      <c r="P337" s="1340"/>
      <c r="Q337" s="1340"/>
      <c r="R337" s="1340"/>
      <c r="S337" s="1341"/>
      <c r="T337" s="1341"/>
      <c r="U337" s="1341"/>
      <c r="V337" s="1342"/>
      <c r="W337" s="5478"/>
      <c r="X337" s="529"/>
      <c r="Y337" s="5357"/>
      <c r="Z337" s="1288" t="s">
        <v>1382</v>
      </c>
      <c r="AA337"/>
    </row>
    <row r="338" spans="1:27" ht="18" customHeight="1">
      <c r="A338" s="5357"/>
      <c r="B338" s="5581"/>
      <c r="C338" s="5582"/>
      <c r="D338" s="5583"/>
      <c r="E338" s="977" t="str">
        <f>SUBSTITUTE(ADDRESS(1,COLUMN(),4),"1","")</f>
        <v>E</v>
      </c>
      <c r="F338" s="1048"/>
      <c r="G338" s="1049"/>
      <c r="H338" s="1050"/>
      <c r="I338" s="1050"/>
      <c r="J338" s="1050"/>
      <c r="K338" s="1050"/>
      <c r="L338" s="1051"/>
      <c r="M338" s="1051"/>
      <c r="N338" s="68"/>
      <c r="O338" s="1332"/>
      <c r="P338" s="1333"/>
      <c r="Q338" s="1333"/>
      <c r="R338" s="1333"/>
      <c r="S338" s="1334"/>
      <c r="T338" s="1499" t="s">
        <v>284</v>
      </c>
      <c r="U338" s="1334" t="s">
        <v>313</v>
      </c>
      <c r="V338" s="1335" t="s">
        <v>1273</v>
      </c>
      <c r="W338" s="5478"/>
      <c r="X338" s="529"/>
      <c r="Y338" s="5357"/>
      <c r="Z338" s="1288" t="s">
        <v>1382</v>
      </c>
      <c r="AA338"/>
    </row>
    <row r="339" spans="1:27" ht="18" customHeight="1">
      <c r="A339" s="5357"/>
      <c r="B339" s="69"/>
      <c r="C339" s="70"/>
      <c r="D339" s="71"/>
      <c r="E339" s="1500"/>
      <c r="F339" s="982" t="s">
        <v>109</v>
      </c>
      <c r="G339" s="978"/>
      <c r="H339" s="978"/>
      <c r="I339" s="978"/>
      <c r="J339" s="1501">
        <f>E339</f>
        <v>0</v>
      </c>
      <c r="K339" s="979">
        <f t="shared" ref="K339:K378" si="12">IF(ISBLANK(B339),D339,(D339*B339))</f>
        <v>0</v>
      </c>
      <c r="L339" s="980">
        <f>IF(ISTEXT(B339),B339,IF(ISBLANK(B339),0,(B339/B332)*M332))</f>
        <v>0</v>
      </c>
      <c r="M339" s="981">
        <f t="shared" ref="M339:M351" si="13">C339</f>
        <v>0</v>
      </c>
      <c r="N339" s="35">
        <f>(K339/B332)*M332</f>
        <v>0</v>
      </c>
      <c r="O339" s="942"/>
      <c r="P339" s="942"/>
      <c r="Q339" s="942"/>
      <c r="R339" s="942"/>
      <c r="S339" s="1365">
        <f t="shared" ref="S339:S378" si="14">J339</f>
        <v>0</v>
      </c>
      <c r="T339" s="1502">
        <f>(L339/M332)*U330</f>
        <v>0</v>
      </c>
      <c r="U339" s="1510">
        <f t="shared" ref="U339:U378" si="15">M339</f>
        <v>0</v>
      </c>
      <c r="V339" s="1504">
        <f>(N339/M332)*U330</f>
        <v>0</v>
      </c>
      <c r="W339" s="5478"/>
      <c r="X339" s="529"/>
      <c r="Y339" s="5357"/>
      <c r="Z339" s="1288" t="s">
        <v>1382</v>
      </c>
      <c r="AA339"/>
    </row>
    <row r="340" spans="1:27" ht="18" customHeight="1">
      <c r="A340" s="5357"/>
      <c r="B340" s="72"/>
      <c r="C340" s="73"/>
      <c r="D340" s="34"/>
      <c r="E340" s="1505"/>
      <c r="F340" s="982" t="s">
        <v>1443</v>
      </c>
      <c r="G340" s="982"/>
      <c r="H340" s="982"/>
      <c r="I340" s="982"/>
      <c r="J340" s="1501">
        <f>E340</f>
        <v>0</v>
      </c>
      <c r="K340" s="979">
        <f t="shared" si="12"/>
        <v>0</v>
      </c>
      <c r="L340" s="980">
        <f>IF(ISTEXT(B340),B340,IF(ISBLANK(B340),0,(B340/B332)*M332))</f>
        <v>0</v>
      </c>
      <c r="M340" s="981">
        <f t="shared" si="13"/>
        <v>0</v>
      </c>
      <c r="N340" s="35">
        <f>(K340/B332)*M332</f>
        <v>0</v>
      </c>
      <c r="O340" s="942"/>
      <c r="P340" s="942"/>
      <c r="Q340" s="942"/>
      <c r="R340" s="942"/>
      <c r="S340" s="1365">
        <f t="shared" si="14"/>
        <v>0</v>
      </c>
      <c r="T340" s="1502">
        <f>(L340/M332)*U330</f>
        <v>0</v>
      </c>
      <c r="U340" s="1510">
        <f t="shared" si="15"/>
        <v>0</v>
      </c>
      <c r="V340" s="1504">
        <f>(N340/M332)*U330</f>
        <v>0</v>
      </c>
      <c r="W340" s="5478"/>
      <c r="X340" s="529"/>
      <c r="Y340" s="5357"/>
      <c r="Z340" s="1288" t="s">
        <v>1382</v>
      </c>
      <c r="AA340"/>
    </row>
    <row r="341" spans="1:27" ht="18" customHeight="1">
      <c r="A341" s="5357"/>
      <c r="B341" s="72">
        <v>1</v>
      </c>
      <c r="C341" s="73" t="s">
        <v>534</v>
      </c>
      <c r="D341" s="34">
        <v>2E-3</v>
      </c>
      <c r="E341" s="1505" t="s">
        <v>535</v>
      </c>
      <c r="F341" s="982"/>
      <c r="G341" s="982"/>
      <c r="H341" s="982"/>
      <c r="I341" s="982"/>
      <c r="J341" s="1501" t="str">
        <f>E341</f>
        <v>ail</v>
      </c>
      <c r="K341" s="979">
        <f t="shared" si="12"/>
        <v>2E-3</v>
      </c>
      <c r="L341" s="980">
        <f>IF(ISTEXT(B341),B341,IF(ISBLANK(B341),0,(B341/B332)*M332))</f>
        <v>2.5</v>
      </c>
      <c r="M341" s="981" t="str">
        <f t="shared" si="13"/>
        <v>gousse(s)</v>
      </c>
      <c r="N341" s="35">
        <f>(K341/B332)*M332</f>
        <v>5.0000000000000001E-3</v>
      </c>
      <c r="O341" s="942"/>
      <c r="P341" s="942"/>
      <c r="Q341" s="942"/>
      <c r="R341" s="942"/>
      <c r="S341" s="1365" t="str">
        <f t="shared" si="14"/>
        <v>ail</v>
      </c>
      <c r="T341" s="1502">
        <f>(L341/M332)*U330</f>
        <v>4</v>
      </c>
      <c r="U341" s="1510" t="str">
        <f t="shared" si="15"/>
        <v>gousse(s)</v>
      </c>
      <c r="V341" s="1504">
        <f>(N341/M332)*U330</f>
        <v>8.0000000000000002E-3</v>
      </c>
      <c r="W341" s="5478"/>
      <c r="X341" s="529"/>
      <c r="Y341" s="5357"/>
      <c r="Z341" s="1288" t="s">
        <v>1382</v>
      </c>
      <c r="AA341"/>
    </row>
    <row r="342" spans="1:27" ht="18" customHeight="1">
      <c r="A342" s="5357"/>
      <c r="B342" s="72"/>
      <c r="C342" s="73"/>
      <c r="D342" s="34"/>
      <c r="E342" s="1505"/>
      <c r="F342" s="982"/>
      <c r="G342" s="982"/>
      <c r="H342" s="982"/>
      <c r="I342" s="982"/>
      <c r="J342" s="1501">
        <f t="shared" ref="J342:J378" si="16">E342</f>
        <v>0</v>
      </c>
      <c r="K342" s="979">
        <f t="shared" si="12"/>
        <v>0</v>
      </c>
      <c r="L342" s="980">
        <f>IF(ISTEXT(B342),B342,IF(ISBLANK(B342),0,(B342/B332)*M332))</f>
        <v>0</v>
      </c>
      <c r="M342" s="981">
        <f t="shared" si="13"/>
        <v>0</v>
      </c>
      <c r="N342" s="35">
        <f>(K342/B332)*M332</f>
        <v>0</v>
      </c>
      <c r="O342" s="942"/>
      <c r="P342" s="942"/>
      <c r="Q342" s="942"/>
      <c r="R342" s="942"/>
      <c r="S342" s="1365">
        <f t="shared" si="14"/>
        <v>0</v>
      </c>
      <c r="T342" s="1502">
        <f>(L342/M332)*U330</f>
        <v>0</v>
      </c>
      <c r="U342" s="1510">
        <f t="shared" si="15"/>
        <v>0</v>
      </c>
      <c r="V342" s="1504">
        <f>(N342/M332)*U330</f>
        <v>0</v>
      </c>
      <c r="W342" s="5478"/>
      <c r="X342" s="529"/>
      <c r="Y342" s="5357"/>
      <c r="Z342" s="1288" t="s">
        <v>1382</v>
      </c>
      <c r="AA342"/>
    </row>
    <row r="343" spans="1:27" ht="18" customHeight="1">
      <c r="A343" s="5357"/>
      <c r="B343" s="72"/>
      <c r="C343" s="73"/>
      <c r="D343" s="34"/>
      <c r="E343" s="1505"/>
      <c r="F343" s="982"/>
      <c r="G343" s="982"/>
      <c r="H343" s="982"/>
      <c r="I343" s="982"/>
      <c r="J343" s="1501">
        <f t="shared" si="16"/>
        <v>0</v>
      </c>
      <c r="K343" s="979">
        <f t="shared" si="12"/>
        <v>0</v>
      </c>
      <c r="L343" s="980">
        <f>IF(ISTEXT(B343),B343,IF(ISBLANK(B343),0,(B343/B332)*M332))</f>
        <v>0</v>
      </c>
      <c r="M343" s="981">
        <f t="shared" si="13"/>
        <v>0</v>
      </c>
      <c r="N343" s="35">
        <f>(K343/B332)*M332</f>
        <v>0</v>
      </c>
      <c r="O343" s="942"/>
      <c r="P343" s="942"/>
      <c r="Q343" s="942"/>
      <c r="R343" s="942"/>
      <c r="S343" s="1365">
        <f t="shared" si="14"/>
        <v>0</v>
      </c>
      <c r="T343" s="1502">
        <f>(L343/M332)*U330</f>
        <v>0</v>
      </c>
      <c r="U343" s="1510">
        <f t="shared" si="15"/>
        <v>0</v>
      </c>
      <c r="V343" s="1504">
        <f>(N343/M332)*U330</f>
        <v>0</v>
      </c>
      <c r="W343" s="5478"/>
      <c r="X343" s="529"/>
      <c r="Y343" s="5357"/>
      <c r="Z343" s="1288" t="s">
        <v>1382</v>
      </c>
      <c r="AA343"/>
    </row>
    <row r="344" spans="1:27" ht="18" customHeight="1">
      <c r="A344" s="5357"/>
      <c r="B344" s="72"/>
      <c r="C344" s="73"/>
      <c r="D344" s="34"/>
      <c r="E344" s="1505"/>
      <c r="F344" s="982"/>
      <c r="G344" s="982"/>
      <c r="H344" s="982"/>
      <c r="I344" s="982"/>
      <c r="J344" s="1501">
        <f t="shared" si="16"/>
        <v>0</v>
      </c>
      <c r="K344" s="979">
        <f t="shared" si="12"/>
        <v>0</v>
      </c>
      <c r="L344" s="980">
        <f>IF(ISTEXT(B344),B344,IF(ISBLANK(B344),0,(B344/B332)*M332))</f>
        <v>0</v>
      </c>
      <c r="M344" s="981">
        <f t="shared" si="13"/>
        <v>0</v>
      </c>
      <c r="N344" s="35">
        <f>(K344/B332)*M332</f>
        <v>0</v>
      </c>
      <c r="O344" s="942"/>
      <c r="P344" s="942"/>
      <c r="Q344" s="942"/>
      <c r="R344" s="942"/>
      <c r="S344" s="1365">
        <f t="shared" si="14"/>
        <v>0</v>
      </c>
      <c r="T344" s="1502">
        <f>(L344/M332)*U330</f>
        <v>0</v>
      </c>
      <c r="U344" s="1510">
        <f t="shared" si="15"/>
        <v>0</v>
      </c>
      <c r="V344" s="1504">
        <f>(N344/M332)*U330</f>
        <v>0</v>
      </c>
      <c r="W344" s="5478"/>
      <c r="X344" s="529"/>
      <c r="Y344" s="5357"/>
      <c r="Z344" s="1288" t="s">
        <v>1382</v>
      </c>
      <c r="AA344"/>
    </row>
    <row r="345" spans="1:27" ht="18" customHeight="1">
      <c r="A345" s="5357"/>
      <c r="B345" s="72"/>
      <c r="C345" s="73"/>
      <c r="D345" s="34"/>
      <c r="E345" s="1505"/>
      <c r="F345" s="982"/>
      <c r="G345" s="982"/>
      <c r="H345" s="982"/>
      <c r="I345" s="982"/>
      <c r="J345" s="1501">
        <f t="shared" si="16"/>
        <v>0</v>
      </c>
      <c r="K345" s="979">
        <f t="shared" si="12"/>
        <v>0</v>
      </c>
      <c r="L345" s="980">
        <f>IF(ISTEXT(B345),B345,IF(ISBLANK(B345),0,(B345/B332)*M332))</f>
        <v>0</v>
      </c>
      <c r="M345" s="981">
        <f t="shared" si="13"/>
        <v>0</v>
      </c>
      <c r="N345" s="35">
        <f>(K345/B332)*M332</f>
        <v>0</v>
      </c>
      <c r="O345" s="942"/>
      <c r="P345" s="942"/>
      <c r="Q345" s="942"/>
      <c r="R345" s="942"/>
      <c r="S345" s="1365">
        <f t="shared" si="14"/>
        <v>0</v>
      </c>
      <c r="T345" s="1502">
        <f>(L345/M332)*U330</f>
        <v>0</v>
      </c>
      <c r="U345" s="1510">
        <f t="shared" si="15"/>
        <v>0</v>
      </c>
      <c r="V345" s="1504">
        <f>(N345/M332)*U330</f>
        <v>0</v>
      </c>
      <c r="W345" s="5478"/>
      <c r="X345" s="529"/>
      <c r="Y345" s="5357"/>
      <c r="Z345" s="1288" t="s">
        <v>1382</v>
      </c>
      <c r="AA345"/>
    </row>
    <row r="346" spans="1:27" ht="18" customHeight="1">
      <c r="A346" s="5357"/>
      <c r="B346" s="72"/>
      <c r="C346" s="73"/>
      <c r="D346" s="34"/>
      <c r="E346" s="1505"/>
      <c r="F346" s="982"/>
      <c r="G346" s="982"/>
      <c r="H346" s="982"/>
      <c r="I346" s="982"/>
      <c r="J346" s="1501">
        <f t="shared" si="16"/>
        <v>0</v>
      </c>
      <c r="K346" s="979">
        <f t="shared" si="12"/>
        <v>0</v>
      </c>
      <c r="L346" s="980">
        <f>IF(ISTEXT(B346),B346,IF(ISBLANK(B346),0,(B346/B332)*M332))</f>
        <v>0</v>
      </c>
      <c r="M346" s="981">
        <f t="shared" si="13"/>
        <v>0</v>
      </c>
      <c r="N346" s="35">
        <f>(K346/B332)*M332</f>
        <v>0</v>
      </c>
      <c r="O346" s="942"/>
      <c r="P346" s="942"/>
      <c r="Q346" s="942"/>
      <c r="R346" s="942"/>
      <c r="S346" s="1365">
        <f t="shared" si="14"/>
        <v>0</v>
      </c>
      <c r="T346" s="1502">
        <f>(L346/M332)*U330</f>
        <v>0</v>
      </c>
      <c r="U346" s="1510">
        <f t="shared" si="15"/>
        <v>0</v>
      </c>
      <c r="V346" s="1504">
        <f>(N346/M332)*U330</f>
        <v>0</v>
      </c>
      <c r="W346" s="5478"/>
      <c r="X346" s="529"/>
      <c r="Y346" s="5357"/>
      <c r="Z346" s="1288" t="s">
        <v>1382</v>
      </c>
      <c r="AA346"/>
    </row>
    <row r="347" spans="1:27" ht="18" customHeight="1">
      <c r="A347" s="5357"/>
      <c r="B347" s="72"/>
      <c r="C347" s="73"/>
      <c r="D347" s="34"/>
      <c r="E347" s="1505"/>
      <c r="F347" s="982"/>
      <c r="G347" s="982"/>
      <c r="H347" s="982"/>
      <c r="I347" s="982"/>
      <c r="J347" s="1501">
        <f t="shared" si="16"/>
        <v>0</v>
      </c>
      <c r="K347" s="979">
        <f t="shared" si="12"/>
        <v>0</v>
      </c>
      <c r="L347" s="980">
        <f>IF(ISTEXT(B347),B347,IF(ISBLANK(B347),0,(B347/B332)*M332))</f>
        <v>0</v>
      </c>
      <c r="M347" s="981">
        <f t="shared" si="13"/>
        <v>0</v>
      </c>
      <c r="N347" s="35">
        <f>(K347/B332)*M332</f>
        <v>0</v>
      </c>
      <c r="O347" s="942"/>
      <c r="P347" s="942"/>
      <c r="Q347" s="942"/>
      <c r="R347" s="942"/>
      <c r="S347" s="1365">
        <f t="shared" si="14"/>
        <v>0</v>
      </c>
      <c r="T347" s="1502">
        <f>(L347/M332)*U330</f>
        <v>0</v>
      </c>
      <c r="U347" s="1510">
        <f t="shared" si="15"/>
        <v>0</v>
      </c>
      <c r="V347" s="1504">
        <f>(N347/M332)*U330</f>
        <v>0</v>
      </c>
      <c r="W347" s="5478"/>
      <c r="X347" s="529"/>
      <c r="Y347" s="5357"/>
      <c r="Z347" s="1288" t="s">
        <v>1382</v>
      </c>
      <c r="AA347"/>
    </row>
    <row r="348" spans="1:27" ht="18" customHeight="1">
      <c r="A348" s="5357"/>
      <c r="B348" s="72"/>
      <c r="C348" s="73"/>
      <c r="D348" s="34"/>
      <c r="E348" s="1505"/>
      <c r="F348" s="982"/>
      <c r="G348" s="982"/>
      <c r="H348" s="982"/>
      <c r="I348" s="982"/>
      <c r="J348" s="1501">
        <f t="shared" si="16"/>
        <v>0</v>
      </c>
      <c r="K348" s="979">
        <f t="shared" si="12"/>
        <v>0</v>
      </c>
      <c r="L348" s="980">
        <f>IF(ISTEXT(B348),B348,IF(ISBLANK(B348),0,(B348/B332)*M332))</f>
        <v>0</v>
      </c>
      <c r="M348" s="981">
        <f t="shared" si="13"/>
        <v>0</v>
      </c>
      <c r="N348" s="35">
        <f>(K348/B332)*M332</f>
        <v>0</v>
      </c>
      <c r="O348" s="942"/>
      <c r="P348" s="942"/>
      <c r="Q348" s="942"/>
      <c r="R348" s="942"/>
      <c r="S348" s="1365">
        <f t="shared" si="14"/>
        <v>0</v>
      </c>
      <c r="T348" s="1502">
        <f>(L348/M332)*U330</f>
        <v>0</v>
      </c>
      <c r="U348" s="1510">
        <f t="shared" si="15"/>
        <v>0</v>
      </c>
      <c r="V348" s="1504">
        <f>(N348/M332)*U330</f>
        <v>0</v>
      </c>
      <c r="W348" s="5478"/>
      <c r="X348" s="529"/>
      <c r="Y348" s="5357"/>
      <c r="Z348" s="1288" t="s">
        <v>1382</v>
      </c>
      <c r="AA348"/>
    </row>
    <row r="349" spans="1:27" ht="18" customHeight="1">
      <c r="A349" s="5357"/>
      <c r="B349" s="72"/>
      <c r="C349" s="73"/>
      <c r="D349" s="34"/>
      <c r="E349" s="1505"/>
      <c r="F349" s="982"/>
      <c r="G349" s="982"/>
      <c r="H349" s="982"/>
      <c r="I349" s="982"/>
      <c r="J349" s="1501">
        <f t="shared" si="16"/>
        <v>0</v>
      </c>
      <c r="K349" s="979">
        <f t="shared" si="12"/>
        <v>0</v>
      </c>
      <c r="L349" s="980">
        <f>IF(ISTEXT(B349),B349,IF(ISBLANK(B349),0,(B349/B332)*M332))</f>
        <v>0</v>
      </c>
      <c r="M349" s="981">
        <f t="shared" si="13"/>
        <v>0</v>
      </c>
      <c r="N349" s="35">
        <f>(K349/B332)*M332</f>
        <v>0</v>
      </c>
      <c r="O349" s="942"/>
      <c r="P349" s="942"/>
      <c r="Q349" s="942"/>
      <c r="R349" s="942"/>
      <c r="S349" s="1365">
        <f t="shared" si="14"/>
        <v>0</v>
      </c>
      <c r="T349" s="1502">
        <f>(L349/M332)*U330</f>
        <v>0</v>
      </c>
      <c r="U349" s="1510">
        <f t="shared" si="15"/>
        <v>0</v>
      </c>
      <c r="V349" s="1504">
        <f>(N349/M332)*U330</f>
        <v>0</v>
      </c>
      <c r="W349" s="5478"/>
      <c r="X349" s="529"/>
      <c r="Y349" s="5357"/>
      <c r="Z349" s="1288" t="s">
        <v>1382</v>
      </c>
      <c r="AA349"/>
    </row>
    <row r="350" spans="1:27" ht="18" customHeight="1">
      <c r="A350" s="5357"/>
      <c r="B350" s="72"/>
      <c r="C350" s="73"/>
      <c r="D350" s="34"/>
      <c r="E350" s="1505"/>
      <c r="F350" s="982"/>
      <c r="G350" s="982"/>
      <c r="H350" s="982"/>
      <c r="I350" s="982"/>
      <c r="J350" s="1501">
        <f t="shared" si="16"/>
        <v>0</v>
      </c>
      <c r="K350" s="979">
        <f t="shared" si="12"/>
        <v>0</v>
      </c>
      <c r="L350" s="980">
        <f>IF(ISTEXT(B350),B350,IF(ISBLANK(B350),0,(B350/B332)*M332))</f>
        <v>0</v>
      </c>
      <c r="M350" s="981">
        <f t="shared" si="13"/>
        <v>0</v>
      </c>
      <c r="N350" s="35">
        <f>(K350/B332)*M332</f>
        <v>0</v>
      </c>
      <c r="O350" s="942"/>
      <c r="P350" s="942"/>
      <c r="Q350" s="942"/>
      <c r="R350" s="942"/>
      <c r="S350" s="1365">
        <f t="shared" si="14"/>
        <v>0</v>
      </c>
      <c r="T350" s="1502">
        <f>(L350/M332)*U330</f>
        <v>0</v>
      </c>
      <c r="U350" s="1510">
        <f t="shared" si="15"/>
        <v>0</v>
      </c>
      <c r="V350" s="1504">
        <f>(N350/M332)*U330</f>
        <v>0</v>
      </c>
      <c r="W350" s="5478"/>
      <c r="X350" s="529"/>
      <c r="Y350" s="5357"/>
      <c r="Z350" s="1288" t="s">
        <v>1382</v>
      </c>
      <c r="AA350"/>
    </row>
    <row r="351" spans="1:27" ht="18" customHeight="1">
      <c r="A351" s="5357"/>
      <c r="B351" s="72"/>
      <c r="C351" s="73"/>
      <c r="D351" s="34"/>
      <c r="E351" s="1505"/>
      <c r="F351" s="982"/>
      <c r="G351" s="982"/>
      <c r="H351" s="982"/>
      <c r="I351" s="982"/>
      <c r="J351" s="1501">
        <f t="shared" si="16"/>
        <v>0</v>
      </c>
      <c r="K351" s="979">
        <f t="shared" si="12"/>
        <v>0</v>
      </c>
      <c r="L351" s="980">
        <f>IF(ISTEXT(B351),B351,IF(ISBLANK(B351),0,(B351/B332)*M332))</f>
        <v>0</v>
      </c>
      <c r="M351" s="981">
        <f t="shared" si="13"/>
        <v>0</v>
      </c>
      <c r="N351" s="35">
        <f>(K351/B332)*M332</f>
        <v>0</v>
      </c>
      <c r="O351" s="942"/>
      <c r="P351" s="942"/>
      <c r="Q351" s="942"/>
      <c r="R351" s="942"/>
      <c r="S351" s="1365">
        <f t="shared" si="14"/>
        <v>0</v>
      </c>
      <c r="T351" s="1502">
        <f>(L351/M332)*U330</f>
        <v>0</v>
      </c>
      <c r="U351" s="1510">
        <f t="shared" si="15"/>
        <v>0</v>
      </c>
      <c r="V351" s="1504">
        <f>(N351/M332)*U330</f>
        <v>0</v>
      </c>
      <c r="W351" s="5478"/>
      <c r="X351" s="529"/>
      <c r="Y351" s="5357"/>
      <c r="Z351" s="1288" t="s">
        <v>1382</v>
      </c>
      <c r="AA351"/>
    </row>
    <row r="352" spans="1:27" ht="18" customHeight="1">
      <c r="A352" s="5357"/>
      <c r="B352" s="72"/>
      <c r="C352" s="73"/>
      <c r="D352" s="34"/>
      <c r="E352" s="1505"/>
      <c r="F352" s="982"/>
      <c r="G352" s="982"/>
      <c r="H352" s="982"/>
      <c r="I352" s="982"/>
      <c r="J352" s="1501">
        <f t="shared" si="16"/>
        <v>0</v>
      </c>
      <c r="K352" s="979">
        <f t="shared" si="12"/>
        <v>0</v>
      </c>
      <c r="L352" s="980">
        <f>IF(ISTEXT(B352),B352,IF(ISBLANK(B352),0,(B352/B332)*M332))</f>
        <v>0</v>
      </c>
      <c r="M352" s="981">
        <f>C352</f>
        <v>0</v>
      </c>
      <c r="N352" s="35">
        <f>(K352/B332)*M332</f>
        <v>0</v>
      </c>
      <c r="O352" s="942"/>
      <c r="P352" s="942"/>
      <c r="Q352" s="942"/>
      <c r="R352" s="942"/>
      <c r="S352" s="1365">
        <f t="shared" si="14"/>
        <v>0</v>
      </c>
      <c r="T352" s="1502">
        <f>(L352/M332)*U330</f>
        <v>0</v>
      </c>
      <c r="U352" s="1510">
        <f t="shared" si="15"/>
        <v>0</v>
      </c>
      <c r="V352" s="1504">
        <f>(N352/M332)*U330</f>
        <v>0</v>
      </c>
      <c r="W352" s="5478"/>
      <c r="X352" s="529"/>
      <c r="Y352" s="5357"/>
      <c r="Z352" s="1288" t="s">
        <v>1382</v>
      </c>
      <c r="AA352"/>
    </row>
    <row r="353" spans="1:27" ht="18" customHeight="1">
      <c r="A353" s="5357"/>
      <c r="B353" s="72"/>
      <c r="C353" s="73"/>
      <c r="D353" s="34"/>
      <c r="E353" s="1505"/>
      <c r="F353" s="982"/>
      <c r="G353" s="982"/>
      <c r="H353" s="982"/>
      <c r="I353" s="982"/>
      <c r="J353" s="1501">
        <f t="shared" si="16"/>
        <v>0</v>
      </c>
      <c r="K353" s="979">
        <f t="shared" si="12"/>
        <v>0</v>
      </c>
      <c r="L353" s="980">
        <f>IF(ISTEXT(B353),B353,IF(ISBLANK(B353),0,(B353/B332)*M332))</f>
        <v>0</v>
      </c>
      <c r="M353" s="981">
        <f t="shared" ref="M353:M378" si="17">C353</f>
        <v>0</v>
      </c>
      <c r="N353" s="35">
        <f>(K353/B332)*M332</f>
        <v>0</v>
      </c>
      <c r="O353" s="942"/>
      <c r="P353" s="942"/>
      <c r="Q353" s="942"/>
      <c r="R353" s="942"/>
      <c r="S353" s="1365">
        <f t="shared" si="14"/>
        <v>0</v>
      </c>
      <c r="T353" s="1502">
        <f>(L353/M332)*U330</f>
        <v>0</v>
      </c>
      <c r="U353" s="1510">
        <f t="shared" si="15"/>
        <v>0</v>
      </c>
      <c r="V353" s="1504">
        <f>(N353/M332)*U330</f>
        <v>0</v>
      </c>
      <c r="W353" s="5478"/>
      <c r="X353" s="529"/>
      <c r="Y353" s="5357"/>
      <c r="Z353" s="1288" t="s">
        <v>1382</v>
      </c>
      <c r="AA353"/>
    </row>
    <row r="354" spans="1:27" ht="18" customHeight="1">
      <c r="A354" s="5357"/>
      <c r="B354" s="72"/>
      <c r="C354" s="73"/>
      <c r="D354" s="34"/>
      <c r="E354" s="1505"/>
      <c r="F354" s="982"/>
      <c r="G354" s="982"/>
      <c r="H354" s="982"/>
      <c r="I354" s="982"/>
      <c r="J354" s="1501">
        <f t="shared" si="16"/>
        <v>0</v>
      </c>
      <c r="K354" s="979">
        <f t="shared" si="12"/>
        <v>0</v>
      </c>
      <c r="L354" s="980">
        <f>IF(ISTEXT(B354),B354,IF(ISBLANK(B354),0,(B354/B332)*M332))</f>
        <v>0</v>
      </c>
      <c r="M354" s="981">
        <f t="shared" si="17"/>
        <v>0</v>
      </c>
      <c r="N354" s="35">
        <f>(K354/B332)*M332</f>
        <v>0</v>
      </c>
      <c r="O354" s="942"/>
      <c r="P354" s="942"/>
      <c r="Q354" s="942"/>
      <c r="R354" s="942"/>
      <c r="S354" s="1365">
        <f t="shared" si="14"/>
        <v>0</v>
      </c>
      <c r="T354" s="1502">
        <f>(L354/M332)*U330</f>
        <v>0</v>
      </c>
      <c r="U354" s="1510">
        <f t="shared" si="15"/>
        <v>0</v>
      </c>
      <c r="V354" s="1504">
        <f>(N354/M332)*U330</f>
        <v>0</v>
      </c>
      <c r="W354" s="5478"/>
      <c r="X354" s="529"/>
      <c r="Y354" s="5357"/>
      <c r="Z354" s="1288" t="s">
        <v>1382</v>
      </c>
      <c r="AA354"/>
    </row>
    <row r="355" spans="1:27" ht="18" customHeight="1">
      <c r="A355" s="5357"/>
      <c r="B355" s="72"/>
      <c r="C355" s="73"/>
      <c r="D355" s="34"/>
      <c r="E355" s="1505"/>
      <c r="F355" s="982"/>
      <c r="G355" s="982"/>
      <c r="H355" s="982"/>
      <c r="I355" s="982"/>
      <c r="J355" s="1501">
        <f t="shared" si="16"/>
        <v>0</v>
      </c>
      <c r="K355" s="979">
        <f t="shared" si="12"/>
        <v>0</v>
      </c>
      <c r="L355" s="980">
        <f>IF(ISTEXT(B355),B355,IF(ISBLANK(B355),0,(B355/B332)*M332))</f>
        <v>0</v>
      </c>
      <c r="M355" s="981">
        <f t="shared" si="17"/>
        <v>0</v>
      </c>
      <c r="N355" s="35">
        <f>(K355/B332)*M332</f>
        <v>0</v>
      </c>
      <c r="O355" s="942"/>
      <c r="P355" s="942"/>
      <c r="Q355" s="942"/>
      <c r="R355" s="942"/>
      <c r="S355" s="1365">
        <f t="shared" si="14"/>
        <v>0</v>
      </c>
      <c r="T355" s="1502">
        <f>(L355/M332)*U330</f>
        <v>0</v>
      </c>
      <c r="U355" s="1510">
        <f t="shared" si="15"/>
        <v>0</v>
      </c>
      <c r="V355" s="1504">
        <f>(N355/M332)*U330</f>
        <v>0</v>
      </c>
      <c r="W355" s="5478"/>
      <c r="X355" s="529"/>
      <c r="Y355" s="5357"/>
      <c r="Z355" s="1288" t="s">
        <v>1382</v>
      </c>
      <c r="AA355"/>
    </row>
    <row r="356" spans="1:27" ht="18" customHeight="1">
      <c r="A356" s="5357"/>
      <c r="B356" s="72"/>
      <c r="C356" s="73"/>
      <c r="D356" s="34"/>
      <c r="E356" s="1505"/>
      <c r="F356" s="982"/>
      <c r="G356" s="982"/>
      <c r="H356" s="982"/>
      <c r="I356" s="982"/>
      <c r="J356" s="1501">
        <f t="shared" si="16"/>
        <v>0</v>
      </c>
      <c r="K356" s="979">
        <f t="shared" si="12"/>
        <v>0</v>
      </c>
      <c r="L356" s="980">
        <f>IF(ISTEXT(B356),B356,IF(ISBLANK(B356),0,(B356/B332)*M332))</f>
        <v>0</v>
      </c>
      <c r="M356" s="981">
        <f t="shared" si="17"/>
        <v>0</v>
      </c>
      <c r="N356" s="35">
        <f>(K356/B332)*M332</f>
        <v>0</v>
      </c>
      <c r="O356" s="942"/>
      <c r="P356" s="942"/>
      <c r="Q356" s="942"/>
      <c r="R356" s="942"/>
      <c r="S356" s="1365">
        <f t="shared" si="14"/>
        <v>0</v>
      </c>
      <c r="T356" s="1502">
        <f>(L356/M332)*U330</f>
        <v>0</v>
      </c>
      <c r="U356" s="1510">
        <f t="shared" si="15"/>
        <v>0</v>
      </c>
      <c r="V356" s="1504">
        <f>(N356/M332)*U330</f>
        <v>0</v>
      </c>
      <c r="W356" s="5478"/>
      <c r="X356" s="529"/>
      <c r="Y356" s="5357"/>
      <c r="Z356" s="1288" t="s">
        <v>1382</v>
      </c>
      <c r="AA356"/>
    </row>
    <row r="357" spans="1:27" ht="18" customHeight="1">
      <c r="A357" s="5357"/>
      <c r="B357" s="72"/>
      <c r="C357" s="73"/>
      <c r="D357" s="34"/>
      <c r="E357" s="1505"/>
      <c r="F357" s="982"/>
      <c r="G357" s="982"/>
      <c r="H357" s="982"/>
      <c r="I357" s="982"/>
      <c r="J357" s="1501">
        <f t="shared" si="16"/>
        <v>0</v>
      </c>
      <c r="K357" s="979">
        <f t="shared" si="12"/>
        <v>0</v>
      </c>
      <c r="L357" s="980">
        <f>IF(ISTEXT(B357),B357,IF(ISBLANK(B357),0,(B357/B332)*M332))</f>
        <v>0</v>
      </c>
      <c r="M357" s="981">
        <f t="shared" si="17"/>
        <v>0</v>
      </c>
      <c r="N357" s="35">
        <f>(K357/B332)*M332</f>
        <v>0</v>
      </c>
      <c r="O357" s="942"/>
      <c r="P357" s="942"/>
      <c r="Q357" s="942"/>
      <c r="R357" s="942"/>
      <c r="S357" s="1365">
        <f t="shared" si="14"/>
        <v>0</v>
      </c>
      <c r="T357" s="1502">
        <f>(L357/M332)*U330</f>
        <v>0</v>
      </c>
      <c r="U357" s="1510">
        <f t="shared" si="15"/>
        <v>0</v>
      </c>
      <c r="V357" s="1504">
        <f>(N357/M332)*U330</f>
        <v>0</v>
      </c>
      <c r="W357" s="5478"/>
      <c r="X357" s="529"/>
      <c r="Y357" s="5357"/>
      <c r="Z357" s="1288" t="s">
        <v>1382</v>
      </c>
      <c r="AA357"/>
    </row>
    <row r="358" spans="1:27" ht="18" customHeight="1">
      <c r="A358" s="5357"/>
      <c r="B358" s="72"/>
      <c r="C358" s="73"/>
      <c r="D358" s="34"/>
      <c r="E358" s="1505"/>
      <c r="F358" s="982"/>
      <c r="G358" s="982"/>
      <c r="H358" s="982"/>
      <c r="I358" s="982"/>
      <c r="J358" s="1501">
        <f t="shared" si="16"/>
        <v>0</v>
      </c>
      <c r="K358" s="979">
        <f t="shared" si="12"/>
        <v>0</v>
      </c>
      <c r="L358" s="980">
        <f>IF(ISTEXT(B358),B358,IF(ISBLANK(B358),0,(B358/B332)*M332))</f>
        <v>0</v>
      </c>
      <c r="M358" s="981">
        <f t="shared" si="17"/>
        <v>0</v>
      </c>
      <c r="N358" s="35">
        <f>(K358/B332)*M332</f>
        <v>0</v>
      </c>
      <c r="O358" s="942"/>
      <c r="P358" s="942"/>
      <c r="Q358" s="942"/>
      <c r="R358" s="942"/>
      <c r="S358" s="1365">
        <f t="shared" si="14"/>
        <v>0</v>
      </c>
      <c r="T358" s="1502">
        <f>(L358/M332)*U330</f>
        <v>0</v>
      </c>
      <c r="U358" s="1510">
        <f t="shared" si="15"/>
        <v>0</v>
      </c>
      <c r="V358" s="1504">
        <f>(N358/M332)*U330</f>
        <v>0</v>
      </c>
      <c r="W358" s="5478"/>
      <c r="X358" s="529"/>
      <c r="Y358" s="5357"/>
      <c r="Z358" s="1288" t="s">
        <v>1382</v>
      </c>
      <c r="AA358"/>
    </row>
    <row r="359" spans="1:27" ht="18" customHeight="1">
      <c r="A359" s="5357"/>
      <c r="B359" s="72"/>
      <c r="C359" s="73"/>
      <c r="D359" s="34"/>
      <c r="E359" s="1505"/>
      <c r="F359" s="982"/>
      <c r="G359" s="982"/>
      <c r="H359" s="982"/>
      <c r="I359" s="982"/>
      <c r="J359" s="1501">
        <f t="shared" si="16"/>
        <v>0</v>
      </c>
      <c r="K359" s="979">
        <f t="shared" si="12"/>
        <v>0</v>
      </c>
      <c r="L359" s="980">
        <f>IF(ISTEXT(B359),B359,IF(ISBLANK(B359),0,(B359/B332)*M332))</f>
        <v>0</v>
      </c>
      <c r="M359" s="981">
        <f t="shared" si="17"/>
        <v>0</v>
      </c>
      <c r="N359" s="35">
        <f>(K359/B332)*M332</f>
        <v>0</v>
      </c>
      <c r="O359" s="942"/>
      <c r="P359" s="942"/>
      <c r="Q359" s="942"/>
      <c r="R359" s="942"/>
      <c r="S359" s="1365">
        <f t="shared" si="14"/>
        <v>0</v>
      </c>
      <c r="T359" s="1502">
        <f>(L359/M332)*U330</f>
        <v>0</v>
      </c>
      <c r="U359" s="1510">
        <f t="shared" si="15"/>
        <v>0</v>
      </c>
      <c r="V359" s="1504">
        <f>(N359/M332)*U330</f>
        <v>0</v>
      </c>
      <c r="W359" s="5478"/>
      <c r="X359" s="529"/>
      <c r="Y359" s="5357"/>
      <c r="Z359" s="1288" t="s">
        <v>1382</v>
      </c>
      <c r="AA359"/>
    </row>
    <row r="360" spans="1:27" ht="18" customHeight="1">
      <c r="A360" s="5357"/>
      <c r="B360" s="72"/>
      <c r="C360" s="73"/>
      <c r="D360" s="34"/>
      <c r="E360" s="1505"/>
      <c r="F360" s="982"/>
      <c r="G360" s="982"/>
      <c r="H360" s="982"/>
      <c r="I360" s="982"/>
      <c r="J360" s="1501">
        <f t="shared" si="16"/>
        <v>0</v>
      </c>
      <c r="K360" s="979">
        <f t="shared" si="12"/>
        <v>0</v>
      </c>
      <c r="L360" s="980">
        <f>IF(ISTEXT(B360),B360,IF(ISBLANK(B360),0,(B360/B332)*M332))</f>
        <v>0</v>
      </c>
      <c r="M360" s="981">
        <f t="shared" si="17"/>
        <v>0</v>
      </c>
      <c r="N360" s="35">
        <f>(K360/B332)*M332</f>
        <v>0</v>
      </c>
      <c r="O360" s="942"/>
      <c r="P360" s="942"/>
      <c r="Q360" s="942"/>
      <c r="R360" s="942"/>
      <c r="S360" s="1365">
        <f t="shared" si="14"/>
        <v>0</v>
      </c>
      <c r="T360" s="1502">
        <f>(L360/M332)*U330</f>
        <v>0</v>
      </c>
      <c r="U360" s="1510">
        <f t="shared" si="15"/>
        <v>0</v>
      </c>
      <c r="V360" s="1504">
        <f>(N360/M332)*U330</f>
        <v>0</v>
      </c>
      <c r="W360" s="5478"/>
      <c r="X360" s="529"/>
      <c r="Y360" s="5357"/>
      <c r="Z360" s="1288" t="s">
        <v>1382</v>
      </c>
      <c r="AA360"/>
    </row>
    <row r="361" spans="1:27" ht="18" customHeight="1">
      <c r="A361" s="5357"/>
      <c r="B361" s="72"/>
      <c r="C361" s="73"/>
      <c r="D361" s="34"/>
      <c r="E361" s="1505"/>
      <c r="F361" s="982"/>
      <c r="G361" s="982"/>
      <c r="H361" s="982"/>
      <c r="I361" s="982"/>
      <c r="J361" s="1501">
        <f t="shared" si="16"/>
        <v>0</v>
      </c>
      <c r="K361" s="979">
        <f t="shared" si="12"/>
        <v>0</v>
      </c>
      <c r="L361" s="980">
        <f>IF(ISTEXT(B361),B361,IF(ISBLANK(B361),0,(B361/B332)*M332))</f>
        <v>0</v>
      </c>
      <c r="M361" s="981">
        <f t="shared" si="17"/>
        <v>0</v>
      </c>
      <c r="N361" s="35">
        <f>(K361/B332)*M332</f>
        <v>0</v>
      </c>
      <c r="O361" s="942"/>
      <c r="P361" s="942"/>
      <c r="Q361" s="942"/>
      <c r="R361" s="942"/>
      <c r="S361" s="1365">
        <f t="shared" si="14"/>
        <v>0</v>
      </c>
      <c r="T361" s="1502">
        <f>(L361/M332)*U330</f>
        <v>0</v>
      </c>
      <c r="U361" s="1510">
        <f t="shared" si="15"/>
        <v>0</v>
      </c>
      <c r="V361" s="1504">
        <f>(N361/M332)*U330</f>
        <v>0</v>
      </c>
      <c r="W361" s="5478"/>
      <c r="X361" s="529"/>
      <c r="Y361" s="5357"/>
      <c r="Z361" s="1288" t="s">
        <v>1382</v>
      </c>
      <c r="AA361"/>
    </row>
    <row r="362" spans="1:27" ht="18" customHeight="1">
      <c r="A362" s="5357"/>
      <c r="B362" s="72"/>
      <c r="C362" s="73"/>
      <c r="D362" s="34"/>
      <c r="E362" s="1505"/>
      <c r="F362" s="982"/>
      <c r="G362" s="982"/>
      <c r="H362" s="982"/>
      <c r="I362" s="982"/>
      <c r="J362" s="1501">
        <f t="shared" si="16"/>
        <v>0</v>
      </c>
      <c r="K362" s="979">
        <f t="shared" si="12"/>
        <v>0</v>
      </c>
      <c r="L362" s="980">
        <f>IF(ISTEXT(B362),B362,IF(ISBLANK(B362),0,(B362/B332)*M332))</f>
        <v>0</v>
      </c>
      <c r="M362" s="981">
        <f t="shared" si="17"/>
        <v>0</v>
      </c>
      <c r="N362" s="35">
        <f>(K362/B332)*M332</f>
        <v>0</v>
      </c>
      <c r="O362" s="942"/>
      <c r="P362" s="942"/>
      <c r="Q362" s="942"/>
      <c r="R362" s="942"/>
      <c r="S362" s="1365">
        <f t="shared" si="14"/>
        <v>0</v>
      </c>
      <c r="T362" s="1502">
        <f>(L362/M332)*U330</f>
        <v>0</v>
      </c>
      <c r="U362" s="1510">
        <f t="shared" si="15"/>
        <v>0</v>
      </c>
      <c r="V362" s="1504">
        <f>(N362/M332)*U330</f>
        <v>0</v>
      </c>
      <c r="W362" s="5478"/>
      <c r="X362" s="529"/>
      <c r="Y362" s="5357"/>
      <c r="Z362" s="1288" t="s">
        <v>1382</v>
      </c>
      <c r="AA362"/>
    </row>
    <row r="363" spans="1:27" ht="18" customHeight="1">
      <c r="A363" s="5357"/>
      <c r="B363" s="72"/>
      <c r="C363" s="73"/>
      <c r="D363" s="34"/>
      <c r="E363" s="1505"/>
      <c r="F363" s="982"/>
      <c r="G363" s="982"/>
      <c r="H363" s="982"/>
      <c r="I363" s="982"/>
      <c r="J363" s="1501">
        <f t="shared" si="16"/>
        <v>0</v>
      </c>
      <c r="K363" s="979">
        <f t="shared" si="12"/>
        <v>0</v>
      </c>
      <c r="L363" s="980">
        <f>IF(ISTEXT(B363),B363,IF(ISBLANK(B363),0,(B363/B332)*M332))</f>
        <v>0</v>
      </c>
      <c r="M363" s="981">
        <f t="shared" si="17"/>
        <v>0</v>
      </c>
      <c r="N363" s="35">
        <f>(K363/B332)*M332</f>
        <v>0</v>
      </c>
      <c r="O363" s="942"/>
      <c r="P363" s="942"/>
      <c r="Q363" s="942"/>
      <c r="R363" s="942"/>
      <c r="S363" s="1365">
        <f t="shared" si="14"/>
        <v>0</v>
      </c>
      <c r="T363" s="1502">
        <f>(L363/M332)*U330</f>
        <v>0</v>
      </c>
      <c r="U363" s="1510">
        <f t="shared" si="15"/>
        <v>0</v>
      </c>
      <c r="V363" s="1504">
        <f>(N363/M332)*U330</f>
        <v>0</v>
      </c>
      <c r="W363" s="5478"/>
      <c r="X363" s="529"/>
      <c r="Y363" s="5357"/>
      <c r="Z363" s="1288" t="s">
        <v>1382</v>
      </c>
      <c r="AA363"/>
    </row>
    <row r="364" spans="1:27" ht="18" customHeight="1">
      <c r="A364" s="5357"/>
      <c r="B364" s="72"/>
      <c r="C364" s="73"/>
      <c r="D364" s="34"/>
      <c r="E364" s="1505"/>
      <c r="F364" s="982"/>
      <c r="G364" s="982"/>
      <c r="H364" s="982"/>
      <c r="I364" s="982"/>
      <c r="J364" s="1501">
        <f t="shared" si="16"/>
        <v>0</v>
      </c>
      <c r="K364" s="979">
        <f t="shared" si="12"/>
        <v>0</v>
      </c>
      <c r="L364" s="980">
        <f>IF(ISTEXT(B364),B364,IF(ISBLANK(B364),0,(B364/B332)*M332))</f>
        <v>0</v>
      </c>
      <c r="M364" s="981">
        <f t="shared" si="17"/>
        <v>0</v>
      </c>
      <c r="N364" s="35">
        <f>(K364/B332)*M332</f>
        <v>0</v>
      </c>
      <c r="O364" s="942"/>
      <c r="P364" s="942"/>
      <c r="Q364" s="942"/>
      <c r="R364" s="942"/>
      <c r="S364" s="1365">
        <f t="shared" si="14"/>
        <v>0</v>
      </c>
      <c r="T364" s="1502">
        <f>(L364/M332)*U330</f>
        <v>0</v>
      </c>
      <c r="U364" s="1510">
        <f t="shared" si="15"/>
        <v>0</v>
      </c>
      <c r="V364" s="1504">
        <f>(N364/M332)*U330</f>
        <v>0</v>
      </c>
      <c r="W364" s="5478"/>
      <c r="X364" s="529"/>
      <c r="Y364" s="5357"/>
      <c r="Z364" s="1288" t="s">
        <v>1382</v>
      </c>
      <c r="AA364"/>
    </row>
    <row r="365" spans="1:27" ht="18" customHeight="1">
      <c r="A365" s="5357"/>
      <c r="B365" s="72"/>
      <c r="C365" s="73"/>
      <c r="D365" s="34"/>
      <c r="E365" s="1505"/>
      <c r="F365" s="982"/>
      <c r="G365" s="982"/>
      <c r="H365" s="982"/>
      <c r="I365" s="982"/>
      <c r="J365" s="1501">
        <f t="shared" si="16"/>
        <v>0</v>
      </c>
      <c r="K365" s="979">
        <f t="shared" si="12"/>
        <v>0</v>
      </c>
      <c r="L365" s="980">
        <f>IF(ISTEXT(B365),B365,IF(ISBLANK(B365),0,(B365/B332)*M332))</f>
        <v>0</v>
      </c>
      <c r="M365" s="981">
        <f t="shared" si="17"/>
        <v>0</v>
      </c>
      <c r="N365" s="35">
        <f>(K365/B332)*M332</f>
        <v>0</v>
      </c>
      <c r="O365" s="942"/>
      <c r="P365" s="942"/>
      <c r="Q365" s="942"/>
      <c r="R365" s="942"/>
      <c r="S365" s="1365">
        <f t="shared" si="14"/>
        <v>0</v>
      </c>
      <c r="T365" s="1502">
        <f>(L365/M332)*U330</f>
        <v>0</v>
      </c>
      <c r="U365" s="1510">
        <f t="shared" si="15"/>
        <v>0</v>
      </c>
      <c r="V365" s="1504">
        <f>(N365/M332)*U330</f>
        <v>0</v>
      </c>
      <c r="W365" s="5478"/>
      <c r="X365" s="529"/>
      <c r="Y365" s="5357"/>
      <c r="Z365" s="1288" t="s">
        <v>1382</v>
      </c>
      <c r="AA365"/>
    </row>
    <row r="366" spans="1:27" ht="18" customHeight="1">
      <c r="A366" s="5357"/>
      <c r="B366" s="72"/>
      <c r="C366" s="73"/>
      <c r="D366" s="34"/>
      <c r="E366" s="1505"/>
      <c r="F366" s="982"/>
      <c r="G366" s="982"/>
      <c r="H366" s="982"/>
      <c r="I366" s="982"/>
      <c r="J366" s="1501">
        <f t="shared" si="16"/>
        <v>0</v>
      </c>
      <c r="K366" s="979">
        <f t="shared" si="12"/>
        <v>0</v>
      </c>
      <c r="L366" s="980">
        <f>IF(ISTEXT(B366),B366,IF(ISBLANK(B366),0,(B366/B332)*M332))</f>
        <v>0</v>
      </c>
      <c r="M366" s="981">
        <f t="shared" si="17"/>
        <v>0</v>
      </c>
      <c r="N366" s="35">
        <f>(K366/B332)*M332</f>
        <v>0</v>
      </c>
      <c r="O366" s="942"/>
      <c r="P366" s="942"/>
      <c r="Q366" s="942"/>
      <c r="R366" s="942"/>
      <c r="S366" s="1365">
        <f t="shared" si="14"/>
        <v>0</v>
      </c>
      <c r="T366" s="1502">
        <f>(L366/M332)*U330</f>
        <v>0</v>
      </c>
      <c r="U366" s="1510">
        <f t="shared" si="15"/>
        <v>0</v>
      </c>
      <c r="V366" s="1504">
        <f>(N366/M332)*U330</f>
        <v>0</v>
      </c>
      <c r="W366" s="5478"/>
      <c r="X366" s="529"/>
      <c r="Y366" s="5357"/>
      <c r="Z366" s="1288" t="s">
        <v>1382</v>
      </c>
      <c r="AA366"/>
    </row>
    <row r="367" spans="1:27" ht="18" customHeight="1">
      <c r="A367" s="5357"/>
      <c r="B367" s="72"/>
      <c r="C367" s="73"/>
      <c r="D367" s="34"/>
      <c r="E367" s="1505"/>
      <c r="F367" s="982"/>
      <c r="G367" s="982"/>
      <c r="H367" s="982"/>
      <c r="I367" s="982"/>
      <c r="J367" s="1501">
        <f t="shared" si="16"/>
        <v>0</v>
      </c>
      <c r="K367" s="979">
        <f t="shared" si="12"/>
        <v>0</v>
      </c>
      <c r="L367" s="980">
        <f>IF(ISTEXT(B367),B367,IF(ISBLANK(B367),0,(B367/B332)*M332))</f>
        <v>0</v>
      </c>
      <c r="M367" s="981">
        <f t="shared" si="17"/>
        <v>0</v>
      </c>
      <c r="N367" s="35">
        <f>(K367/B332)*M332</f>
        <v>0</v>
      </c>
      <c r="O367" s="942"/>
      <c r="P367" s="942"/>
      <c r="Q367" s="942"/>
      <c r="R367" s="942"/>
      <c r="S367" s="1365">
        <f t="shared" si="14"/>
        <v>0</v>
      </c>
      <c r="T367" s="1502">
        <f>(L367/M332)*U330</f>
        <v>0</v>
      </c>
      <c r="U367" s="1510">
        <f t="shared" si="15"/>
        <v>0</v>
      </c>
      <c r="V367" s="1504">
        <f>(N367/M332)*U330</f>
        <v>0</v>
      </c>
      <c r="W367" s="5478"/>
      <c r="X367" s="529"/>
      <c r="Y367" s="5357"/>
      <c r="Z367" s="1288" t="s">
        <v>1382</v>
      </c>
      <c r="AA367"/>
    </row>
    <row r="368" spans="1:27" ht="18" customHeight="1">
      <c r="A368" s="5357"/>
      <c r="B368" s="72"/>
      <c r="C368" s="73"/>
      <c r="D368" s="34"/>
      <c r="E368" s="1505"/>
      <c r="F368" s="982"/>
      <c r="G368" s="982"/>
      <c r="H368" s="982"/>
      <c r="I368" s="982"/>
      <c r="J368" s="1501">
        <f t="shared" si="16"/>
        <v>0</v>
      </c>
      <c r="K368" s="979">
        <f t="shared" si="12"/>
        <v>0</v>
      </c>
      <c r="L368" s="980">
        <f>IF(ISTEXT(B368),B368,IF(ISBLANK(B368),0,(B368/B332)*M332))</f>
        <v>0</v>
      </c>
      <c r="M368" s="981">
        <f t="shared" si="17"/>
        <v>0</v>
      </c>
      <c r="N368" s="35">
        <f>(K368/B332)*M332</f>
        <v>0</v>
      </c>
      <c r="O368" s="942"/>
      <c r="P368" s="942"/>
      <c r="Q368" s="942"/>
      <c r="R368" s="942"/>
      <c r="S368" s="1365">
        <f t="shared" si="14"/>
        <v>0</v>
      </c>
      <c r="T368" s="1502">
        <f>(L368/M332)*U330</f>
        <v>0</v>
      </c>
      <c r="U368" s="1510">
        <f t="shared" si="15"/>
        <v>0</v>
      </c>
      <c r="V368" s="1504">
        <f>(N368/M332)*U330</f>
        <v>0</v>
      </c>
      <c r="W368" s="5478"/>
      <c r="X368" s="529"/>
      <c r="Y368" s="5357"/>
      <c r="Z368" s="1288" t="s">
        <v>1382</v>
      </c>
      <c r="AA368"/>
    </row>
    <row r="369" spans="1:27" ht="18" customHeight="1">
      <c r="A369" s="5357"/>
      <c r="B369" s="72"/>
      <c r="C369" s="73"/>
      <c r="D369" s="34"/>
      <c r="E369" s="1505"/>
      <c r="F369" s="982"/>
      <c r="G369" s="982"/>
      <c r="H369" s="982"/>
      <c r="I369" s="982"/>
      <c r="J369" s="1501">
        <f t="shared" si="16"/>
        <v>0</v>
      </c>
      <c r="K369" s="979">
        <f t="shared" si="12"/>
        <v>0</v>
      </c>
      <c r="L369" s="980">
        <f>IF(ISTEXT(B369),B369,IF(ISBLANK(B369),0,(B369/B332)*M332))</f>
        <v>0</v>
      </c>
      <c r="M369" s="981">
        <f t="shared" si="17"/>
        <v>0</v>
      </c>
      <c r="N369" s="35">
        <f>(K369/B332)*M332</f>
        <v>0</v>
      </c>
      <c r="O369" s="942"/>
      <c r="P369" s="942"/>
      <c r="Q369" s="942"/>
      <c r="R369" s="942"/>
      <c r="S369" s="1365">
        <f t="shared" si="14"/>
        <v>0</v>
      </c>
      <c r="T369" s="1502">
        <f>(L369/M332)*U330</f>
        <v>0</v>
      </c>
      <c r="U369" s="1510">
        <f t="shared" si="15"/>
        <v>0</v>
      </c>
      <c r="V369" s="1504">
        <f>(N369/M332)*U330</f>
        <v>0</v>
      </c>
      <c r="W369" s="5478"/>
      <c r="X369" s="529"/>
      <c r="Y369" s="5357"/>
      <c r="Z369" s="1288" t="s">
        <v>1382</v>
      </c>
      <c r="AA369"/>
    </row>
    <row r="370" spans="1:27" ht="18" customHeight="1">
      <c r="A370" s="5357"/>
      <c r="B370" s="72"/>
      <c r="C370" s="73"/>
      <c r="D370" s="34"/>
      <c r="E370" s="1505"/>
      <c r="F370" s="982"/>
      <c r="G370" s="982"/>
      <c r="H370" s="982"/>
      <c r="I370" s="982"/>
      <c r="J370" s="1501">
        <f t="shared" si="16"/>
        <v>0</v>
      </c>
      <c r="K370" s="979">
        <f t="shared" si="12"/>
        <v>0</v>
      </c>
      <c r="L370" s="980">
        <f>IF(ISTEXT(B370),B370,IF(ISBLANK(B370),0,(B370/B332)*M332))</f>
        <v>0</v>
      </c>
      <c r="M370" s="981">
        <f t="shared" si="17"/>
        <v>0</v>
      </c>
      <c r="N370" s="35">
        <f>(K370/B332)*M332</f>
        <v>0</v>
      </c>
      <c r="O370" s="942"/>
      <c r="P370" s="942"/>
      <c r="Q370" s="942"/>
      <c r="R370" s="942"/>
      <c r="S370" s="1365">
        <f t="shared" si="14"/>
        <v>0</v>
      </c>
      <c r="T370" s="1502">
        <f>(L370/M332)*U330</f>
        <v>0</v>
      </c>
      <c r="U370" s="1510">
        <f t="shared" si="15"/>
        <v>0</v>
      </c>
      <c r="V370" s="1504">
        <f>(N370/M332)*U330</f>
        <v>0</v>
      </c>
      <c r="W370" s="5478"/>
      <c r="X370" s="529"/>
      <c r="Y370" s="5357"/>
      <c r="Z370" s="1288" t="s">
        <v>1382</v>
      </c>
      <c r="AA370"/>
    </row>
    <row r="371" spans="1:27" ht="18" customHeight="1">
      <c r="A371" s="5357"/>
      <c r="B371" s="72"/>
      <c r="C371" s="73"/>
      <c r="D371" s="34"/>
      <c r="E371" s="1505"/>
      <c r="F371" s="982"/>
      <c r="G371" s="982"/>
      <c r="H371" s="982"/>
      <c r="I371" s="982"/>
      <c r="J371" s="1501">
        <f t="shared" si="16"/>
        <v>0</v>
      </c>
      <c r="K371" s="979">
        <f t="shared" si="12"/>
        <v>0</v>
      </c>
      <c r="L371" s="980">
        <f>IF(ISTEXT(B371),B371,IF(ISBLANK(B371),0,(B371/B332)*M332))</f>
        <v>0</v>
      </c>
      <c r="M371" s="981">
        <f t="shared" si="17"/>
        <v>0</v>
      </c>
      <c r="N371" s="35">
        <f>(K371/B332)*M332</f>
        <v>0</v>
      </c>
      <c r="O371" s="942"/>
      <c r="P371" s="942"/>
      <c r="Q371" s="942"/>
      <c r="R371" s="942"/>
      <c r="S371" s="1365">
        <f t="shared" si="14"/>
        <v>0</v>
      </c>
      <c r="T371" s="1502">
        <f>(L371/M332)*U330</f>
        <v>0</v>
      </c>
      <c r="U371" s="1510">
        <f t="shared" si="15"/>
        <v>0</v>
      </c>
      <c r="V371" s="1504">
        <f>(N371/M332)*U330</f>
        <v>0</v>
      </c>
      <c r="W371" s="5478"/>
      <c r="X371" s="529"/>
      <c r="Y371" s="5357"/>
      <c r="Z371" s="1288" t="s">
        <v>1382</v>
      </c>
      <c r="AA371"/>
    </row>
    <row r="372" spans="1:27" ht="18" customHeight="1">
      <c r="A372" s="5357"/>
      <c r="B372" s="72"/>
      <c r="C372" s="73"/>
      <c r="D372" s="34"/>
      <c r="E372" s="1505"/>
      <c r="F372" s="982"/>
      <c r="G372" s="982"/>
      <c r="H372" s="982"/>
      <c r="I372" s="982"/>
      <c r="J372" s="1501">
        <f t="shared" si="16"/>
        <v>0</v>
      </c>
      <c r="K372" s="979">
        <f t="shared" si="12"/>
        <v>0</v>
      </c>
      <c r="L372" s="980">
        <f>IF(ISTEXT(B372),B372,IF(ISBLANK(B372),0,(B372/B332)*M332))</f>
        <v>0</v>
      </c>
      <c r="M372" s="981">
        <f t="shared" si="17"/>
        <v>0</v>
      </c>
      <c r="N372" s="35">
        <f>(K372/B332)*M332</f>
        <v>0</v>
      </c>
      <c r="O372" s="942"/>
      <c r="P372" s="942"/>
      <c r="Q372" s="942"/>
      <c r="R372" s="942"/>
      <c r="S372" s="1365">
        <f t="shared" si="14"/>
        <v>0</v>
      </c>
      <c r="T372" s="1502">
        <f>(L372/M332)*U330</f>
        <v>0</v>
      </c>
      <c r="U372" s="1510">
        <f t="shared" si="15"/>
        <v>0</v>
      </c>
      <c r="V372" s="1504">
        <f>(N372/M332)*U330</f>
        <v>0</v>
      </c>
      <c r="W372" s="5478"/>
      <c r="X372" s="529"/>
      <c r="Y372" s="5357"/>
      <c r="Z372" s="1288" t="s">
        <v>1382</v>
      </c>
      <c r="AA372"/>
    </row>
    <row r="373" spans="1:27" ht="18" customHeight="1">
      <c r="A373" s="5357"/>
      <c r="B373" s="72"/>
      <c r="C373" s="73"/>
      <c r="D373" s="34"/>
      <c r="E373" s="1505"/>
      <c r="F373" s="982"/>
      <c r="G373" s="982"/>
      <c r="H373" s="982"/>
      <c r="I373" s="982"/>
      <c r="J373" s="1501">
        <f t="shared" si="16"/>
        <v>0</v>
      </c>
      <c r="K373" s="979">
        <f t="shared" si="12"/>
        <v>0</v>
      </c>
      <c r="L373" s="980">
        <f>IF(ISTEXT(B373),B373,IF(ISBLANK(B373),0,(B373/B332)*M332))</f>
        <v>0</v>
      </c>
      <c r="M373" s="981">
        <f t="shared" si="17"/>
        <v>0</v>
      </c>
      <c r="N373" s="35">
        <f>(K373/B332)*M332</f>
        <v>0</v>
      </c>
      <c r="O373" s="942"/>
      <c r="P373" s="942"/>
      <c r="Q373" s="942"/>
      <c r="R373" s="942"/>
      <c r="S373" s="1365">
        <f t="shared" si="14"/>
        <v>0</v>
      </c>
      <c r="T373" s="1502">
        <f>(L373/M332)*U330</f>
        <v>0</v>
      </c>
      <c r="U373" s="1510">
        <f t="shared" si="15"/>
        <v>0</v>
      </c>
      <c r="V373" s="1504">
        <f>(N373/M332)*U330</f>
        <v>0</v>
      </c>
      <c r="W373" s="5478"/>
      <c r="X373" s="529"/>
      <c r="Y373" s="5357"/>
      <c r="Z373" s="1288" t="s">
        <v>1382</v>
      </c>
      <c r="AA373"/>
    </row>
    <row r="374" spans="1:27" ht="18" customHeight="1">
      <c r="A374" s="5357"/>
      <c r="B374" s="72"/>
      <c r="C374" s="73"/>
      <c r="D374" s="34"/>
      <c r="E374" s="1505"/>
      <c r="F374" s="982"/>
      <c r="G374" s="982"/>
      <c r="H374" s="982"/>
      <c r="I374" s="982"/>
      <c r="J374" s="1501">
        <f t="shared" si="16"/>
        <v>0</v>
      </c>
      <c r="K374" s="979">
        <f t="shared" si="12"/>
        <v>0</v>
      </c>
      <c r="L374" s="980">
        <f>IF(ISTEXT(B374),B374,IF(ISBLANK(B374),0,(B374/B332)*M332))</f>
        <v>0</v>
      </c>
      <c r="M374" s="981">
        <f t="shared" si="17"/>
        <v>0</v>
      </c>
      <c r="N374" s="35">
        <f>(K374/B332)*M332</f>
        <v>0</v>
      </c>
      <c r="O374" s="942"/>
      <c r="P374" s="942"/>
      <c r="Q374" s="942"/>
      <c r="R374" s="942"/>
      <c r="S374" s="1365">
        <f t="shared" si="14"/>
        <v>0</v>
      </c>
      <c r="T374" s="1502">
        <f>(L374/M332)*U330</f>
        <v>0</v>
      </c>
      <c r="U374" s="1510">
        <f t="shared" si="15"/>
        <v>0</v>
      </c>
      <c r="V374" s="1504">
        <f>(N374/M332)*U330</f>
        <v>0</v>
      </c>
      <c r="W374" s="5478"/>
      <c r="X374" s="529"/>
      <c r="Y374" s="5357"/>
      <c r="Z374" s="1288" t="s">
        <v>1382</v>
      </c>
      <c r="AA374"/>
    </row>
    <row r="375" spans="1:27" ht="18" customHeight="1">
      <c r="A375" s="5357"/>
      <c r="B375" s="72"/>
      <c r="C375" s="73"/>
      <c r="D375" s="34"/>
      <c r="E375" s="1505"/>
      <c r="F375" s="982"/>
      <c r="G375" s="982"/>
      <c r="H375" s="982"/>
      <c r="I375" s="982"/>
      <c r="J375" s="1501">
        <f t="shared" si="16"/>
        <v>0</v>
      </c>
      <c r="K375" s="979">
        <f t="shared" si="12"/>
        <v>0</v>
      </c>
      <c r="L375" s="980">
        <f>IF(ISTEXT(B375),B375,IF(ISBLANK(B375),0,(B375/B332)*M332))</f>
        <v>0</v>
      </c>
      <c r="M375" s="981">
        <f t="shared" si="17"/>
        <v>0</v>
      </c>
      <c r="N375" s="35">
        <f>(K375/B332)*M332</f>
        <v>0</v>
      </c>
      <c r="O375" s="942"/>
      <c r="P375" s="942"/>
      <c r="Q375" s="942"/>
      <c r="R375" s="942"/>
      <c r="S375" s="1365">
        <f t="shared" si="14"/>
        <v>0</v>
      </c>
      <c r="T375" s="1502">
        <f>(L375/M332)*U330</f>
        <v>0</v>
      </c>
      <c r="U375" s="1510">
        <f t="shared" si="15"/>
        <v>0</v>
      </c>
      <c r="V375" s="1504">
        <f>(N375/M332)*U330</f>
        <v>0</v>
      </c>
      <c r="W375" s="5478"/>
      <c r="X375" s="529"/>
      <c r="Y375" s="5357"/>
      <c r="Z375" s="1288" t="s">
        <v>1382</v>
      </c>
      <c r="AA375"/>
    </row>
    <row r="376" spans="1:27" ht="18" customHeight="1">
      <c r="A376" s="5357"/>
      <c r="B376" s="72"/>
      <c r="C376" s="73"/>
      <c r="D376" s="34"/>
      <c r="E376" s="1505"/>
      <c r="F376" s="982"/>
      <c r="G376" s="982"/>
      <c r="H376" s="982"/>
      <c r="I376" s="982"/>
      <c r="J376" s="1501">
        <f t="shared" si="16"/>
        <v>0</v>
      </c>
      <c r="K376" s="979">
        <f t="shared" si="12"/>
        <v>0</v>
      </c>
      <c r="L376" s="980">
        <f>IF(ISTEXT(B376),B376,IF(ISBLANK(B376),0,(B376/B332)*M332))</f>
        <v>0</v>
      </c>
      <c r="M376" s="981">
        <f t="shared" si="17"/>
        <v>0</v>
      </c>
      <c r="N376" s="35">
        <f>(K376/B332)*M332</f>
        <v>0</v>
      </c>
      <c r="O376" s="942"/>
      <c r="P376" s="942"/>
      <c r="Q376" s="942"/>
      <c r="R376" s="942"/>
      <c r="S376" s="1365">
        <f t="shared" si="14"/>
        <v>0</v>
      </c>
      <c r="T376" s="1502">
        <f>(L376/M332)*U330</f>
        <v>0</v>
      </c>
      <c r="U376" s="1510">
        <f t="shared" si="15"/>
        <v>0</v>
      </c>
      <c r="V376" s="1504">
        <f>(N376/M332)*U330</f>
        <v>0</v>
      </c>
      <c r="W376" s="5478"/>
      <c r="X376" s="529"/>
      <c r="Y376" s="5357"/>
      <c r="Z376" s="1288" t="s">
        <v>1382</v>
      </c>
      <c r="AA376"/>
    </row>
    <row r="377" spans="1:27" ht="18" customHeight="1">
      <c r="A377" s="5357"/>
      <c r="B377" s="72"/>
      <c r="C377" s="73"/>
      <c r="D377" s="34"/>
      <c r="E377" s="1505"/>
      <c r="F377" s="982"/>
      <c r="G377" s="982"/>
      <c r="H377" s="982"/>
      <c r="I377" s="982"/>
      <c r="J377" s="1501">
        <f t="shared" si="16"/>
        <v>0</v>
      </c>
      <c r="K377" s="979">
        <f t="shared" si="12"/>
        <v>0</v>
      </c>
      <c r="L377" s="980">
        <f>IF(ISTEXT(B377),B377,IF(ISBLANK(B377),0,(B377/B332)*M332))</f>
        <v>0</v>
      </c>
      <c r="M377" s="981">
        <f t="shared" si="17"/>
        <v>0</v>
      </c>
      <c r="N377" s="35">
        <f>(K377/B332)*M332</f>
        <v>0</v>
      </c>
      <c r="O377" s="942"/>
      <c r="P377" s="942"/>
      <c r="Q377" s="942"/>
      <c r="R377" s="942"/>
      <c r="S377" s="1365">
        <f t="shared" si="14"/>
        <v>0</v>
      </c>
      <c r="T377" s="1502">
        <f>(L377/M332)*U330</f>
        <v>0</v>
      </c>
      <c r="U377" s="1510">
        <f t="shared" si="15"/>
        <v>0</v>
      </c>
      <c r="V377" s="1504">
        <f>(N377/M332)*U330</f>
        <v>0</v>
      </c>
      <c r="W377" s="5478"/>
      <c r="X377" s="529"/>
      <c r="Y377" s="5357"/>
      <c r="Z377" s="5507" t="s">
        <v>1444</v>
      </c>
      <c r="AA377" s="5508"/>
    </row>
    <row r="378" spans="1:27" ht="18" customHeight="1">
      <c r="A378" s="5357"/>
      <c r="B378" s="74"/>
      <c r="C378" s="983"/>
      <c r="D378" s="1052"/>
      <c r="E378" s="1505"/>
      <c r="F378" s="982"/>
      <c r="G378" s="982"/>
      <c r="H378" s="982"/>
      <c r="I378" s="982"/>
      <c r="J378" s="1501">
        <f t="shared" si="16"/>
        <v>0</v>
      </c>
      <c r="K378" s="979">
        <f t="shared" si="12"/>
        <v>0</v>
      </c>
      <c r="L378" s="980">
        <f>IF(ISTEXT(B378),B378,IF(ISBLANK(B378),0,(B378/B332)*M332))</f>
        <v>0</v>
      </c>
      <c r="M378" s="981">
        <f t="shared" si="17"/>
        <v>0</v>
      </c>
      <c r="N378" s="35">
        <f>(K378/B332)*M332</f>
        <v>0</v>
      </c>
      <c r="O378" s="942"/>
      <c r="P378" s="942"/>
      <c r="Q378" s="942"/>
      <c r="R378" s="942"/>
      <c r="S378" s="1365">
        <f t="shared" si="14"/>
        <v>0</v>
      </c>
      <c r="T378" s="1502">
        <f>(L378/M332)*U330</f>
        <v>0</v>
      </c>
      <c r="U378" s="1510">
        <f t="shared" si="15"/>
        <v>0</v>
      </c>
      <c r="V378" s="1504">
        <f>(N378/M332)*U330</f>
        <v>0</v>
      </c>
      <c r="W378" s="5478"/>
      <c r="X378" s="529"/>
      <c r="Y378" s="5357"/>
      <c r="Z378" s="5507"/>
      <c r="AA378" s="5508"/>
    </row>
    <row r="379" spans="1:27" ht="18" customHeight="1">
      <c r="A379" s="5357"/>
      <c r="B379" s="5568"/>
      <c r="C379" s="5569"/>
      <c r="D379" s="5569"/>
      <c r="E379" s="5569"/>
      <c r="F379" s="5569"/>
      <c r="G379" s="5569"/>
      <c r="H379" s="5569"/>
      <c r="I379" s="5569"/>
      <c r="J379" s="5569"/>
      <c r="K379" s="5569"/>
      <c r="L379" s="5569"/>
      <c r="M379" s="5569"/>
      <c r="N379" s="5570"/>
      <c r="O379" s="1332"/>
      <c r="P379" s="1333"/>
      <c r="Q379" s="1333"/>
      <c r="R379" s="1333"/>
      <c r="S379" s="1334"/>
      <c r="T379" s="1334"/>
      <c r="U379" s="1334"/>
      <c r="V379" s="1335"/>
      <c r="W379" s="5478"/>
      <c r="X379" s="529"/>
      <c r="Y379" s="5357"/>
      <c r="Z379" s="5507"/>
      <c r="AA379" s="5508"/>
    </row>
    <row r="380" spans="1:27" ht="18" customHeight="1">
      <c r="A380" s="5357"/>
      <c r="B380" s="1506"/>
      <c r="C380" s="1053"/>
      <c r="D380" s="1054">
        <f>SUM(D338:D379)</f>
        <v>2E-3</v>
      </c>
      <c r="E380" s="1054"/>
      <c r="F380" s="1055"/>
      <c r="G380" s="1055"/>
      <c r="H380" s="1055"/>
      <c r="I380" s="1055"/>
      <c r="J380" s="1056"/>
      <c r="K380" s="1056"/>
      <c r="L380" s="1057"/>
      <c r="M380" s="1057"/>
      <c r="N380" s="36">
        <f>SUM(N338:N379)</f>
        <v>5.0000000000000001E-3</v>
      </c>
      <c r="O380" s="1332"/>
      <c r="P380" s="1333"/>
      <c r="Q380" s="1333"/>
      <c r="R380" s="1333"/>
      <c r="S380" s="1334"/>
      <c r="T380" s="1334"/>
      <c r="U380" s="1334"/>
      <c r="V380" s="1335"/>
      <c r="W380" s="5478"/>
      <c r="X380" s="529"/>
      <c r="Y380" s="5357"/>
      <c r="Z380" s="5507"/>
      <c r="AA380" s="5508"/>
    </row>
    <row r="381" spans="1:27" ht="18" customHeight="1">
      <c r="A381" s="5357"/>
      <c r="B381" s="5571" t="s">
        <v>2231</v>
      </c>
      <c r="C381" s="5572"/>
      <c r="D381" s="5572"/>
      <c r="E381" s="5572"/>
      <c r="F381" s="5572"/>
      <c r="G381" s="5572"/>
      <c r="H381" s="5572"/>
      <c r="I381" s="5572"/>
      <c r="J381" s="5572"/>
      <c r="K381" s="5572"/>
      <c r="L381" s="5572"/>
      <c r="M381" s="5572"/>
      <c r="N381" s="5573"/>
      <c r="O381" s="1326"/>
      <c r="P381" s="1326"/>
      <c r="Q381" s="1327"/>
      <c r="R381" s="1328"/>
      <c r="S381" s="1328"/>
      <c r="T381" s="1328"/>
      <c r="U381" s="1328"/>
      <c r="V381" s="1329"/>
      <c r="W381" s="5478"/>
      <c r="X381" s="529"/>
      <c r="Y381" s="5357"/>
      <c r="Z381" s="1288" t="s">
        <v>1382</v>
      </c>
      <c r="AA381"/>
    </row>
    <row r="382" spans="1:27" ht="18" customHeight="1">
      <c r="A382" s="5357"/>
      <c r="B382" s="1382"/>
      <c r="C382" s="955" t="s">
        <v>295</v>
      </c>
      <c r="D382" s="956"/>
      <c r="E382" s="956"/>
      <c r="F382" s="956"/>
      <c r="G382" s="5323" t="s">
        <v>247</v>
      </c>
      <c r="H382" s="5323"/>
      <c r="I382" s="5323"/>
      <c r="J382" s="5323"/>
      <c r="K382" s="5323"/>
      <c r="L382" s="5323"/>
      <c r="M382" s="5323"/>
      <c r="N382" s="5324"/>
      <c r="O382" s="1326"/>
      <c r="P382" s="1326"/>
      <c r="Q382" s="1327"/>
      <c r="R382" s="1328"/>
      <c r="S382" s="1328"/>
      <c r="T382" s="1328"/>
      <c r="U382" s="1328"/>
      <c r="V382" s="1329"/>
      <c r="W382" s="5478"/>
      <c r="X382" s="529"/>
      <c r="Y382" s="5357"/>
      <c r="Z382" s="1288" t="s">
        <v>1382</v>
      </c>
      <c r="AA382"/>
    </row>
    <row r="383" spans="1:27" ht="18" customHeight="1">
      <c r="A383" s="5357"/>
      <c r="B383" s="1507"/>
      <c r="C383" s="957" t="s">
        <v>316</v>
      </c>
      <c r="D383" s="958" t="s">
        <v>345</v>
      </c>
      <c r="E383" s="959"/>
      <c r="F383" s="959"/>
      <c r="G383" s="5323"/>
      <c r="H383" s="5323"/>
      <c r="I383" s="5323"/>
      <c r="J383" s="5323"/>
      <c r="K383" s="5323"/>
      <c r="L383" s="5323"/>
      <c r="M383" s="5323"/>
      <c r="N383" s="5324"/>
      <c r="O383" s="1326"/>
      <c r="P383" s="1326"/>
      <c r="Q383" s="1327"/>
      <c r="R383" s="1328"/>
      <c r="S383" s="1328"/>
      <c r="T383" s="1328"/>
      <c r="U383" s="1328"/>
      <c r="V383" s="1329"/>
      <c r="W383" s="5478"/>
      <c r="X383" s="529"/>
      <c r="Y383" s="5357"/>
      <c r="Z383" s="1288" t="s">
        <v>1382</v>
      </c>
      <c r="AA383"/>
    </row>
    <row r="384" spans="1:27" ht="18" customHeight="1">
      <c r="A384" s="5357"/>
      <c r="B384" s="1507"/>
      <c r="C384" s="960" t="s">
        <v>297</v>
      </c>
      <c r="D384" s="955" t="s">
        <v>298</v>
      </c>
      <c r="E384" s="959"/>
      <c r="F384" s="959"/>
      <c r="G384" s="955"/>
      <c r="H384" s="961"/>
      <c r="I384" s="961"/>
      <c r="J384" s="961"/>
      <c r="K384" s="961"/>
      <c r="L384" s="961"/>
      <c r="M384" s="961"/>
      <c r="N384" s="39"/>
      <c r="O384" s="1326"/>
      <c r="P384" s="1326"/>
      <c r="Q384" s="1327"/>
      <c r="R384" s="1328"/>
      <c r="S384" s="1328"/>
      <c r="T384" s="1328"/>
      <c r="U384" s="1328"/>
      <c r="V384" s="1329"/>
      <c r="W384" s="5478"/>
      <c r="X384" s="529"/>
      <c r="Y384" s="5357"/>
      <c r="Z384" s="1288" t="s">
        <v>1382</v>
      </c>
      <c r="AA384"/>
    </row>
    <row r="385" spans="1:27" ht="18" customHeight="1">
      <c r="A385" s="5357"/>
      <c r="B385" s="1318"/>
      <c r="C385" s="962"/>
      <c r="D385" s="963"/>
      <c r="E385" s="964"/>
      <c r="F385" s="964"/>
      <c r="G385" s="965"/>
      <c r="H385" s="966"/>
      <c r="I385" s="966"/>
      <c r="J385" s="966"/>
      <c r="K385" s="1062" t="s">
        <v>299</v>
      </c>
      <c r="L385" s="966"/>
      <c r="M385" s="966"/>
      <c r="N385" s="40"/>
      <c r="O385" s="1326"/>
      <c r="P385" s="1326"/>
      <c r="Q385" s="1327"/>
      <c r="R385" s="1328"/>
      <c r="S385" s="1328"/>
      <c r="T385" s="1328"/>
      <c r="U385" s="1328"/>
      <c r="V385" s="1329"/>
      <c r="W385" s="5478"/>
      <c r="X385" s="529"/>
      <c r="Y385" s="5357"/>
      <c r="Z385" s="1288" t="s">
        <v>1382</v>
      </c>
      <c r="AA385"/>
    </row>
    <row r="386" spans="1:27" ht="18" customHeight="1">
      <c r="A386" s="5357"/>
      <c r="B386" s="2896">
        <v>1</v>
      </c>
      <c r="C386" s="968" t="s">
        <v>346</v>
      </c>
      <c r="D386" s="374"/>
      <c r="E386" s="374"/>
      <c r="F386" s="374"/>
      <c r="G386" s="374"/>
      <c r="H386" s="374"/>
      <c r="I386" s="374"/>
      <c r="J386" s="374"/>
      <c r="K386" s="1062" t="s">
        <v>300</v>
      </c>
      <c r="L386" s="374"/>
      <c r="M386" s="374"/>
      <c r="N386" s="41"/>
      <c r="O386" s="1326"/>
      <c r="P386" s="1326"/>
      <c r="Q386" s="1327"/>
      <c r="R386" s="1328"/>
      <c r="S386" s="1328"/>
      <c r="T386" s="1328"/>
      <c r="U386" s="1328"/>
      <c r="V386" s="1329"/>
      <c r="W386" s="5478"/>
      <c r="X386" s="529"/>
      <c r="Y386" s="5357"/>
      <c r="Z386" s="1288" t="s">
        <v>1382</v>
      </c>
      <c r="AA386"/>
    </row>
    <row r="387" spans="1:27" ht="18" customHeight="1">
      <c r="A387" s="5357"/>
      <c r="B387" s="2896">
        <f>LARGE(B386:B386,1)+1</f>
        <v>2</v>
      </c>
      <c r="C387" s="967"/>
      <c r="D387" s="374"/>
      <c r="E387" s="374"/>
      <c r="F387" s="374"/>
      <c r="G387" s="374"/>
      <c r="H387" s="374"/>
      <c r="I387" s="374"/>
      <c r="J387" s="374"/>
      <c r="K387" s="1062" t="s">
        <v>302</v>
      </c>
      <c r="L387" s="374"/>
      <c r="M387" s="374"/>
      <c r="N387" s="41"/>
      <c r="O387" s="1326"/>
      <c r="P387" s="1326"/>
      <c r="Q387" s="1327"/>
      <c r="R387" s="1328"/>
      <c r="S387" s="1328"/>
      <c r="T387" s="1328"/>
      <c r="U387" s="1328"/>
      <c r="V387" s="1329"/>
      <c r="W387" s="5478"/>
      <c r="X387" s="529"/>
      <c r="Y387" s="5357"/>
      <c r="Z387" s="1288" t="s">
        <v>1382</v>
      </c>
      <c r="AA387"/>
    </row>
    <row r="388" spans="1:27" ht="18" customHeight="1">
      <c r="A388" s="5357"/>
      <c r="B388" s="2896">
        <f>LARGE(B386:B387,1)+1</f>
        <v>3</v>
      </c>
      <c r="C388" s="968" t="s">
        <v>347</v>
      </c>
      <c r="D388" s="374"/>
      <c r="E388" s="374"/>
      <c r="F388" s="374"/>
      <c r="G388" s="374"/>
      <c r="H388" s="374"/>
      <c r="I388" s="374"/>
      <c r="J388" s="374"/>
      <c r="K388" s="374"/>
      <c r="L388" s="374"/>
      <c r="M388" s="374"/>
      <c r="N388" s="41"/>
      <c r="O388" s="1326"/>
      <c r="P388" s="1326"/>
      <c r="Q388" s="1327"/>
      <c r="R388" s="1328"/>
      <c r="S388" s="1328"/>
      <c r="T388" s="1328"/>
      <c r="U388" s="1328"/>
      <c r="V388" s="1329"/>
      <c r="W388" s="5478"/>
      <c r="X388" s="529"/>
      <c r="Y388" s="5357"/>
      <c r="Z388" s="1288" t="s">
        <v>1382</v>
      </c>
      <c r="AA388"/>
    </row>
    <row r="389" spans="1:27" ht="18" customHeight="1">
      <c r="A389" s="5357"/>
      <c r="B389" s="2896">
        <f>LARGE(B386:B388,1)+1</f>
        <v>4</v>
      </c>
      <c r="C389" s="968"/>
      <c r="D389" s="374"/>
      <c r="E389" s="374"/>
      <c r="F389" s="374"/>
      <c r="G389" s="374"/>
      <c r="H389" s="374"/>
      <c r="I389" s="374"/>
      <c r="J389" s="374"/>
      <c r="K389" s="374"/>
      <c r="L389" s="374"/>
      <c r="M389" s="374"/>
      <c r="N389" s="41"/>
      <c r="O389" s="1326"/>
      <c r="P389" s="1326"/>
      <c r="Q389" s="1327"/>
      <c r="R389" s="1328"/>
      <c r="S389" s="1328"/>
      <c r="T389" s="1328"/>
      <c r="U389" s="1328"/>
      <c r="V389" s="1329"/>
      <c r="W389" s="5478"/>
      <c r="X389" s="529"/>
      <c r="Y389" s="5357"/>
      <c r="Z389" s="1288" t="s">
        <v>1382</v>
      </c>
      <c r="AA389"/>
    </row>
    <row r="390" spans="1:27" ht="18" customHeight="1">
      <c r="A390" s="5357"/>
      <c r="B390" s="2896">
        <f>LARGE(B386:B389,1)+1</f>
        <v>5</v>
      </c>
      <c r="C390" s="968" t="s">
        <v>298</v>
      </c>
      <c r="D390" s="374"/>
      <c r="E390" s="374"/>
      <c r="F390" s="374"/>
      <c r="G390" s="374"/>
      <c r="H390" s="374"/>
      <c r="I390" s="374"/>
      <c r="J390" s="374"/>
      <c r="K390" s="374"/>
      <c r="L390" s="374"/>
      <c r="M390" s="374"/>
      <c r="N390" s="41"/>
      <c r="O390" s="1326"/>
      <c r="P390" s="1326"/>
      <c r="Q390" s="1327"/>
      <c r="R390" s="1328"/>
      <c r="S390" s="1328"/>
      <c r="T390" s="1328"/>
      <c r="U390" s="1328"/>
      <c r="V390" s="1329"/>
      <c r="W390" s="5478"/>
      <c r="X390" s="529"/>
      <c r="Y390" s="5357"/>
      <c r="Z390" s="1288" t="s">
        <v>1382</v>
      </c>
      <c r="AA390"/>
    </row>
    <row r="391" spans="1:27" ht="18" customHeight="1">
      <c r="A391" s="5357"/>
      <c r="B391" s="2896">
        <f>LARGE(B386:B390,1)+1</f>
        <v>6</v>
      </c>
      <c r="C391" s="968"/>
      <c r="D391" s="374"/>
      <c r="E391" s="374"/>
      <c r="F391" s="374"/>
      <c r="G391" s="374"/>
      <c r="H391" s="374"/>
      <c r="I391" s="374"/>
      <c r="J391" s="374"/>
      <c r="K391" s="374"/>
      <c r="L391" s="374"/>
      <c r="M391" s="374"/>
      <c r="N391" s="41"/>
      <c r="O391" s="1326"/>
      <c r="P391" s="1326"/>
      <c r="Q391" s="1327"/>
      <c r="R391" s="1328"/>
      <c r="S391" s="1328"/>
      <c r="T391" s="1328"/>
      <c r="U391" s="1328"/>
      <c r="V391" s="1329"/>
      <c r="W391" s="5478"/>
      <c r="X391" s="529"/>
      <c r="Y391" s="5357"/>
      <c r="Z391" s="1288" t="s">
        <v>1382</v>
      </c>
      <c r="AA391"/>
    </row>
    <row r="392" spans="1:27" ht="18" customHeight="1">
      <c r="A392" s="5357"/>
      <c r="B392" s="2896">
        <f>LARGE(B386:B391,1)+1</f>
        <v>7</v>
      </c>
      <c r="C392" s="968" t="s">
        <v>348</v>
      </c>
      <c r="D392" s="374"/>
      <c r="E392" s="374"/>
      <c r="F392" s="374"/>
      <c r="G392" s="374"/>
      <c r="H392" s="374"/>
      <c r="I392" s="374"/>
      <c r="J392" s="374"/>
      <c r="K392" s="374"/>
      <c r="L392" s="374"/>
      <c r="M392" s="374"/>
      <c r="N392" s="41"/>
      <c r="O392" s="1326"/>
      <c r="P392" s="1326"/>
      <c r="Q392" s="1327"/>
      <c r="R392" s="1328"/>
      <c r="S392" s="1328"/>
      <c r="T392" s="1328"/>
      <c r="U392" s="1328"/>
      <c r="V392" s="1329"/>
      <c r="W392" s="5478"/>
      <c r="X392" s="529"/>
      <c r="Y392" s="5357"/>
      <c r="Z392" s="1288" t="s">
        <v>1382</v>
      </c>
      <c r="AA392"/>
    </row>
    <row r="393" spans="1:27" ht="18" customHeight="1">
      <c r="A393" s="5357"/>
      <c r="B393" s="2896">
        <f>LARGE(B386:B392,1)+1</f>
        <v>8</v>
      </c>
      <c r="C393" s="968"/>
      <c r="D393" s="374"/>
      <c r="E393" s="374"/>
      <c r="F393" s="374"/>
      <c r="G393" s="374"/>
      <c r="H393" s="374"/>
      <c r="I393" s="374"/>
      <c r="J393" s="374"/>
      <c r="K393" s="374"/>
      <c r="L393" s="374"/>
      <c r="M393" s="374"/>
      <c r="N393" s="41"/>
      <c r="O393" s="1326"/>
      <c r="P393" s="1326"/>
      <c r="Q393" s="1327"/>
      <c r="R393" s="1328"/>
      <c r="S393" s="1328"/>
      <c r="T393" s="1328"/>
      <c r="U393" s="1328"/>
      <c r="V393" s="1329"/>
      <c r="W393" s="5478"/>
      <c r="X393" s="529"/>
      <c r="Y393" s="5357"/>
      <c r="Z393" s="1288" t="s">
        <v>1382</v>
      </c>
      <c r="AA393"/>
    </row>
    <row r="394" spans="1:27" ht="18" customHeight="1">
      <c r="A394" s="5357"/>
      <c r="B394" s="2896">
        <f>LARGE(B386:B393,1)+1</f>
        <v>9</v>
      </c>
      <c r="C394" s="968" t="s">
        <v>349</v>
      </c>
      <c r="D394" s="374"/>
      <c r="E394" s="374"/>
      <c r="F394" s="374"/>
      <c r="G394" s="374"/>
      <c r="H394" s="374"/>
      <c r="I394" s="374"/>
      <c r="J394" s="374"/>
      <c r="K394" s="374"/>
      <c r="L394" s="374"/>
      <c r="M394" s="374"/>
      <c r="N394" s="41"/>
      <c r="O394" s="1326"/>
      <c r="P394" s="1326"/>
      <c r="Q394" s="1327"/>
      <c r="R394" s="1328"/>
      <c r="S394" s="1328"/>
      <c r="T394" s="1328"/>
      <c r="U394" s="1328"/>
      <c r="V394" s="1329"/>
      <c r="W394" s="5478"/>
      <c r="X394" s="529"/>
      <c r="Y394" s="5357"/>
      <c r="Z394" s="1288" t="s">
        <v>1382</v>
      </c>
      <c r="AA394"/>
    </row>
    <row r="395" spans="1:27" ht="18" customHeight="1">
      <c r="A395" s="5357"/>
      <c r="B395" s="2896">
        <f>LARGE(B386:B394,1)+1</f>
        <v>10</v>
      </c>
      <c r="C395" s="968"/>
      <c r="D395" s="374"/>
      <c r="E395" s="374"/>
      <c r="F395" s="374"/>
      <c r="G395" s="374"/>
      <c r="H395" s="374"/>
      <c r="I395" s="374"/>
      <c r="J395" s="374"/>
      <c r="K395" s="374"/>
      <c r="L395" s="374"/>
      <c r="M395" s="374"/>
      <c r="N395" s="41"/>
      <c r="O395" s="1326"/>
      <c r="P395" s="1326"/>
      <c r="Q395" s="1327"/>
      <c r="R395" s="1328"/>
      <c r="S395" s="1328"/>
      <c r="T395" s="1328"/>
      <c r="U395" s="1328"/>
      <c r="V395" s="1329"/>
      <c r="W395" s="5478"/>
      <c r="X395" s="529"/>
      <c r="Y395" s="5357"/>
      <c r="Z395" s="1288" t="s">
        <v>1382</v>
      </c>
      <c r="AA395"/>
    </row>
    <row r="396" spans="1:27" ht="18" customHeight="1">
      <c r="A396" s="5357"/>
      <c r="B396" s="2896">
        <f>LARGE(B386:B395,1)+1</f>
        <v>11</v>
      </c>
      <c r="C396" s="968"/>
      <c r="D396" s="374"/>
      <c r="E396" s="374"/>
      <c r="F396" s="374"/>
      <c r="G396" s="374"/>
      <c r="H396" s="374"/>
      <c r="I396" s="374"/>
      <c r="J396" s="374"/>
      <c r="K396" s="374"/>
      <c r="L396" s="374"/>
      <c r="M396" s="374"/>
      <c r="N396" s="41"/>
      <c r="O396" s="1326"/>
      <c r="P396" s="1326"/>
      <c r="Q396" s="1327"/>
      <c r="R396" s="1328"/>
      <c r="S396" s="1328"/>
      <c r="T396" s="1328"/>
      <c r="U396" s="1328"/>
      <c r="V396" s="1329"/>
      <c r="W396" s="5478"/>
      <c r="X396" s="529"/>
      <c r="Y396" s="5357"/>
      <c r="Z396" s="1288" t="s">
        <v>1382</v>
      </c>
      <c r="AA396"/>
    </row>
    <row r="397" spans="1:27" ht="18" customHeight="1">
      <c r="A397" s="5357"/>
      <c r="B397" s="2896">
        <f>LARGE(B386:B396,1)+1</f>
        <v>12</v>
      </c>
      <c r="C397" s="968"/>
      <c r="D397" s="374"/>
      <c r="E397" s="374"/>
      <c r="F397" s="374"/>
      <c r="G397" s="374"/>
      <c r="H397" s="374"/>
      <c r="I397" s="374"/>
      <c r="J397" s="374"/>
      <c r="K397" s="374"/>
      <c r="L397" s="374"/>
      <c r="M397" s="374"/>
      <c r="N397" s="41"/>
      <c r="O397" s="1326"/>
      <c r="P397" s="1326"/>
      <c r="Q397" s="1327"/>
      <c r="R397" s="1328"/>
      <c r="S397" s="1328"/>
      <c r="T397" s="1328"/>
      <c r="U397" s="1328"/>
      <c r="V397" s="1329"/>
      <c r="W397" s="5478"/>
      <c r="X397" s="529"/>
      <c r="Y397" s="5357"/>
      <c r="Z397" s="1288" t="s">
        <v>1382</v>
      </c>
      <c r="AA397"/>
    </row>
    <row r="398" spans="1:27" ht="18" customHeight="1">
      <c r="A398" s="5357"/>
      <c r="B398" s="2896">
        <f>LARGE(B386:B397,1)+1</f>
        <v>13</v>
      </c>
      <c r="C398" s="968"/>
      <c r="D398" s="374"/>
      <c r="E398" s="374"/>
      <c r="F398" s="374"/>
      <c r="G398" s="374"/>
      <c r="H398" s="374"/>
      <c r="I398" s="374"/>
      <c r="J398" s="374"/>
      <c r="K398" s="374"/>
      <c r="L398" s="374"/>
      <c r="M398" s="374"/>
      <c r="N398" s="41"/>
      <c r="O398" s="1326"/>
      <c r="P398" s="1326"/>
      <c r="Q398" s="1327"/>
      <c r="R398" s="1328"/>
      <c r="S398" s="1328"/>
      <c r="T398" s="1328"/>
      <c r="U398" s="1328"/>
      <c r="V398" s="1329"/>
      <c r="W398" s="5478"/>
      <c r="X398" s="529"/>
      <c r="Y398" s="5357"/>
      <c r="Z398" s="1288" t="s">
        <v>1382</v>
      </c>
      <c r="AA398"/>
    </row>
    <row r="399" spans="1:27" ht="18" customHeight="1">
      <c r="A399" s="5357"/>
      <c r="B399" s="2896">
        <f>LARGE(B386:B398,1)+1</f>
        <v>14</v>
      </c>
      <c r="C399" s="968"/>
      <c r="D399" s="374"/>
      <c r="E399" s="374"/>
      <c r="F399" s="374"/>
      <c r="G399" s="374"/>
      <c r="H399" s="374"/>
      <c r="I399" s="374"/>
      <c r="J399" s="374"/>
      <c r="K399" s="374"/>
      <c r="L399" s="374"/>
      <c r="M399" s="374"/>
      <c r="N399" s="41"/>
      <c r="O399" s="1326"/>
      <c r="P399" s="1326"/>
      <c r="Q399" s="1327"/>
      <c r="R399" s="1328"/>
      <c r="S399" s="1328"/>
      <c r="T399" s="1328"/>
      <c r="U399" s="1328"/>
      <c r="V399" s="1329"/>
      <c r="W399" s="5478"/>
      <c r="X399" s="529"/>
      <c r="Y399" s="5357"/>
      <c r="Z399" s="1288" t="s">
        <v>1382</v>
      </c>
      <c r="AA399"/>
    </row>
    <row r="400" spans="1:27" ht="18" customHeight="1">
      <c r="A400" s="5357"/>
      <c r="B400" s="2896">
        <f>LARGE(B386:B399,1)+1</f>
        <v>15</v>
      </c>
      <c r="C400" s="968"/>
      <c r="D400" s="374"/>
      <c r="E400" s="374"/>
      <c r="F400" s="374"/>
      <c r="G400" s="374"/>
      <c r="H400" s="374"/>
      <c r="I400" s="374"/>
      <c r="J400" s="374"/>
      <c r="K400" s="374"/>
      <c r="L400" s="374"/>
      <c r="M400" s="374"/>
      <c r="N400" s="41"/>
      <c r="O400" s="1326"/>
      <c r="P400" s="1326"/>
      <c r="Q400" s="1327"/>
      <c r="R400" s="1328"/>
      <c r="S400" s="1328"/>
      <c r="T400" s="1328"/>
      <c r="U400" s="1328"/>
      <c r="V400" s="1329"/>
      <c r="W400" s="5478"/>
      <c r="X400" s="529"/>
      <c r="Y400" s="5357"/>
      <c r="Z400" s="1288" t="s">
        <v>1382</v>
      </c>
      <c r="AA400"/>
    </row>
    <row r="401" spans="1:27" ht="18" customHeight="1">
      <c r="A401" s="5357"/>
      <c r="B401" s="2896">
        <f>LARGE(B386:B400,1)+1</f>
        <v>16</v>
      </c>
      <c r="C401" s="968"/>
      <c r="D401" s="374"/>
      <c r="E401" s="374"/>
      <c r="F401" s="374"/>
      <c r="G401" s="374"/>
      <c r="H401" s="374"/>
      <c r="I401" s="374"/>
      <c r="J401" s="374"/>
      <c r="K401" s="374"/>
      <c r="L401" s="374"/>
      <c r="M401" s="374"/>
      <c r="N401" s="41"/>
      <c r="O401" s="1326"/>
      <c r="P401" s="1326"/>
      <c r="Q401" s="1327"/>
      <c r="R401" s="1328"/>
      <c r="S401" s="1328"/>
      <c r="T401" s="1328"/>
      <c r="U401" s="1328"/>
      <c r="V401" s="1329"/>
      <c r="W401" s="5478"/>
      <c r="X401" s="529"/>
      <c r="Y401" s="5357"/>
      <c r="Z401" s="1288" t="s">
        <v>1382</v>
      </c>
      <c r="AA401"/>
    </row>
    <row r="402" spans="1:27" ht="18" customHeight="1">
      <c r="A402" s="5357"/>
      <c r="B402" s="2896">
        <f>LARGE(B386:B401,1)+1</f>
        <v>17</v>
      </c>
      <c r="C402" s="968"/>
      <c r="D402" s="374"/>
      <c r="E402" s="374"/>
      <c r="F402" s="374"/>
      <c r="G402" s="374"/>
      <c r="H402" s="374"/>
      <c r="I402" s="374"/>
      <c r="J402" s="374"/>
      <c r="K402" s="374"/>
      <c r="L402" s="374"/>
      <c r="M402" s="374"/>
      <c r="N402" s="41"/>
      <c r="O402" s="1326"/>
      <c r="P402" s="1326"/>
      <c r="Q402" s="1327"/>
      <c r="R402" s="1328"/>
      <c r="S402" s="1328"/>
      <c r="T402" s="1328"/>
      <c r="U402" s="1328"/>
      <c r="V402" s="1329"/>
      <c r="W402" s="5478"/>
      <c r="X402" s="529"/>
      <c r="Y402" s="5357"/>
      <c r="Z402" s="1288" t="s">
        <v>1382</v>
      </c>
      <c r="AA402"/>
    </row>
    <row r="403" spans="1:27" ht="18" customHeight="1">
      <c r="A403" s="5357"/>
      <c r="B403" s="2896">
        <f>LARGE(B386:B402,1)+1</f>
        <v>18</v>
      </c>
      <c r="C403" s="968"/>
      <c r="D403" s="374"/>
      <c r="E403" s="374"/>
      <c r="F403" s="374"/>
      <c r="G403" s="374"/>
      <c r="H403" s="374"/>
      <c r="I403" s="374"/>
      <c r="J403" s="374"/>
      <c r="K403" s="374"/>
      <c r="L403" s="374"/>
      <c r="M403" s="374"/>
      <c r="N403" s="41"/>
      <c r="O403" s="1326"/>
      <c r="P403" s="1326"/>
      <c r="Q403" s="1327"/>
      <c r="R403" s="1328"/>
      <c r="S403" s="1328"/>
      <c r="T403" s="1328"/>
      <c r="U403" s="1328"/>
      <c r="V403" s="1329"/>
      <c r="W403" s="5478"/>
      <c r="X403" s="529"/>
      <c r="Y403" s="5357"/>
      <c r="Z403" s="1288" t="s">
        <v>1382</v>
      </c>
      <c r="AA403"/>
    </row>
    <row r="404" spans="1:27" ht="18" customHeight="1">
      <c r="A404" s="5357"/>
      <c r="B404" s="2896">
        <f>LARGE(B386:B403,1)+1</f>
        <v>19</v>
      </c>
      <c r="C404" s="968"/>
      <c r="D404" s="374"/>
      <c r="E404" s="374"/>
      <c r="F404" s="374"/>
      <c r="G404" s="374"/>
      <c r="H404" s="374"/>
      <c r="I404" s="374"/>
      <c r="J404" s="374"/>
      <c r="K404" s="374"/>
      <c r="L404" s="374"/>
      <c r="M404" s="374"/>
      <c r="N404" s="41"/>
      <c r="O404" s="1326"/>
      <c r="P404" s="1326"/>
      <c r="Q404" s="1327"/>
      <c r="R404" s="1328"/>
      <c r="S404" s="1328"/>
      <c r="T404" s="1328"/>
      <c r="U404" s="1328"/>
      <c r="V404" s="1329"/>
      <c r="W404" s="5478"/>
      <c r="X404" s="529"/>
      <c r="Y404" s="5357"/>
      <c r="Z404" s="1288" t="s">
        <v>1382</v>
      </c>
      <c r="AA404"/>
    </row>
    <row r="405" spans="1:27" ht="18" customHeight="1">
      <c r="A405" s="5357"/>
      <c r="B405" s="2896">
        <f>LARGE(B386:B404,1)+1</f>
        <v>20</v>
      </c>
      <c r="C405" s="968"/>
      <c r="D405" s="374"/>
      <c r="E405" s="374"/>
      <c r="F405" s="374"/>
      <c r="G405" s="374"/>
      <c r="H405" s="374"/>
      <c r="I405" s="374"/>
      <c r="J405" s="374"/>
      <c r="K405" s="374"/>
      <c r="L405" s="374"/>
      <c r="M405" s="374"/>
      <c r="N405" s="41"/>
      <c r="O405" s="1326"/>
      <c r="P405" s="1326"/>
      <c r="Q405" s="1327"/>
      <c r="R405" s="1328"/>
      <c r="S405" s="1328"/>
      <c r="T405" s="1328"/>
      <c r="U405" s="1328"/>
      <c r="V405" s="1329"/>
      <c r="W405" s="5478"/>
      <c r="X405" s="529"/>
      <c r="Y405" s="5357"/>
      <c r="Z405" s="1288" t="s">
        <v>1382</v>
      </c>
      <c r="AA405"/>
    </row>
    <row r="406" spans="1:27" ht="18" customHeight="1">
      <c r="A406" s="5357"/>
      <c r="B406" s="2896">
        <f>LARGE(B386:B405,1)+1</f>
        <v>21</v>
      </c>
      <c r="C406" s="968"/>
      <c r="D406" s="374"/>
      <c r="E406" s="374"/>
      <c r="F406" s="374"/>
      <c r="G406" s="374"/>
      <c r="H406" s="374"/>
      <c r="I406" s="374"/>
      <c r="J406" s="374"/>
      <c r="K406" s="374"/>
      <c r="L406" s="374"/>
      <c r="M406" s="374"/>
      <c r="N406" s="41"/>
      <c r="O406" s="1326"/>
      <c r="P406" s="1326"/>
      <c r="Q406" s="1327"/>
      <c r="R406" s="1328"/>
      <c r="S406" s="1328"/>
      <c r="T406" s="1328"/>
      <c r="U406" s="1328"/>
      <c r="V406" s="1329"/>
      <c r="W406" s="5478"/>
      <c r="X406" s="529"/>
      <c r="Y406" s="5357"/>
      <c r="Z406" s="1288" t="s">
        <v>1382</v>
      </c>
      <c r="AA406"/>
    </row>
    <row r="407" spans="1:27" ht="18" customHeight="1">
      <c r="A407" s="5357"/>
      <c r="B407" s="2896">
        <f>LARGE(B386:B406,1)+1</f>
        <v>22</v>
      </c>
      <c r="C407" s="968"/>
      <c r="D407" s="374"/>
      <c r="E407" s="374"/>
      <c r="F407" s="374"/>
      <c r="G407" s="374"/>
      <c r="H407" s="374"/>
      <c r="I407" s="374"/>
      <c r="J407" s="374"/>
      <c r="K407" s="374"/>
      <c r="L407" s="374"/>
      <c r="M407" s="374"/>
      <c r="N407" s="41"/>
      <c r="O407" s="1326"/>
      <c r="P407" s="1326"/>
      <c r="Q407" s="1327"/>
      <c r="R407" s="1328"/>
      <c r="S407" s="1328"/>
      <c r="T407" s="1328"/>
      <c r="U407" s="1328"/>
      <c r="V407" s="1329"/>
      <c r="W407" s="5478"/>
      <c r="X407" s="529"/>
      <c r="Y407" s="5357"/>
      <c r="Z407" s="1288" t="s">
        <v>1382</v>
      </c>
      <c r="AA407"/>
    </row>
    <row r="408" spans="1:27" ht="18" customHeight="1">
      <c r="A408" s="5357"/>
      <c r="B408" s="2896">
        <f>LARGE(B386:B407,1)+1</f>
        <v>23</v>
      </c>
      <c r="C408" s="968"/>
      <c r="D408" s="374"/>
      <c r="E408" s="374"/>
      <c r="F408" s="374"/>
      <c r="G408" s="374"/>
      <c r="H408" s="374"/>
      <c r="I408" s="374"/>
      <c r="J408" s="374"/>
      <c r="K408" s="374"/>
      <c r="L408" s="374"/>
      <c r="M408" s="374"/>
      <c r="N408" s="41"/>
      <c r="O408" s="1326"/>
      <c r="P408" s="1326"/>
      <c r="Q408" s="1327"/>
      <c r="R408" s="1328"/>
      <c r="S408" s="1328"/>
      <c r="T408" s="1328"/>
      <c r="U408" s="1328"/>
      <c r="V408" s="1329"/>
      <c r="W408" s="5478"/>
      <c r="X408" s="529"/>
      <c r="Y408" s="5357"/>
      <c r="Z408" s="1288" t="s">
        <v>1382</v>
      </c>
      <c r="AA408"/>
    </row>
    <row r="409" spans="1:27" ht="18" customHeight="1">
      <c r="A409" s="5357"/>
      <c r="B409" s="2896">
        <f>LARGE(B386:B408,1)+1</f>
        <v>24</v>
      </c>
      <c r="C409" s="968"/>
      <c r="D409" s="374"/>
      <c r="E409" s="374"/>
      <c r="F409" s="374"/>
      <c r="G409" s="374"/>
      <c r="H409" s="374"/>
      <c r="I409" s="374"/>
      <c r="J409" s="374"/>
      <c r="K409" s="374"/>
      <c r="L409" s="374"/>
      <c r="M409" s="374"/>
      <c r="N409" s="41"/>
      <c r="O409" s="1326"/>
      <c r="P409" s="1326"/>
      <c r="Q409" s="1327"/>
      <c r="R409" s="1328"/>
      <c r="S409" s="1328"/>
      <c r="T409" s="1328"/>
      <c r="U409" s="1328"/>
      <c r="V409" s="1329"/>
      <c r="W409" s="5478"/>
      <c r="X409" s="529"/>
      <c r="Y409" s="5357"/>
      <c r="Z409" s="1288" t="s">
        <v>1382</v>
      </c>
      <c r="AA409"/>
    </row>
    <row r="410" spans="1:27" ht="18" customHeight="1">
      <c r="A410" s="5357"/>
      <c r="B410" s="2896">
        <f>LARGE(B386:B409,1)+1</f>
        <v>25</v>
      </c>
      <c r="C410" s="968"/>
      <c r="D410" s="374"/>
      <c r="E410" s="374"/>
      <c r="F410" s="374"/>
      <c r="G410" s="374"/>
      <c r="H410" s="374"/>
      <c r="I410" s="374"/>
      <c r="J410" s="374"/>
      <c r="K410" s="374"/>
      <c r="L410" s="374"/>
      <c r="M410" s="374"/>
      <c r="N410" s="41"/>
      <c r="O410" s="1326"/>
      <c r="P410" s="1326"/>
      <c r="Q410" s="1327"/>
      <c r="R410" s="1328"/>
      <c r="S410" s="1328"/>
      <c r="T410" s="1328"/>
      <c r="U410" s="1328"/>
      <c r="V410" s="1329"/>
      <c r="W410" s="5478"/>
      <c r="X410" s="529"/>
      <c r="Y410" s="5357"/>
      <c r="Z410" s="1288" t="s">
        <v>1382</v>
      </c>
      <c r="AA410"/>
    </row>
    <row r="411" spans="1:27" ht="18" customHeight="1">
      <c r="A411" s="5357"/>
      <c r="B411" s="2896">
        <f>LARGE(B386:B410,1)+1</f>
        <v>26</v>
      </c>
      <c r="C411" s="968"/>
      <c r="D411" s="374"/>
      <c r="E411" s="374"/>
      <c r="F411" s="374"/>
      <c r="G411" s="374"/>
      <c r="H411" s="374"/>
      <c r="I411" s="374"/>
      <c r="J411" s="374"/>
      <c r="K411" s="374"/>
      <c r="L411" s="374"/>
      <c r="M411" s="374"/>
      <c r="N411" s="41"/>
      <c r="O411" s="1326"/>
      <c r="P411" s="1326"/>
      <c r="Q411" s="1327"/>
      <c r="R411" s="1328"/>
      <c r="S411" s="1328"/>
      <c r="T411" s="1328"/>
      <c r="U411" s="1328"/>
      <c r="V411" s="1329"/>
      <c r="W411" s="5478"/>
      <c r="X411" s="529"/>
      <c r="Y411" s="5357"/>
      <c r="Z411" s="1288" t="s">
        <v>1382</v>
      </c>
      <c r="AA411"/>
    </row>
    <row r="412" spans="1:27" ht="18" customHeight="1">
      <c r="A412" s="5357"/>
      <c r="B412" s="2896">
        <f>LARGE(B386:B411,1)+1</f>
        <v>27</v>
      </c>
      <c r="C412" s="968"/>
      <c r="D412" s="374"/>
      <c r="E412" s="374"/>
      <c r="F412" s="374"/>
      <c r="G412" s="374"/>
      <c r="H412" s="374"/>
      <c r="I412" s="374"/>
      <c r="J412" s="374"/>
      <c r="K412" s="374"/>
      <c r="L412" s="374"/>
      <c r="M412" s="374"/>
      <c r="N412" s="41"/>
      <c r="O412" s="1326"/>
      <c r="P412" s="1326"/>
      <c r="Q412" s="1327"/>
      <c r="R412" s="1328"/>
      <c r="S412" s="1328"/>
      <c r="T412" s="1328"/>
      <c r="U412" s="1328"/>
      <c r="V412" s="1329"/>
      <c r="W412" s="5478"/>
      <c r="X412" s="529"/>
      <c r="Y412" s="5357"/>
      <c r="Z412" s="1288" t="s">
        <v>1382</v>
      </c>
      <c r="AA412"/>
    </row>
    <row r="413" spans="1:27" ht="18" customHeight="1">
      <c r="A413" s="5357"/>
      <c r="B413" s="2896">
        <f>LARGE(B386:B412,1)+1</f>
        <v>28</v>
      </c>
      <c r="C413" s="968"/>
      <c r="D413" s="374"/>
      <c r="E413" s="374"/>
      <c r="F413" s="374"/>
      <c r="G413" s="374"/>
      <c r="H413" s="374"/>
      <c r="I413" s="374"/>
      <c r="J413" s="374"/>
      <c r="K413" s="374"/>
      <c r="L413" s="374"/>
      <c r="M413" s="374"/>
      <c r="N413" s="41"/>
      <c r="O413" s="1326"/>
      <c r="P413" s="1326"/>
      <c r="Q413" s="1327"/>
      <c r="R413" s="1328"/>
      <c r="S413" s="1328"/>
      <c r="T413" s="1328"/>
      <c r="U413" s="1328"/>
      <c r="V413" s="1329"/>
      <c r="W413" s="5478"/>
      <c r="X413" s="529"/>
      <c r="Y413" s="5357"/>
      <c r="Z413" s="1288" t="s">
        <v>1382</v>
      </c>
      <c r="AA413"/>
    </row>
    <row r="414" spans="1:27" ht="18" customHeight="1">
      <c r="A414" s="5357"/>
      <c r="B414" s="2896">
        <f>LARGE(B386:B413,1)+1</f>
        <v>29</v>
      </c>
      <c r="C414" s="968"/>
      <c r="D414" s="374"/>
      <c r="E414" s="374"/>
      <c r="F414" s="374"/>
      <c r="G414" s="374"/>
      <c r="H414" s="374"/>
      <c r="I414" s="374"/>
      <c r="J414" s="374"/>
      <c r="K414" s="374"/>
      <c r="L414" s="374"/>
      <c r="M414" s="374"/>
      <c r="N414" s="41"/>
      <c r="O414" s="1326"/>
      <c r="P414" s="1326"/>
      <c r="Q414" s="1327"/>
      <c r="R414" s="1328"/>
      <c r="S414" s="1328"/>
      <c r="T414" s="1328"/>
      <c r="U414" s="1328"/>
      <c r="V414" s="1329"/>
      <c r="W414" s="5478"/>
      <c r="X414" s="529"/>
      <c r="Y414" s="5357"/>
      <c r="Z414" s="1288" t="s">
        <v>1382</v>
      </c>
      <c r="AA414"/>
    </row>
    <row r="415" spans="1:27" ht="18" customHeight="1">
      <c r="A415" s="5357"/>
      <c r="B415" s="2896">
        <f>LARGE(B386:B414,1)+1</f>
        <v>30</v>
      </c>
      <c r="C415" s="968"/>
      <c r="D415" s="374"/>
      <c r="E415" s="374"/>
      <c r="F415" s="374"/>
      <c r="G415" s="374"/>
      <c r="H415" s="374"/>
      <c r="I415" s="374"/>
      <c r="J415" s="374"/>
      <c r="K415" s="374"/>
      <c r="L415" s="374"/>
      <c r="M415" s="374"/>
      <c r="N415" s="41"/>
      <c r="O415" s="1326"/>
      <c r="P415" s="1326"/>
      <c r="Q415" s="1327"/>
      <c r="R415" s="1328"/>
      <c r="S415" s="1328"/>
      <c r="T415" s="1328"/>
      <c r="U415" s="1328"/>
      <c r="V415" s="1329"/>
      <c r="W415" s="5478"/>
      <c r="X415" s="529"/>
      <c r="Y415" s="5357"/>
      <c r="Z415" s="1288" t="s">
        <v>1382</v>
      </c>
      <c r="AA415"/>
    </row>
    <row r="416" spans="1:27" ht="18" customHeight="1">
      <c r="A416" s="5357"/>
      <c r="B416" s="2896">
        <f>LARGE(B386:B415,1)+1</f>
        <v>31</v>
      </c>
      <c r="C416" s="968"/>
      <c r="D416" s="374"/>
      <c r="E416" s="374"/>
      <c r="F416" s="374"/>
      <c r="G416" s="374"/>
      <c r="H416" s="374"/>
      <c r="I416" s="374"/>
      <c r="J416" s="374"/>
      <c r="K416" s="374"/>
      <c r="L416" s="374"/>
      <c r="M416" s="374"/>
      <c r="N416" s="41"/>
      <c r="O416" s="1326"/>
      <c r="P416" s="1326"/>
      <c r="Q416" s="1327"/>
      <c r="R416" s="1328"/>
      <c r="S416" s="1328"/>
      <c r="T416" s="1328"/>
      <c r="U416" s="1328"/>
      <c r="V416" s="1329"/>
      <c r="W416" s="5478"/>
      <c r="X416" s="529"/>
      <c r="Y416" s="5357"/>
      <c r="Z416" s="1288" t="s">
        <v>1382</v>
      </c>
      <c r="AA416"/>
    </row>
    <row r="417" spans="1:27" ht="18" customHeight="1">
      <c r="A417" s="5357"/>
      <c r="B417" s="2896">
        <f>LARGE(B386:B416,1)+1</f>
        <v>32</v>
      </c>
      <c r="C417" s="968"/>
      <c r="D417" s="374"/>
      <c r="E417" s="374"/>
      <c r="F417" s="374"/>
      <c r="G417" s="374"/>
      <c r="H417" s="374"/>
      <c r="I417" s="374"/>
      <c r="J417" s="374"/>
      <c r="K417" s="374"/>
      <c r="L417" s="374"/>
      <c r="M417" s="374"/>
      <c r="N417" s="41"/>
      <c r="O417" s="1326"/>
      <c r="P417" s="1326"/>
      <c r="Q417" s="1327"/>
      <c r="R417" s="1328"/>
      <c r="S417" s="1328"/>
      <c r="T417" s="1328"/>
      <c r="U417" s="1328"/>
      <c r="V417" s="1329"/>
      <c r="W417" s="5478"/>
      <c r="X417" s="529"/>
      <c r="Y417" s="5357"/>
      <c r="Z417" s="1288" t="s">
        <v>1382</v>
      </c>
      <c r="AA417"/>
    </row>
    <row r="418" spans="1:27" ht="18" customHeight="1">
      <c r="A418" s="5357"/>
      <c r="B418" s="2896">
        <f>LARGE(B386:B417,1)+1</f>
        <v>33</v>
      </c>
      <c r="C418" s="968"/>
      <c r="D418" s="374"/>
      <c r="E418" s="374"/>
      <c r="F418" s="374"/>
      <c r="G418" s="374"/>
      <c r="H418" s="374"/>
      <c r="I418" s="374"/>
      <c r="J418" s="374"/>
      <c r="K418" s="374"/>
      <c r="L418" s="374"/>
      <c r="M418" s="374"/>
      <c r="N418" s="41"/>
      <c r="O418" s="1326"/>
      <c r="P418" s="1326"/>
      <c r="Q418" s="1327"/>
      <c r="R418" s="1328"/>
      <c r="S418" s="1328"/>
      <c r="T418" s="1328"/>
      <c r="U418" s="1328"/>
      <c r="V418" s="1329"/>
      <c r="W418" s="5478"/>
      <c r="X418" s="529"/>
      <c r="Y418" s="5357"/>
      <c r="Z418" s="1288" t="s">
        <v>1382</v>
      </c>
      <c r="AA418"/>
    </row>
    <row r="419" spans="1:27" ht="18" customHeight="1">
      <c r="A419" s="5357"/>
      <c r="B419" s="2896">
        <f>LARGE(B386:B418,1)+1</f>
        <v>34</v>
      </c>
      <c r="C419" s="969"/>
      <c r="D419" s="374"/>
      <c r="E419" s="374"/>
      <c r="F419" s="374"/>
      <c r="G419" s="374"/>
      <c r="H419" s="374"/>
      <c r="I419" s="374"/>
      <c r="J419" s="374"/>
      <c r="K419" s="374"/>
      <c r="L419" s="374"/>
      <c r="M419" s="374"/>
      <c r="N419" s="41"/>
      <c r="O419" s="1326"/>
      <c r="P419" s="1326"/>
      <c r="Q419" s="1327"/>
      <c r="R419" s="1328"/>
      <c r="S419" s="1328"/>
      <c r="T419" s="1328"/>
      <c r="U419" s="1328"/>
      <c r="V419" s="1329"/>
      <c r="W419" s="5478"/>
      <c r="X419" s="529"/>
      <c r="Y419" s="5357"/>
      <c r="Z419" s="1288" t="s">
        <v>1382</v>
      </c>
      <c r="AA419"/>
    </row>
    <row r="420" spans="1:27" ht="18" customHeight="1">
      <c r="A420" s="5357"/>
      <c r="B420" s="2896">
        <f>LARGE(B386:B419,1)+1</f>
        <v>35</v>
      </c>
      <c r="C420" s="969"/>
      <c r="D420" s="374"/>
      <c r="E420" s="374"/>
      <c r="F420" s="374"/>
      <c r="G420" s="374"/>
      <c r="H420" s="374"/>
      <c r="I420" s="374"/>
      <c r="J420" s="374"/>
      <c r="K420" s="374"/>
      <c r="L420" s="374"/>
      <c r="M420" s="374"/>
      <c r="N420" s="41"/>
      <c r="O420" s="1326"/>
      <c r="P420" s="1326"/>
      <c r="Q420" s="1327"/>
      <c r="R420" s="1328"/>
      <c r="S420" s="1328"/>
      <c r="T420" s="1328"/>
      <c r="U420" s="1328"/>
      <c r="V420" s="1329"/>
      <c r="W420" s="5478"/>
      <c r="X420" s="529"/>
      <c r="Y420" s="5357"/>
      <c r="Z420" s="1288" t="s">
        <v>1382</v>
      </c>
      <c r="AA420"/>
    </row>
    <row r="421" spans="1:27" ht="18" customHeight="1">
      <c r="A421" s="5357"/>
      <c r="B421" s="2896">
        <f>LARGE(B386:B420,1)+1</f>
        <v>36</v>
      </c>
      <c r="C421" s="969"/>
      <c r="D421" s="374"/>
      <c r="E421" s="374"/>
      <c r="F421" s="374"/>
      <c r="G421" s="374"/>
      <c r="H421" s="374"/>
      <c r="I421" s="374"/>
      <c r="J421" s="374"/>
      <c r="K421" s="374"/>
      <c r="L421" s="374"/>
      <c r="M421" s="374"/>
      <c r="N421" s="41"/>
      <c r="O421" s="1326"/>
      <c r="P421" s="1326"/>
      <c r="Q421" s="1327"/>
      <c r="R421" s="1328"/>
      <c r="S421" s="1328"/>
      <c r="T421" s="1328"/>
      <c r="U421" s="1328"/>
      <c r="V421" s="1329"/>
      <c r="W421" s="5478"/>
      <c r="X421" s="529"/>
      <c r="Y421" s="5357"/>
      <c r="Z421" s="1288" t="s">
        <v>1382</v>
      </c>
      <c r="AA421"/>
    </row>
    <row r="422" spans="1:27" ht="18" customHeight="1">
      <c r="A422" s="5357"/>
      <c r="B422" s="2896">
        <f>LARGE(B386:B421,1)+1</f>
        <v>37</v>
      </c>
      <c r="C422" s="969"/>
      <c r="D422" s="374"/>
      <c r="E422" s="374"/>
      <c r="F422" s="374"/>
      <c r="G422" s="374"/>
      <c r="H422" s="374"/>
      <c r="I422" s="374"/>
      <c r="J422" s="374"/>
      <c r="K422" s="374"/>
      <c r="L422" s="374"/>
      <c r="M422" s="374"/>
      <c r="N422" s="41"/>
      <c r="O422" s="1326"/>
      <c r="P422" s="1326"/>
      <c r="Q422" s="1327"/>
      <c r="R422" s="1328"/>
      <c r="S422" s="1328"/>
      <c r="T422" s="1328"/>
      <c r="U422" s="1328"/>
      <c r="V422" s="1329"/>
      <c r="W422" s="5478"/>
      <c r="X422" s="529"/>
      <c r="Y422" s="5357"/>
      <c r="Z422" s="1288" t="s">
        <v>1382</v>
      </c>
      <c r="AA422"/>
    </row>
    <row r="423" spans="1:27" ht="18" customHeight="1">
      <c r="A423" s="5357"/>
      <c r="B423" s="2896">
        <f>LARGE(B386:B422,1)+1</f>
        <v>38</v>
      </c>
      <c r="C423" s="969"/>
      <c r="D423" s="374"/>
      <c r="E423" s="374"/>
      <c r="F423" s="374"/>
      <c r="G423" s="374"/>
      <c r="H423" s="374"/>
      <c r="I423" s="374"/>
      <c r="J423" s="374"/>
      <c r="K423" s="374"/>
      <c r="L423" s="374"/>
      <c r="M423" s="374"/>
      <c r="N423" s="41"/>
      <c r="O423" s="1326"/>
      <c r="P423" s="1326"/>
      <c r="Q423" s="1327"/>
      <c r="R423" s="1328"/>
      <c r="S423" s="1328"/>
      <c r="T423" s="1328"/>
      <c r="U423" s="1328"/>
      <c r="V423" s="1329"/>
      <c r="W423" s="5478"/>
      <c r="X423" s="529"/>
      <c r="Y423" s="5357"/>
      <c r="Z423" s="1288" t="s">
        <v>1382</v>
      </c>
      <c r="AA423"/>
    </row>
    <row r="424" spans="1:27" ht="18" customHeight="1">
      <c r="A424" s="5357"/>
      <c r="B424" s="2896">
        <f>LARGE(B386:B423,1)+1</f>
        <v>39</v>
      </c>
      <c r="C424" s="969"/>
      <c r="D424" s="374"/>
      <c r="E424" s="374"/>
      <c r="F424" s="374"/>
      <c r="G424" s="374"/>
      <c r="H424" s="374"/>
      <c r="I424" s="374"/>
      <c r="J424" s="374"/>
      <c r="K424" s="374"/>
      <c r="L424" s="374"/>
      <c r="M424" s="374"/>
      <c r="N424" s="41"/>
      <c r="O424" s="1326"/>
      <c r="P424" s="1326"/>
      <c r="Q424" s="1327"/>
      <c r="R424" s="1328"/>
      <c r="S424" s="1328"/>
      <c r="T424" s="1328"/>
      <c r="U424" s="1328"/>
      <c r="V424" s="1329"/>
      <c r="W424" s="5478"/>
      <c r="X424" s="529"/>
      <c r="Y424" s="5357"/>
      <c r="Z424" s="1288" t="s">
        <v>1382</v>
      </c>
      <c r="AA424"/>
    </row>
    <row r="425" spans="1:27" ht="18" customHeight="1">
      <c r="A425" s="5357"/>
      <c r="B425" s="2896">
        <f>LARGE(B386:B424,1)+1</f>
        <v>40</v>
      </c>
      <c r="C425" s="969"/>
      <c r="D425" s="374"/>
      <c r="E425" s="374"/>
      <c r="F425" s="374"/>
      <c r="G425" s="374"/>
      <c r="H425" s="374"/>
      <c r="I425" s="374"/>
      <c r="J425" s="374"/>
      <c r="K425" s="374"/>
      <c r="L425" s="374"/>
      <c r="M425" s="374"/>
      <c r="N425" s="41"/>
      <c r="O425" s="1326"/>
      <c r="P425" s="1326"/>
      <c r="Q425" s="1327"/>
      <c r="R425" s="1328"/>
      <c r="S425" s="1328"/>
      <c r="T425" s="1328"/>
      <c r="U425" s="1328"/>
      <c r="V425" s="1329"/>
      <c r="W425" s="5478"/>
      <c r="X425" s="529"/>
      <c r="Y425" s="5357"/>
      <c r="Z425" s="1288" t="s">
        <v>1382</v>
      </c>
      <c r="AA425"/>
    </row>
    <row r="426" spans="1:27" ht="18" customHeight="1">
      <c r="A426" s="5357"/>
      <c r="B426" s="2896">
        <f>LARGE(B386:B425,1)+1</f>
        <v>41</v>
      </c>
      <c r="C426" s="42"/>
      <c r="D426" s="1511"/>
      <c r="E426" s="10"/>
      <c r="F426" s="10"/>
      <c r="G426" s="10"/>
      <c r="H426" s="10"/>
      <c r="I426" s="43"/>
      <c r="J426" s="43"/>
      <c r="K426" s="43"/>
      <c r="L426" s="43"/>
      <c r="M426" s="43"/>
      <c r="N426" s="44"/>
      <c r="O426" s="1326"/>
      <c r="P426" s="1326"/>
      <c r="Q426" s="1327"/>
      <c r="R426" s="1328"/>
      <c r="S426" s="1328"/>
      <c r="T426" s="1328"/>
      <c r="U426" s="1328"/>
      <c r="V426" s="1329"/>
      <c r="W426" s="5478"/>
      <c r="X426" s="529"/>
      <c r="Y426" s="5357"/>
      <c r="Z426" s="1288" t="s">
        <v>1382</v>
      </c>
      <c r="AA426"/>
    </row>
    <row r="427" spans="1:27" ht="18" customHeight="1">
      <c r="A427" s="5357"/>
      <c r="B427" s="5574"/>
      <c r="C427" s="5575"/>
      <c r="D427" s="5575"/>
      <c r="E427" s="5575"/>
      <c r="F427" s="5575"/>
      <c r="G427" s="5575"/>
      <c r="H427" s="5575"/>
      <c r="I427" s="5575"/>
      <c r="J427" s="5575"/>
      <c r="K427" s="5575"/>
      <c r="L427" s="5575"/>
      <c r="M427" s="5575"/>
      <c r="N427" s="5576"/>
      <c r="O427" s="1326"/>
      <c r="P427" s="1326"/>
      <c r="Q427" s="1327"/>
      <c r="R427" s="1328"/>
      <c r="S427" s="1328"/>
      <c r="T427" s="1328"/>
      <c r="U427" s="1328"/>
      <c r="V427" s="1329"/>
      <c r="W427" s="5478"/>
      <c r="X427" s="529"/>
      <c r="Y427" s="5357"/>
      <c r="Z427" s="1288" t="s">
        <v>1382</v>
      </c>
      <c r="AA427"/>
    </row>
    <row r="428" spans="1:27" ht="18" customHeight="1">
      <c r="A428" s="5357"/>
      <c r="B428" s="1393" t="s">
        <v>248</v>
      </c>
      <c r="C428" s="1508" t="s">
        <v>272</v>
      </c>
      <c r="D428" s="5512"/>
      <c r="E428" s="5408"/>
      <c r="F428" s="5408"/>
      <c r="G428" s="5408"/>
      <c r="H428" s="5408"/>
      <c r="I428" s="5408"/>
      <c r="J428" s="5408"/>
      <c r="K428" s="5408"/>
      <c r="L428" s="5408"/>
      <c r="M428" s="5408"/>
      <c r="N428" s="5409"/>
      <c r="O428" s="1326"/>
      <c r="P428" s="1326"/>
      <c r="Q428" s="1327"/>
      <c r="R428" s="1328"/>
      <c r="S428" s="1328"/>
      <c r="T428" s="1328"/>
      <c r="U428" s="1328"/>
      <c r="V428" s="1329"/>
      <c r="W428" s="5478"/>
      <c r="X428" s="529"/>
      <c r="Y428" s="5357"/>
      <c r="Z428" s="1288" t="s">
        <v>1382</v>
      </c>
      <c r="AA428"/>
    </row>
    <row r="429" spans="1:27" ht="18" customHeight="1">
      <c r="A429" s="5357"/>
      <c r="B429" s="5562"/>
      <c r="C429" s="5563"/>
      <c r="D429" s="5563"/>
      <c r="E429" s="5563"/>
      <c r="F429" s="5563"/>
      <c r="G429" s="5563"/>
      <c r="H429" s="5563"/>
      <c r="I429" s="5563"/>
      <c r="J429" s="5563"/>
      <c r="K429" s="5563"/>
      <c r="L429" s="5563"/>
      <c r="M429" s="5563"/>
      <c r="N429" s="5564"/>
      <c r="O429" s="1326"/>
      <c r="P429" s="1326"/>
      <c r="Q429" s="1327"/>
      <c r="R429" s="1328"/>
      <c r="S429" s="1328"/>
      <c r="T429" s="1328"/>
      <c r="U429" s="1328"/>
      <c r="V429" s="1329"/>
      <c r="W429" s="5478"/>
      <c r="X429" s="529"/>
      <c r="Y429" s="5357"/>
      <c r="Z429" s="1288" t="s">
        <v>1382</v>
      </c>
      <c r="AA429"/>
    </row>
    <row r="430" spans="1:27" ht="18" customHeight="1">
      <c r="A430" s="5357"/>
      <c r="B430" s="5466" t="s">
        <v>1255</v>
      </c>
      <c r="C430" s="5467"/>
      <c r="D430" s="5467"/>
      <c r="E430" s="5467"/>
      <c r="F430" s="5467"/>
      <c r="G430" s="5467"/>
      <c r="H430" s="5467"/>
      <c r="I430" s="5467"/>
      <c r="J430" s="5467"/>
      <c r="K430" s="5467"/>
      <c r="L430" s="5467"/>
      <c r="M430" s="5467"/>
      <c r="N430" s="5468"/>
      <c r="O430" s="1326"/>
      <c r="P430" s="1326"/>
      <c r="Q430" s="1327"/>
      <c r="R430" s="1328"/>
      <c r="S430" s="1328"/>
      <c r="T430" s="1328"/>
      <c r="U430" s="1328"/>
      <c r="V430" s="1329"/>
      <c r="W430" s="5478"/>
      <c r="X430" s="529"/>
      <c r="Y430" s="5357"/>
      <c r="Z430" s="1288" t="s">
        <v>1382</v>
      </c>
      <c r="AA430"/>
    </row>
    <row r="431" spans="1:27" ht="18" customHeight="1">
      <c r="A431" s="5357"/>
      <c r="B431" s="1395" t="s">
        <v>31</v>
      </c>
      <c r="C431" s="37">
        <v>0.05</v>
      </c>
      <c r="D431" s="1060">
        <v>0.05</v>
      </c>
      <c r="E431" s="35">
        <v>0.05</v>
      </c>
      <c r="F431" s="944" t="s">
        <v>307</v>
      </c>
      <c r="G431" s="72">
        <v>4</v>
      </c>
      <c r="H431" s="1060">
        <v>0.31</v>
      </c>
      <c r="I431" s="980">
        <v>4</v>
      </c>
      <c r="K431" s="944" t="s">
        <v>308</v>
      </c>
      <c r="L431" s="72">
        <v>4</v>
      </c>
      <c r="M431" s="1061">
        <v>0.6</v>
      </c>
      <c r="N431" s="38">
        <v>0.6</v>
      </c>
      <c r="O431" s="1326"/>
      <c r="P431" s="1326"/>
      <c r="Q431" s="1327"/>
      <c r="R431" s="1328"/>
      <c r="S431" s="1328"/>
      <c r="T431" s="1328"/>
      <c r="U431" s="1328"/>
      <c r="V431" s="1329"/>
      <c r="W431" s="5478"/>
      <c r="X431" s="529"/>
      <c r="Y431" s="5357"/>
      <c r="Z431" s="1288" t="s">
        <v>1382</v>
      </c>
      <c r="AA431"/>
    </row>
    <row r="432" spans="1:27" ht="18" customHeight="1">
      <c r="A432" s="5357"/>
      <c r="B432" s="5565" t="s">
        <v>388</v>
      </c>
      <c r="C432" s="5566"/>
      <c r="D432" s="5566"/>
      <c r="E432" s="5566"/>
      <c r="F432" s="5566"/>
      <c r="G432" s="5566"/>
      <c r="H432" s="5566"/>
      <c r="I432" s="5566"/>
      <c r="J432" s="5566"/>
      <c r="K432" s="5566"/>
      <c r="L432" s="5566"/>
      <c r="M432" s="5566"/>
      <c r="N432" s="5567"/>
      <c r="O432" s="1326"/>
      <c r="P432" s="1326"/>
      <c r="Q432" s="1327"/>
      <c r="R432" s="1328"/>
      <c r="S432" s="1328"/>
      <c r="T432" s="1328"/>
      <c r="U432" s="1328"/>
      <c r="V432" s="1329"/>
      <c r="W432" s="5478"/>
      <c r="X432" s="529"/>
      <c r="Y432" s="5357"/>
      <c r="Z432" s="1288" t="s">
        <v>1382</v>
      </c>
      <c r="AA432"/>
    </row>
    <row r="433" spans="1:27" ht="18" customHeight="1">
      <c r="A433" s="5357"/>
      <c r="B433" s="1396" t="s">
        <v>27</v>
      </c>
      <c r="C433" s="3132" t="s">
        <v>1276</v>
      </c>
      <c r="D433" s="985"/>
      <c r="E433" s="985"/>
      <c r="F433" s="985"/>
      <c r="G433" s="985"/>
      <c r="H433" s="985"/>
      <c r="I433" s="986"/>
      <c r="J433" s="986"/>
      <c r="K433" s="986"/>
      <c r="L433" s="986"/>
      <c r="M433" s="986"/>
      <c r="N433" s="29"/>
      <c r="O433" s="1326"/>
      <c r="P433" s="1326"/>
      <c r="Q433" s="1327"/>
      <c r="R433" s="1328"/>
      <c r="S433" s="1328"/>
      <c r="T433" s="1328"/>
      <c r="U433" s="1328"/>
      <c r="V433" s="1329"/>
      <c r="W433" s="5478"/>
      <c r="X433" s="529"/>
      <c r="Y433" s="5357"/>
      <c r="Z433" s="1288" t="s">
        <v>1382</v>
      </c>
      <c r="AA433"/>
    </row>
    <row r="434" spans="1:27" ht="18" customHeight="1">
      <c r="A434" s="5357"/>
      <c r="B434" s="5314" t="s">
        <v>30</v>
      </c>
      <c r="C434" s="3133" t="s">
        <v>32</v>
      </c>
      <c r="D434" s="985"/>
      <c r="E434" s="985"/>
      <c r="F434" s="985"/>
      <c r="G434" s="985"/>
      <c r="H434" s="985"/>
      <c r="I434" s="986"/>
      <c r="J434" s="986"/>
      <c r="K434" s="986"/>
      <c r="L434" s="986"/>
      <c r="M434" s="986"/>
      <c r="N434" s="29"/>
      <c r="O434" s="1326"/>
      <c r="P434" s="1326"/>
      <c r="Q434" s="1327"/>
      <c r="R434" s="1328"/>
      <c r="S434" s="1328"/>
      <c r="T434" s="1328"/>
      <c r="U434" s="1328"/>
      <c r="V434" s="1329"/>
      <c r="W434" s="5478"/>
      <c r="X434" s="529"/>
      <c r="Y434" s="5357"/>
      <c r="Z434" s="1288" t="s">
        <v>1382</v>
      </c>
      <c r="AA434"/>
    </row>
    <row r="435" spans="1:27" ht="18" customHeight="1">
      <c r="A435" s="5357"/>
      <c r="B435" s="5314"/>
      <c r="C435" s="3133" t="s">
        <v>1259</v>
      </c>
      <c r="D435" s="985"/>
      <c r="E435" s="985"/>
      <c r="F435" s="985"/>
      <c r="G435" s="985"/>
      <c r="H435" s="985"/>
      <c r="I435" s="986"/>
      <c r="J435" s="986"/>
      <c r="K435" s="986"/>
      <c r="L435" s="986"/>
      <c r="M435" s="986"/>
      <c r="N435" s="29"/>
      <c r="O435" s="1326"/>
      <c r="P435" s="1326"/>
      <c r="Q435" s="1327"/>
      <c r="R435" s="1328"/>
      <c r="S435" s="1328"/>
      <c r="T435" s="1328"/>
      <c r="U435" s="1328"/>
      <c r="V435" s="1329"/>
      <c r="W435" s="5478"/>
      <c r="X435" s="529"/>
      <c r="Y435" s="5357"/>
      <c r="Z435" s="1288" t="s">
        <v>1382</v>
      </c>
      <c r="AA435"/>
    </row>
    <row r="436" spans="1:27" ht="18" customHeight="1">
      <c r="A436" s="5357"/>
      <c r="B436" s="5314"/>
      <c r="C436" s="3133" t="s">
        <v>1268</v>
      </c>
      <c r="D436" s="985"/>
      <c r="E436" s="985"/>
      <c r="F436" s="985"/>
      <c r="G436" s="985"/>
      <c r="H436" s="985"/>
      <c r="I436" s="986"/>
      <c r="J436" s="986"/>
      <c r="K436" s="986"/>
      <c r="L436" s="986"/>
      <c r="M436" s="986"/>
      <c r="N436" s="29"/>
      <c r="O436" s="1326"/>
      <c r="P436" s="1326"/>
      <c r="Q436" s="1327"/>
      <c r="R436" s="1328"/>
      <c r="S436" s="1328"/>
      <c r="T436" s="1328"/>
      <c r="U436" s="1328"/>
      <c r="V436" s="1329"/>
      <c r="W436" s="5478"/>
      <c r="X436" s="529"/>
      <c r="Y436" s="5357"/>
      <c r="Z436" s="1288" t="s">
        <v>1382</v>
      </c>
      <c r="AA436"/>
    </row>
    <row r="437" spans="1:27" ht="18" customHeight="1">
      <c r="A437" s="5357"/>
      <c r="B437" s="1397" t="s">
        <v>248</v>
      </c>
      <c r="C437" s="3134" t="s">
        <v>279</v>
      </c>
      <c r="D437" s="985"/>
      <c r="E437" s="985"/>
      <c r="F437" s="985"/>
      <c r="G437" s="985"/>
      <c r="H437" s="985"/>
      <c r="I437" s="986"/>
      <c r="J437" s="986"/>
      <c r="K437" s="986"/>
      <c r="L437" s="986"/>
      <c r="M437" s="986"/>
      <c r="N437" s="29"/>
      <c r="O437" s="1326"/>
      <c r="P437" s="1326"/>
      <c r="Q437" s="1327"/>
      <c r="R437" s="1328"/>
      <c r="S437" s="1328"/>
      <c r="T437" s="1328"/>
      <c r="U437" s="1328"/>
      <c r="V437" s="1329"/>
      <c r="W437" s="5478"/>
      <c r="X437" s="529"/>
      <c r="Y437" s="5357"/>
      <c r="Z437" s="1288" t="s">
        <v>1382</v>
      </c>
      <c r="AA437"/>
    </row>
    <row r="438" spans="1:27" ht="18" customHeight="1">
      <c r="A438" s="5357"/>
      <c r="B438" s="1398" t="s">
        <v>12</v>
      </c>
      <c r="C438" s="3135" t="s">
        <v>23</v>
      </c>
      <c r="D438" s="985"/>
      <c r="E438" s="985"/>
      <c r="F438" s="985"/>
      <c r="G438" s="985"/>
      <c r="H438" s="985"/>
      <c r="I438" s="986"/>
      <c r="J438" s="986"/>
      <c r="K438" s="986"/>
      <c r="L438" s="986"/>
      <c r="M438" s="986"/>
      <c r="N438" s="29"/>
      <c r="O438" s="1326"/>
      <c r="P438" s="1326"/>
      <c r="Q438" s="1327"/>
      <c r="R438" s="1328"/>
      <c r="S438" s="1328"/>
      <c r="T438" s="1328"/>
      <c r="U438" s="1328"/>
      <c r="V438" s="1329"/>
      <c r="W438" s="5478"/>
      <c r="X438" s="529"/>
      <c r="Y438" s="5357"/>
      <c r="Z438" s="1288" t="s">
        <v>1382</v>
      </c>
      <c r="AA438"/>
    </row>
    <row r="439" spans="1:27" ht="18" customHeight="1">
      <c r="A439" s="5357"/>
      <c r="B439" s="1399"/>
      <c r="C439" s="3136" t="s">
        <v>1258</v>
      </c>
      <c r="D439" s="985"/>
      <c r="E439" s="985"/>
      <c r="F439" s="985"/>
      <c r="G439" s="985"/>
      <c r="H439" s="985"/>
      <c r="I439" s="986"/>
      <c r="J439" s="986"/>
      <c r="K439" s="986"/>
      <c r="L439" s="986"/>
      <c r="M439" s="986"/>
      <c r="N439" s="29"/>
      <c r="O439" s="1326"/>
      <c r="P439" s="1326"/>
      <c r="Q439" s="1327"/>
      <c r="R439" s="1328"/>
      <c r="S439" s="1328"/>
      <c r="T439" s="1328"/>
      <c r="U439" s="1328"/>
      <c r="V439" s="1329"/>
      <c r="W439" s="5478"/>
      <c r="X439" s="529"/>
      <c r="Y439" s="5357"/>
      <c r="Z439" s="1288" t="s">
        <v>1382</v>
      </c>
      <c r="AA439"/>
    </row>
    <row r="440" spans="1:27" ht="18" customHeight="1">
      <c r="A440" s="5357"/>
      <c r="B440" s="1399" t="s">
        <v>13</v>
      </c>
      <c r="C440" s="3137" t="s">
        <v>24</v>
      </c>
      <c r="D440" s="985"/>
      <c r="E440" s="985"/>
      <c r="F440" s="985"/>
      <c r="G440" s="985"/>
      <c r="H440" s="985"/>
      <c r="I440" s="986"/>
      <c r="J440" s="986"/>
      <c r="K440" s="986"/>
      <c r="L440" s="986"/>
      <c r="M440" s="986"/>
      <c r="N440" s="29"/>
      <c r="O440" s="1326"/>
      <c r="P440" s="1326"/>
      <c r="Q440" s="1327"/>
      <c r="R440" s="1328"/>
      <c r="S440" s="1328"/>
      <c r="T440" s="1328"/>
      <c r="U440" s="1328"/>
      <c r="V440" s="1329"/>
      <c r="W440" s="5478"/>
      <c r="X440" s="529"/>
      <c r="Y440" s="5357"/>
      <c r="Z440" s="1288" t="s">
        <v>1382</v>
      </c>
      <c r="AA440"/>
    </row>
    <row r="441" spans="1:27" ht="18" customHeight="1">
      <c r="A441" s="5357"/>
      <c r="B441" s="1509"/>
      <c r="C441" s="1476" t="s">
        <v>516</v>
      </c>
      <c r="D441" s="1230" t="s">
        <v>563</v>
      </c>
      <c r="E441" s="985"/>
      <c r="F441" s="985"/>
      <c r="G441" s="985"/>
      <c r="H441" s="985"/>
      <c r="I441" s="986"/>
      <c r="J441" s="1478" t="s">
        <v>519</v>
      </c>
      <c r="K441" s="375" t="s">
        <v>564</v>
      </c>
      <c r="L441" s="986"/>
      <c r="M441" s="986"/>
      <c r="N441" s="29"/>
      <c r="O441" s="1326"/>
      <c r="P441" s="1326"/>
      <c r="Q441" s="1327"/>
      <c r="R441" s="1328"/>
      <c r="S441" s="1328"/>
      <c r="T441" s="1328"/>
      <c r="U441" s="1328"/>
      <c r="V441" s="1329"/>
      <c r="W441" s="5478"/>
      <c r="X441" s="529"/>
      <c r="Y441" s="5357"/>
      <c r="Z441" s="1288" t="s">
        <v>1382</v>
      </c>
      <c r="AA441"/>
    </row>
    <row r="442" spans="1:27" ht="18" customHeight="1">
      <c r="A442" s="5357"/>
      <c r="B442" s="24" t="s">
        <v>253</v>
      </c>
      <c r="C442" s="5320" t="str">
        <f ca="1">CELL("nomfichier")</f>
        <v>E:\0-UPRT\1-UPRT.FR-SITE-WEB\ff-fiches-fabrications\ff-fiches-fabrication-maj-08-2020\[ff-14.B-restauration-10.postits-portions.xlsx]Nota</v>
      </c>
      <c r="D442" s="5320"/>
      <c r="E442" s="5320"/>
      <c r="F442" s="5320"/>
      <c r="G442" s="5320"/>
      <c r="H442" s="5320"/>
      <c r="I442" s="5320"/>
      <c r="J442" s="5320"/>
      <c r="K442" s="5320"/>
      <c r="L442" s="5320"/>
      <c r="M442" s="5320"/>
      <c r="N442" s="5321"/>
      <c r="O442" s="1326"/>
      <c r="P442" s="1326"/>
      <c r="Q442" s="1327"/>
      <c r="R442" s="1328"/>
      <c r="S442" s="1328"/>
      <c r="T442" s="1328"/>
      <c r="U442" s="1328"/>
      <c r="V442" s="1329"/>
      <c r="W442" s="5478"/>
      <c r="X442" s="529"/>
      <c r="Y442" s="5357"/>
      <c r="Z442" s="1288" t="s">
        <v>1382</v>
      </c>
      <c r="AA442"/>
    </row>
    <row r="443" spans="1:27" ht="18" customHeight="1">
      <c r="A443" s="5357"/>
      <c r="B443" s="1325" t="s">
        <v>255</v>
      </c>
      <c r="C443" s="5299" t="s">
        <v>1437</v>
      </c>
      <c r="D443" s="5299"/>
      <c r="E443" s="5299"/>
      <c r="F443" s="5299"/>
      <c r="G443" s="5299"/>
      <c r="H443" s="5299"/>
      <c r="I443" s="5299"/>
      <c r="J443" s="5299"/>
      <c r="K443" s="5299"/>
      <c r="L443" s="5299"/>
      <c r="M443" s="5299"/>
      <c r="N443" s="5322"/>
      <c r="O443" s="1326"/>
      <c r="P443" s="1326"/>
      <c r="Q443" s="1327"/>
      <c r="R443" s="1328"/>
      <c r="S443" s="1328"/>
      <c r="T443" s="1328"/>
      <c r="U443" s="1328"/>
      <c r="V443" s="1329"/>
      <c r="W443" s="5478"/>
      <c r="X443" s="529"/>
      <c r="Y443" s="5357"/>
      <c r="Z443" s="1288" t="s">
        <v>1382</v>
      </c>
      <c r="AA443"/>
    </row>
    <row r="444" spans="1:27" ht="18" customHeight="1" thickBot="1">
      <c r="A444" s="5357"/>
      <c r="B444" s="5300" t="s">
        <v>258</v>
      </c>
      <c r="C444" s="5052"/>
      <c r="D444" s="5052"/>
      <c r="E444" s="5052"/>
      <c r="F444" s="5052"/>
      <c r="G444" s="5052"/>
      <c r="H444" s="5052"/>
      <c r="I444" s="5052"/>
      <c r="J444" s="5052"/>
      <c r="K444" s="5052"/>
      <c r="L444" s="5052"/>
      <c r="M444" s="5052"/>
      <c r="N444" s="5301"/>
      <c r="O444" s="1326"/>
      <c r="P444" s="1326"/>
      <c r="Q444" s="1327"/>
      <c r="R444" s="1328"/>
      <c r="S444" s="1328"/>
      <c r="T444" s="1328"/>
      <c r="U444" s="1328"/>
      <c r="V444" s="1329"/>
      <c r="W444" s="5478"/>
      <c r="X444" s="529"/>
      <c r="Y444" s="5357"/>
      <c r="Z444" s="1288" t="s">
        <v>1382</v>
      </c>
      <c r="AA444"/>
    </row>
    <row r="445" spans="1:27" ht="18" customHeight="1">
      <c r="A445" s="1402"/>
      <c r="B445" s="1403"/>
      <c r="C445" s="1403"/>
      <c r="D445" s="1404"/>
      <c r="E445" s="1072"/>
      <c r="F445" s="1405"/>
      <c r="G445" s="1406"/>
      <c r="H445" s="1406"/>
      <c r="I445" s="1406"/>
      <c r="J445" s="1406"/>
      <c r="K445" s="1407"/>
      <c r="L445" s="1407"/>
      <c r="M445" s="1407"/>
      <c r="N445" s="1407"/>
      <c r="O445" s="1408"/>
      <c r="P445" s="1408"/>
      <c r="Q445" s="1408"/>
      <c r="R445" s="1408"/>
      <c r="S445" s="1408"/>
      <c r="T445" s="1408"/>
      <c r="U445" s="1408"/>
      <c r="V445" s="1408"/>
      <c r="W445" s="5478"/>
      <c r="X445" s="529"/>
      <c r="Y445" s="1402"/>
      <c r="Z445" s="1288" t="s">
        <v>1382</v>
      </c>
      <c r="AA445"/>
    </row>
    <row r="446" spans="1:27" ht="18" customHeight="1">
      <c r="A446" s="1402"/>
      <c r="B446" s="1403"/>
      <c r="C446" s="1403"/>
      <c r="D446" s="1404"/>
      <c r="E446" s="1072"/>
      <c r="F446" s="1405"/>
      <c r="G446" s="1406"/>
      <c r="H446" s="1406"/>
      <c r="I446" s="1406"/>
      <c r="J446" s="1406"/>
      <c r="K446" s="1407"/>
      <c r="L446" s="1407"/>
      <c r="M446" s="1407"/>
      <c r="N446" s="1407"/>
      <c r="O446" s="1408"/>
      <c r="P446" s="1408"/>
      <c r="Q446" s="1408"/>
      <c r="R446" s="1408"/>
      <c r="S446" s="1408"/>
      <c r="T446" s="1408"/>
      <c r="U446" s="1408"/>
      <c r="V446" s="1408"/>
      <c r="W446" s="5478"/>
      <c r="X446" s="529"/>
      <c r="Y446" s="1402"/>
      <c r="Z446" s="1288" t="s">
        <v>1382</v>
      </c>
      <c r="AA446"/>
    </row>
    <row r="447" spans="1:27" ht="18" customHeight="1" thickBot="1">
      <c r="A447" s="1436"/>
      <c r="B447" s="1437"/>
      <c r="C447" s="1437"/>
      <c r="D447" s="1438"/>
      <c r="E447" s="1439"/>
      <c r="F447" s="1405"/>
      <c r="G447" s="1406"/>
      <c r="H447" s="1406"/>
      <c r="I447" s="1406"/>
      <c r="J447" s="1406"/>
      <c r="K447" s="1407"/>
      <c r="L447" s="1407"/>
      <c r="M447" s="1407"/>
      <c r="N447" s="1407"/>
      <c r="O447" s="1408"/>
      <c r="P447" s="1408"/>
      <c r="Q447" s="1408"/>
      <c r="R447" s="1408"/>
      <c r="S447" s="1408"/>
      <c r="T447" s="1408"/>
      <c r="U447" s="1408"/>
      <c r="V447" s="1408"/>
      <c r="W447" s="5478"/>
      <c r="X447" s="529"/>
      <c r="Y447" s="1436"/>
      <c r="Z447" s="5508" t="s">
        <v>1444</v>
      </c>
      <c r="AA447" s="5508"/>
    </row>
    <row r="448" spans="1:27" ht="18" customHeight="1">
      <c r="A448" s="5594" t="s">
        <v>243</v>
      </c>
      <c r="B448" s="5596" t="s">
        <v>321</v>
      </c>
      <c r="C448" s="5597"/>
      <c r="D448" s="5597"/>
      <c r="E448" s="5597"/>
      <c r="F448" s="5597"/>
      <c r="G448" s="5597"/>
      <c r="H448" s="5597"/>
      <c r="I448" s="5597"/>
      <c r="J448" s="5597"/>
      <c r="K448" s="5597"/>
      <c r="L448" s="5597"/>
      <c r="M448" s="5597"/>
      <c r="N448" s="5405">
        <v>4</v>
      </c>
      <c r="O448" s="5369" t="str">
        <f>B448</f>
        <v>NOM de la recette a saisir ICI</v>
      </c>
      <c r="P448" s="5370"/>
      <c r="Q448" s="5370"/>
      <c r="R448" s="5370"/>
      <c r="S448" s="5370"/>
      <c r="T448" s="5370"/>
      <c r="U448" s="5370"/>
      <c r="V448" s="5371"/>
      <c r="W448" s="5478"/>
      <c r="X448" s="529"/>
      <c r="Y448" s="5594" t="s">
        <v>243</v>
      </c>
      <c r="Z448" s="5508"/>
      <c r="AA448" s="5508"/>
    </row>
    <row r="449" spans="1:27" ht="18" customHeight="1">
      <c r="A449" s="5595"/>
      <c r="B449" s="5598"/>
      <c r="C449" s="5599"/>
      <c r="D449" s="5599"/>
      <c r="E449" s="5599"/>
      <c r="F449" s="5599"/>
      <c r="G449" s="5599"/>
      <c r="H449" s="5599"/>
      <c r="I449" s="5599"/>
      <c r="J449" s="5599"/>
      <c r="K449" s="5599"/>
      <c r="L449" s="5599"/>
      <c r="M449" s="5599"/>
      <c r="N449" s="5406"/>
      <c r="O449" s="5369"/>
      <c r="P449" s="5370"/>
      <c r="Q449" s="5370"/>
      <c r="R449" s="5370"/>
      <c r="S449" s="5370"/>
      <c r="T449" s="5370"/>
      <c r="U449" s="5370"/>
      <c r="V449" s="5371"/>
      <c r="W449" s="5478"/>
      <c r="X449" s="529"/>
      <c r="Y449" s="5595"/>
      <c r="Z449" s="5508"/>
      <c r="AA449" s="5508"/>
    </row>
    <row r="450" spans="1:27" ht="18" customHeight="1">
      <c r="A450" s="5595"/>
      <c r="B450" s="5598"/>
      <c r="C450" s="5599"/>
      <c r="D450" s="5599"/>
      <c r="E450" s="5599"/>
      <c r="F450" s="5599"/>
      <c r="G450" s="5599"/>
      <c r="H450" s="5599"/>
      <c r="I450" s="5599"/>
      <c r="J450" s="5599"/>
      <c r="K450" s="5599"/>
      <c r="L450" s="5599"/>
      <c r="M450" s="5599"/>
      <c r="N450" s="5406"/>
      <c r="O450" s="5369"/>
      <c r="P450" s="5370"/>
      <c r="Q450" s="5370"/>
      <c r="R450" s="5370"/>
      <c r="S450" s="5370"/>
      <c r="T450" s="5370"/>
      <c r="U450" s="5370"/>
      <c r="V450" s="5371"/>
      <c r="W450" s="5478"/>
      <c r="X450" s="529"/>
      <c r="Y450" s="5595"/>
      <c r="Z450" s="5508"/>
      <c r="AA450" s="5508"/>
    </row>
    <row r="451" spans="1:27" ht="18" customHeight="1">
      <c r="A451" s="5357"/>
      <c r="B451" s="5358" t="s">
        <v>277</v>
      </c>
      <c r="C451" s="5359"/>
      <c r="D451" s="5360" t="s">
        <v>278</v>
      </c>
      <c r="E451" s="5360"/>
      <c r="F451" s="5360"/>
      <c r="G451" s="5360"/>
      <c r="H451" s="5360"/>
      <c r="I451" s="5360"/>
      <c r="J451" s="5360"/>
      <c r="K451" s="5360"/>
      <c r="L451" s="5360"/>
      <c r="M451" s="5360"/>
      <c r="N451" s="5361"/>
      <c r="O451" s="5369" t="str">
        <f>D451</f>
        <v xml:space="preserve"> ?  Si vous avez plusieurs postits pour une recette NOM DE LA RECETTE MÈRE</v>
      </c>
      <c r="P451" s="5370"/>
      <c r="Q451" s="5370"/>
      <c r="R451" s="5370"/>
      <c r="S451" s="5370"/>
      <c r="T451" s="5370"/>
      <c r="U451" s="5370"/>
      <c r="V451" s="5371"/>
      <c r="W451" s="5478"/>
      <c r="X451" s="529"/>
      <c r="Y451" s="5357"/>
      <c r="Z451" s="1288" t="s">
        <v>1382</v>
      </c>
      <c r="AA451"/>
    </row>
    <row r="452" spans="1:27" ht="18" customHeight="1">
      <c r="A452" s="5357"/>
      <c r="B452" s="5358"/>
      <c r="C452" s="5359"/>
      <c r="D452" s="5360"/>
      <c r="E452" s="5360"/>
      <c r="F452" s="5360"/>
      <c r="G452" s="5360"/>
      <c r="H452" s="5360"/>
      <c r="I452" s="5360"/>
      <c r="J452" s="5360"/>
      <c r="K452" s="5360"/>
      <c r="L452" s="5360"/>
      <c r="M452" s="5360"/>
      <c r="N452" s="5361"/>
      <c r="O452" s="5369"/>
      <c r="P452" s="5370"/>
      <c r="Q452" s="5370"/>
      <c r="R452" s="5370"/>
      <c r="S452" s="5370"/>
      <c r="T452" s="5370"/>
      <c r="U452" s="5370"/>
      <c r="V452" s="5371"/>
      <c r="W452" s="5478"/>
      <c r="X452" s="529"/>
      <c r="Y452" s="5357"/>
      <c r="Z452" s="1288" t="s">
        <v>1382</v>
      </c>
      <c r="AA452"/>
    </row>
    <row r="453" spans="1:27" ht="18" customHeight="1">
      <c r="A453" s="5357"/>
      <c r="B453" s="5470" t="s">
        <v>324</v>
      </c>
      <c r="C453" s="5471"/>
      <c r="D453" s="5471"/>
      <c r="E453" s="5471"/>
      <c r="F453" s="5471"/>
      <c r="G453" s="5471"/>
      <c r="H453" s="5471"/>
      <c r="I453" s="5471"/>
      <c r="J453" s="5471"/>
      <c r="K453" s="5471"/>
      <c r="L453" s="5471"/>
      <c r="M453" s="5471"/>
      <c r="N453" s="5472"/>
      <c r="O453" s="5369" t="str">
        <f>B453</f>
        <v>AUTEUR</v>
      </c>
      <c r="P453" s="5370"/>
      <c r="Q453" s="5370"/>
      <c r="R453" s="5370"/>
      <c r="S453" s="5370"/>
      <c r="T453" s="5370"/>
      <c r="U453" s="5370"/>
      <c r="V453" s="5371"/>
      <c r="W453" s="5478"/>
      <c r="X453" s="529"/>
      <c r="Y453" s="5357"/>
      <c r="Z453" s="1288" t="s">
        <v>1382</v>
      </c>
      <c r="AA453"/>
    </row>
    <row r="454" spans="1:27" ht="18" customHeight="1">
      <c r="A454" s="5357"/>
      <c r="B454" s="5470"/>
      <c r="C454" s="5471"/>
      <c r="D454" s="5471"/>
      <c r="E454" s="5471"/>
      <c r="F454" s="5471"/>
      <c r="G454" s="5471"/>
      <c r="H454" s="5471"/>
      <c r="I454" s="5471"/>
      <c r="J454" s="5471"/>
      <c r="K454" s="5471"/>
      <c r="L454" s="5471"/>
      <c r="M454" s="5471"/>
      <c r="N454" s="5472"/>
      <c r="O454" s="5369"/>
      <c r="P454" s="5370"/>
      <c r="Q454" s="5370"/>
      <c r="R454" s="5370"/>
      <c r="S454" s="5370"/>
      <c r="T454" s="5370"/>
      <c r="U454" s="5370"/>
      <c r="V454" s="5371"/>
      <c r="W454" s="5478"/>
      <c r="X454" s="529"/>
      <c r="Y454" s="5357"/>
      <c r="Z454" s="1288" t="s">
        <v>1382</v>
      </c>
      <c r="AA454"/>
    </row>
    <row r="455" spans="1:27" ht="18" customHeight="1">
      <c r="A455" s="5357"/>
      <c r="B455" s="5372" t="s">
        <v>326</v>
      </c>
      <c r="C455" s="5373"/>
      <c r="D455" s="5373"/>
      <c r="E455" s="5373"/>
      <c r="F455" s="5373"/>
      <c r="G455" s="5373"/>
      <c r="H455" s="5373"/>
      <c r="I455" s="5373"/>
      <c r="J455" s="5373"/>
      <c r="K455" s="5373"/>
      <c r="L455" s="5373"/>
      <c r="M455" s="5373"/>
      <c r="N455" s="5374"/>
      <c r="O455" s="1326"/>
      <c r="P455" s="1326"/>
      <c r="Q455" s="1327"/>
      <c r="R455" s="1328"/>
      <c r="S455" s="1328"/>
      <c r="T455" s="1328"/>
      <c r="U455" s="1328"/>
      <c r="V455" s="1329"/>
      <c r="W455" s="5478"/>
      <c r="X455" s="529"/>
      <c r="Y455" s="5357"/>
      <c r="Z455" s="1288" t="s">
        <v>1382</v>
      </c>
      <c r="AA455"/>
    </row>
    <row r="456" spans="1:27" ht="18" customHeight="1">
      <c r="A456" s="5357"/>
      <c r="B456" s="5372"/>
      <c r="C456" s="5373"/>
      <c r="D456" s="5373"/>
      <c r="E456" s="5373"/>
      <c r="F456" s="5373"/>
      <c r="G456" s="5373"/>
      <c r="H456" s="5373"/>
      <c r="I456" s="5373"/>
      <c r="J456" s="5373"/>
      <c r="K456" s="5373"/>
      <c r="L456" s="5373"/>
      <c r="M456" s="5373"/>
      <c r="N456" s="5374"/>
      <c r="O456" s="1326"/>
      <c r="P456" s="1326"/>
      <c r="Q456" s="1327"/>
      <c r="R456" s="1328"/>
      <c r="S456" s="1328"/>
      <c r="T456" s="1328"/>
      <c r="U456" s="1328"/>
      <c r="V456" s="1329"/>
      <c r="W456" s="5478"/>
      <c r="X456" s="529"/>
      <c r="Y456" s="5357"/>
      <c r="Z456" s="1288" t="s">
        <v>1382</v>
      </c>
      <c r="AA456"/>
    </row>
    <row r="457" spans="1:27" ht="18" customHeight="1">
      <c r="A457" s="5357"/>
      <c r="B457" s="5372"/>
      <c r="C457" s="5373"/>
      <c r="D457" s="5373"/>
      <c r="E457" s="5373"/>
      <c r="F457" s="5373"/>
      <c r="G457" s="5373"/>
      <c r="H457" s="5373"/>
      <c r="I457" s="5373"/>
      <c r="J457" s="5373"/>
      <c r="K457" s="5373"/>
      <c r="L457" s="5373"/>
      <c r="M457" s="5373"/>
      <c r="N457" s="5374"/>
      <c r="O457" s="1326"/>
      <c r="P457" s="1326"/>
      <c r="Q457" s="1327"/>
      <c r="R457" s="1328"/>
      <c r="S457" s="1328"/>
      <c r="T457" s="1328"/>
      <c r="U457" s="1328"/>
      <c r="V457" s="1329"/>
      <c r="W457" s="5478"/>
      <c r="X457" s="529"/>
      <c r="Y457" s="5357"/>
      <c r="Z457" s="1288" t="s">
        <v>1382</v>
      </c>
      <c r="AA457"/>
    </row>
    <row r="458" spans="1:27" ht="18" customHeight="1">
      <c r="A458" s="5357"/>
      <c r="B458" s="5372"/>
      <c r="C458" s="5373"/>
      <c r="D458" s="5373"/>
      <c r="E458" s="5373"/>
      <c r="F458" s="5373"/>
      <c r="G458" s="5373"/>
      <c r="H458" s="5373"/>
      <c r="I458" s="5373"/>
      <c r="J458" s="5373"/>
      <c r="K458" s="5373"/>
      <c r="L458" s="5373"/>
      <c r="M458" s="5373"/>
      <c r="N458" s="5374"/>
      <c r="O458" s="1326"/>
      <c r="P458" s="1326"/>
      <c r="Q458" s="1327"/>
      <c r="R458" s="1328"/>
      <c r="S458" s="1328"/>
      <c r="T458" s="1328"/>
      <c r="U458" s="1328"/>
      <c r="V458" s="1329"/>
      <c r="W458" s="5478"/>
      <c r="X458" s="529"/>
      <c r="Y458" s="5357"/>
      <c r="Z458" s="1288" t="s">
        <v>1382</v>
      </c>
      <c r="AA458"/>
    </row>
    <row r="459" spans="1:27" ht="18" customHeight="1">
      <c r="A459" s="5357"/>
      <c r="B459" s="5372"/>
      <c r="C459" s="5373"/>
      <c r="D459" s="5373"/>
      <c r="E459" s="5373"/>
      <c r="F459" s="5373"/>
      <c r="G459" s="5373"/>
      <c r="H459" s="5373"/>
      <c r="I459" s="5373"/>
      <c r="J459" s="5373"/>
      <c r="K459" s="5373"/>
      <c r="L459" s="5373"/>
      <c r="M459" s="5373"/>
      <c r="N459" s="5374"/>
      <c r="O459" s="1326"/>
      <c r="P459" s="1326"/>
      <c r="Q459" s="1327"/>
      <c r="R459" s="1328"/>
      <c r="S459" s="1328"/>
      <c r="T459" s="1328"/>
      <c r="U459" s="1328"/>
      <c r="V459" s="1329"/>
      <c r="W459" s="5478"/>
      <c r="X459" s="529"/>
      <c r="Y459" s="5357"/>
      <c r="Z459" s="1288" t="s">
        <v>1382</v>
      </c>
      <c r="AA459"/>
    </row>
    <row r="460" spans="1:27" ht="18" customHeight="1">
      <c r="A460" s="5357"/>
      <c r="B460" s="5375"/>
      <c r="C460" s="5376"/>
      <c r="D460" s="5376"/>
      <c r="E460" s="5376"/>
      <c r="F460" s="5376"/>
      <c r="G460" s="5376"/>
      <c r="H460" s="5376"/>
      <c r="I460" s="5376"/>
      <c r="J460" s="5376"/>
      <c r="K460" s="5376"/>
      <c r="L460" s="5376"/>
      <c r="M460" s="5376"/>
      <c r="N460" s="5377"/>
      <c r="O460" s="1469"/>
      <c r="P460" s="1470"/>
      <c r="Q460" s="1470"/>
      <c r="R460" s="1470"/>
      <c r="S460" s="1471"/>
      <c r="T460" s="1471"/>
      <c r="U460" s="1471"/>
      <c r="V460" s="1472"/>
      <c r="W460" s="5478"/>
      <c r="X460" s="529"/>
      <c r="Y460" s="5357"/>
      <c r="Z460" s="1288" t="s">
        <v>1382</v>
      </c>
      <c r="AA460"/>
    </row>
    <row r="461" spans="1:27" ht="18" customHeight="1">
      <c r="A461" s="5357"/>
      <c r="B461" s="1474" t="s">
        <v>28</v>
      </c>
      <c r="C461" s="1475"/>
      <c r="D461" s="1476" t="s">
        <v>516</v>
      </c>
      <c r="E461" s="1477"/>
      <c r="F461" s="1478" t="s">
        <v>517</v>
      </c>
      <c r="G461" s="1479">
        <v>1</v>
      </c>
      <c r="H461" s="1480" t="s">
        <v>376</v>
      </c>
      <c r="I461" s="1481" t="str">
        <f>B448</f>
        <v>NOM de la recette a saisir ICI</v>
      </c>
      <c r="J461" s="994"/>
      <c r="K461" s="994"/>
      <c r="L461" s="1475"/>
      <c r="M461" s="5592" t="s">
        <v>13</v>
      </c>
      <c r="N461" s="5593"/>
      <c r="O461" s="5395" t="s">
        <v>1417</v>
      </c>
      <c r="P461" s="5396"/>
      <c r="Q461" s="5396"/>
      <c r="R461" s="5396"/>
      <c r="S461" s="5396"/>
      <c r="T461" s="5396"/>
      <c r="U461" s="5378">
        <f>H51</f>
        <v>16</v>
      </c>
      <c r="V461" s="5379"/>
      <c r="W461" s="5478"/>
      <c r="X461" s="529"/>
      <c r="Y461" s="5357"/>
      <c r="Z461" s="1288" t="s">
        <v>1382</v>
      </c>
      <c r="AA461"/>
    </row>
    <row r="462" spans="1:27" ht="18" customHeight="1">
      <c r="A462" s="5357"/>
      <c r="B462" s="1482" t="s">
        <v>12</v>
      </c>
      <c r="C462" s="1478" t="s">
        <v>518</v>
      </c>
      <c r="D462" s="1478"/>
      <c r="E462" s="1240" t="str">
        <f>C463</f>
        <v>portions</v>
      </c>
      <c r="F462" s="1478" t="s">
        <v>519</v>
      </c>
      <c r="G462" s="1483">
        <f>(M463/K463)*G461</f>
        <v>2000</v>
      </c>
      <c r="H462" s="1475"/>
      <c r="I462" s="1475"/>
      <c r="J462" s="1475"/>
      <c r="K462" s="1475"/>
      <c r="L462" s="1475"/>
      <c r="M462" s="5584" t="s">
        <v>315</v>
      </c>
      <c r="N462" s="5585"/>
      <c r="O462" s="5395"/>
      <c r="P462" s="5396"/>
      <c r="Q462" s="5396"/>
      <c r="R462" s="5396"/>
      <c r="S462" s="5396"/>
      <c r="T462" s="5396"/>
      <c r="U462" s="5378"/>
      <c r="V462" s="5379"/>
      <c r="W462" s="5478"/>
      <c r="X462" s="529"/>
      <c r="Y462" s="5357"/>
      <c r="Z462" s="1288" t="s">
        <v>1382</v>
      </c>
      <c r="AA462"/>
    </row>
    <row r="463" spans="1:27" ht="18" customHeight="1">
      <c r="A463" s="5357"/>
      <c r="B463" s="5586">
        <v>4</v>
      </c>
      <c r="C463" s="5587" t="s">
        <v>520</v>
      </c>
      <c r="D463" s="1484"/>
      <c r="E463" s="1484"/>
      <c r="F463" s="1485" t="s">
        <v>521</v>
      </c>
      <c r="G463" s="1486">
        <f>B463</f>
        <v>4</v>
      </c>
      <c r="H463" s="1485" t="str">
        <f>C463</f>
        <v>portions</v>
      </c>
      <c r="I463" s="1484"/>
      <c r="J463" s="5588" t="s">
        <v>522</v>
      </c>
      <c r="K463" s="5589">
        <f>N511</f>
        <v>1.1429999999999999E-2</v>
      </c>
      <c r="L463" s="1487"/>
      <c r="M463" s="5590">
        <v>22.86</v>
      </c>
      <c r="N463" s="5591"/>
      <c r="O463" s="5385" t="s">
        <v>1420</v>
      </c>
      <c r="P463" s="5386"/>
      <c r="Q463" s="5386"/>
      <c r="R463" s="5386"/>
      <c r="S463" s="5386"/>
      <c r="T463" s="5386"/>
      <c r="U463" s="5387" t="str">
        <f>Q51</f>
        <v>Portions</v>
      </c>
      <c r="V463" s="5388"/>
      <c r="W463" s="5478"/>
      <c r="X463" s="529"/>
      <c r="Y463" s="5357"/>
      <c r="Z463" s="1288" t="s">
        <v>1382</v>
      </c>
      <c r="AA463"/>
    </row>
    <row r="464" spans="1:27" ht="18" customHeight="1">
      <c r="A464" s="5357"/>
      <c r="B464" s="5586"/>
      <c r="C464" s="5587"/>
      <c r="D464" s="1484"/>
      <c r="E464" s="1484"/>
      <c r="F464" s="1484"/>
      <c r="G464" s="5577">
        <f>K463/M463</f>
        <v>5.0000000000000001E-4</v>
      </c>
      <c r="H464" s="5577"/>
      <c r="I464" s="1484"/>
      <c r="J464" s="5588"/>
      <c r="K464" s="5589"/>
      <c r="L464" s="1487"/>
      <c r="M464" s="5590"/>
      <c r="N464" s="5591"/>
      <c r="O464" s="5385"/>
      <c r="P464" s="5386"/>
      <c r="Q464" s="5386"/>
      <c r="R464" s="5386"/>
      <c r="S464" s="5386"/>
      <c r="T464" s="5386"/>
      <c r="U464" s="5387"/>
      <c r="V464" s="5388"/>
      <c r="W464" s="5478"/>
      <c r="X464" s="529"/>
      <c r="Y464" s="5357"/>
      <c r="Z464" s="1288" t="s">
        <v>1382</v>
      </c>
      <c r="AA464"/>
    </row>
    <row r="465" spans="1:27" ht="18" customHeight="1">
      <c r="A465" s="5357"/>
      <c r="B465" s="5375"/>
      <c r="C465" s="5376"/>
      <c r="D465" s="5376"/>
      <c r="E465" s="5376"/>
      <c r="F465" s="5376"/>
      <c r="G465" s="5376"/>
      <c r="H465" s="5376"/>
      <c r="I465" s="5376"/>
      <c r="J465" s="5376"/>
      <c r="K465" s="5376"/>
      <c r="L465" s="5376"/>
      <c r="M465" s="5376"/>
      <c r="N465" s="5377"/>
      <c r="O465" s="1469"/>
      <c r="P465" s="1470"/>
      <c r="Q465" s="1470"/>
      <c r="R465" s="1470"/>
      <c r="S465" s="1471"/>
      <c r="T465" s="1471"/>
      <c r="U465" s="1471"/>
      <c r="V465" s="1472"/>
      <c r="W465" s="5478"/>
      <c r="X465" s="529"/>
      <c r="Y465" s="5357"/>
      <c r="Z465" s="1288" t="s">
        <v>1382</v>
      </c>
      <c r="AA465"/>
    </row>
    <row r="466" spans="1:27" ht="18" customHeight="1">
      <c r="A466" s="5357"/>
      <c r="B466" s="5578" t="s">
        <v>30</v>
      </c>
      <c r="C466" s="5579"/>
      <c r="D466" s="5579"/>
      <c r="E466" s="5580" t="s">
        <v>1275</v>
      </c>
      <c r="F466" s="5580"/>
      <c r="G466" s="5580"/>
      <c r="H466" s="5580"/>
      <c r="I466" s="5580"/>
      <c r="J466" s="5580"/>
      <c r="K466" s="5580"/>
      <c r="L466" s="970"/>
      <c r="M466" s="971"/>
      <c r="N466" s="31"/>
      <c r="O466" s="1339"/>
      <c r="P466" s="1340"/>
      <c r="Q466" s="1340"/>
      <c r="R466" s="1340"/>
      <c r="S466" s="1341"/>
      <c r="T466" s="1341"/>
      <c r="U466" s="1341"/>
      <c r="V466" s="1342"/>
      <c r="W466" s="5478"/>
      <c r="X466" s="529"/>
      <c r="Y466" s="5357"/>
      <c r="Z466" s="1288" t="s">
        <v>1382</v>
      </c>
      <c r="AA466"/>
    </row>
    <row r="467" spans="1:27" ht="18" customHeight="1">
      <c r="A467" s="5357"/>
      <c r="B467" s="5581" t="s">
        <v>284</v>
      </c>
      <c r="C467" s="5582" t="s">
        <v>313</v>
      </c>
      <c r="D467" s="5582" t="s">
        <v>341</v>
      </c>
      <c r="E467" s="5580"/>
      <c r="F467" s="5580"/>
      <c r="G467" s="5580"/>
      <c r="H467" s="5580"/>
      <c r="I467" s="5580"/>
      <c r="J467" s="5580"/>
      <c r="K467" s="5580"/>
      <c r="L467" s="970"/>
      <c r="M467" s="970"/>
      <c r="N467" s="32"/>
      <c r="O467" s="1339"/>
      <c r="P467" s="1340"/>
      <c r="Q467" s="1340"/>
      <c r="R467" s="1340"/>
      <c r="S467" s="1341"/>
      <c r="T467" s="1341"/>
      <c r="U467" s="1341"/>
      <c r="V467" s="1342"/>
      <c r="W467" s="5478"/>
      <c r="X467" s="529"/>
      <c r="Y467" s="5357"/>
      <c r="Z467" s="1288" t="s">
        <v>1382</v>
      </c>
      <c r="AA467"/>
    </row>
    <row r="468" spans="1:27" ht="18" customHeight="1">
      <c r="A468" s="5357"/>
      <c r="B468" s="5581"/>
      <c r="C468" s="5582"/>
      <c r="D468" s="5582"/>
      <c r="E468" s="972" t="s">
        <v>27</v>
      </c>
      <c r="F468" s="958"/>
      <c r="G468" s="958"/>
      <c r="H468" s="973"/>
      <c r="I468" s="974"/>
      <c r="J468" s="975"/>
      <c r="K468" s="975"/>
      <c r="L468" s="976"/>
      <c r="M468" s="976"/>
      <c r="N468" s="33"/>
      <c r="O468" s="1339"/>
      <c r="P468" s="1340"/>
      <c r="Q468" s="1340"/>
      <c r="R468" s="1340"/>
      <c r="S468" s="1341"/>
      <c r="T468" s="1341"/>
      <c r="U468" s="1341"/>
      <c r="V468" s="1342"/>
      <c r="W468" s="5478"/>
      <c r="X468" s="529"/>
      <c r="Y468" s="5357"/>
      <c r="Z468" s="1288" t="s">
        <v>1382</v>
      </c>
      <c r="AA468"/>
    </row>
    <row r="469" spans="1:27" ht="18" customHeight="1">
      <c r="A469" s="5357"/>
      <c r="B469" s="5581"/>
      <c r="C469" s="5582"/>
      <c r="D469" s="5583"/>
      <c r="E469" s="977" t="str">
        <f>SUBSTITUTE(ADDRESS(1,COLUMN(),4),"1","")</f>
        <v>E</v>
      </c>
      <c r="F469" s="1048"/>
      <c r="G469" s="1049"/>
      <c r="H469" s="1050"/>
      <c r="I469" s="1050"/>
      <c r="J469" s="1050"/>
      <c r="K469" s="1050"/>
      <c r="L469" s="1051"/>
      <c r="M469" s="1051"/>
      <c r="N469" s="68"/>
      <c r="O469" s="1332"/>
      <c r="P469" s="1333"/>
      <c r="Q469" s="1333"/>
      <c r="R469" s="1333"/>
      <c r="S469" s="1334"/>
      <c r="T469" s="1499" t="s">
        <v>284</v>
      </c>
      <c r="U469" s="1334" t="s">
        <v>313</v>
      </c>
      <c r="V469" s="1335" t="s">
        <v>1273</v>
      </c>
      <c r="W469" s="5478"/>
      <c r="X469" s="529"/>
      <c r="Y469" s="5357"/>
      <c r="Z469" s="1288" t="s">
        <v>1382</v>
      </c>
      <c r="AA469"/>
    </row>
    <row r="470" spans="1:27" ht="18" customHeight="1">
      <c r="A470" s="5357"/>
      <c r="B470" s="69"/>
      <c r="C470" s="70"/>
      <c r="D470" s="71"/>
      <c r="E470" s="1500"/>
      <c r="F470" s="982" t="s">
        <v>109</v>
      </c>
      <c r="G470" s="978"/>
      <c r="H470" s="978"/>
      <c r="I470" s="978"/>
      <c r="J470" s="1501">
        <f>E470</f>
        <v>0</v>
      </c>
      <c r="K470" s="979">
        <f t="shared" ref="K470:K509" si="18">IF(ISBLANK(B470),D470,(D470*B470))</f>
        <v>0</v>
      </c>
      <c r="L470" s="980">
        <f>IF(ISTEXT(B470),B470,IF(ISBLANK(B470),0,(B470/B463)*M463))</f>
        <v>0</v>
      </c>
      <c r="M470" s="981">
        <f t="shared" ref="M470:M482" si="19">C470</f>
        <v>0</v>
      </c>
      <c r="N470" s="35">
        <f>(K470/B463)*M463</f>
        <v>0</v>
      </c>
      <c r="O470" s="942"/>
      <c r="P470" s="942"/>
      <c r="Q470" s="942"/>
      <c r="R470" s="942"/>
      <c r="S470" s="1365">
        <f t="shared" ref="S470:S509" si="20">J470</f>
        <v>0</v>
      </c>
      <c r="T470" s="1502">
        <f>(L470/M463)*U461</f>
        <v>0</v>
      </c>
      <c r="U470" s="1510">
        <f t="shared" ref="U470:U509" si="21">M470</f>
        <v>0</v>
      </c>
      <c r="V470" s="1504">
        <f>(N470/M463)*U461</f>
        <v>0</v>
      </c>
      <c r="W470" s="5478"/>
      <c r="X470" s="529"/>
      <c r="Y470" s="5357"/>
      <c r="Z470" s="1288" t="s">
        <v>1382</v>
      </c>
      <c r="AA470"/>
    </row>
    <row r="471" spans="1:27" ht="18" customHeight="1">
      <c r="A471" s="5357"/>
      <c r="B471" s="72"/>
      <c r="C471" s="73"/>
      <c r="D471" s="34"/>
      <c r="E471" s="1505"/>
      <c r="F471" s="982" t="s">
        <v>1443</v>
      </c>
      <c r="G471" s="982"/>
      <c r="H471" s="982"/>
      <c r="I471" s="982"/>
      <c r="J471" s="1501">
        <f>E471</f>
        <v>0</v>
      </c>
      <c r="K471" s="979">
        <f t="shared" si="18"/>
        <v>0</v>
      </c>
      <c r="L471" s="980">
        <f>IF(ISTEXT(B471),B471,IF(ISBLANK(B471),0,(B471/B463)*M463))</f>
        <v>0</v>
      </c>
      <c r="M471" s="981">
        <f t="shared" si="19"/>
        <v>0</v>
      </c>
      <c r="N471" s="35">
        <f>(K471/B463)*M463</f>
        <v>0</v>
      </c>
      <c r="O471" s="942"/>
      <c r="P471" s="942"/>
      <c r="Q471" s="942"/>
      <c r="R471" s="942"/>
      <c r="S471" s="1365">
        <f t="shared" si="20"/>
        <v>0</v>
      </c>
      <c r="T471" s="1502">
        <f>(L471/M463)*U461</f>
        <v>0</v>
      </c>
      <c r="U471" s="1510">
        <f t="shared" si="21"/>
        <v>0</v>
      </c>
      <c r="V471" s="1504">
        <f>(N471/M463)*U461</f>
        <v>0</v>
      </c>
      <c r="W471" s="5478"/>
      <c r="X471" s="529"/>
      <c r="Y471" s="5357"/>
      <c r="Z471" s="1288" t="s">
        <v>1382</v>
      </c>
      <c r="AA471"/>
    </row>
    <row r="472" spans="1:27" ht="18" customHeight="1">
      <c r="A472" s="5357"/>
      <c r="B472" s="72">
        <v>1</v>
      </c>
      <c r="C472" s="73" t="s">
        <v>534</v>
      </c>
      <c r="D472" s="34">
        <v>2E-3</v>
      </c>
      <c r="E472" s="1505" t="s">
        <v>535</v>
      </c>
      <c r="F472" s="982"/>
      <c r="G472" s="982"/>
      <c r="H472" s="982"/>
      <c r="I472" s="982"/>
      <c r="J472" s="1501" t="str">
        <f>E472</f>
        <v>ail</v>
      </c>
      <c r="K472" s="979">
        <f t="shared" si="18"/>
        <v>2E-3</v>
      </c>
      <c r="L472" s="980">
        <f>IF(ISTEXT(B472),B472,IF(ISBLANK(B472),0,(B472/B463)*M463))</f>
        <v>5.7149999999999999</v>
      </c>
      <c r="M472" s="981" t="str">
        <f t="shared" si="19"/>
        <v>gousse(s)</v>
      </c>
      <c r="N472" s="35">
        <f>(K472/B463)*M463</f>
        <v>1.1429999999999999E-2</v>
      </c>
      <c r="O472" s="942"/>
      <c r="P472" s="942"/>
      <c r="Q472" s="942"/>
      <c r="R472" s="942"/>
      <c r="S472" s="1365" t="str">
        <f t="shared" si="20"/>
        <v>ail</v>
      </c>
      <c r="T472" s="1502">
        <f>(L472/M463)*U461</f>
        <v>4</v>
      </c>
      <c r="U472" s="1510" t="str">
        <f t="shared" si="21"/>
        <v>gousse(s)</v>
      </c>
      <c r="V472" s="1504">
        <f>(N472/M463)*U461</f>
        <v>8.0000000000000002E-3</v>
      </c>
      <c r="W472" s="5478"/>
      <c r="X472" s="529"/>
      <c r="Y472" s="5357"/>
      <c r="Z472" s="1288" t="s">
        <v>1382</v>
      </c>
      <c r="AA472"/>
    </row>
    <row r="473" spans="1:27" ht="18" customHeight="1">
      <c r="A473" s="5357"/>
      <c r="B473" s="72"/>
      <c r="C473" s="73"/>
      <c r="D473" s="34"/>
      <c r="E473" s="1505"/>
      <c r="F473" s="982"/>
      <c r="G473" s="982"/>
      <c r="H473" s="982"/>
      <c r="I473" s="982"/>
      <c r="J473" s="1501">
        <f t="shared" ref="J473:J509" si="22">E473</f>
        <v>0</v>
      </c>
      <c r="K473" s="979">
        <f t="shared" si="18"/>
        <v>0</v>
      </c>
      <c r="L473" s="980">
        <f>IF(ISTEXT(B473),B473,IF(ISBLANK(B473),0,(B473/B463)*M463))</f>
        <v>0</v>
      </c>
      <c r="M473" s="981">
        <f t="shared" si="19"/>
        <v>0</v>
      </c>
      <c r="N473" s="35">
        <f>(K473/B463)*M463</f>
        <v>0</v>
      </c>
      <c r="O473" s="942"/>
      <c r="P473" s="942"/>
      <c r="Q473" s="942"/>
      <c r="R473" s="942"/>
      <c r="S473" s="1365">
        <f t="shared" si="20"/>
        <v>0</v>
      </c>
      <c r="T473" s="1502">
        <f>(L473/M463)*U461</f>
        <v>0</v>
      </c>
      <c r="U473" s="1510">
        <f t="shared" si="21"/>
        <v>0</v>
      </c>
      <c r="V473" s="1504">
        <f>(N473/M463)*U461</f>
        <v>0</v>
      </c>
      <c r="W473" s="5478"/>
      <c r="X473" s="529"/>
      <c r="Y473" s="5357"/>
      <c r="Z473" s="1288" t="s">
        <v>1382</v>
      </c>
      <c r="AA473"/>
    </row>
    <row r="474" spans="1:27" ht="18" customHeight="1">
      <c r="A474" s="5357"/>
      <c r="B474" s="72"/>
      <c r="C474" s="73"/>
      <c r="D474" s="34"/>
      <c r="E474" s="1505"/>
      <c r="F474" s="982"/>
      <c r="G474" s="982"/>
      <c r="H474" s="982"/>
      <c r="I474" s="982"/>
      <c r="J474" s="1501">
        <f t="shared" si="22"/>
        <v>0</v>
      </c>
      <c r="K474" s="979">
        <f t="shared" si="18"/>
        <v>0</v>
      </c>
      <c r="L474" s="980">
        <f>IF(ISTEXT(B474),B474,IF(ISBLANK(B474),0,(B474/B463)*M463))</f>
        <v>0</v>
      </c>
      <c r="M474" s="981">
        <f t="shared" si="19"/>
        <v>0</v>
      </c>
      <c r="N474" s="35">
        <f>(K474/B463)*M463</f>
        <v>0</v>
      </c>
      <c r="O474" s="942"/>
      <c r="P474" s="942"/>
      <c r="Q474" s="942"/>
      <c r="R474" s="942"/>
      <c r="S474" s="1365">
        <f t="shared" si="20"/>
        <v>0</v>
      </c>
      <c r="T474" s="1502">
        <f>(L474/M463)*U461</f>
        <v>0</v>
      </c>
      <c r="U474" s="1510">
        <f t="shared" si="21"/>
        <v>0</v>
      </c>
      <c r="V474" s="1504">
        <f>(N474/M463)*U461</f>
        <v>0</v>
      </c>
      <c r="W474" s="5478"/>
      <c r="X474" s="529"/>
      <c r="Y474" s="5357"/>
      <c r="Z474" s="1288" t="s">
        <v>1382</v>
      </c>
      <c r="AA474"/>
    </row>
    <row r="475" spans="1:27" ht="18" customHeight="1">
      <c r="A475" s="5357"/>
      <c r="B475" s="72"/>
      <c r="C475" s="73"/>
      <c r="D475" s="34"/>
      <c r="E475" s="1505"/>
      <c r="F475" s="982"/>
      <c r="G475" s="982"/>
      <c r="H475" s="982"/>
      <c r="I475" s="982"/>
      <c r="J475" s="1501">
        <f t="shared" si="22"/>
        <v>0</v>
      </c>
      <c r="K475" s="979">
        <f t="shared" si="18"/>
        <v>0</v>
      </c>
      <c r="L475" s="980">
        <f>IF(ISTEXT(B475),B475,IF(ISBLANK(B475),0,(B475/B463)*M463))</f>
        <v>0</v>
      </c>
      <c r="M475" s="981">
        <f t="shared" si="19"/>
        <v>0</v>
      </c>
      <c r="N475" s="35">
        <f>(K475/B463)*M463</f>
        <v>0</v>
      </c>
      <c r="O475" s="942"/>
      <c r="P475" s="942"/>
      <c r="Q475" s="942"/>
      <c r="R475" s="942"/>
      <c r="S475" s="1365">
        <f t="shared" si="20"/>
        <v>0</v>
      </c>
      <c r="T475" s="1502">
        <f>(L475/M463)*U461</f>
        <v>0</v>
      </c>
      <c r="U475" s="1510">
        <f t="shared" si="21"/>
        <v>0</v>
      </c>
      <c r="V475" s="1504">
        <f>(N475/M463)*U461</f>
        <v>0</v>
      </c>
      <c r="W475" s="5478"/>
      <c r="X475" s="529"/>
      <c r="Y475" s="5357"/>
      <c r="Z475" s="1288" t="s">
        <v>1382</v>
      </c>
      <c r="AA475"/>
    </row>
    <row r="476" spans="1:27" ht="18" customHeight="1">
      <c r="A476" s="5357"/>
      <c r="B476" s="72"/>
      <c r="C476" s="73"/>
      <c r="D476" s="34"/>
      <c r="E476" s="1505"/>
      <c r="F476" s="982"/>
      <c r="G476" s="982"/>
      <c r="H476" s="982"/>
      <c r="I476" s="982"/>
      <c r="J476" s="1501">
        <f t="shared" si="22"/>
        <v>0</v>
      </c>
      <c r="K476" s="979">
        <f t="shared" si="18"/>
        <v>0</v>
      </c>
      <c r="L476" s="980">
        <f>IF(ISTEXT(B476),B476,IF(ISBLANK(B476),0,(B476/B463)*M463))</f>
        <v>0</v>
      </c>
      <c r="M476" s="981">
        <f t="shared" si="19"/>
        <v>0</v>
      </c>
      <c r="N476" s="35">
        <f>(K476/B463)*M463</f>
        <v>0</v>
      </c>
      <c r="O476" s="942"/>
      <c r="P476" s="942"/>
      <c r="Q476" s="942"/>
      <c r="R476" s="942"/>
      <c r="S476" s="1365">
        <f t="shared" si="20"/>
        <v>0</v>
      </c>
      <c r="T476" s="1502">
        <f>(L476/M463)*U461</f>
        <v>0</v>
      </c>
      <c r="U476" s="1510">
        <f t="shared" si="21"/>
        <v>0</v>
      </c>
      <c r="V476" s="1504">
        <f>(N476/M463)*U461</f>
        <v>0</v>
      </c>
      <c r="W476" s="5478"/>
      <c r="X476" s="529"/>
      <c r="Y476" s="5357"/>
      <c r="Z476" s="1288" t="s">
        <v>1382</v>
      </c>
      <c r="AA476"/>
    </row>
    <row r="477" spans="1:27" ht="18" customHeight="1">
      <c r="A477" s="5357"/>
      <c r="B477" s="72"/>
      <c r="C477" s="73"/>
      <c r="D477" s="34"/>
      <c r="E477" s="1505"/>
      <c r="F477" s="982"/>
      <c r="G477" s="982"/>
      <c r="H477" s="982"/>
      <c r="I477" s="982"/>
      <c r="J477" s="1501">
        <f t="shared" si="22"/>
        <v>0</v>
      </c>
      <c r="K477" s="979">
        <f t="shared" si="18"/>
        <v>0</v>
      </c>
      <c r="L477" s="980">
        <f>IF(ISTEXT(B477),B477,IF(ISBLANK(B477),0,(B477/B463)*M463))</f>
        <v>0</v>
      </c>
      <c r="M477" s="981">
        <f t="shared" si="19"/>
        <v>0</v>
      </c>
      <c r="N477" s="35">
        <f>(K477/B463)*M463</f>
        <v>0</v>
      </c>
      <c r="O477" s="942"/>
      <c r="P477" s="942"/>
      <c r="Q477" s="942"/>
      <c r="R477" s="942"/>
      <c r="S477" s="1365">
        <f t="shared" si="20"/>
        <v>0</v>
      </c>
      <c r="T477" s="1502">
        <f>(L477/M463)*U461</f>
        <v>0</v>
      </c>
      <c r="U477" s="1510">
        <f t="shared" si="21"/>
        <v>0</v>
      </c>
      <c r="V477" s="1504">
        <f>(N477/M463)*U461</f>
        <v>0</v>
      </c>
      <c r="W477" s="5478"/>
      <c r="X477" s="529"/>
      <c r="Y477" s="5357"/>
      <c r="Z477" s="1288" t="s">
        <v>1382</v>
      </c>
      <c r="AA477"/>
    </row>
    <row r="478" spans="1:27" ht="18" customHeight="1">
      <c r="A478" s="5357"/>
      <c r="B478" s="72"/>
      <c r="C478" s="73"/>
      <c r="D478" s="34"/>
      <c r="E478" s="1505"/>
      <c r="F478" s="982"/>
      <c r="G478" s="982"/>
      <c r="H478" s="982"/>
      <c r="I478" s="982"/>
      <c r="J478" s="1501">
        <f t="shared" si="22"/>
        <v>0</v>
      </c>
      <c r="K478" s="979">
        <f t="shared" si="18"/>
        <v>0</v>
      </c>
      <c r="L478" s="980">
        <f>IF(ISTEXT(B478),B478,IF(ISBLANK(B478),0,(B478/B463)*M463))</f>
        <v>0</v>
      </c>
      <c r="M478" s="981">
        <f t="shared" si="19"/>
        <v>0</v>
      </c>
      <c r="N478" s="35">
        <f>(K478/B463)*M463</f>
        <v>0</v>
      </c>
      <c r="O478" s="942"/>
      <c r="P478" s="942"/>
      <c r="Q478" s="942"/>
      <c r="R478" s="942"/>
      <c r="S478" s="1365">
        <f t="shared" si="20"/>
        <v>0</v>
      </c>
      <c r="T478" s="1502">
        <f>(L478/M463)*U461</f>
        <v>0</v>
      </c>
      <c r="U478" s="1510">
        <f t="shared" si="21"/>
        <v>0</v>
      </c>
      <c r="V478" s="1504">
        <f>(N478/M463)*U461</f>
        <v>0</v>
      </c>
      <c r="W478" s="5478"/>
      <c r="X478" s="529"/>
      <c r="Y478" s="5357"/>
      <c r="Z478" s="1288" t="s">
        <v>1382</v>
      </c>
      <c r="AA478"/>
    </row>
    <row r="479" spans="1:27" ht="18" customHeight="1">
      <c r="A479" s="5357"/>
      <c r="B479" s="72"/>
      <c r="C479" s="73"/>
      <c r="D479" s="34"/>
      <c r="E479" s="1505"/>
      <c r="F479" s="982"/>
      <c r="G479" s="982"/>
      <c r="H479" s="982"/>
      <c r="I479" s="982"/>
      <c r="J479" s="1501">
        <f t="shared" si="22"/>
        <v>0</v>
      </c>
      <c r="K479" s="979">
        <f t="shared" si="18"/>
        <v>0</v>
      </c>
      <c r="L479" s="980">
        <f>IF(ISTEXT(B479),B479,IF(ISBLANK(B479),0,(B479/B463)*M463))</f>
        <v>0</v>
      </c>
      <c r="M479" s="981">
        <f t="shared" si="19"/>
        <v>0</v>
      </c>
      <c r="N479" s="35">
        <f>(K479/B463)*M463</f>
        <v>0</v>
      </c>
      <c r="O479" s="942"/>
      <c r="P479" s="942"/>
      <c r="Q479" s="942"/>
      <c r="R479" s="942"/>
      <c r="S479" s="1365">
        <f t="shared" si="20"/>
        <v>0</v>
      </c>
      <c r="T479" s="1502">
        <f>(L479/M463)*U461</f>
        <v>0</v>
      </c>
      <c r="U479" s="1510">
        <f t="shared" si="21"/>
        <v>0</v>
      </c>
      <c r="V479" s="1504">
        <f>(N479/M463)*U461</f>
        <v>0</v>
      </c>
      <c r="W479" s="5478"/>
      <c r="X479" s="529"/>
      <c r="Y479" s="5357"/>
      <c r="Z479" s="1288" t="s">
        <v>1382</v>
      </c>
      <c r="AA479"/>
    </row>
    <row r="480" spans="1:27" ht="18" customHeight="1">
      <c r="A480" s="5357"/>
      <c r="B480" s="72"/>
      <c r="C480" s="73"/>
      <c r="D480" s="34"/>
      <c r="E480" s="1505"/>
      <c r="F480" s="982"/>
      <c r="G480" s="982"/>
      <c r="H480" s="982"/>
      <c r="I480" s="982"/>
      <c r="J480" s="1501">
        <f t="shared" si="22"/>
        <v>0</v>
      </c>
      <c r="K480" s="979">
        <f t="shared" si="18"/>
        <v>0</v>
      </c>
      <c r="L480" s="980">
        <f>IF(ISTEXT(B480),B480,IF(ISBLANK(B480),0,(B480/B463)*M463))</f>
        <v>0</v>
      </c>
      <c r="M480" s="981">
        <f t="shared" si="19"/>
        <v>0</v>
      </c>
      <c r="N480" s="35">
        <f>(K480/B463)*M463</f>
        <v>0</v>
      </c>
      <c r="O480" s="942"/>
      <c r="P480" s="942"/>
      <c r="Q480" s="942"/>
      <c r="R480" s="942"/>
      <c r="S480" s="1365">
        <f t="shared" si="20"/>
        <v>0</v>
      </c>
      <c r="T480" s="1502">
        <f>(L480/M463)*U461</f>
        <v>0</v>
      </c>
      <c r="U480" s="1510">
        <f t="shared" si="21"/>
        <v>0</v>
      </c>
      <c r="V480" s="1504">
        <f>(N480/M463)*U461</f>
        <v>0</v>
      </c>
      <c r="W480" s="5478"/>
      <c r="X480" s="529"/>
      <c r="Y480" s="5357"/>
      <c r="Z480" s="1288" t="s">
        <v>1382</v>
      </c>
      <c r="AA480"/>
    </row>
    <row r="481" spans="1:27" ht="18" customHeight="1">
      <c r="A481" s="5357"/>
      <c r="B481" s="72"/>
      <c r="C481" s="73"/>
      <c r="D481" s="34"/>
      <c r="E481" s="1505"/>
      <c r="F481" s="982"/>
      <c r="G481" s="982"/>
      <c r="H481" s="982"/>
      <c r="I481" s="982"/>
      <c r="J481" s="1501">
        <f t="shared" si="22"/>
        <v>0</v>
      </c>
      <c r="K481" s="979">
        <f t="shared" si="18"/>
        <v>0</v>
      </c>
      <c r="L481" s="980">
        <f>IF(ISTEXT(B481),B481,IF(ISBLANK(B481),0,(B481/B463)*M463))</f>
        <v>0</v>
      </c>
      <c r="M481" s="981">
        <f t="shared" si="19"/>
        <v>0</v>
      </c>
      <c r="N481" s="35">
        <f>(K481/B463)*M463</f>
        <v>0</v>
      </c>
      <c r="O481" s="942"/>
      <c r="P481" s="942"/>
      <c r="Q481" s="942"/>
      <c r="R481" s="942"/>
      <c r="S481" s="1365">
        <f t="shared" si="20"/>
        <v>0</v>
      </c>
      <c r="T481" s="1502">
        <f>(L481/M463)*U461</f>
        <v>0</v>
      </c>
      <c r="U481" s="1510">
        <f t="shared" si="21"/>
        <v>0</v>
      </c>
      <c r="V481" s="1504">
        <f>(N481/M463)*U461</f>
        <v>0</v>
      </c>
      <c r="W481" s="5478"/>
      <c r="X481" s="529"/>
      <c r="Y481" s="5357"/>
      <c r="Z481" s="1288" t="s">
        <v>1382</v>
      </c>
      <c r="AA481"/>
    </row>
    <row r="482" spans="1:27" ht="18" customHeight="1">
      <c r="A482" s="5357"/>
      <c r="B482" s="72"/>
      <c r="C482" s="73"/>
      <c r="D482" s="34"/>
      <c r="E482" s="1505"/>
      <c r="F482" s="982"/>
      <c r="G482" s="982"/>
      <c r="H482" s="982"/>
      <c r="I482" s="982"/>
      <c r="J482" s="1501">
        <f t="shared" si="22"/>
        <v>0</v>
      </c>
      <c r="K482" s="979">
        <f t="shared" si="18"/>
        <v>0</v>
      </c>
      <c r="L482" s="980">
        <f>IF(ISTEXT(B482),B482,IF(ISBLANK(B482),0,(B482/B463)*M463))</f>
        <v>0</v>
      </c>
      <c r="M482" s="981">
        <f t="shared" si="19"/>
        <v>0</v>
      </c>
      <c r="N482" s="35">
        <f>(K482/B463)*M463</f>
        <v>0</v>
      </c>
      <c r="O482" s="942"/>
      <c r="P482" s="942"/>
      <c r="Q482" s="942"/>
      <c r="R482" s="942"/>
      <c r="S482" s="1365">
        <f t="shared" si="20"/>
        <v>0</v>
      </c>
      <c r="T482" s="1502">
        <f>(L482/M463)*U461</f>
        <v>0</v>
      </c>
      <c r="U482" s="1510">
        <f t="shared" si="21"/>
        <v>0</v>
      </c>
      <c r="V482" s="1504">
        <f>(N482/M463)*U461</f>
        <v>0</v>
      </c>
      <c r="W482" s="5478"/>
      <c r="X482" s="529"/>
      <c r="Y482" s="5357"/>
      <c r="Z482" s="1288" t="s">
        <v>1382</v>
      </c>
      <c r="AA482"/>
    </row>
    <row r="483" spans="1:27" ht="18" customHeight="1">
      <c r="A483" s="5357"/>
      <c r="B483" s="72"/>
      <c r="C483" s="73"/>
      <c r="D483" s="34"/>
      <c r="E483" s="1505"/>
      <c r="F483" s="982"/>
      <c r="G483" s="982"/>
      <c r="H483" s="982"/>
      <c r="I483" s="982"/>
      <c r="J483" s="1501">
        <f t="shared" si="22"/>
        <v>0</v>
      </c>
      <c r="K483" s="979">
        <f t="shared" si="18"/>
        <v>0</v>
      </c>
      <c r="L483" s="980">
        <f>IF(ISTEXT(B483),B483,IF(ISBLANK(B483),0,(B483/B463)*M463))</f>
        <v>0</v>
      </c>
      <c r="M483" s="981">
        <f>C483</f>
        <v>0</v>
      </c>
      <c r="N483" s="35">
        <f>(K483/B463)*M463</f>
        <v>0</v>
      </c>
      <c r="O483" s="942"/>
      <c r="P483" s="942"/>
      <c r="Q483" s="942"/>
      <c r="R483" s="942"/>
      <c r="S483" s="1365">
        <f t="shared" si="20"/>
        <v>0</v>
      </c>
      <c r="T483" s="1502">
        <f>(L483/M463)*U461</f>
        <v>0</v>
      </c>
      <c r="U483" s="1510">
        <f t="shared" si="21"/>
        <v>0</v>
      </c>
      <c r="V483" s="1504">
        <f>(N483/M463)*U461</f>
        <v>0</v>
      </c>
      <c r="W483" s="5478"/>
      <c r="X483" s="529"/>
      <c r="Y483" s="5357"/>
      <c r="Z483" s="1288" t="s">
        <v>1382</v>
      </c>
      <c r="AA483"/>
    </row>
    <row r="484" spans="1:27" ht="18" customHeight="1">
      <c r="A484" s="5357"/>
      <c r="B484" s="72"/>
      <c r="C484" s="73"/>
      <c r="D484" s="34"/>
      <c r="E484" s="1505"/>
      <c r="F484" s="982"/>
      <c r="G484" s="982"/>
      <c r="H484" s="982"/>
      <c r="I484" s="982"/>
      <c r="J484" s="1501">
        <f t="shared" si="22"/>
        <v>0</v>
      </c>
      <c r="K484" s="979">
        <f t="shared" si="18"/>
        <v>0</v>
      </c>
      <c r="L484" s="980">
        <f>IF(ISTEXT(B484),B484,IF(ISBLANK(B484),0,(B484/B463)*M463))</f>
        <v>0</v>
      </c>
      <c r="M484" s="981">
        <f t="shared" ref="M484:M509" si="23">C484</f>
        <v>0</v>
      </c>
      <c r="N484" s="35">
        <f>(K484/B463)*M463</f>
        <v>0</v>
      </c>
      <c r="O484" s="942"/>
      <c r="P484" s="942"/>
      <c r="Q484" s="942"/>
      <c r="R484" s="942"/>
      <c r="S484" s="1365">
        <f t="shared" si="20"/>
        <v>0</v>
      </c>
      <c r="T484" s="1502">
        <f>(L484/M463)*U461</f>
        <v>0</v>
      </c>
      <c r="U484" s="1510">
        <f t="shared" si="21"/>
        <v>0</v>
      </c>
      <c r="V484" s="1504">
        <f>(N484/M463)*U461</f>
        <v>0</v>
      </c>
      <c r="W484" s="5478"/>
      <c r="X484" s="529"/>
      <c r="Y484" s="5357"/>
      <c r="Z484" s="1288" t="s">
        <v>1382</v>
      </c>
      <c r="AA484"/>
    </row>
    <row r="485" spans="1:27" ht="18" customHeight="1">
      <c r="A485" s="5357"/>
      <c r="B485" s="72"/>
      <c r="C485" s="73"/>
      <c r="D485" s="34"/>
      <c r="E485" s="1505"/>
      <c r="F485" s="982"/>
      <c r="G485" s="982"/>
      <c r="H485" s="982"/>
      <c r="I485" s="982"/>
      <c r="J485" s="1501">
        <f t="shared" si="22"/>
        <v>0</v>
      </c>
      <c r="K485" s="979">
        <f t="shared" si="18"/>
        <v>0</v>
      </c>
      <c r="L485" s="980">
        <f>IF(ISTEXT(B485),B485,IF(ISBLANK(B485),0,(B485/B463)*M463))</f>
        <v>0</v>
      </c>
      <c r="M485" s="981">
        <f t="shared" si="23"/>
        <v>0</v>
      </c>
      <c r="N485" s="35">
        <f>(K485/B463)*M463</f>
        <v>0</v>
      </c>
      <c r="O485" s="942"/>
      <c r="P485" s="942"/>
      <c r="Q485" s="942"/>
      <c r="R485" s="942"/>
      <c r="S485" s="1365">
        <f t="shared" si="20"/>
        <v>0</v>
      </c>
      <c r="T485" s="1502">
        <f>(L485/M463)*U461</f>
        <v>0</v>
      </c>
      <c r="U485" s="1510">
        <f t="shared" si="21"/>
        <v>0</v>
      </c>
      <c r="V485" s="1504">
        <f>(N485/M463)*U461</f>
        <v>0</v>
      </c>
      <c r="W485" s="5478"/>
      <c r="X485" s="529"/>
      <c r="Y485" s="5357"/>
      <c r="Z485" s="1288" t="s">
        <v>1382</v>
      </c>
      <c r="AA485"/>
    </row>
    <row r="486" spans="1:27" ht="18" customHeight="1">
      <c r="A486" s="5357"/>
      <c r="B486" s="72"/>
      <c r="C486" s="73"/>
      <c r="D486" s="34"/>
      <c r="E486" s="1505"/>
      <c r="F486" s="982"/>
      <c r="G486" s="982"/>
      <c r="H486" s="982"/>
      <c r="I486" s="982"/>
      <c r="J486" s="1501">
        <f t="shared" si="22"/>
        <v>0</v>
      </c>
      <c r="K486" s="979">
        <f t="shared" si="18"/>
        <v>0</v>
      </c>
      <c r="L486" s="980">
        <f>IF(ISTEXT(B486),B486,IF(ISBLANK(B486),0,(B486/B463)*M463))</f>
        <v>0</v>
      </c>
      <c r="M486" s="981">
        <f t="shared" si="23"/>
        <v>0</v>
      </c>
      <c r="N486" s="35">
        <f>(K486/B463)*M463</f>
        <v>0</v>
      </c>
      <c r="O486" s="942"/>
      <c r="P486" s="942"/>
      <c r="Q486" s="942"/>
      <c r="R486" s="942"/>
      <c r="S486" s="1365">
        <f t="shared" si="20"/>
        <v>0</v>
      </c>
      <c r="T486" s="1502">
        <f>(L486/M463)*U461</f>
        <v>0</v>
      </c>
      <c r="U486" s="1510">
        <f t="shared" si="21"/>
        <v>0</v>
      </c>
      <c r="V486" s="1504">
        <f>(N486/M463)*U461</f>
        <v>0</v>
      </c>
      <c r="W486" s="5478"/>
      <c r="X486" s="529"/>
      <c r="Y486" s="5357"/>
      <c r="Z486" s="1288" t="s">
        <v>1382</v>
      </c>
      <c r="AA486"/>
    </row>
    <row r="487" spans="1:27" ht="18" customHeight="1">
      <c r="A487" s="5357"/>
      <c r="B487" s="72"/>
      <c r="C487" s="73"/>
      <c r="D487" s="34"/>
      <c r="E487" s="1505"/>
      <c r="F487" s="982"/>
      <c r="G487" s="982"/>
      <c r="H487" s="982"/>
      <c r="I487" s="982"/>
      <c r="J487" s="1501">
        <f t="shared" si="22"/>
        <v>0</v>
      </c>
      <c r="K487" s="979">
        <f t="shared" si="18"/>
        <v>0</v>
      </c>
      <c r="L487" s="980">
        <f>IF(ISTEXT(B487),B487,IF(ISBLANK(B487),0,(B487/B463)*M463))</f>
        <v>0</v>
      </c>
      <c r="M487" s="981">
        <f t="shared" si="23"/>
        <v>0</v>
      </c>
      <c r="N487" s="35">
        <f>(K487/B463)*M463</f>
        <v>0</v>
      </c>
      <c r="O487" s="942"/>
      <c r="P487" s="942"/>
      <c r="Q487" s="942"/>
      <c r="R487" s="942"/>
      <c r="S487" s="1365">
        <f t="shared" si="20"/>
        <v>0</v>
      </c>
      <c r="T487" s="1502">
        <f>(L487/M463)*U461</f>
        <v>0</v>
      </c>
      <c r="U487" s="1510">
        <f t="shared" si="21"/>
        <v>0</v>
      </c>
      <c r="V487" s="1504">
        <f>(N487/M463)*U461</f>
        <v>0</v>
      </c>
      <c r="W487" s="5478"/>
      <c r="X487" s="529"/>
      <c r="Y487" s="5357"/>
      <c r="Z487" s="1288" t="s">
        <v>1382</v>
      </c>
      <c r="AA487"/>
    </row>
    <row r="488" spans="1:27" ht="18" customHeight="1">
      <c r="A488" s="5357"/>
      <c r="B488" s="72"/>
      <c r="C488" s="73"/>
      <c r="D488" s="34"/>
      <c r="E488" s="1505"/>
      <c r="F488" s="982"/>
      <c r="G488" s="982"/>
      <c r="H488" s="982"/>
      <c r="I488" s="982"/>
      <c r="J488" s="1501">
        <f t="shared" si="22"/>
        <v>0</v>
      </c>
      <c r="K488" s="979">
        <f t="shared" si="18"/>
        <v>0</v>
      </c>
      <c r="L488" s="980">
        <f>IF(ISTEXT(B488),B488,IF(ISBLANK(B488),0,(B488/B463)*M463))</f>
        <v>0</v>
      </c>
      <c r="M488" s="981">
        <f t="shared" si="23"/>
        <v>0</v>
      </c>
      <c r="N488" s="35">
        <f>(K488/B463)*M463</f>
        <v>0</v>
      </c>
      <c r="O488" s="942"/>
      <c r="P488" s="942"/>
      <c r="Q488" s="942"/>
      <c r="R488" s="942"/>
      <c r="S488" s="1365">
        <f t="shared" si="20"/>
        <v>0</v>
      </c>
      <c r="T488" s="1502">
        <f>(L488/M463)*U461</f>
        <v>0</v>
      </c>
      <c r="U488" s="1510">
        <f t="shared" si="21"/>
        <v>0</v>
      </c>
      <c r="V488" s="1504">
        <f>(N488/M463)*U461</f>
        <v>0</v>
      </c>
      <c r="W488" s="5478"/>
      <c r="X488" s="529"/>
      <c r="Y488" s="5357"/>
      <c r="Z488" s="1288" t="s">
        <v>1382</v>
      </c>
      <c r="AA488"/>
    </row>
    <row r="489" spans="1:27" ht="18" customHeight="1">
      <c r="A489" s="5357"/>
      <c r="B489" s="72"/>
      <c r="C489" s="73"/>
      <c r="D489" s="34"/>
      <c r="E489" s="1505"/>
      <c r="F489" s="982"/>
      <c r="G489" s="982"/>
      <c r="H489" s="982"/>
      <c r="I489" s="982"/>
      <c r="J489" s="1501">
        <f t="shared" si="22"/>
        <v>0</v>
      </c>
      <c r="K489" s="979">
        <f t="shared" si="18"/>
        <v>0</v>
      </c>
      <c r="L489" s="980">
        <f>IF(ISTEXT(B489),B489,IF(ISBLANK(B489),0,(B489/B463)*M463))</f>
        <v>0</v>
      </c>
      <c r="M489" s="981">
        <f t="shared" si="23"/>
        <v>0</v>
      </c>
      <c r="N489" s="35">
        <f>(K489/B463)*M463</f>
        <v>0</v>
      </c>
      <c r="O489" s="942"/>
      <c r="P489" s="942"/>
      <c r="Q489" s="942"/>
      <c r="R489" s="942"/>
      <c r="S489" s="1365">
        <f t="shared" si="20"/>
        <v>0</v>
      </c>
      <c r="T489" s="1502">
        <f>(L489/M463)*U461</f>
        <v>0</v>
      </c>
      <c r="U489" s="1510">
        <f t="shared" si="21"/>
        <v>0</v>
      </c>
      <c r="V489" s="1504">
        <f>(N489/M463)*U461</f>
        <v>0</v>
      </c>
      <c r="W489" s="5478"/>
      <c r="X489" s="529"/>
      <c r="Y489" s="5357"/>
      <c r="Z489" s="1288" t="s">
        <v>1382</v>
      </c>
      <c r="AA489"/>
    </row>
    <row r="490" spans="1:27" ht="18" customHeight="1">
      <c r="A490" s="5357"/>
      <c r="B490" s="72"/>
      <c r="C490" s="73"/>
      <c r="D490" s="34"/>
      <c r="E490" s="1505"/>
      <c r="F490" s="982"/>
      <c r="G490" s="982"/>
      <c r="H490" s="982"/>
      <c r="I490" s="982"/>
      <c r="J490" s="1501">
        <f t="shared" si="22"/>
        <v>0</v>
      </c>
      <c r="K490" s="979">
        <f t="shared" si="18"/>
        <v>0</v>
      </c>
      <c r="L490" s="980">
        <f>IF(ISTEXT(B490),B490,IF(ISBLANK(B490),0,(B490/B463)*M463))</f>
        <v>0</v>
      </c>
      <c r="M490" s="981">
        <f t="shared" si="23"/>
        <v>0</v>
      </c>
      <c r="N490" s="35">
        <f>(K490/B463)*M463</f>
        <v>0</v>
      </c>
      <c r="O490" s="942"/>
      <c r="P490" s="942"/>
      <c r="Q490" s="942"/>
      <c r="R490" s="942"/>
      <c r="S490" s="1365">
        <f t="shared" si="20"/>
        <v>0</v>
      </c>
      <c r="T490" s="1502">
        <f>(L490/M463)*U461</f>
        <v>0</v>
      </c>
      <c r="U490" s="1510">
        <f t="shared" si="21"/>
        <v>0</v>
      </c>
      <c r="V490" s="1504">
        <f>(N490/M463)*U461</f>
        <v>0</v>
      </c>
      <c r="W490" s="5478"/>
      <c r="X490" s="529"/>
      <c r="Y490" s="5357"/>
      <c r="Z490" s="1288" t="s">
        <v>1382</v>
      </c>
      <c r="AA490"/>
    </row>
    <row r="491" spans="1:27" ht="18" customHeight="1">
      <c r="A491" s="5357"/>
      <c r="B491" s="72"/>
      <c r="C491" s="73"/>
      <c r="D491" s="34"/>
      <c r="E491" s="1505"/>
      <c r="F491" s="982"/>
      <c r="G491" s="982"/>
      <c r="H491" s="982"/>
      <c r="I491" s="982"/>
      <c r="J491" s="1501">
        <f t="shared" si="22"/>
        <v>0</v>
      </c>
      <c r="K491" s="979">
        <f t="shared" si="18"/>
        <v>0</v>
      </c>
      <c r="L491" s="980">
        <f>IF(ISTEXT(B491),B491,IF(ISBLANK(B491),0,(B491/B463)*M463))</f>
        <v>0</v>
      </c>
      <c r="M491" s="981">
        <f t="shared" si="23"/>
        <v>0</v>
      </c>
      <c r="N491" s="35">
        <f>(K491/B463)*M463</f>
        <v>0</v>
      </c>
      <c r="O491" s="942"/>
      <c r="P491" s="942"/>
      <c r="Q491" s="942"/>
      <c r="R491" s="942"/>
      <c r="S491" s="1365">
        <f t="shared" si="20"/>
        <v>0</v>
      </c>
      <c r="T491" s="1502">
        <f>(L491/M463)*U461</f>
        <v>0</v>
      </c>
      <c r="U491" s="1510">
        <f t="shared" si="21"/>
        <v>0</v>
      </c>
      <c r="V491" s="1504">
        <f>(N491/M463)*U461</f>
        <v>0</v>
      </c>
      <c r="W491" s="5478"/>
      <c r="X491" s="529"/>
      <c r="Y491" s="5357"/>
      <c r="Z491" s="1288" t="s">
        <v>1382</v>
      </c>
      <c r="AA491"/>
    </row>
    <row r="492" spans="1:27" ht="18" customHeight="1">
      <c r="A492" s="5357"/>
      <c r="B492" s="72"/>
      <c r="C492" s="73"/>
      <c r="D492" s="34"/>
      <c r="E492" s="1505"/>
      <c r="F492" s="982"/>
      <c r="G492" s="982"/>
      <c r="H492" s="982"/>
      <c r="I492" s="982"/>
      <c r="J492" s="1501">
        <f t="shared" si="22"/>
        <v>0</v>
      </c>
      <c r="K492" s="979">
        <f t="shared" si="18"/>
        <v>0</v>
      </c>
      <c r="L492" s="980">
        <f>IF(ISTEXT(B492),B492,IF(ISBLANK(B492),0,(B492/B463)*M463))</f>
        <v>0</v>
      </c>
      <c r="M492" s="981">
        <f t="shared" si="23"/>
        <v>0</v>
      </c>
      <c r="N492" s="35">
        <f>(K492/B463)*M463</f>
        <v>0</v>
      </c>
      <c r="O492" s="942"/>
      <c r="P492" s="942"/>
      <c r="Q492" s="942"/>
      <c r="R492" s="942"/>
      <c r="S492" s="1365">
        <f t="shared" si="20"/>
        <v>0</v>
      </c>
      <c r="T492" s="1502">
        <f>(L492/M463)*U461</f>
        <v>0</v>
      </c>
      <c r="U492" s="1510">
        <f t="shared" si="21"/>
        <v>0</v>
      </c>
      <c r="V492" s="1504">
        <f>(N492/M463)*U461</f>
        <v>0</v>
      </c>
      <c r="W492" s="5478"/>
      <c r="X492" s="529"/>
      <c r="Y492" s="5357"/>
      <c r="Z492" s="1288" t="s">
        <v>1382</v>
      </c>
      <c r="AA492"/>
    </row>
    <row r="493" spans="1:27" ht="18" customHeight="1">
      <c r="A493" s="5357"/>
      <c r="B493" s="72"/>
      <c r="C493" s="73"/>
      <c r="D493" s="34"/>
      <c r="E493" s="1505"/>
      <c r="F493" s="982"/>
      <c r="G493" s="982"/>
      <c r="H493" s="982"/>
      <c r="I493" s="982"/>
      <c r="J493" s="1501">
        <f t="shared" si="22"/>
        <v>0</v>
      </c>
      <c r="K493" s="979">
        <f t="shared" si="18"/>
        <v>0</v>
      </c>
      <c r="L493" s="980">
        <f>IF(ISTEXT(B493),B493,IF(ISBLANK(B493),0,(B493/B463)*M463))</f>
        <v>0</v>
      </c>
      <c r="M493" s="981">
        <f t="shared" si="23"/>
        <v>0</v>
      </c>
      <c r="N493" s="35">
        <f>(K493/B463)*M463</f>
        <v>0</v>
      </c>
      <c r="O493" s="942"/>
      <c r="P493" s="942"/>
      <c r="Q493" s="942"/>
      <c r="R493" s="942"/>
      <c r="S493" s="1365">
        <f t="shared" si="20"/>
        <v>0</v>
      </c>
      <c r="T493" s="1502">
        <f>(L493/M463)*U461</f>
        <v>0</v>
      </c>
      <c r="U493" s="1510">
        <f t="shared" si="21"/>
        <v>0</v>
      </c>
      <c r="V493" s="1504">
        <f>(N493/M463)*U461</f>
        <v>0</v>
      </c>
      <c r="W493" s="5478"/>
      <c r="X493" s="529"/>
      <c r="Y493" s="5357"/>
      <c r="Z493" s="1288" t="s">
        <v>1382</v>
      </c>
      <c r="AA493"/>
    </row>
    <row r="494" spans="1:27" ht="18" customHeight="1">
      <c r="A494" s="5357"/>
      <c r="B494" s="72"/>
      <c r="C494" s="73"/>
      <c r="D494" s="34"/>
      <c r="E494" s="1505"/>
      <c r="F494" s="982"/>
      <c r="G494" s="982"/>
      <c r="H494" s="982"/>
      <c r="I494" s="982"/>
      <c r="J494" s="1501">
        <f t="shared" si="22"/>
        <v>0</v>
      </c>
      <c r="K494" s="979">
        <f t="shared" si="18"/>
        <v>0</v>
      </c>
      <c r="L494" s="980">
        <f>IF(ISTEXT(B494),B494,IF(ISBLANK(B494),0,(B494/B463)*M463))</f>
        <v>0</v>
      </c>
      <c r="M494" s="981">
        <f t="shared" si="23"/>
        <v>0</v>
      </c>
      <c r="N494" s="35">
        <f>(K494/B463)*M463</f>
        <v>0</v>
      </c>
      <c r="O494" s="942"/>
      <c r="P494" s="942"/>
      <c r="Q494" s="942"/>
      <c r="R494" s="942"/>
      <c r="S494" s="1365">
        <f t="shared" si="20"/>
        <v>0</v>
      </c>
      <c r="T494" s="1502">
        <f>(L494/M463)*U461</f>
        <v>0</v>
      </c>
      <c r="U494" s="1510">
        <f t="shared" si="21"/>
        <v>0</v>
      </c>
      <c r="V494" s="1504">
        <f>(N494/M463)*U461</f>
        <v>0</v>
      </c>
      <c r="W494" s="5478"/>
      <c r="X494" s="529"/>
      <c r="Y494" s="5357"/>
      <c r="Z494" s="1288" t="s">
        <v>1382</v>
      </c>
      <c r="AA494"/>
    </row>
    <row r="495" spans="1:27" ht="18" customHeight="1">
      <c r="A495" s="5357"/>
      <c r="B495" s="72"/>
      <c r="C495" s="73"/>
      <c r="D495" s="34"/>
      <c r="E495" s="1505"/>
      <c r="F495" s="982"/>
      <c r="G495" s="982"/>
      <c r="H495" s="982"/>
      <c r="I495" s="982"/>
      <c r="J495" s="1501">
        <f t="shared" si="22"/>
        <v>0</v>
      </c>
      <c r="K495" s="979">
        <f t="shared" si="18"/>
        <v>0</v>
      </c>
      <c r="L495" s="980">
        <f>IF(ISTEXT(B495),B495,IF(ISBLANK(B495),0,(B495/B463)*M463))</f>
        <v>0</v>
      </c>
      <c r="M495" s="981">
        <f t="shared" si="23"/>
        <v>0</v>
      </c>
      <c r="N495" s="35">
        <f>(K495/B463)*M463</f>
        <v>0</v>
      </c>
      <c r="O495" s="942"/>
      <c r="P495" s="942"/>
      <c r="Q495" s="942"/>
      <c r="R495" s="942"/>
      <c r="S495" s="1365">
        <f t="shared" si="20"/>
        <v>0</v>
      </c>
      <c r="T495" s="1502">
        <f>(L495/M463)*U461</f>
        <v>0</v>
      </c>
      <c r="U495" s="1510">
        <f t="shared" si="21"/>
        <v>0</v>
      </c>
      <c r="V495" s="1504">
        <f>(N495/M463)*U461</f>
        <v>0</v>
      </c>
      <c r="W495" s="5478"/>
      <c r="X495" s="529"/>
      <c r="Y495" s="5357"/>
      <c r="Z495" s="1288" t="s">
        <v>1382</v>
      </c>
      <c r="AA495"/>
    </row>
    <row r="496" spans="1:27" ht="18" customHeight="1">
      <c r="A496" s="5357"/>
      <c r="B496" s="72"/>
      <c r="C496" s="73"/>
      <c r="D496" s="34"/>
      <c r="E496" s="1505"/>
      <c r="F496" s="982"/>
      <c r="G496" s="982"/>
      <c r="H496" s="982"/>
      <c r="I496" s="982"/>
      <c r="J496" s="1501">
        <f t="shared" si="22"/>
        <v>0</v>
      </c>
      <c r="K496" s="979">
        <f t="shared" si="18"/>
        <v>0</v>
      </c>
      <c r="L496" s="980">
        <f>IF(ISTEXT(B496),B496,IF(ISBLANK(B496),0,(B496/B463)*M463))</f>
        <v>0</v>
      </c>
      <c r="M496" s="981">
        <f t="shared" si="23"/>
        <v>0</v>
      </c>
      <c r="N496" s="35">
        <f>(K496/B463)*M463</f>
        <v>0</v>
      </c>
      <c r="O496" s="942"/>
      <c r="P496" s="942"/>
      <c r="Q496" s="942"/>
      <c r="R496" s="942"/>
      <c r="S496" s="1365">
        <f t="shared" si="20"/>
        <v>0</v>
      </c>
      <c r="T496" s="1502">
        <f>(L496/M463)*U461</f>
        <v>0</v>
      </c>
      <c r="U496" s="1510">
        <f t="shared" si="21"/>
        <v>0</v>
      </c>
      <c r="V496" s="1504">
        <f>(N496/M463)*U461</f>
        <v>0</v>
      </c>
      <c r="W496" s="5478"/>
      <c r="X496" s="529"/>
      <c r="Y496" s="5357"/>
      <c r="Z496" s="1288" t="s">
        <v>1382</v>
      </c>
      <c r="AA496"/>
    </row>
    <row r="497" spans="1:27" ht="18" customHeight="1">
      <c r="A497" s="5357"/>
      <c r="B497" s="72"/>
      <c r="C497" s="73"/>
      <c r="D497" s="34"/>
      <c r="E497" s="1505"/>
      <c r="F497" s="982"/>
      <c r="G497" s="982"/>
      <c r="H497" s="982"/>
      <c r="I497" s="982"/>
      <c r="J497" s="1501">
        <f t="shared" si="22"/>
        <v>0</v>
      </c>
      <c r="K497" s="979">
        <f t="shared" si="18"/>
        <v>0</v>
      </c>
      <c r="L497" s="980">
        <f>IF(ISTEXT(B497),B497,IF(ISBLANK(B497),0,(B497/B463)*M463))</f>
        <v>0</v>
      </c>
      <c r="M497" s="981">
        <f t="shared" si="23"/>
        <v>0</v>
      </c>
      <c r="N497" s="35">
        <f>(K497/B463)*M463</f>
        <v>0</v>
      </c>
      <c r="O497" s="942"/>
      <c r="P497" s="942"/>
      <c r="Q497" s="942"/>
      <c r="R497" s="942"/>
      <c r="S497" s="1365">
        <f t="shared" si="20"/>
        <v>0</v>
      </c>
      <c r="T497" s="1502">
        <f>(L497/M463)*U461</f>
        <v>0</v>
      </c>
      <c r="U497" s="1510">
        <f t="shared" si="21"/>
        <v>0</v>
      </c>
      <c r="V497" s="1504">
        <f>(N497/M463)*U461</f>
        <v>0</v>
      </c>
      <c r="W497" s="5478"/>
      <c r="X497" s="529"/>
      <c r="Y497" s="5357"/>
      <c r="Z497" s="1288" t="s">
        <v>1382</v>
      </c>
      <c r="AA497"/>
    </row>
    <row r="498" spans="1:27" ht="18" customHeight="1">
      <c r="A498" s="5357"/>
      <c r="B498" s="72"/>
      <c r="C498" s="73"/>
      <c r="D498" s="34"/>
      <c r="E498" s="1505"/>
      <c r="F498" s="982"/>
      <c r="G498" s="982"/>
      <c r="H498" s="982"/>
      <c r="I498" s="982"/>
      <c r="J498" s="1501">
        <f t="shared" si="22"/>
        <v>0</v>
      </c>
      <c r="K498" s="979">
        <f t="shared" si="18"/>
        <v>0</v>
      </c>
      <c r="L498" s="980">
        <f>IF(ISTEXT(B498),B498,IF(ISBLANK(B498),0,(B498/B463)*M463))</f>
        <v>0</v>
      </c>
      <c r="M498" s="981">
        <f t="shared" si="23"/>
        <v>0</v>
      </c>
      <c r="N498" s="35">
        <f>(K498/B463)*M463</f>
        <v>0</v>
      </c>
      <c r="O498" s="942"/>
      <c r="P498" s="942"/>
      <c r="Q498" s="942"/>
      <c r="R498" s="942"/>
      <c r="S498" s="1365">
        <f t="shared" si="20"/>
        <v>0</v>
      </c>
      <c r="T498" s="1502">
        <f>(L498/M463)*U461</f>
        <v>0</v>
      </c>
      <c r="U498" s="1510">
        <f t="shared" si="21"/>
        <v>0</v>
      </c>
      <c r="V498" s="1504">
        <f>(N498/M463)*U461</f>
        <v>0</v>
      </c>
      <c r="W498" s="5478"/>
      <c r="X498" s="529"/>
      <c r="Y498" s="5357"/>
      <c r="Z498" s="1288" t="s">
        <v>1382</v>
      </c>
      <c r="AA498"/>
    </row>
    <row r="499" spans="1:27" ht="18" customHeight="1">
      <c r="A499" s="5357"/>
      <c r="B499" s="72"/>
      <c r="C499" s="73"/>
      <c r="D499" s="34"/>
      <c r="E499" s="1505"/>
      <c r="F499" s="982"/>
      <c r="G499" s="982"/>
      <c r="H499" s="982"/>
      <c r="I499" s="982"/>
      <c r="J499" s="1501">
        <f t="shared" si="22"/>
        <v>0</v>
      </c>
      <c r="K499" s="979">
        <f t="shared" si="18"/>
        <v>0</v>
      </c>
      <c r="L499" s="980">
        <f>IF(ISTEXT(B499),B499,IF(ISBLANK(B499),0,(B499/B463)*M463))</f>
        <v>0</v>
      </c>
      <c r="M499" s="981">
        <f t="shared" si="23"/>
        <v>0</v>
      </c>
      <c r="N499" s="35">
        <f>(K499/B463)*M463</f>
        <v>0</v>
      </c>
      <c r="O499" s="942"/>
      <c r="P499" s="942"/>
      <c r="Q499" s="942"/>
      <c r="R499" s="942"/>
      <c r="S499" s="1365">
        <f t="shared" si="20"/>
        <v>0</v>
      </c>
      <c r="T499" s="1502">
        <f>(L499/M463)*U461</f>
        <v>0</v>
      </c>
      <c r="U499" s="1510">
        <f t="shared" si="21"/>
        <v>0</v>
      </c>
      <c r="V499" s="1504">
        <f>(N499/M463)*U461</f>
        <v>0</v>
      </c>
      <c r="W499" s="5478"/>
      <c r="X499" s="529"/>
      <c r="Y499" s="5357"/>
      <c r="Z499" s="1288" t="s">
        <v>1382</v>
      </c>
      <c r="AA499"/>
    </row>
    <row r="500" spans="1:27" ht="18" customHeight="1">
      <c r="A500" s="5357"/>
      <c r="B500" s="72"/>
      <c r="C500" s="73"/>
      <c r="D500" s="34"/>
      <c r="E500" s="1505"/>
      <c r="F500" s="982"/>
      <c r="G500" s="982"/>
      <c r="H500" s="982"/>
      <c r="I500" s="982"/>
      <c r="J500" s="1501">
        <f t="shared" si="22"/>
        <v>0</v>
      </c>
      <c r="K500" s="979">
        <f t="shared" si="18"/>
        <v>0</v>
      </c>
      <c r="L500" s="980">
        <f>IF(ISTEXT(B500),B500,IF(ISBLANK(B500),0,(B500/B463)*M463))</f>
        <v>0</v>
      </c>
      <c r="M500" s="981">
        <f t="shared" si="23"/>
        <v>0</v>
      </c>
      <c r="N500" s="35">
        <f>(K500/B463)*M463</f>
        <v>0</v>
      </c>
      <c r="O500" s="942"/>
      <c r="P500" s="942"/>
      <c r="Q500" s="942"/>
      <c r="R500" s="942"/>
      <c r="S500" s="1365">
        <f t="shared" si="20"/>
        <v>0</v>
      </c>
      <c r="T500" s="1502">
        <f>(L500/M463)*U461</f>
        <v>0</v>
      </c>
      <c r="U500" s="1510">
        <f t="shared" si="21"/>
        <v>0</v>
      </c>
      <c r="V500" s="1504">
        <f>(N500/M463)*U461</f>
        <v>0</v>
      </c>
      <c r="W500" s="5478"/>
      <c r="X500" s="529"/>
      <c r="Y500" s="5357"/>
      <c r="Z500" s="1288" t="s">
        <v>1382</v>
      </c>
      <c r="AA500"/>
    </row>
    <row r="501" spans="1:27" ht="18" customHeight="1">
      <c r="A501" s="5357"/>
      <c r="B501" s="72"/>
      <c r="C501" s="73"/>
      <c r="D501" s="34"/>
      <c r="E501" s="1505"/>
      <c r="F501" s="982"/>
      <c r="G501" s="982"/>
      <c r="H501" s="982"/>
      <c r="I501" s="982"/>
      <c r="J501" s="1501">
        <f t="shared" si="22"/>
        <v>0</v>
      </c>
      <c r="K501" s="979">
        <f t="shared" si="18"/>
        <v>0</v>
      </c>
      <c r="L501" s="980">
        <f>IF(ISTEXT(B501),B501,IF(ISBLANK(B501),0,(B501/B463)*M463))</f>
        <v>0</v>
      </c>
      <c r="M501" s="981">
        <f t="shared" si="23"/>
        <v>0</v>
      </c>
      <c r="N501" s="35">
        <f>(K501/B463)*M463</f>
        <v>0</v>
      </c>
      <c r="O501" s="942"/>
      <c r="P501" s="942"/>
      <c r="Q501" s="942"/>
      <c r="R501" s="942"/>
      <c r="S501" s="1365">
        <f t="shared" si="20"/>
        <v>0</v>
      </c>
      <c r="T501" s="1502">
        <f>(L501/M463)*U461</f>
        <v>0</v>
      </c>
      <c r="U501" s="1510">
        <f t="shared" si="21"/>
        <v>0</v>
      </c>
      <c r="V501" s="1504">
        <f>(N501/M463)*U461</f>
        <v>0</v>
      </c>
      <c r="W501" s="5478"/>
      <c r="X501" s="529"/>
      <c r="Y501" s="5357"/>
      <c r="Z501" s="1288" t="s">
        <v>1382</v>
      </c>
      <c r="AA501"/>
    </row>
    <row r="502" spans="1:27" ht="18" customHeight="1">
      <c r="A502" s="5357"/>
      <c r="B502" s="72"/>
      <c r="C502" s="73"/>
      <c r="D502" s="34"/>
      <c r="E502" s="1505"/>
      <c r="F502" s="982"/>
      <c r="G502" s="982"/>
      <c r="H502" s="982"/>
      <c r="I502" s="982"/>
      <c r="J502" s="1501">
        <f t="shared" si="22"/>
        <v>0</v>
      </c>
      <c r="K502" s="979">
        <f t="shared" si="18"/>
        <v>0</v>
      </c>
      <c r="L502" s="980">
        <f>IF(ISTEXT(B502),B502,IF(ISBLANK(B502),0,(B502/B463)*M463))</f>
        <v>0</v>
      </c>
      <c r="M502" s="981">
        <f t="shared" si="23"/>
        <v>0</v>
      </c>
      <c r="N502" s="35">
        <f>(K502/B463)*M463</f>
        <v>0</v>
      </c>
      <c r="O502" s="942"/>
      <c r="P502" s="942"/>
      <c r="Q502" s="942"/>
      <c r="R502" s="942"/>
      <c r="S502" s="1365">
        <f t="shared" si="20"/>
        <v>0</v>
      </c>
      <c r="T502" s="1502">
        <f>(L502/M463)*U461</f>
        <v>0</v>
      </c>
      <c r="U502" s="1510">
        <f t="shared" si="21"/>
        <v>0</v>
      </c>
      <c r="V502" s="1504">
        <f>(N502/M463)*U461</f>
        <v>0</v>
      </c>
      <c r="W502" s="5478"/>
      <c r="X502" s="529"/>
      <c r="Y502" s="5357"/>
      <c r="Z502" s="1288" t="s">
        <v>1382</v>
      </c>
      <c r="AA502"/>
    </row>
    <row r="503" spans="1:27" ht="18" customHeight="1">
      <c r="A503" s="5357"/>
      <c r="B503" s="72"/>
      <c r="C503" s="73"/>
      <c r="D503" s="34"/>
      <c r="E503" s="1505"/>
      <c r="F503" s="982"/>
      <c r="G503" s="982"/>
      <c r="H503" s="982"/>
      <c r="I503" s="982"/>
      <c r="J503" s="1501">
        <f t="shared" si="22"/>
        <v>0</v>
      </c>
      <c r="K503" s="979">
        <f t="shared" si="18"/>
        <v>0</v>
      </c>
      <c r="L503" s="980">
        <f>IF(ISTEXT(B503),B503,IF(ISBLANK(B503),0,(B503/B463)*M463))</f>
        <v>0</v>
      </c>
      <c r="M503" s="981">
        <f t="shared" si="23"/>
        <v>0</v>
      </c>
      <c r="N503" s="35">
        <f>(K503/B463)*M463</f>
        <v>0</v>
      </c>
      <c r="O503" s="942"/>
      <c r="P503" s="942"/>
      <c r="Q503" s="942"/>
      <c r="R503" s="942"/>
      <c r="S503" s="1365">
        <f t="shared" si="20"/>
        <v>0</v>
      </c>
      <c r="T503" s="1502">
        <f>(L503/M463)*U461</f>
        <v>0</v>
      </c>
      <c r="U503" s="1510">
        <f t="shared" si="21"/>
        <v>0</v>
      </c>
      <c r="V503" s="1504">
        <f>(N503/M463)*U461</f>
        <v>0</v>
      </c>
      <c r="W503" s="5478"/>
      <c r="X503" s="529"/>
      <c r="Y503" s="5357"/>
      <c r="Z503" s="1288" t="s">
        <v>1382</v>
      </c>
      <c r="AA503"/>
    </row>
    <row r="504" spans="1:27" ht="18" customHeight="1">
      <c r="A504" s="5357"/>
      <c r="B504" s="72"/>
      <c r="C504" s="73"/>
      <c r="D504" s="34"/>
      <c r="E504" s="1505"/>
      <c r="F504" s="982"/>
      <c r="G504" s="982"/>
      <c r="H504" s="982"/>
      <c r="I504" s="982"/>
      <c r="J504" s="1501">
        <f t="shared" si="22"/>
        <v>0</v>
      </c>
      <c r="K504" s="979">
        <f t="shared" si="18"/>
        <v>0</v>
      </c>
      <c r="L504" s="980">
        <f>IF(ISTEXT(B504),B504,IF(ISBLANK(B504),0,(B504/B463)*M463))</f>
        <v>0</v>
      </c>
      <c r="M504" s="981">
        <f t="shared" si="23"/>
        <v>0</v>
      </c>
      <c r="N504" s="35">
        <f>(K504/B463)*M463</f>
        <v>0</v>
      </c>
      <c r="O504" s="942"/>
      <c r="P504" s="942"/>
      <c r="Q504" s="942"/>
      <c r="R504" s="942"/>
      <c r="S504" s="1365">
        <f t="shared" si="20"/>
        <v>0</v>
      </c>
      <c r="T504" s="1502">
        <f>(L504/M463)*U461</f>
        <v>0</v>
      </c>
      <c r="U504" s="1510">
        <f t="shared" si="21"/>
        <v>0</v>
      </c>
      <c r="V504" s="1504">
        <f>(N504/M463)*U461</f>
        <v>0</v>
      </c>
      <c r="W504" s="5478"/>
      <c r="X504" s="529"/>
      <c r="Y504" s="5357"/>
      <c r="Z504" s="1288" t="s">
        <v>1382</v>
      </c>
      <c r="AA504"/>
    </row>
    <row r="505" spans="1:27" ht="18" customHeight="1">
      <c r="A505" s="5357"/>
      <c r="B505" s="72"/>
      <c r="C505" s="73"/>
      <c r="D505" s="34"/>
      <c r="E505" s="1505"/>
      <c r="F505" s="982"/>
      <c r="G505" s="982"/>
      <c r="H505" s="982"/>
      <c r="I505" s="982"/>
      <c r="J505" s="1501">
        <f t="shared" si="22"/>
        <v>0</v>
      </c>
      <c r="K505" s="979">
        <f t="shared" si="18"/>
        <v>0</v>
      </c>
      <c r="L505" s="980">
        <f>IF(ISTEXT(B505),B505,IF(ISBLANK(B505),0,(B505/B463)*M463))</f>
        <v>0</v>
      </c>
      <c r="M505" s="981">
        <f t="shared" si="23"/>
        <v>0</v>
      </c>
      <c r="N505" s="35">
        <f>(K505/B463)*M463</f>
        <v>0</v>
      </c>
      <c r="O505" s="942"/>
      <c r="P505" s="942"/>
      <c r="Q505" s="942"/>
      <c r="R505" s="942"/>
      <c r="S505" s="1365">
        <f t="shared" si="20"/>
        <v>0</v>
      </c>
      <c r="T505" s="1502">
        <f>(L505/M463)*U461</f>
        <v>0</v>
      </c>
      <c r="U505" s="1510">
        <f t="shared" si="21"/>
        <v>0</v>
      </c>
      <c r="V505" s="1504">
        <f>(N505/M463)*U461</f>
        <v>0</v>
      </c>
      <c r="W505" s="5478"/>
      <c r="X505" s="529"/>
      <c r="Y505" s="5357"/>
      <c r="Z505" s="1288" t="s">
        <v>1382</v>
      </c>
      <c r="AA505"/>
    </row>
    <row r="506" spans="1:27" ht="18" customHeight="1">
      <c r="A506" s="5357"/>
      <c r="B506" s="72"/>
      <c r="C506" s="73"/>
      <c r="D506" s="34"/>
      <c r="E506" s="1505"/>
      <c r="F506" s="982"/>
      <c r="G506" s="982"/>
      <c r="H506" s="982"/>
      <c r="I506" s="982"/>
      <c r="J506" s="1501">
        <f t="shared" si="22"/>
        <v>0</v>
      </c>
      <c r="K506" s="979">
        <f t="shared" si="18"/>
        <v>0</v>
      </c>
      <c r="L506" s="980">
        <f>IF(ISTEXT(B506),B506,IF(ISBLANK(B506),0,(B506/B463)*M463))</f>
        <v>0</v>
      </c>
      <c r="M506" s="981">
        <f t="shared" si="23"/>
        <v>0</v>
      </c>
      <c r="N506" s="35">
        <f>(K506/B463)*M463</f>
        <v>0</v>
      </c>
      <c r="O506" s="942"/>
      <c r="P506" s="942"/>
      <c r="Q506" s="942"/>
      <c r="R506" s="942"/>
      <c r="S506" s="1365">
        <f t="shared" si="20"/>
        <v>0</v>
      </c>
      <c r="T506" s="1502">
        <f>(L506/M463)*U461</f>
        <v>0</v>
      </c>
      <c r="U506" s="1510">
        <f t="shared" si="21"/>
        <v>0</v>
      </c>
      <c r="V506" s="1504">
        <f>(N506/M463)*U461</f>
        <v>0</v>
      </c>
      <c r="W506" s="5478"/>
      <c r="X506" s="529"/>
      <c r="Y506" s="5357"/>
      <c r="Z506" s="1288" t="s">
        <v>1382</v>
      </c>
      <c r="AA506"/>
    </row>
    <row r="507" spans="1:27" ht="18" customHeight="1">
      <c r="A507" s="5357"/>
      <c r="B507" s="72"/>
      <c r="C507" s="73"/>
      <c r="D507" s="34"/>
      <c r="E507" s="1505"/>
      <c r="F507" s="982"/>
      <c r="G507" s="982"/>
      <c r="H507" s="982"/>
      <c r="I507" s="982"/>
      <c r="J507" s="1501">
        <f t="shared" si="22"/>
        <v>0</v>
      </c>
      <c r="K507" s="979">
        <f t="shared" si="18"/>
        <v>0</v>
      </c>
      <c r="L507" s="980">
        <f>IF(ISTEXT(B507),B507,IF(ISBLANK(B507),0,(B507/B463)*M463))</f>
        <v>0</v>
      </c>
      <c r="M507" s="981">
        <f t="shared" si="23"/>
        <v>0</v>
      </c>
      <c r="N507" s="35">
        <f>(K507/B463)*M463</f>
        <v>0</v>
      </c>
      <c r="O507" s="942"/>
      <c r="P507" s="942"/>
      <c r="Q507" s="942"/>
      <c r="R507" s="942"/>
      <c r="S507" s="1365">
        <f t="shared" si="20"/>
        <v>0</v>
      </c>
      <c r="T507" s="1502">
        <f>(L507/M463)*U461</f>
        <v>0</v>
      </c>
      <c r="U507" s="1510">
        <f t="shared" si="21"/>
        <v>0</v>
      </c>
      <c r="V507" s="1504">
        <f>(N507/M463)*U461</f>
        <v>0</v>
      </c>
      <c r="W507" s="5478"/>
      <c r="X507" s="529"/>
      <c r="Y507" s="5357"/>
      <c r="Z507" s="1288" t="s">
        <v>1382</v>
      </c>
      <c r="AA507"/>
    </row>
    <row r="508" spans="1:27" ht="18" customHeight="1">
      <c r="A508" s="5357"/>
      <c r="B508" s="72"/>
      <c r="C508" s="73"/>
      <c r="D508" s="34"/>
      <c r="E508" s="1505"/>
      <c r="F508" s="982"/>
      <c r="G508" s="982"/>
      <c r="H508" s="982"/>
      <c r="I508" s="982"/>
      <c r="J508" s="1501">
        <f t="shared" si="22"/>
        <v>0</v>
      </c>
      <c r="K508" s="979">
        <f t="shared" si="18"/>
        <v>0</v>
      </c>
      <c r="L508" s="980">
        <f>IF(ISTEXT(B508),B508,IF(ISBLANK(B508),0,(B508/B463)*M463))</f>
        <v>0</v>
      </c>
      <c r="M508" s="981">
        <f t="shared" si="23"/>
        <v>0</v>
      </c>
      <c r="N508" s="35">
        <f>(K508/B463)*M463</f>
        <v>0</v>
      </c>
      <c r="O508" s="942"/>
      <c r="P508" s="942"/>
      <c r="Q508" s="942"/>
      <c r="R508" s="942"/>
      <c r="S508" s="1365">
        <f t="shared" si="20"/>
        <v>0</v>
      </c>
      <c r="T508" s="1502">
        <f>(L508/M463)*U461</f>
        <v>0</v>
      </c>
      <c r="U508" s="1510">
        <f t="shared" si="21"/>
        <v>0</v>
      </c>
      <c r="V508" s="1504">
        <f>(N508/M463)*U461</f>
        <v>0</v>
      </c>
      <c r="W508" s="5478"/>
      <c r="X508" s="529"/>
      <c r="Y508" s="5357"/>
      <c r="Z508" s="5507" t="s">
        <v>1444</v>
      </c>
      <c r="AA508" s="5508"/>
    </row>
    <row r="509" spans="1:27" ht="18" customHeight="1">
      <c r="A509" s="5357"/>
      <c r="B509" s="74"/>
      <c r="C509" s="983"/>
      <c r="D509" s="1052"/>
      <c r="E509" s="1505"/>
      <c r="F509" s="982"/>
      <c r="G509" s="982"/>
      <c r="H509" s="982"/>
      <c r="I509" s="982"/>
      <c r="J509" s="1501">
        <f t="shared" si="22"/>
        <v>0</v>
      </c>
      <c r="K509" s="979">
        <f t="shared" si="18"/>
        <v>0</v>
      </c>
      <c r="L509" s="980">
        <f>IF(ISTEXT(B509),B509,IF(ISBLANK(B509),0,(B509/B463)*M463))</f>
        <v>0</v>
      </c>
      <c r="M509" s="981">
        <f t="shared" si="23"/>
        <v>0</v>
      </c>
      <c r="N509" s="35">
        <f>(K509/B463)*M463</f>
        <v>0</v>
      </c>
      <c r="O509" s="942"/>
      <c r="P509" s="942"/>
      <c r="Q509" s="942"/>
      <c r="R509" s="942"/>
      <c r="S509" s="1365">
        <f t="shared" si="20"/>
        <v>0</v>
      </c>
      <c r="T509" s="1502">
        <f>(L509/M463)*U461</f>
        <v>0</v>
      </c>
      <c r="U509" s="1510">
        <f t="shared" si="21"/>
        <v>0</v>
      </c>
      <c r="V509" s="1504">
        <f>(N509/M463)*U461</f>
        <v>0</v>
      </c>
      <c r="W509" s="5478"/>
      <c r="X509" s="529"/>
      <c r="Y509" s="5357"/>
      <c r="Z509" s="5507"/>
      <c r="AA509" s="5508"/>
    </row>
    <row r="510" spans="1:27" ht="18" customHeight="1">
      <c r="A510" s="5357"/>
      <c r="B510" s="5568"/>
      <c r="C510" s="5569"/>
      <c r="D510" s="5569"/>
      <c r="E510" s="5569"/>
      <c r="F510" s="5569"/>
      <c r="G510" s="5569"/>
      <c r="H510" s="5569"/>
      <c r="I510" s="5569"/>
      <c r="J510" s="5569"/>
      <c r="K510" s="5569"/>
      <c r="L510" s="5569"/>
      <c r="M510" s="5569"/>
      <c r="N510" s="5570"/>
      <c r="O510" s="1332"/>
      <c r="P510" s="1333"/>
      <c r="Q510" s="1333"/>
      <c r="R510" s="1333"/>
      <c r="S510" s="1334"/>
      <c r="T510" s="1334"/>
      <c r="U510" s="1334"/>
      <c r="V510" s="1335"/>
      <c r="W510" s="5478"/>
      <c r="X510" s="529"/>
      <c r="Y510" s="5357"/>
      <c r="Z510" s="5507"/>
      <c r="AA510" s="5508"/>
    </row>
    <row r="511" spans="1:27" ht="18" customHeight="1">
      <c r="A511" s="5357"/>
      <c r="B511" s="1506"/>
      <c r="C511" s="1053"/>
      <c r="D511" s="1054">
        <f>SUM(D469:D510)</f>
        <v>2E-3</v>
      </c>
      <c r="E511" s="1054"/>
      <c r="F511" s="1055"/>
      <c r="G511" s="1055"/>
      <c r="H511" s="1055"/>
      <c r="I511" s="1055"/>
      <c r="J511" s="1056"/>
      <c r="K511" s="1056"/>
      <c r="L511" s="1057"/>
      <c r="M511" s="1057"/>
      <c r="N511" s="36">
        <f>SUM(N469:N510)</f>
        <v>1.1429999999999999E-2</v>
      </c>
      <c r="O511" s="1332"/>
      <c r="P511" s="1333"/>
      <c r="Q511" s="1333"/>
      <c r="R511" s="1333"/>
      <c r="S511" s="1334"/>
      <c r="T511" s="1334"/>
      <c r="U511" s="1334"/>
      <c r="V511" s="1335"/>
      <c r="W511" s="5478"/>
      <c r="X511" s="529"/>
      <c r="Y511" s="5357"/>
      <c r="Z511" s="5507"/>
      <c r="AA511" s="5508"/>
    </row>
    <row r="512" spans="1:27" ht="18" customHeight="1">
      <c r="A512" s="5357"/>
      <c r="B512" s="5571" t="s">
        <v>2231</v>
      </c>
      <c r="C512" s="5572"/>
      <c r="D512" s="5572"/>
      <c r="E512" s="5572"/>
      <c r="F512" s="5572"/>
      <c r="G512" s="5572"/>
      <c r="H512" s="5572"/>
      <c r="I512" s="5572"/>
      <c r="J512" s="5572"/>
      <c r="K512" s="5572"/>
      <c r="L512" s="5572"/>
      <c r="M512" s="5572"/>
      <c r="N512" s="5573"/>
      <c r="O512" s="1326"/>
      <c r="P512" s="1326"/>
      <c r="Q512" s="1327"/>
      <c r="R512" s="1328"/>
      <c r="S512" s="1328"/>
      <c r="T512" s="1328"/>
      <c r="U512" s="1328"/>
      <c r="V512" s="1329"/>
      <c r="W512" s="5478"/>
      <c r="X512" s="529"/>
      <c r="Y512" s="5357"/>
      <c r="Z512" s="1288" t="s">
        <v>1382</v>
      </c>
      <c r="AA512"/>
    </row>
    <row r="513" spans="1:27" ht="18" customHeight="1">
      <c r="A513" s="5357"/>
      <c r="B513" s="1382"/>
      <c r="C513" s="955" t="s">
        <v>295</v>
      </c>
      <c r="D513" s="956"/>
      <c r="E513" s="956"/>
      <c r="F513" s="956"/>
      <c r="G513" s="5323" t="s">
        <v>247</v>
      </c>
      <c r="H513" s="5323"/>
      <c r="I513" s="5323"/>
      <c r="J513" s="5323"/>
      <c r="K513" s="5323"/>
      <c r="L513" s="5323"/>
      <c r="M513" s="5323"/>
      <c r="N513" s="5324"/>
      <c r="O513" s="1326"/>
      <c r="P513" s="1326"/>
      <c r="Q513" s="1327"/>
      <c r="R513" s="1328"/>
      <c r="S513" s="1328"/>
      <c r="T513" s="1328"/>
      <c r="U513" s="1328"/>
      <c r="V513" s="1329"/>
      <c r="W513" s="5478"/>
      <c r="X513" s="529"/>
      <c r="Y513" s="5357"/>
      <c r="Z513" s="1288" t="s">
        <v>1382</v>
      </c>
      <c r="AA513"/>
    </row>
    <row r="514" spans="1:27" ht="18" customHeight="1">
      <c r="A514" s="5357"/>
      <c r="B514" s="1507"/>
      <c r="C514" s="957" t="s">
        <v>316</v>
      </c>
      <c r="D514" s="958" t="s">
        <v>345</v>
      </c>
      <c r="E514" s="959"/>
      <c r="F514" s="959"/>
      <c r="G514" s="5323"/>
      <c r="H514" s="5323"/>
      <c r="I514" s="5323"/>
      <c r="J514" s="5323"/>
      <c r="K514" s="5323"/>
      <c r="L514" s="5323"/>
      <c r="M514" s="5323"/>
      <c r="N514" s="5324"/>
      <c r="O514" s="1326"/>
      <c r="P514" s="1326"/>
      <c r="Q514" s="1327"/>
      <c r="R514" s="1328"/>
      <c r="S514" s="1328"/>
      <c r="T514" s="1328"/>
      <c r="U514" s="1328"/>
      <c r="V514" s="1329"/>
      <c r="W514" s="5478"/>
      <c r="X514" s="529"/>
      <c r="Y514" s="5357"/>
      <c r="Z514" s="1288" t="s">
        <v>1382</v>
      </c>
      <c r="AA514"/>
    </row>
    <row r="515" spans="1:27" ht="18" customHeight="1">
      <c r="A515" s="5357"/>
      <c r="B515" s="1507"/>
      <c r="C515" s="960" t="s">
        <v>297</v>
      </c>
      <c r="D515" s="955" t="s">
        <v>298</v>
      </c>
      <c r="E515" s="959"/>
      <c r="F515" s="959"/>
      <c r="G515" s="955"/>
      <c r="H515" s="961"/>
      <c r="I515" s="961"/>
      <c r="J515" s="961"/>
      <c r="K515" s="961"/>
      <c r="L515" s="961"/>
      <c r="M515" s="961"/>
      <c r="N515" s="39"/>
      <c r="O515" s="1326"/>
      <c r="P515" s="1326"/>
      <c r="Q515" s="1327"/>
      <c r="R515" s="1328"/>
      <c r="S515" s="1328"/>
      <c r="T515" s="1328"/>
      <c r="U515" s="1328"/>
      <c r="V515" s="1329"/>
      <c r="W515" s="5478"/>
      <c r="X515" s="529"/>
      <c r="Y515" s="5357"/>
      <c r="Z515" s="1288" t="s">
        <v>1382</v>
      </c>
      <c r="AA515"/>
    </row>
    <row r="516" spans="1:27" ht="18" customHeight="1">
      <c r="A516" s="5357"/>
      <c r="B516" s="1318"/>
      <c r="C516" s="962"/>
      <c r="D516" s="963"/>
      <c r="E516" s="964"/>
      <c r="F516" s="964"/>
      <c r="G516" s="965"/>
      <c r="H516" s="966"/>
      <c r="I516" s="966"/>
      <c r="J516" s="966"/>
      <c r="K516" s="1062" t="s">
        <v>299</v>
      </c>
      <c r="L516" s="966"/>
      <c r="M516" s="966"/>
      <c r="N516" s="40"/>
      <c r="O516" s="1326"/>
      <c r="P516" s="1326"/>
      <c r="Q516" s="1327"/>
      <c r="R516" s="1328"/>
      <c r="S516" s="1328"/>
      <c r="T516" s="1328"/>
      <c r="U516" s="1328"/>
      <c r="V516" s="1329"/>
      <c r="W516" s="5478"/>
      <c r="X516" s="529"/>
      <c r="Y516" s="5357"/>
      <c r="Z516" s="1288" t="s">
        <v>1382</v>
      </c>
      <c r="AA516"/>
    </row>
    <row r="517" spans="1:27" ht="18" customHeight="1">
      <c r="A517" s="5357"/>
      <c r="B517" s="2896">
        <v>1</v>
      </c>
      <c r="C517" s="968" t="s">
        <v>346</v>
      </c>
      <c r="D517" s="374"/>
      <c r="E517" s="374"/>
      <c r="F517" s="374"/>
      <c r="G517" s="374"/>
      <c r="H517" s="374"/>
      <c r="I517" s="374"/>
      <c r="J517" s="374"/>
      <c r="K517" s="1062" t="s">
        <v>300</v>
      </c>
      <c r="L517" s="374"/>
      <c r="M517" s="374"/>
      <c r="N517" s="41"/>
      <c r="O517" s="1326"/>
      <c r="P517" s="1326"/>
      <c r="Q517" s="1327"/>
      <c r="R517" s="1328"/>
      <c r="S517" s="1328"/>
      <c r="T517" s="1328"/>
      <c r="U517" s="1328"/>
      <c r="V517" s="1329"/>
      <c r="W517" s="5478"/>
      <c r="X517" s="529"/>
      <c r="Y517" s="5357"/>
      <c r="Z517" s="1288" t="s">
        <v>1382</v>
      </c>
      <c r="AA517"/>
    </row>
    <row r="518" spans="1:27" ht="18" customHeight="1">
      <c r="A518" s="5357"/>
      <c r="B518" s="2896">
        <f>LARGE(B517:B517,1)+1</f>
        <v>2</v>
      </c>
      <c r="C518" s="967"/>
      <c r="D518" s="374"/>
      <c r="E518" s="374"/>
      <c r="F518" s="374"/>
      <c r="G518" s="374"/>
      <c r="H518" s="374"/>
      <c r="I518" s="374"/>
      <c r="J518" s="374"/>
      <c r="K518" s="1062" t="s">
        <v>302</v>
      </c>
      <c r="L518" s="374"/>
      <c r="M518" s="374"/>
      <c r="N518" s="41"/>
      <c r="O518" s="1326"/>
      <c r="P518" s="1326"/>
      <c r="Q518" s="1327"/>
      <c r="R518" s="1328"/>
      <c r="S518" s="1328"/>
      <c r="T518" s="1328"/>
      <c r="U518" s="1328"/>
      <c r="V518" s="1329"/>
      <c r="W518" s="5478"/>
      <c r="X518" s="529"/>
      <c r="Y518" s="5357"/>
      <c r="Z518" s="1288" t="s">
        <v>1382</v>
      </c>
      <c r="AA518"/>
    </row>
    <row r="519" spans="1:27" ht="18" customHeight="1">
      <c r="A519" s="5357"/>
      <c r="B519" s="2896">
        <f>LARGE(B517:B518,1)+1</f>
        <v>3</v>
      </c>
      <c r="C519" s="968" t="s">
        <v>347</v>
      </c>
      <c r="D519" s="374"/>
      <c r="E519" s="374"/>
      <c r="F519" s="374"/>
      <c r="G519" s="374"/>
      <c r="H519" s="374"/>
      <c r="I519" s="374"/>
      <c r="J519" s="374"/>
      <c r="K519" s="374"/>
      <c r="L519" s="374"/>
      <c r="M519" s="374"/>
      <c r="N519" s="41"/>
      <c r="O519" s="1326"/>
      <c r="P519" s="1326"/>
      <c r="Q519" s="1327"/>
      <c r="R519" s="1328"/>
      <c r="S519" s="1328"/>
      <c r="T519" s="1328"/>
      <c r="U519" s="1328"/>
      <c r="V519" s="1329"/>
      <c r="W519" s="5478"/>
      <c r="X519" s="529"/>
      <c r="Y519" s="5357"/>
      <c r="Z519" s="1288" t="s">
        <v>1382</v>
      </c>
      <c r="AA519"/>
    </row>
    <row r="520" spans="1:27" ht="18" customHeight="1">
      <c r="A520" s="5357"/>
      <c r="B520" s="2896">
        <f>LARGE(B517:B519,1)+1</f>
        <v>4</v>
      </c>
      <c r="C520" s="968"/>
      <c r="D520" s="374"/>
      <c r="E520" s="374"/>
      <c r="F520" s="374"/>
      <c r="G520" s="374"/>
      <c r="H520" s="374"/>
      <c r="I520" s="374"/>
      <c r="J520" s="374"/>
      <c r="K520" s="374"/>
      <c r="L520" s="374"/>
      <c r="M520" s="374"/>
      <c r="N520" s="41"/>
      <c r="O520" s="1326"/>
      <c r="P520" s="1326"/>
      <c r="Q520" s="1327"/>
      <c r="R520" s="1328"/>
      <c r="S520" s="1328"/>
      <c r="T520" s="1328"/>
      <c r="U520" s="1328"/>
      <c r="V520" s="1329"/>
      <c r="W520" s="5478"/>
      <c r="X520" s="529"/>
      <c r="Y520" s="5357"/>
      <c r="Z520" s="1288" t="s">
        <v>1382</v>
      </c>
      <c r="AA520"/>
    </row>
    <row r="521" spans="1:27" ht="18" customHeight="1">
      <c r="A521" s="5357"/>
      <c r="B521" s="2896">
        <f>LARGE(B517:B520,1)+1</f>
        <v>5</v>
      </c>
      <c r="C521" s="968" t="s">
        <v>298</v>
      </c>
      <c r="D521" s="374"/>
      <c r="E521" s="374"/>
      <c r="F521" s="374"/>
      <c r="G521" s="374"/>
      <c r="H521" s="374"/>
      <c r="I521" s="374"/>
      <c r="J521" s="374"/>
      <c r="K521" s="374"/>
      <c r="L521" s="374"/>
      <c r="M521" s="374"/>
      <c r="N521" s="41"/>
      <c r="O521" s="1326"/>
      <c r="P521" s="1326"/>
      <c r="Q521" s="1327"/>
      <c r="R521" s="1328"/>
      <c r="S521" s="1328"/>
      <c r="T521" s="1328"/>
      <c r="U521" s="1328"/>
      <c r="V521" s="1329"/>
      <c r="W521" s="5478"/>
      <c r="X521" s="529"/>
      <c r="Y521" s="5357"/>
      <c r="Z521" s="1288" t="s">
        <v>1382</v>
      </c>
      <c r="AA521"/>
    </row>
    <row r="522" spans="1:27" ht="18" customHeight="1">
      <c r="A522" s="5357"/>
      <c r="B522" s="2896">
        <f>LARGE(B517:B521,1)+1</f>
        <v>6</v>
      </c>
      <c r="C522" s="968"/>
      <c r="D522" s="374"/>
      <c r="E522" s="374"/>
      <c r="F522" s="374"/>
      <c r="G522" s="374"/>
      <c r="H522" s="374"/>
      <c r="I522" s="374"/>
      <c r="J522" s="374"/>
      <c r="K522" s="374"/>
      <c r="L522" s="374"/>
      <c r="M522" s="374"/>
      <c r="N522" s="41"/>
      <c r="O522" s="1326"/>
      <c r="P522" s="1326"/>
      <c r="Q522" s="1327"/>
      <c r="R522" s="1328"/>
      <c r="S522" s="1328"/>
      <c r="T522" s="1328"/>
      <c r="U522" s="1328"/>
      <c r="V522" s="1329"/>
      <c r="W522" s="5478"/>
      <c r="X522" s="529"/>
      <c r="Y522" s="5357"/>
      <c r="Z522" s="1288" t="s">
        <v>1382</v>
      </c>
      <c r="AA522"/>
    </row>
    <row r="523" spans="1:27" ht="18" customHeight="1">
      <c r="A523" s="5357"/>
      <c r="B523" s="2896">
        <f>LARGE(B517:B522,1)+1</f>
        <v>7</v>
      </c>
      <c r="C523" s="968" t="s">
        <v>348</v>
      </c>
      <c r="D523" s="374"/>
      <c r="E523" s="374"/>
      <c r="F523" s="374"/>
      <c r="G523" s="374"/>
      <c r="H523" s="374"/>
      <c r="I523" s="374"/>
      <c r="J523" s="374"/>
      <c r="K523" s="374"/>
      <c r="L523" s="374"/>
      <c r="M523" s="374"/>
      <c r="N523" s="41"/>
      <c r="O523" s="1326"/>
      <c r="P523" s="1326"/>
      <c r="Q523" s="1327"/>
      <c r="R523" s="1328"/>
      <c r="S523" s="1328"/>
      <c r="T523" s="1328"/>
      <c r="U523" s="1328"/>
      <c r="V523" s="1329"/>
      <c r="W523" s="5478"/>
      <c r="X523" s="529"/>
      <c r="Y523" s="5357"/>
      <c r="Z523" s="1288" t="s">
        <v>1382</v>
      </c>
      <c r="AA523"/>
    </row>
    <row r="524" spans="1:27" ht="18" customHeight="1">
      <c r="A524" s="5357"/>
      <c r="B524" s="2896">
        <f>LARGE(B517:B523,1)+1</f>
        <v>8</v>
      </c>
      <c r="C524" s="968"/>
      <c r="D524" s="374"/>
      <c r="E524" s="374"/>
      <c r="F524" s="374"/>
      <c r="G524" s="374"/>
      <c r="H524" s="374"/>
      <c r="I524" s="374"/>
      <c r="J524" s="374"/>
      <c r="K524" s="374"/>
      <c r="L524" s="374"/>
      <c r="M524" s="374"/>
      <c r="N524" s="41"/>
      <c r="O524" s="1326"/>
      <c r="P524" s="1326"/>
      <c r="Q524" s="1327"/>
      <c r="R524" s="1328"/>
      <c r="S524" s="1328"/>
      <c r="T524" s="1328"/>
      <c r="U524" s="1328"/>
      <c r="V524" s="1329"/>
      <c r="W524" s="5478"/>
      <c r="X524" s="529"/>
      <c r="Y524" s="5357"/>
      <c r="Z524" s="1288" t="s">
        <v>1382</v>
      </c>
      <c r="AA524"/>
    </row>
    <row r="525" spans="1:27" ht="18" customHeight="1">
      <c r="A525" s="5357"/>
      <c r="B525" s="2896">
        <f>LARGE(B517:B524,1)+1</f>
        <v>9</v>
      </c>
      <c r="C525" s="968" t="s">
        <v>1445</v>
      </c>
      <c r="D525" s="374"/>
      <c r="E525" s="374"/>
      <c r="F525" s="374"/>
      <c r="G525" s="374"/>
      <c r="H525" s="374"/>
      <c r="I525" s="374"/>
      <c r="J525" s="374"/>
      <c r="K525" s="374"/>
      <c r="L525" s="374"/>
      <c r="M525" s="374"/>
      <c r="N525" s="41"/>
      <c r="O525" s="1326"/>
      <c r="P525" s="1326"/>
      <c r="Q525" s="1327"/>
      <c r="R525" s="1328"/>
      <c r="S525" s="1328"/>
      <c r="T525" s="1328"/>
      <c r="U525" s="1328"/>
      <c r="V525" s="1329"/>
      <c r="W525" s="5478"/>
      <c r="X525" s="529"/>
      <c r="Y525" s="5357"/>
      <c r="Z525" s="1288" t="s">
        <v>1382</v>
      </c>
      <c r="AA525"/>
    </row>
    <row r="526" spans="1:27" ht="18" customHeight="1">
      <c r="A526" s="5357"/>
      <c r="B526" s="2896">
        <f>LARGE(B517:B525,1)+1</f>
        <v>10</v>
      </c>
      <c r="C526" s="968"/>
      <c r="D526" s="374"/>
      <c r="E526" s="374"/>
      <c r="F526" s="374"/>
      <c r="G526" s="374"/>
      <c r="H526" s="374"/>
      <c r="I526" s="374"/>
      <c r="J526" s="374"/>
      <c r="K526" s="374"/>
      <c r="L526" s="374"/>
      <c r="M526" s="374"/>
      <c r="N526" s="41"/>
      <c r="O526" s="1326"/>
      <c r="P526" s="1326"/>
      <c r="Q526" s="1327"/>
      <c r="R526" s="1328"/>
      <c r="S526" s="1328"/>
      <c r="T526" s="1328"/>
      <c r="U526" s="1328"/>
      <c r="V526" s="1329"/>
      <c r="W526" s="5478"/>
      <c r="X526" s="529"/>
      <c r="Y526" s="5357"/>
      <c r="Z526" s="1288" t="s">
        <v>1382</v>
      </c>
      <c r="AA526"/>
    </row>
    <row r="527" spans="1:27" ht="18" customHeight="1">
      <c r="A527" s="5357"/>
      <c r="B527" s="2896">
        <f>LARGE(B517:B526,1)+1</f>
        <v>11</v>
      </c>
      <c r="C527" s="968"/>
      <c r="D527" s="374"/>
      <c r="E527" s="374"/>
      <c r="F527" s="374"/>
      <c r="G527" s="374"/>
      <c r="H527" s="374"/>
      <c r="I527" s="374"/>
      <c r="J527" s="374"/>
      <c r="K527" s="374"/>
      <c r="L527" s="374"/>
      <c r="M527" s="374"/>
      <c r="N527" s="41"/>
      <c r="O527" s="1326"/>
      <c r="P527" s="1326"/>
      <c r="Q527" s="1327"/>
      <c r="R527" s="1328"/>
      <c r="S527" s="1328"/>
      <c r="T527" s="1328"/>
      <c r="U527" s="1328"/>
      <c r="V527" s="1329"/>
      <c r="W527" s="5478"/>
      <c r="X527" s="529"/>
      <c r="Y527" s="5357"/>
      <c r="Z527" s="1288" t="s">
        <v>1382</v>
      </c>
      <c r="AA527"/>
    </row>
    <row r="528" spans="1:27" ht="18" customHeight="1">
      <c r="A528" s="5357"/>
      <c r="B528" s="2896">
        <f>LARGE(B517:B527,1)+1</f>
        <v>12</v>
      </c>
      <c r="C528" s="968"/>
      <c r="D528" s="374"/>
      <c r="E528" s="374"/>
      <c r="F528" s="374"/>
      <c r="G528" s="374"/>
      <c r="H528" s="374"/>
      <c r="I528" s="374"/>
      <c r="J528" s="374"/>
      <c r="K528" s="374"/>
      <c r="L528" s="374"/>
      <c r="M528" s="374"/>
      <c r="N528" s="41"/>
      <c r="O528" s="1326"/>
      <c r="P528" s="1326"/>
      <c r="Q528" s="1327"/>
      <c r="R528" s="1328"/>
      <c r="S528" s="1328"/>
      <c r="T528" s="1328"/>
      <c r="U528" s="1328"/>
      <c r="V528" s="1329"/>
      <c r="W528" s="5478"/>
      <c r="X528" s="529"/>
      <c r="Y528" s="5357"/>
      <c r="Z528" s="1288" t="s">
        <v>1382</v>
      </c>
      <c r="AA528"/>
    </row>
    <row r="529" spans="1:27" ht="18" customHeight="1">
      <c r="A529" s="5357"/>
      <c r="B529" s="2896">
        <f>LARGE(B517:B528,1)+1</f>
        <v>13</v>
      </c>
      <c r="C529" s="968"/>
      <c r="D529" s="374"/>
      <c r="E529" s="374"/>
      <c r="F529" s="374"/>
      <c r="G529" s="374"/>
      <c r="H529" s="374"/>
      <c r="I529" s="374"/>
      <c r="J529" s="374"/>
      <c r="K529" s="374"/>
      <c r="L529" s="374"/>
      <c r="M529" s="374"/>
      <c r="N529" s="41"/>
      <c r="O529" s="1326"/>
      <c r="P529" s="1326"/>
      <c r="Q529" s="1327"/>
      <c r="R529" s="1328"/>
      <c r="S529" s="1328"/>
      <c r="T529" s="1328"/>
      <c r="U529" s="1328"/>
      <c r="V529" s="1329"/>
      <c r="W529" s="5478"/>
      <c r="X529" s="529"/>
      <c r="Y529" s="5357"/>
      <c r="Z529" s="1288" t="s">
        <v>1382</v>
      </c>
      <c r="AA529"/>
    </row>
    <row r="530" spans="1:27" ht="18" customHeight="1">
      <c r="A530" s="5357"/>
      <c r="B530" s="2896">
        <f>LARGE(B517:B529,1)+1</f>
        <v>14</v>
      </c>
      <c r="C530" s="968"/>
      <c r="D530" s="374"/>
      <c r="E530" s="374"/>
      <c r="F530" s="374"/>
      <c r="G530" s="374"/>
      <c r="H530" s="374"/>
      <c r="I530" s="374"/>
      <c r="J530" s="374"/>
      <c r="K530" s="374"/>
      <c r="L530" s="374"/>
      <c r="M530" s="374"/>
      <c r="N530" s="41"/>
      <c r="O530" s="1326"/>
      <c r="P530" s="1326"/>
      <c r="Q530" s="1327"/>
      <c r="R530" s="1328"/>
      <c r="S530" s="1328"/>
      <c r="T530" s="1328"/>
      <c r="U530" s="1328"/>
      <c r="V530" s="1329"/>
      <c r="W530" s="5478"/>
      <c r="X530" s="529"/>
      <c r="Y530" s="5357"/>
      <c r="Z530" s="1288" t="s">
        <v>1382</v>
      </c>
      <c r="AA530"/>
    </row>
    <row r="531" spans="1:27" ht="18" customHeight="1">
      <c r="A531" s="5357"/>
      <c r="B531" s="2896">
        <f>LARGE(B517:B530,1)+1</f>
        <v>15</v>
      </c>
      <c r="C531" s="968"/>
      <c r="D531" s="374"/>
      <c r="E531" s="374"/>
      <c r="F531" s="374"/>
      <c r="G531" s="374"/>
      <c r="H531" s="374"/>
      <c r="I531" s="374"/>
      <c r="J531" s="374"/>
      <c r="K531" s="374"/>
      <c r="L531" s="374"/>
      <c r="M531" s="374"/>
      <c r="N531" s="41"/>
      <c r="O531" s="1326"/>
      <c r="P531" s="1326"/>
      <c r="Q531" s="1327"/>
      <c r="R531" s="1328"/>
      <c r="S531" s="1328"/>
      <c r="T531" s="1328"/>
      <c r="U531" s="1328"/>
      <c r="V531" s="1329"/>
      <c r="W531" s="5478"/>
      <c r="X531" s="529"/>
      <c r="Y531" s="5357"/>
      <c r="Z531" s="1288" t="s">
        <v>1382</v>
      </c>
      <c r="AA531"/>
    </row>
    <row r="532" spans="1:27" ht="18" customHeight="1">
      <c r="A532" s="5357"/>
      <c r="B532" s="2896">
        <f>LARGE(B517:B531,1)+1</f>
        <v>16</v>
      </c>
      <c r="C532" s="968"/>
      <c r="D532" s="374"/>
      <c r="E532" s="374"/>
      <c r="F532" s="374"/>
      <c r="G532" s="374"/>
      <c r="H532" s="374"/>
      <c r="I532" s="374"/>
      <c r="J532" s="374"/>
      <c r="K532" s="374"/>
      <c r="L532" s="374"/>
      <c r="M532" s="374"/>
      <c r="N532" s="41"/>
      <c r="O532" s="1326"/>
      <c r="P532" s="1326"/>
      <c r="Q532" s="1327"/>
      <c r="R532" s="1328"/>
      <c r="S532" s="1328"/>
      <c r="T532" s="1328"/>
      <c r="U532" s="1328"/>
      <c r="V532" s="1329"/>
      <c r="W532" s="5478"/>
      <c r="X532" s="529"/>
      <c r="Y532" s="5357"/>
      <c r="Z532" s="1288" t="s">
        <v>1382</v>
      </c>
      <c r="AA532"/>
    </row>
    <row r="533" spans="1:27" ht="18" customHeight="1">
      <c r="A533" s="5357"/>
      <c r="B533" s="2896">
        <f>LARGE(B517:B532,1)+1</f>
        <v>17</v>
      </c>
      <c r="C533" s="968"/>
      <c r="D533" s="374"/>
      <c r="E533" s="374"/>
      <c r="F533" s="374"/>
      <c r="G533" s="374"/>
      <c r="H533" s="374"/>
      <c r="I533" s="374"/>
      <c r="J533" s="374"/>
      <c r="K533" s="374"/>
      <c r="L533" s="374"/>
      <c r="M533" s="374"/>
      <c r="N533" s="41"/>
      <c r="O533" s="1326"/>
      <c r="P533" s="1326"/>
      <c r="Q533" s="1327"/>
      <c r="R533" s="1328"/>
      <c r="S533" s="1328"/>
      <c r="T533" s="1328"/>
      <c r="U533" s="1328"/>
      <c r="V533" s="1329"/>
      <c r="W533" s="5478"/>
      <c r="X533" s="529"/>
      <c r="Y533" s="5357"/>
      <c r="Z533" s="1288" t="s">
        <v>1382</v>
      </c>
      <c r="AA533"/>
    </row>
    <row r="534" spans="1:27" ht="18" customHeight="1">
      <c r="A534" s="5357"/>
      <c r="B534" s="2896">
        <f>LARGE(B517:B533,1)+1</f>
        <v>18</v>
      </c>
      <c r="C534" s="968"/>
      <c r="D534" s="374"/>
      <c r="E534" s="374"/>
      <c r="F534" s="374"/>
      <c r="G534" s="374"/>
      <c r="H534" s="374"/>
      <c r="I534" s="374"/>
      <c r="J534" s="374"/>
      <c r="K534" s="374"/>
      <c r="L534" s="374"/>
      <c r="M534" s="374"/>
      <c r="N534" s="41"/>
      <c r="O534" s="1326"/>
      <c r="P534" s="1326"/>
      <c r="Q534" s="1327"/>
      <c r="R534" s="1328"/>
      <c r="S534" s="1328"/>
      <c r="T534" s="1328"/>
      <c r="U534" s="1328"/>
      <c r="V534" s="1329"/>
      <c r="W534" s="5478"/>
      <c r="X534" s="529"/>
      <c r="Y534" s="5357"/>
      <c r="Z534" s="1288" t="s">
        <v>1382</v>
      </c>
      <c r="AA534"/>
    </row>
    <row r="535" spans="1:27" ht="18" customHeight="1">
      <c r="A535" s="5357"/>
      <c r="B535" s="2896">
        <f>LARGE(B517:B534,1)+1</f>
        <v>19</v>
      </c>
      <c r="C535" s="968"/>
      <c r="D535" s="374"/>
      <c r="E535" s="374"/>
      <c r="F535" s="374"/>
      <c r="G535" s="374"/>
      <c r="H535" s="374"/>
      <c r="I535" s="374"/>
      <c r="J535" s="374"/>
      <c r="K535" s="374"/>
      <c r="L535" s="374"/>
      <c r="M535" s="374"/>
      <c r="N535" s="41"/>
      <c r="O535" s="1326"/>
      <c r="P535" s="1326"/>
      <c r="Q535" s="1327"/>
      <c r="R535" s="1328"/>
      <c r="S535" s="1328"/>
      <c r="T535" s="1328"/>
      <c r="U535" s="1328"/>
      <c r="V535" s="1329"/>
      <c r="W535" s="5478"/>
      <c r="X535" s="529"/>
      <c r="Y535" s="5357"/>
      <c r="Z535" s="1288" t="s">
        <v>1382</v>
      </c>
      <c r="AA535"/>
    </row>
    <row r="536" spans="1:27" ht="18" customHeight="1">
      <c r="A536" s="5357"/>
      <c r="B536" s="2896">
        <f>LARGE(B517:B535,1)+1</f>
        <v>20</v>
      </c>
      <c r="C536" s="968"/>
      <c r="D536" s="374"/>
      <c r="E536" s="374"/>
      <c r="F536" s="374"/>
      <c r="G536" s="374"/>
      <c r="H536" s="374"/>
      <c r="I536" s="374"/>
      <c r="J536" s="374"/>
      <c r="K536" s="374"/>
      <c r="L536" s="374"/>
      <c r="M536" s="374"/>
      <c r="N536" s="41"/>
      <c r="O536" s="1326"/>
      <c r="P536" s="1326"/>
      <c r="Q536" s="1327"/>
      <c r="R536" s="1328"/>
      <c r="S536" s="1328"/>
      <c r="T536" s="1328"/>
      <c r="U536" s="1328"/>
      <c r="V536" s="1329"/>
      <c r="W536" s="5478"/>
      <c r="X536" s="529"/>
      <c r="Y536" s="5357"/>
      <c r="Z536" s="1288" t="s">
        <v>1382</v>
      </c>
      <c r="AA536"/>
    </row>
    <row r="537" spans="1:27" ht="18" customHeight="1">
      <c r="A537" s="5357"/>
      <c r="B537" s="2896">
        <f>LARGE(B517:B536,1)+1</f>
        <v>21</v>
      </c>
      <c r="C537" s="968"/>
      <c r="D537" s="374"/>
      <c r="E537" s="374"/>
      <c r="F537" s="374"/>
      <c r="G537" s="374"/>
      <c r="H537" s="374"/>
      <c r="I537" s="374"/>
      <c r="J537" s="374"/>
      <c r="K537" s="374"/>
      <c r="L537" s="374"/>
      <c r="M537" s="374"/>
      <c r="N537" s="41"/>
      <c r="O537" s="1326"/>
      <c r="P537" s="1326"/>
      <c r="Q537" s="1327"/>
      <c r="R537" s="1328"/>
      <c r="S537" s="1328"/>
      <c r="T537" s="1328"/>
      <c r="U537" s="1328"/>
      <c r="V537" s="1329"/>
      <c r="W537" s="5478"/>
      <c r="X537" s="529"/>
      <c r="Y537" s="5357"/>
      <c r="Z537" s="1288" t="s">
        <v>1382</v>
      </c>
      <c r="AA537"/>
    </row>
    <row r="538" spans="1:27" ht="18" customHeight="1">
      <c r="A538" s="5357"/>
      <c r="B538" s="2896">
        <f>LARGE(B517:B537,1)+1</f>
        <v>22</v>
      </c>
      <c r="C538" s="968"/>
      <c r="D538" s="374"/>
      <c r="E538" s="374"/>
      <c r="F538" s="374"/>
      <c r="G538" s="374"/>
      <c r="H538" s="374"/>
      <c r="I538" s="374"/>
      <c r="J538" s="374"/>
      <c r="K538" s="374"/>
      <c r="L538" s="374"/>
      <c r="M538" s="374"/>
      <c r="N538" s="41"/>
      <c r="O538" s="1326"/>
      <c r="P538" s="1326"/>
      <c r="Q538" s="1327"/>
      <c r="R538" s="1328"/>
      <c r="S538" s="1328"/>
      <c r="T538" s="1328"/>
      <c r="U538" s="1328"/>
      <c r="V538" s="1329"/>
      <c r="W538" s="5478"/>
      <c r="X538" s="529"/>
      <c r="Y538" s="5357"/>
      <c r="Z538" s="1288" t="s">
        <v>1382</v>
      </c>
      <c r="AA538"/>
    </row>
    <row r="539" spans="1:27" ht="18" customHeight="1">
      <c r="A539" s="5357"/>
      <c r="B539" s="2896">
        <f>LARGE(B517:B538,1)+1</f>
        <v>23</v>
      </c>
      <c r="C539" s="968"/>
      <c r="D539" s="374"/>
      <c r="E539" s="374"/>
      <c r="F539" s="374"/>
      <c r="G539" s="374"/>
      <c r="H539" s="374"/>
      <c r="I539" s="374"/>
      <c r="J539" s="374"/>
      <c r="K539" s="374"/>
      <c r="L539" s="374"/>
      <c r="M539" s="374"/>
      <c r="N539" s="41"/>
      <c r="O539" s="1326"/>
      <c r="P539" s="1326"/>
      <c r="Q539" s="1327"/>
      <c r="R539" s="1328"/>
      <c r="S539" s="1328"/>
      <c r="T539" s="1328"/>
      <c r="U539" s="1328"/>
      <c r="V539" s="1329"/>
      <c r="W539" s="5478"/>
      <c r="X539" s="529"/>
      <c r="Y539" s="5357"/>
      <c r="Z539" s="1288" t="s">
        <v>1382</v>
      </c>
      <c r="AA539"/>
    </row>
    <row r="540" spans="1:27" ht="18" customHeight="1">
      <c r="A540" s="5357"/>
      <c r="B540" s="2896">
        <f>LARGE(B517:B539,1)+1</f>
        <v>24</v>
      </c>
      <c r="C540" s="968"/>
      <c r="D540" s="374"/>
      <c r="E540" s="374"/>
      <c r="F540" s="374"/>
      <c r="G540" s="374"/>
      <c r="H540" s="374"/>
      <c r="I540" s="374"/>
      <c r="J540" s="374"/>
      <c r="K540" s="374"/>
      <c r="L540" s="374"/>
      <c r="M540" s="374"/>
      <c r="N540" s="41"/>
      <c r="O540" s="1326"/>
      <c r="P540" s="1326"/>
      <c r="Q540" s="1327"/>
      <c r="R540" s="1328"/>
      <c r="S540" s="1328"/>
      <c r="T540" s="1328"/>
      <c r="U540" s="1328"/>
      <c r="V540" s="1329"/>
      <c r="W540" s="5478"/>
      <c r="X540" s="529"/>
      <c r="Y540" s="5357"/>
      <c r="Z540" s="1288" t="s">
        <v>1382</v>
      </c>
      <c r="AA540"/>
    </row>
    <row r="541" spans="1:27" ht="18" customHeight="1">
      <c r="A541" s="5357"/>
      <c r="B541" s="2896">
        <f>LARGE(B517:B540,1)+1</f>
        <v>25</v>
      </c>
      <c r="C541" s="968"/>
      <c r="D541" s="374"/>
      <c r="E541" s="374"/>
      <c r="F541" s="374"/>
      <c r="G541" s="374"/>
      <c r="H541" s="374"/>
      <c r="I541" s="374"/>
      <c r="J541" s="374"/>
      <c r="K541" s="374"/>
      <c r="L541" s="374"/>
      <c r="M541" s="374"/>
      <c r="N541" s="41"/>
      <c r="O541" s="1326"/>
      <c r="P541" s="1326"/>
      <c r="Q541" s="1327"/>
      <c r="R541" s="1328"/>
      <c r="S541" s="1328"/>
      <c r="T541" s="1328"/>
      <c r="U541" s="1328"/>
      <c r="V541" s="1329"/>
      <c r="W541" s="5478"/>
      <c r="X541" s="529"/>
      <c r="Y541" s="5357"/>
      <c r="Z541" s="1288" t="s">
        <v>1382</v>
      </c>
      <c r="AA541"/>
    </row>
    <row r="542" spans="1:27" ht="18" customHeight="1">
      <c r="A542" s="5357"/>
      <c r="B542" s="2896">
        <f>LARGE(B517:B541,1)+1</f>
        <v>26</v>
      </c>
      <c r="C542" s="968"/>
      <c r="D542" s="374"/>
      <c r="E542" s="374"/>
      <c r="F542" s="374"/>
      <c r="G542" s="374"/>
      <c r="H542" s="374"/>
      <c r="I542" s="374"/>
      <c r="J542" s="374"/>
      <c r="K542" s="374"/>
      <c r="L542" s="374"/>
      <c r="M542" s="374"/>
      <c r="N542" s="41"/>
      <c r="O542" s="1326"/>
      <c r="P542" s="1326"/>
      <c r="Q542" s="1327"/>
      <c r="R542" s="1328"/>
      <c r="S542" s="1328"/>
      <c r="T542" s="1328"/>
      <c r="U542" s="1328"/>
      <c r="V542" s="1329"/>
      <c r="W542" s="5478"/>
      <c r="X542" s="529"/>
      <c r="Y542" s="5357"/>
      <c r="Z542" s="1288" t="s">
        <v>1382</v>
      </c>
      <c r="AA542"/>
    </row>
    <row r="543" spans="1:27" ht="18" customHeight="1">
      <c r="A543" s="5357"/>
      <c r="B543" s="2896">
        <f>LARGE(B517:B542,1)+1</f>
        <v>27</v>
      </c>
      <c r="C543" s="968"/>
      <c r="D543" s="374"/>
      <c r="E543" s="374"/>
      <c r="F543" s="374"/>
      <c r="G543" s="374"/>
      <c r="H543" s="374"/>
      <c r="I543" s="374"/>
      <c r="J543" s="374"/>
      <c r="K543" s="374"/>
      <c r="L543" s="374"/>
      <c r="M543" s="374"/>
      <c r="N543" s="41"/>
      <c r="O543" s="1326"/>
      <c r="P543" s="1326"/>
      <c r="Q543" s="1327"/>
      <c r="R543" s="1328"/>
      <c r="S543" s="1328"/>
      <c r="T543" s="1328"/>
      <c r="U543" s="1328"/>
      <c r="V543" s="1329"/>
      <c r="W543" s="5478"/>
      <c r="X543" s="529"/>
      <c r="Y543" s="5357"/>
      <c r="Z543" s="1288" t="s">
        <v>1382</v>
      </c>
      <c r="AA543"/>
    </row>
    <row r="544" spans="1:27" ht="18" customHeight="1">
      <c r="A544" s="5357"/>
      <c r="B544" s="2896">
        <f>LARGE(B517:B543,1)+1</f>
        <v>28</v>
      </c>
      <c r="C544" s="968"/>
      <c r="D544" s="374"/>
      <c r="E544" s="374"/>
      <c r="F544" s="374"/>
      <c r="G544" s="374"/>
      <c r="H544" s="374"/>
      <c r="I544" s="374"/>
      <c r="J544" s="374"/>
      <c r="K544" s="374"/>
      <c r="L544" s="374"/>
      <c r="M544" s="374"/>
      <c r="N544" s="41"/>
      <c r="O544" s="1326"/>
      <c r="P544" s="1326"/>
      <c r="Q544" s="1327"/>
      <c r="R544" s="1328"/>
      <c r="S544" s="1328"/>
      <c r="T544" s="1328"/>
      <c r="U544" s="1328"/>
      <c r="V544" s="1329"/>
      <c r="W544" s="5478"/>
      <c r="X544" s="529"/>
      <c r="Y544" s="5357"/>
      <c r="Z544" s="1288" t="s">
        <v>1382</v>
      </c>
      <c r="AA544"/>
    </row>
    <row r="545" spans="1:27" ht="18" customHeight="1">
      <c r="A545" s="5357"/>
      <c r="B545" s="2896">
        <f>LARGE(B517:B544,1)+1</f>
        <v>29</v>
      </c>
      <c r="C545" s="968"/>
      <c r="D545" s="374"/>
      <c r="E545" s="374"/>
      <c r="F545" s="374"/>
      <c r="G545" s="374"/>
      <c r="H545" s="374"/>
      <c r="I545" s="374"/>
      <c r="J545" s="374"/>
      <c r="K545" s="374"/>
      <c r="L545" s="374"/>
      <c r="M545" s="374"/>
      <c r="N545" s="41"/>
      <c r="O545" s="1326"/>
      <c r="P545" s="1326"/>
      <c r="Q545" s="1327"/>
      <c r="R545" s="1328"/>
      <c r="S545" s="1328"/>
      <c r="T545" s="1328"/>
      <c r="U545" s="1328"/>
      <c r="V545" s="1329"/>
      <c r="W545" s="5478"/>
      <c r="X545" s="529"/>
      <c r="Y545" s="5357"/>
      <c r="Z545" s="1288" t="s">
        <v>1382</v>
      </c>
      <c r="AA545"/>
    </row>
    <row r="546" spans="1:27" ht="18" customHeight="1">
      <c r="A546" s="5357"/>
      <c r="B546" s="2896">
        <f>LARGE(B517:B545,1)+1</f>
        <v>30</v>
      </c>
      <c r="C546" s="968"/>
      <c r="D546" s="374"/>
      <c r="E546" s="374"/>
      <c r="F546" s="374"/>
      <c r="G546" s="374"/>
      <c r="H546" s="374"/>
      <c r="I546" s="374"/>
      <c r="J546" s="374"/>
      <c r="K546" s="374"/>
      <c r="L546" s="374"/>
      <c r="M546" s="374"/>
      <c r="N546" s="41"/>
      <c r="O546" s="1326"/>
      <c r="P546" s="1326"/>
      <c r="Q546" s="1327"/>
      <c r="R546" s="1328"/>
      <c r="S546" s="1328"/>
      <c r="T546" s="1328"/>
      <c r="U546" s="1328"/>
      <c r="V546" s="1329"/>
      <c r="W546" s="5478"/>
      <c r="X546" s="529"/>
      <c r="Y546" s="5357"/>
      <c r="Z546" s="1288" t="s">
        <v>1382</v>
      </c>
      <c r="AA546"/>
    </row>
    <row r="547" spans="1:27" ht="18" customHeight="1">
      <c r="A547" s="5357"/>
      <c r="B547" s="2896">
        <f>LARGE(B517:B546,1)+1</f>
        <v>31</v>
      </c>
      <c r="C547" s="968"/>
      <c r="D547" s="374"/>
      <c r="E547" s="374"/>
      <c r="F547" s="374"/>
      <c r="G547" s="374"/>
      <c r="H547" s="374"/>
      <c r="I547" s="374"/>
      <c r="J547" s="374"/>
      <c r="K547" s="374"/>
      <c r="L547" s="374"/>
      <c r="M547" s="374"/>
      <c r="N547" s="41"/>
      <c r="O547" s="1326"/>
      <c r="P547" s="1326"/>
      <c r="Q547" s="1327"/>
      <c r="R547" s="1328"/>
      <c r="S547" s="1328"/>
      <c r="T547" s="1328"/>
      <c r="U547" s="1328"/>
      <c r="V547" s="1329"/>
      <c r="W547" s="5478"/>
      <c r="X547" s="529"/>
      <c r="Y547" s="5357"/>
      <c r="Z547" s="1288" t="s">
        <v>1382</v>
      </c>
      <c r="AA547"/>
    </row>
    <row r="548" spans="1:27" ht="18" customHeight="1">
      <c r="A548" s="5357"/>
      <c r="B548" s="2896">
        <f>LARGE(B517:B547,1)+1</f>
        <v>32</v>
      </c>
      <c r="C548" s="968"/>
      <c r="D548" s="374"/>
      <c r="E548" s="374"/>
      <c r="F548" s="374"/>
      <c r="G548" s="374"/>
      <c r="H548" s="374"/>
      <c r="I548" s="374"/>
      <c r="J548" s="374"/>
      <c r="K548" s="374"/>
      <c r="L548" s="374"/>
      <c r="M548" s="374"/>
      <c r="N548" s="41"/>
      <c r="O548" s="1326"/>
      <c r="P548" s="1326"/>
      <c r="Q548" s="1327"/>
      <c r="R548" s="1328"/>
      <c r="S548" s="1328"/>
      <c r="T548" s="1328"/>
      <c r="U548" s="1328"/>
      <c r="V548" s="1329"/>
      <c r="W548" s="5478"/>
      <c r="X548" s="529"/>
      <c r="Y548" s="5357"/>
      <c r="Z548" s="1288" t="s">
        <v>1382</v>
      </c>
      <c r="AA548"/>
    </row>
    <row r="549" spans="1:27" ht="18" customHeight="1">
      <c r="A549" s="5357"/>
      <c r="B549" s="2896">
        <f>LARGE(B517:B548,1)+1</f>
        <v>33</v>
      </c>
      <c r="C549" s="968"/>
      <c r="D549" s="374"/>
      <c r="E549" s="374"/>
      <c r="F549" s="374"/>
      <c r="G549" s="374"/>
      <c r="H549" s="374"/>
      <c r="I549" s="374"/>
      <c r="J549" s="374"/>
      <c r="K549" s="374"/>
      <c r="L549" s="374"/>
      <c r="M549" s="374"/>
      <c r="N549" s="41"/>
      <c r="O549" s="1326"/>
      <c r="P549" s="1326"/>
      <c r="Q549" s="1327"/>
      <c r="R549" s="1328"/>
      <c r="S549" s="1328"/>
      <c r="T549" s="1328"/>
      <c r="U549" s="1328"/>
      <c r="V549" s="1329"/>
      <c r="W549" s="5478"/>
      <c r="X549" s="529"/>
      <c r="Y549" s="5357"/>
      <c r="Z549" s="1288" t="s">
        <v>1382</v>
      </c>
      <c r="AA549"/>
    </row>
    <row r="550" spans="1:27" ht="18" customHeight="1">
      <c r="A550" s="5357"/>
      <c r="B550" s="2896">
        <f>LARGE(B517:B549,1)+1</f>
        <v>34</v>
      </c>
      <c r="C550" s="969"/>
      <c r="D550" s="374"/>
      <c r="E550" s="374"/>
      <c r="F550" s="374"/>
      <c r="G550" s="374"/>
      <c r="H550" s="374"/>
      <c r="I550" s="374"/>
      <c r="J550" s="374"/>
      <c r="K550" s="374"/>
      <c r="L550" s="374"/>
      <c r="M550" s="374"/>
      <c r="N550" s="41"/>
      <c r="O550" s="1326"/>
      <c r="P550" s="1326"/>
      <c r="Q550" s="1327"/>
      <c r="R550" s="1328"/>
      <c r="S550" s="1328"/>
      <c r="T550" s="1328"/>
      <c r="U550" s="1328"/>
      <c r="V550" s="1329"/>
      <c r="W550" s="5478"/>
      <c r="X550" s="529"/>
      <c r="Y550" s="5357"/>
      <c r="Z550" s="1288" t="s">
        <v>1382</v>
      </c>
      <c r="AA550"/>
    </row>
    <row r="551" spans="1:27" ht="18" customHeight="1">
      <c r="A551" s="5357"/>
      <c r="B551" s="2896">
        <f>LARGE(B517:B550,1)+1</f>
        <v>35</v>
      </c>
      <c r="C551" s="969"/>
      <c r="D551" s="374"/>
      <c r="E551" s="374"/>
      <c r="F551" s="374"/>
      <c r="G551" s="374"/>
      <c r="H551" s="374"/>
      <c r="I551" s="374"/>
      <c r="J551" s="374"/>
      <c r="K551" s="374"/>
      <c r="L551" s="374"/>
      <c r="M551" s="374"/>
      <c r="N551" s="41"/>
      <c r="O551" s="1326"/>
      <c r="P551" s="1326"/>
      <c r="Q551" s="1327"/>
      <c r="R551" s="1328"/>
      <c r="S551" s="1328"/>
      <c r="T551" s="1328"/>
      <c r="U551" s="1328"/>
      <c r="V551" s="1329"/>
      <c r="W551" s="5478"/>
      <c r="X551" s="529"/>
      <c r="Y551" s="5357"/>
      <c r="Z551" s="1288" t="s">
        <v>1382</v>
      </c>
      <c r="AA551"/>
    </row>
    <row r="552" spans="1:27" ht="18" customHeight="1">
      <c r="A552" s="5357"/>
      <c r="B552" s="2896">
        <f>LARGE(B517:B551,1)+1</f>
        <v>36</v>
      </c>
      <c r="C552" s="969"/>
      <c r="D552" s="374"/>
      <c r="E552" s="374"/>
      <c r="F552" s="374"/>
      <c r="G552" s="374"/>
      <c r="H552" s="374"/>
      <c r="I552" s="374"/>
      <c r="J552" s="374"/>
      <c r="K552" s="374"/>
      <c r="L552" s="374"/>
      <c r="M552" s="374"/>
      <c r="N552" s="41"/>
      <c r="O552" s="1326"/>
      <c r="P552" s="1326"/>
      <c r="Q552" s="1327"/>
      <c r="R552" s="1328"/>
      <c r="S552" s="1328"/>
      <c r="T552" s="1328"/>
      <c r="U552" s="1328"/>
      <c r="V552" s="1329"/>
      <c r="W552" s="5478"/>
      <c r="X552" s="529"/>
      <c r="Y552" s="5357"/>
      <c r="Z552" s="1288" t="s">
        <v>1382</v>
      </c>
      <c r="AA552"/>
    </row>
    <row r="553" spans="1:27" ht="18" customHeight="1">
      <c r="A553" s="5357"/>
      <c r="B553" s="2896">
        <f>LARGE(B517:B552,1)+1</f>
        <v>37</v>
      </c>
      <c r="C553" s="969"/>
      <c r="D553" s="374"/>
      <c r="E553" s="374"/>
      <c r="F553" s="374"/>
      <c r="G553" s="374"/>
      <c r="H553" s="374"/>
      <c r="I553" s="374"/>
      <c r="J553" s="374"/>
      <c r="K553" s="374"/>
      <c r="L553" s="374"/>
      <c r="M553" s="374"/>
      <c r="N553" s="41"/>
      <c r="O553" s="1326"/>
      <c r="P553" s="1326"/>
      <c r="Q553" s="1327"/>
      <c r="R553" s="1328"/>
      <c r="S553" s="1328"/>
      <c r="T553" s="1328"/>
      <c r="U553" s="1328"/>
      <c r="V553" s="1329"/>
      <c r="W553" s="5478"/>
      <c r="X553" s="529"/>
      <c r="Y553" s="5357"/>
      <c r="Z553" s="1288" t="s">
        <v>1382</v>
      </c>
      <c r="AA553"/>
    </row>
    <row r="554" spans="1:27" ht="18" customHeight="1">
      <c r="A554" s="5357"/>
      <c r="B554" s="2896">
        <f>LARGE(B517:B553,1)+1</f>
        <v>38</v>
      </c>
      <c r="C554" s="969"/>
      <c r="D554" s="374"/>
      <c r="E554" s="374"/>
      <c r="F554" s="374"/>
      <c r="G554" s="374"/>
      <c r="H554" s="374"/>
      <c r="I554" s="374"/>
      <c r="J554" s="374"/>
      <c r="K554" s="374"/>
      <c r="L554" s="374"/>
      <c r="M554" s="374"/>
      <c r="N554" s="41"/>
      <c r="O554" s="1326"/>
      <c r="P554" s="1326"/>
      <c r="Q554" s="1327"/>
      <c r="R554" s="1328"/>
      <c r="S554" s="1328"/>
      <c r="T554" s="1328"/>
      <c r="U554" s="1328"/>
      <c r="V554" s="1329"/>
      <c r="W554" s="5478"/>
      <c r="X554" s="529"/>
      <c r="Y554" s="5357"/>
      <c r="Z554" s="1288" t="s">
        <v>1382</v>
      </c>
      <c r="AA554"/>
    </row>
    <row r="555" spans="1:27" ht="18" customHeight="1">
      <c r="A555" s="5357"/>
      <c r="B555" s="2896">
        <f>LARGE(B517:B554,1)+1</f>
        <v>39</v>
      </c>
      <c r="C555" s="969"/>
      <c r="D555" s="374"/>
      <c r="E555" s="374"/>
      <c r="F555" s="374"/>
      <c r="G555" s="374"/>
      <c r="H555" s="374"/>
      <c r="I555" s="374"/>
      <c r="J555" s="374"/>
      <c r="K555" s="374"/>
      <c r="L555" s="374"/>
      <c r="M555" s="374"/>
      <c r="N555" s="41"/>
      <c r="O555" s="1326"/>
      <c r="P555" s="1326"/>
      <c r="Q555" s="1327"/>
      <c r="R555" s="1328"/>
      <c r="S555" s="1328"/>
      <c r="T555" s="1328"/>
      <c r="U555" s="1328"/>
      <c r="V555" s="1329"/>
      <c r="W555" s="5478"/>
      <c r="X555" s="529"/>
      <c r="Y555" s="5357"/>
      <c r="Z555" s="1288" t="s">
        <v>1382</v>
      </c>
      <c r="AA555"/>
    </row>
    <row r="556" spans="1:27" ht="18" customHeight="1">
      <c r="A556" s="5357"/>
      <c r="B556" s="2896">
        <f>LARGE(B517:B555,1)+1</f>
        <v>40</v>
      </c>
      <c r="C556" s="969"/>
      <c r="D556" s="374"/>
      <c r="E556" s="374"/>
      <c r="F556" s="374"/>
      <c r="G556" s="374"/>
      <c r="H556" s="374"/>
      <c r="I556" s="374"/>
      <c r="J556" s="374"/>
      <c r="K556" s="374"/>
      <c r="L556" s="374"/>
      <c r="M556" s="374"/>
      <c r="N556" s="41"/>
      <c r="O556" s="1326"/>
      <c r="P556" s="1326"/>
      <c r="Q556" s="1327"/>
      <c r="R556" s="1328"/>
      <c r="S556" s="1328"/>
      <c r="T556" s="1328"/>
      <c r="U556" s="1328"/>
      <c r="V556" s="1329"/>
      <c r="W556" s="5478"/>
      <c r="X556" s="529"/>
      <c r="Y556" s="5357"/>
      <c r="Z556" s="1288" t="s">
        <v>1382</v>
      </c>
      <c r="AA556"/>
    </row>
    <row r="557" spans="1:27" ht="18" customHeight="1">
      <c r="A557" s="5357"/>
      <c r="B557" s="2896">
        <f>LARGE(B517:B556,1)+1</f>
        <v>41</v>
      </c>
      <c r="C557" s="42"/>
      <c r="D557" s="1511"/>
      <c r="E557" s="10"/>
      <c r="F557" s="10"/>
      <c r="G557" s="10"/>
      <c r="H557" s="10"/>
      <c r="I557" s="43"/>
      <c r="J557" s="43"/>
      <c r="K557" s="43"/>
      <c r="L557" s="43"/>
      <c r="M557" s="43"/>
      <c r="N557" s="44"/>
      <c r="O557" s="1326"/>
      <c r="P557" s="1326"/>
      <c r="Q557" s="1327"/>
      <c r="R557" s="1328"/>
      <c r="S557" s="1328"/>
      <c r="T557" s="1328"/>
      <c r="U557" s="1328"/>
      <c r="V557" s="1329"/>
      <c r="W557" s="5478"/>
      <c r="X557" s="529"/>
      <c r="Y557" s="5357"/>
      <c r="Z557" s="1288" t="s">
        <v>1382</v>
      </c>
      <c r="AA557"/>
    </row>
    <row r="558" spans="1:27" ht="18" customHeight="1">
      <c r="A558" s="5357"/>
      <c r="B558" s="5574"/>
      <c r="C558" s="5575"/>
      <c r="D558" s="5575"/>
      <c r="E558" s="5575"/>
      <c r="F558" s="5575"/>
      <c r="G558" s="5575"/>
      <c r="H558" s="5575"/>
      <c r="I558" s="5575"/>
      <c r="J558" s="5575"/>
      <c r="K558" s="5575"/>
      <c r="L558" s="5575"/>
      <c r="M558" s="5575"/>
      <c r="N558" s="5576"/>
      <c r="O558" s="1326"/>
      <c r="P558" s="1326"/>
      <c r="Q558" s="1327"/>
      <c r="R558" s="1328"/>
      <c r="S558" s="1328"/>
      <c r="T558" s="1328"/>
      <c r="U558" s="1328"/>
      <c r="V558" s="1329"/>
      <c r="W558" s="5478"/>
      <c r="X558" s="529"/>
      <c r="Y558" s="5357"/>
      <c r="Z558" s="1288" t="s">
        <v>1382</v>
      </c>
      <c r="AA558"/>
    </row>
    <row r="559" spans="1:27" ht="18" customHeight="1">
      <c r="A559" s="5357"/>
      <c r="B559" s="1393" t="s">
        <v>248</v>
      </c>
      <c r="C559" s="1508" t="s">
        <v>272</v>
      </c>
      <c r="D559" s="5512"/>
      <c r="E559" s="5408"/>
      <c r="F559" s="5408"/>
      <c r="G559" s="5408"/>
      <c r="H559" s="5408"/>
      <c r="I559" s="5408"/>
      <c r="J559" s="5408"/>
      <c r="K559" s="5408"/>
      <c r="L559" s="5408"/>
      <c r="M559" s="5408"/>
      <c r="N559" s="5409"/>
      <c r="O559" s="1326"/>
      <c r="P559" s="1326"/>
      <c r="Q559" s="1327"/>
      <c r="R559" s="1328"/>
      <c r="S559" s="1328"/>
      <c r="T559" s="1328"/>
      <c r="U559" s="1328"/>
      <c r="V559" s="1329"/>
      <c r="W559" s="5478"/>
      <c r="X559" s="529"/>
      <c r="Y559" s="5357"/>
      <c r="Z559" s="1288" t="s">
        <v>1382</v>
      </c>
      <c r="AA559"/>
    </row>
    <row r="560" spans="1:27" ht="18" customHeight="1">
      <c r="A560" s="5357"/>
      <c r="B560" s="5562"/>
      <c r="C560" s="5563"/>
      <c r="D560" s="5563"/>
      <c r="E560" s="5563"/>
      <c r="F560" s="5563"/>
      <c r="G560" s="5563"/>
      <c r="H560" s="5563"/>
      <c r="I560" s="5563"/>
      <c r="J560" s="5563"/>
      <c r="K560" s="5563"/>
      <c r="L560" s="5563"/>
      <c r="M560" s="5563"/>
      <c r="N560" s="5564"/>
      <c r="O560" s="1326"/>
      <c r="P560" s="1326"/>
      <c r="Q560" s="1327"/>
      <c r="R560" s="1328"/>
      <c r="S560" s="1328"/>
      <c r="T560" s="1328"/>
      <c r="U560" s="1328"/>
      <c r="V560" s="1329"/>
      <c r="W560" s="5478"/>
      <c r="X560" s="529"/>
      <c r="Y560" s="5357"/>
      <c r="Z560" s="1288" t="s">
        <v>1382</v>
      </c>
      <c r="AA560"/>
    </row>
    <row r="561" spans="1:28" ht="18" customHeight="1">
      <c r="A561" s="5357"/>
      <c r="B561" s="5466" t="s">
        <v>1255</v>
      </c>
      <c r="C561" s="5467"/>
      <c r="D561" s="5467"/>
      <c r="E561" s="5467"/>
      <c r="F561" s="5467"/>
      <c r="G561" s="5467"/>
      <c r="H561" s="5467"/>
      <c r="I561" s="5467"/>
      <c r="J561" s="5467"/>
      <c r="K561" s="5467"/>
      <c r="L561" s="5467"/>
      <c r="M561" s="5467"/>
      <c r="N561" s="5468"/>
      <c r="O561" s="1326"/>
      <c r="P561" s="1326"/>
      <c r="Q561" s="1327"/>
      <c r="R561" s="1328"/>
      <c r="S561" s="1328"/>
      <c r="T561" s="1328"/>
      <c r="U561" s="1328"/>
      <c r="V561" s="1329"/>
      <c r="W561" s="5478"/>
      <c r="X561" s="529"/>
      <c r="Y561" s="5357"/>
      <c r="Z561" s="1288" t="s">
        <v>1382</v>
      </c>
      <c r="AA561"/>
    </row>
    <row r="562" spans="1:28" ht="18" customHeight="1">
      <c r="A562" s="5357"/>
      <c r="B562" s="1395" t="s">
        <v>31</v>
      </c>
      <c r="C562" s="37">
        <v>0.05</v>
      </c>
      <c r="D562" s="1060">
        <v>0.05</v>
      </c>
      <c r="E562" s="35">
        <v>0.05</v>
      </c>
      <c r="F562" s="944" t="s">
        <v>307</v>
      </c>
      <c r="G562" s="72">
        <v>4</v>
      </c>
      <c r="H562" s="1060">
        <v>0.31</v>
      </c>
      <c r="I562" s="980">
        <v>4</v>
      </c>
      <c r="K562" s="944" t="s">
        <v>308</v>
      </c>
      <c r="L562" s="72">
        <v>4</v>
      </c>
      <c r="M562" s="1061">
        <v>0.6</v>
      </c>
      <c r="N562" s="38">
        <v>0.6</v>
      </c>
      <c r="O562" s="1326"/>
      <c r="P562" s="1326"/>
      <c r="Q562" s="1327"/>
      <c r="R562" s="1328"/>
      <c r="S562" s="1328"/>
      <c r="T562" s="1328"/>
      <c r="U562" s="1328"/>
      <c r="V562" s="1329"/>
      <c r="W562" s="5478"/>
      <c r="X562" s="529"/>
      <c r="Y562" s="5357"/>
      <c r="Z562" s="1288" t="s">
        <v>1382</v>
      </c>
      <c r="AA562"/>
    </row>
    <row r="563" spans="1:28" ht="18" customHeight="1">
      <c r="A563" s="5357"/>
      <c r="B563" s="5565" t="s">
        <v>388</v>
      </c>
      <c r="C563" s="5566"/>
      <c r="D563" s="5566"/>
      <c r="E563" s="5566"/>
      <c r="F563" s="5566"/>
      <c r="G563" s="5566"/>
      <c r="H563" s="5566"/>
      <c r="I563" s="5566"/>
      <c r="J563" s="5566"/>
      <c r="K563" s="5566"/>
      <c r="L563" s="5566"/>
      <c r="M563" s="5566"/>
      <c r="N563" s="5567"/>
      <c r="O563" s="1326"/>
      <c r="P563" s="1326"/>
      <c r="Q563" s="1327"/>
      <c r="R563" s="1328"/>
      <c r="S563" s="1328"/>
      <c r="T563" s="1328"/>
      <c r="U563" s="1328"/>
      <c r="V563" s="1329"/>
      <c r="W563" s="5478"/>
      <c r="X563" s="529"/>
      <c r="Y563" s="5357"/>
      <c r="Z563" s="1288" t="s">
        <v>1382</v>
      </c>
      <c r="AA563"/>
    </row>
    <row r="564" spans="1:28" ht="18" customHeight="1">
      <c r="A564" s="5357"/>
      <c r="B564" s="1396" t="s">
        <v>27</v>
      </c>
      <c r="C564" s="3132" t="s">
        <v>1276</v>
      </c>
      <c r="D564" s="985"/>
      <c r="E564" s="985"/>
      <c r="F564" s="985"/>
      <c r="G564" s="985"/>
      <c r="H564" s="985"/>
      <c r="I564" s="986"/>
      <c r="J564" s="986"/>
      <c r="K564" s="986"/>
      <c r="L564" s="986"/>
      <c r="M564" s="986"/>
      <c r="N564" s="29"/>
      <c r="O564" s="1326"/>
      <c r="P564" s="1326"/>
      <c r="Q564" s="1327"/>
      <c r="R564" s="1328"/>
      <c r="S564" s="1328"/>
      <c r="T564" s="1328"/>
      <c r="U564" s="1328"/>
      <c r="V564" s="1329"/>
      <c r="W564" s="5478"/>
      <c r="X564" s="529"/>
      <c r="Y564" s="5357"/>
      <c r="Z564" s="1288" t="s">
        <v>1382</v>
      </c>
      <c r="AA564"/>
    </row>
    <row r="565" spans="1:28" ht="18" customHeight="1">
      <c r="A565" s="5357"/>
      <c r="B565" s="5314" t="s">
        <v>30</v>
      </c>
      <c r="C565" s="3133" t="s">
        <v>32</v>
      </c>
      <c r="D565" s="985"/>
      <c r="E565" s="985"/>
      <c r="F565" s="985"/>
      <c r="G565" s="985"/>
      <c r="H565" s="985"/>
      <c r="I565" s="986"/>
      <c r="J565" s="986"/>
      <c r="K565" s="986"/>
      <c r="L565" s="986"/>
      <c r="M565" s="986"/>
      <c r="N565" s="29"/>
      <c r="O565" s="1326"/>
      <c r="P565" s="1326"/>
      <c r="Q565" s="1327"/>
      <c r="R565" s="1328"/>
      <c r="S565" s="1328"/>
      <c r="T565" s="1328"/>
      <c r="U565" s="1328"/>
      <c r="V565" s="1329"/>
      <c r="W565" s="5478"/>
      <c r="X565" s="529"/>
      <c r="Y565" s="5357"/>
      <c r="Z565" s="1288" t="s">
        <v>1382</v>
      </c>
      <c r="AA565"/>
    </row>
    <row r="566" spans="1:28" ht="18" customHeight="1">
      <c r="A566" s="5357"/>
      <c r="B566" s="5314"/>
      <c r="C566" s="3133" t="s">
        <v>1259</v>
      </c>
      <c r="D566" s="985"/>
      <c r="E566" s="985"/>
      <c r="F566" s="985"/>
      <c r="G566" s="985"/>
      <c r="H566" s="985"/>
      <c r="I566" s="986"/>
      <c r="J566" s="986"/>
      <c r="K566" s="986"/>
      <c r="L566" s="986"/>
      <c r="M566" s="986"/>
      <c r="N566" s="29"/>
      <c r="O566" s="1326"/>
      <c r="P566" s="1326"/>
      <c r="Q566" s="1327"/>
      <c r="R566" s="1328"/>
      <c r="S566" s="1328"/>
      <c r="T566" s="1328"/>
      <c r="U566" s="1328"/>
      <c r="V566" s="1329"/>
      <c r="W566" s="5478"/>
      <c r="X566" s="529"/>
      <c r="Y566" s="5357"/>
      <c r="Z566" s="1288" t="s">
        <v>1382</v>
      </c>
      <c r="AA566"/>
    </row>
    <row r="567" spans="1:28" ht="18" customHeight="1">
      <c r="A567" s="5357"/>
      <c r="B567" s="5314"/>
      <c r="C567" s="3133" t="s">
        <v>1268</v>
      </c>
      <c r="D567" s="985"/>
      <c r="E567" s="985"/>
      <c r="F567" s="985"/>
      <c r="G567" s="985"/>
      <c r="H567" s="985"/>
      <c r="I567" s="986"/>
      <c r="J567" s="986"/>
      <c r="K567" s="986"/>
      <c r="L567" s="986"/>
      <c r="M567" s="986"/>
      <c r="N567" s="29"/>
      <c r="O567" s="1326"/>
      <c r="P567" s="1326"/>
      <c r="Q567" s="1327"/>
      <c r="R567" s="1328"/>
      <c r="S567" s="1328"/>
      <c r="T567" s="1328"/>
      <c r="U567" s="1328"/>
      <c r="V567" s="1329"/>
      <c r="W567" s="5478"/>
      <c r="X567" s="529"/>
      <c r="Y567" s="5357"/>
      <c r="Z567" s="1288" t="s">
        <v>1382</v>
      </c>
      <c r="AA567"/>
    </row>
    <row r="568" spans="1:28" ht="18" customHeight="1">
      <c r="A568" s="5357"/>
      <c r="B568" s="1397" t="s">
        <v>248</v>
      </c>
      <c r="C568" s="3134" t="s">
        <v>279</v>
      </c>
      <c r="D568" s="985"/>
      <c r="E568" s="985"/>
      <c r="F568" s="985"/>
      <c r="G568" s="985"/>
      <c r="H568" s="985"/>
      <c r="I568" s="986"/>
      <c r="J568" s="986"/>
      <c r="K568" s="986"/>
      <c r="L568" s="986"/>
      <c r="M568" s="986"/>
      <c r="N568" s="29"/>
      <c r="O568" s="1326"/>
      <c r="P568" s="1326"/>
      <c r="Q568" s="1327"/>
      <c r="R568" s="1328"/>
      <c r="S568" s="1328"/>
      <c r="T568" s="1328"/>
      <c r="U568" s="1328"/>
      <c r="V568" s="1329"/>
      <c r="W568" s="5478"/>
      <c r="X568" s="529"/>
      <c r="Y568" s="5357"/>
      <c r="Z568" s="1288" t="s">
        <v>1382</v>
      </c>
      <c r="AA568"/>
    </row>
    <row r="569" spans="1:28" ht="18" customHeight="1">
      <c r="A569" s="5357"/>
      <c r="B569" s="1398" t="s">
        <v>12</v>
      </c>
      <c r="C569" s="3135" t="s">
        <v>23</v>
      </c>
      <c r="D569" s="985"/>
      <c r="E569" s="985"/>
      <c r="F569" s="985"/>
      <c r="G569" s="985"/>
      <c r="H569" s="985"/>
      <c r="I569" s="986"/>
      <c r="J569" s="986"/>
      <c r="K569" s="986"/>
      <c r="L569" s="986"/>
      <c r="M569" s="986"/>
      <c r="N569" s="29"/>
      <c r="O569" s="1326"/>
      <c r="P569" s="1326"/>
      <c r="Q569" s="1327"/>
      <c r="R569" s="1328"/>
      <c r="S569" s="1328"/>
      <c r="T569" s="1328"/>
      <c r="U569" s="1328"/>
      <c r="V569" s="1329"/>
      <c r="W569" s="5478"/>
      <c r="X569" s="529"/>
      <c r="Y569" s="5357"/>
      <c r="Z569" s="1288" t="s">
        <v>1382</v>
      </c>
      <c r="AA569"/>
    </row>
    <row r="570" spans="1:28" ht="18" customHeight="1">
      <c r="A570" s="5357"/>
      <c r="B570" s="1399"/>
      <c r="C570" s="990" t="s">
        <v>1258</v>
      </c>
      <c r="D570" s="985"/>
      <c r="E570" s="985"/>
      <c r="F570" s="985"/>
      <c r="G570" s="985"/>
      <c r="H570" s="985"/>
      <c r="I570" s="986"/>
      <c r="J570" s="986"/>
      <c r="K570" s="986"/>
      <c r="L570" s="986"/>
      <c r="M570" s="986"/>
      <c r="N570" s="29"/>
      <c r="O570" s="1326"/>
      <c r="P570" s="1326"/>
      <c r="Q570" s="1327"/>
      <c r="R570" s="1328"/>
      <c r="S570" s="1328"/>
      <c r="T570" s="1328"/>
      <c r="U570" s="1328"/>
      <c r="V570" s="1329"/>
      <c r="W570" s="5478"/>
      <c r="X570" s="529"/>
      <c r="Y570" s="5357"/>
      <c r="Z570" s="1288" t="s">
        <v>1382</v>
      </c>
      <c r="AA570"/>
    </row>
    <row r="571" spans="1:28" ht="18" customHeight="1">
      <c r="A571" s="5357"/>
      <c r="B571" s="1399" t="s">
        <v>13</v>
      </c>
      <c r="C571" s="3137" t="s">
        <v>24</v>
      </c>
      <c r="D571" s="985"/>
      <c r="E571" s="985"/>
      <c r="F571" s="985"/>
      <c r="G571" s="985"/>
      <c r="H571" s="985"/>
      <c r="I571" s="986"/>
      <c r="J571" s="986"/>
      <c r="K571" s="986"/>
      <c r="L571" s="986"/>
      <c r="M571" s="986"/>
      <c r="N571" s="29"/>
      <c r="O571" s="1326"/>
      <c r="P571" s="1326"/>
      <c r="Q571" s="1327"/>
      <c r="R571" s="1328"/>
      <c r="S571" s="1328"/>
      <c r="T571" s="1328"/>
      <c r="U571" s="1328"/>
      <c r="V571" s="1329"/>
      <c r="W571" s="5478"/>
      <c r="X571" s="529"/>
      <c r="Y571" s="5357"/>
      <c r="Z571" s="1288" t="s">
        <v>1382</v>
      </c>
      <c r="AA571"/>
    </row>
    <row r="572" spans="1:28" ht="18" customHeight="1">
      <c r="A572" s="5357"/>
      <c r="B572" s="3142"/>
      <c r="C572" s="3143" t="s">
        <v>516</v>
      </c>
      <c r="D572" s="3144" t="s">
        <v>563</v>
      </c>
      <c r="E572" s="3139"/>
      <c r="F572" s="3139"/>
      <c r="G572" s="3139"/>
      <c r="H572" s="3139"/>
      <c r="I572" s="3140"/>
      <c r="J572" s="2213" t="s">
        <v>519</v>
      </c>
      <c r="K572" s="3145" t="s">
        <v>564</v>
      </c>
      <c r="L572" s="986"/>
      <c r="M572" s="986"/>
      <c r="N572" s="29"/>
      <c r="O572" s="1326"/>
      <c r="P572" s="1326"/>
      <c r="Q572" s="1327"/>
      <c r="R572" s="1328"/>
      <c r="S572" s="1328"/>
      <c r="T572" s="1328"/>
      <c r="U572" s="1328"/>
      <c r="V572" s="1329"/>
      <c r="W572" s="5478"/>
      <c r="X572" s="529"/>
      <c r="Y572" s="5357"/>
      <c r="Z572" s="1288" t="s">
        <v>1382</v>
      </c>
      <c r="AA572"/>
    </row>
    <row r="573" spans="1:28" ht="18" customHeight="1">
      <c r="A573" s="5357"/>
      <c r="B573" s="24" t="s">
        <v>253</v>
      </c>
      <c r="C573" s="5320" t="str">
        <f ca="1">CELL("nomfichier")</f>
        <v>E:\0-UPRT\1-UPRT.FR-SITE-WEB\ff-fiches-fabrications\ff-fiches-fabrication-maj-08-2020\[ff-14.B-restauration-10.postits-portions.xlsx]Nota</v>
      </c>
      <c r="D573" s="5320"/>
      <c r="E573" s="5320"/>
      <c r="F573" s="5320"/>
      <c r="G573" s="5320"/>
      <c r="H573" s="5320"/>
      <c r="I573" s="5320"/>
      <c r="J573" s="5320"/>
      <c r="K573" s="5320"/>
      <c r="L573" s="5320"/>
      <c r="M573" s="5320"/>
      <c r="N573" s="5321"/>
      <c r="O573" s="1326"/>
      <c r="P573" s="1326"/>
      <c r="Q573" s="1327"/>
      <c r="R573" s="1328"/>
      <c r="S573" s="1328"/>
      <c r="T573" s="1328"/>
      <c r="U573" s="1328"/>
      <c r="V573" s="1329"/>
      <c r="W573" s="5478"/>
      <c r="X573" s="529"/>
      <c r="Y573" s="5357"/>
      <c r="Z573" s="1288" t="s">
        <v>1382</v>
      </c>
      <c r="AA573"/>
    </row>
    <row r="574" spans="1:28" ht="18" customHeight="1">
      <c r="A574" s="5357"/>
      <c r="B574" s="1325" t="s">
        <v>255</v>
      </c>
      <c r="C574" s="5299" t="s">
        <v>1437</v>
      </c>
      <c r="D574" s="5299"/>
      <c r="E574" s="5299"/>
      <c r="F574" s="5299"/>
      <c r="G574" s="5299"/>
      <c r="H574" s="5299"/>
      <c r="I574" s="5299"/>
      <c r="J574" s="5299"/>
      <c r="K574" s="5299"/>
      <c r="L574" s="5299"/>
      <c r="M574" s="5299"/>
      <c r="N574" s="5322"/>
      <c r="O574" s="1326"/>
      <c r="P574" s="1326"/>
      <c r="Q574" s="1327"/>
      <c r="R574" s="1328"/>
      <c r="S574" s="1328"/>
      <c r="T574" s="1328"/>
      <c r="U574" s="1328"/>
      <c r="V574" s="1329"/>
      <c r="W574" s="5478"/>
      <c r="X574" s="529"/>
      <c r="Y574" s="5357"/>
      <c r="Z574" s="1288" t="s">
        <v>1382</v>
      </c>
      <c r="AA574"/>
    </row>
    <row r="575" spans="1:28" ht="18" customHeight="1" thickBot="1">
      <c r="A575" s="5357"/>
      <c r="B575" s="5300" t="s">
        <v>258</v>
      </c>
      <c r="C575" s="5052"/>
      <c r="D575" s="5052"/>
      <c r="E575" s="5052"/>
      <c r="F575" s="5052"/>
      <c r="G575" s="5052"/>
      <c r="H575" s="5052"/>
      <c r="I575" s="5052"/>
      <c r="J575" s="5052"/>
      <c r="K575" s="5052"/>
      <c r="L575" s="5052"/>
      <c r="M575" s="5052"/>
      <c r="N575" s="5301"/>
      <c r="O575" s="1326"/>
      <c r="P575" s="1326"/>
      <c r="Q575" s="1327"/>
      <c r="R575" s="1328"/>
      <c r="S575" s="1328"/>
      <c r="T575" s="1328"/>
      <c r="U575" s="1328"/>
      <c r="V575" s="1329"/>
      <c r="W575" s="5478"/>
      <c r="X575" s="529"/>
      <c r="Y575" s="5357"/>
      <c r="Z575" s="1288" t="s">
        <v>1382</v>
      </c>
      <c r="AA575"/>
    </row>
    <row r="576" spans="1:28" s="529" customFormat="1" ht="18" customHeight="1" thickBot="1">
      <c r="A576" s="1440"/>
      <c r="B576" s="1285"/>
      <c r="C576" s="1285"/>
      <c r="D576" s="1285"/>
      <c r="E576" s="1285"/>
      <c r="F576" s="1285"/>
      <c r="G576" s="1285"/>
      <c r="H576" s="1285"/>
      <c r="I576" s="1285"/>
      <c r="J576" s="1285"/>
      <c r="K576" s="1285"/>
      <c r="L576" s="1285"/>
      <c r="M576" s="1285"/>
      <c r="N576" s="1285"/>
      <c r="O576" s="1441"/>
      <c r="P576" s="1441"/>
      <c r="Q576" s="1441"/>
      <c r="R576" s="1441"/>
      <c r="S576" s="1441"/>
      <c r="T576" s="1441"/>
      <c r="U576" s="1441"/>
      <c r="V576" s="1441"/>
      <c r="W576" s="5478"/>
      <c r="X576" s="925"/>
      <c r="Y576" s="1440"/>
      <c r="Z576" s="1288" t="s">
        <v>1382</v>
      </c>
      <c r="AA576"/>
      <c r="AB576" s="925"/>
    </row>
    <row r="577" spans="1:28" s="529" customFormat="1" ht="18" customHeight="1">
      <c r="A577" s="1423" t="s">
        <v>243</v>
      </c>
      <c r="B577" s="5460" t="s">
        <v>1395</v>
      </c>
      <c r="C577" s="5462" t="s">
        <v>1403</v>
      </c>
      <c r="D577" s="5462"/>
      <c r="E577" s="5462"/>
      <c r="F577" s="5462"/>
      <c r="G577" s="5462"/>
      <c r="H577" s="5462"/>
      <c r="I577" s="5462"/>
      <c r="J577" s="5462"/>
      <c r="K577" s="5462"/>
      <c r="L577" s="5462"/>
      <c r="M577" s="5462"/>
      <c r="N577" s="5462"/>
      <c r="O577" s="5455" t="str">
        <f>B36</f>
        <v xml:space="preserve"> NOM DE LA RECETTE</v>
      </c>
      <c r="P577" s="5455"/>
      <c r="Q577" s="5455"/>
      <c r="R577" s="5455"/>
      <c r="S577" s="5455"/>
      <c r="T577" s="5455"/>
      <c r="U577" s="5455"/>
      <c r="V577" s="5455"/>
      <c r="W577" s="5478"/>
      <c r="X577" s="925"/>
      <c r="Y577" s="1423" t="s">
        <v>243</v>
      </c>
      <c r="Z577" s="1288" t="s">
        <v>1382</v>
      </c>
      <c r="AA577"/>
      <c r="AB577" s="925"/>
    </row>
    <row r="578" spans="1:28" s="529" customFormat="1" ht="18" customHeight="1">
      <c r="A578" s="5457" t="str">
        <f>O577</f>
        <v xml:space="preserve"> NOM DE LA RECETTE</v>
      </c>
      <c r="B578" s="5461"/>
      <c r="C578" s="5463"/>
      <c r="D578" s="5463"/>
      <c r="E578" s="5463"/>
      <c r="F578" s="5463"/>
      <c r="G578" s="5463"/>
      <c r="H578" s="5463"/>
      <c r="I578" s="5463"/>
      <c r="J578" s="5463"/>
      <c r="K578" s="5463"/>
      <c r="L578" s="5463"/>
      <c r="M578" s="5463"/>
      <c r="N578" s="5463"/>
      <c r="O578" s="5456"/>
      <c r="P578" s="5456"/>
      <c r="Q578" s="5456"/>
      <c r="R578" s="5456"/>
      <c r="S578" s="5456"/>
      <c r="T578" s="5456"/>
      <c r="U578" s="5456"/>
      <c r="V578" s="5456"/>
      <c r="W578" s="5478"/>
      <c r="X578" s="925"/>
      <c r="Y578" s="5457">
        <f>AM577</f>
        <v>0</v>
      </c>
      <c r="Z578" s="1288" t="s">
        <v>1382</v>
      </c>
      <c r="AA578"/>
      <c r="AB578" s="925"/>
    </row>
    <row r="579" spans="1:28" s="529" customFormat="1" ht="18" customHeight="1">
      <c r="A579" s="5302"/>
      <c r="B579" s="5458">
        <f>S41</f>
        <v>4</v>
      </c>
      <c r="C579" s="5459" t="str">
        <f>B41</f>
        <v xml:space="preserve">Nom des  Auteurs </v>
      </c>
      <c r="D579" s="5459"/>
      <c r="E579" s="5459"/>
      <c r="F579" s="5459"/>
      <c r="G579" s="5459"/>
      <c r="H579" s="5459"/>
      <c r="I579" s="5459"/>
      <c r="J579" s="5459"/>
      <c r="K579" s="5459"/>
      <c r="L579" s="5459"/>
      <c r="M579" s="5459"/>
      <c r="N579" s="5459"/>
      <c r="O579" s="5456"/>
      <c r="P579" s="5456"/>
      <c r="Q579" s="5456"/>
      <c r="R579" s="5456"/>
      <c r="S579" s="5456"/>
      <c r="T579" s="5456"/>
      <c r="U579" s="5456"/>
      <c r="V579" s="5456"/>
      <c r="W579" s="5478"/>
      <c r="X579" s="925"/>
      <c r="Y579" s="5302"/>
      <c r="Z579" s="1288" t="s">
        <v>1382</v>
      </c>
      <c r="AA579"/>
      <c r="AB579" s="925"/>
    </row>
    <row r="580" spans="1:28" s="529" customFormat="1" ht="18" customHeight="1">
      <c r="A580" s="5302"/>
      <c r="B580" s="5458"/>
      <c r="C580" s="5459"/>
      <c r="D580" s="5459"/>
      <c r="E580" s="5459"/>
      <c r="F580" s="5459"/>
      <c r="G580" s="5459"/>
      <c r="H580" s="5459"/>
      <c r="I580" s="5459"/>
      <c r="J580" s="5459"/>
      <c r="K580" s="5459"/>
      <c r="L580" s="5459"/>
      <c r="M580" s="5459"/>
      <c r="N580" s="5459"/>
      <c r="O580" s="5456"/>
      <c r="P580" s="5456"/>
      <c r="Q580" s="5456"/>
      <c r="R580" s="5456"/>
      <c r="S580" s="5456"/>
      <c r="T580" s="5456"/>
      <c r="U580" s="5456"/>
      <c r="V580" s="5456"/>
      <c r="W580" s="5478"/>
      <c r="X580" s="925"/>
      <c r="Y580" s="5302"/>
      <c r="Z580" s="1288" t="s">
        <v>1382</v>
      </c>
      <c r="AA580"/>
      <c r="AB580" s="925"/>
    </row>
    <row r="581" spans="1:28" s="529" customFormat="1" ht="18" customHeight="1">
      <c r="A581" s="5302"/>
      <c r="B581" s="5458"/>
      <c r="C581" s="5459"/>
      <c r="D581" s="5459"/>
      <c r="E581" s="5459"/>
      <c r="F581" s="5459"/>
      <c r="G581" s="5459"/>
      <c r="H581" s="5459"/>
      <c r="I581" s="5459"/>
      <c r="J581" s="5459"/>
      <c r="K581" s="5459"/>
      <c r="L581" s="5459"/>
      <c r="M581" s="5459"/>
      <c r="N581" s="5459"/>
      <c r="O581" s="5456"/>
      <c r="P581" s="5456"/>
      <c r="Q581" s="5456"/>
      <c r="R581" s="5456"/>
      <c r="S581" s="5456"/>
      <c r="T581" s="5456"/>
      <c r="U581" s="5456"/>
      <c r="V581" s="5456"/>
      <c r="W581" s="5478"/>
      <c r="X581" s="925"/>
      <c r="Y581" s="5302"/>
      <c r="Z581" s="1288" t="s">
        <v>1382</v>
      </c>
      <c r="AA581"/>
      <c r="AB581" s="925"/>
    </row>
    <row r="582" spans="1:28" s="529" customFormat="1" ht="18" customHeight="1">
      <c r="A582" s="5302"/>
      <c r="B582" s="1424"/>
      <c r="C582" s="939"/>
      <c r="D582" s="939"/>
      <c r="E582" s="939"/>
      <c r="F582" s="939"/>
      <c r="G582" s="939"/>
      <c r="H582" s="939"/>
      <c r="I582" s="939"/>
      <c r="J582" s="939"/>
      <c r="K582" s="939"/>
      <c r="L582" s="939"/>
      <c r="M582" s="939"/>
      <c r="N582" s="939"/>
      <c r="O582" s="1425"/>
      <c r="P582" s="1425"/>
      <c r="Q582" s="1425"/>
      <c r="R582" s="1425"/>
      <c r="S582" s="1425"/>
      <c r="T582" s="1425"/>
      <c r="U582" s="1425"/>
      <c r="V582" s="1425"/>
      <c r="W582" s="5478"/>
      <c r="X582" s="925"/>
      <c r="Y582" s="5302"/>
      <c r="Z582" s="1288" t="s">
        <v>1382</v>
      </c>
      <c r="AA582"/>
      <c r="AB582" s="925"/>
    </row>
    <row r="583" spans="1:28" s="529" customFormat="1" ht="18" customHeight="1">
      <c r="A583" s="5302"/>
      <c r="B583" s="1426" t="s">
        <v>27</v>
      </c>
      <c r="C583" s="5453" t="s">
        <v>301</v>
      </c>
      <c r="D583" s="5453"/>
      <c r="E583" s="5453"/>
      <c r="F583" s="5453"/>
      <c r="G583" s="5453"/>
      <c r="H583" s="5453"/>
      <c r="I583" s="5453"/>
      <c r="J583" s="5453"/>
      <c r="K583" s="5453"/>
      <c r="L583" s="1330" t="s">
        <v>330</v>
      </c>
      <c r="M583" s="5453" t="s">
        <v>301</v>
      </c>
      <c r="N583" s="5453"/>
      <c r="O583" s="5453"/>
      <c r="P583" s="5453"/>
      <c r="Q583" s="5453"/>
      <c r="R583" s="5453"/>
      <c r="S583" s="5453"/>
      <c r="T583" s="5453"/>
      <c r="U583" s="5453"/>
      <c r="V583" s="5454"/>
      <c r="W583" s="5478"/>
      <c r="X583" s="925"/>
      <c r="Y583" s="5302"/>
      <c r="Z583" s="1288" t="s">
        <v>1382</v>
      </c>
      <c r="AA583"/>
      <c r="AB583" s="925"/>
    </row>
    <row r="584" spans="1:28" s="529" customFormat="1" ht="18" customHeight="1">
      <c r="A584" s="5302"/>
      <c r="B584" s="1426" t="s">
        <v>30</v>
      </c>
      <c r="C584" s="5453"/>
      <c r="D584" s="5453"/>
      <c r="E584" s="5453"/>
      <c r="F584" s="5453"/>
      <c r="G584" s="5453"/>
      <c r="H584" s="5453"/>
      <c r="I584" s="5453"/>
      <c r="J584" s="5453"/>
      <c r="K584" s="5453"/>
      <c r="L584" s="1330" t="s">
        <v>331</v>
      </c>
      <c r="M584" s="5453"/>
      <c r="N584" s="5453"/>
      <c r="O584" s="5453"/>
      <c r="P584" s="5453"/>
      <c r="Q584" s="5453"/>
      <c r="R584" s="5453"/>
      <c r="S584" s="5453"/>
      <c r="T584" s="5453"/>
      <c r="U584" s="5453"/>
      <c r="V584" s="5454"/>
      <c r="W584" s="5478"/>
      <c r="X584" s="925"/>
      <c r="Y584" s="5302"/>
      <c r="Z584" s="1288" t="s">
        <v>1382</v>
      </c>
      <c r="AA584"/>
      <c r="AB584" s="925"/>
    </row>
    <row r="585" spans="1:28" s="529" customFormat="1" ht="18" customHeight="1">
      <c r="A585" s="5302"/>
      <c r="B585" s="1426" t="s">
        <v>248</v>
      </c>
      <c r="C585" s="5453"/>
      <c r="D585" s="5453"/>
      <c r="E585" s="5453"/>
      <c r="F585" s="5453"/>
      <c r="G585" s="5453"/>
      <c r="H585" s="5453"/>
      <c r="I585" s="5453"/>
      <c r="J585" s="5453"/>
      <c r="K585" s="5453"/>
      <c r="L585" s="1330" t="s">
        <v>332</v>
      </c>
      <c r="M585" s="5453"/>
      <c r="N585" s="5453"/>
      <c r="O585" s="5453"/>
      <c r="P585" s="5453"/>
      <c r="Q585" s="5453"/>
      <c r="R585" s="5453"/>
      <c r="S585" s="5453"/>
      <c r="T585" s="5453"/>
      <c r="U585" s="5453"/>
      <c r="V585" s="5454"/>
      <c r="W585" s="5478"/>
      <c r="X585" s="925"/>
      <c r="Y585" s="5302"/>
      <c r="Z585" s="1288" t="s">
        <v>1382</v>
      </c>
      <c r="AA585"/>
      <c r="AB585" s="925"/>
    </row>
    <row r="586" spans="1:28" s="529" customFormat="1" ht="18" customHeight="1">
      <c r="A586" s="5302"/>
      <c r="B586" s="1426" t="s">
        <v>12</v>
      </c>
      <c r="C586" s="5453"/>
      <c r="D586" s="5453"/>
      <c r="E586" s="5453"/>
      <c r="F586" s="5453"/>
      <c r="G586" s="5453"/>
      <c r="H586" s="5453"/>
      <c r="I586" s="5453"/>
      <c r="J586" s="5453"/>
      <c r="K586" s="5453"/>
      <c r="L586" s="1330" t="s">
        <v>333</v>
      </c>
      <c r="M586" s="5453"/>
      <c r="N586" s="5453"/>
      <c r="O586" s="5453"/>
      <c r="P586" s="5453"/>
      <c r="Q586" s="5453"/>
      <c r="R586" s="5453"/>
      <c r="S586" s="5453"/>
      <c r="T586" s="5453"/>
      <c r="U586" s="5453"/>
      <c r="V586" s="5454"/>
      <c r="W586" s="5478"/>
      <c r="X586" s="925"/>
      <c r="Y586" s="5302"/>
      <c r="Z586" s="1288" t="s">
        <v>1382</v>
      </c>
      <c r="AA586"/>
      <c r="AB586" s="925"/>
    </row>
    <row r="587" spans="1:28" s="529" customFormat="1" ht="18" customHeight="1">
      <c r="A587" s="5302"/>
      <c r="B587" s="1426" t="s">
        <v>13</v>
      </c>
      <c r="C587" s="5453"/>
      <c r="D587" s="5453"/>
      <c r="E587" s="5453"/>
      <c r="F587" s="5453"/>
      <c r="G587" s="5453"/>
      <c r="H587" s="5453"/>
      <c r="I587" s="5453"/>
      <c r="J587" s="5453"/>
      <c r="K587" s="5453"/>
      <c r="L587" s="1330" t="s">
        <v>334</v>
      </c>
      <c r="M587" s="5453"/>
      <c r="N587" s="5453"/>
      <c r="O587" s="5453"/>
      <c r="P587" s="5453"/>
      <c r="Q587" s="5453"/>
      <c r="R587" s="5453"/>
      <c r="S587" s="5453"/>
      <c r="T587" s="5453"/>
      <c r="U587" s="5453"/>
      <c r="V587" s="5454"/>
      <c r="W587" s="5478"/>
      <c r="X587" s="925"/>
      <c r="Y587" s="5302"/>
      <c r="Z587" s="1288" t="s">
        <v>1382</v>
      </c>
      <c r="AA587"/>
      <c r="AB587" s="925"/>
    </row>
    <row r="588" spans="1:28" s="529" customFormat="1" ht="18" customHeight="1">
      <c r="A588" s="5302"/>
      <c r="B588" s="1426" t="s">
        <v>15</v>
      </c>
      <c r="C588" s="5453"/>
      <c r="D588" s="5453"/>
      <c r="E588" s="5453"/>
      <c r="F588" s="5453"/>
      <c r="G588" s="5453"/>
      <c r="H588" s="5453"/>
      <c r="I588" s="5453"/>
      <c r="J588" s="5453"/>
      <c r="K588" s="5453"/>
      <c r="L588" s="1330" t="s">
        <v>335</v>
      </c>
      <c r="M588" s="5453"/>
      <c r="N588" s="5453"/>
      <c r="O588" s="5453"/>
      <c r="P588" s="5453"/>
      <c r="Q588" s="5453"/>
      <c r="R588" s="5453"/>
      <c r="S588" s="5453"/>
      <c r="T588" s="5453"/>
      <c r="U588" s="5453"/>
      <c r="V588" s="5454"/>
      <c r="W588" s="5478"/>
      <c r="X588" s="925"/>
      <c r="Y588" s="5302"/>
      <c r="Z588" s="1288" t="s">
        <v>1382</v>
      </c>
      <c r="AA588" s="1512"/>
    </row>
    <row r="589" spans="1:28" s="529" customFormat="1" ht="18" customHeight="1">
      <c r="A589" s="5302"/>
      <c r="B589" s="1426" t="s">
        <v>281</v>
      </c>
      <c r="C589" s="5453"/>
      <c r="D589" s="5453"/>
      <c r="E589" s="5453"/>
      <c r="F589" s="5453"/>
      <c r="G589" s="5453"/>
      <c r="H589" s="5453"/>
      <c r="I589" s="5453"/>
      <c r="J589" s="5453"/>
      <c r="K589" s="5453"/>
      <c r="L589" s="1330" t="s">
        <v>336</v>
      </c>
      <c r="M589" s="5453"/>
      <c r="N589" s="5453"/>
      <c r="O589" s="5453"/>
      <c r="P589" s="5453"/>
      <c r="Q589" s="5453"/>
      <c r="R589" s="5453"/>
      <c r="S589" s="5453"/>
      <c r="T589" s="5453"/>
      <c r="U589" s="5453"/>
      <c r="V589" s="5454"/>
      <c r="W589" s="5478"/>
      <c r="X589" s="925"/>
      <c r="Y589" s="5302"/>
      <c r="Z589" s="1288" t="s">
        <v>1382</v>
      </c>
      <c r="AA589" s="1512"/>
    </row>
    <row r="590" spans="1:28" s="529" customFormat="1" ht="18" customHeight="1">
      <c r="A590" s="5302"/>
      <c r="B590" s="1426" t="s">
        <v>282</v>
      </c>
      <c r="C590" s="5453"/>
      <c r="D590" s="5453"/>
      <c r="E590" s="5453"/>
      <c r="F590" s="5453"/>
      <c r="G590" s="5453"/>
      <c r="H590" s="5453"/>
      <c r="I590" s="5453"/>
      <c r="J590" s="5453"/>
      <c r="K590" s="5453"/>
      <c r="L590" s="1330" t="s">
        <v>337</v>
      </c>
      <c r="M590" s="5453"/>
      <c r="N590" s="5453"/>
      <c r="O590" s="5453"/>
      <c r="P590" s="5453"/>
      <c r="Q590" s="5453"/>
      <c r="R590" s="5453"/>
      <c r="S590" s="5453"/>
      <c r="T590" s="5453"/>
      <c r="U590" s="5453"/>
      <c r="V590" s="5454"/>
      <c r="W590" s="5478"/>
      <c r="X590" s="925"/>
      <c r="Y590" s="5302"/>
      <c r="Z590" s="1288" t="s">
        <v>1382</v>
      </c>
      <c r="AA590" s="1512"/>
    </row>
    <row r="591" spans="1:28" s="529" customFormat="1" ht="18" customHeight="1">
      <c r="A591" s="5302"/>
      <c r="B591" s="1426" t="s">
        <v>328</v>
      </c>
      <c r="C591" s="5453"/>
      <c r="D591" s="5453"/>
      <c r="E591" s="5453"/>
      <c r="F591" s="5453"/>
      <c r="G591" s="5453"/>
      <c r="H591" s="5453"/>
      <c r="I591" s="5453"/>
      <c r="J591" s="5453"/>
      <c r="K591" s="5453"/>
      <c r="L591" s="1330" t="s">
        <v>338</v>
      </c>
      <c r="M591" s="5453"/>
      <c r="N591" s="5453"/>
      <c r="O591" s="5453"/>
      <c r="P591" s="5453"/>
      <c r="Q591" s="5453"/>
      <c r="R591" s="5453"/>
      <c r="S591" s="5453"/>
      <c r="T591" s="5453"/>
      <c r="U591" s="5453"/>
      <c r="V591" s="5454"/>
      <c r="W591" s="5478"/>
      <c r="X591" s="925"/>
      <c r="Y591" s="5302"/>
      <c r="Z591" s="1288" t="s">
        <v>1382</v>
      </c>
      <c r="AA591" s="1512"/>
    </row>
    <row r="592" spans="1:28" s="529" customFormat="1" ht="18" customHeight="1">
      <c r="A592" s="5302"/>
      <c r="B592" s="1426" t="s">
        <v>329</v>
      </c>
      <c r="C592" s="5453"/>
      <c r="D592" s="5453"/>
      <c r="E592" s="5453"/>
      <c r="F592" s="5453"/>
      <c r="G592" s="5453"/>
      <c r="H592" s="5453"/>
      <c r="I592" s="5453"/>
      <c r="J592" s="5453"/>
      <c r="K592" s="5453"/>
      <c r="L592" s="1330" t="s">
        <v>339</v>
      </c>
      <c r="M592" s="5453"/>
      <c r="N592" s="5453"/>
      <c r="O592" s="5453"/>
      <c r="P592" s="5453"/>
      <c r="Q592" s="5453"/>
      <c r="R592" s="5453"/>
      <c r="S592" s="5453"/>
      <c r="T592" s="5453"/>
      <c r="U592" s="5453"/>
      <c r="V592" s="5454"/>
      <c r="W592" s="5478"/>
      <c r="X592" s="925"/>
      <c r="Y592" s="5302"/>
      <c r="Z592" s="1288" t="s">
        <v>1382</v>
      </c>
      <c r="AA592" s="1512"/>
    </row>
    <row r="593" spans="1:28" s="529" customFormat="1" ht="18" customHeight="1" thickBot="1">
      <c r="A593" s="5302"/>
      <c r="B593" s="1426"/>
      <c r="C593" s="5453"/>
      <c r="D593" s="5453"/>
      <c r="E593" s="5453"/>
      <c r="F593" s="5453"/>
      <c r="G593" s="5453"/>
      <c r="H593" s="5453"/>
      <c r="I593" s="5453"/>
      <c r="J593" s="5453"/>
      <c r="K593" s="5453"/>
      <c r="L593" s="939"/>
      <c r="M593" s="5453"/>
      <c r="N593" s="5453"/>
      <c r="O593" s="5453"/>
      <c r="P593" s="5453"/>
      <c r="Q593" s="5453"/>
      <c r="R593" s="5453"/>
      <c r="S593" s="5453"/>
      <c r="T593" s="5453"/>
      <c r="U593" s="5453"/>
      <c r="V593" s="5454"/>
      <c r="W593" s="5478"/>
      <c r="X593" s="925"/>
      <c r="Y593" s="5302"/>
      <c r="Z593" s="1288" t="s">
        <v>1382</v>
      </c>
      <c r="AA593" s="1512"/>
    </row>
    <row r="594" spans="1:28" s="529" customFormat="1" ht="18" customHeight="1">
      <c r="A594" s="5302"/>
      <c r="B594" s="5460" t="s">
        <v>1395</v>
      </c>
      <c r="C594" s="5462" t="s">
        <v>1277</v>
      </c>
      <c r="D594" s="5462"/>
      <c r="E594" s="5462"/>
      <c r="F594" s="5462"/>
      <c r="G594" s="5462"/>
      <c r="H594" s="5462"/>
      <c r="I594" s="5462"/>
      <c r="J594" s="5462"/>
      <c r="K594" s="5462"/>
      <c r="L594" s="5462"/>
      <c r="M594" s="5462"/>
      <c r="N594" s="5462"/>
      <c r="O594" s="5455" t="str">
        <f>B36</f>
        <v xml:space="preserve"> NOM DE LA RECETTE</v>
      </c>
      <c r="P594" s="5455"/>
      <c r="Q594" s="5455"/>
      <c r="R594" s="5455"/>
      <c r="S594" s="5455"/>
      <c r="T594" s="5455"/>
      <c r="U594" s="5455"/>
      <c r="V594" s="5455"/>
      <c r="W594" s="5478"/>
      <c r="X594" s="925"/>
      <c r="Y594" s="5302"/>
      <c r="Z594" s="1288" t="s">
        <v>1382</v>
      </c>
      <c r="AA594" s="1512"/>
    </row>
    <row r="595" spans="1:28" s="529" customFormat="1" ht="18" customHeight="1">
      <c r="A595" s="5302"/>
      <c r="B595" s="5461"/>
      <c r="C595" s="5463"/>
      <c r="D595" s="5463"/>
      <c r="E595" s="5463"/>
      <c r="F595" s="5463"/>
      <c r="G595" s="5463"/>
      <c r="H595" s="5463"/>
      <c r="I595" s="5463"/>
      <c r="J595" s="5463"/>
      <c r="K595" s="5463"/>
      <c r="L595" s="5463"/>
      <c r="M595" s="5463"/>
      <c r="N595" s="5463"/>
      <c r="O595" s="5456"/>
      <c r="P595" s="5456"/>
      <c r="Q595" s="5456"/>
      <c r="R595" s="5456"/>
      <c r="S595" s="5456"/>
      <c r="T595" s="5456"/>
      <c r="U595" s="5456"/>
      <c r="V595" s="5456"/>
      <c r="W595" s="5478"/>
      <c r="X595" s="925"/>
      <c r="Y595" s="5302"/>
      <c r="Z595" s="1288" t="s">
        <v>1382</v>
      </c>
      <c r="AA595" s="1512"/>
    </row>
    <row r="596" spans="1:28" s="529" customFormat="1" ht="18" customHeight="1">
      <c r="A596" s="5302"/>
      <c r="B596" s="5458">
        <f>S41</f>
        <v>4</v>
      </c>
      <c r="C596" s="5464" t="str">
        <f>B41</f>
        <v xml:space="preserve">Nom des  Auteurs </v>
      </c>
      <c r="D596" s="5464"/>
      <c r="E596" s="5464"/>
      <c r="F596" s="5464"/>
      <c r="G596" s="5464"/>
      <c r="H596" s="5464"/>
      <c r="I596" s="5464"/>
      <c r="J596" s="5464"/>
      <c r="K596" s="5464"/>
      <c r="L596" s="5464"/>
      <c r="M596" s="5464"/>
      <c r="N596" s="5464"/>
      <c r="O596" s="5456"/>
      <c r="P596" s="5456"/>
      <c r="Q596" s="5456"/>
      <c r="R596" s="5456"/>
      <c r="S596" s="5456"/>
      <c r="T596" s="5456"/>
      <c r="U596" s="5456"/>
      <c r="V596" s="5456"/>
      <c r="W596" s="5478"/>
      <c r="X596" s="925"/>
      <c r="Y596" s="5302"/>
      <c r="Z596" s="1288" t="s">
        <v>1382</v>
      </c>
      <c r="AA596" s="1512"/>
    </row>
    <row r="597" spans="1:28" s="529" customFormat="1" ht="18" customHeight="1">
      <c r="A597" s="5302"/>
      <c r="B597" s="5458"/>
      <c r="C597" s="5464"/>
      <c r="D597" s="5464"/>
      <c r="E597" s="5464"/>
      <c r="F597" s="5464"/>
      <c r="G597" s="5464"/>
      <c r="H597" s="5464"/>
      <c r="I597" s="5464"/>
      <c r="J597" s="5464"/>
      <c r="K597" s="5464"/>
      <c r="L597" s="5464"/>
      <c r="M597" s="5464"/>
      <c r="N597" s="5464"/>
      <c r="O597" s="5456"/>
      <c r="P597" s="5456"/>
      <c r="Q597" s="5456"/>
      <c r="R597" s="5456"/>
      <c r="S597" s="5456"/>
      <c r="T597" s="5456"/>
      <c r="U597" s="5456"/>
      <c r="V597" s="5456"/>
      <c r="W597" s="5478"/>
      <c r="X597" s="925"/>
      <c r="Y597" s="5302"/>
      <c r="Z597" s="1288" t="s">
        <v>1382</v>
      </c>
      <c r="AA597" s="1512"/>
    </row>
    <row r="598" spans="1:28" s="529" customFormat="1" ht="18" customHeight="1">
      <c r="A598" s="5302"/>
      <c r="B598" s="1426"/>
      <c r="C598" s="939"/>
      <c r="D598" s="939"/>
      <c r="E598" s="939"/>
      <c r="F598" s="939"/>
      <c r="G598" s="939"/>
      <c r="H598" s="939"/>
      <c r="I598" s="939"/>
      <c r="J598" s="939"/>
      <c r="K598" s="939"/>
      <c r="L598" s="939"/>
      <c r="M598" s="939"/>
      <c r="N598" s="939"/>
      <c r="O598" s="1425"/>
      <c r="P598" s="1425"/>
      <c r="Q598" s="1425"/>
      <c r="R598" s="1425"/>
      <c r="S598" s="1425"/>
      <c r="T598" s="1425"/>
      <c r="U598" s="1425"/>
      <c r="V598" s="1425"/>
      <c r="W598" s="5478"/>
      <c r="X598" s="925"/>
      <c r="Y598" s="5302"/>
      <c r="Z598" s="1288" t="s">
        <v>1382</v>
      </c>
      <c r="AA598" s="1512"/>
    </row>
    <row r="599" spans="1:28" s="529" customFormat="1" ht="18" customHeight="1">
      <c r="A599" s="5302"/>
      <c r="B599" s="1426" t="s">
        <v>27</v>
      </c>
      <c r="C599" s="5453" t="s">
        <v>301</v>
      </c>
      <c r="D599" s="5453"/>
      <c r="E599" s="5453"/>
      <c r="F599" s="5453"/>
      <c r="G599" s="5453"/>
      <c r="H599" s="5453"/>
      <c r="I599" s="5453"/>
      <c r="J599" s="5453"/>
      <c r="K599" s="5453"/>
      <c r="L599" s="1330" t="s">
        <v>330</v>
      </c>
      <c r="M599" s="5453" t="s">
        <v>301</v>
      </c>
      <c r="N599" s="5453"/>
      <c r="O599" s="5453"/>
      <c r="P599" s="5453"/>
      <c r="Q599" s="5453"/>
      <c r="R599" s="5453"/>
      <c r="S599" s="5453"/>
      <c r="T599" s="5453"/>
      <c r="U599" s="5453"/>
      <c r="V599" s="5454"/>
      <c r="W599" s="5478"/>
      <c r="X599" s="925"/>
      <c r="Y599" s="5302"/>
      <c r="Z599" s="1288" t="s">
        <v>1382</v>
      </c>
      <c r="AA599" s="1512"/>
    </row>
    <row r="600" spans="1:28" s="529" customFormat="1" ht="18" customHeight="1">
      <c r="A600" s="5302"/>
      <c r="B600" s="1426" t="s">
        <v>30</v>
      </c>
      <c r="C600" s="5453"/>
      <c r="D600" s="5453"/>
      <c r="E600" s="5453"/>
      <c r="F600" s="5453"/>
      <c r="G600" s="5453"/>
      <c r="H600" s="5453"/>
      <c r="I600" s="5453"/>
      <c r="J600" s="5453"/>
      <c r="K600" s="5453"/>
      <c r="L600" s="1330" t="s">
        <v>331</v>
      </c>
      <c r="M600" s="5453"/>
      <c r="N600" s="5453"/>
      <c r="O600" s="5453"/>
      <c r="P600" s="5453"/>
      <c r="Q600" s="5453"/>
      <c r="R600" s="5453"/>
      <c r="S600" s="5453"/>
      <c r="T600" s="5453"/>
      <c r="U600" s="5453"/>
      <c r="V600" s="5454"/>
      <c r="W600" s="5478"/>
      <c r="X600" s="925"/>
      <c r="Y600" s="5302"/>
      <c r="Z600" s="1288" t="s">
        <v>1382</v>
      </c>
      <c r="AA600" s="1512"/>
    </row>
    <row r="601" spans="1:28" s="529" customFormat="1" ht="18" customHeight="1">
      <c r="A601" s="5302"/>
      <c r="B601" s="1426" t="s">
        <v>248</v>
      </c>
      <c r="C601" s="5453"/>
      <c r="D601" s="5453"/>
      <c r="E601" s="5453"/>
      <c r="F601" s="5453"/>
      <c r="G601" s="5453"/>
      <c r="H601" s="5453"/>
      <c r="I601" s="5453"/>
      <c r="J601" s="5453"/>
      <c r="K601" s="5453"/>
      <c r="L601" s="1330" t="s">
        <v>332</v>
      </c>
      <c r="M601" s="5453"/>
      <c r="N601" s="5453"/>
      <c r="O601" s="5453"/>
      <c r="P601" s="5453"/>
      <c r="Q601" s="5453"/>
      <c r="R601" s="5453"/>
      <c r="S601" s="5453"/>
      <c r="T601" s="5453"/>
      <c r="U601" s="5453"/>
      <c r="V601" s="5454"/>
      <c r="W601" s="5478"/>
      <c r="X601" s="925"/>
      <c r="Y601" s="5302"/>
      <c r="Z601" s="1288" t="s">
        <v>1382</v>
      </c>
      <c r="AA601" s="1512"/>
    </row>
    <row r="602" spans="1:28" s="529" customFormat="1" ht="18" customHeight="1">
      <c r="A602" s="5302"/>
      <c r="B602" s="1426" t="s">
        <v>12</v>
      </c>
      <c r="C602" s="5453"/>
      <c r="D602" s="5453"/>
      <c r="E602" s="5453"/>
      <c r="F602" s="5453"/>
      <c r="G602" s="5453"/>
      <c r="H602" s="5453"/>
      <c r="I602" s="5453"/>
      <c r="J602" s="5453"/>
      <c r="K602" s="5453"/>
      <c r="L602" s="1330" t="s">
        <v>333</v>
      </c>
      <c r="M602" s="5453"/>
      <c r="N602" s="5453"/>
      <c r="O602" s="5453"/>
      <c r="P602" s="5453"/>
      <c r="Q602" s="5453"/>
      <c r="R602" s="5453"/>
      <c r="S602" s="5453"/>
      <c r="T602" s="5453"/>
      <c r="U602" s="5453"/>
      <c r="V602" s="5454"/>
      <c r="W602" s="5478"/>
      <c r="X602" s="925"/>
      <c r="Y602" s="5302"/>
      <c r="Z602" s="1288" t="s">
        <v>1382</v>
      </c>
      <c r="AA602" s="1512"/>
    </row>
    <row r="603" spans="1:28" s="529" customFormat="1" ht="18" customHeight="1">
      <c r="A603" s="5302"/>
      <c r="B603" s="1426" t="s">
        <v>13</v>
      </c>
      <c r="C603" s="5453"/>
      <c r="D603" s="5453"/>
      <c r="E603" s="5453"/>
      <c r="F603" s="5453"/>
      <c r="G603" s="5453"/>
      <c r="H603" s="5453"/>
      <c r="I603" s="5453"/>
      <c r="J603" s="5453"/>
      <c r="K603" s="5453"/>
      <c r="L603" s="1330" t="s">
        <v>334</v>
      </c>
      <c r="M603" s="5453"/>
      <c r="N603" s="5453"/>
      <c r="O603" s="5453"/>
      <c r="P603" s="5453"/>
      <c r="Q603" s="5453"/>
      <c r="R603" s="5453"/>
      <c r="S603" s="5453"/>
      <c r="T603" s="5453"/>
      <c r="U603" s="5453"/>
      <c r="V603" s="5454"/>
      <c r="W603" s="5478"/>
      <c r="X603" s="925"/>
      <c r="Y603" s="5302"/>
      <c r="Z603" s="1288" t="s">
        <v>1382</v>
      </c>
      <c r="AA603" s="1512"/>
    </row>
    <row r="604" spans="1:28" s="529" customFormat="1" ht="18" customHeight="1">
      <c r="A604" s="5302"/>
      <c r="B604" s="1426" t="s">
        <v>15</v>
      </c>
      <c r="C604" s="5453"/>
      <c r="D604" s="5453"/>
      <c r="E604" s="5453"/>
      <c r="F604" s="5453"/>
      <c r="G604" s="5453"/>
      <c r="H604" s="5453"/>
      <c r="I604" s="5453"/>
      <c r="J604" s="5453"/>
      <c r="K604" s="5453"/>
      <c r="L604" s="1330" t="s">
        <v>335</v>
      </c>
      <c r="M604" s="5453"/>
      <c r="N604" s="5453"/>
      <c r="O604" s="5453"/>
      <c r="P604" s="5453"/>
      <c r="Q604" s="5453"/>
      <c r="R604" s="5453"/>
      <c r="S604" s="5453"/>
      <c r="T604" s="5453"/>
      <c r="U604" s="5453"/>
      <c r="V604" s="5454"/>
      <c r="W604" s="5478"/>
      <c r="X604" s="925"/>
      <c r="Y604" s="5302"/>
      <c r="Z604" s="1288" t="s">
        <v>1382</v>
      </c>
      <c r="AA604" s="1512"/>
    </row>
    <row r="605" spans="1:28" s="529" customFormat="1" ht="18" customHeight="1">
      <c r="A605" s="5302"/>
      <c r="B605" s="1426" t="s">
        <v>281</v>
      </c>
      <c r="C605" s="5453"/>
      <c r="D605" s="5453"/>
      <c r="E605" s="5453"/>
      <c r="F605" s="5453"/>
      <c r="G605" s="5453"/>
      <c r="H605" s="5453"/>
      <c r="I605" s="5453"/>
      <c r="J605" s="5453"/>
      <c r="K605" s="5453"/>
      <c r="L605" s="1330" t="s">
        <v>336</v>
      </c>
      <c r="M605" s="5453"/>
      <c r="N605" s="5453"/>
      <c r="O605" s="5453"/>
      <c r="P605" s="5453"/>
      <c r="Q605" s="5453"/>
      <c r="R605" s="5453"/>
      <c r="S605" s="5453"/>
      <c r="T605" s="5453"/>
      <c r="U605" s="5453"/>
      <c r="V605" s="5454"/>
      <c r="W605" s="5478"/>
      <c r="X605" s="925"/>
      <c r="Y605" s="5302"/>
      <c r="Z605" s="1288" t="s">
        <v>1382</v>
      </c>
      <c r="AA605" s="1512"/>
    </row>
    <row r="606" spans="1:28" s="529" customFormat="1" ht="18" customHeight="1">
      <c r="A606" s="5302"/>
      <c r="B606" s="1426" t="s">
        <v>282</v>
      </c>
      <c r="C606" s="5453"/>
      <c r="D606" s="5453"/>
      <c r="E606" s="5453"/>
      <c r="F606" s="5453"/>
      <c r="G606" s="5453"/>
      <c r="H606" s="5453"/>
      <c r="I606" s="5453"/>
      <c r="J606" s="5453"/>
      <c r="K606" s="5453"/>
      <c r="L606" s="1330" t="s">
        <v>337</v>
      </c>
      <c r="M606" s="5453"/>
      <c r="N606" s="5453"/>
      <c r="O606" s="5453"/>
      <c r="P606" s="5453"/>
      <c r="Q606" s="5453"/>
      <c r="R606" s="5453"/>
      <c r="S606" s="5453"/>
      <c r="T606" s="5453"/>
      <c r="U606" s="5453"/>
      <c r="V606" s="5454"/>
      <c r="W606" s="5478"/>
      <c r="X606" s="925"/>
      <c r="Y606" s="5302"/>
      <c r="Z606" s="1288" t="s">
        <v>1382</v>
      </c>
      <c r="AA606" s="1512"/>
    </row>
    <row r="607" spans="1:28" s="529" customFormat="1" ht="18" customHeight="1">
      <c r="A607" s="5302"/>
      <c r="B607" s="1426" t="s">
        <v>328</v>
      </c>
      <c r="C607" s="5453"/>
      <c r="D607" s="5453"/>
      <c r="E607" s="5453"/>
      <c r="F607" s="5453"/>
      <c r="G607" s="5453"/>
      <c r="H607" s="5453"/>
      <c r="I607" s="5453"/>
      <c r="J607" s="5453"/>
      <c r="K607" s="5453"/>
      <c r="L607" s="1330" t="s">
        <v>338</v>
      </c>
      <c r="M607" s="5453"/>
      <c r="N607" s="5453"/>
      <c r="O607" s="5453"/>
      <c r="P607" s="5453"/>
      <c r="Q607" s="5453"/>
      <c r="R607" s="5453"/>
      <c r="S607" s="5453"/>
      <c r="T607" s="5453"/>
      <c r="U607" s="5453"/>
      <c r="V607" s="5454"/>
      <c r="W607" s="5478"/>
      <c r="X607" s="925"/>
      <c r="Y607" s="5302"/>
      <c r="Z607" s="1288" t="s">
        <v>1382</v>
      </c>
      <c r="AA607" s="1512"/>
    </row>
    <row r="608" spans="1:28" ht="18" customHeight="1">
      <c r="A608" s="5302"/>
      <c r="B608" s="1426" t="s">
        <v>329</v>
      </c>
      <c r="C608" s="5453"/>
      <c r="D608" s="5453"/>
      <c r="E608" s="5453"/>
      <c r="F608" s="5453"/>
      <c r="G608" s="5453"/>
      <c r="H608" s="5453"/>
      <c r="I608" s="5453"/>
      <c r="J608" s="5453"/>
      <c r="K608" s="5453"/>
      <c r="L608" s="1330" t="s">
        <v>339</v>
      </c>
      <c r="M608" s="5453"/>
      <c r="N608" s="5453"/>
      <c r="O608" s="5453"/>
      <c r="P608" s="5453"/>
      <c r="Q608" s="5453"/>
      <c r="R608" s="5453"/>
      <c r="S608" s="5453"/>
      <c r="T608" s="5453"/>
      <c r="U608" s="5453"/>
      <c r="V608" s="5454"/>
      <c r="W608" s="5478"/>
      <c r="Y608" s="5302"/>
      <c r="Z608" s="1288" t="s">
        <v>1382</v>
      </c>
      <c r="AA608" s="1512"/>
      <c r="AB608" s="529"/>
    </row>
    <row r="609" spans="1:28" ht="18" customHeight="1" thickBot="1">
      <c r="A609" s="5302"/>
      <c r="B609" s="1426"/>
      <c r="C609" s="5453"/>
      <c r="D609" s="5453"/>
      <c r="E609" s="5453"/>
      <c r="F609" s="5453"/>
      <c r="G609" s="5453"/>
      <c r="H609" s="5453"/>
      <c r="I609" s="5453"/>
      <c r="J609" s="5453"/>
      <c r="K609" s="5453"/>
      <c r="L609" s="939"/>
      <c r="M609" s="5453"/>
      <c r="N609" s="5453"/>
      <c r="O609" s="5453"/>
      <c r="P609" s="5453"/>
      <c r="Q609" s="5453"/>
      <c r="R609" s="5453"/>
      <c r="S609" s="5453"/>
      <c r="T609" s="5453"/>
      <c r="U609" s="5453"/>
      <c r="V609" s="5454"/>
      <c r="W609" s="5478"/>
      <c r="Y609" s="5302"/>
      <c r="Z609" s="1288" t="s">
        <v>1382</v>
      </c>
      <c r="AA609" s="1512"/>
      <c r="AB609" s="529"/>
    </row>
    <row r="610" spans="1:28" ht="18" customHeight="1">
      <c r="A610" s="5302"/>
      <c r="B610" s="1427"/>
      <c r="C610" s="1428"/>
      <c r="D610" s="1428"/>
      <c r="E610" s="1428"/>
      <c r="F610" s="1428"/>
      <c r="G610" s="1428"/>
      <c r="H610" s="1428"/>
      <c r="I610" s="1428"/>
      <c r="J610" s="1428"/>
      <c r="K610" s="1428"/>
      <c r="L610" s="1428"/>
      <c r="M610" s="1428"/>
      <c r="N610" s="1428"/>
      <c r="O610" s="1428"/>
      <c r="P610" s="1428"/>
      <c r="Q610" s="1428"/>
      <c r="R610" s="1428"/>
      <c r="S610" s="1428"/>
      <c r="T610" s="1428"/>
      <c r="U610" s="1428"/>
      <c r="V610" s="1428"/>
      <c r="W610" s="5478"/>
      <c r="Y610" s="5302"/>
      <c r="Z610" s="1288" t="s">
        <v>1382</v>
      </c>
      <c r="AA610" s="1512"/>
      <c r="AB610" s="529"/>
    </row>
    <row r="611" spans="1:28" ht="18" customHeight="1">
      <c r="A611" s="5302"/>
      <c r="B611" s="5303" t="s">
        <v>1404</v>
      </c>
      <c r="C611" s="5304"/>
      <c r="D611" s="5304"/>
      <c r="E611" s="5304"/>
      <c r="F611" s="5304"/>
      <c r="G611" s="5304"/>
      <c r="H611" s="5304"/>
      <c r="I611" s="5304"/>
      <c r="J611" s="5304"/>
      <c r="K611" s="5304"/>
      <c r="L611" s="5304"/>
      <c r="M611" s="5304"/>
      <c r="N611" s="5304"/>
      <c r="O611" s="5304"/>
      <c r="P611" s="5304"/>
      <c r="Q611" s="5304"/>
      <c r="R611" s="5304"/>
      <c r="S611" s="5304"/>
      <c r="T611" s="5304"/>
      <c r="U611" s="5304"/>
      <c r="V611" s="5304"/>
      <c r="W611" s="5478"/>
      <c r="Y611" s="5302"/>
      <c r="Z611" s="1288" t="s">
        <v>1382</v>
      </c>
      <c r="AA611" s="1512"/>
      <c r="AB611" s="529"/>
    </row>
    <row r="612" spans="1:28" ht="18" customHeight="1">
      <c r="A612" s="5302"/>
      <c r="B612" s="5303"/>
      <c r="C612" s="5304"/>
      <c r="D612" s="5304"/>
      <c r="E612" s="5304"/>
      <c r="F612" s="5304"/>
      <c r="G612" s="5304"/>
      <c r="H612" s="5304"/>
      <c r="I612" s="5304"/>
      <c r="J612" s="5304"/>
      <c r="K612" s="5304"/>
      <c r="L612" s="5304"/>
      <c r="M612" s="5304"/>
      <c r="N612" s="5304"/>
      <c r="O612" s="5304"/>
      <c r="P612" s="5304"/>
      <c r="Q612" s="5304"/>
      <c r="R612" s="5304"/>
      <c r="S612" s="5304"/>
      <c r="T612" s="5304"/>
      <c r="U612" s="5304"/>
      <c r="V612" s="5304"/>
      <c r="W612" s="5478"/>
      <c r="Y612" s="5302"/>
      <c r="Z612" s="1288" t="s">
        <v>1382</v>
      </c>
      <c r="AA612" s="1512"/>
      <c r="AB612" s="529"/>
    </row>
    <row r="613" spans="1:28" ht="18" customHeight="1">
      <c r="A613" s="5302"/>
      <c r="B613" s="5305" t="s">
        <v>1406</v>
      </c>
      <c r="C613" s="5306"/>
      <c r="D613" s="5306"/>
      <c r="E613" s="5306"/>
      <c r="F613" s="5306"/>
      <c r="G613" s="5306"/>
      <c r="H613" s="5306"/>
      <c r="I613" s="5306"/>
      <c r="J613" s="5306"/>
      <c r="K613" s="5307"/>
      <c r="L613" s="5308" t="s">
        <v>1407</v>
      </c>
      <c r="M613" s="5309"/>
      <c r="N613" s="5309"/>
      <c r="O613" s="5309"/>
      <c r="P613" s="5309"/>
      <c r="Q613" s="5309"/>
      <c r="R613" s="5309"/>
      <c r="S613" s="5309"/>
      <c r="T613" s="5309"/>
      <c r="U613" s="5309"/>
      <c r="V613" s="5310"/>
      <c r="W613" s="5478"/>
      <c r="Y613" s="5302"/>
      <c r="Z613" s="1288" t="s">
        <v>1382</v>
      </c>
      <c r="AA613" s="1512"/>
      <c r="AB613" s="529"/>
    </row>
    <row r="614" spans="1:28" ht="18" customHeight="1">
      <c r="A614" s="5302"/>
      <c r="B614" s="1429" t="s">
        <v>322</v>
      </c>
      <c r="C614" s="5284" t="s">
        <v>301</v>
      </c>
      <c r="D614" s="5284"/>
      <c r="E614" s="5284"/>
      <c r="F614" s="5284"/>
      <c r="G614" s="5284"/>
      <c r="H614" s="5284"/>
      <c r="I614" s="5284"/>
      <c r="J614" s="5284"/>
      <c r="K614" s="5285"/>
      <c r="L614" s="1430" t="s">
        <v>322</v>
      </c>
      <c r="M614" s="5286" t="s">
        <v>1439</v>
      </c>
      <c r="N614" s="5286"/>
      <c r="O614" s="5286"/>
      <c r="P614" s="5286"/>
      <c r="Q614" s="5286"/>
      <c r="R614" s="5286"/>
      <c r="S614" s="5286"/>
      <c r="T614" s="5286"/>
      <c r="U614" s="5286"/>
      <c r="V614" s="5287"/>
      <c r="W614" s="5478"/>
      <c r="Y614" s="5302"/>
      <c r="Z614" s="1288" t="s">
        <v>1382</v>
      </c>
      <c r="AA614" s="1512"/>
      <c r="AB614" s="529"/>
    </row>
    <row r="615" spans="1:28" ht="18" customHeight="1">
      <c r="A615" s="5302"/>
      <c r="B615" s="1429" t="s">
        <v>323</v>
      </c>
      <c r="C615" s="5284"/>
      <c r="D615" s="5284"/>
      <c r="E615" s="5284"/>
      <c r="F615" s="5284"/>
      <c r="G615" s="5284"/>
      <c r="H615" s="5284"/>
      <c r="I615" s="5284"/>
      <c r="J615" s="5284"/>
      <c r="K615" s="5285"/>
      <c r="L615" s="1430" t="s">
        <v>323</v>
      </c>
      <c r="M615" s="5286"/>
      <c r="N615" s="5286"/>
      <c r="O615" s="5286"/>
      <c r="P615" s="5286"/>
      <c r="Q615" s="5286"/>
      <c r="R615" s="5286"/>
      <c r="S615" s="5286"/>
      <c r="T615" s="5286"/>
      <c r="U615" s="5286"/>
      <c r="V615" s="5287"/>
      <c r="W615" s="5478"/>
      <c r="Y615" s="5302"/>
      <c r="Z615" s="1288" t="s">
        <v>1382</v>
      </c>
      <c r="AA615" s="1512"/>
      <c r="AB615" s="529"/>
    </row>
    <row r="616" spans="1:28" ht="18" customHeight="1">
      <c r="A616" s="5302"/>
      <c r="B616" s="1429" t="s">
        <v>316</v>
      </c>
      <c r="C616" s="5284"/>
      <c r="D616" s="5284"/>
      <c r="E616" s="5284"/>
      <c r="F616" s="5284"/>
      <c r="G616" s="5284"/>
      <c r="H616" s="5284"/>
      <c r="I616" s="5284"/>
      <c r="J616" s="5284"/>
      <c r="K616" s="5285"/>
      <c r="L616" s="1430" t="s">
        <v>316</v>
      </c>
      <c r="M616" s="5286"/>
      <c r="N616" s="5286"/>
      <c r="O616" s="5286"/>
      <c r="P616" s="5286"/>
      <c r="Q616" s="5286"/>
      <c r="R616" s="5286"/>
      <c r="S616" s="5286"/>
      <c r="T616" s="5286"/>
      <c r="U616" s="5286"/>
      <c r="V616" s="5287"/>
      <c r="W616" s="5478"/>
      <c r="Y616" s="5302"/>
      <c r="Z616" s="1288" t="s">
        <v>1382</v>
      </c>
      <c r="AA616" s="1512"/>
      <c r="AB616" s="529"/>
    </row>
    <row r="617" spans="1:28" ht="18" customHeight="1">
      <c r="A617" s="5302"/>
      <c r="B617" s="1429" t="s">
        <v>325</v>
      </c>
      <c r="C617" s="5284"/>
      <c r="D617" s="5284"/>
      <c r="E617" s="5284"/>
      <c r="F617" s="5284"/>
      <c r="G617" s="5284"/>
      <c r="H617" s="5284"/>
      <c r="I617" s="5284"/>
      <c r="J617" s="5284"/>
      <c r="K617" s="5285"/>
      <c r="L617" s="1430" t="s">
        <v>325</v>
      </c>
      <c r="M617" s="5286"/>
      <c r="N617" s="5286"/>
      <c r="O617" s="5286"/>
      <c r="P617" s="5286"/>
      <c r="Q617" s="5286"/>
      <c r="R617" s="5286"/>
      <c r="S617" s="5286"/>
      <c r="T617" s="5286"/>
      <c r="U617" s="5286"/>
      <c r="V617" s="5287"/>
      <c r="W617" s="5478"/>
      <c r="Y617" s="5302"/>
      <c r="Z617" s="1288" t="s">
        <v>1382</v>
      </c>
      <c r="AA617" s="1512"/>
      <c r="AB617" s="529"/>
    </row>
    <row r="618" spans="1:28" ht="18" customHeight="1">
      <c r="A618" s="5302"/>
      <c r="B618" s="1429" t="s">
        <v>342</v>
      </c>
      <c r="C618" s="5284"/>
      <c r="D618" s="5284"/>
      <c r="E618" s="5284"/>
      <c r="F618" s="5284"/>
      <c r="G618" s="5284"/>
      <c r="H618" s="5284"/>
      <c r="I618" s="5284"/>
      <c r="J618" s="5284"/>
      <c r="K618" s="5285"/>
      <c r="L618" s="1430" t="s">
        <v>342</v>
      </c>
      <c r="M618" s="5286"/>
      <c r="N618" s="5286"/>
      <c r="O618" s="5286"/>
      <c r="P618" s="5286"/>
      <c r="Q618" s="5286"/>
      <c r="R618" s="5286"/>
      <c r="S618" s="5286"/>
      <c r="T618" s="5286"/>
      <c r="U618" s="5286"/>
      <c r="V618" s="5287"/>
      <c r="W618" s="5478"/>
      <c r="Y618" s="5302"/>
      <c r="Z618" s="1288" t="s">
        <v>1382</v>
      </c>
      <c r="AA618" s="1512"/>
      <c r="AB618" s="529"/>
    </row>
    <row r="619" spans="1:28" ht="18" customHeight="1">
      <c r="A619" s="5302"/>
      <c r="B619" s="1429" t="s">
        <v>636</v>
      </c>
      <c r="C619" s="5284"/>
      <c r="D619" s="5284"/>
      <c r="E619" s="5284"/>
      <c r="F619" s="5284"/>
      <c r="G619" s="5284"/>
      <c r="H619" s="5284"/>
      <c r="I619" s="5284"/>
      <c r="J619" s="5284"/>
      <c r="K619" s="5285"/>
      <c r="L619" s="1430" t="s">
        <v>636</v>
      </c>
      <c r="M619" s="5286"/>
      <c r="N619" s="5286"/>
      <c r="O619" s="5286"/>
      <c r="P619" s="5286"/>
      <c r="Q619" s="5286"/>
      <c r="R619" s="5286"/>
      <c r="S619" s="5286"/>
      <c r="T619" s="5286"/>
      <c r="U619" s="5286"/>
      <c r="V619" s="5287"/>
      <c r="W619" s="5478"/>
      <c r="Y619" s="5302"/>
      <c r="Z619" s="1288" t="s">
        <v>1382</v>
      </c>
      <c r="AA619" s="1512"/>
      <c r="AB619" s="529"/>
    </row>
    <row r="620" spans="1:28" ht="18" customHeight="1">
      <c r="A620" s="5302"/>
      <c r="B620" s="1429" t="s">
        <v>275</v>
      </c>
      <c r="C620" s="5284"/>
      <c r="D620" s="5284"/>
      <c r="E620" s="5284"/>
      <c r="F620" s="5284"/>
      <c r="G620" s="5284"/>
      <c r="H620" s="5284"/>
      <c r="I620" s="5284"/>
      <c r="J620" s="5284"/>
      <c r="K620" s="5285"/>
      <c r="L620" s="1430" t="s">
        <v>275</v>
      </c>
      <c r="M620" s="5286"/>
      <c r="N620" s="5286"/>
      <c r="O620" s="5286"/>
      <c r="P620" s="5286"/>
      <c r="Q620" s="5286"/>
      <c r="R620" s="5286"/>
      <c r="S620" s="5286"/>
      <c r="T620" s="5286"/>
      <c r="U620" s="5286"/>
      <c r="V620" s="5287"/>
      <c r="W620" s="5478"/>
      <c r="Y620" s="5302"/>
      <c r="Z620" s="1288" t="s">
        <v>1382</v>
      </c>
      <c r="AA620" s="1512"/>
      <c r="AB620" s="529"/>
    </row>
    <row r="621" spans="1:28" ht="18" customHeight="1">
      <c r="A621" s="5302"/>
      <c r="B621" s="1429" t="s">
        <v>718</v>
      </c>
      <c r="C621" s="5284"/>
      <c r="D621" s="5284"/>
      <c r="E621" s="5284"/>
      <c r="F621" s="5284"/>
      <c r="G621" s="5284"/>
      <c r="H621" s="5284"/>
      <c r="I621" s="5284"/>
      <c r="J621" s="5284"/>
      <c r="K621" s="5285"/>
      <c r="L621" s="1430" t="s">
        <v>718</v>
      </c>
      <c r="M621" s="5286"/>
      <c r="N621" s="5286"/>
      <c r="O621" s="5286"/>
      <c r="P621" s="5286"/>
      <c r="Q621" s="5286"/>
      <c r="R621" s="5286"/>
      <c r="S621" s="5286"/>
      <c r="T621" s="5286"/>
      <c r="U621" s="5286"/>
      <c r="V621" s="5287"/>
      <c r="W621" s="5478"/>
      <c r="Y621" s="5302"/>
      <c r="Z621" s="1288" t="s">
        <v>1382</v>
      </c>
      <c r="AA621" s="1512"/>
      <c r="AB621" s="529"/>
    </row>
    <row r="622" spans="1:28" ht="18" customHeight="1">
      <c r="A622" s="5302"/>
      <c r="B622" s="1429" t="s">
        <v>639</v>
      </c>
      <c r="C622" s="5284"/>
      <c r="D622" s="5284"/>
      <c r="E622" s="5284"/>
      <c r="F622" s="5284"/>
      <c r="G622" s="5284"/>
      <c r="H622" s="5284"/>
      <c r="I622" s="5284"/>
      <c r="J622" s="5284"/>
      <c r="K622" s="5285"/>
      <c r="L622" s="1430" t="s">
        <v>639</v>
      </c>
      <c r="M622" s="5286"/>
      <c r="N622" s="5286"/>
      <c r="O622" s="5286"/>
      <c r="P622" s="5286"/>
      <c r="Q622" s="5286"/>
      <c r="R622" s="5286"/>
      <c r="S622" s="5286"/>
      <c r="T622" s="5286"/>
      <c r="U622" s="5286"/>
      <c r="V622" s="5287"/>
      <c r="W622" s="5478"/>
      <c r="Y622" s="5302"/>
      <c r="Z622" s="1288" t="s">
        <v>1382</v>
      </c>
      <c r="AA622" s="1512"/>
      <c r="AB622" s="529"/>
    </row>
    <row r="623" spans="1:28" ht="18" customHeight="1">
      <c r="A623" s="5302"/>
      <c r="B623" s="1429" t="s">
        <v>642</v>
      </c>
      <c r="C623" s="5284"/>
      <c r="D623" s="5284"/>
      <c r="E623" s="5284"/>
      <c r="F623" s="5284"/>
      <c r="G623" s="5284"/>
      <c r="H623" s="5284"/>
      <c r="I623" s="5284"/>
      <c r="J623" s="5284"/>
      <c r="K623" s="5285"/>
      <c r="L623" s="1430" t="s">
        <v>642</v>
      </c>
      <c r="M623" s="5286"/>
      <c r="N623" s="5286"/>
      <c r="O623" s="5286"/>
      <c r="P623" s="5286"/>
      <c r="Q623" s="5286"/>
      <c r="R623" s="5286"/>
      <c r="S623" s="5286"/>
      <c r="T623" s="5286"/>
      <c r="U623" s="5286"/>
      <c r="V623" s="5287"/>
      <c r="W623" s="5478"/>
      <c r="Y623" s="5302"/>
      <c r="Z623" s="1288" t="s">
        <v>1382</v>
      </c>
      <c r="AA623" s="1512"/>
      <c r="AB623" s="529"/>
    </row>
    <row r="624" spans="1:28" ht="18" customHeight="1">
      <c r="A624" s="5302"/>
      <c r="B624" s="1429"/>
      <c r="C624" s="5284"/>
      <c r="D624" s="5284"/>
      <c r="E624" s="5284"/>
      <c r="F624" s="5284"/>
      <c r="G624" s="5284"/>
      <c r="H624" s="5284"/>
      <c r="I624" s="5284"/>
      <c r="J624" s="5284"/>
      <c r="K624" s="5285"/>
      <c r="L624" s="1430"/>
      <c r="M624" s="5286"/>
      <c r="N624" s="5286"/>
      <c r="O624" s="5286"/>
      <c r="P624" s="5286"/>
      <c r="Q624" s="5286"/>
      <c r="R624" s="5286"/>
      <c r="S624" s="5286"/>
      <c r="T624" s="5286"/>
      <c r="U624" s="5286"/>
      <c r="V624" s="5287"/>
      <c r="W624" s="5479"/>
      <c r="Y624" s="5302"/>
      <c r="Z624" s="1288" t="s">
        <v>1382</v>
      </c>
      <c r="AA624" s="1512"/>
    </row>
    <row r="625" spans="1:27" ht="18" customHeight="1">
      <c r="A625" s="5302"/>
      <c r="B625" s="5288"/>
      <c r="C625" s="5289"/>
      <c r="D625" s="5289"/>
      <c r="E625" s="5289"/>
      <c r="F625" s="5289"/>
      <c r="G625" s="5289"/>
      <c r="H625" s="5289"/>
      <c r="I625" s="5289"/>
      <c r="J625" s="5289"/>
      <c r="K625" s="5289"/>
      <c r="L625" s="5289"/>
      <c r="M625" s="5289"/>
      <c r="N625" s="5289"/>
      <c r="O625" s="5289"/>
      <c r="P625" s="5289"/>
      <c r="Q625" s="5289"/>
      <c r="R625" s="5289"/>
      <c r="S625" s="5289"/>
      <c r="T625" s="5289"/>
      <c r="U625" s="5289"/>
      <c r="V625" s="5290"/>
      <c r="W625" s="5291">
        <f>W36</f>
        <v>4</v>
      </c>
      <c r="Y625" s="5302"/>
      <c r="Z625" s="5507" t="s">
        <v>1408</v>
      </c>
      <c r="AA625" s="5508"/>
    </row>
    <row r="626" spans="1:27" ht="18" customHeight="1">
      <c r="A626" s="5302"/>
      <c r="B626" s="1431" t="s">
        <v>248</v>
      </c>
      <c r="C626" s="1432"/>
      <c r="D626" s="1432" t="s">
        <v>272</v>
      </c>
      <c r="E626" s="5451"/>
      <c r="F626" s="5451"/>
      <c r="G626" s="5451"/>
      <c r="H626" s="5451"/>
      <c r="I626" s="5451"/>
      <c r="J626" s="5451"/>
      <c r="K626" s="5451"/>
      <c r="L626" s="5451"/>
      <c r="M626" s="5451"/>
      <c r="N626" s="5451"/>
      <c r="O626" s="5451"/>
      <c r="P626" s="5451"/>
      <c r="Q626" s="5451"/>
      <c r="R626" s="5451"/>
      <c r="S626" s="5451"/>
      <c r="T626" s="5451"/>
      <c r="U626" s="5451"/>
      <c r="V626" s="5452"/>
      <c r="W626" s="5292"/>
      <c r="Y626" s="5302"/>
      <c r="Z626" s="5507"/>
      <c r="AA626" s="5508"/>
    </row>
    <row r="627" spans="1:27" ht="18" customHeight="1">
      <c r="A627" s="5302"/>
      <c r="B627" s="5296"/>
      <c r="C627" s="5297"/>
      <c r="D627" s="5297"/>
      <c r="E627" s="5297"/>
      <c r="F627" s="5297"/>
      <c r="G627" s="5297"/>
      <c r="H627" s="5297"/>
      <c r="I627" s="5297"/>
      <c r="J627" s="5297"/>
      <c r="K627" s="5297"/>
      <c r="L627" s="5297"/>
      <c r="M627" s="5297"/>
      <c r="N627" s="5297"/>
      <c r="O627" s="5297"/>
      <c r="P627" s="5297"/>
      <c r="Q627" s="5297"/>
      <c r="R627" s="5297"/>
      <c r="S627" s="5297"/>
      <c r="T627" s="5297"/>
      <c r="U627" s="5297"/>
      <c r="V627" s="5298"/>
      <c r="W627" s="5292"/>
      <c r="Y627" s="5302"/>
      <c r="Z627" s="5507"/>
      <c r="AA627" s="5508"/>
    </row>
    <row r="628" spans="1:27" ht="18" customHeight="1">
      <c r="A628" s="5302"/>
      <c r="B628" s="1433" t="s">
        <v>253</v>
      </c>
      <c r="C628" s="5299" t="str">
        <f ca="1">CELL("nomfichier")</f>
        <v>E:\0-UPRT\1-UPRT.FR-SITE-WEB\ff-fiches-fabrications\ff-fiches-fabrication-maj-08-2020\[ff-14.B-restauration-10.postits-portions.xlsx]Nota</v>
      </c>
      <c r="D628" s="5299"/>
      <c r="E628" s="5299"/>
      <c r="F628" s="5299"/>
      <c r="G628" s="5299"/>
      <c r="H628" s="5299"/>
      <c r="I628" s="5299"/>
      <c r="J628" s="5299"/>
      <c r="K628" s="5299"/>
      <c r="L628" s="5299"/>
      <c r="M628" s="5299"/>
      <c r="N628" s="5299"/>
      <c r="O628" s="5299"/>
      <c r="P628" s="5299"/>
      <c r="Q628" s="5299"/>
      <c r="R628" s="5299"/>
      <c r="S628" s="5299"/>
      <c r="T628" s="5299"/>
      <c r="U628" s="5299"/>
      <c r="V628" s="5299"/>
      <c r="W628" s="5292"/>
      <c r="Y628" s="5302"/>
      <c r="Z628" s="5507"/>
      <c r="AA628" s="5508"/>
    </row>
    <row r="629" spans="1:27" ht="18" customHeight="1">
      <c r="A629" s="5302"/>
      <c r="B629" s="1434" t="s">
        <v>255</v>
      </c>
      <c r="C629" s="5299" t="s">
        <v>1437</v>
      </c>
      <c r="D629" s="5299"/>
      <c r="E629" s="5299"/>
      <c r="F629" s="5299"/>
      <c r="G629" s="5299"/>
      <c r="H629" s="5299"/>
      <c r="I629" s="5299"/>
      <c r="J629" s="5299"/>
      <c r="K629" s="5299"/>
      <c r="L629" s="5299"/>
      <c r="M629" s="5299"/>
      <c r="N629" s="5299"/>
      <c r="O629" s="5299"/>
      <c r="P629" s="5299"/>
      <c r="Q629" s="5299"/>
      <c r="R629" s="5299"/>
      <c r="S629" s="5299"/>
      <c r="T629" s="5299"/>
      <c r="U629" s="5299"/>
      <c r="V629" s="5299"/>
      <c r="W629" s="5292"/>
      <c r="Y629" s="5302"/>
      <c r="Z629" s="5507"/>
      <c r="AA629" s="5508"/>
    </row>
    <row r="630" spans="1:27" ht="18" customHeight="1" thickBot="1">
      <c r="A630" s="5302"/>
      <c r="B630" s="5311" t="s">
        <v>258</v>
      </c>
      <c r="C630" s="5312"/>
      <c r="D630" s="5312"/>
      <c r="E630" s="5312"/>
      <c r="F630" s="5312"/>
      <c r="G630" s="5312"/>
      <c r="H630" s="5312"/>
      <c r="I630" s="5312"/>
      <c r="J630" s="5312"/>
      <c r="K630" s="5312"/>
      <c r="L630" s="5312"/>
      <c r="M630" s="5312"/>
      <c r="N630" s="5312"/>
      <c r="O630" s="5312"/>
      <c r="P630" s="5312"/>
      <c r="Q630" s="5312"/>
      <c r="R630" s="5312"/>
      <c r="S630" s="5312"/>
      <c r="T630" s="5312"/>
      <c r="U630" s="5312"/>
      <c r="V630" s="5313"/>
      <c r="W630" s="5293"/>
      <c r="Y630" s="5302"/>
      <c r="Z630" s="5507"/>
      <c r="AA630" s="5508"/>
    </row>
    <row r="631" spans="1:27" ht="15" customHeight="1"/>
    <row r="632" spans="1:27">
      <c r="O632"/>
      <c r="P632"/>
      <c r="Q632"/>
      <c r="R632"/>
      <c r="S632"/>
      <c r="T632"/>
    </row>
    <row r="636" spans="1:27" ht="15" customHeight="1"/>
    <row r="637" spans="1:27" ht="15" customHeight="1"/>
    <row r="638" spans="1:27" ht="15" customHeight="1"/>
    <row r="639" spans="1:27" ht="15" customHeight="1"/>
    <row r="640" spans="1:27" ht="15" customHeight="1"/>
    <row r="641" spans="5:27" ht="15" customHeight="1"/>
    <row r="642" spans="5:27" ht="15" customHeight="1"/>
    <row r="643" spans="5:27" ht="15" customHeight="1"/>
    <row r="644" spans="5:27" ht="15" customHeight="1">
      <c r="R644" s="1435"/>
      <c r="S644" s="1435"/>
      <c r="T644" s="1435"/>
      <c r="U644" s="1435"/>
      <c r="V644" s="1435"/>
      <c r="W644" s="1435"/>
      <c r="X644" s="1435"/>
      <c r="Z644" s="1435"/>
      <c r="AA644" s="1435"/>
    </row>
    <row r="645" spans="5:27" ht="15" customHeight="1">
      <c r="E645" s="925"/>
      <c r="F645" s="925"/>
      <c r="G645" s="925"/>
      <c r="H645" s="925"/>
      <c r="I645" s="925"/>
      <c r="J645" s="925"/>
      <c r="K645" s="925"/>
    </row>
    <row r="646" spans="5:27" ht="15" customHeight="1">
      <c r="E646" s="925"/>
      <c r="F646" s="925"/>
      <c r="G646" s="925"/>
      <c r="H646" s="925"/>
      <c r="I646" s="925"/>
      <c r="J646" s="925"/>
      <c r="K646" s="925"/>
    </row>
    <row r="647" spans="5:27" ht="15" customHeight="1"/>
  </sheetData>
  <mergeCells count="335">
    <mergeCell ref="AD12:AN13"/>
    <mergeCell ref="AO12:AO13"/>
    <mergeCell ref="C14:F16"/>
    <mergeCell ref="G14:J16"/>
    <mergeCell ref="P14:S16"/>
    <mergeCell ref="T14:W16"/>
    <mergeCell ref="AD14:AO20"/>
    <mergeCell ref="A2:W5"/>
    <mergeCell ref="AD2:AP5"/>
    <mergeCell ref="AD7:AN11"/>
    <mergeCell ref="AO7:AO9"/>
    <mergeCell ref="AP7:AP13"/>
    <mergeCell ref="C8:V9"/>
    <mergeCell ref="P10:W10"/>
    <mergeCell ref="AO10:AO11"/>
    <mergeCell ref="G12:J13"/>
    <mergeCell ref="T12:W13"/>
    <mergeCell ref="AD27:AP33"/>
    <mergeCell ref="C30:I31"/>
    <mergeCell ref="N30:T33"/>
    <mergeCell ref="C32:E32"/>
    <mergeCell ref="G32:I32"/>
    <mergeCell ref="AP14:AP25"/>
    <mergeCell ref="C18:F20"/>
    <mergeCell ref="G18:J19"/>
    <mergeCell ref="G20:J21"/>
    <mergeCell ref="AG21:AH21"/>
    <mergeCell ref="AM21:AN21"/>
    <mergeCell ref="AD22:AF24"/>
    <mergeCell ref="AG22:AH24"/>
    <mergeCell ref="AJ22:AL24"/>
    <mergeCell ref="AM22:AN24"/>
    <mergeCell ref="A35:A42"/>
    <mergeCell ref="B35:W35"/>
    <mergeCell ref="Y35:Y42"/>
    <mergeCell ref="Z35:AA42"/>
    <mergeCell ref="B36:R40"/>
    <mergeCell ref="S36:V38"/>
    <mergeCell ref="W36:W42"/>
    <mergeCell ref="C25:T26"/>
    <mergeCell ref="C27:I28"/>
    <mergeCell ref="N27:T28"/>
    <mergeCell ref="AD36:AP37"/>
    <mergeCell ref="AD38:AD40"/>
    <mergeCell ref="AE38:AP40"/>
    <mergeCell ref="S39:V40"/>
    <mergeCell ref="B41:R42"/>
    <mergeCell ref="S41:V42"/>
    <mergeCell ref="AD42:AD44"/>
    <mergeCell ref="B43:V48"/>
    <mergeCell ref="W43:W624"/>
    <mergeCell ref="H49:K50"/>
    <mergeCell ref="AE53:AP53"/>
    <mergeCell ref="AE54:AP54"/>
    <mergeCell ref="C70:C71"/>
    <mergeCell ref="J70:J71"/>
    <mergeCell ref="K70:K71"/>
    <mergeCell ref="M70:N71"/>
    <mergeCell ref="O70:T71"/>
    <mergeCell ref="U70:V71"/>
    <mergeCell ref="G71:H71"/>
    <mergeCell ref="Z67:AA78"/>
    <mergeCell ref="AD67:AE68"/>
    <mergeCell ref="M68:N68"/>
    <mergeCell ref="O68:T69"/>
    <mergeCell ref="U68:V69"/>
    <mergeCell ref="C74:C76"/>
    <mergeCell ref="D74:D76"/>
    <mergeCell ref="A55:A57"/>
    <mergeCell ref="B55:M57"/>
    <mergeCell ref="N55:N57"/>
    <mergeCell ref="O55:V57"/>
    <mergeCell ref="Y55:Y57"/>
    <mergeCell ref="AD55:AP55"/>
    <mergeCell ref="Q49:T50"/>
    <mergeCell ref="Z49:AA57"/>
    <mergeCell ref="D51:G53"/>
    <mergeCell ref="H51:K53"/>
    <mergeCell ref="M51:P53"/>
    <mergeCell ref="Q51:T53"/>
    <mergeCell ref="A186:A188"/>
    <mergeCell ref="B186:M188"/>
    <mergeCell ref="N186:N188"/>
    <mergeCell ref="O186:V188"/>
    <mergeCell ref="Y186:Y188"/>
    <mergeCell ref="A58:A182"/>
    <mergeCell ref="B58:C59"/>
    <mergeCell ref="D58:N59"/>
    <mergeCell ref="O58:V59"/>
    <mergeCell ref="M69:N69"/>
    <mergeCell ref="B72:N72"/>
    <mergeCell ref="B73:D73"/>
    <mergeCell ref="E73:K74"/>
    <mergeCell ref="B74:B76"/>
    <mergeCell ref="Y58:Y182"/>
    <mergeCell ref="B60:N61"/>
    <mergeCell ref="O60:V61"/>
    <mergeCell ref="B62:N66"/>
    <mergeCell ref="B67:N67"/>
    <mergeCell ref="B70:B71"/>
    <mergeCell ref="B165:N165"/>
    <mergeCell ref="D166:N166"/>
    <mergeCell ref="B167:N167"/>
    <mergeCell ref="B168:N168"/>
    <mergeCell ref="O201:T202"/>
    <mergeCell ref="U201:V202"/>
    <mergeCell ref="M199:N199"/>
    <mergeCell ref="Z116:AA118"/>
    <mergeCell ref="B117:N117"/>
    <mergeCell ref="B119:N119"/>
    <mergeCell ref="G120:N121"/>
    <mergeCell ref="C180:N180"/>
    <mergeCell ref="C181:N181"/>
    <mergeCell ref="B182:N182"/>
    <mergeCell ref="Z185:AA188"/>
    <mergeCell ref="B170:N170"/>
    <mergeCell ref="B172:B174"/>
    <mergeCell ref="O189:V190"/>
    <mergeCell ref="Z247:AA249"/>
    <mergeCell ref="B248:N248"/>
    <mergeCell ref="B250:N250"/>
    <mergeCell ref="G251:N252"/>
    <mergeCell ref="B296:N296"/>
    <mergeCell ref="D297:N297"/>
    <mergeCell ref="G202:H202"/>
    <mergeCell ref="B203:N203"/>
    <mergeCell ref="B204:D204"/>
    <mergeCell ref="E204:K205"/>
    <mergeCell ref="B205:B207"/>
    <mergeCell ref="C205:C207"/>
    <mergeCell ref="D205:D207"/>
    <mergeCell ref="Y189:Y313"/>
    <mergeCell ref="B191:N192"/>
    <mergeCell ref="O191:V192"/>
    <mergeCell ref="B193:N197"/>
    <mergeCell ref="B198:N198"/>
    <mergeCell ref="B313:N313"/>
    <mergeCell ref="O199:T200"/>
    <mergeCell ref="U199:V200"/>
    <mergeCell ref="M200:N200"/>
    <mergeCell ref="B201:B202"/>
    <mergeCell ref="B298:N298"/>
    <mergeCell ref="B299:N299"/>
    <mergeCell ref="B301:N301"/>
    <mergeCell ref="B303:B305"/>
    <mergeCell ref="C311:N311"/>
    <mergeCell ref="C312:N312"/>
    <mergeCell ref="A189:A313"/>
    <mergeCell ref="B189:C190"/>
    <mergeCell ref="D189:N190"/>
    <mergeCell ref="C201:C202"/>
    <mergeCell ref="J201:J202"/>
    <mergeCell ref="K201:K202"/>
    <mergeCell ref="M201:N202"/>
    <mergeCell ref="O332:T333"/>
    <mergeCell ref="U332:V333"/>
    <mergeCell ref="M330:N330"/>
    <mergeCell ref="Z316:AA319"/>
    <mergeCell ref="A317:A319"/>
    <mergeCell ref="B317:M319"/>
    <mergeCell ref="N317:N319"/>
    <mergeCell ref="O317:V319"/>
    <mergeCell ref="Y317:Y319"/>
    <mergeCell ref="O320:V321"/>
    <mergeCell ref="Z377:AA380"/>
    <mergeCell ref="B379:N379"/>
    <mergeCell ref="B381:N381"/>
    <mergeCell ref="G382:N383"/>
    <mergeCell ref="B427:N427"/>
    <mergeCell ref="D428:N428"/>
    <mergeCell ref="G333:H333"/>
    <mergeCell ref="B334:N334"/>
    <mergeCell ref="B335:D335"/>
    <mergeCell ref="E335:K336"/>
    <mergeCell ref="B336:B338"/>
    <mergeCell ref="C336:C338"/>
    <mergeCell ref="D336:D338"/>
    <mergeCell ref="Y320:Y444"/>
    <mergeCell ref="B322:N323"/>
    <mergeCell ref="O322:V323"/>
    <mergeCell ref="B324:N328"/>
    <mergeCell ref="B329:N329"/>
    <mergeCell ref="B444:N444"/>
    <mergeCell ref="O330:T331"/>
    <mergeCell ref="U330:V331"/>
    <mergeCell ref="M331:N331"/>
    <mergeCell ref="B332:B333"/>
    <mergeCell ref="B429:N429"/>
    <mergeCell ref="B430:N430"/>
    <mergeCell ref="B432:N432"/>
    <mergeCell ref="B434:B436"/>
    <mergeCell ref="C442:N442"/>
    <mergeCell ref="C443:N443"/>
    <mergeCell ref="A320:A444"/>
    <mergeCell ref="B320:C321"/>
    <mergeCell ref="D320:N321"/>
    <mergeCell ref="C332:C333"/>
    <mergeCell ref="J332:J333"/>
    <mergeCell ref="K332:K333"/>
    <mergeCell ref="M332:N333"/>
    <mergeCell ref="K463:K464"/>
    <mergeCell ref="M463:N464"/>
    <mergeCell ref="O463:T464"/>
    <mergeCell ref="U463:V464"/>
    <mergeCell ref="M461:N461"/>
    <mergeCell ref="Z447:AA450"/>
    <mergeCell ref="A448:A450"/>
    <mergeCell ref="B448:M450"/>
    <mergeCell ref="N448:N450"/>
    <mergeCell ref="O448:V450"/>
    <mergeCell ref="Y448:Y450"/>
    <mergeCell ref="Z508:AA511"/>
    <mergeCell ref="B510:N510"/>
    <mergeCell ref="B512:N512"/>
    <mergeCell ref="G513:N514"/>
    <mergeCell ref="B558:N558"/>
    <mergeCell ref="D559:N559"/>
    <mergeCell ref="G464:H464"/>
    <mergeCell ref="B465:N465"/>
    <mergeCell ref="B466:D466"/>
    <mergeCell ref="E466:K467"/>
    <mergeCell ref="B467:B469"/>
    <mergeCell ref="C467:C469"/>
    <mergeCell ref="D467:D469"/>
    <mergeCell ref="Y451:Y575"/>
    <mergeCell ref="B453:N454"/>
    <mergeCell ref="O453:V454"/>
    <mergeCell ref="B455:N459"/>
    <mergeCell ref="B460:N460"/>
    <mergeCell ref="O461:T462"/>
    <mergeCell ref="U461:V462"/>
    <mergeCell ref="M462:N462"/>
    <mergeCell ref="B463:B464"/>
    <mergeCell ref="C463:C464"/>
    <mergeCell ref="J463:J464"/>
    <mergeCell ref="A578:A630"/>
    <mergeCell ref="Y578:Y630"/>
    <mergeCell ref="B579:B581"/>
    <mergeCell ref="C579:N581"/>
    <mergeCell ref="C583:K583"/>
    <mergeCell ref="M583:V583"/>
    <mergeCell ref="B560:N560"/>
    <mergeCell ref="B561:N561"/>
    <mergeCell ref="B563:N563"/>
    <mergeCell ref="B565:B567"/>
    <mergeCell ref="C573:N573"/>
    <mergeCell ref="C574:N574"/>
    <mergeCell ref="A451:A575"/>
    <mergeCell ref="B451:C452"/>
    <mergeCell ref="D451:N452"/>
    <mergeCell ref="O451:V452"/>
    <mergeCell ref="C584:K584"/>
    <mergeCell ref="M584:V584"/>
    <mergeCell ref="C585:K585"/>
    <mergeCell ref="M585:V585"/>
    <mergeCell ref="C586:K586"/>
    <mergeCell ref="M586:V586"/>
    <mergeCell ref="B575:N575"/>
    <mergeCell ref="B577:B578"/>
    <mergeCell ref="C577:N578"/>
    <mergeCell ref="O577:V581"/>
    <mergeCell ref="C590:K590"/>
    <mergeCell ref="M590:V590"/>
    <mergeCell ref="C591:K591"/>
    <mergeCell ref="M591:V591"/>
    <mergeCell ref="C592:K592"/>
    <mergeCell ref="M592:V592"/>
    <mergeCell ref="C587:K587"/>
    <mergeCell ref="M587:V587"/>
    <mergeCell ref="C588:K588"/>
    <mergeCell ref="M588:V588"/>
    <mergeCell ref="C589:K589"/>
    <mergeCell ref="M589:V589"/>
    <mergeCell ref="C599:K599"/>
    <mergeCell ref="M599:V599"/>
    <mergeCell ref="C600:K600"/>
    <mergeCell ref="M600:V600"/>
    <mergeCell ref="C601:K601"/>
    <mergeCell ref="M601:V601"/>
    <mergeCell ref="C593:K593"/>
    <mergeCell ref="M593:V593"/>
    <mergeCell ref="B594:B595"/>
    <mergeCell ref="C594:N595"/>
    <mergeCell ref="O594:V597"/>
    <mergeCell ref="B596:B597"/>
    <mergeCell ref="C596:N597"/>
    <mergeCell ref="C605:K605"/>
    <mergeCell ref="M605:V605"/>
    <mergeCell ref="C606:K606"/>
    <mergeCell ref="M606:V606"/>
    <mergeCell ref="C607:K607"/>
    <mergeCell ref="M607:V607"/>
    <mergeCell ref="C602:K602"/>
    <mergeCell ref="M602:V602"/>
    <mergeCell ref="C603:K603"/>
    <mergeCell ref="M603:V603"/>
    <mergeCell ref="C604:K604"/>
    <mergeCell ref="M604:V604"/>
    <mergeCell ref="C614:K614"/>
    <mergeCell ref="M614:V614"/>
    <mergeCell ref="C615:K615"/>
    <mergeCell ref="M615:V615"/>
    <mergeCell ref="C616:K616"/>
    <mergeCell ref="M616:V616"/>
    <mergeCell ref="C608:K608"/>
    <mergeCell ref="M608:V608"/>
    <mergeCell ref="C609:K609"/>
    <mergeCell ref="M609:V609"/>
    <mergeCell ref="B611:V612"/>
    <mergeCell ref="B613:K613"/>
    <mergeCell ref="L613:V613"/>
    <mergeCell ref="C620:K620"/>
    <mergeCell ref="M620:V620"/>
    <mergeCell ref="C621:K621"/>
    <mergeCell ref="M621:V621"/>
    <mergeCell ref="C622:K622"/>
    <mergeCell ref="M622:V622"/>
    <mergeCell ref="C617:K617"/>
    <mergeCell ref="M617:V617"/>
    <mergeCell ref="C618:K618"/>
    <mergeCell ref="M618:V618"/>
    <mergeCell ref="C619:K619"/>
    <mergeCell ref="M619:V619"/>
    <mergeCell ref="Z625:AA630"/>
    <mergeCell ref="E626:V626"/>
    <mergeCell ref="B627:V627"/>
    <mergeCell ref="C628:V628"/>
    <mergeCell ref="C629:V629"/>
    <mergeCell ref="B630:V630"/>
    <mergeCell ref="C623:K623"/>
    <mergeCell ref="M623:V623"/>
    <mergeCell ref="C624:K624"/>
    <mergeCell ref="M624:V624"/>
    <mergeCell ref="B625:V625"/>
    <mergeCell ref="W625:W630"/>
  </mergeCells>
  <printOptions horizontalCentered="1"/>
  <pageMargins left="0.25" right="0.25" top="0.75" bottom="0.75" header="0.3" footer="0.3"/>
  <pageSetup paperSize="9" scale="10" fitToWidth="0" orientation="portrait" horizontalDpi="300" verticalDpi="300"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85837-2A9F-46FC-BE5E-5EEFA95789D9}">
  <sheetPr>
    <pageSetUpPr fitToPage="1"/>
  </sheetPr>
  <dimension ref="A1:BI1422"/>
  <sheetViews>
    <sheetView showZeros="0" showWhiteSpace="0" zoomScale="77" zoomScaleNormal="77" zoomScalePageLayoutView="58" workbookViewId="0">
      <selection activeCell="B1293" sqref="B1293:B1334"/>
    </sheetView>
  </sheetViews>
  <sheetFormatPr baseColWidth="10" defaultRowHeight="15"/>
  <cols>
    <col min="1" max="1" width="3.7109375" customWidth="1"/>
    <col min="2" max="14" width="11.7109375" customWidth="1"/>
    <col min="15" max="23" width="11.7109375" style="529" customWidth="1"/>
    <col min="24" max="24" width="11.42578125" style="925" customWidth="1"/>
    <col min="25" max="25" width="3.7109375" customWidth="1"/>
    <col min="26" max="26" width="29.5703125" style="925" customWidth="1"/>
    <col min="27" max="27" width="16.28515625" style="925" customWidth="1"/>
    <col min="28" max="28" width="28.42578125" style="925" customWidth="1"/>
    <col min="29" max="29" width="11.42578125" style="925"/>
    <col min="30" max="30" width="3.7109375" style="925" customWidth="1"/>
    <col min="31" max="43" width="11.7109375" style="925" customWidth="1"/>
    <col min="44" max="16384" width="11.42578125" style="925"/>
  </cols>
  <sheetData>
    <row r="1" spans="1:43" s="529" customFormat="1" ht="15" customHeight="1" thickBot="1">
      <c r="A1" s="1286">
        <v>3</v>
      </c>
      <c r="B1" s="1286">
        <v>11</v>
      </c>
      <c r="C1" s="1286">
        <v>11</v>
      </c>
      <c r="D1" s="1286">
        <v>11</v>
      </c>
      <c r="E1" s="1286">
        <v>11</v>
      </c>
      <c r="F1" s="1286">
        <v>11</v>
      </c>
      <c r="G1" s="1286">
        <v>11</v>
      </c>
      <c r="H1" s="1286">
        <v>11</v>
      </c>
      <c r="I1" s="1286">
        <v>11</v>
      </c>
      <c r="J1" s="1286">
        <v>11</v>
      </c>
      <c r="K1" s="1286">
        <v>11</v>
      </c>
      <c r="L1" s="1286">
        <v>11</v>
      </c>
      <c r="M1" s="1286">
        <v>11</v>
      </c>
      <c r="N1" s="1286">
        <v>11</v>
      </c>
      <c r="O1" s="1286">
        <v>11</v>
      </c>
      <c r="P1" s="1286">
        <v>11</v>
      </c>
      <c r="Q1" s="1286">
        <v>11</v>
      </c>
      <c r="R1" s="1286">
        <v>11</v>
      </c>
      <c r="S1" s="1286">
        <v>11</v>
      </c>
      <c r="T1" s="1286">
        <v>11</v>
      </c>
      <c r="U1" s="1286">
        <v>11</v>
      </c>
      <c r="V1" s="1286">
        <v>11</v>
      </c>
      <c r="W1" s="1286">
        <v>11</v>
      </c>
      <c r="Y1" s="1286">
        <v>3</v>
      </c>
    </row>
    <row r="2" spans="1:43" ht="15.75" customHeight="1">
      <c r="A2" s="5657" t="s">
        <v>1446</v>
      </c>
      <c r="B2" s="5658"/>
      <c r="C2" s="5658"/>
      <c r="D2" s="5658"/>
      <c r="E2" s="5658"/>
      <c r="F2" s="5658"/>
      <c r="G2" s="5658"/>
      <c r="H2" s="5658"/>
      <c r="I2" s="5658"/>
      <c r="J2" s="5658"/>
      <c r="K2" s="5658"/>
      <c r="L2" s="5658"/>
      <c r="M2" s="5658"/>
      <c r="N2" s="5658"/>
      <c r="O2" s="5658"/>
      <c r="P2" s="5658"/>
      <c r="Q2" s="5658"/>
      <c r="R2" s="5658"/>
      <c r="S2" s="5658"/>
      <c r="T2" s="5658"/>
      <c r="U2" s="5658"/>
      <c r="V2" s="5658"/>
      <c r="W2" s="5659"/>
      <c r="Y2" s="1314" t="s">
        <v>1382</v>
      </c>
      <c r="AE2" s="5666" t="s">
        <v>1381</v>
      </c>
      <c r="AF2" s="5667"/>
      <c r="AG2" s="5667"/>
      <c r="AH2" s="5667"/>
      <c r="AI2" s="5667"/>
      <c r="AJ2" s="5667"/>
      <c r="AK2" s="5667"/>
      <c r="AL2" s="5667"/>
      <c r="AM2" s="5667"/>
      <c r="AN2" s="5667"/>
      <c r="AO2" s="5667"/>
      <c r="AP2" s="5667"/>
      <c r="AQ2" s="5668"/>
    </row>
    <row r="3" spans="1:43" ht="29.25" customHeight="1">
      <c r="A3" s="5660"/>
      <c r="B3" s="5661"/>
      <c r="C3" s="5661"/>
      <c r="D3" s="5661"/>
      <c r="E3" s="5661"/>
      <c r="F3" s="5661"/>
      <c r="G3" s="5661"/>
      <c r="H3" s="5661"/>
      <c r="I3" s="5661"/>
      <c r="J3" s="5661"/>
      <c r="K3" s="5661"/>
      <c r="L3" s="5661"/>
      <c r="M3" s="5661"/>
      <c r="N3" s="5661"/>
      <c r="O3" s="5661"/>
      <c r="P3" s="5661"/>
      <c r="Q3" s="5661"/>
      <c r="R3" s="5661"/>
      <c r="S3" s="5661"/>
      <c r="T3" s="5661"/>
      <c r="U3" s="5661"/>
      <c r="V3" s="5661"/>
      <c r="W3" s="5662"/>
      <c r="Y3" s="1288" t="s">
        <v>1382</v>
      </c>
      <c r="AE3" s="5669"/>
      <c r="AF3" s="5670"/>
      <c r="AG3" s="5670"/>
      <c r="AH3" s="5670"/>
      <c r="AI3" s="5670"/>
      <c r="AJ3" s="5670"/>
      <c r="AK3" s="5670"/>
      <c r="AL3" s="5670"/>
      <c r="AM3" s="5670"/>
      <c r="AN3" s="5670"/>
      <c r="AO3" s="5670"/>
      <c r="AP3" s="5670"/>
      <c r="AQ3" s="5671"/>
    </row>
    <row r="4" spans="1:43" ht="29.25" customHeight="1">
      <c r="A4" s="5660"/>
      <c r="B4" s="5661"/>
      <c r="C4" s="5661"/>
      <c r="D4" s="5661"/>
      <c r="E4" s="5661"/>
      <c r="F4" s="5661"/>
      <c r="G4" s="5661"/>
      <c r="H4" s="5661"/>
      <c r="I4" s="5661"/>
      <c r="J4" s="5661"/>
      <c r="K4" s="5661"/>
      <c r="L4" s="5661"/>
      <c r="M4" s="5661"/>
      <c r="N4" s="5661"/>
      <c r="O4" s="5661"/>
      <c r="P4" s="5661"/>
      <c r="Q4" s="5661"/>
      <c r="R4" s="5661"/>
      <c r="S4" s="5661"/>
      <c r="T4" s="5661"/>
      <c r="U4" s="5661"/>
      <c r="V4" s="5661"/>
      <c r="W4" s="5662"/>
      <c r="Y4" s="1288" t="s">
        <v>1382</v>
      </c>
      <c r="AE4" s="5669"/>
      <c r="AF4" s="5670"/>
      <c r="AG4" s="5670"/>
      <c r="AH4" s="5670"/>
      <c r="AI4" s="5670"/>
      <c r="AJ4" s="5670"/>
      <c r="AK4" s="5670"/>
      <c r="AL4" s="5670"/>
      <c r="AM4" s="5670"/>
      <c r="AN4" s="5670"/>
      <c r="AO4" s="5670"/>
      <c r="AP4" s="5670"/>
      <c r="AQ4" s="5671"/>
    </row>
    <row r="5" spans="1:43" ht="29.25" customHeight="1" thickBot="1">
      <c r="A5" s="5663"/>
      <c r="B5" s="5664"/>
      <c r="C5" s="5664"/>
      <c r="D5" s="5664"/>
      <c r="E5" s="5664"/>
      <c r="F5" s="5664"/>
      <c r="G5" s="5664"/>
      <c r="H5" s="5664"/>
      <c r="I5" s="5664"/>
      <c r="J5" s="5664"/>
      <c r="K5" s="5664"/>
      <c r="L5" s="5664"/>
      <c r="M5" s="5664"/>
      <c r="N5" s="5664"/>
      <c r="O5" s="5664"/>
      <c r="P5" s="5664"/>
      <c r="Q5" s="5664"/>
      <c r="R5" s="5664"/>
      <c r="S5" s="5664"/>
      <c r="T5" s="5664"/>
      <c r="U5" s="5664"/>
      <c r="V5" s="5664"/>
      <c r="W5" s="5665"/>
      <c r="Y5" s="1288" t="s">
        <v>1382</v>
      </c>
      <c r="AE5" s="5672"/>
      <c r="AF5" s="5673"/>
      <c r="AG5" s="5673"/>
      <c r="AH5" s="5673"/>
      <c r="AI5" s="5673"/>
      <c r="AJ5" s="5673"/>
      <c r="AK5" s="5673"/>
      <c r="AL5" s="5673"/>
      <c r="AM5" s="5673"/>
      <c r="AN5" s="5673"/>
      <c r="AO5" s="5673"/>
      <c r="AP5" s="5673"/>
      <c r="AQ5" s="5674"/>
    </row>
    <row r="6" spans="1:43" s="529" customFormat="1" ht="17.25" customHeight="1" thickBot="1">
      <c r="A6" s="1287"/>
      <c r="B6" s="1287"/>
      <c r="C6" s="1287"/>
      <c r="D6" s="1287"/>
      <c r="E6" s="1287"/>
      <c r="F6" s="1287"/>
      <c r="G6" s="1287"/>
      <c r="H6" s="1287"/>
      <c r="I6" s="1287"/>
      <c r="J6" s="1287"/>
      <c r="K6" s="1287"/>
      <c r="L6" s="1287"/>
      <c r="M6" s="1287"/>
      <c r="N6" s="1287"/>
      <c r="O6" s="1287"/>
      <c r="P6" s="1287"/>
      <c r="Q6" s="1287"/>
      <c r="R6" s="1287"/>
      <c r="S6" s="1287"/>
      <c r="T6" s="1287"/>
      <c r="U6" s="1287"/>
      <c r="V6" s="1287"/>
      <c r="W6" s="1287"/>
      <c r="Y6" s="1288" t="s">
        <v>1382</v>
      </c>
    </row>
    <row r="7" spans="1:43" s="529" customFormat="1" ht="17.25" customHeight="1" thickTop="1">
      <c r="A7" s="1287"/>
      <c r="B7" s="1287"/>
      <c r="C7" s="1289"/>
      <c r="D7" s="1289"/>
      <c r="E7" s="1289"/>
      <c r="F7" s="1289"/>
      <c r="G7" s="1289"/>
      <c r="H7" s="1289"/>
      <c r="I7" s="1289"/>
      <c r="J7" s="1289"/>
      <c r="K7" s="1289"/>
      <c r="L7" s="1289"/>
      <c r="M7" s="1289"/>
      <c r="N7" s="1289"/>
      <c r="O7" s="1289"/>
      <c r="P7" s="1289"/>
      <c r="Q7" s="1289"/>
      <c r="R7" s="1289"/>
      <c r="S7" s="1289"/>
      <c r="T7" s="1289"/>
      <c r="U7" s="1289"/>
      <c r="V7" s="1289"/>
      <c r="W7" s="1287"/>
      <c r="Y7" s="1288" t="s">
        <v>1382</v>
      </c>
      <c r="AE7" s="5643" t="s">
        <v>1383</v>
      </c>
      <c r="AF7" s="5644"/>
      <c r="AG7" s="5644"/>
      <c r="AH7" s="5644"/>
      <c r="AI7" s="5644"/>
      <c r="AJ7" s="5644"/>
      <c r="AK7" s="5644"/>
      <c r="AL7" s="5644"/>
      <c r="AM7" s="5644"/>
      <c r="AN7" s="5644"/>
      <c r="AO7" s="5644"/>
      <c r="AP7" s="5646" t="s">
        <v>1384</v>
      </c>
      <c r="AQ7" s="5648" t="s">
        <v>1385</v>
      </c>
    </row>
    <row r="8" spans="1:43" s="529" customFormat="1" ht="17.25" customHeight="1">
      <c r="A8" s="1287"/>
      <c r="B8" s="1287"/>
      <c r="C8" s="5492" t="s">
        <v>1386</v>
      </c>
      <c r="D8" s="5492"/>
      <c r="E8" s="5492"/>
      <c r="F8" s="5492"/>
      <c r="G8" s="5492"/>
      <c r="H8" s="5492"/>
      <c r="I8" s="5492"/>
      <c r="J8" s="5492"/>
      <c r="K8" s="5492"/>
      <c r="L8" s="5492"/>
      <c r="M8" s="5492"/>
      <c r="N8" s="5492"/>
      <c r="O8" s="5492"/>
      <c r="P8" s="5492"/>
      <c r="Q8" s="5492"/>
      <c r="R8" s="5492"/>
      <c r="S8" s="5492"/>
      <c r="T8" s="5492"/>
      <c r="U8" s="5492"/>
      <c r="V8" s="5492"/>
      <c r="W8" s="1287"/>
      <c r="Y8" s="1288" t="s">
        <v>1382</v>
      </c>
      <c r="AE8" s="5645"/>
      <c r="AF8" s="5414"/>
      <c r="AG8" s="5414"/>
      <c r="AH8" s="5414"/>
      <c r="AI8" s="5414"/>
      <c r="AJ8" s="5414"/>
      <c r="AK8" s="5414"/>
      <c r="AL8" s="5414"/>
      <c r="AM8" s="5414"/>
      <c r="AN8" s="5414"/>
      <c r="AO8" s="5414"/>
      <c r="AP8" s="5647"/>
      <c r="AQ8" s="5649"/>
    </row>
    <row r="9" spans="1:43" s="529" customFormat="1" ht="17.25" customHeight="1">
      <c r="A9" s="1287"/>
      <c r="B9" s="1287"/>
      <c r="C9" s="5492"/>
      <c r="D9" s="5492"/>
      <c r="E9" s="5492"/>
      <c r="F9" s="5492"/>
      <c r="G9" s="5492"/>
      <c r="H9" s="5492"/>
      <c r="I9" s="5492"/>
      <c r="J9" s="5492"/>
      <c r="K9" s="5492"/>
      <c r="L9" s="5492"/>
      <c r="M9" s="5492"/>
      <c r="N9" s="5492"/>
      <c r="O9" s="5492"/>
      <c r="P9" s="5492"/>
      <c r="Q9" s="5492"/>
      <c r="R9" s="5492"/>
      <c r="S9" s="5492"/>
      <c r="T9" s="5492"/>
      <c r="U9" s="5492"/>
      <c r="V9" s="5492"/>
      <c r="W9" s="1287"/>
      <c r="Y9" s="1288" t="s">
        <v>1382</v>
      </c>
      <c r="AE9" s="5645"/>
      <c r="AF9" s="5414"/>
      <c r="AG9" s="5414"/>
      <c r="AH9" s="5414"/>
      <c r="AI9" s="5414"/>
      <c r="AJ9" s="5414"/>
      <c r="AK9" s="5414"/>
      <c r="AL9" s="5414"/>
      <c r="AM9" s="5414"/>
      <c r="AN9" s="5414"/>
      <c r="AO9" s="5414"/>
      <c r="AP9" s="5647"/>
      <c r="AQ9" s="5649"/>
    </row>
    <row r="10" spans="1:43" s="529" customFormat="1" ht="17.25" customHeight="1">
      <c r="A10" s="1287"/>
      <c r="B10" s="1287"/>
      <c r="C10" s="1291" t="s">
        <v>1387</v>
      </c>
      <c r="D10" s="1291"/>
      <c r="E10" s="1291"/>
      <c r="F10" s="1291"/>
      <c r="G10" s="1291"/>
      <c r="H10" s="1291"/>
      <c r="I10" s="1291"/>
      <c r="J10" s="1291"/>
      <c r="K10" s="1291"/>
      <c r="L10" s="1291"/>
      <c r="M10" s="1291"/>
      <c r="N10" s="1291"/>
      <c r="O10" s="1283"/>
      <c r="P10" s="5493" t="s">
        <v>1388</v>
      </c>
      <c r="Q10" s="5493"/>
      <c r="R10" s="5493"/>
      <c r="S10" s="5493"/>
      <c r="T10" s="5493"/>
      <c r="U10" s="5493"/>
      <c r="V10" s="5493"/>
      <c r="W10" s="5493"/>
      <c r="Y10" s="1288" t="s">
        <v>1382</v>
      </c>
      <c r="AE10" s="5645"/>
      <c r="AF10" s="5414"/>
      <c r="AG10" s="5414"/>
      <c r="AH10" s="5414"/>
      <c r="AI10" s="5414"/>
      <c r="AJ10" s="5414"/>
      <c r="AK10" s="5414"/>
      <c r="AL10" s="5414"/>
      <c r="AM10" s="5414"/>
      <c r="AN10" s="5414"/>
      <c r="AO10" s="5414"/>
      <c r="AP10" s="5651" t="s">
        <v>1389</v>
      </c>
      <c r="AQ10" s="5649"/>
    </row>
    <row r="11" spans="1:43" s="529" customFormat="1" ht="17.25" customHeight="1">
      <c r="A11" s="1287"/>
      <c r="B11" s="1287"/>
      <c r="C11" s="1291"/>
      <c r="D11" s="1291"/>
      <c r="E11" s="1291"/>
      <c r="F11" s="1291"/>
      <c r="G11" s="1291"/>
      <c r="H11" s="1291"/>
      <c r="I11" s="1291"/>
      <c r="J11" s="1291"/>
      <c r="K11" s="1291"/>
      <c r="L11" s="1291"/>
      <c r="M11" s="1291"/>
      <c r="N11" s="1291"/>
      <c r="O11" s="1283"/>
      <c r="P11" s="1291"/>
      <c r="Q11" s="1291"/>
      <c r="R11" s="1291"/>
      <c r="S11" s="1291"/>
      <c r="T11" s="1291"/>
      <c r="U11" s="1291"/>
      <c r="V11" s="1291"/>
      <c r="W11" s="1291"/>
      <c r="Y11" s="1288" t="s">
        <v>1382</v>
      </c>
      <c r="AE11" s="5645"/>
      <c r="AF11" s="5414"/>
      <c r="AG11" s="5414"/>
      <c r="AH11" s="5414"/>
      <c r="AI11" s="5414"/>
      <c r="AJ11" s="5414"/>
      <c r="AK11" s="5414"/>
      <c r="AL11" s="5414"/>
      <c r="AM11" s="5414"/>
      <c r="AN11" s="5414"/>
      <c r="AO11" s="5414"/>
      <c r="AP11" s="5651"/>
      <c r="AQ11" s="5649"/>
    </row>
    <row r="12" spans="1:43" s="529" customFormat="1" ht="17.25" customHeight="1">
      <c r="A12" s="1287"/>
      <c r="B12" s="1287"/>
      <c r="C12" s="1292"/>
      <c r="D12" s="1292"/>
      <c r="E12" s="1292"/>
      <c r="F12" s="1292"/>
      <c r="G12" s="5440" t="s">
        <v>322</v>
      </c>
      <c r="H12" s="5440"/>
      <c r="I12" s="5440"/>
      <c r="J12" s="5440"/>
      <c r="K12" s="1291"/>
      <c r="L12" s="1291"/>
      <c r="M12" s="1291"/>
      <c r="N12" s="1291"/>
      <c r="O12" s="1283"/>
      <c r="P12" s="1293"/>
      <c r="Q12" s="1293"/>
      <c r="R12" s="1294"/>
      <c r="S12" s="1294"/>
      <c r="T12" s="5442" t="s">
        <v>323</v>
      </c>
      <c r="U12" s="5442"/>
      <c r="V12" s="5442"/>
      <c r="W12" s="5442"/>
      <c r="Y12" s="1288" t="s">
        <v>1382</v>
      </c>
      <c r="AE12" s="5628" t="s">
        <v>1390</v>
      </c>
      <c r="AF12" s="5424"/>
      <c r="AG12" s="5424"/>
      <c r="AH12" s="5424"/>
      <c r="AI12" s="5424"/>
      <c r="AJ12" s="5424"/>
      <c r="AK12" s="5424"/>
      <c r="AL12" s="5424"/>
      <c r="AM12" s="5424"/>
      <c r="AN12" s="5424"/>
      <c r="AO12" s="5424"/>
      <c r="AP12" s="5629" t="s">
        <v>1260</v>
      </c>
      <c r="AQ12" s="5649"/>
    </row>
    <row r="13" spans="1:43" s="529" customFormat="1" ht="17.25" customHeight="1">
      <c r="A13" s="1287"/>
      <c r="B13" s="1287"/>
      <c r="C13"/>
      <c r="D13" s="1295"/>
      <c r="E13" s="1295"/>
      <c r="F13" s="1295"/>
      <c r="G13" s="5441"/>
      <c r="H13" s="5441"/>
      <c r="I13" s="5441"/>
      <c r="J13" s="5441"/>
      <c r="K13" s="1291"/>
      <c r="L13" s="1291"/>
      <c r="M13" s="1291"/>
      <c r="N13" s="1291"/>
      <c r="O13" s="1283"/>
      <c r="P13"/>
      <c r="Q13" s="1296"/>
      <c r="R13" s="1296"/>
      <c r="S13" s="1296"/>
      <c r="T13" s="5443"/>
      <c r="U13" s="5443"/>
      <c r="V13" s="5443"/>
      <c r="W13" s="5443"/>
      <c r="Y13" s="1288" t="s">
        <v>1382</v>
      </c>
      <c r="AE13" s="5628"/>
      <c r="AF13" s="5424"/>
      <c r="AG13" s="5424"/>
      <c r="AH13" s="5424"/>
      <c r="AI13" s="5424"/>
      <c r="AJ13" s="5424"/>
      <c r="AK13" s="5424"/>
      <c r="AL13" s="5424"/>
      <c r="AM13" s="5424"/>
      <c r="AN13" s="5424"/>
      <c r="AO13" s="5424"/>
      <c r="AP13" s="5629"/>
      <c r="AQ13" s="5650"/>
    </row>
    <row r="14" spans="1:43" s="529" customFormat="1" ht="17.25" customHeight="1">
      <c r="A14" s="1287"/>
      <c r="B14" s="1287"/>
      <c r="C14" s="5444" t="s">
        <v>1391</v>
      </c>
      <c r="D14" s="5444"/>
      <c r="E14" s="5444"/>
      <c r="F14" s="5444"/>
      <c r="G14" s="5445">
        <v>40</v>
      </c>
      <c r="H14" s="5445"/>
      <c r="I14" s="5445"/>
      <c r="J14" s="5445"/>
      <c r="K14" s="1291"/>
      <c r="L14" s="1291"/>
      <c r="M14" s="1291"/>
      <c r="N14" s="1291"/>
      <c r="O14" s="1283"/>
      <c r="P14" s="5446" t="s">
        <v>1392</v>
      </c>
      <c r="Q14" s="5446"/>
      <c r="R14" s="5446"/>
      <c r="S14" s="5446"/>
      <c r="T14" s="5447" t="s">
        <v>315</v>
      </c>
      <c r="U14" s="5447"/>
      <c r="V14" s="5447"/>
      <c r="W14" s="5447"/>
      <c r="Y14" s="1288" t="s">
        <v>1382</v>
      </c>
      <c r="AE14" s="5630" t="s">
        <v>1393</v>
      </c>
      <c r="AF14" s="5432"/>
      <c r="AG14" s="5432"/>
      <c r="AH14" s="5432"/>
      <c r="AI14" s="5432"/>
      <c r="AJ14" s="5432"/>
      <c r="AK14" s="5432"/>
      <c r="AL14" s="5432"/>
      <c r="AM14" s="5432"/>
      <c r="AN14" s="5432"/>
      <c r="AO14" s="5432"/>
      <c r="AP14" s="5432"/>
      <c r="AQ14" s="5619" t="s">
        <v>1385</v>
      </c>
    </row>
    <row r="15" spans="1:43" s="529" customFormat="1" ht="17.25" customHeight="1">
      <c r="A15" s="1287"/>
      <c r="B15" s="1287"/>
      <c r="C15" s="5444"/>
      <c r="D15" s="5444"/>
      <c r="E15" s="5444"/>
      <c r="F15" s="5444"/>
      <c r="G15" s="5445"/>
      <c r="H15" s="5445"/>
      <c r="I15" s="5445"/>
      <c r="J15" s="5445"/>
      <c r="K15" s="1291"/>
      <c r="L15" s="1291"/>
      <c r="M15" s="1291"/>
      <c r="N15" s="1291"/>
      <c r="O15" s="1283"/>
      <c r="P15" s="5446"/>
      <c r="Q15" s="5446"/>
      <c r="R15" s="5446"/>
      <c r="S15" s="5446"/>
      <c r="T15" s="5447"/>
      <c r="U15" s="5447"/>
      <c r="V15" s="5447"/>
      <c r="W15" s="5447"/>
      <c r="Y15" s="1288" t="s">
        <v>1382</v>
      </c>
      <c r="AE15" s="5631"/>
      <c r="AF15" s="5435"/>
      <c r="AG15" s="5435"/>
      <c r="AH15" s="5435"/>
      <c r="AI15" s="5435"/>
      <c r="AJ15" s="5435"/>
      <c r="AK15" s="5435"/>
      <c r="AL15" s="5435"/>
      <c r="AM15" s="5435"/>
      <c r="AN15" s="5435"/>
      <c r="AO15" s="5435"/>
      <c r="AP15" s="5435"/>
      <c r="AQ15" s="5620"/>
    </row>
    <row r="16" spans="1:43" s="529" customFormat="1" ht="17.25" customHeight="1">
      <c r="A16" s="1287"/>
      <c r="B16" s="1287"/>
      <c r="C16" s="5444"/>
      <c r="D16" s="5444"/>
      <c r="E16" s="5444"/>
      <c r="F16" s="5444"/>
      <c r="G16" s="5445"/>
      <c r="H16" s="5445"/>
      <c r="I16" s="5445"/>
      <c r="J16" s="5445"/>
      <c r="K16" s="1291"/>
      <c r="L16" s="1291"/>
      <c r="M16" s="1291"/>
      <c r="N16" s="1291"/>
      <c r="O16" s="1283"/>
      <c r="P16" s="5446"/>
      <c r="Q16" s="5446"/>
      <c r="R16" s="5446"/>
      <c r="S16" s="5446"/>
      <c r="T16" s="5447"/>
      <c r="U16" s="5447"/>
      <c r="V16" s="5447"/>
      <c r="W16" s="5447"/>
      <c r="Y16" s="1288" t="s">
        <v>1382</v>
      </c>
      <c r="AE16" s="5631"/>
      <c r="AF16" s="5435"/>
      <c r="AG16" s="5435"/>
      <c r="AH16" s="5435"/>
      <c r="AI16" s="5435"/>
      <c r="AJ16" s="5435"/>
      <c r="AK16" s="5435"/>
      <c r="AL16" s="5435"/>
      <c r="AM16" s="5435"/>
      <c r="AN16" s="5435"/>
      <c r="AO16" s="5435"/>
      <c r="AP16" s="5435"/>
      <c r="AQ16" s="5620"/>
    </row>
    <row r="17" spans="1:43" s="529" customFormat="1" ht="17.25" customHeight="1">
      <c r="A17" s="1287"/>
      <c r="B17" s="1287"/>
      <c r="C17" s="1283"/>
      <c r="D17" s="1283"/>
      <c r="E17" s="1283"/>
      <c r="F17" s="1283"/>
      <c r="G17" s="1283"/>
      <c r="H17" s="1283"/>
      <c r="I17" s="1283"/>
      <c r="J17" s="1291"/>
      <c r="K17" s="1291"/>
      <c r="L17" s="1291"/>
      <c r="M17" s="1291"/>
      <c r="N17" s="1291"/>
      <c r="O17" s="1283"/>
      <c r="P17" s="1297"/>
      <c r="Q17" s="1297"/>
      <c r="R17" s="1297"/>
      <c r="S17" s="1297"/>
      <c r="T17" s="1297"/>
      <c r="U17" s="1297"/>
      <c r="V17" s="1297"/>
      <c r="W17" s="1297"/>
      <c r="Y17" s="1288" t="s">
        <v>1382</v>
      </c>
      <c r="AE17" s="5631"/>
      <c r="AF17" s="5435"/>
      <c r="AG17" s="5435"/>
      <c r="AH17" s="5435"/>
      <c r="AI17" s="5435"/>
      <c r="AJ17" s="5435"/>
      <c r="AK17" s="5435"/>
      <c r="AL17" s="5435"/>
      <c r="AM17" s="5435"/>
      <c r="AN17" s="5435"/>
      <c r="AO17" s="5435"/>
      <c r="AP17" s="5435"/>
      <c r="AQ17" s="5620"/>
    </row>
    <row r="18" spans="1:43" s="529" customFormat="1" ht="17.25" customHeight="1">
      <c r="A18" s="1287"/>
      <c r="B18" s="1287"/>
      <c r="C18" s="5500" t="s">
        <v>1394</v>
      </c>
      <c r="D18" s="5500"/>
      <c r="E18" s="5500"/>
      <c r="F18" s="5500"/>
      <c r="G18" s="5421" t="s">
        <v>1395</v>
      </c>
      <c r="H18" s="5421"/>
      <c r="I18" s="5421"/>
      <c r="J18" s="5422"/>
      <c r="K18" s="1291"/>
      <c r="L18" s="1291"/>
      <c r="M18" s="1291"/>
      <c r="N18" s="1291"/>
      <c r="O18" s="1283"/>
      <c r="P18" s="1298" t="s">
        <v>1396</v>
      </c>
      <c r="Q18" s="1297"/>
      <c r="R18" s="1297"/>
      <c r="S18" s="1297"/>
      <c r="T18" s="1297"/>
      <c r="U18" s="1297"/>
      <c r="V18" s="1297"/>
      <c r="W18" s="1297"/>
      <c r="Y18" s="1288" t="s">
        <v>1382</v>
      </c>
      <c r="AE18" s="5631"/>
      <c r="AF18" s="5435"/>
      <c r="AG18" s="5435"/>
      <c r="AH18" s="5435"/>
      <c r="AI18" s="5435"/>
      <c r="AJ18" s="5435"/>
      <c r="AK18" s="5435"/>
      <c r="AL18" s="5435"/>
      <c r="AM18" s="5435"/>
      <c r="AN18" s="5435"/>
      <c r="AO18" s="5435"/>
      <c r="AP18" s="5435"/>
      <c r="AQ18" s="5620"/>
    </row>
    <row r="19" spans="1:43" s="529" customFormat="1" ht="17.25" customHeight="1">
      <c r="A19" s="1287"/>
      <c r="B19" s="1287"/>
      <c r="C19" s="5500"/>
      <c r="D19" s="5500"/>
      <c r="E19" s="5500"/>
      <c r="F19" s="5500"/>
      <c r="G19" s="5421"/>
      <c r="H19" s="5421"/>
      <c r="I19" s="5421"/>
      <c r="J19" s="5422"/>
      <c r="K19" s="1283"/>
      <c r="L19" s="1283"/>
      <c r="M19" s="1283"/>
      <c r="N19" s="1291"/>
      <c r="O19" s="1283"/>
      <c r="P19" s="1291" t="s">
        <v>1397</v>
      </c>
      <c r="Q19" s="1297"/>
      <c r="R19" s="1297"/>
      <c r="S19" s="1297"/>
      <c r="T19" s="1297"/>
      <c r="U19" s="1297"/>
      <c r="V19" s="1297"/>
      <c r="W19" s="1297"/>
      <c r="Y19" s="1288" t="s">
        <v>1382</v>
      </c>
      <c r="AE19" s="5631"/>
      <c r="AF19" s="5435"/>
      <c r="AG19" s="5435"/>
      <c r="AH19" s="5435"/>
      <c r="AI19" s="5435"/>
      <c r="AJ19" s="5435"/>
      <c r="AK19" s="5435"/>
      <c r="AL19" s="5435"/>
      <c r="AM19" s="5435"/>
      <c r="AN19" s="5435"/>
      <c r="AO19" s="5435"/>
      <c r="AP19" s="5435"/>
      <c r="AQ19" s="5620"/>
    </row>
    <row r="20" spans="1:43" s="529" customFormat="1" ht="17.25" customHeight="1">
      <c r="A20" s="1287"/>
      <c r="B20" s="1287"/>
      <c r="C20" s="5500"/>
      <c r="D20" s="5500"/>
      <c r="E20" s="5500"/>
      <c r="F20" s="5500"/>
      <c r="G20" s="5427">
        <v>1</v>
      </c>
      <c r="H20" s="5427"/>
      <c r="I20" s="5427"/>
      <c r="J20" s="5428"/>
      <c r="K20" s="1283"/>
      <c r="L20" s="1283"/>
      <c r="M20" s="1283"/>
      <c r="N20" s="1291"/>
      <c r="O20" s="1283"/>
      <c r="P20" s="1291" t="s">
        <v>1398</v>
      </c>
      <c r="Q20" s="1297"/>
      <c r="R20" s="1297"/>
      <c r="S20" s="1297"/>
      <c r="T20" s="1297"/>
      <c r="U20" s="1297"/>
      <c r="V20" s="1297"/>
      <c r="W20" s="1297"/>
      <c r="Y20" s="1288" t="s">
        <v>1382</v>
      </c>
      <c r="AE20" s="5632"/>
      <c r="AF20" s="5633"/>
      <c r="AG20" s="5633"/>
      <c r="AH20" s="5633"/>
      <c r="AI20" s="5633"/>
      <c r="AJ20" s="5633"/>
      <c r="AK20" s="5633"/>
      <c r="AL20" s="5633"/>
      <c r="AM20" s="5633"/>
      <c r="AN20" s="5633"/>
      <c r="AO20" s="5633"/>
      <c r="AP20" s="5633"/>
      <c r="AQ20" s="5620"/>
    </row>
    <row r="21" spans="1:43" s="529" customFormat="1" ht="17.25" customHeight="1">
      <c r="A21" s="1287"/>
      <c r="B21" s="1287"/>
      <c r="C21" s="1283"/>
      <c r="D21" s="1283"/>
      <c r="E21" s="1283"/>
      <c r="F21" s="1283"/>
      <c r="G21" s="5429"/>
      <c r="H21" s="5429"/>
      <c r="I21" s="5429"/>
      <c r="J21" s="5430"/>
      <c r="K21" s="1283"/>
      <c r="L21" s="1283"/>
      <c r="M21" s="1283"/>
      <c r="N21" s="1291"/>
      <c r="O21" s="1283"/>
      <c r="P21" s="1291" t="s">
        <v>1399</v>
      </c>
      <c r="Q21" s="1291"/>
      <c r="R21" s="1291"/>
      <c r="S21" s="1291"/>
      <c r="T21" s="1291"/>
      <c r="U21" s="1291"/>
      <c r="V21" s="1291"/>
      <c r="W21" s="1291"/>
      <c r="Y21" s="1288" t="s">
        <v>1382</v>
      </c>
      <c r="AE21" s="1299"/>
      <c r="AF21" s="1300"/>
      <c r="AG21" s="1300"/>
      <c r="AH21" s="5622" t="s">
        <v>322</v>
      </c>
      <c r="AI21" s="5622"/>
      <c r="AJ21" s="1301"/>
      <c r="AK21" s="1301"/>
      <c r="AL21" s="1302"/>
      <c r="AM21" s="1302"/>
      <c r="AN21" s="5623" t="s">
        <v>323</v>
      </c>
      <c r="AO21" s="5623"/>
      <c r="AP21" s="1302"/>
      <c r="AQ21" s="5620"/>
    </row>
    <row r="22" spans="1:43" s="529" customFormat="1" ht="17.25" customHeight="1">
      <c r="A22" s="1287"/>
      <c r="B22" s="1287"/>
      <c r="C22" s="1283"/>
      <c r="D22" s="1283"/>
      <c r="E22" s="1283"/>
      <c r="F22" s="1283"/>
      <c r="G22" s="1283"/>
      <c r="H22" s="1283"/>
      <c r="I22" s="1283"/>
      <c r="K22" s="1283"/>
      <c r="L22" s="1283"/>
      <c r="M22" s="1283"/>
      <c r="N22" s="1291"/>
      <c r="O22" s="1283"/>
      <c r="P22" s="1283"/>
      <c r="Q22" s="1298"/>
      <c r="R22" s="1298"/>
      <c r="S22" s="1298"/>
      <c r="T22" s="1298"/>
      <c r="U22" s="1298"/>
      <c r="V22" s="1298"/>
      <c r="W22" s="1291"/>
      <c r="Y22" s="1288" t="s">
        <v>1382</v>
      </c>
      <c r="AE22" s="5624" t="s">
        <v>1400</v>
      </c>
      <c r="AF22" s="5625"/>
      <c r="AG22" s="5625"/>
      <c r="AH22" s="5445" t="s">
        <v>1260</v>
      </c>
      <c r="AI22" s="5445"/>
      <c r="AJ22" s="1302"/>
      <c r="AK22" s="5626" t="s">
        <v>1392</v>
      </c>
      <c r="AL22" s="5626"/>
      <c r="AM22" s="5626"/>
      <c r="AN22" s="5627" t="s">
        <v>1401</v>
      </c>
      <c r="AO22" s="5627"/>
      <c r="AP22" s="1303"/>
      <c r="AQ22" s="5620"/>
    </row>
    <row r="23" spans="1:43" s="529" customFormat="1" ht="17.25" customHeight="1">
      <c r="A23" s="1287"/>
      <c r="B23" s="1287"/>
      <c r="C23" s="1291"/>
      <c r="D23" s="1291"/>
      <c r="E23" s="1291"/>
      <c r="F23" s="1291"/>
      <c r="G23" s="1291"/>
      <c r="H23" s="1291"/>
      <c r="I23" s="1291"/>
      <c r="J23" s="1291"/>
      <c r="K23" s="1291"/>
      <c r="L23" s="1291"/>
      <c r="M23" s="1291"/>
      <c r="N23" s="1291"/>
      <c r="O23" s="1283"/>
      <c r="P23" s="1291"/>
      <c r="Q23" s="1291"/>
      <c r="R23" s="1291"/>
      <c r="S23" s="1283"/>
      <c r="T23" s="1291"/>
      <c r="U23" s="1291"/>
      <c r="V23" s="1291"/>
      <c r="W23" s="1291"/>
      <c r="Y23" s="1288" t="s">
        <v>1382</v>
      </c>
      <c r="AE23" s="5624"/>
      <c r="AF23" s="5625"/>
      <c r="AG23" s="5625"/>
      <c r="AH23" s="5445"/>
      <c r="AI23" s="5445"/>
      <c r="AJ23" s="1302"/>
      <c r="AK23" s="5626"/>
      <c r="AL23" s="5626"/>
      <c r="AM23" s="5626"/>
      <c r="AN23" s="5627"/>
      <c r="AO23" s="5627"/>
      <c r="AP23" s="1303"/>
      <c r="AQ23" s="5620"/>
    </row>
    <row r="24" spans="1:43" s="529" customFormat="1" ht="17.25" customHeight="1">
      <c r="A24" s="1287"/>
      <c r="B24" s="1304"/>
      <c r="C24" s="1305"/>
      <c r="D24" s="1305"/>
      <c r="E24" s="1305"/>
      <c r="F24" s="1305"/>
      <c r="G24" s="1305"/>
      <c r="H24" s="1305"/>
      <c r="I24" s="1305"/>
      <c r="J24" s="1305"/>
      <c r="K24" s="1305"/>
      <c r="L24" s="1305"/>
      <c r="M24" s="1305"/>
      <c r="N24" s="1305"/>
      <c r="O24" s="1306"/>
      <c r="P24" s="1305"/>
      <c r="Q24" s="1305"/>
      <c r="R24" s="1305"/>
      <c r="S24" s="1306"/>
      <c r="T24" s="1305"/>
      <c r="U24" s="1305"/>
      <c r="V24" s="1305"/>
      <c r="W24" s="1305"/>
      <c r="Y24" s="1288" t="s">
        <v>1382</v>
      </c>
      <c r="AE24" s="5624"/>
      <c r="AF24" s="5625"/>
      <c r="AG24" s="5625"/>
      <c r="AH24" s="5445"/>
      <c r="AI24" s="5445"/>
      <c r="AJ24" s="1295"/>
      <c r="AK24" s="5626"/>
      <c r="AL24" s="5626"/>
      <c r="AM24" s="5626"/>
      <c r="AN24" s="5627"/>
      <c r="AO24" s="5627"/>
      <c r="AP24" s="1303"/>
      <c r="AQ24" s="5620"/>
    </row>
    <row r="25" spans="1:43" s="529" customFormat="1" ht="17.25" customHeight="1" thickBot="1">
      <c r="A25" s="1287"/>
      <c r="B25" s="1287"/>
      <c r="C25" s="5493" t="s">
        <v>1402</v>
      </c>
      <c r="D25" s="5493"/>
      <c r="E25" s="5493"/>
      <c r="F25" s="5493"/>
      <c r="G25" s="5493"/>
      <c r="H25" s="5493"/>
      <c r="I25" s="5493"/>
      <c r="J25" s="5493"/>
      <c r="K25" s="5493"/>
      <c r="L25" s="5493"/>
      <c r="M25" s="5493"/>
      <c r="N25" s="5493"/>
      <c r="O25" s="5493"/>
      <c r="P25" s="5493"/>
      <c r="Q25" s="5493"/>
      <c r="R25" s="5493"/>
      <c r="S25" s="5493"/>
      <c r="T25" s="5493"/>
      <c r="U25" s="1291"/>
      <c r="V25" s="1291"/>
      <c r="W25" s="1291"/>
      <c r="Y25" s="1288" t="s">
        <v>1382</v>
      </c>
      <c r="AE25" s="1307"/>
      <c r="AF25" s="1308"/>
      <c r="AG25" s="1308"/>
      <c r="AH25" s="1308"/>
      <c r="AI25" s="1308"/>
      <c r="AJ25" s="1308"/>
      <c r="AK25" s="1308"/>
      <c r="AL25" s="1308"/>
      <c r="AM25" s="1308"/>
      <c r="AN25" s="1308"/>
      <c r="AO25" s="1308"/>
      <c r="AP25" s="1308"/>
      <c r="AQ25" s="5621"/>
    </row>
    <row r="26" spans="1:43" s="529" customFormat="1" ht="17.25" customHeight="1" thickTop="1" thickBot="1">
      <c r="A26" s="1287"/>
      <c r="B26" s="1287"/>
      <c r="C26" s="5493"/>
      <c r="D26" s="5493"/>
      <c r="E26" s="5493"/>
      <c r="F26" s="5493"/>
      <c r="G26" s="5493"/>
      <c r="H26" s="5493"/>
      <c r="I26" s="5493"/>
      <c r="J26" s="5493"/>
      <c r="K26" s="5493"/>
      <c r="L26" s="5493"/>
      <c r="M26" s="5493"/>
      <c r="N26" s="5493"/>
      <c r="O26" s="5493"/>
      <c r="P26" s="5493"/>
      <c r="Q26" s="5493"/>
      <c r="R26" s="5493"/>
      <c r="S26" s="5493"/>
      <c r="T26" s="5493"/>
      <c r="U26" s="1283"/>
      <c r="V26" s="1283"/>
      <c r="W26" s="1283"/>
      <c r="Y26" s="1288" t="s">
        <v>1382</v>
      </c>
    </row>
    <row r="27" spans="1:43" s="529" customFormat="1" ht="17.25" customHeight="1">
      <c r="A27" s="1287"/>
      <c r="B27" s="1287"/>
      <c r="C27" s="5462" t="s">
        <v>1403</v>
      </c>
      <c r="D27" s="5462"/>
      <c r="E27" s="5462"/>
      <c r="F27" s="5462"/>
      <c r="G27" s="5462"/>
      <c r="H27" s="5462"/>
      <c r="I27" s="5462"/>
      <c r="J27" s="1291"/>
      <c r="K27" s="1283"/>
      <c r="L27" s="1283"/>
      <c r="M27" s="1283"/>
      <c r="N27" s="5462" t="s">
        <v>1277</v>
      </c>
      <c r="O27" s="5462"/>
      <c r="P27" s="5462"/>
      <c r="Q27" s="5462"/>
      <c r="R27" s="5462"/>
      <c r="S27" s="5462"/>
      <c r="T27" s="5462"/>
      <c r="U27" s="1283"/>
      <c r="V27" s="1283"/>
      <c r="W27" s="1283"/>
      <c r="Y27" s="1288" t="s">
        <v>1382</v>
      </c>
      <c r="AE27" s="5481" t="s">
        <v>1447</v>
      </c>
      <c r="AF27" s="5481"/>
      <c r="AG27" s="5481"/>
      <c r="AH27" s="5481"/>
      <c r="AI27" s="5481"/>
      <c r="AJ27" s="5481"/>
      <c r="AK27" s="5481"/>
      <c r="AL27" s="5481"/>
      <c r="AM27" s="5481"/>
      <c r="AN27" s="5481"/>
      <c r="AO27" s="5481"/>
      <c r="AP27" s="5481"/>
      <c r="AQ27" s="5482"/>
    </row>
    <row r="28" spans="1:43" s="529" customFormat="1" ht="17.25" customHeight="1">
      <c r="A28" s="1287"/>
      <c r="B28" s="1287"/>
      <c r="C28" s="5463"/>
      <c r="D28" s="5463"/>
      <c r="E28" s="5463"/>
      <c r="F28" s="5463"/>
      <c r="G28" s="5463"/>
      <c r="H28" s="5463"/>
      <c r="I28" s="5463"/>
      <c r="J28" s="1291"/>
      <c r="K28" s="1283"/>
      <c r="L28" s="1283"/>
      <c r="M28" s="1283"/>
      <c r="N28" s="5463"/>
      <c r="O28" s="5463"/>
      <c r="P28" s="5463"/>
      <c r="Q28" s="5463"/>
      <c r="R28" s="5463"/>
      <c r="S28" s="5463"/>
      <c r="T28" s="5463"/>
      <c r="U28" s="1283"/>
      <c r="V28" s="1283"/>
      <c r="W28" s="1283"/>
      <c r="Y28" s="1288" t="s">
        <v>1382</v>
      </c>
      <c r="AE28" s="5481"/>
      <c r="AF28" s="5481"/>
      <c r="AG28" s="5481"/>
      <c r="AH28" s="5481"/>
      <c r="AI28" s="5481"/>
      <c r="AJ28" s="5481"/>
      <c r="AK28" s="5481"/>
      <c r="AL28" s="5481"/>
      <c r="AM28" s="5481"/>
      <c r="AN28" s="5481"/>
      <c r="AO28" s="5481"/>
      <c r="AP28" s="5481"/>
      <c r="AQ28" s="5482"/>
    </row>
    <row r="29" spans="1:43" s="529" customFormat="1" ht="17.25" customHeight="1">
      <c r="A29" s="1287"/>
      <c r="B29" s="1287"/>
      <c r="C29" s="1291"/>
      <c r="D29" s="1291"/>
      <c r="E29" s="1291"/>
      <c r="F29" s="1291"/>
      <c r="G29" s="1291"/>
      <c r="H29" s="1291"/>
      <c r="I29" s="1291"/>
      <c r="J29" s="1291"/>
      <c r="K29" s="1283"/>
      <c r="L29" s="1283"/>
      <c r="M29" s="1283"/>
      <c r="N29" s="1291"/>
      <c r="O29" s="1291"/>
      <c r="P29" s="1291"/>
      <c r="Q29" s="1291"/>
      <c r="R29" s="1291"/>
      <c r="S29" s="1291"/>
      <c r="T29" s="1291"/>
      <c r="U29" s="1283"/>
      <c r="V29" s="1283"/>
      <c r="W29" s="1283"/>
      <c r="Y29" s="1288" t="s">
        <v>1382</v>
      </c>
      <c r="AE29" s="5481"/>
      <c r="AF29" s="5481"/>
      <c r="AG29" s="5481"/>
      <c r="AH29" s="5481"/>
      <c r="AI29" s="5481"/>
      <c r="AJ29" s="5481"/>
      <c r="AK29" s="5481"/>
      <c r="AL29" s="5481"/>
      <c r="AM29" s="5481"/>
      <c r="AN29" s="5481"/>
      <c r="AO29" s="5481"/>
      <c r="AP29" s="5481"/>
      <c r="AQ29" s="5482"/>
    </row>
    <row r="30" spans="1:43" s="529" customFormat="1" ht="17.25" customHeight="1">
      <c r="A30" s="1287"/>
      <c r="B30" s="1287"/>
      <c r="C30" s="5494" t="s">
        <v>1404</v>
      </c>
      <c r="D30" s="5495"/>
      <c r="E30" s="5495"/>
      <c r="F30" s="5495"/>
      <c r="G30" s="5495"/>
      <c r="H30" s="5495"/>
      <c r="I30" s="5496"/>
      <c r="J30" s="1283"/>
      <c r="K30" s="1283"/>
      <c r="L30" s="1283"/>
      <c r="M30" s="1283"/>
      <c r="N30" s="5500" t="s">
        <v>1405</v>
      </c>
      <c r="O30" s="5500"/>
      <c r="P30" s="5500"/>
      <c r="Q30" s="5500"/>
      <c r="R30" s="5500"/>
      <c r="S30" s="5500"/>
      <c r="T30" s="5500"/>
      <c r="U30" s="1283"/>
      <c r="V30" s="1283"/>
      <c r="W30" s="1283"/>
      <c r="Y30" s="1288" t="s">
        <v>1382</v>
      </c>
      <c r="AE30" s="5481"/>
      <c r="AF30" s="5481"/>
      <c r="AG30" s="5481"/>
      <c r="AH30" s="5481"/>
      <c r="AI30" s="5481"/>
      <c r="AJ30" s="5481"/>
      <c r="AK30" s="5481"/>
      <c r="AL30" s="5481"/>
      <c r="AM30" s="5481"/>
      <c r="AN30" s="5481"/>
      <c r="AO30" s="5481"/>
      <c r="AP30" s="5481"/>
      <c r="AQ30" s="5482"/>
    </row>
    <row r="31" spans="1:43" s="529" customFormat="1" ht="17.25" customHeight="1">
      <c r="A31" s="1287"/>
      <c r="B31" s="1287"/>
      <c r="C31" s="5497"/>
      <c r="D31" s="5498"/>
      <c r="E31" s="5498"/>
      <c r="F31" s="5498"/>
      <c r="G31" s="5498"/>
      <c r="H31" s="5498"/>
      <c r="I31" s="5499"/>
      <c r="J31" s="1283"/>
      <c r="K31" s="1283"/>
      <c r="L31" s="1283"/>
      <c r="M31" s="1283"/>
      <c r="N31" s="5500"/>
      <c r="O31" s="5500"/>
      <c r="P31" s="5500"/>
      <c r="Q31" s="5500"/>
      <c r="R31" s="5500"/>
      <c r="S31" s="5500"/>
      <c r="T31" s="5500"/>
      <c r="U31" s="1283"/>
      <c r="V31" s="1283"/>
      <c r="W31" s="1283"/>
      <c r="Y31" s="1288" t="s">
        <v>1382</v>
      </c>
      <c r="AE31" s="5481"/>
      <c r="AF31" s="5481"/>
      <c r="AG31" s="5481"/>
      <c r="AH31" s="5481"/>
      <c r="AI31" s="5481"/>
      <c r="AJ31" s="5481"/>
      <c r="AK31" s="5481"/>
      <c r="AL31" s="5481"/>
      <c r="AM31" s="5481"/>
      <c r="AN31" s="5481"/>
      <c r="AO31" s="5481"/>
      <c r="AP31" s="5481"/>
      <c r="AQ31" s="5482"/>
    </row>
    <row r="32" spans="1:43" s="529" customFormat="1" ht="17.25" customHeight="1">
      <c r="A32" s="1287"/>
      <c r="B32" s="1287"/>
      <c r="C32" s="5502" t="s">
        <v>1406</v>
      </c>
      <c r="D32" s="5503"/>
      <c r="E32" s="5503"/>
      <c r="F32" s="1309"/>
      <c r="G32" s="5504" t="s">
        <v>1407</v>
      </c>
      <c r="H32" s="5504"/>
      <c r="I32" s="5505"/>
      <c r="J32" s="1291"/>
      <c r="K32" s="1283"/>
      <c r="L32" s="1283"/>
      <c r="M32" s="1283"/>
      <c r="N32" s="5500"/>
      <c r="O32" s="5500"/>
      <c r="P32" s="5500"/>
      <c r="Q32" s="5500"/>
      <c r="R32" s="5500"/>
      <c r="S32" s="5500"/>
      <c r="T32" s="5500"/>
      <c r="U32" s="1283"/>
      <c r="V32" s="1283"/>
      <c r="W32" s="1283"/>
      <c r="Y32" s="1288" t="s">
        <v>1382</v>
      </c>
      <c r="AE32" s="5481"/>
      <c r="AF32" s="5481"/>
      <c r="AG32" s="5481"/>
      <c r="AH32" s="5481"/>
      <c r="AI32" s="5481"/>
      <c r="AJ32" s="5481"/>
      <c r="AK32" s="5481"/>
      <c r="AL32" s="5481"/>
      <c r="AM32" s="5481"/>
      <c r="AN32" s="5481"/>
      <c r="AO32" s="5481"/>
      <c r="AP32" s="5481"/>
      <c r="AQ32" s="5482"/>
    </row>
    <row r="33" spans="1:43" s="529" customFormat="1" ht="17.25" customHeight="1">
      <c r="A33" s="1287"/>
      <c r="B33" s="1287"/>
      <c r="C33" s="1310"/>
      <c r="D33" s="1311"/>
      <c r="E33" s="1311"/>
      <c r="F33" s="1311"/>
      <c r="G33" s="1311"/>
      <c r="H33" s="1311"/>
      <c r="I33" s="1312"/>
      <c r="J33" s="1291"/>
      <c r="K33" s="1283"/>
      <c r="L33" s="1283"/>
      <c r="M33" s="1283"/>
      <c r="N33" s="5501"/>
      <c r="O33" s="5501"/>
      <c r="P33" s="5501"/>
      <c r="Q33" s="5501"/>
      <c r="R33" s="5501"/>
      <c r="S33" s="5501"/>
      <c r="T33" s="5501"/>
      <c r="U33" s="1283"/>
      <c r="V33" s="1283"/>
      <c r="W33" s="1283"/>
      <c r="Y33" s="1288" t="s">
        <v>1382</v>
      </c>
      <c r="AE33" s="5481"/>
      <c r="AF33" s="5481"/>
      <c r="AG33" s="5481"/>
      <c r="AH33" s="5481"/>
      <c r="AI33" s="5481"/>
      <c r="AJ33" s="5481"/>
      <c r="AK33" s="5481"/>
      <c r="AL33" s="5481"/>
      <c r="AM33" s="5481"/>
      <c r="AN33" s="5481"/>
      <c r="AO33" s="5481"/>
      <c r="AP33" s="5481"/>
      <c r="AQ33" s="5482"/>
    </row>
    <row r="34" spans="1:43" s="529" customFormat="1" ht="17.25" customHeight="1">
      <c r="A34" s="1287"/>
      <c r="B34" s="1287"/>
      <c r="C34" s="1283"/>
      <c r="D34" s="1283"/>
      <c r="E34" s="1283"/>
      <c r="F34" s="1283"/>
      <c r="G34" s="1283"/>
      <c r="H34" s="1283"/>
      <c r="I34" s="1283"/>
      <c r="J34" s="1283"/>
      <c r="K34" s="1283"/>
      <c r="L34" s="1283"/>
      <c r="M34" s="1283"/>
      <c r="N34" s="1283"/>
      <c r="O34" s="1283"/>
      <c r="P34" s="1283"/>
      <c r="Q34" s="1283"/>
      <c r="R34" s="1291"/>
      <c r="S34" s="1291"/>
      <c r="T34" s="1291"/>
      <c r="U34" s="1291"/>
      <c r="V34" s="1291"/>
      <c r="W34" s="1287"/>
      <c r="Y34" s="1288" t="s">
        <v>1382</v>
      </c>
    </row>
    <row r="35" spans="1:43" s="529" customFormat="1" ht="15.75" customHeight="1" thickBot="1">
      <c r="A35" s="5400" t="s">
        <v>243</v>
      </c>
      <c r="B35" s="5410" t="str">
        <f>B36</f>
        <v xml:space="preserve"> NOM DE LA RECETTE</v>
      </c>
      <c r="C35" s="5410"/>
      <c r="D35" s="5410"/>
      <c r="E35" s="5410"/>
      <c r="F35" s="5410"/>
      <c r="G35" s="5410"/>
      <c r="H35" s="5410"/>
      <c r="I35" s="5410"/>
      <c r="J35" s="5410"/>
      <c r="K35" s="5410"/>
      <c r="L35" s="5410"/>
      <c r="M35" s="5410"/>
      <c r="N35" s="5410"/>
      <c r="O35" s="5410"/>
      <c r="P35" s="5410"/>
      <c r="Q35" s="5410"/>
      <c r="R35" s="5410"/>
      <c r="S35" s="5410"/>
      <c r="T35" s="5410"/>
      <c r="U35" s="5410"/>
      <c r="V35" s="5410"/>
      <c r="W35" s="5410"/>
      <c r="Y35" s="5400" t="s">
        <v>243</v>
      </c>
    </row>
    <row r="36" spans="1:43" s="529" customFormat="1" ht="18" customHeight="1">
      <c r="A36" s="5400"/>
      <c r="B36" s="5411" t="s">
        <v>1383</v>
      </c>
      <c r="C36" s="5412"/>
      <c r="D36" s="5412"/>
      <c r="E36" s="5412"/>
      <c r="F36" s="5412"/>
      <c r="G36" s="5412"/>
      <c r="H36" s="5412"/>
      <c r="I36" s="5412"/>
      <c r="J36" s="5412"/>
      <c r="K36" s="5412"/>
      <c r="L36" s="5412"/>
      <c r="M36" s="5412"/>
      <c r="N36" s="5412"/>
      <c r="O36" s="5412"/>
      <c r="P36" s="5412"/>
      <c r="Q36" s="5412"/>
      <c r="R36" s="5412"/>
      <c r="S36" s="5415" t="str">
        <f>Q51</f>
        <v>Portions</v>
      </c>
      <c r="T36" s="5415"/>
      <c r="U36" s="5415"/>
      <c r="V36" s="5416"/>
      <c r="W36" s="5419">
        <f>S41</f>
        <v>4</v>
      </c>
      <c r="Y36" s="5400"/>
      <c r="Z36" s="5508" t="s">
        <v>1408</v>
      </c>
      <c r="AA36" s="5508"/>
      <c r="AE36" s="5607" t="s">
        <v>513</v>
      </c>
      <c r="AF36" s="5608"/>
      <c r="AG36" s="5608"/>
      <c r="AH36" s="5608"/>
      <c r="AI36" s="5608"/>
      <c r="AJ36" s="5608"/>
      <c r="AK36" s="5608"/>
      <c r="AL36" s="5608"/>
      <c r="AM36" s="5608"/>
      <c r="AN36" s="5608"/>
      <c r="AO36" s="5608"/>
      <c r="AP36" s="5608"/>
      <c r="AQ36" s="5609"/>
    </row>
    <row r="37" spans="1:43" s="529" customFormat="1" ht="18" customHeight="1">
      <c r="A37" s="5400"/>
      <c r="B37" s="5413"/>
      <c r="C37" s="5414"/>
      <c r="D37" s="5414"/>
      <c r="E37" s="5414"/>
      <c r="F37" s="5414"/>
      <c r="G37" s="5414"/>
      <c r="H37" s="5414"/>
      <c r="I37" s="5414"/>
      <c r="J37" s="5414"/>
      <c r="K37" s="5414"/>
      <c r="L37" s="5414"/>
      <c r="M37" s="5414"/>
      <c r="N37" s="5414"/>
      <c r="O37" s="5414"/>
      <c r="P37" s="5414"/>
      <c r="Q37" s="5414"/>
      <c r="R37" s="5414"/>
      <c r="S37" s="5417"/>
      <c r="T37" s="5417"/>
      <c r="U37" s="5417"/>
      <c r="V37" s="5418"/>
      <c r="W37" s="5292"/>
      <c r="Y37" s="5400"/>
      <c r="Z37" s="5508"/>
      <c r="AA37" s="5508"/>
      <c r="AE37" s="5610"/>
      <c r="AF37" s="5611"/>
      <c r="AG37" s="5611"/>
      <c r="AH37" s="5611"/>
      <c r="AI37" s="5611"/>
      <c r="AJ37" s="5611"/>
      <c r="AK37" s="5611"/>
      <c r="AL37" s="5611"/>
      <c r="AM37" s="5611"/>
      <c r="AN37" s="5611"/>
      <c r="AO37" s="5611"/>
      <c r="AP37" s="5611"/>
      <c r="AQ37" s="5612"/>
    </row>
    <row r="38" spans="1:43" s="529" customFormat="1" ht="18" customHeight="1">
      <c r="A38" s="5400"/>
      <c r="B38" s="5413"/>
      <c r="C38" s="5414"/>
      <c r="D38" s="5414"/>
      <c r="E38" s="5414"/>
      <c r="F38" s="5414"/>
      <c r="G38" s="5414"/>
      <c r="H38" s="5414"/>
      <c r="I38" s="5414"/>
      <c r="J38" s="5414"/>
      <c r="K38" s="5414"/>
      <c r="L38" s="5414"/>
      <c r="M38" s="5414"/>
      <c r="N38" s="5414"/>
      <c r="O38" s="5414"/>
      <c r="P38" s="5414"/>
      <c r="Q38" s="5414"/>
      <c r="R38" s="5414"/>
      <c r="S38" s="5417"/>
      <c r="T38" s="5417"/>
      <c r="U38" s="5417"/>
      <c r="V38" s="5418"/>
      <c r="W38" s="5292"/>
      <c r="Y38" s="5400"/>
      <c r="Z38" s="5508"/>
      <c r="AA38" s="5508"/>
      <c r="AE38" s="5561" t="s">
        <v>27</v>
      </c>
      <c r="AF38" s="5613" t="s">
        <v>1276</v>
      </c>
      <c r="AG38" s="5613"/>
      <c r="AH38" s="5613"/>
      <c r="AI38" s="5613"/>
      <c r="AJ38" s="5613"/>
      <c r="AK38" s="5613"/>
      <c r="AL38" s="5613"/>
      <c r="AM38" s="5613"/>
      <c r="AN38" s="5613"/>
      <c r="AO38" s="5613"/>
      <c r="AP38" s="5613"/>
      <c r="AQ38" s="5614"/>
    </row>
    <row r="39" spans="1:43" s="529" customFormat="1" ht="18" customHeight="1">
      <c r="A39" s="5400"/>
      <c r="B39" s="5413"/>
      <c r="C39" s="5414"/>
      <c r="D39" s="5414"/>
      <c r="E39" s="5414"/>
      <c r="F39" s="5414"/>
      <c r="G39" s="5414"/>
      <c r="H39" s="5414"/>
      <c r="I39" s="5414"/>
      <c r="J39" s="5414"/>
      <c r="K39" s="5414"/>
      <c r="L39" s="5414"/>
      <c r="M39" s="5414"/>
      <c r="N39" s="5414"/>
      <c r="O39" s="5414"/>
      <c r="P39" s="5414"/>
      <c r="Q39" s="5414"/>
      <c r="R39" s="5414"/>
      <c r="S39" s="5421" t="s">
        <v>1395</v>
      </c>
      <c r="T39" s="5421"/>
      <c r="U39" s="5421"/>
      <c r="V39" s="5422"/>
      <c r="W39" s="5292"/>
      <c r="Y39" s="5400"/>
      <c r="Z39" s="5508"/>
      <c r="AA39" s="5508"/>
      <c r="AE39" s="5561"/>
      <c r="AF39" s="5613"/>
      <c r="AG39" s="5613"/>
      <c r="AH39" s="5613"/>
      <c r="AI39" s="5613"/>
      <c r="AJ39" s="5613"/>
      <c r="AK39" s="5613"/>
      <c r="AL39" s="5613"/>
      <c r="AM39" s="5613"/>
      <c r="AN39" s="5613"/>
      <c r="AO39" s="5613"/>
      <c r="AP39" s="5613"/>
      <c r="AQ39" s="5614"/>
    </row>
    <row r="40" spans="1:43" s="529" customFormat="1" ht="18" customHeight="1">
      <c r="A40" s="5400"/>
      <c r="B40" s="5413"/>
      <c r="C40" s="5414"/>
      <c r="D40" s="5414"/>
      <c r="E40" s="5414"/>
      <c r="F40" s="5414"/>
      <c r="G40" s="5414"/>
      <c r="H40" s="5414"/>
      <c r="I40" s="5414"/>
      <c r="J40" s="5414"/>
      <c r="K40" s="5414"/>
      <c r="L40" s="5414"/>
      <c r="M40" s="5414"/>
      <c r="N40" s="5414"/>
      <c r="O40" s="5414"/>
      <c r="P40" s="5414"/>
      <c r="Q40" s="5414"/>
      <c r="R40" s="5414"/>
      <c r="S40" s="5421"/>
      <c r="T40" s="5421"/>
      <c r="U40" s="5421"/>
      <c r="V40" s="5422"/>
      <c r="W40" s="5292"/>
      <c r="Y40" s="5400"/>
      <c r="Z40" s="5508"/>
      <c r="AA40" s="5508"/>
      <c r="AE40" s="5561"/>
      <c r="AF40" s="5613"/>
      <c r="AG40" s="5613"/>
      <c r="AH40" s="5613"/>
      <c r="AI40" s="5613"/>
      <c r="AJ40" s="5613"/>
      <c r="AK40" s="5613"/>
      <c r="AL40" s="5613"/>
      <c r="AM40" s="5613"/>
      <c r="AN40" s="5613"/>
      <c r="AO40" s="5613"/>
      <c r="AP40" s="5613"/>
      <c r="AQ40" s="5614"/>
    </row>
    <row r="41" spans="1:43" s="529" customFormat="1" ht="18" customHeight="1">
      <c r="A41" s="5400"/>
      <c r="B41" s="5423" t="s">
        <v>1390</v>
      </c>
      <c r="C41" s="5424"/>
      <c r="D41" s="5424"/>
      <c r="E41" s="5424"/>
      <c r="F41" s="5424"/>
      <c r="G41" s="5424"/>
      <c r="H41" s="5424"/>
      <c r="I41" s="5424"/>
      <c r="J41" s="5424"/>
      <c r="K41" s="5424"/>
      <c r="L41" s="5424"/>
      <c r="M41" s="5424"/>
      <c r="N41" s="5424"/>
      <c r="O41" s="5424"/>
      <c r="P41" s="5424"/>
      <c r="Q41" s="5424"/>
      <c r="R41" s="5424"/>
      <c r="S41" s="5427">
        <v>4</v>
      </c>
      <c r="T41" s="5427"/>
      <c r="U41" s="5427"/>
      <c r="V41" s="5428"/>
      <c r="W41" s="5292"/>
      <c r="Y41" s="5400"/>
      <c r="Z41" s="5508"/>
      <c r="AA41" s="5508"/>
      <c r="AE41" s="1442"/>
      <c r="AG41" s="1443"/>
      <c r="AH41" s="1443"/>
      <c r="AI41" s="1443"/>
      <c r="AJ41" s="1443"/>
      <c r="AK41" s="1443"/>
      <c r="AL41" s="1443"/>
      <c r="AM41" s="1443"/>
      <c r="AN41" s="1443"/>
      <c r="AO41" s="1443"/>
      <c r="AP41" s="1443"/>
      <c r="AQ41" s="401"/>
    </row>
    <row r="42" spans="1:43" s="529" customFormat="1" ht="18" customHeight="1">
      <c r="A42" s="5400"/>
      <c r="B42" s="5425"/>
      <c r="C42" s="5426"/>
      <c r="D42" s="5426"/>
      <c r="E42" s="5426"/>
      <c r="F42" s="5426"/>
      <c r="G42" s="5426"/>
      <c r="H42" s="5426"/>
      <c r="I42" s="5426"/>
      <c r="J42" s="5426"/>
      <c r="K42" s="5426"/>
      <c r="L42" s="5426"/>
      <c r="M42" s="5426"/>
      <c r="N42" s="5426"/>
      <c r="O42" s="5426"/>
      <c r="P42" s="5426"/>
      <c r="Q42" s="5426"/>
      <c r="R42" s="5426"/>
      <c r="S42" s="5429"/>
      <c r="T42" s="5429"/>
      <c r="U42" s="5429"/>
      <c r="V42" s="5430"/>
      <c r="W42" s="5420"/>
      <c r="Y42" s="5400"/>
      <c r="Z42" s="5508"/>
      <c r="AA42" s="5508"/>
      <c r="AE42" s="5615" t="s">
        <v>30</v>
      </c>
      <c r="AF42" s="1444" t="s">
        <v>32</v>
      </c>
      <c r="AG42" s="1443"/>
      <c r="AH42" s="1443"/>
      <c r="AI42" s="1443"/>
      <c r="AJ42" s="1443"/>
      <c r="AK42" s="1443"/>
      <c r="AL42" s="1443"/>
      <c r="AM42" s="1443"/>
      <c r="AN42" s="1443"/>
      <c r="AO42" s="1443"/>
      <c r="AP42" s="1443"/>
      <c r="AQ42" s="401"/>
    </row>
    <row r="43" spans="1:43" s="529" customFormat="1" ht="18" customHeight="1">
      <c r="A43" s="1313"/>
      <c r="B43" s="5431" t="s">
        <v>1393</v>
      </c>
      <c r="C43" s="5432"/>
      <c r="D43" s="5432"/>
      <c r="E43" s="5432"/>
      <c r="F43" s="5432"/>
      <c r="G43" s="5432"/>
      <c r="H43" s="5432"/>
      <c r="I43" s="5432"/>
      <c r="J43" s="5432"/>
      <c r="K43" s="5432"/>
      <c r="L43" s="5432"/>
      <c r="M43" s="5432"/>
      <c r="N43" s="5432"/>
      <c r="O43" s="5432"/>
      <c r="P43" s="5432"/>
      <c r="Q43" s="5432"/>
      <c r="R43" s="5432"/>
      <c r="S43" s="5432"/>
      <c r="T43" s="5432"/>
      <c r="U43" s="5432"/>
      <c r="V43" s="5433"/>
      <c r="W43" s="5477" t="str">
        <f>B36</f>
        <v xml:space="preserve"> NOM DE LA RECETTE</v>
      </c>
      <c r="Y43" s="1313"/>
      <c r="Z43" s="1314" t="s">
        <v>1382</v>
      </c>
      <c r="AE43" s="5615"/>
      <c r="AF43" s="1444" t="s">
        <v>1259</v>
      </c>
      <c r="AG43" s="1445"/>
      <c r="AH43" s="1445"/>
      <c r="AI43" s="1445"/>
      <c r="AJ43" s="1445"/>
      <c r="AK43" s="1445"/>
      <c r="AL43" s="1445"/>
      <c r="AM43" s="1445"/>
      <c r="AN43" s="1445"/>
      <c r="AO43" s="1445"/>
      <c r="AP43" s="1445"/>
      <c r="AQ43" s="402"/>
    </row>
    <row r="44" spans="1:43" s="529" customFormat="1" ht="18" customHeight="1">
      <c r="A44" s="1313"/>
      <c r="B44" s="5434"/>
      <c r="C44" s="5435"/>
      <c r="D44" s="5435"/>
      <c r="E44" s="5435"/>
      <c r="F44" s="5435"/>
      <c r="G44" s="5435"/>
      <c r="H44" s="5435"/>
      <c r="I44" s="5435"/>
      <c r="J44" s="5435"/>
      <c r="K44" s="5435"/>
      <c r="L44" s="5435"/>
      <c r="M44" s="5435"/>
      <c r="N44" s="5435"/>
      <c r="O44" s="5435"/>
      <c r="P44" s="5435"/>
      <c r="Q44" s="5435"/>
      <c r="R44" s="5435"/>
      <c r="S44" s="5435"/>
      <c r="T44" s="5435"/>
      <c r="U44" s="5435"/>
      <c r="V44" s="5436"/>
      <c r="W44" s="5478"/>
      <c r="Y44" s="1313"/>
      <c r="Z44" s="1288" t="s">
        <v>1382</v>
      </c>
      <c r="AE44" s="5615"/>
      <c r="AF44" s="1444" t="s">
        <v>1268</v>
      </c>
      <c r="AG44" s="1445"/>
      <c r="AH44" s="1445"/>
      <c r="AI44" s="1445"/>
      <c r="AJ44" s="1445"/>
      <c r="AK44" s="1445"/>
      <c r="AL44" s="1445"/>
      <c r="AM44" s="1445"/>
      <c r="AN44" s="1445"/>
      <c r="AO44" s="1445"/>
      <c r="AP44" s="1445"/>
      <c r="AQ44" s="402"/>
    </row>
    <row r="45" spans="1:43" s="529" customFormat="1" ht="18" customHeight="1">
      <c r="A45" s="1313"/>
      <c r="B45" s="5434"/>
      <c r="C45" s="5435"/>
      <c r="D45" s="5435"/>
      <c r="E45" s="5435"/>
      <c r="F45" s="5435"/>
      <c r="G45" s="5435"/>
      <c r="H45" s="5435"/>
      <c r="I45" s="5435"/>
      <c r="J45" s="5435"/>
      <c r="K45" s="5435"/>
      <c r="L45" s="5435"/>
      <c r="M45" s="5435"/>
      <c r="N45" s="5435"/>
      <c r="O45" s="5435"/>
      <c r="P45" s="5435"/>
      <c r="Q45" s="5435"/>
      <c r="R45" s="5435"/>
      <c r="S45" s="5435"/>
      <c r="T45" s="5435"/>
      <c r="U45" s="5435"/>
      <c r="V45" s="5436"/>
      <c r="W45" s="5478"/>
      <c r="Y45" s="1313"/>
      <c r="Z45" s="1288" t="s">
        <v>1382</v>
      </c>
      <c r="AE45" s="1446"/>
      <c r="AF45" s="1447"/>
      <c r="AG45" s="1447"/>
      <c r="AH45" s="1447"/>
      <c r="AI45" s="1447"/>
      <c r="AJ45" s="1447"/>
      <c r="AK45" s="1447"/>
      <c r="AL45" s="1447"/>
      <c r="AM45" s="1447"/>
      <c r="AN45" s="1447"/>
      <c r="AO45" s="1447"/>
      <c r="AP45" s="1447"/>
      <c r="AQ45" s="1448"/>
    </row>
    <row r="46" spans="1:43" s="529" customFormat="1" ht="18" customHeight="1">
      <c r="A46" s="1313"/>
      <c r="B46" s="5434"/>
      <c r="C46" s="5435"/>
      <c r="D46" s="5435"/>
      <c r="E46" s="5435"/>
      <c r="F46" s="5435"/>
      <c r="G46" s="5435"/>
      <c r="H46" s="5435"/>
      <c r="I46" s="5435"/>
      <c r="J46" s="5435"/>
      <c r="K46" s="5435"/>
      <c r="L46" s="5435"/>
      <c r="M46" s="5435"/>
      <c r="N46" s="5435"/>
      <c r="O46" s="5435"/>
      <c r="P46" s="5435"/>
      <c r="Q46" s="5435"/>
      <c r="R46" s="5435"/>
      <c r="S46" s="5435"/>
      <c r="T46" s="5435"/>
      <c r="U46" s="5435"/>
      <c r="V46" s="5436"/>
      <c r="W46" s="5478"/>
      <c r="Y46" s="1313"/>
      <c r="Z46" s="1288" t="s">
        <v>1382</v>
      </c>
      <c r="AE46" s="1449" t="s">
        <v>248</v>
      </c>
      <c r="AF46" s="1450" t="s">
        <v>279</v>
      </c>
      <c r="AG46" s="1451"/>
      <c r="AH46" s="1451"/>
      <c r="AI46" s="1451"/>
      <c r="AJ46" s="1451"/>
      <c r="AK46" s="1451"/>
      <c r="AL46" s="1451"/>
      <c r="AM46" s="1451"/>
      <c r="AN46" s="1451"/>
      <c r="AO46" s="1451"/>
      <c r="AP46" s="1451"/>
      <c r="AQ46" s="1452"/>
    </row>
    <row r="47" spans="1:43" s="529" customFormat="1" ht="18" customHeight="1">
      <c r="A47" s="1313"/>
      <c r="B47" s="5434"/>
      <c r="C47" s="5435"/>
      <c r="D47" s="5435"/>
      <c r="E47" s="5435"/>
      <c r="F47" s="5435"/>
      <c r="G47" s="5435"/>
      <c r="H47" s="5435"/>
      <c r="I47" s="5435"/>
      <c r="J47" s="5435"/>
      <c r="K47" s="5435"/>
      <c r="L47" s="5435"/>
      <c r="M47" s="5435"/>
      <c r="N47" s="5435"/>
      <c r="O47" s="5435"/>
      <c r="P47" s="5435"/>
      <c r="Q47" s="5435"/>
      <c r="R47" s="5435"/>
      <c r="S47" s="5435"/>
      <c r="T47" s="5435"/>
      <c r="U47" s="5435"/>
      <c r="V47" s="5436"/>
      <c r="W47" s="5478"/>
      <c r="Y47" s="1313"/>
      <c r="Z47" s="1288" t="s">
        <v>1382</v>
      </c>
      <c r="AE47" s="1453"/>
      <c r="AF47" s="1454"/>
      <c r="AG47" s="1454"/>
      <c r="AH47" s="1454"/>
      <c r="AI47" s="1454"/>
      <c r="AJ47" s="1454"/>
      <c r="AK47" s="1454"/>
      <c r="AL47" s="1454"/>
      <c r="AM47" s="1454"/>
      <c r="AN47" s="1454"/>
      <c r="AO47" s="1454"/>
      <c r="AP47" s="1454"/>
      <c r="AQ47" s="1455"/>
    </row>
    <row r="48" spans="1:43" s="529" customFormat="1" ht="18" customHeight="1">
      <c r="A48" s="1313"/>
      <c r="B48" s="5434"/>
      <c r="C48" s="5435"/>
      <c r="D48" s="5435"/>
      <c r="E48" s="5435"/>
      <c r="F48" s="5435"/>
      <c r="G48" s="5435"/>
      <c r="H48" s="5435"/>
      <c r="I48" s="5435"/>
      <c r="J48" s="5435"/>
      <c r="K48" s="5435"/>
      <c r="L48" s="5435"/>
      <c r="M48" s="5435"/>
      <c r="N48" s="5435"/>
      <c r="O48" s="5435"/>
      <c r="P48" s="5435"/>
      <c r="Q48" s="5435"/>
      <c r="R48" s="5435"/>
      <c r="S48" s="5435"/>
      <c r="T48" s="5435"/>
      <c r="U48" s="5435"/>
      <c r="V48" s="5436"/>
      <c r="W48" s="5478"/>
      <c r="Y48" s="1313"/>
      <c r="Z48" s="1288" t="s">
        <v>1382</v>
      </c>
      <c r="AE48" s="1456" t="s">
        <v>12</v>
      </c>
      <c r="AF48" s="1447" t="s">
        <v>23</v>
      </c>
      <c r="AG48" s="1457"/>
      <c r="AH48" s="1454"/>
      <c r="AI48" s="1454"/>
      <c r="AJ48" s="1454"/>
      <c r="AK48" s="1454"/>
      <c r="AL48" s="1454"/>
      <c r="AM48" s="1454"/>
      <c r="AN48" s="1454"/>
      <c r="AO48" s="1454"/>
      <c r="AP48" s="1454"/>
      <c r="AQ48" s="1455"/>
    </row>
    <row r="49" spans="1:61" s="529" customFormat="1" ht="18" customHeight="1">
      <c r="A49" s="1313"/>
      <c r="B49" s="1315"/>
      <c r="C49" s="1316"/>
      <c r="D49" s="1292"/>
      <c r="E49" s="1292"/>
      <c r="F49" s="1292"/>
      <c r="G49" s="1292"/>
      <c r="H49" s="5440" t="s">
        <v>322</v>
      </c>
      <c r="I49" s="5440"/>
      <c r="J49" s="5440"/>
      <c r="K49" s="5440"/>
      <c r="L49" s="1293"/>
      <c r="M49" s="1293"/>
      <c r="N49" s="1293"/>
      <c r="O49" s="1294"/>
      <c r="P49" s="1294"/>
      <c r="Q49" s="5442" t="s">
        <v>323</v>
      </c>
      <c r="R49" s="5442"/>
      <c r="S49" s="5442"/>
      <c r="T49" s="5442"/>
      <c r="U49" s="1294"/>
      <c r="V49" s="1317"/>
      <c r="W49" s="5478"/>
      <c r="Y49" s="1313"/>
      <c r="Z49" s="5508" t="s">
        <v>1408</v>
      </c>
      <c r="AA49" s="5508"/>
      <c r="AE49" s="1318"/>
      <c r="AF49" s="1458" t="s">
        <v>1258</v>
      </c>
      <c r="AG49" s="1457"/>
      <c r="AH49" s="1459"/>
      <c r="AI49" s="994"/>
      <c r="AJ49" s="994"/>
      <c r="AK49" s="994"/>
      <c r="AL49" s="994"/>
      <c r="AM49" s="994"/>
      <c r="AN49" s="994"/>
      <c r="AO49" s="994"/>
      <c r="AP49" s="994"/>
      <c r="AQ49" s="66"/>
    </row>
    <row r="50" spans="1:61" ht="18" customHeight="1">
      <c r="A50" s="1313"/>
      <c r="B50" s="1319"/>
      <c r="C50" s="941"/>
      <c r="E50" s="1295"/>
      <c r="F50" s="1295"/>
      <c r="G50" s="1295"/>
      <c r="H50" s="5441"/>
      <c r="I50" s="5441"/>
      <c r="J50" s="5441"/>
      <c r="K50" s="5441"/>
      <c r="L50" s="1320"/>
      <c r="N50" s="1296"/>
      <c r="O50" s="1296"/>
      <c r="P50" s="1296"/>
      <c r="Q50" s="5443"/>
      <c r="R50" s="5443"/>
      <c r="S50" s="5443"/>
      <c r="T50" s="5443"/>
      <c r="U50" s="1283"/>
      <c r="V50" s="1321"/>
      <c r="W50" s="5478"/>
      <c r="Y50" s="1313"/>
      <c r="Z50" s="5508"/>
      <c r="AA50" s="5508"/>
      <c r="AD50" s="529"/>
      <c r="AE50" s="1460"/>
      <c r="AF50" s="1461"/>
      <c r="AG50" s="1462"/>
      <c r="AH50" s="1462"/>
      <c r="AI50" s="1462"/>
      <c r="AJ50" s="1462"/>
      <c r="AK50" s="1462"/>
      <c r="AL50" s="1462"/>
      <c r="AM50" s="1462"/>
      <c r="AN50" s="1462"/>
      <c r="AO50" s="1462"/>
      <c r="AP50" s="1462"/>
      <c r="AQ50" s="1463"/>
      <c r="AR50" s="529"/>
      <c r="AS50" s="529"/>
      <c r="AT50" s="529"/>
      <c r="AU50" s="529"/>
      <c r="AV50" s="529"/>
      <c r="AW50" s="529"/>
      <c r="AX50" s="529"/>
      <c r="AY50" s="529"/>
      <c r="AZ50" s="529"/>
      <c r="BA50" s="529"/>
      <c r="BB50" s="529"/>
      <c r="BC50" s="529"/>
      <c r="BD50" s="529"/>
      <c r="BE50" s="529"/>
      <c r="BF50" s="529"/>
      <c r="BG50" s="529"/>
      <c r="BH50" s="529"/>
      <c r="BI50" s="529"/>
    </row>
    <row r="51" spans="1:61" ht="18" customHeight="1">
      <c r="A51" s="1313"/>
      <c r="B51" s="1319"/>
      <c r="C51" s="941"/>
      <c r="D51" s="5444" t="s">
        <v>1391</v>
      </c>
      <c r="E51" s="5444"/>
      <c r="F51" s="5444"/>
      <c r="G51" s="5444"/>
      <c r="H51" s="5445">
        <v>16</v>
      </c>
      <c r="I51" s="5445"/>
      <c r="J51" s="5445"/>
      <c r="K51" s="5445"/>
      <c r="L51" s="1320"/>
      <c r="M51" s="5446" t="s">
        <v>1392</v>
      </c>
      <c r="N51" s="5446"/>
      <c r="O51" s="5446"/>
      <c r="P51" s="5446"/>
      <c r="Q51" s="5447" t="s">
        <v>315</v>
      </c>
      <c r="R51" s="5447"/>
      <c r="S51" s="5447"/>
      <c r="T51" s="5447"/>
      <c r="U51" s="1283"/>
      <c r="V51" s="1321"/>
      <c r="W51" s="5478"/>
      <c r="Y51" s="1313"/>
      <c r="Z51" s="5508"/>
      <c r="AA51" s="5508"/>
      <c r="AD51" s="529"/>
      <c r="AE51" s="1464" t="s">
        <v>13</v>
      </c>
      <c r="AF51" s="1465" t="s">
        <v>24</v>
      </c>
      <c r="AG51" s="1466"/>
      <c r="AH51" s="1466"/>
      <c r="AI51" s="1466"/>
      <c r="AJ51" s="1466"/>
      <c r="AK51" s="1466"/>
      <c r="AL51" s="1466"/>
      <c r="AM51" s="1466"/>
      <c r="AN51" s="1466"/>
      <c r="AO51" s="1466"/>
      <c r="AP51" s="1466"/>
      <c r="AQ51" s="1467"/>
      <c r="AR51" s="529"/>
      <c r="AS51" s="529"/>
      <c r="AT51" s="529"/>
      <c r="AU51" s="529"/>
      <c r="AV51" s="529"/>
      <c r="AW51" s="529"/>
      <c r="AX51" s="529"/>
      <c r="AY51" s="529"/>
      <c r="AZ51" s="529"/>
      <c r="BA51" s="529"/>
      <c r="BB51" s="529"/>
      <c r="BC51" s="529"/>
      <c r="BD51" s="529"/>
      <c r="BE51" s="529"/>
      <c r="BF51" s="529"/>
      <c r="BG51" s="529"/>
      <c r="BH51" s="529"/>
      <c r="BI51" s="529"/>
    </row>
    <row r="52" spans="1:61" ht="18" customHeight="1">
      <c r="A52" s="1313"/>
      <c r="B52" s="1319"/>
      <c r="D52" s="5444"/>
      <c r="E52" s="5444"/>
      <c r="F52" s="5444"/>
      <c r="G52" s="5444"/>
      <c r="H52" s="5445"/>
      <c r="I52" s="5445"/>
      <c r="J52" s="5445"/>
      <c r="K52" s="5445"/>
      <c r="L52" s="1320"/>
      <c r="M52" s="5446"/>
      <c r="N52" s="5446"/>
      <c r="O52" s="5446"/>
      <c r="P52" s="5446"/>
      <c r="Q52" s="5447"/>
      <c r="R52" s="5447"/>
      <c r="S52" s="5447"/>
      <c r="T52" s="5447"/>
      <c r="U52" s="1283"/>
      <c r="V52" s="1321"/>
      <c r="W52" s="5478"/>
      <c r="Y52" s="1313"/>
      <c r="Z52" s="5508"/>
      <c r="AA52" s="5508"/>
      <c r="AD52" s="529"/>
      <c r="AE52" s="1460"/>
      <c r="AF52" s="1468"/>
      <c r="AG52" s="1466"/>
      <c r="AH52" s="1466"/>
      <c r="AI52" s="1466"/>
      <c r="AJ52" s="1466"/>
      <c r="AK52" s="1466"/>
      <c r="AL52" s="1466"/>
      <c r="AM52" s="1466"/>
      <c r="AN52" s="1466"/>
      <c r="AO52" s="1466"/>
      <c r="AP52" s="1466"/>
      <c r="AQ52" s="1467"/>
      <c r="AR52" s="529"/>
      <c r="AS52" s="529"/>
      <c r="AT52" s="529"/>
      <c r="AU52" s="529"/>
      <c r="AV52" s="529"/>
      <c r="AW52" s="529"/>
      <c r="AX52" s="529"/>
      <c r="AY52" s="529"/>
      <c r="AZ52" s="529"/>
      <c r="BA52" s="529"/>
      <c r="BB52" s="529"/>
      <c r="BC52" s="529"/>
      <c r="BD52" s="529"/>
      <c r="BE52" s="529"/>
      <c r="BF52" s="529"/>
      <c r="BG52" s="529"/>
      <c r="BH52" s="529"/>
      <c r="BI52" s="529"/>
    </row>
    <row r="53" spans="1:61" ht="18" customHeight="1">
      <c r="A53" s="1313"/>
      <c r="B53" s="1322"/>
      <c r="C53" s="1323"/>
      <c r="D53" s="5444"/>
      <c r="E53" s="5444"/>
      <c r="F53" s="5444"/>
      <c r="G53" s="5444"/>
      <c r="H53" s="5445"/>
      <c r="I53" s="5445"/>
      <c r="J53" s="5445"/>
      <c r="K53" s="5445"/>
      <c r="L53" s="1295"/>
      <c r="M53" s="5446"/>
      <c r="N53" s="5446"/>
      <c r="O53" s="5446"/>
      <c r="P53" s="5446"/>
      <c r="Q53" s="5447"/>
      <c r="R53" s="5447"/>
      <c r="S53" s="5447"/>
      <c r="T53" s="5447"/>
      <c r="U53" s="1283"/>
      <c r="V53" s="1321"/>
      <c r="W53" s="5478"/>
      <c r="Y53" s="1313"/>
      <c r="Z53" s="5508"/>
      <c r="AA53" s="5508"/>
      <c r="AD53" s="529"/>
      <c r="AE53" s="24" t="s">
        <v>253</v>
      </c>
      <c r="AF53" s="5320" t="str">
        <f ca="1">CELL("nomfichier")</f>
        <v>E:\0-UPRT\1-UPRT.FR-SITE-WEB\ff-fiches-fabrications\ff-fiches-fabrication-maj-08-2020\[ff-14.B-restauration-10.postits-portions.xlsx]Nota</v>
      </c>
      <c r="AG53" s="5320"/>
      <c r="AH53" s="5320"/>
      <c r="AI53" s="5320"/>
      <c r="AJ53" s="5320"/>
      <c r="AK53" s="5320"/>
      <c r="AL53" s="5320"/>
      <c r="AM53" s="5320"/>
      <c r="AN53" s="5320"/>
      <c r="AO53" s="5320"/>
      <c r="AP53" s="5320"/>
      <c r="AQ53" s="5321"/>
      <c r="AR53" s="529"/>
      <c r="AS53" s="529"/>
      <c r="AT53" s="529"/>
      <c r="AU53" s="529"/>
      <c r="AV53" s="529"/>
      <c r="AW53" s="529"/>
      <c r="AX53" s="529"/>
      <c r="AY53" s="529"/>
      <c r="AZ53" s="529"/>
      <c r="BA53" s="529"/>
      <c r="BB53" s="529"/>
      <c r="BC53" s="529"/>
      <c r="BD53" s="529"/>
      <c r="BE53" s="529"/>
      <c r="BF53" s="529"/>
      <c r="BG53" s="529"/>
      <c r="BH53" s="529"/>
      <c r="BI53" s="529"/>
    </row>
    <row r="54" spans="1:61" ht="18" customHeight="1" thickBot="1">
      <c r="A54" s="1313"/>
      <c r="B54" s="1322"/>
      <c r="C54" s="1323"/>
      <c r="D54" s="1324"/>
      <c r="E54" s="1324"/>
      <c r="F54" s="1324"/>
      <c r="G54" s="1324"/>
      <c r="H54" s="1324"/>
      <c r="I54" s="1295"/>
      <c r="J54" s="1295"/>
      <c r="K54" s="1295"/>
      <c r="L54" s="1295"/>
      <c r="M54" s="1295"/>
      <c r="N54" s="1324"/>
      <c r="O54" s="1283"/>
      <c r="P54" s="1283"/>
      <c r="Q54" s="1283"/>
      <c r="R54" s="1283"/>
      <c r="S54" s="1283"/>
      <c r="T54" s="1283"/>
      <c r="U54" s="1283"/>
      <c r="V54" s="1321"/>
      <c r="W54" s="5478"/>
      <c r="Y54" s="1313"/>
      <c r="Z54" s="5508"/>
      <c r="AA54" s="5508"/>
      <c r="AD54" s="529"/>
      <c r="AE54" s="1325" t="s">
        <v>255</v>
      </c>
      <c r="AF54" s="5299" t="s">
        <v>1440</v>
      </c>
      <c r="AG54" s="5299"/>
      <c r="AH54" s="5299"/>
      <c r="AI54" s="5299"/>
      <c r="AJ54" s="5299"/>
      <c r="AK54" s="5299"/>
      <c r="AL54" s="5299"/>
      <c r="AM54" s="5299"/>
      <c r="AN54" s="5299"/>
      <c r="AO54" s="5299"/>
      <c r="AP54" s="5299"/>
      <c r="AQ54" s="5322"/>
      <c r="AR54" s="529"/>
      <c r="AS54" s="529"/>
      <c r="AT54" s="529"/>
      <c r="AU54" s="529"/>
      <c r="AV54" s="529"/>
      <c r="AW54" s="529"/>
      <c r="AX54" s="529"/>
      <c r="AY54" s="529"/>
      <c r="AZ54" s="529"/>
      <c r="BA54" s="529"/>
      <c r="BB54" s="529"/>
      <c r="BC54" s="529"/>
      <c r="BD54" s="529"/>
      <c r="BE54" s="529"/>
      <c r="BF54" s="529"/>
      <c r="BG54" s="529"/>
      <c r="BH54" s="529"/>
      <c r="BI54" s="529"/>
    </row>
    <row r="55" spans="1:61" ht="18" customHeight="1" thickBot="1">
      <c r="A55" s="5399" t="s">
        <v>243</v>
      </c>
      <c r="B55" s="5596" t="s">
        <v>321</v>
      </c>
      <c r="C55" s="5597"/>
      <c r="D55" s="5597"/>
      <c r="E55" s="5597"/>
      <c r="F55" s="5597"/>
      <c r="G55" s="5597"/>
      <c r="H55" s="5597"/>
      <c r="I55" s="5597"/>
      <c r="J55" s="5597"/>
      <c r="K55" s="5597"/>
      <c r="L55" s="5597"/>
      <c r="M55" s="5597"/>
      <c r="N55" s="5405">
        <v>1</v>
      </c>
      <c r="O55" s="5369" t="str">
        <f>B55</f>
        <v>NOM de la recette a saisir ICI</v>
      </c>
      <c r="P55" s="5370"/>
      <c r="Q55" s="5370"/>
      <c r="R55" s="5370"/>
      <c r="S55" s="5370"/>
      <c r="T55" s="5370"/>
      <c r="U55" s="5370"/>
      <c r="V55" s="5371"/>
      <c r="W55" s="5478"/>
      <c r="X55"/>
      <c r="Y55" s="5399" t="s">
        <v>243</v>
      </c>
      <c r="Z55" s="5508"/>
      <c r="AA55" s="5508"/>
      <c r="AB55"/>
      <c r="AD55" s="529"/>
      <c r="AE55" s="5300" t="s">
        <v>258</v>
      </c>
      <c r="AF55" s="5052"/>
      <c r="AG55" s="5052"/>
      <c r="AH55" s="5052"/>
      <c r="AI55" s="5052"/>
      <c r="AJ55" s="5052"/>
      <c r="AK55" s="5052"/>
      <c r="AL55" s="5052"/>
      <c r="AM55" s="5052"/>
      <c r="AN55" s="5052"/>
      <c r="AO55" s="5052"/>
      <c r="AP55" s="5052"/>
      <c r="AQ55" s="5301"/>
      <c r="AR55" s="529"/>
      <c r="AS55" s="529"/>
      <c r="AT55" s="529"/>
      <c r="AU55" s="529"/>
      <c r="AV55" s="529"/>
      <c r="AW55" s="529"/>
      <c r="AX55" s="529"/>
      <c r="AY55" s="529"/>
      <c r="AZ55" s="529"/>
      <c r="BA55" s="529"/>
      <c r="BB55" s="529"/>
      <c r="BC55" s="529"/>
      <c r="BD55" s="529"/>
      <c r="BE55" s="529"/>
      <c r="BF55" s="529"/>
      <c r="BG55" s="529"/>
      <c r="BH55" s="529"/>
      <c r="BI55" s="529"/>
    </row>
    <row r="56" spans="1:61" ht="18" customHeight="1">
      <c r="A56" s="5400"/>
      <c r="B56" s="5598"/>
      <c r="C56" s="5599"/>
      <c r="D56" s="5599"/>
      <c r="E56" s="5599"/>
      <c r="F56" s="5599"/>
      <c r="G56" s="5599"/>
      <c r="H56" s="5599"/>
      <c r="I56" s="5599"/>
      <c r="J56" s="5599"/>
      <c r="K56" s="5599"/>
      <c r="L56" s="5599"/>
      <c r="M56" s="5599"/>
      <c r="N56" s="5406"/>
      <c r="O56" s="5369"/>
      <c r="P56" s="5370"/>
      <c r="Q56" s="5370"/>
      <c r="R56" s="5370"/>
      <c r="S56" s="5370"/>
      <c r="T56" s="5370"/>
      <c r="U56" s="5370"/>
      <c r="V56" s="5371"/>
      <c r="W56" s="5478"/>
      <c r="X56"/>
      <c r="Y56" s="5400"/>
      <c r="Z56" s="5508"/>
      <c r="AA56" s="5508"/>
      <c r="AB56"/>
      <c r="AC56" s="529"/>
      <c r="AD56" s="529"/>
      <c r="AE56" s="529"/>
      <c r="AF56" s="529"/>
      <c r="AG56" s="529"/>
      <c r="AH56" s="529"/>
      <c r="AI56" s="529"/>
      <c r="AJ56" s="529"/>
      <c r="AK56" s="529"/>
      <c r="AL56" s="529"/>
      <c r="AM56" s="529"/>
      <c r="AN56" s="529"/>
      <c r="AO56" s="529"/>
      <c r="AP56" s="529"/>
      <c r="AQ56" s="529"/>
      <c r="AR56" s="529"/>
      <c r="AS56" s="529"/>
      <c r="AT56" s="529"/>
      <c r="AU56" s="529"/>
      <c r="AV56" s="529"/>
      <c r="AW56" s="529"/>
      <c r="AX56" s="529"/>
      <c r="AY56" s="529"/>
      <c r="AZ56" s="529"/>
      <c r="BA56" s="529"/>
      <c r="BB56" s="529"/>
      <c r="BC56" s="529"/>
      <c r="BD56" s="529"/>
      <c r="BE56" s="529"/>
      <c r="BF56" s="529"/>
      <c r="BG56" s="529"/>
      <c r="BH56" s="529"/>
      <c r="BI56" s="529"/>
    </row>
    <row r="57" spans="1:61" ht="18" customHeight="1">
      <c r="A57" s="5400"/>
      <c r="B57" s="5598"/>
      <c r="C57" s="5599"/>
      <c r="D57" s="5599"/>
      <c r="E57" s="5599"/>
      <c r="F57" s="5599"/>
      <c r="G57" s="5599"/>
      <c r="H57" s="5599"/>
      <c r="I57" s="5599"/>
      <c r="J57" s="5599"/>
      <c r="K57" s="5599"/>
      <c r="L57" s="5599"/>
      <c r="M57" s="5599"/>
      <c r="N57" s="5406"/>
      <c r="O57" s="5369"/>
      <c r="P57" s="5370"/>
      <c r="Q57" s="5370"/>
      <c r="R57" s="5370"/>
      <c r="S57" s="5370"/>
      <c r="T57" s="5370"/>
      <c r="U57" s="5370"/>
      <c r="V57" s="5371"/>
      <c r="W57" s="5478"/>
      <c r="X57"/>
      <c r="Y57" s="5400"/>
      <c r="Z57" s="5508"/>
      <c r="AA57" s="5508"/>
      <c r="AB57"/>
      <c r="AC57" s="529"/>
      <c r="AD57" s="529"/>
      <c r="AE57" s="529"/>
      <c r="AF57" s="529"/>
      <c r="AG57" s="529"/>
      <c r="AH57" s="529"/>
      <c r="AI57" s="529"/>
      <c r="AJ57" s="529"/>
      <c r="AK57" s="529"/>
      <c r="AL57" s="529"/>
      <c r="AM57" s="529"/>
      <c r="AN57" s="529"/>
      <c r="AO57" s="529"/>
      <c r="AP57" s="529"/>
      <c r="AQ57" s="529"/>
      <c r="AR57" s="529"/>
    </row>
    <row r="58" spans="1:61" ht="18" customHeight="1">
      <c r="A58" s="5357"/>
      <c r="B58" s="5358" t="s">
        <v>277</v>
      </c>
      <c r="C58" s="5359"/>
      <c r="D58" s="5360" t="s">
        <v>278</v>
      </c>
      <c r="E58" s="5360"/>
      <c r="F58" s="5360"/>
      <c r="G58" s="5360"/>
      <c r="H58" s="5360"/>
      <c r="I58" s="5360"/>
      <c r="J58" s="5360"/>
      <c r="K58" s="5360"/>
      <c r="L58" s="5360"/>
      <c r="M58" s="5360"/>
      <c r="N58" s="5361"/>
      <c r="O58" s="5369" t="str">
        <f>D58</f>
        <v xml:space="preserve"> ?  Si vous avez plusieurs postits pour une recette NOM DE LA RECETTE MÈRE</v>
      </c>
      <c r="P58" s="5370"/>
      <c r="Q58" s="5370"/>
      <c r="R58" s="5370"/>
      <c r="S58" s="5370"/>
      <c r="T58" s="5370"/>
      <c r="U58" s="5370"/>
      <c r="V58" s="5371"/>
      <c r="W58" s="5478"/>
      <c r="X58"/>
      <c r="Y58" s="5357"/>
      <c r="Z58" s="1288" t="s">
        <v>1382</v>
      </c>
      <c r="AA58"/>
      <c r="AB58"/>
      <c r="AC58" s="529"/>
      <c r="AD58" s="529"/>
      <c r="AE58" s="529"/>
      <c r="AF58" s="529"/>
      <c r="AG58" s="529"/>
      <c r="AH58" s="529"/>
      <c r="AI58" s="529"/>
      <c r="AJ58" s="529"/>
      <c r="AK58" s="529"/>
      <c r="AL58" s="529"/>
      <c r="AM58" s="529"/>
      <c r="AN58" s="529"/>
      <c r="AO58" s="529"/>
      <c r="AP58" s="529"/>
      <c r="AQ58" s="529"/>
      <c r="AR58" s="529"/>
    </row>
    <row r="59" spans="1:61" ht="18" customHeight="1">
      <c r="A59" s="5357"/>
      <c r="B59" s="5358"/>
      <c r="C59" s="5359"/>
      <c r="D59" s="5360"/>
      <c r="E59" s="5360"/>
      <c r="F59" s="5360"/>
      <c r="G59" s="5360"/>
      <c r="H59" s="5360"/>
      <c r="I59" s="5360"/>
      <c r="J59" s="5360"/>
      <c r="K59" s="5360"/>
      <c r="L59" s="5360"/>
      <c r="M59" s="5360"/>
      <c r="N59" s="5361"/>
      <c r="O59" s="5369"/>
      <c r="P59" s="5370"/>
      <c r="Q59" s="5370"/>
      <c r="R59" s="5370"/>
      <c r="S59" s="5370"/>
      <c r="T59" s="5370"/>
      <c r="U59" s="5370"/>
      <c r="V59" s="5371"/>
      <c r="W59" s="5478"/>
      <c r="X59"/>
      <c r="Y59" s="5357"/>
      <c r="Z59" s="1288" t="s">
        <v>1382</v>
      </c>
      <c r="AA59"/>
      <c r="AB59"/>
      <c r="AC59" s="529"/>
      <c r="AD59" s="529"/>
      <c r="AE59" s="529"/>
      <c r="AF59" s="529"/>
      <c r="AG59" s="529"/>
      <c r="AH59" s="529"/>
      <c r="AI59" s="529"/>
      <c r="AJ59" s="529"/>
      <c r="AK59" s="529"/>
      <c r="AL59" s="529"/>
      <c r="AM59" s="529"/>
      <c r="AN59" s="529"/>
      <c r="AO59" s="529"/>
      <c r="AP59" s="529"/>
      <c r="AQ59" s="529"/>
      <c r="AR59" s="529"/>
    </row>
    <row r="60" spans="1:61" ht="18" customHeight="1">
      <c r="A60" s="5357"/>
      <c r="B60" s="5470" t="s">
        <v>324</v>
      </c>
      <c r="C60" s="5471"/>
      <c r="D60" s="5471"/>
      <c r="E60" s="5471"/>
      <c r="F60" s="5471"/>
      <c r="G60" s="5471"/>
      <c r="H60" s="5471"/>
      <c r="I60" s="5471"/>
      <c r="J60" s="5471"/>
      <c r="K60" s="5471"/>
      <c r="L60" s="5471"/>
      <c r="M60" s="5471"/>
      <c r="N60" s="5472"/>
      <c r="O60" s="5369" t="str">
        <f>B60</f>
        <v>AUTEUR</v>
      </c>
      <c r="P60" s="5370"/>
      <c r="Q60" s="5370"/>
      <c r="R60" s="5370"/>
      <c r="S60" s="5370"/>
      <c r="T60" s="5370"/>
      <c r="U60" s="5370"/>
      <c r="V60" s="5371"/>
      <c r="W60" s="5478"/>
      <c r="X60"/>
      <c r="Y60" s="5357"/>
      <c r="Z60" s="1288" t="s">
        <v>1382</v>
      </c>
      <c r="AA60"/>
      <c r="AB60"/>
      <c r="AC60" s="529"/>
      <c r="AD60" s="529"/>
      <c r="AE60" s="529"/>
      <c r="AF60" s="529"/>
      <c r="AG60" s="529"/>
      <c r="AH60" s="529"/>
      <c r="AI60" s="529"/>
      <c r="AJ60" s="529"/>
      <c r="AK60" s="529"/>
      <c r="AL60" s="529"/>
      <c r="AM60" s="529"/>
      <c r="AN60" s="529"/>
      <c r="AO60" s="529"/>
      <c r="AP60" s="529"/>
      <c r="AQ60" s="529"/>
      <c r="AR60" s="529"/>
    </row>
    <row r="61" spans="1:61" ht="18" customHeight="1">
      <c r="A61" s="5357"/>
      <c r="B61" s="5470"/>
      <c r="C61" s="5471"/>
      <c r="D61" s="5471"/>
      <c r="E61" s="5471"/>
      <c r="F61" s="5471"/>
      <c r="G61" s="5471"/>
      <c r="H61" s="5471"/>
      <c r="I61" s="5471"/>
      <c r="J61" s="5471"/>
      <c r="K61" s="5471"/>
      <c r="L61" s="5471"/>
      <c r="M61" s="5471"/>
      <c r="N61" s="5472"/>
      <c r="O61" s="5369"/>
      <c r="P61" s="5370"/>
      <c r="Q61" s="5370"/>
      <c r="R61" s="5370"/>
      <c r="S61" s="5370"/>
      <c r="T61" s="5370"/>
      <c r="U61" s="5370"/>
      <c r="V61" s="5371"/>
      <c r="W61" s="5478"/>
      <c r="X61"/>
      <c r="Y61" s="5357"/>
      <c r="Z61" s="1288" t="s">
        <v>1382</v>
      </c>
      <c r="AA61"/>
      <c r="AB61"/>
      <c r="AC61" s="529"/>
      <c r="AD61" s="529"/>
      <c r="AE61" s="529"/>
      <c r="AF61" s="529"/>
      <c r="AG61" s="529"/>
      <c r="AH61" s="529"/>
      <c r="AI61" s="529"/>
      <c r="AJ61" s="529"/>
      <c r="AK61" s="529"/>
      <c r="AL61" s="529"/>
      <c r="AM61" s="529"/>
      <c r="AN61" s="529"/>
      <c r="AO61" s="529"/>
      <c r="AP61" s="529"/>
      <c r="AQ61" s="529"/>
      <c r="AR61" s="529"/>
    </row>
    <row r="62" spans="1:61" ht="18" customHeight="1">
      <c r="A62" s="5357"/>
      <c r="B62" s="5372" t="s">
        <v>326</v>
      </c>
      <c r="C62" s="5373"/>
      <c r="D62" s="5373"/>
      <c r="E62" s="5373"/>
      <c r="F62" s="5373"/>
      <c r="G62" s="5373"/>
      <c r="H62" s="5373"/>
      <c r="I62" s="5373"/>
      <c r="J62" s="5373"/>
      <c r="K62" s="5373"/>
      <c r="L62" s="5373"/>
      <c r="M62" s="5373"/>
      <c r="N62" s="5374"/>
      <c r="O62" s="1326"/>
      <c r="P62" s="1326"/>
      <c r="Q62" s="1327"/>
      <c r="R62" s="1328"/>
      <c r="S62" s="1328"/>
      <c r="T62" s="1328"/>
      <c r="U62" s="1328"/>
      <c r="V62" s="1329"/>
      <c r="W62" s="5478"/>
      <c r="X62"/>
      <c r="Y62" s="5357"/>
      <c r="Z62" s="1288" t="s">
        <v>1382</v>
      </c>
      <c r="AA62"/>
      <c r="AB62"/>
      <c r="AC62" s="529"/>
      <c r="AD62" s="529"/>
      <c r="AE62" s="529"/>
      <c r="AF62" s="529"/>
      <c r="AG62" s="529"/>
      <c r="AH62" s="529"/>
      <c r="AI62" s="529"/>
      <c r="AJ62" s="529"/>
      <c r="AK62" s="529"/>
      <c r="AL62" s="529"/>
      <c r="AM62" s="529"/>
      <c r="AN62" s="529"/>
      <c r="AO62" s="529"/>
      <c r="AP62" s="529"/>
      <c r="AQ62" s="529"/>
      <c r="AR62" s="529"/>
    </row>
    <row r="63" spans="1:61" ht="18" customHeight="1">
      <c r="A63" s="5357"/>
      <c r="B63" s="5372"/>
      <c r="C63" s="5373"/>
      <c r="D63" s="5373"/>
      <c r="E63" s="5373"/>
      <c r="F63" s="5373"/>
      <c r="G63" s="5373"/>
      <c r="H63" s="5373"/>
      <c r="I63" s="5373"/>
      <c r="J63" s="5373"/>
      <c r="K63" s="5373"/>
      <c r="L63" s="5373"/>
      <c r="M63" s="5373"/>
      <c r="N63" s="5374"/>
      <c r="O63" s="1326"/>
      <c r="P63" s="1326"/>
      <c r="Q63" s="1327"/>
      <c r="R63" s="1328"/>
      <c r="S63" s="1328"/>
      <c r="T63" s="1328"/>
      <c r="U63" s="1328"/>
      <c r="V63" s="1329"/>
      <c r="W63" s="5478"/>
      <c r="X63"/>
      <c r="Y63" s="5357"/>
      <c r="Z63" s="1288" t="s">
        <v>1382</v>
      </c>
      <c r="AA63"/>
      <c r="AB63"/>
      <c r="AC63" s="529"/>
      <c r="AD63" s="529"/>
      <c r="AE63" s="529"/>
      <c r="AF63" s="529"/>
      <c r="AG63" s="529"/>
      <c r="AH63" s="529"/>
      <c r="AI63" s="529"/>
      <c r="AJ63" s="529"/>
      <c r="AK63" s="529"/>
      <c r="AL63" s="529"/>
      <c r="AM63" s="529"/>
      <c r="AN63" s="529"/>
      <c r="AO63" s="529"/>
      <c r="AP63" s="529"/>
      <c r="AQ63" s="529"/>
      <c r="AR63" s="529"/>
    </row>
    <row r="64" spans="1:61" ht="18" customHeight="1">
      <c r="A64" s="5357"/>
      <c r="B64" s="5372"/>
      <c r="C64" s="5373"/>
      <c r="D64" s="5373"/>
      <c r="E64" s="5373"/>
      <c r="F64" s="5373"/>
      <c r="G64" s="5373"/>
      <c r="H64" s="5373"/>
      <c r="I64" s="5373"/>
      <c r="J64" s="5373"/>
      <c r="K64" s="5373"/>
      <c r="L64" s="5373"/>
      <c r="M64" s="5373"/>
      <c r="N64" s="5374"/>
      <c r="O64" s="1326"/>
      <c r="P64" s="1326"/>
      <c r="Q64" s="1327"/>
      <c r="R64" s="1328"/>
      <c r="S64" s="1328"/>
      <c r="T64" s="1328"/>
      <c r="U64" s="1328"/>
      <c r="V64" s="1329"/>
      <c r="W64" s="5478"/>
      <c r="X64"/>
      <c r="Y64" s="5357"/>
      <c r="Z64" s="1288" t="s">
        <v>1382</v>
      </c>
      <c r="AA64"/>
      <c r="AB64"/>
      <c r="AC64" s="529"/>
      <c r="AD64" s="529"/>
      <c r="AE64" s="529"/>
      <c r="AF64" s="529"/>
      <c r="AG64" s="529"/>
      <c r="AH64" s="529"/>
      <c r="AI64" s="529"/>
      <c r="AJ64" s="529"/>
      <c r="AK64" s="529"/>
      <c r="AL64" s="529"/>
      <c r="AM64" s="529"/>
      <c r="AN64" s="529"/>
      <c r="AO64" s="529"/>
      <c r="AP64" s="529"/>
      <c r="AQ64" s="529"/>
      <c r="AR64" s="529"/>
    </row>
    <row r="65" spans="1:32" ht="18" customHeight="1">
      <c r="A65" s="5357"/>
      <c r="B65" s="5372"/>
      <c r="C65" s="5373"/>
      <c r="D65" s="5373"/>
      <c r="E65" s="5373"/>
      <c r="F65" s="5373"/>
      <c r="G65" s="5373"/>
      <c r="H65" s="5373"/>
      <c r="I65" s="5373"/>
      <c r="J65" s="5373"/>
      <c r="K65" s="5373"/>
      <c r="L65" s="5373"/>
      <c r="M65" s="5373"/>
      <c r="N65" s="5374"/>
      <c r="O65" s="1326"/>
      <c r="P65" s="1326"/>
      <c r="Q65" s="1327"/>
      <c r="R65" s="1328"/>
      <c r="S65" s="1328"/>
      <c r="T65" s="1328"/>
      <c r="U65" s="1328"/>
      <c r="V65" s="1329"/>
      <c r="W65" s="5478"/>
      <c r="X65"/>
      <c r="Y65" s="5357"/>
      <c r="Z65" s="1288" t="s">
        <v>1382</v>
      </c>
      <c r="AA65"/>
      <c r="AB65"/>
    </row>
    <row r="66" spans="1:32" ht="18" customHeight="1">
      <c r="A66" s="5357"/>
      <c r="B66" s="5372"/>
      <c r="C66" s="5373"/>
      <c r="D66" s="5373"/>
      <c r="E66" s="5373"/>
      <c r="F66" s="5373"/>
      <c r="G66" s="5373"/>
      <c r="H66" s="5373"/>
      <c r="I66" s="5373"/>
      <c r="J66" s="5373"/>
      <c r="K66" s="5373"/>
      <c r="L66" s="5373"/>
      <c r="M66" s="5373"/>
      <c r="N66" s="5374"/>
      <c r="O66" s="1326"/>
      <c r="P66" s="1326"/>
      <c r="Q66" s="1327"/>
      <c r="R66" s="1328"/>
      <c r="S66" s="1328"/>
      <c r="T66" s="1328"/>
      <c r="U66" s="1328"/>
      <c r="V66" s="1329"/>
      <c r="W66" s="5478"/>
      <c r="X66"/>
      <c r="Y66" s="5357"/>
      <c r="Z66" s="1288" t="s">
        <v>1382</v>
      </c>
      <c r="AA66"/>
      <c r="AB66"/>
    </row>
    <row r="67" spans="1:32" ht="18" customHeight="1">
      <c r="A67" s="5357"/>
      <c r="B67" s="5375"/>
      <c r="C67" s="5376"/>
      <c r="D67" s="5376"/>
      <c r="E67" s="5376"/>
      <c r="F67" s="5376"/>
      <c r="G67" s="5376"/>
      <c r="H67" s="5376"/>
      <c r="I67" s="5376"/>
      <c r="J67" s="5376"/>
      <c r="K67" s="5376"/>
      <c r="L67" s="5376"/>
      <c r="M67" s="5376"/>
      <c r="N67" s="5377"/>
      <c r="O67" s="1469"/>
      <c r="P67" s="1470"/>
      <c r="Q67" s="1470"/>
      <c r="R67" s="1470"/>
      <c r="S67" s="1471"/>
      <c r="T67" s="1471"/>
      <c r="U67" s="1471"/>
      <c r="V67" s="1472"/>
      <c r="W67" s="5478"/>
      <c r="X67" s="1473"/>
      <c r="Y67" s="5357"/>
      <c r="Z67" s="1288" t="s">
        <v>1382</v>
      </c>
      <c r="AA67"/>
      <c r="AB67" s="1473"/>
      <c r="AE67" s="5480" t="s">
        <v>1412</v>
      </c>
      <c r="AF67" s="5480"/>
    </row>
    <row r="68" spans="1:32" ht="18" customHeight="1">
      <c r="A68" s="5357"/>
      <c r="B68" s="1474" t="s">
        <v>28</v>
      </c>
      <c r="C68" s="1475"/>
      <c r="D68" s="1476" t="s">
        <v>516</v>
      </c>
      <c r="E68" s="1477"/>
      <c r="F68" s="1478" t="s">
        <v>517</v>
      </c>
      <c r="G68" s="1479">
        <v>1</v>
      </c>
      <c r="H68" s="1480" t="s">
        <v>376</v>
      </c>
      <c r="I68" s="1481" t="str">
        <f>B55</f>
        <v>NOM de la recette a saisir ICI</v>
      </c>
      <c r="J68" s="994"/>
      <c r="K68" s="994"/>
      <c r="L68" s="1475"/>
      <c r="M68" s="5592" t="s">
        <v>13</v>
      </c>
      <c r="N68" s="5593"/>
      <c r="O68" s="5395" t="s">
        <v>1417</v>
      </c>
      <c r="P68" s="5396"/>
      <c r="Q68" s="5396"/>
      <c r="R68" s="5396"/>
      <c r="S68" s="5396"/>
      <c r="T68" s="5396"/>
      <c r="U68" s="5378">
        <f>H51</f>
        <v>16</v>
      </c>
      <c r="V68" s="5379"/>
      <c r="W68" s="5478"/>
      <c r="X68" s="1473"/>
      <c r="Y68" s="5357"/>
      <c r="Z68" s="5618" t="s">
        <v>1408</v>
      </c>
      <c r="AA68" s="5450"/>
      <c r="AB68" s="1473"/>
      <c r="AE68" s="5480"/>
      <c r="AF68" s="5480"/>
    </row>
    <row r="69" spans="1:32" ht="18" customHeight="1">
      <c r="A69" s="5357"/>
      <c r="B69" s="1482" t="s">
        <v>12</v>
      </c>
      <c r="C69" s="1478" t="s">
        <v>518</v>
      </c>
      <c r="D69" s="1513" t="str">
        <f>C70</f>
        <v>portions</v>
      </c>
      <c r="E69" s="1240"/>
      <c r="F69" s="1478" t="s">
        <v>519</v>
      </c>
      <c r="G69" s="1483">
        <f>(M70/K70)*G68</f>
        <v>22.598870056497177</v>
      </c>
      <c r="H69" s="1475"/>
      <c r="I69" s="1475"/>
      <c r="J69" s="1475"/>
      <c r="K69" s="1475"/>
      <c r="L69" s="1475"/>
      <c r="M69" s="5655" t="str">
        <f>C70</f>
        <v>portions</v>
      </c>
      <c r="N69" s="5656"/>
      <c r="O69" s="5395"/>
      <c r="P69" s="5396"/>
      <c r="Q69" s="5396"/>
      <c r="R69" s="5396"/>
      <c r="S69" s="5396"/>
      <c r="T69" s="5396"/>
      <c r="U69" s="5378"/>
      <c r="V69" s="5379"/>
      <c r="W69" s="5478"/>
      <c r="X69" s="1473"/>
      <c r="Y69" s="5357"/>
      <c r="Z69" s="5618"/>
      <c r="AA69" s="5450"/>
      <c r="AB69" s="1473"/>
      <c r="AE69" s="1330" t="s">
        <v>27</v>
      </c>
      <c r="AF69" s="1331" t="s">
        <v>1413</v>
      </c>
    </row>
    <row r="70" spans="1:32" ht="18" customHeight="1">
      <c r="A70" s="5357"/>
      <c r="B70" s="5586">
        <v>4</v>
      </c>
      <c r="C70" s="5587" t="s">
        <v>520</v>
      </c>
      <c r="D70" s="1484"/>
      <c r="E70" s="1484"/>
      <c r="F70" s="1485" t="s">
        <v>521</v>
      </c>
      <c r="G70" s="1486">
        <f>B70</f>
        <v>4</v>
      </c>
      <c r="H70" s="1485" t="str">
        <f>C70</f>
        <v>portions</v>
      </c>
      <c r="I70" s="1484"/>
      <c r="J70" s="5588" t="s">
        <v>522</v>
      </c>
      <c r="K70" s="5589">
        <f>N118</f>
        <v>0.4425</v>
      </c>
      <c r="L70" s="1487"/>
      <c r="M70" s="5590">
        <v>10</v>
      </c>
      <c r="N70" s="5591"/>
      <c r="O70" s="5385" t="s">
        <v>1420</v>
      </c>
      <c r="P70" s="5386"/>
      <c r="Q70" s="5386"/>
      <c r="R70" s="5386"/>
      <c r="S70" s="5386"/>
      <c r="T70" s="5386"/>
      <c r="U70" s="5387" t="str">
        <f>Q51</f>
        <v>Portions</v>
      </c>
      <c r="V70" s="5388"/>
      <c r="W70" s="5478"/>
      <c r="X70" s="1473"/>
      <c r="Y70" s="5357"/>
      <c r="Z70" s="5618"/>
      <c r="AA70" s="5450"/>
      <c r="AB70" s="1473"/>
      <c r="AE70" s="1330" t="s">
        <v>30</v>
      </c>
      <c r="AF70" s="1331" t="s">
        <v>1414</v>
      </c>
    </row>
    <row r="71" spans="1:32" ht="18" customHeight="1">
      <c r="A71" s="5357"/>
      <c r="B71" s="5586"/>
      <c r="C71" s="5587"/>
      <c r="D71" s="1484"/>
      <c r="E71" s="1484"/>
      <c r="F71" s="1484"/>
      <c r="G71" s="5577">
        <f>K70/M70</f>
        <v>4.4249999999999998E-2</v>
      </c>
      <c r="H71" s="5577"/>
      <c r="I71" s="1484"/>
      <c r="J71" s="5588"/>
      <c r="K71" s="5589"/>
      <c r="L71" s="1487"/>
      <c r="M71" s="5590"/>
      <c r="N71" s="5591"/>
      <c r="O71" s="5385"/>
      <c r="P71" s="5386"/>
      <c r="Q71" s="5386"/>
      <c r="R71" s="5386"/>
      <c r="S71" s="5386"/>
      <c r="T71" s="5386"/>
      <c r="U71" s="5387"/>
      <c r="V71" s="5388"/>
      <c r="W71" s="5478"/>
      <c r="X71" s="1473"/>
      <c r="Y71" s="5357"/>
      <c r="Z71" s="5618"/>
      <c r="AA71" s="5450"/>
      <c r="AB71" s="1473"/>
      <c r="AE71" s="1330" t="s">
        <v>248</v>
      </c>
      <c r="AF71" s="1331" t="s">
        <v>1415</v>
      </c>
    </row>
    <row r="72" spans="1:32" ht="18" customHeight="1">
      <c r="A72" s="5357"/>
      <c r="B72" s="5375"/>
      <c r="C72" s="5376"/>
      <c r="D72" s="5376"/>
      <c r="E72" s="5376"/>
      <c r="F72" s="5376"/>
      <c r="G72" s="5376"/>
      <c r="H72" s="5376"/>
      <c r="I72" s="5376"/>
      <c r="J72" s="5376"/>
      <c r="K72" s="5376"/>
      <c r="L72" s="5376"/>
      <c r="M72" s="5376"/>
      <c r="N72" s="5377"/>
      <c r="O72" s="1469"/>
      <c r="P72" s="1470"/>
      <c r="Q72" s="1470"/>
      <c r="R72" s="1470"/>
      <c r="S72" s="1471"/>
      <c r="T72" s="1471"/>
      <c r="U72" s="1471"/>
      <c r="V72" s="1472"/>
      <c r="W72" s="5478"/>
      <c r="X72" s="1473"/>
      <c r="Y72" s="5357"/>
      <c r="Z72" s="5618"/>
      <c r="AA72" s="5450"/>
      <c r="AB72" s="1473"/>
      <c r="AE72" s="1330" t="s">
        <v>12</v>
      </c>
      <c r="AF72" s="1331" t="s">
        <v>1418</v>
      </c>
    </row>
    <row r="73" spans="1:32" ht="18" customHeight="1">
      <c r="A73" s="5357"/>
      <c r="B73" s="5601" t="s">
        <v>30</v>
      </c>
      <c r="C73" s="5602"/>
      <c r="D73" s="5602"/>
      <c r="E73" s="5603" t="s">
        <v>1275</v>
      </c>
      <c r="F73" s="5603"/>
      <c r="G73" s="5603"/>
      <c r="H73" s="5603"/>
      <c r="I73" s="5603"/>
      <c r="J73" s="5603"/>
      <c r="K73" s="5603"/>
      <c r="L73" s="1488"/>
      <c r="M73" s="1489"/>
      <c r="N73" s="1490"/>
      <c r="O73" s="1339"/>
      <c r="P73" s="1340"/>
      <c r="Q73" s="1340"/>
      <c r="R73" s="1340"/>
      <c r="S73" s="1341"/>
      <c r="T73" s="1341"/>
      <c r="U73" s="1341"/>
      <c r="V73" s="1342"/>
      <c r="W73" s="5478"/>
      <c r="X73"/>
      <c r="Y73" s="5357"/>
      <c r="Z73" s="5618"/>
      <c r="AA73" s="5450"/>
      <c r="AB73"/>
      <c r="AE73" s="1330" t="s">
        <v>13</v>
      </c>
      <c r="AF73" s="1331" t="s">
        <v>1419</v>
      </c>
    </row>
    <row r="74" spans="1:32" ht="18" customHeight="1">
      <c r="A74" s="5357"/>
      <c r="B74" s="5581" t="s">
        <v>284</v>
      </c>
      <c r="C74" s="5582" t="s">
        <v>313</v>
      </c>
      <c r="D74" s="5582" t="s">
        <v>341</v>
      </c>
      <c r="E74" s="5603"/>
      <c r="F74" s="5603"/>
      <c r="G74" s="5603"/>
      <c r="H74" s="5603"/>
      <c r="I74" s="5603"/>
      <c r="J74" s="5603"/>
      <c r="K74" s="5603"/>
      <c r="L74" s="1488"/>
      <c r="M74" s="1488"/>
      <c r="N74" s="1491"/>
      <c r="O74" s="1339"/>
      <c r="P74" s="1340"/>
      <c r="Q74" s="1340"/>
      <c r="R74" s="1340"/>
      <c r="S74" s="1341"/>
      <c r="T74" s="1341"/>
      <c r="U74" s="1341"/>
      <c r="V74" s="1342"/>
      <c r="W74" s="5478"/>
      <c r="X74"/>
      <c r="Y74" s="5357"/>
      <c r="Z74" s="5618"/>
      <c r="AA74" s="5450"/>
      <c r="AB74"/>
      <c r="AE74" s="1330" t="s">
        <v>15</v>
      </c>
      <c r="AF74" s="1331" t="s">
        <v>1421</v>
      </c>
    </row>
    <row r="75" spans="1:32" ht="18" customHeight="1">
      <c r="A75" s="5357"/>
      <c r="B75" s="5581"/>
      <c r="C75" s="5582"/>
      <c r="D75" s="5582"/>
      <c r="E75" s="1492" t="s">
        <v>27</v>
      </c>
      <c r="F75" s="1493"/>
      <c r="G75" s="1493"/>
      <c r="H75" s="1494"/>
      <c r="I75" s="1495"/>
      <c r="J75" s="1496"/>
      <c r="K75" s="1496"/>
      <c r="L75" s="1497"/>
      <c r="M75" s="1497"/>
      <c r="N75" s="1498"/>
      <c r="O75" s="1339"/>
      <c r="P75" s="1340"/>
      <c r="Q75" s="1340"/>
      <c r="R75" s="1340"/>
      <c r="S75" s="1341"/>
      <c r="T75" s="1341"/>
      <c r="U75" s="1341"/>
      <c r="V75" s="1342"/>
      <c r="W75" s="5478"/>
      <c r="X75"/>
      <c r="Y75" s="5357"/>
      <c r="Z75" s="5618"/>
      <c r="AA75" s="5450"/>
      <c r="AB75"/>
      <c r="AE75" s="1330" t="s">
        <v>281</v>
      </c>
      <c r="AF75" s="1331" t="s">
        <v>1422</v>
      </c>
    </row>
    <row r="76" spans="1:32" ht="18" customHeight="1">
      <c r="A76" s="5357"/>
      <c r="B76" s="5581"/>
      <c r="C76" s="5582"/>
      <c r="D76" s="5582"/>
      <c r="E76" s="977" t="str">
        <f>SUBSTITUTE(ADDRESS(1,COLUMN(),4),"1","")</f>
        <v>E</v>
      </c>
      <c r="F76" s="1048"/>
      <c r="G76" s="1049"/>
      <c r="H76" s="1050"/>
      <c r="I76" s="1050"/>
      <c r="J76" s="1050"/>
      <c r="K76" s="1050"/>
      <c r="L76" s="1051"/>
      <c r="M76" s="1051"/>
      <c r="N76" s="68"/>
      <c r="O76" s="1332"/>
      <c r="P76" s="1333"/>
      <c r="Q76" s="1333"/>
      <c r="R76" s="1333"/>
      <c r="S76" s="1334"/>
      <c r="T76" s="1499" t="s">
        <v>284</v>
      </c>
      <c r="U76" s="1334" t="s">
        <v>313</v>
      </c>
      <c r="V76" s="1335" t="s">
        <v>1273</v>
      </c>
      <c r="W76" s="5478"/>
      <c r="X76"/>
      <c r="Y76" s="5357"/>
      <c r="Z76" s="5618"/>
      <c r="AA76" s="5450"/>
      <c r="AB76"/>
      <c r="AE76" s="1330" t="s">
        <v>282</v>
      </c>
      <c r="AF76" s="1331" t="s">
        <v>1423</v>
      </c>
    </row>
    <row r="77" spans="1:32" ht="18" customHeight="1">
      <c r="A77" s="5357"/>
      <c r="B77" s="69"/>
      <c r="C77" s="70"/>
      <c r="D77" s="71"/>
      <c r="E77" s="1500"/>
      <c r="F77" s="982" t="s">
        <v>109</v>
      </c>
      <c r="G77" s="978"/>
      <c r="H77" s="978"/>
      <c r="I77" s="978"/>
      <c r="J77" s="1501">
        <f>E77</f>
        <v>0</v>
      </c>
      <c r="K77" s="979">
        <f t="shared" ref="K77:K116" si="0">IF(ISBLANK(B77),D77,(D77*B77))</f>
        <v>0</v>
      </c>
      <c r="L77" s="980">
        <f>IF(ISTEXT(B77),B77,IF(ISBLANK(B77),0,(B77/B70)*M70))</f>
        <v>0</v>
      </c>
      <c r="M77" s="981">
        <f t="shared" ref="M77:M89" si="1">C77</f>
        <v>0</v>
      </c>
      <c r="N77" s="35">
        <f>(K77/B70)*M70</f>
        <v>0</v>
      </c>
      <c r="O77" s="942"/>
      <c r="P77" s="942"/>
      <c r="Q77" s="942"/>
      <c r="R77" s="942"/>
      <c r="S77" s="1365">
        <f t="shared" ref="S77:S116" si="2">J77</f>
        <v>0</v>
      </c>
      <c r="T77" s="1502">
        <f>(L77/M70)*U68</f>
        <v>0</v>
      </c>
      <c r="U77" s="1503">
        <f t="shared" ref="U77:U116" si="3">M77</f>
        <v>0</v>
      </c>
      <c r="V77" s="1504">
        <f>(N77/M70)*U68</f>
        <v>0</v>
      </c>
      <c r="W77" s="5478"/>
      <c r="X77"/>
      <c r="Y77" s="5357"/>
      <c r="Z77" s="5618"/>
      <c r="AA77" s="5450"/>
      <c r="AB77"/>
      <c r="AE77" s="1330" t="s">
        <v>328</v>
      </c>
      <c r="AF77" s="1331" t="s">
        <v>1424</v>
      </c>
    </row>
    <row r="78" spans="1:32" ht="18" customHeight="1">
      <c r="A78" s="5357"/>
      <c r="B78" s="72"/>
      <c r="C78" s="73"/>
      <c r="D78" s="34"/>
      <c r="E78" s="1505"/>
      <c r="F78" s="982" t="s">
        <v>241</v>
      </c>
      <c r="G78" s="982"/>
      <c r="H78" s="982"/>
      <c r="I78" s="982"/>
      <c r="J78" s="1501">
        <f>E78</f>
        <v>0</v>
      </c>
      <c r="K78" s="979">
        <f t="shared" si="0"/>
        <v>0</v>
      </c>
      <c r="L78" s="980">
        <f>IF(ISTEXT(B78),B78,IF(ISBLANK(B78),0,(B78/B70)*M70))</f>
        <v>0</v>
      </c>
      <c r="M78" s="981">
        <f t="shared" si="1"/>
        <v>0</v>
      </c>
      <c r="N78" s="35">
        <f>(K78/B70)*M70</f>
        <v>0</v>
      </c>
      <c r="O78" s="942"/>
      <c r="P78" s="942"/>
      <c r="Q78" s="942"/>
      <c r="R78" s="942"/>
      <c r="S78" s="1365">
        <f t="shared" si="2"/>
        <v>0</v>
      </c>
      <c r="T78" s="1502">
        <f>(L78/M70)*U68</f>
        <v>0</v>
      </c>
      <c r="U78" s="1503">
        <f t="shared" si="3"/>
        <v>0</v>
      </c>
      <c r="V78" s="1504">
        <f>(N78/M70)*U68</f>
        <v>0</v>
      </c>
      <c r="W78" s="5478"/>
      <c r="X78"/>
      <c r="Y78" s="5357"/>
      <c r="Z78" s="5618"/>
      <c r="AA78" s="5450"/>
      <c r="AB78"/>
      <c r="AE78" s="1330" t="s">
        <v>329</v>
      </c>
      <c r="AF78" s="1331" t="s">
        <v>1425</v>
      </c>
    </row>
    <row r="79" spans="1:32" ht="18" customHeight="1">
      <c r="A79" s="5357"/>
      <c r="B79" s="72"/>
      <c r="C79" s="73"/>
      <c r="D79" s="34"/>
      <c r="E79" s="1505" t="s">
        <v>317</v>
      </c>
      <c r="F79" s="982"/>
      <c r="G79" s="982"/>
      <c r="H79" s="982"/>
      <c r="I79" s="982"/>
      <c r="J79" s="1501" t="str">
        <f>E79</f>
        <v>EXEMPLE</v>
      </c>
      <c r="K79" s="979">
        <f t="shared" si="0"/>
        <v>0</v>
      </c>
      <c r="L79" s="980">
        <f>IF(ISTEXT(B79),B79,IF(ISBLANK(B79),0,(B79/B70)*M70))</f>
        <v>0</v>
      </c>
      <c r="M79" s="981">
        <f t="shared" si="1"/>
        <v>0</v>
      </c>
      <c r="N79" s="35">
        <f>(K79/B70)*M70</f>
        <v>0</v>
      </c>
      <c r="O79" s="942"/>
      <c r="P79" s="942"/>
      <c r="Q79" s="942"/>
      <c r="R79" s="942"/>
      <c r="S79" s="1365" t="str">
        <f t="shared" si="2"/>
        <v>EXEMPLE</v>
      </c>
      <c r="T79" s="1502">
        <f>(L79/M70)*U68</f>
        <v>0</v>
      </c>
      <c r="U79" s="1503">
        <f t="shared" si="3"/>
        <v>0</v>
      </c>
      <c r="V79" s="1504">
        <f>(N79/M70)*U68</f>
        <v>0</v>
      </c>
      <c r="W79" s="5478"/>
      <c r="X79"/>
      <c r="Y79" s="5357"/>
      <c r="Z79" s="5618"/>
      <c r="AA79" s="5450"/>
      <c r="AB79"/>
      <c r="AE79" s="1330" t="s">
        <v>330</v>
      </c>
      <c r="AF79" s="1331" t="s">
        <v>1426</v>
      </c>
    </row>
    <row r="80" spans="1:32" ht="18" customHeight="1">
      <c r="A80" s="5357"/>
      <c r="B80" s="72"/>
      <c r="C80" s="73"/>
      <c r="D80" s="34"/>
      <c r="E80" s="1505" t="s">
        <v>523</v>
      </c>
      <c r="F80" s="982"/>
      <c r="G80" s="982"/>
      <c r="H80" s="982"/>
      <c r="I80" s="982"/>
      <c r="J80" s="1501" t="str">
        <f t="shared" ref="J80:J116" si="4">E80</f>
        <v>Ingrédients (4 personnes)</v>
      </c>
      <c r="K80" s="979">
        <f t="shared" si="0"/>
        <v>0</v>
      </c>
      <c r="L80" s="980">
        <f>IF(ISTEXT(B80),B80,IF(ISBLANK(B80),0,(B80/B70)*M70))</f>
        <v>0</v>
      </c>
      <c r="M80" s="981">
        <f t="shared" si="1"/>
        <v>0</v>
      </c>
      <c r="N80" s="35">
        <f>(K80/B70)*M70</f>
        <v>0</v>
      </c>
      <c r="O80" s="942"/>
      <c r="P80" s="942"/>
      <c r="Q80" s="942"/>
      <c r="R80" s="942"/>
      <c r="S80" s="1365" t="str">
        <f t="shared" si="2"/>
        <v>Ingrédients (4 personnes)</v>
      </c>
      <c r="T80" s="1502">
        <f>(L80/M70)*U68</f>
        <v>0</v>
      </c>
      <c r="U80" s="1503">
        <f t="shared" si="3"/>
        <v>0</v>
      </c>
      <c r="V80" s="1504">
        <f>(N80/M70)*U68</f>
        <v>0</v>
      </c>
      <c r="W80" s="5478"/>
      <c r="X80"/>
      <c r="Y80" s="5357"/>
      <c r="Z80" s="1288" t="s">
        <v>1382</v>
      </c>
      <c r="AA80"/>
      <c r="AB80"/>
      <c r="AE80" s="1330" t="s">
        <v>331</v>
      </c>
      <c r="AF80" s="1331" t="s">
        <v>1427</v>
      </c>
    </row>
    <row r="81" spans="1:32" ht="18" customHeight="1">
      <c r="A81" s="5357"/>
      <c r="B81" s="72"/>
      <c r="C81" s="73"/>
      <c r="D81" s="34"/>
      <c r="E81" s="1505" t="s">
        <v>524</v>
      </c>
      <c r="F81" s="982"/>
      <c r="G81" s="982"/>
      <c r="H81" s="982"/>
      <c r="I81" s="982"/>
      <c r="J81" s="1501" t="str">
        <f t="shared" si="4"/>
        <v>2 pâtes feuilletées</v>
      </c>
      <c r="K81" s="979">
        <f t="shared" si="0"/>
        <v>0</v>
      </c>
      <c r="L81" s="980">
        <f>IF(ISTEXT(B81),B81,IF(ISBLANK(B81),0,(B81/B70)*M70))</f>
        <v>0</v>
      </c>
      <c r="M81" s="981">
        <f t="shared" si="1"/>
        <v>0</v>
      </c>
      <c r="N81" s="35">
        <f>(K81/B70)*M70</f>
        <v>0</v>
      </c>
      <c r="O81" s="942"/>
      <c r="P81" s="942"/>
      <c r="Q81" s="942"/>
      <c r="R81" s="942"/>
      <c r="S81" s="1365" t="str">
        <f t="shared" si="2"/>
        <v>2 pâtes feuilletées</v>
      </c>
      <c r="T81" s="1502">
        <f>(L81/M70)*U68</f>
        <v>0</v>
      </c>
      <c r="U81" s="1503">
        <f t="shared" si="3"/>
        <v>0</v>
      </c>
      <c r="V81" s="1504">
        <f>(N81/M70)*U68</f>
        <v>0</v>
      </c>
      <c r="W81" s="5478"/>
      <c r="X81"/>
      <c r="Y81" s="5357"/>
      <c r="Z81" s="1288" t="s">
        <v>1382</v>
      </c>
      <c r="AA81"/>
      <c r="AB81"/>
      <c r="AE81" s="1330" t="s">
        <v>332</v>
      </c>
      <c r="AF81" s="1331" t="s">
        <v>1428</v>
      </c>
    </row>
    <row r="82" spans="1:32" ht="18" customHeight="1">
      <c r="A82" s="5357"/>
      <c r="B82" s="72">
        <v>2</v>
      </c>
      <c r="C82" s="73" t="s">
        <v>465</v>
      </c>
      <c r="D82" s="34">
        <v>0.05</v>
      </c>
      <c r="E82" s="1505" t="s">
        <v>525</v>
      </c>
      <c r="F82" s="982"/>
      <c r="G82" s="982"/>
      <c r="H82" s="982"/>
      <c r="I82" s="982"/>
      <c r="J82" s="1501" t="str">
        <f t="shared" si="4"/>
        <v>2 oeufs + 1 jaune (pour la dorure)</v>
      </c>
      <c r="K82" s="979">
        <f t="shared" si="0"/>
        <v>0.1</v>
      </c>
      <c r="L82" s="980">
        <f>IF(ISTEXT(B82),B82,IF(ISBLANK(B82),0,(B82/B70)*M70))</f>
        <v>5</v>
      </c>
      <c r="M82" s="981" t="str">
        <f t="shared" si="1"/>
        <v>oeufs</v>
      </c>
      <c r="N82" s="35">
        <f>(K82/B70)*M70</f>
        <v>0.25</v>
      </c>
      <c r="O82" s="942"/>
      <c r="P82" s="942"/>
      <c r="Q82" s="942"/>
      <c r="R82" s="942"/>
      <c r="S82" s="1365" t="str">
        <f t="shared" si="2"/>
        <v>2 oeufs + 1 jaune (pour la dorure)</v>
      </c>
      <c r="T82" s="1502">
        <f>(L82/M70)*U68</f>
        <v>8</v>
      </c>
      <c r="U82" s="1503" t="str">
        <f t="shared" si="3"/>
        <v>oeufs</v>
      </c>
      <c r="V82" s="1504">
        <f>(N82/M70)*U68</f>
        <v>0.4</v>
      </c>
      <c r="W82" s="5478"/>
      <c r="X82"/>
      <c r="Y82" s="5357"/>
      <c r="Z82" s="1288" t="s">
        <v>1382</v>
      </c>
      <c r="AA82"/>
      <c r="AB82"/>
      <c r="AE82" s="1330" t="s">
        <v>333</v>
      </c>
      <c r="AF82" s="1331" t="s">
        <v>1429</v>
      </c>
    </row>
    <row r="83" spans="1:32" ht="18" customHeight="1">
      <c r="A83" s="5357"/>
      <c r="B83" s="72">
        <v>1</v>
      </c>
      <c r="C83" s="73" t="s">
        <v>527</v>
      </c>
      <c r="D83" s="34"/>
      <c r="E83" s="1505" t="s">
        <v>528</v>
      </c>
      <c r="F83" s="982"/>
      <c r="G83" s="982"/>
      <c r="H83" s="982"/>
      <c r="I83" s="982"/>
      <c r="J83" s="1501" t="str">
        <f t="shared" si="4"/>
        <v>dorure</v>
      </c>
      <c r="K83" s="979">
        <f t="shared" si="0"/>
        <v>0</v>
      </c>
      <c r="L83" s="980">
        <f>IF(ISTEXT(B83),B83,IF(ISBLANK(B83),0,(B83/B70)*M70))</f>
        <v>2.5</v>
      </c>
      <c r="M83" s="981" t="str">
        <f t="shared" si="1"/>
        <v>jaune</v>
      </c>
      <c r="N83" s="35">
        <f>(K83/B70)*M70</f>
        <v>0</v>
      </c>
      <c r="O83" s="942"/>
      <c r="P83" s="942"/>
      <c r="Q83" s="942"/>
      <c r="R83" s="942"/>
      <c r="S83" s="1365" t="str">
        <f t="shared" si="2"/>
        <v>dorure</v>
      </c>
      <c r="T83" s="1502">
        <f>(L83/M70)*U68</f>
        <v>4</v>
      </c>
      <c r="U83" s="1503" t="str">
        <f t="shared" si="3"/>
        <v>jaune</v>
      </c>
      <c r="V83" s="1504">
        <f>(N83/M70)*U68</f>
        <v>0</v>
      </c>
      <c r="W83" s="5478"/>
      <c r="X83"/>
      <c r="Y83" s="5357"/>
      <c r="Z83" s="1288" t="s">
        <v>1382</v>
      </c>
      <c r="AA83"/>
      <c r="AB83"/>
      <c r="AE83" s="1330" t="s">
        <v>334</v>
      </c>
      <c r="AF83" s="1331" t="s">
        <v>1430</v>
      </c>
    </row>
    <row r="84" spans="1:32" ht="18" customHeight="1">
      <c r="A84" s="5357"/>
      <c r="B84" s="72">
        <v>1</v>
      </c>
      <c r="C84" s="73" t="s">
        <v>266</v>
      </c>
      <c r="D84" s="34"/>
      <c r="E84" s="1505" t="s">
        <v>529</v>
      </c>
      <c r="F84" s="982"/>
      <c r="G84" s="982"/>
      <c r="H84" s="982"/>
      <c r="I84" s="982"/>
      <c r="J84" s="1501" t="str">
        <f t="shared" si="4"/>
        <v>1 c à soupe de rhum</v>
      </c>
      <c r="K84" s="979">
        <f t="shared" si="0"/>
        <v>0</v>
      </c>
      <c r="L84" s="980">
        <f>IF(ISTEXT(B84),B84,IF(ISBLANK(B84),0,(B84/B70)*M70))</f>
        <v>2.5</v>
      </c>
      <c r="M84" s="981" t="str">
        <f t="shared" si="1"/>
        <v>C à S</v>
      </c>
      <c r="N84" s="35">
        <f>(K84/B70)*M70</f>
        <v>0</v>
      </c>
      <c r="O84" s="942"/>
      <c r="P84" s="942"/>
      <c r="Q84" s="942"/>
      <c r="R84" s="942"/>
      <c r="S84" s="1365" t="str">
        <f t="shared" si="2"/>
        <v>1 c à soupe de rhum</v>
      </c>
      <c r="T84" s="1502">
        <f>(L84/M70)*U68</f>
        <v>4</v>
      </c>
      <c r="U84" s="1503" t="str">
        <f t="shared" si="3"/>
        <v>C à S</v>
      </c>
      <c r="V84" s="1504">
        <f>(N84/M70)*U68</f>
        <v>0</v>
      </c>
      <c r="W84" s="5478"/>
      <c r="X84"/>
      <c r="Y84" s="5357"/>
      <c r="Z84" s="1288" t="s">
        <v>1382</v>
      </c>
      <c r="AA84"/>
      <c r="AB84"/>
      <c r="AE84" s="1330" t="s">
        <v>335</v>
      </c>
      <c r="AF84" s="1331" t="s">
        <v>1431</v>
      </c>
    </row>
    <row r="85" spans="1:32" ht="18" customHeight="1">
      <c r="A85" s="5357"/>
      <c r="B85" s="72"/>
      <c r="C85" s="73"/>
      <c r="D85" s="34"/>
      <c r="E85" s="1505" t="s">
        <v>530</v>
      </c>
      <c r="F85" s="982"/>
      <c r="G85" s="982"/>
      <c r="H85" s="982"/>
      <c r="I85" s="982"/>
      <c r="J85" s="1501" t="str">
        <f t="shared" si="4"/>
        <v>pour le sirop :</v>
      </c>
      <c r="K85" s="979">
        <f t="shared" si="0"/>
        <v>0</v>
      </c>
      <c r="L85" s="980">
        <f>IF(ISTEXT(B85),B85,IF(ISBLANK(B85),0,(B85/B70)*M70))</f>
        <v>0</v>
      </c>
      <c r="M85" s="981">
        <f t="shared" si="1"/>
        <v>0</v>
      </c>
      <c r="N85" s="35">
        <f>(K85/B70)*M70</f>
        <v>0</v>
      </c>
      <c r="O85" s="942"/>
      <c r="P85" s="942"/>
      <c r="Q85" s="942"/>
      <c r="R85" s="942"/>
      <c r="S85" s="1365" t="str">
        <f t="shared" si="2"/>
        <v>pour le sirop :</v>
      </c>
      <c r="T85" s="1502">
        <f>(L85/M70)*U68</f>
        <v>0</v>
      </c>
      <c r="U85" s="1503">
        <f t="shared" si="3"/>
        <v>0</v>
      </c>
      <c r="V85" s="1504">
        <f>(N85/M70)*U68</f>
        <v>0</v>
      </c>
      <c r="W85" s="5478"/>
      <c r="X85"/>
      <c r="Y85" s="5357"/>
      <c r="Z85" s="1288" t="s">
        <v>1382</v>
      </c>
      <c r="AA85"/>
      <c r="AB85"/>
      <c r="AE85" s="1330" t="s">
        <v>336</v>
      </c>
      <c r="AF85" s="1331" t="s">
        <v>1432</v>
      </c>
    </row>
    <row r="86" spans="1:32" ht="18" customHeight="1">
      <c r="A86" s="5357"/>
      <c r="B86" s="72"/>
      <c r="C86" s="73"/>
      <c r="D86" s="34">
        <v>0.05</v>
      </c>
      <c r="E86" s="1505" t="s">
        <v>531</v>
      </c>
      <c r="F86" s="982"/>
      <c r="G86" s="982"/>
      <c r="H86" s="982"/>
      <c r="I86" s="982"/>
      <c r="J86" s="1501" t="str">
        <f t="shared" si="4"/>
        <v>50g de sucre et 5 cl d'eau</v>
      </c>
      <c r="K86" s="979">
        <f t="shared" si="0"/>
        <v>0.05</v>
      </c>
      <c r="L86" s="980">
        <f>IF(ISTEXT(B86),B86,IF(ISBLANK(B86),0,(B86/B70)*M70))</f>
        <v>0</v>
      </c>
      <c r="M86" s="981">
        <f t="shared" si="1"/>
        <v>0</v>
      </c>
      <c r="N86" s="35">
        <f>(K86/B70)*M70</f>
        <v>0.125</v>
      </c>
      <c r="O86" s="942"/>
      <c r="P86" s="942"/>
      <c r="Q86" s="942"/>
      <c r="R86" s="942"/>
      <c r="S86" s="1365" t="str">
        <f t="shared" si="2"/>
        <v>50g de sucre et 5 cl d'eau</v>
      </c>
      <c r="T86" s="1502">
        <f>(L86/M70)*U68</f>
        <v>0</v>
      </c>
      <c r="U86" s="1503">
        <f t="shared" si="3"/>
        <v>0</v>
      </c>
      <c r="V86" s="1504">
        <f>(N86/M70)*U68</f>
        <v>0.2</v>
      </c>
      <c r="W86" s="5478"/>
      <c r="X86"/>
      <c r="Y86" s="5357"/>
      <c r="Z86" s="1288" t="s">
        <v>1382</v>
      </c>
      <c r="AA86"/>
      <c r="AB86"/>
      <c r="AE86" s="1330" t="s">
        <v>339</v>
      </c>
      <c r="AF86" s="1331" t="s">
        <v>1433</v>
      </c>
    </row>
    <row r="87" spans="1:32" ht="18" customHeight="1">
      <c r="A87" s="5357"/>
      <c r="B87" s="72">
        <v>5</v>
      </c>
      <c r="C87" s="73" t="s">
        <v>81</v>
      </c>
      <c r="D87" s="34">
        <v>5.0000000000000001E-3</v>
      </c>
      <c r="E87" s="1505" t="s">
        <v>262</v>
      </c>
      <c r="F87" s="982"/>
      <c r="G87" s="982"/>
      <c r="H87" s="982"/>
      <c r="I87" s="982"/>
      <c r="J87" s="1501" t="str">
        <f t="shared" si="4"/>
        <v>eau</v>
      </c>
      <c r="K87" s="979">
        <f t="shared" si="0"/>
        <v>2.5000000000000001E-2</v>
      </c>
      <c r="L87" s="980">
        <f>IF(ISTEXT(B87),B87,IF(ISBLANK(B87),0,(B87/B70)*M70))</f>
        <v>12.5</v>
      </c>
      <c r="M87" s="981" t="str">
        <f t="shared" si="1"/>
        <v>cl</v>
      </c>
      <c r="N87" s="35">
        <f>(K87/B70)*M70</f>
        <v>6.25E-2</v>
      </c>
      <c r="O87" s="942"/>
      <c r="P87" s="942"/>
      <c r="Q87" s="942"/>
      <c r="R87" s="942"/>
      <c r="S87" s="1365" t="str">
        <f t="shared" si="2"/>
        <v>eau</v>
      </c>
      <c r="T87" s="1502">
        <f>(L87/M70)*U68</f>
        <v>20</v>
      </c>
      <c r="U87" s="1503" t="str">
        <f t="shared" si="3"/>
        <v>cl</v>
      </c>
      <c r="V87" s="1504">
        <f>(N87/M70)*U68</f>
        <v>0.1</v>
      </c>
      <c r="W87" s="5478"/>
      <c r="X87"/>
      <c r="Y87" s="5357"/>
      <c r="Z87" s="1288" t="s">
        <v>1382</v>
      </c>
      <c r="AA87"/>
      <c r="AB87"/>
    </row>
    <row r="88" spans="1:32" ht="18" customHeight="1">
      <c r="A88" s="5357"/>
      <c r="B88" s="72">
        <v>1</v>
      </c>
      <c r="C88" s="73" t="s">
        <v>534</v>
      </c>
      <c r="D88" s="34">
        <v>2E-3</v>
      </c>
      <c r="E88" s="1505" t="s">
        <v>535</v>
      </c>
      <c r="F88" s="982"/>
      <c r="G88" s="982"/>
      <c r="H88" s="982"/>
      <c r="I88" s="982"/>
      <c r="J88" s="1501" t="str">
        <f t="shared" si="4"/>
        <v>ail</v>
      </c>
      <c r="K88" s="979">
        <f t="shared" si="0"/>
        <v>2E-3</v>
      </c>
      <c r="L88" s="980">
        <f>IF(ISTEXT(B88),B88,IF(ISBLANK(B88),0,(B88/B70)*M70))</f>
        <v>2.5</v>
      </c>
      <c r="M88" s="981" t="str">
        <f t="shared" si="1"/>
        <v>gousse(s)</v>
      </c>
      <c r="N88" s="35">
        <f>(K88/B70)*M70</f>
        <v>5.0000000000000001E-3</v>
      </c>
      <c r="O88" s="942"/>
      <c r="P88" s="942"/>
      <c r="Q88" s="942"/>
      <c r="R88" s="942"/>
      <c r="S88" s="1365" t="str">
        <f t="shared" si="2"/>
        <v>ail</v>
      </c>
      <c r="T88" s="1502">
        <f>(L88/M70)*U68</f>
        <v>4</v>
      </c>
      <c r="U88" s="1503" t="str">
        <f t="shared" si="3"/>
        <v>gousse(s)</v>
      </c>
      <c r="V88" s="1504">
        <f>(N88/M70)*U68</f>
        <v>8.0000000000000002E-3</v>
      </c>
      <c r="W88" s="5478"/>
      <c r="X88"/>
      <c r="Y88" s="5357"/>
      <c r="Z88" s="1288" t="s">
        <v>1382</v>
      </c>
      <c r="AA88"/>
      <c r="AB88"/>
    </row>
    <row r="89" spans="1:32" ht="18" customHeight="1">
      <c r="A89" s="5357"/>
      <c r="B89" s="72"/>
      <c r="C89" s="73"/>
      <c r="D89" s="34"/>
      <c r="E89" s="1505"/>
      <c r="F89" s="982"/>
      <c r="G89" s="982"/>
      <c r="H89" s="982"/>
      <c r="I89" s="982"/>
      <c r="J89" s="1501">
        <f t="shared" si="4"/>
        <v>0</v>
      </c>
      <c r="K89" s="979">
        <f t="shared" si="0"/>
        <v>0</v>
      </c>
      <c r="L89" s="980">
        <f>IF(ISTEXT(B89),B89,IF(ISBLANK(B89),0,(B89/B70)*M70))</f>
        <v>0</v>
      </c>
      <c r="M89" s="981">
        <f t="shared" si="1"/>
        <v>0</v>
      </c>
      <c r="N89" s="35">
        <f>(K89/B70)*M70</f>
        <v>0</v>
      </c>
      <c r="O89" s="942"/>
      <c r="P89" s="942"/>
      <c r="Q89" s="942"/>
      <c r="R89" s="942"/>
      <c r="S89" s="1365">
        <f t="shared" si="2"/>
        <v>0</v>
      </c>
      <c r="T89" s="1502">
        <f>(L89/M70)*U68</f>
        <v>0</v>
      </c>
      <c r="U89" s="1503">
        <f t="shared" si="3"/>
        <v>0</v>
      </c>
      <c r="V89" s="1504">
        <f>(N89/M70)*U68</f>
        <v>0</v>
      </c>
      <c r="W89" s="5478"/>
      <c r="X89"/>
      <c r="Y89" s="5357"/>
      <c r="Z89" s="1288" t="s">
        <v>1382</v>
      </c>
      <c r="AA89"/>
      <c r="AB89"/>
    </row>
    <row r="90" spans="1:32" ht="18" customHeight="1">
      <c r="A90" s="5357"/>
      <c r="B90" s="72"/>
      <c r="C90" s="73"/>
      <c r="D90" s="34"/>
      <c r="E90" s="1505"/>
      <c r="F90" s="982"/>
      <c r="G90" s="982"/>
      <c r="H90" s="982"/>
      <c r="I90" s="982"/>
      <c r="J90" s="1501">
        <f t="shared" si="4"/>
        <v>0</v>
      </c>
      <c r="K90" s="979">
        <f t="shared" si="0"/>
        <v>0</v>
      </c>
      <c r="L90" s="980">
        <f>IF(ISTEXT(B90),B90,IF(ISBLANK(B90),0,(B90/B70)*M70))</f>
        <v>0</v>
      </c>
      <c r="M90" s="981">
        <f>C90</f>
        <v>0</v>
      </c>
      <c r="N90" s="35">
        <f>(K90/B70)*M70</f>
        <v>0</v>
      </c>
      <c r="O90" s="942"/>
      <c r="P90" s="942"/>
      <c r="Q90" s="942"/>
      <c r="R90" s="942"/>
      <c r="S90" s="1365">
        <f t="shared" si="2"/>
        <v>0</v>
      </c>
      <c r="T90" s="1502">
        <f>(L90/M70)*U68</f>
        <v>0</v>
      </c>
      <c r="U90" s="1503">
        <f t="shared" si="3"/>
        <v>0</v>
      </c>
      <c r="V90" s="1504">
        <f>(N90/M70)*U68</f>
        <v>0</v>
      </c>
      <c r="W90" s="5478"/>
      <c r="X90"/>
      <c r="Y90" s="5357"/>
      <c r="Z90" s="1288" t="s">
        <v>1382</v>
      </c>
      <c r="AA90"/>
      <c r="AB90"/>
    </row>
    <row r="91" spans="1:32" ht="18" customHeight="1">
      <c r="A91" s="5357"/>
      <c r="B91" s="72"/>
      <c r="C91" s="73"/>
      <c r="D91" s="34"/>
      <c r="E91" s="1505"/>
      <c r="F91" s="982"/>
      <c r="G91" s="982"/>
      <c r="H91" s="982"/>
      <c r="I91" s="982"/>
      <c r="J91" s="1501">
        <f t="shared" si="4"/>
        <v>0</v>
      </c>
      <c r="K91" s="979">
        <f t="shared" si="0"/>
        <v>0</v>
      </c>
      <c r="L91" s="980">
        <f>IF(ISTEXT(B91),B91,IF(ISBLANK(B91),0,(B91/B70)*M70))</f>
        <v>0</v>
      </c>
      <c r="M91" s="981">
        <f t="shared" ref="M91:M116" si="5">C91</f>
        <v>0</v>
      </c>
      <c r="N91" s="35">
        <f>(K91/B70)*M70</f>
        <v>0</v>
      </c>
      <c r="O91" s="942"/>
      <c r="P91" s="942"/>
      <c r="Q91" s="942"/>
      <c r="R91" s="942"/>
      <c r="S91" s="1365">
        <f t="shared" si="2"/>
        <v>0</v>
      </c>
      <c r="T91" s="1502">
        <f>(L91/M70)*U68</f>
        <v>0</v>
      </c>
      <c r="U91" s="1503">
        <f t="shared" si="3"/>
        <v>0</v>
      </c>
      <c r="V91" s="1504">
        <f>(N91/M70)*U68</f>
        <v>0</v>
      </c>
      <c r="W91" s="5478"/>
      <c r="X91"/>
      <c r="Y91" s="5357"/>
      <c r="Z91" s="1288" t="s">
        <v>1382</v>
      </c>
      <c r="AA91"/>
      <c r="AB91"/>
    </row>
    <row r="92" spans="1:32" ht="18" customHeight="1">
      <c r="A92" s="5357"/>
      <c r="B92" s="72"/>
      <c r="C92" s="73"/>
      <c r="D92" s="34"/>
      <c r="E92" s="1505"/>
      <c r="F92" s="982"/>
      <c r="G92" s="982"/>
      <c r="H92" s="982"/>
      <c r="I92" s="982"/>
      <c r="J92" s="1501">
        <f t="shared" si="4"/>
        <v>0</v>
      </c>
      <c r="K92" s="979">
        <f t="shared" si="0"/>
        <v>0</v>
      </c>
      <c r="L92" s="980">
        <f>IF(ISTEXT(B92),B92,IF(ISBLANK(B92),0,(B92/B70)*M70))</f>
        <v>0</v>
      </c>
      <c r="M92" s="981">
        <f t="shared" si="5"/>
        <v>0</v>
      </c>
      <c r="N92" s="35">
        <f>(K92/B70)*M70</f>
        <v>0</v>
      </c>
      <c r="O92" s="942"/>
      <c r="P92" s="942"/>
      <c r="Q92" s="942"/>
      <c r="R92" s="942"/>
      <c r="S92" s="1365">
        <f t="shared" si="2"/>
        <v>0</v>
      </c>
      <c r="T92" s="1502">
        <f>(L92/M70)*U68</f>
        <v>0</v>
      </c>
      <c r="U92" s="1503">
        <f t="shared" si="3"/>
        <v>0</v>
      </c>
      <c r="V92" s="1504">
        <f>(N92/M70)*U68</f>
        <v>0</v>
      </c>
      <c r="W92" s="5478"/>
      <c r="X92"/>
      <c r="Y92" s="5357"/>
      <c r="Z92" s="1288" t="s">
        <v>1382</v>
      </c>
      <c r="AA92"/>
      <c r="AB92"/>
    </row>
    <row r="93" spans="1:32" ht="18" customHeight="1">
      <c r="A93" s="5357"/>
      <c r="B93" s="72"/>
      <c r="C93" s="73"/>
      <c r="D93" s="34"/>
      <c r="E93" s="1505"/>
      <c r="F93" s="982"/>
      <c r="G93" s="982"/>
      <c r="H93" s="982"/>
      <c r="I93" s="982"/>
      <c r="J93" s="1501">
        <f t="shared" si="4"/>
        <v>0</v>
      </c>
      <c r="K93" s="979">
        <f t="shared" si="0"/>
        <v>0</v>
      </c>
      <c r="L93" s="980">
        <f>IF(ISTEXT(B93),B93,IF(ISBLANK(B93),0,(B93/B70)*M70))</f>
        <v>0</v>
      </c>
      <c r="M93" s="981">
        <f t="shared" si="5"/>
        <v>0</v>
      </c>
      <c r="N93" s="35">
        <f>(K93/B70)*M70</f>
        <v>0</v>
      </c>
      <c r="O93" s="942"/>
      <c r="P93" s="942"/>
      <c r="Q93" s="942"/>
      <c r="R93" s="942"/>
      <c r="S93" s="1365">
        <f t="shared" si="2"/>
        <v>0</v>
      </c>
      <c r="T93" s="1502">
        <f>(L93/M70)*U68</f>
        <v>0</v>
      </c>
      <c r="U93" s="1503">
        <f t="shared" si="3"/>
        <v>0</v>
      </c>
      <c r="V93" s="1504">
        <f>(N93/M70)*U68</f>
        <v>0</v>
      </c>
      <c r="W93" s="5478"/>
      <c r="X93"/>
      <c r="Y93" s="5357"/>
      <c r="Z93" s="1288" t="s">
        <v>1382</v>
      </c>
      <c r="AA93"/>
      <c r="AB93"/>
    </row>
    <row r="94" spans="1:32" ht="18" customHeight="1">
      <c r="A94" s="5357"/>
      <c r="B94" s="72"/>
      <c r="C94" s="73"/>
      <c r="D94" s="34"/>
      <c r="E94" s="1505"/>
      <c r="F94" s="982"/>
      <c r="G94" s="982"/>
      <c r="H94" s="982"/>
      <c r="I94" s="982"/>
      <c r="J94" s="1501">
        <f t="shared" si="4"/>
        <v>0</v>
      </c>
      <c r="K94" s="979">
        <f t="shared" si="0"/>
        <v>0</v>
      </c>
      <c r="L94" s="980">
        <f>IF(ISTEXT(B94),B94,IF(ISBLANK(B94),0,(B94/B70)*M70))</f>
        <v>0</v>
      </c>
      <c r="M94" s="981">
        <f t="shared" si="5"/>
        <v>0</v>
      </c>
      <c r="N94" s="35">
        <f>(K94/B70)*M70</f>
        <v>0</v>
      </c>
      <c r="O94" s="942"/>
      <c r="P94" s="942"/>
      <c r="Q94" s="942"/>
      <c r="R94" s="942"/>
      <c r="S94" s="1365">
        <f t="shared" si="2"/>
        <v>0</v>
      </c>
      <c r="T94" s="1502">
        <f>(L94/M70)*U68</f>
        <v>0</v>
      </c>
      <c r="U94" s="1503">
        <f t="shared" si="3"/>
        <v>0</v>
      </c>
      <c r="V94" s="1504">
        <f>(N94/M70)*U68</f>
        <v>0</v>
      </c>
      <c r="W94" s="5478"/>
      <c r="X94"/>
      <c r="Y94" s="5357"/>
      <c r="Z94" s="1288" t="s">
        <v>1382</v>
      </c>
      <c r="AA94"/>
      <c r="AB94"/>
    </row>
    <row r="95" spans="1:32" ht="18" customHeight="1">
      <c r="A95" s="5357"/>
      <c r="B95" s="72"/>
      <c r="C95" s="73"/>
      <c r="D95" s="34"/>
      <c r="E95" s="1505"/>
      <c r="F95" s="982"/>
      <c r="G95" s="982"/>
      <c r="H95" s="982"/>
      <c r="I95" s="982"/>
      <c r="J95" s="1501">
        <f t="shared" si="4"/>
        <v>0</v>
      </c>
      <c r="K95" s="979">
        <f t="shared" si="0"/>
        <v>0</v>
      </c>
      <c r="L95" s="980">
        <f>IF(ISTEXT(B95),B95,IF(ISBLANK(B95),0,(B95/B70)*M70))</f>
        <v>0</v>
      </c>
      <c r="M95" s="981">
        <f t="shared" si="5"/>
        <v>0</v>
      </c>
      <c r="N95" s="35">
        <f>(K95/B70)*M70</f>
        <v>0</v>
      </c>
      <c r="O95" s="942"/>
      <c r="P95" s="942"/>
      <c r="Q95" s="942"/>
      <c r="R95" s="942"/>
      <c r="S95" s="1365">
        <f t="shared" si="2"/>
        <v>0</v>
      </c>
      <c r="T95" s="1502">
        <f>(L95/M70)*U68</f>
        <v>0</v>
      </c>
      <c r="U95" s="1503">
        <f t="shared" si="3"/>
        <v>0</v>
      </c>
      <c r="V95" s="1504">
        <f>(N95/M70)*U68</f>
        <v>0</v>
      </c>
      <c r="W95" s="5478"/>
      <c r="X95"/>
      <c r="Y95" s="5357"/>
      <c r="Z95" s="1288" t="s">
        <v>1382</v>
      </c>
      <c r="AA95"/>
      <c r="AB95"/>
    </row>
    <row r="96" spans="1:32" ht="18" customHeight="1">
      <c r="A96" s="5357"/>
      <c r="B96" s="72"/>
      <c r="C96" s="73"/>
      <c r="D96" s="34"/>
      <c r="E96" s="1505"/>
      <c r="F96" s="982"/>
      <c r="G96" s="982"/>
      <c r="H96" s="982"/>
      <c r="I96" s="982"/>
      <c r="J96" s="1501">
        <f t="shared" si="4"/>
        <v>0</v>
      </c>
      <c r="K96" s="979">
        <f t="shared" si="0"/>
        <v>0</v>
      </c>
      <c r="L96" s="980">
        <f>IF(ISTEXT(B96),B96,IF(ISBLANK(B96),0,(B96/B70)*M70))</f>
        <v>0</v>
      </c>
      <c r="M96" s="981">
        <f t="shared" si="5"/>
        <v>0</v>
      </c>
      <c r="N96" s="35">
        <f>(K96/B70)*M70</f>
        <v>0</v>
      </c>
      <c r="O96" s="942"/>
      <c r="P96" s="942"/>
      <c r="Q96" s="942"/>
      <c r="R96" s="942"/>
      <c r="S96" s="1365">
        <f t="shared" si="2"/>
        <v>0</v>
      </c>
      <c r="T96" s="1502">
        <f>(L96/M70)*U68</f>
        <v>0</v>
      </c>
      <c r="U96" s="1503">
        <f t="shared" si="3"/>
        <v>0</v>
      </c>
      <c r="V96" s="1504">
        <f>(N96/M70)*U68</f>
        <v>0</v>
      </c>
      <c r="W96" s="5478"/>
      <c r="X96"/>
      <c r="Y96" s="5357"/>
      <c r="Z96" s="1288" t="s">
        <v>1382</v>
      </c>
      <c r="AA96"/>
      <c r="AB96"/>
    </row>
    <row r="97" spans="1:28" ht="18" customHeight="1">
      <c r="A97" s="5357"/>
      <c r="B97" s="72"/>
      <c r="C97" s="73"/>
      <c r="D97" s="34"/>
      <c r="E97" s="1505"/>
      <c r="F97" s="982"/>
      <c r="G97" s="982"/>
      <c r="H97" s="982"/>
      <c r="I97" s="982"/>
      <c r="J97" s="1501">
        <f t="shared" si="4"/>
        <v>0</v>
      </c>
      <c r="K97" s="979">
        <f t="shared" si="0"/>
        <v>0</v>
      </c>
      <c r="L97" s="980">
        <f>IF(ISTEXT(B97),B97,IF(ISBLANK(B97),0,(B97/B70)*M70))</f>
        <v>0</v>
      </c>
      <c r="M97" s="981">
        <f t="shared" si="5"/>
        <v>0</v>
      </c>
      <c r="N97" s="35">
        <f>(K97/B70)*M70</f>
        <v>0</v>
      </c>
      <c r="O97" s="942"/>
      <c r="P97" s="942"/>
      <c r="Q97" s="942"/>
      <c r="R97" s="942"/>
      <c r="S97" s="1365">
        <f t="shared" si="2"/>
        <v>0</v>
      </c>
      <c r="T97" s="1502">
        <f>(L97/M70)*U68</f>
        <v>0</v>
      </c>
      <c r="U97" s="1503">
        <f t="shared" si="3"/>
        <v>0</v>
      </c>
      <c r="V97" s="1504">
        <f>(N97/M70)*U68</f>
        <v>0</v>
      </c>
      <c r="W97" s="5478"/>
      <c r="X97"/>
      <c r="Y97" s="5357"/>
      <c r="Z97" s="1288" t="s">
        <v>1382</v>
      </c>
      <c r="AA97"/>
      <c r="AB97"/>
    </row>
    <row r="98" spans="1:28" ht="18" customHeight="1">
      <c r="A98" s="5357"/>
      <c r="B98" s="72"/>
      <c r="C98" s="73"/>
      <c r="D98" s="34"/>
      <c r="E98" s="1505"/>
      <c r="F98" s="982"/>
      <c r="G98" s="982"/>
      <c r="H98" s="982"/>
      <c r="I98" s="982"/>
      <c r="J98" s="1501">
        <f t="shared" si="4"/>
        <v>0</v>
      </c>
      <c r="K98" s="979">
        <f t="shared" si="0"/>
        <v>0</v>
      </c>
      <c r="L98" s="980">
        <f>IF(ISTEXT(B98),B98,IF(ISBLANK(B98),0,(B98/B70)*M70))</f>
        <v>0</v>
      </c>
      <c r="M98" s="981">
        <f t="shared" si="5"/>
        <v>0</v>
      </c>
      <c r="N98" s="35">
        <f>(K98/B70)*M70</f>
        <v>0</v>
      </c>
      <c r="O98" s="942"/>
      <c r="P98" s="942"/>
      <c r="Q98" s="942"/>
      <c r="R98" s="942"/>
      <c r="S98" s="1365">
        <f t="shared" si="2"/>
        <v>0</v>
      </c>
      <c r="T98" s="1502">
        <f>(L98/M70)*U68</f>
        <v>0</v>
      </c>
      <c r="U98" s="1503">
        <f t="shared" si="3"/>
        <v>0</v>
      </c>
      <c r="V98" s="1504">
        <f>(N98/M70)*U68</f>
        <v>0</v>
      </c>
      <c r="W98" s="5478"/>
      <c r="X98"/>
      <c r="Y98" s="5357"/>
      <c r="Z98" s="1288" t="s">
        <v>1382</v>
      </c>
      <c r="AA98"/>
      <c r="AB98"/>
    </row>
    <row r="99" spans="1:28" ht="18" customHeight="1">
      <c r="A99" s="5357"/>
      <c r="B99" s="72"/>
      <c r="C99" s="73"/>
      <c r="D99" s="34"/>
      <c r="E99" s="1505"/>
      <c r="F99" s="982"/>
      <c r="G99" s="982"/>
      <c r="H99" s="982"/>
      <c r="I99" s="982"/>
      <c r="J99" s="1501">
        <f t="shared" si="4"/>
        <v>0</v>
      </c>
      <c r="K99" s="979">
        <f t="shared" si="0"/>
        <v>0</v>
      </c>
      <c r="L99" s="980">
        <f>IF(ISTEXT(B99),B99,IF(ISBLANK(B99),0,(B99/B70)*M70))</f>
        <v>0</v>
      </c>
      <c r="M99" s="981">
        <f t="shared" si="5"/>
        <v>0</v>
      </c>
      <c r="N99" s="35">
        <f>(K99/B70)*M70</f>
        <v>0</v>
      </c>
      <c r="O99" s="942"/>
      <c r="P99" s="942"/>
      <c r="Q99" s="942"/>
      <c r="R99" s="942"/>
      <c r="S99" s="1365">
        <f t="shared" si="2"/>
        <v>0</v>
      </c>
      <c r="T99" s="1502">
        <f>(L99/M70)*U68</f>
        <v>0</v>
      </c>
      <c r="U99" s="1503">
        <f t="shared" si="3"/>
        <v>0</v>
      </c>
      <c r="V99" s="1504">
        <f>(N99/M70)*U68</f>
        <v>0</v>
      </c>
      <c r="W99" s="5478"/>
      <c r="X99"/>
      <c r="Y99" s="5357"/>
      <c r="Z99" s="1288" t="s">
        <v>1382</v>
      </c>
      <c r="AA99"/>
      <c r="AB99"/>
    </row>
    <row r="100" spans="1:28" ht="18" customHeight="1">
      <c r="A100" s="5357"/>
      <c r="B100" s="72"/>
      <c r="C100" s="73"/>
      <c r="D100" s="34"/>
      <c r="E100" s="1505"/>
      <c r="F100" s="982"/>
      <c r="G100" s="982"/>
      <c r="H100" s="982"/>
      <c r="I100" s="982"/>
      <c r="J100" s="1501">
        <f t="shared" si="4"/>
        <v>0</v>
      </c>
      <c r="K100" s="979">
        <f t="shared" si="0"/>
        <v>0</v>
      </c>
      <c r="L100" s="980">
        <f>IF(ISTEXT(B100),B100,IF(ISBLANK(B100),0,(B100/B70)*M70))</f>
        <v>0</v>
      </c>
      <c r="M100" s="981">
        <f t="shared" si="5"/>
        <v>0</v>
      </c>
      <c r="N100" s="35">
        <f>(K100/B70)*M70</f>
        <v>0</v>
      </c>
      <c r="O100" s="942"/>
      <c r="P100" s="942"/>
      <c r="Q100" s="942"/>
      <c r="R100" s="942"/>
      <c r="S100" s="1365">
        <f t="shared" si="2"/>
        <v>0</v>
      </c>
      <c r="T100" s="1502">
        <f>(L100/M70)*U68</f>
        <v>0</v>
      </c>
      <c r="U100" s="1503">
        <f t="shared" si="3"/>
        <v>0</v>
      </c>
      <c r="V100" s="1504">
        <f>(N100/M70)*U68</f>
        <v>0</v>
      </c>
      <c r="W100" s="5478"/>
      <c r="X100"/>
      <c r="Y100" s="5357"/>
      <c r="Z100" s="1288" t="s">
        <v>1382</v>
      </c>
      <c r="AA100"/>
      <c r="AB100"/>
    </row>
    <row r="101" spans="1:28" ht="18" customHeight="1">
      <c r="A101" s="5357"/>
      <c r="B101" s="72"/>
      <c r="C101" s="73"/>
      <c r="D101" s="34"/>
      <c r="E101" s="1505"/>
      <c r="F101" s="982"/>
      <c r="G101" s="982"/>
      <c r="H101" s="982"/>
      <c r="I101" s="982"/>
      <c r="J101" s="1501">
        <f t="shared" si="4"/>
        <v>0</v>
      </c>
      <c r="K101" s="979">
        <f t="shared" si="0"/>
        <v>0</v>
      </c>
      <c r="L101" s="980">
        <f>IF(ISTEXT(B101),B101,IF(ISBLANK(B101),0,(B101/B70)*M70))</f>
        <v>0</v>
      </c>
      <c r="M101" s="981">
        <f t="shared" si="5"/>
        <v>0</v>
      </c>
      <c r="N101" s="35">
        <f>(K101/B70)*M70</f>
        <v>0</v>
      </c>
      <c r="O101" s="942"/>
      <c r="P101" s="942"/>
      <c r="Q101" s="942"/>
      <c r="R101" s="942"/>
      <c r="S101" s="1365">
        <f t="shared" si="2"/>
        <v>0</v>
      </c>
      <c r="T101" s="1502">
        <f>(L101/M70)*U68</f>
        <v>0</v>
      </c>
      <c r="U101" s="1503">
        <f t="shared" si="3"/>
        <v>0</v>
      </c>
      <c r="V101" s="1504">
        <f>(N101/M70)*U68</f>
        <v>0</v>
      </c>
      <c r="W101" s="5478"/>
      <c r="X101"/>
      <c r="Y101" s="5357"/>
      <c r="Z101" s="1288" t="s">
        <v>1382</v>
      </c>
      <c r="AA101"/>
      <c r="AB101"/>
    </row>
    <row r="102" spans="1:28" ht="18" customHeight="1">
      <c r="A102" s="5357"/>
      <c r="B102" s="72"/>
      <c r="C102" s="73"/>
      <c r="D102" s="34"/>
      <c r="E102" s="1505"/>
      <c r="F102" s="982"/>
      <c r="G102" s="982"/>
      <c r="H102" s="982"/>
      <c r="I102" s="982"/>
      <c r="J102" s="1501">
        <f t="shared" si="4"/>
        <v>0</v>
      </c>
      <c r="K102" s="979">
        <f t="shared" si="0"/>
        <v>0</v>
      </c>
      <c r="L102" s="980">
        <f>IF(ISTEXT(B102),B102,IF(ISBLANK(B102),0,(B102/B70)*M70))</f>
        <v>0</v>
      </c>
      <c r="M102" s="981">
        <f t="shared" si="5"/>
        <v>0</v>
      </c>
      <c r="N102" s="35">
        <f>(K102/B70)*M70</f>
        <v>0</v>
      </c>
      <c r="O102" s="942"/>
      <c r="P102" s="942"/>
      <c r="Q102" s="942"/>
      <c r="R102" s="942"/>
      <c r="S102" s="1365">
        <f t="shared" si="2"/>
        <v>0</v>
      </c>
      <c r="T102" s="1502">
        <f>(L102/M70)*U68</f>
        <v>0</v>
      </c>
      <c r="U102" s="1503">
        <f t="shared" si="3"/>
        <v>0</v>
      </c>
      <c r="V102" s="1504">
        <f>(N102/M70)*U68</f>
        <v>0</v>
      </c>
      <c r="W102" s="5478"/>
      <c r="X102"/>
      <c r="Y102" s="5357"/>
      <c r="Z102" s="1288" t="s">
        <v>1382</v>
      </c>
      <c r="AA102"/>
      <c r="AB102"/>
    </row>
    <row r="103" spans="1:28" ht="18" customHeight="1">
      <c r="A103" s="5357"/>
      <c r="B103" s="72"/>
      <c r="C103" s="73"/>
      <c r="D103" s="34"/>
      <c r="E103" s="1505"/>
      <c r="F103" s="982"/>
      <c r="G103" s="982"/>
      <c r="H103" s="982"/>
      <c r="I103" s="982"/>
      <c r="J103" s="1501">
        <f t="shared" si="4"/>
        <v>0</v>
      </c>
      <c r="K103" s="979">
        <f t="shared" si="0"/>
        <v>0</v>
      </c>
      <c r="L103" s="980">
        <f>IF(ISTEXT(B103),B103,IF(ISBLANK(B103),0,(B103/B70)*M70))</f>
        <v>0</v>
      </c>
      <c r="M103" s="981">
        <f t="shared" si="5"/>
        <v>0</v>
      </c>
      <c r="N103" s="35">
        <f>(K103/B70)*M70</f>
        <v>0</v>
      </c>
      <c r="O103" s="942"/>
      <c r="P103" s="942"/>
      <c r="Q103" s="942"/>
      <c r="R103" s="942"/>
      <c r="S103" s="1365">
        <f t="shared" si="2"/>
        <v>0</v>
      </c>
      <c r="T103" s="1502">
        <f>(L103/M70)*U68</f>
        <v>0</v>
      </c>
      <c r="U103" s="1503">
        <f t="shared" si="3"/>
        <v>0</v>
      </c>
      <c r="V103" s="1504">
        <f>(N103/M70)*U68</f>
        <v>0</v>
      </c>
      <c r="W103" s="5478"/>
      <c r="X103"/>
      <c r="Y103" s="5357"/>
      <c r="Z103" s="1288" t="s">
        <v>1382</v>
      </c>
      <c r="AA103"/>
      <c r="AB103"/>
    </row>
    <row r="104" spans="1:28" ht="18" customHeight="1">
      <c r="A104" s="5357"/>
      <c r="B104" s="72"/>
      <c r="C104" s="73"/>
      <c r="D104" s="34"/>
      <c r="E104" s="1505"/>
      <c r="F104" s="982"/>
      <c r="G104" s="982"/>
      <c r="H104" s="982"/>
      <c r="I104" s="982"/>
      <c r="J104" s="1501">
        <f t="shared" si="4"/>
        <v>0</v>
      </c>
      <c r="K104" s="979">
        <f t="shared" si="0"/>
        <v>0</v>
      </c>
      <c r="L104" s="980">
        <f>IF(ISTEXT(B104),B104,IF(ISBLANK(B104),0,(B104/B70)*M70))</f>
        <v>0</v>
      </c>
      <c r="M104" s="981">
        <f t="shared" si="5"/>
        <v>0</v>
      </c>
      <c r="N104" s="35">
        <f>(K104/B70)*M70</f>
        <v>0</v>
      </c>
      <c r="O104" s="942"/>
      <c r="P104" s="942"/>
      <c r="Q104" s="942"/>
      <c r="R104" s="942"/>
      <c r="S104" s="1365">
        <f t="shared" si="2"/>
        <v>0</v>
      </c>
      <c r="T104" s="1502">
        <f>(L104/M70)*U68</f>
        <v>0</v>
      </c>
      <c r="U104" s="1503">
        <f t="shared" si="3"/>
        <v>0</v>
      </c>
      <c r="V104" s="1504">
        <f>(N104/M70)*U68</f>
        <v>0</v>
      </c>
      <c r="W104" s="5478"/>
      <c r="X104"/>
      <c r="Y104" s="5357"/>
      <c r="Z104" s="1288" t="s">
        <v>1382</v>
      </c>
      <c r="AA104"/>
      <c r="AB104"/>
    </row>
    <row r="105" spans="1:28" ht="18" customHeight="1">
      <c r="A105" s="5357"/>
      <c r="B105" s="72"/>
      <c r="C105" s="73"/>
      <c r="D105" s="34"/>
      <c r="E105" s="1505"/>
      <c r="F105" s="982"/>
      <c r="G105" s="982"/>
      <c r="H105" s="982"/>
      <c r="I105" s="982"/>
      <c r="J105" s="1501">
        <f t="shared" si="4"/>
        <v>0</v>
      </c>
      <c r="K105" s="979">
        <f t="shared" si="0"/>
        <v>0</v>
      </c>
      <c r="L105" s="980">
        <f>IF(ISTEXT(B105),B105,IF(ISBLANK(B105),0,(B105/B70)*M70))</f>
        <v>0</v>
      </c>
      <c r="M105" s="981">
        <f t="shared" si="5"/>
        <v>0</v>
      </c>
      <c r="N105" s="35">
        <f>(K105/B70)*M70</f>
        <v>0</v>
      </c>
      <c r="O105" s="942"/>
      <c r="P105" s="942"/>
      <c r="Q105" s="942"/>
      <c r="R105" s="942"/>
      <c r="S105" s="1365">
        <f t="shared" si="2"/>
        <v>0</v>
      </c>
      <c r="T105" s="1502">
        <f>(L105/M70)*U68</f>
        <v>0</v>
      </c>
      <c r="U105" s="1503">
        <f t="shared" si="3"/>
        <v>0</v>
      </c>
      <c r="V105" s="1504">
        <f>(N105/M70)*U68</f>
        <v>0</v>
      </c>
      <c r="W105" s="5478"/>
      <c r="X105"/>
      <c r="Y105" s="5357"/>
      <c r="Z105" s="1288" t="s">
        <v>1382</v>
      </c>
      <c r="AA105"/>
      <c r="AB105"/>
    </row>
    <row r="106" spans="1:28" ht="18" customHeight="1">
      <c r="A106" s="5357"/>
      <c r="B106" s="72"/>
      <c r="C106" s="73"/>
      <c r="D106" s="34"/>
      <c r="E106" s="1505"/>
      <c r="F106" s="982"/>
      <c r="G106" s="982"/>
      <c r="H106" s="982"/>
      <c r="I106" s="982"/>
      <c r="J106" s="1501">
        <f t="shared" si="4"/>
        <v>0</v>
      </c>
      <c r="K106" s="979">
        <f t="shared" si="0"/>
        <v>0</v>
      </c>
      <c r="L106" s="980">
        <f>IF(ISTEXT(B106),B106,IF(ISBLANK(B106),0,(B106/B70)*M70))</f>
        <v>0</v>
      </c>
      <c r="M106" s="981">
        <f t="shared" si="5"/>
        <v>0</v>
      </c>
      <c r="N106" s="35">
        <f>(K106/B70)*M70</f>
        <v>0</v>
      </c>
      <c r="O106" s="942"/>
      <c r="P106" s="942"/>
      <c r="Q106" s="942"/>
      <c r="R106" s="942"/>
      <c r="S106" s="1365">
        <f t="shared" si="2"/>
        <v>0</v>
      </c>
      <c r="T106" s="1502">
        <f>(L106/M70)*U68</f>
        <v>0</v>
      </c>
      <c r="U106" s="1503">
        <f t="shared" si="3"/>
        <v>0</v>
      </c>
      <c r="V106" s="1504">
        <f>(N106/M70)*U68</f>
        <v>0</v>
      </c>
      <c r="W106" s="5478"/>
      <c r="X106"/>
      <c r="Y106" s="5357"/>
      <c r="Z106" s="1288" t="s">
        <v>1382</v>
      </c>
      <c r="AA106"/>
      <c r="AB106"/>
    </row>
    <row r="107" spans="1:28" ht="18" customHeight="1">
      <c r="A107" s="5357"/>
      <c r="B107" s="72"/>
      <c r="C107" s="73"/>
      <c r="D107" s="34"/>
      <c r="E107" s="1505"/>
      <c r="F107" s="982"/>
      <c r="G107" s="982"/>
      <c r="H107" s="982"/>
      <c r="I107" s="982"/>
      <c r="J107" s="1501">
        <f t="shared" si="4"/>
        <v>0</v>
      </c>
      <c r="K107" s="979">
        <f t="shared" si="0"/>
        <v>0</v>
      </c>
      <c r="L107" s="980">
        <f>IF(ISTEXT(B107),B107,IF(ISBLANK(B107),0,(B107/B70)*M70))</f>
        <v>0</v>
      </c>
      <c r="M107" s="981">
        <f t="shared" si="5"/>
        <v>0</v>
      </c>
      <c r="N107" s="35">
        <f>(K107/B70)*M70</f>
        <v>0</v>
      </c>
      <c r="O107" s="942"/>
      <c r="P107" s="942"/>
      <c r="Q107" s="942"/>
      <c r="R107" s="942"/>
      <c r="S107" s="1365">
        <f t="shared" si="2"/>
        <v>0</v>
      </c>
      <c r="T107" s="1502">
        <f>(L107/M70)*U68</f>
        <v>0</v>
      </c>
      <c r="U107" s="1503">
        <f t="shared" si="3"/>
        <v>0</v>
      </c>
      <c r="V107" s="1504">
        <f>(N107/M70)*U68</f>
        <v>0</v>
      </c>
      <c r="W107" s="5478"/>
      <c r="X107"/>
      <c r="Y107" s="5357"/>
      <c r="Z107" s="1288" t="s">
        <v>1382</v>
      </c>
      <c r="AA107"/>
      <c r="AB107"/>
    </row>
    <row r="108" spans="1:28" ht="18" customHeight="1">
      <c r="A108" s="5357"/>
      <c r="B108" s="72"/>
      <c r="C108" s="73"/>
      <c r="D108" s="34"/>
      <c r="E108" s="1505"/>
      <c r="F108" s="982"/>
      <c r="G108" s="982"/>
      <c r="H108" s="982"/>
      <c r="I108" s="982"/>
      <c r="J108" s="1501">
        <f t="shared" si="4"/>
        <v>0</v>
      </c>
      <c r="K108" s="979">
        <f t="shared" si="0"/>
        <v>0</v>
      </c>
      <c r="L108" s="980">
        <f>IF(ISTEXT(B108),B108,IF(ISBLANK(B108),0,(B108/B70)*M70))</f>
        <v>0</v>
      </c>
      <c r="M108" s="981">
        <f t="shared" si="5"/>
        <v>0</v>
      </c>
      <c r="N108" s="35">
        <f>(K108/B70)*M70</f>
        <v>0</v>
      </c>
      <c r="O108" s="942"/>
      <c r="P108" s="942"/>
      <c r="Q108" s="942"/>
      <c r="R108" s="942"/>
      <c r="S108" s="1365">
        <f t="shared" si="2"/>
        <v>0</v>
      </c>
      <c r="T108" s="1502">
        <f>(L108/M70)*U68</f>
        <v>0</v>
      </c>
      <c r="U108" s="1503">
        <f t="shared" si="3"/>
        <v>0</v>
      </c>
      <c r="V108" s="1504">
        <f>(N108/M70)*U68</f>
        <v>0</v>
      </c>
      <c r="W108" s="5478"/>
      <c r="X108"/>
      <c r="Y108" s="5357"/>
      <c r="Z108" s="1288" t="s">
        <v>1382</v>
      </c>
      <c r="AA108"/>
      <c r="AB108"/>
    </row>
    <row r="109" spans="1:28" ht="18" customHeight="1">
      <c r="A109" s="5357"/>
      <c r="B109" s="72"/>
      <c r="C109" s="73"/>
      <c r="D109" s="34"/>
      <c r="E109" s="1505"/>
      <c r="F109" s="982"/>
      <c r="G109" s="982"/>
      <c r="H109" s="982"/>
      <c r="I109" s="982"/>
      <c r="J109" s="1501">
        <f t="shared" si="4"/>
        <v>0</v>
      </c>
      <c r="K109" s="979">
        <f t="shared" si="0"/>
        <v>0</v>
      </c>
      <c r="L109" s="980">
        <f>IF(ISTEXT(B109),B109,IF(ISBLANK(B109),0,(B109/B70)*M70))</f>
        <v>0</v>
      </c>
      <c r="M109" s="981">
        <f t="shared" si="5"/>
        <v>0</v>
      </c>
      <c r="N109" s="35">
        <f>(K109/B70)*M70</f>
        <v>0</v>
      </c>
      <c r="O109" s="942"/>
      <c r="P109" s="942"/>
      <c r="Q109" s="942"/>
      <c r="R109" s="942"/>
      <c r="S109" s="1365">
        <f t="shared" si="2"/>
        <v>0</v>
      </c>
      <c r="T109" s="1502">
        <f>(L109/M70)*U68</f>
        <v>0</v>
      </c>
      <c r="U109" s="1503">
        <f t="shared" si="3"/>
        <v>0</v>
      </c>
      <c r="V109" s="1504">
        <f>(N109/M70)*U68</f>
        <v>0</v>
      </c>
      <c r="W109" s="5478"/>
      <c r="X109"/>
      <c r="Y109" s="5357"/>
      <c r="Z109" s="1288" t="s">
        <v>1382</v>
      </c>
      <c r="AA109"/>
      <c r="AB109"/>
    </row>
    <row r="110" spans="1:28" ht="18" customHeight="1">
      <c r="A110" s="5357"/>
      <c r="B110" s="72"/>
      <c r="C110" s="73"/>
      <c r="D110" s="34"/>
      <c r="E110" s="1505"/>
      <c r="F110" s="982"/>
      <c r="G110" s="982"/>
      <c r="H110" s="982"/>
      <c r="I110" s="982"/>
      <c r="J110" s="1501">
        <f t="shared" si="4"/>
        <v>0</v>
      </c>
      <c r="K110" s="979">
        <f t="shared" si="0"/>
        <v>0</v>
      </c>
      <c r="L110" s="980">
        <f>IF(ISTEXT(B110),B110,IF(ISBLANK(B110),0,(B110/B70)*M70))</f>
        <v>0</v>
      </c>
      <c r="M110" s="981">
        <f t="shared" si="5"/>
        <v>0</v>
      </c>
      <c r="N110" s="35">
        <f>(K110/B70)*M70</f>
        <v>0</v>
      </c>
      <c r="O110" s="942"/>
      <c r="P110" s="942"/>
      <c r="Q110" s="942"/>
      <c r="R110" s="942"/>
      <c r="S110" s="1365">
        <f t="shared" si="2"/>
        <v>0</v>
      </c>
      <c r="T110" s="1502">
        <f>(L110/M70)*U68</f>
        <v>0</v>
      </c>
      <c r="U110" s="1503">
        <f t="shared" si="3"/>
        <v>0</v>
      </c>
      <c r="V110" s="1504">
        <f>(N110/M70)*U68</f>
        <v>0</v>
      </c>
      <c r="W110" s="5478"/>
      <c r="X110"/>
      <c r="Y110" s="5357"/>
      <c r="Z110" s="1288" t="s">
        <v>1382</v>
      </c>
      <c r="AA110"/>
      <c r="AB110"/>
    </row>
    <row r="111" spans="1:28" ht="18" customHeight="1">
      <c r="A111" s="5357"/>
      <c r="B111" s="72"/>
      <c r="C111" s="73"/>
      <c r="D111" s="34"/>
      <c r="E111" s="1505"/>
      <c r="F111" s="982"/>
      <c r="G111" s="982"/>
      <c r="H111" s="982"/>
      <c r="I111" s="982"/>
      <c r="J111" s="1501">
        <f t="shared" si="4"/>
        <v>0</v>
      </c>
      <c r="K111" s="979">
        <f t="shared" si="0"/>
        <v>0</v>
      </c>
      <c r="L111" s="980">
        <f>IF(ISTEXT(B111),B111,IF(ISBLANK(B111),0,(B111/B70)*M70))</f>
        <v>0</v>
      </c>
      <c r="M111" s="981">
        <f t="shared" si="5"/>
        <v>0</v>
      </c>
      <c r="N111" s="35">
        <f>(K111/B70)*M70</f>
        <v>0</v>
      </c>
      <c r="O111" s="942"/>
      <c r="P111" s="942"/>
      <c r="Q111" s="942"/>
      <c r="R111" s="942"/>
      <c r="S111" s="1365">
        <f t="shared" si="2"/>
        <v>0</v>
      </c>
      <c r="T111" s="1502">
        <f>(L111/M70)*U68</f>
        <v>0</v>
      </c>
      <c r="U111" s="1503">
        <f t="shared" si="3"/>
        <v>0</v>
      </c>
      <c r="V111" s="1504">
        <f>(N111/M70)*U68</f>
        <v>0</v>
      </c>
      <c r="W111" s="5478"/>
      <c r="X111"/>
      <c r="Y111" s="5357"/>
      <c r="Z111" s="1288" t="s">
        <v>1382</v>
      </c>
      <c r="AA111"/>
      <c r="AB111"/>
    </row>
    <row r="112" spans="1:28" ht="18" customHeight="1">
      <c r="A112" s="5357"/>
      <c r="B112" s="72"/>
      <c r="C112" s="73"/>
      <c r="D112" s="34"/>
      <c r="E112" s="1505"/>
      <c r="F112" s="982"/>
      <c r="G112" s="982"/>
      <c r="H112" s="982"/>
      <c r="I112" s="982"/>
      <c r="J112" s="1501">
        <f t="shared" si="4"/>
        <v>0</v>
      </c>
      <c r="K112" s="979">
        <f t="shared" si="0"/>
        <v>0</v>
      </c>
      <c r="L112" s="980">
        <f>IF(ISTEXT(B112),B112,IF(ISBLANK(B112),0,(B112/B70)*M70))</f>
        <v>0</v>
      </c>
      <c r="M112" s="981">
        <f t="shared" si="5"/>
        <v>0</v>
      </c>
      <c r="N112" s="35">
        <f>(K112/B70)*M70</f>
        <v>0</v>
      </c>
      <c r="O112" s="942"/>
      <c r="P112" s="942"/>
      <c r="Q112" s="942"/>
      <c r="R112" s="942"/>
      <c r="S112" s="1365">
        <f t="shared" si="2"/>
        <v>0</v>
      </c>
      <c r="T112" s="1502">
        <f>(L112/M70)*U68</f>
        <v>0</v>
      </c>
      <c r="U112" s="1503">
        <f t="shared" si="3"/>
        <v>0</v>
      </c>
      <c r="V112" s="1504">
        <f>(N112/M70)*U68</f>
        <v>0</v>
      </c>
      <c r="W112" s="5478"/>
      <c r="X112"/>
      <c r="Y112" s="5357"/>
      <c r="Z112" s="1288" t="s">
        <v>1382</v>
      </c>
      <c r="AA112"/>
      <c r="AB112"/>
    </row>
    <row r="113" spans="1:28" ht="18" customHeight="1">
      <c r="A113" s="5357"/>
      <c r="B113" s="72"/>
      <c r="C113" s="73"/>
      <c r="D113" s="34"/>
      <c r="E113" s="1505"/>
      <c r="F113" s="982"/>
      <c r="G113" s="982"/>
      <c r="H113" s="982"/>
      <c r="I113" s="982"/>
      <c r="J113" s="1501">
        <f t="shared" si="4"/>
        <v>0</v>
      </c>
      <c r="K113" s="979">
        <f t="shared" si="0"/>
        <v>0</v>
      </c>
      <c r="L113" s="980">
        <f>IF(ISTEXT(B113),B113,IF(ISBLANK(B113),0,(B113/B70)*M70))</f>
        <v>0</v>
      </c>
      <c r="M113" s="981">
        <f t="shared" si="5"/>
        <v>0</v>
      </c>
      <c r="N113" s="35">
        <f>(K113/B70)*M70</f>
        <v>0</v>
      </c>
      <c r="O113" s="942"/>
      <c r="P113" s="942"/>
      <c r="Q113" s="942"/>
      <c r="R113" s="942"/>
      <c r="S113" s="1365">
        <f t="shared" si="2"/>
        <v>0</v>
      </c>
      <c r="T113" s="1502">
        <f>(L113/M70)*U68</f>
        <v>0</v>
      </c>
      <c r="U113" s="1503">
        <f t="shared" si="3"/>
        <v>0</v>
      </c>
      <c r="V113" s="1504">
        <f>(N113/M70)*U68</f>
        <v>0</v>
      </c>
      <c r="W113" s="5478"/>
      <c r="X113"/>
      <c r="Y113" s="5357"/>
      <c r="Z113" s="1288" t="s">
        <v>1382</v>
      </c>
      <c r="AA113"/>
      <c r="AB113"/>
    </row>
    <row r="114" spans="1:28" ht="18" customHeight="1">
      <c r="A114" s="5357"/>
      <c r="B114" s="72"/>
      <c r="C114" s="73"/>
      <c r="D114" s="34"/>
      <c r="E114" s="1505"/>
      <c r="F114" s="982"/>
      <c r="G114" s="982"/>
      <c r="H114" s="982"/>
      <c r="I114" s="982"/>
      <c r="J114" s="1501">
        <f t="shared" si="4"/>
        <v>0</v>
      </c>
      <c r="K114" s="979">
        <f t="shared" si="0"/>
        <v>0</v>
      </c>
      <c r="L114" s="980">
        <f>IF(ISTEXT(B114),B114,IF(ISBLANK(B114),0,(B114/B70)*M70))</f>
        <v>0</v>
      </c>
      <c r="M114" s="981">
        <f t="shared" si="5"/>
        <v>0</v>
      </c>
      <c r="N114" s="35">
        <f>(K114/B70)*M70</f>
        <v>0</v>
      </c>
      <c r="O114" s="942"/>
      <c r="P114" s="942"/>
      <c r="Q114" s="942"/>
      <c r="R114" s="942"/>
      <c r="S114" s="1365">
        <f t="shared" si="2"/>
        <v>0</v>
      </c>
      <c r="T114" s="1502">
        <f>(L114/M70)*U68</f>
        <v>0</v>
      </c>
      <c r="U114" s="1503">
        <f t="shared" si="3"/>
        <v>0</v>
      </c>
      <c r="V114" s="1504">
        <f>(N114/M70)*U68</f>
        <v>0</v>
      </c>
      <c r="W114" s="5478"/>
      <c r="X114"/>
      <c r="Y114" s="5357"/>
      <c r="Z114" s="1288" t="s">
        <v>1382</v>
      </c>
      <c r="AA114"/>
      <c r="AB114"/>
    </row>
    <row r="115" spans="1:28" ht="18" customHeight="1">
      <c r="A115" s="5357"/>
      <c r="B115" s="72"/>
      <c r="C115" s="73"/>
      <c r="D115" s="34"/>
      <c r="E115" s="1505"/>
      <c r="F115" s="982"/>
      <c r="G115" s="982"/>
      <c r="H115" s="982"/>
      <c r="I115" s="982"/>
      <c r="J115" s="1501">
        <f t="shared" si="4"/>
        <v>0</v>
      </c>
      <c r="K115" s="979">
        <f t="shared" si="0"/>
        <v>0</v>
      </c>
      <c r="L115" s="980">
        <f>IF(ISTEXT(B115),B115,IF(ISBLANK(B115),0,(B115/B70)*M70))</f>
        <v>0</v>
      </c>
      <c r="M115" s="981">
        <f t="shared" si="5"/>
        <v>0</v>
      </c>
      <c r="N115" s="35">
        <f>(K115/B70)*M70</f>
        <v>0</v>
      </c>
      <c r="O115" s="942"/>
      <c r="P115" s="942"/>
      <c r="Q115" s="942"/>
      <c r="R115" s="942"/>
      <c r="S115" s="1365">
        <f t="shared" si="2"/>
        <v>0</v>
      </c>
      <c r="T115" s="1502">
        <f>(L115/M70)*U68</f>
        <v>0</v>
      </c>
      <c r="U115" s="1503">
        <f t="shared" si="3"/>
        <v>0</v>
      </c>
      <c r="V115" s="1504">
        <f>(N115/M70)*U68</f>
        <v>0</v>
      </c>
      <c r="W115" s="5478"/>
      <c r="X115"/>
      <c r="Y115" s="5357"/>
      <c r="Z115" s="1288" t="s">
        <v>1382</v>
      </c>
      <c r="AA115"/>
      <c r="AB115"/>
    </row>
    <row r="116" spans="1:28" ht="18" customHeight="1">
      <c r="A116" s="5357"/>
      <c r="B116" s="74"/>
      <c r="C116" s="983"/>
      <c r="D116" s="1052"/>
      <c r="E116" s="1505"/>
      <c r="F116" s="982"/>
      <c r="G116" s="982"/>
      <c r="H116" s="982"/>
      <c r="I116" s="982"/>
      <c r="J116" s="1501">
        <f t="shared" si="4"/>
        <v>0</v>
      </c>
      <c r="K116" s="979">
        <f t="shared" si="0"/>
        <v>0</v>
      </c>
      <c r="L116" s="980">
        <f>IF(ISTEXT(B116),B116,IF(ISBLANK(B116),0,(B116/B70)*M70))</f>
        <v>0</v>
      </c>
      <c r="M116" s="981">
        <f t="shared" si="5"/>
        <v>0</v>
      </c>
      <c r="N116" s="35">
        <f>(K116/B70)*M70</f>
        <v>0</v>
      </c>
      <c r="O116" s="942"/>
      <c r="P116" s="942"/>
      <c r="Q116" s="942"/>
      <c r="R116" s="942"/>
      <c r="S116" s="1365">
        <f t="shared" si="2"/>
        <v>0</v>
      </c>
      <c r="T116" s="1502">
        <f>(L116/M70)*U68</f>
        <v>0</v>
      </c>
      <c r="U116" s="1503">
        <f t="shared" si="3"/>
        <v>0</v>
      </c>
      <c r="V116" s="1504">
        <f>(N116/M70)*U68</f>
        <v>0</v>
      </c>
      <c r="W116" s="5478"/>
      <c r="X116"/>
      <c r="Y116" s="5357"/>
      <c r="Z116" s="5507" t="s">
        <v>1408</v>
      </c>
      <c r="AA116" s="5508"/>
      <c r="AB116"/>
    </row>
    <row r="117" spans="1:28" ht="18" customHeight="1">
      <c r="A117" s="5357"/>
      <c r="B117" s="5568"/>
      <c r="C117" s="5569"/>
      <c r="D117" s="5569"/>
      <c r="E117" s="5569"/>
      <c r="F117" s="5569"/>
      <c r="G117" s="5569"/>
      <c r="H117" s="5569"/>
      <c r="I117" s="5569"/>
      <c r="J117" s="5569"/>
      <c r="K117" s="5569"/>
      <c r="L117" s="5569"/>
      <c r="M117" s="5569"/>
      <c r="N117" s="5570"/>
      <c r="O117" s="1332"/>
      <c r="P117" s="1333"/>
      <c r="Q117" s="1333"/>
      <c r="R117" s="1333"/>
      <c r="S117" s="1334"/>
      <c r="T117" s="1334"/>
      <c r="U117" s="1334"/>
      <c r="V117" s="1335"/>
      <c r="W117" s="5478"/>
      <c r="X117"/>
      <c r="Y117" s="5357"/>
      <c r="Z117" s="5507"/>
      <c r="AA117" s="5508"/>
      <c r="AB117"/>
    </row>
    <row r="118" spans="1:28" ht="18" customHeight="1">
      <c r="A118" s="5357"/>
      <c r="B118" s="1506"/>
      <c r="C118" s="1053"/>
      <c r="D118" s="1054">
        <f>SUM(D76:D117)</f>
        <v>0.10700000000000001</v>
      </c>
      <c r="E118" s="1054"/>
      <c r="F118" s="1055"/>
      <c r="G118" s="1055"/>
      <c r="H118" s="1055"/>
      <c r="I118" s="1055"/>
      <c r="J118" s="1056"/>
      <c r="K118" s="1056"/>
      <c r="L118" s="1057"/>
      <c r="M118" s="1057"/>
      <c r="N118" s="36">
        <f>SUM(N76:N117)</f>
        <v>0.4425</v>
      </c>
      <c r="O118" s="1332"/>
      <c r="P118" s="1333"/>
      <c r="Q118" s="1333"/>
      <c r="R118" s="1333"/>
      <c r="S118" s="1334"/>
      <c r="T118" s="1334"/>
      <c r="U118" s="1334"/>
      <c r="V118" s="1335"/>
      <c r="W118" s="5478"/>
      <c r="X118"/>
      <c r="Y118" s="5357"/>
      <c r="Z118" s="5507"/>
      <c r="AA118" s="5508"/>
      <c r="AB118"/>
    </row>
    <row r="119" spans="1:28" ht="18" customHeight="1">
      <c r="A119" s="5357"/>
      <c r="B119" s="5571" t="s">
        <v>550</v>
      </c>
      <c r="C119" s="5572"/>
      <c r="D119" s="5572"/>
      <c r="E119" s="5572"/>
      <c r="F119" s="5572"/>
      <c r="G119" s="5572"/>
      <c r="H119" s="5572"/>
      <c r="I119" s="5572"/>
      <c r="J119" s="5572"/>
      <c r="K119" s="5572"/>
      <c r="L119" s="5572"/>
      <c r="M119" s="5572"/>
      <c r="N119" s="5573"/>
      <c r="O119" s="1326"/>
      <c r="P119" s="1326"/>
      <c r="Q119" s="1327"/>
      <c r="R119" s="1328"/>
      <c r="S119" s="1328"/>
      <c r="T119" s="1328"/>
      <c r="U119" s="1328"/>
      <c r="V119" s="1329"/>
      <c r="W119" s="5478"/>
      <c r="X119"/>
      <c r="Y119" s="5357"/>
      <c r="Z119" s="1288" t="s">
        <v>1382</v>
      </c>
      <c r="AA119"/>
      <c r="AB119"/>
    </row>
    <row r="120" spans="1:28" ht="18" customHeight="1">
      <c r="A120" s="5357"/>
      <c r="B120" s="1382"/>
      <c r="C120" s="955" t="s">
        <v>295</v>
      </c>
      <c r="D120" s="956"/>
      <c r="E120" s="956"/>
      <c r="F120" s="956"/>
      <c r="G120" s="5323" t="s">
        <v>247</v>
      </c>
      <c r="H120" s="5323"/>
      <c r="I120" s="5323"/>
      <c r="J120" s="5323"/>
      <c r="K120" s="5323"/>
      <c r="L120" s="5323"/>
      <c r="M120" s="5323"/>
      <c r="N120" s="5324"/>
      <c r="O120" s="1326"/>
      <c r="P120" s="1326"/>
      <c r="Q120" s="1327"/>
      <c r="R120" s="1328"/>
      <c r="S120" s="1328"/>
      <c r="T120" s="1328"/>
      <c r="U120" s="1328"/>
      <c r="V120" s="1329"/>
      <c r="W120" s="5478"/>
      <c r="X120"/>
      <c r="Y120" s="5357"/>
      <c r="Z120" s="1288" t="s">
        <v>1382</v>
      </c>
      <c r="AA120"/>
      <c r="AB120"/>
    </row>
    <row r="121" spans="1:28" ht="18" customHeight="1">
      <c r="A121" s="5357"/>
      <c r="B121" s="1507"/>
      <c r="C121" s="957" t="s">
        <v>316</v>
      </c>
      <c r="D121" s="958" t="s">
        <v>345</v>
      </c>
      <c r="E121" s="959"/>
      <c r="F121" s="959"/>
      <c r="G121" s="5323"/>
      <c r="H121" s="5323"/>
      <c r="I121" s="5323"/>
      <c r="J121" s="5323"/>
      <c r="K121" s="5323"/>
      <c r="L121" s="5323"/>
      <c r="M121" s="5323"/>
      <c r="N121" s="5324"/>
      <c r="O121" s="1326"/>
      <c r="P121" s="1326"/>
      <c r="Q121" s="1327"/>
      <c r="R121" s="1328"/>
      <c r="S121" s="1328"/>
      <c r="T121" s="1328"/>
      <c r="U121" s="1328"/>
      <c r="V121" s="1329"/>
      <c r="W121" s="5478"/>
      <c r="X121"/>
      <c r="Y121" s="5357"/>
      <c r="Z121" s="1288" t="s">
        <v>1382</v>
      </c>
      <c r="AA121"/>
      <c r="AB121"/>
    </row>
    <row r="122" spans="1:28" ht="18" customHeight="1">
      <c r="A122" s="5357"/>
      <c r="B122" s="1507"/>
      <c r="C122" s="960" t="s">
        <v>297</v>
      </c>
      <c r="D122" s="955" t="s">
        <v>298</v>
      </c>
      <c r="E122" s="959"/>
      <c r="F122" s="959"/>
      <c r="G122" s="955"/>
      <c r="H122" s="961"/>
      <c r="I122" s="961"/>
      <c r="J122" s="961"/>
      <c r="K122" s="961"/>
      <c r="L122" s="961"/>
      <c r="M122" s="961"/>
      <c r="N122" s="39"/>
      <c r="O122" s="1326"/>
      <c r="P122" s="1326"/>
      <c r="Q122" s="1327"/>
      <c r="R122" s="1328"/>
      <c r="S122" s="1328"/>
      <c r="T122" s="1328"/>
      <c r="U122" s="1328"/>
      <c r="V122" s="1329"/>
      <c r="W122" s="5478"/>
      <c r="X122"/>
      <c r="Y122" s="5357"/>
      <c r="Z122" s="1288" t="s">
        <v>1382</v>
      </c>
      <c r="AA122"/>
      <c r="AB122"/>
    </row>
    <row r="123" spans="1:28" ht="18" customHeight="1">
      <c r="A123" s="5357"/>
      <c r="B123" s="1318"/>
      <c r="C123" s="962"/>
      <c r="D123" s="963"/>
      <c r="E123" s="964"/>
      <c r="F123" s="964"/>
      <c r="G123" s="965"/>
      <c r="H123" s="966"/>
      <c r="I123" s="966"/>
      <c r="J123" s="966"/>
      <c r="K123" s="1062" t="s">
        <v>299</v>
      </c>
      <c r="L123" s="966"/>
      <c r="M123" s="966"/>
      <c r="N123" s="40"/>
      <c r="O123" s="1326"/>
      <c r="P123" s="1326"/>
      <c r="Q123" s="1327"/>
      <c r="R123" s="1328"/>
      <c r="S123" s="1328"/>
      <c r="T123" s="1328"/>
      <c r="U123" s="1328"/>
      <c r="V123" s="1329"/>
      <c r="W123" s="5478"/>
      <c r="X123"/>
      <c r="Y123" s="5357"/>
      <c r="Z123" s="1288" t="s">
        <v>1382</v>
      </c>
      <c r="AA123"/>
      <c r="AB123"/>
    </row>
    <row r="124" spans="1:28" ht="18" customHeight="1">
      <c r="A124" s="5357"/>
      <c r="B124" s="2896">
        <v>1</v>
      </c>
      <c r="C124" s="968" t="s">
        <v>346</v>
      </c>
      <c r="D124" s="374"/>
      <c r="E124" s="374"/>
      <c r="F124" s="374"/>
      <c r="G124" s="374"/>
      <c r="H124" s="374"/>
      <c r="I124" s="374"/>
      <c r="J124" s="374"/>
      <c r="K124" s="1062" t="s">
        <v>300</v>
      </c>
      <c r="L124" s="374"/>
      <c r="M124" s="374"/>
      <c r="N124" s="41"/>
      <c r="O124" s="1326"/>
      <c r="P124" s="1326"/>
      <c r="Q124" s="1327"/>
      <c r="R124" s="1328"/>
      <c r="S124" s="1328"/>
      <c r="T124" s="1328"/>
      <c r="U124" s="1328"/>
      <c r="V124" s="1329"/>
      <c r="W124" s="5478"/>
      <c r="X124"/>
      <c r="Y124" s="5357"/>
      <c r="Z124" s="1288" t="s">
        <v>1382</v>
      </c>
      <c r="AA124"/>
      <c r="AB124"/>
    </row>
    <row r="125" spans="1:28" ht="18" customHeight="1">
      <c r="A125" s="5357"/>
      <c r="B125" s="2896">
        <f>LARGE(B124:B124,1)+1</f>
        <v>2</v>
      </c>
      <c r="C125" s="967"/>
      <c r="D125" s="374"/>
      <c r="E125" s="374"/>
      <c r="F125" s="374"/>
      <c r="G125" s="374"/>
      <c r="H125" s="374"/>
      <c r="I125" s="374"/>
      <c r="J125" s="374"/>
      <c r="K125" s="1062" t="s">
        <v>302</v>
      </c>
      <c r="L125" s="374"/>
      <c r="M125" s="374"/>
      <c r="N125" s="41"/>
      <c r="O125" s="1326"/>
      <c r="P125" s="1326"/>
      <c r="Q125" s="1327"/>
      <c r="R125" s="1328"/>
      <c r="S125" s="1328"/>
      <c r="T125" s="1328"/>
      <c r="U125" s="1328"/>
      <c r="V125" s="1329"/>
      <c r="W125" s="5478"/>
      <c r="X125"/>
      <c r="Y125" s="5357"/>
      <c r="Z125" s="1288" t="s">
        <v>1382</v>
      </c>
      <c r="AA125"/>
      <c r="AB125"/>
    </row>
    <row r="126" spans="1:28" ht="18" customHeight="1">
      <c r="A126" s="5357"/>
      <c r="B126" s="2896">
        <f>LARGE(B124:B125,1)+1</f>
        <v>3</v>
      </c>
      <c r="C126" s="968" t="s">
        <v>347</v>
      </c>
      <c r="D126" s="374"/>
      <c r="E126" s="374"/>
      <c r="F126" s="374"/>
      <c r="G126" s="374"/>
      <c r="H126" s="374"/>
      <c r="I126" s="374"/>
      <c r="J126" s="374"/>
      <c r="K126" s="374"/>
      <c r="L126" s="374"/>
      <c r="M126" s="374"/>
      <c r="N126" s="41"/>
      <c r="O126" s="1326"/>
      <c r="P126" s="1326"/>
      <c r="Q126" s="1327"/>
      <c r="R126" s="1328"/>
      <c r="S126" s="1328"/>
      <c r="T126" s="1328"/>
      <c r="U126" s="1328"/>
      <c r="V126" s="1329"/>
      <c r="W126" s="5478"/>
      <c r="X126"/>
      <c r="Y126" s="5357"/>
      <c r="Z126" s="1288" t="s">
        <v>1382</v>
      </c>
      <c r="AA126"/>
      <c r="AB126"/>
    </row>
    <row r="127" spans="1:28" ht="18" customHeight="1">
      <c r="A127" s="5357"/>
      <c r="B127" s="2896">
        <f>LARGE(B124:B126,1)+1</f>
        <v>4</v>
      </c>
      <c r="C127" s="968"/>
      <c r="D127" s="374"/>
      <c r="E127" s="374"/>
      <c r="F127" s="374"/>
      <c r="G127" s="374"/>
      <c r="H127" s="374"/>
      <c r="I127" s="374"/>
      <c r="J127" s="374"/>
      <c r="K127" s="374"/>
      <c r="L127" s="374"/>
      <c r="M127" s="374"/>
      <c r="N127" s="41"/>
      <c r="O127" s="1326"/>
      <c r="P127" s="1326"/>
      <c r="Q127" s="1327"/>
      <c r="R127" s="1328"/>
      <c r="S127" s="1328"/>
      <c r="T127" s="1328"/>
      <c r="U127" s="1328"/>
      <c r="V127" s="1329"/>
      <c r="W127" s="5478"/>
      <c r="X127"/>
      <c r="Y127" s="5357"/>
      <c r="Z127" s="1288" t="s">
        <v>1382</v>
      </c>
      <c r="AA127"/>
      <c r="AB127"/>
    </row>
    <row r="128" spans="1:28" ht="18" customHeight="1">
      <c r="A128" s="5357"/>
      <c r="B128" s="2896">
        <f>LARGE(B124:B127,1)+1</f>
        <v>5</v>
      </c>
      <c r="C128" s="968" t="s">
        <v>298</v>
      </c>
      <c r="D128" s="374"/>
      <c r="E128" s="374"/>
      <c r="F128" s="374"/>
      <c r="G128" s="374"/>
      <c r="H128" s="374"/>
      <c r="I128" s="374"/>
      <c r="J128" s="374"/>
      <c r="K128" s="374"/>
      <c r="L128" s="374"/>
      <c r="M128" s="374"/>
      <c r="N128" s="41"/>
      <c r="O128" s="1326"/>
      <c r="P128" s="1326"/>
      <c r="Q128" s="1327"/>
      <c r="R128" s="1328"/>
      <c r="S128" s="1328"/>
      <c r="T128" s="1328"/>
      <c r="U128" s="1328"/>
      <c r="V128" s="1329"/>
      <c r="W128" s="5478"/>
      <c r="X128"/>
      <c r="Y128" s="5357"/>
      <c r="Z128" s="1288" t="s">
        <v>1382</v>
      </c>
      <c r="AA128"/>
      <c r="AB128"/>
    </row>
    <row r="129" spans="1:28" ht="18" customHeight="1">
      <c r="A129" s="5357"/>
      <c r="B129" s="2896">
        <f>LARGE(B124:B128,1)+1</f>
        <v>6</v>
      </c>
      <c r="C129" s="968"/>
      <c r="D129" s="374"/>
      <c r="E129" s="374"/>
      <c r="F129" s="374"/>
      <c r="G129" s="374"/>
      <c r="H129" s="374"/>
      <c r="I129" s="374"/>
      <c r="J129" s="374"/>
      <c r="K129" s="374"/>
      <c r="L129" s="374"/>
      <c r="M129" s="374"/>
      <c r="N129" s="41"/>
      <c r="O129" s="1326"/>
      <c r="P129" s="1326"/>
      <c r="Q129" s="1327"/>
      <c r="R129" s="1328"/>
      <c r="S129" s="1328"/>
      <c r="T129" s="1328"/>
      <c r="U129" s="1328"/>
      <c r="V129" s="1329"/>
      <c r="W129" s="5478"/>
      <c r="X129"/>
      <c r="Y129" s="5357"/>
      <c r="Z129" s="1288" t="s">
        <v>1382</v>
      </c>
      <c r="AA129"/>
      <c r="AB129"/>
    </row>
    <row r="130" spans="1:28" ht="18" customHeight="1">
      <c r="A130" s="5357"/>
      <c r="B130" s="2896">
        <f>LARGE(B124:B129,1)+1</f>
        <v>7</v>
      </c>
      <c r="C130" s="968" t="s">
        <v>348</v>
      </c>
      <c r="D130" s="374"/>
      <c r="E130" s="374"/>
      <c r="F130" s="374"/>
      <c r="G130" s="374"/>
      <c r="H130" s="374"/>
      <c r="I130" s="374"/>
      <c r="J130" s="374"/>
      <c r="K130" s="374"/>
      <c r="L130" s="374"/>
      <c r="M130" s="374"/>
      <c r="N130" s="41"/>
      <c r="O130" s="1326"/>
      <c r="P130" s="1326"/>
      <c r="Q130" s="1327"/>
      <c r="R130" s="1328"/>
      <c r="S130" s="1328"/>
      <c r="T130" s="1328"/>
      <c r="U130" s="1328"/>
      <c r="V130" s="1329"/>
      <c r="W130" s="5478"/>
      <c r="X130"/>
      <c r="Y130" s="5357"/>
      <c r="Z130" s="1288" t="s">
        <v>1382</v>
      </c>
      <c r="AA130"/>
      <c r="AB130"/>
    </row>
    <row r="131" spans="1:28" ht="18" customHeight="1">
      <c r="A131" s="5357"/>
      <c r="B131" s="2896">
        <f>LARGE(B124:B130,1)+1</f>
        <v>8</v>
      </c>
      <c r="C131" s="968"/>
      <c r="D131" s="374"/>
      <c r="E131" s="374"/>
      <c r="F131" s="374"/>
      <c r="G131" s="374"/>
      <c r="H131" s="374"/>
      <c r="I131" s="374"/>
      <c r="J131" s="374"/>
      <c r="K131" s="374"/>
      <c r="L131" s="374"/>
      <c r="M131" s="374"/>
      <c r="N131" s="41"/>
      <c r="O131" s="1326"/>
      <c r="P131" s="1326"/>
      <c r="Q131" s="1327"/>
      <c r="R131" s="1328"/>
      <c r="S131" s="1328"/>
      <c r="T131" s="1328"/>
      <c r="U131" s="1328"/>
      <c r="V131" s="1329"/>
      <c r="W131" s="5478"/>
      <c r="X131"/>
      <c r="Y131" s="5357"/>
      <c r="Z131" s="1288" t="s">
        <v>1382</v>
      </c>
      <c r="AA131"/>
      <c r="AB131"/>
    </row>
    <row r="132" spans="1:28" ht="18" customHeight="1">
      <c r="A132" s="5357"/>
      <c r="B132" s="2896">
        <f>LARGE(B124:B131,1)+1</f>
        <v>9</v>
      </c>
      <c r="C132" s="968" t="s">
        <v>349</v>
      </c>
      <c r="D132" s="374"/>
      <c r="E132" s="374"/>
      <c r="F132" s="374"/>
      <c r="G132" s="374"/>
      <c r="H132" s="374"/>
      <c r="I132" s="374"/>
      <c r="J132" s="374"/>
      <c r="K132" s="374"/>
      <c r="L132" s="374"/>
      <c r="M132" s="374"/>
      <c r="N132" s="41"/>
      <c r="O132" s="1326"/>
      <c r="P132" s="1326"/>
      <c r="Q132" s="1327"/>
      <c r="R132" s="1328"/>
      <c r="S132" s="1328"/>
      <c r="T132" s="1328"/>
      <c r="U132" s="1328"/>
      <c r="V132" s="1329"/>
      <c r="W132" s="5478"/>
      <c r="X132"/>
      <c r="Y132" s="5357"/>
      <c r="Z132" s="1288" t="s">
        <v>1382</v>
      </c>
      <c r="AA132"/>
      <c r="AB132"/>
    </row>
    <row r="133" spans="1:28" ht="18" customHeight="1">
      <c r="A133" s="5357"/>
      <c r="B133" s="2896">
        <f>LARGE(B124:B132,1)+1</f>
        <v>10</v>
      </c>
      <c r="C133" s="968"/>
      <c r="D133" s="374"/>
      <c r="E133" s="374"/>
      <c r="F133" s="374"/>
      <c r="G133" s="374"/>
      <c r="H133" s="374"/>
      <c r="I133" s="374"/>
      <c r="J133" s="374"/>
      <c r="K133" s="374"/>
      <c r="L133" s="374"/>
      <c r="M133" s="374"/>
      <c r="N133" s="41"/>
      <c r="O133" s="1326"/>
      <c r="P133" s="1326"/>
      <c r="Q133" s="1327"/>
      <c r="R133" s="1328"/>
      <c r="S133" s="1328"/>
      <c r="T133" s="1328"/>
      <c r="U133" s="1328"/>
      <c r="V133" s="1329"/>
      <c r="W133" s="5478"/>
      <c r="X133"/>
      <c r="Y133" s="5357"/>
      <c r="Z133" s="1288" t="s">
        <v>1382</v>
      </c>
      <c r="AA133"/>
      <c r="AB133"/>
    </row>
    <row r="134" spans="1:28" ht="18" customHeight="1">
      <c r="A134" s="5357"/>
      <c r="B134" s="2896">
        <f>LARGE(B124:B133,1)+1</f>
        <v>11</v>
      </c>
      <c r="C134" s="968"/>
      <c r="D134" s="374"/>
      <c r="E134" s="374"/>
      <c r="F134" s="374"/>
      <c r="G134" s="374"/>
      <c r="H134" s="374"/>
      <c r="I134" s="374"/>
      <c r="J134" s="374"/>
      <c r="K134" s="374"/>
      <c r="L134" s="374"/>
      <c r="M134" s="374"/>
      <c r="N134" s="41"/>
      <c r="O134" s="1326"/>
      <c r="P134" s="1326"/>
      <c r="Q134" s="1327"/>
      <c r="R134" s="1328"/>
      <c r="S134" s="1328"/>
      <c r="T134" s="1328"/>
      <c r="U134" s="1328"/>
      <c r="V134" s="1329"/>
      <c r="W134" s="5478"/>
      <c r="X134"/>
      <c r="Y134" s="5357"/>
      <c r="Z134" s="1288" t="s">
        <v>1382</v>
      </c>
      <c r="AA134"/>
      <c r="AB134"/>
    </row>
    <row r="135" spans="1:28" ht="18" customHeight="1">
      <c r="A135" s="5357"/>
      <c r="B135" s="2896">
        <f>LARGE(B124:B134,1)+1</f>
        <v>12</v>
      </c>
      <c r="C135" s="968"/>
      <c r="D135" s="374"/>
      <c r="E135" s="374"/>
      <c r="F135" s="374"/>
      <c r="G135" s="374"/>
      <c r="H135" s="374"/>
      <c r="I135" s="374"/>
      <c r="J135" s="374"/>
      <c r="K135" s="374"/>
      <c r="L135" s="374"/>
      <c r="M135" s="374"/>
      <c r="N135" s="41"/>
      <c r="O135" s="1326"/>
      <c r="P135" s="1326"/>
      <c r="Q135" s="1327"/>
      <c r="R135" s="1328"/>
      <c r="S135" s="1328"/>
      <c r="T135" s="1328"/>
      <c r="U135" s="1328"/>
      <c r="V135" s="1329"/>
      <c r="W135" s="5478"/>
      <c r="X135"/>
      <c r="Y135" s="5357"/>
      <c r="Z135" s="1288" t="s">
        <v>1382</v>
      </c>
      <c r="AA135"/>
      <c r="AB135"/>
    </row>
    <row r="136" spans="1:28" ht="18" customHeight="1">
      <c r="A136" s="5357"/>
      <c r="B136" s="2896">
        <f>LARGE(B124:B135,1)+1</f>
        <v>13</v>
      </c>
      <c r="C136" s="968"/>
      <c r="D136" s="374"/>
      <c r="E136" s="374"/>
      <c r="F136" s="374"/>
      <c r="G136" s="374"/>
      <c r="H136" s="374"/>
      <c r="I136" s="374"/>
      <c r="J136" s="374"/>
      <c r="K136" s="374"/>
      <c r="L136" s="374"/>
      <c r="M136" s="374"/>
      <c r="N136" s="41"/>
      <c r="O136" s="1326"/>
      <c r="P136" s="1326"/>
      <c r="Q136" s="1327"/>
      <c r="R136" s="1328"/>
      <c r="S136" s="1328"/>
      <c r="T136" s="1328"/>
      <c r="U136" s="1328"/>
      <c r="V136" s="1329"/>
      <c r="W136" s="5478"/>
      <c r="X136"/>
      <c r="Y136" s="5357"/>
      <c r="Z136" s="1288" t="s">
        <v>1382</v>
      </c>
      <c r="AA136"/>
      <c r="AB136"/>
    </row>
    <row r="137" spans="1:28" ht="18" customHeight="1">
      <c r="A137" s="5357"/>
      <c r="B137" s="2896">
        <f>LARGE(B124:B136,1)+1</f>
        <v>14</v>
      </c>
      <c r="C137" s="968"/>
      <c r="D137" s="374"/>
      <c r="E137" s="374"/>
      <c r="F137" s="374"/>
      <c r="G137" s="374"/>
      <c r="H137" s="374"/>
      <c r="I137" s="374"/>
      <c r="J137" s="374"/>
      <c r="K137" s="374"/>
      <c r="L137" s="374"/>
      <c r="M137" s="374"/>
      <c r="N137" s="41"/>
      <c r="O137" s="1326"/>
      <c r="P137" s="1326"/>
      <c r="Q137" s="1327"/>
      <c r="R137" s="1328"/>
      <c r="S137" s="1328"/>
      <c r="T137" s="1328"/>
      <c r="U137" s="1328"/>
      <c r="V137" s="1329"/>
      <c r="W137" s="5478"/>
      <c r="X137"/>
      <c r="Y137" s="5357"/>
      <c r="Z137" s="1288" t="s">
        <v>1382</v>
      </c>
      <c r="AA137"/>
      <c r="AB137"/>
    </row>
    <row r="138" spans="1:28" ht="18" customHeight="1">
      <c r="A138" s="5357"/>
      <c r="B138" s="2896">
        <f>LARGE(B124:B137,1)+1</f>
        <v>15</v>
      </c>
      <c r="C138" s="968"/>
      <c r="D138" s="374"/>
      <c r="E138" s="374"/>
      <c r="F138" s="374"/>
      <c r="G138" s="374"/>
      <c r="H138" s="374"/>
      <c r="I138" s="374"/>
      <c r="J138" s="374"/>
      <c r="K138" s="374"/>
      <c r="L138" s="374"/>
      <c r="M138" s="374"/>
      <c r="N138" s="41"/>
      <c r="O138" s="1326"/>
      <c r="P138" s="1326"/>
      <c r="Q138" s="1327"/>
      <c r="R138" s="1328"/>
      <c r="S138" s="1328"/>
      <c r="T138" s="1328"/>
      <c r="U138" s="1328"/>
      <c r="V138" s="1329"/>
      <c r="W138" s="5478"/>
      <c r="X138"/>
      <c r="Y138" s="5357"/>
      <c r="Z138" s="1288" t="s">
        <v>1382</v>
      </c>
      <c r="AA138"/>
      <c r="AB138"/>
    </row>
    <row r="139" spans="1:28" ht="18" customHeight="1">
      <c r="A139" s="5357"/>
      <c r="B139" s="2896">
        <f>LARGE(B124:B138,1)+1</f>
        <v>16</v>
      </c>
      <c r="C139" s="968"/>
      <c r="D139" s="374"/>
      <c r="E139" s="374"/>
      <c r="F139" s="374"/>
      <c r="G139" s="374"/>
      <c r="H139" s="374"/>
      <c r="I139" s="374"/>
      <c r="J139" s="374"/>
      <c r="K139" s="374"/>
      <c r="L139" s="374"/>
      <c r="M139" s="374"/>
      <c r="N139" s="41"/>
      <c r="O139" s="1326"/>
      <c r="P139" s="1326"/>
      <c r="Q139" s="1327"/>
      <c r="R139" s="1328"/>
      <c r="S139" s="1328"/>
      <c r="T139" s="1328"/>
      <c r="U139" s="1328"/>
      <c r="V139" s="1329"/>
      <c r="W139" s="5478"/>
      <c r="X139"/>
      <c r="Y139" s="5357"/>
      <c r="Z139" s="1288" t="s">
        <v>1382</v>
      </c>
      <c r="AA139"/>
      <c r="AB139"/>
    </row>
    <row r="140" spans="1:28" ht="18" customHeight="1">
      <c r="A140" s="5357"/>
      <c r="B140" s="2896">
        <f>LARGE(B124:B139,1)+1</f>
        <v>17</v>
      </c>
      <c r="C140" s="968"/>
      <c r="D140" s="374"/>
      <c r="E140" s="374"/>
      <c r="F140" s="374"/>
      <c r="G140" s="374"/>
      <c r="H140" s="374"/>
      <c r="I140" s="374"/>
      <c r="J140" s="374"/>
      <c r="K140" s="374"/>
      <c r="L140" s="374"/>
      <c r="M140" s="374"/>
      <c r="N140" s="41"/>
      <c r="O140" s="1326"/>
      <c r="P140" s="1326"/>
      <c r="Q140" s="1327"/>
      <c r="R140" s="1328"/>
      <c r="S140" s="1328"/>
      <c r="T140" s="1328"/>
      <c r="U140" s="1328"/>
      <c r="V140" s="1329"/>
      <c r="W140" s="5478"/>
      <c r="X140"/>
      <c r="Y140" s="5357"/>
      <c r="Z140" s="1288" t="s">
        <v>1382</v>
      </c>
      <c r="AA140"/>
      <c r="AB140"/>
    </row>
    <row r="141" spans="1:28" ht="18" customHeight="1">
      <c r="A141" s="5357"/>
      <c r="B141" s="2896">
        <f>LARGE(B124:B140,1)+1</f>
        <v>18</v>
      </c>
      <c r="C141" s="968"/>
      <c r="D141" s="374"/>
      <c r="E141" s="374"/>
      <c r="F141" s="374"/>
      <c r="G141" s="374"/>
      <c r="H141" s="374"/>
      <c r="I141" s="374"/>
      <c r="J141" s="374"/>
      <c r="K141" s="374"/>
      <c r="L141" s="374"/>
      <c r="M141" s="374"/>
      <c r="N141" s="41"/>
      <c r="O141" s="1326"/>
      <c r="P141" s="1326"/>
      <c r="Q141" s="1327"/>
      <c r="R141" s="1328"/>
      <c r="S141" s="1328"/>
      <c r="T141" s="1328"/>
      <c r="U141" s="1328"/>
      <c r="V141" s="1329"/>
      <c r="W141" s="5478"/>
      <c r="X141"/>
      <c r="Y141" s="5357"/>
      <c r="Z141" s="1288" t="s">
        <v>1382</v>
      </c>
      <c r="AA141"/>
      <c r="AB141"/>
    </row>
    <row r="142" spans="1:28" ht="18" customHeight="1">
      <c r="A142" s="5357"/>
      <c r="B142" s="2896">
        <f>LARGE(B124:B141,1)+1</f>
        <v>19</v>
      </c>
      <c r="C142" s="968"/>
      <c r="D142" s="374"/>
      <c r="E142" s="374"/>
      <c r="F142" s="374"/>
      <c r="G142" s="374"/>
      <c r="H142" s="374"/>
      <c r="I142" s="374"/>
      <c r="J142" s="374"/>
      <c r="K142" s="374"/>
      <c r="L142" s="374"/>
      <c r="M142" s="374"/>
      <c r="N142" s="41"/>
      <c r="O142" s="1326"/>
      <c r="P142" s="1326"/>
      <c r="Q142" s="1327"/>
      <c r="R142" s="1328"/>
      <c r="S142" s="1328"/>
      <c r="T142" s="1328"/>
      <c r="U142" s="1328"/>
      <c r="V142" s="1329"/>
      <c r="W142" s="5478"/>
      <c r="X142"/>
      <c r="Y142" s="5357"/>
      <c r="Z142" s="1288" t="s">
        <v>1382</v>
      </c>
      <c r="AA142"/>
      <c r="AB142"/>
    </row>
    <row r="143" spans="1:28" ht="18" customHeight="1">
      <c r="A143" s="5357"/>
      <c r="B143" s="2896">
        <f>LARGE(B124:B142,1)+1</f>
        <v>20</v>
      </c>
      <c r="C143" s="968"/>
      <c r="D143" s="374"/>
      <c r="E143" s="374"/>
      <c r="F143" s="374"/>
      <c r="G143" s="374"/>
      <c r="H143" s="374"/>
      <c r="I143" s="374"/>
      <c r="J143" s="374"/>
      <c r="K143" s="374"/>
      <c r="L143" s="374"/>
      <c r="M143" s="374"/>
      <c r="N143" s="41"/>
      <c r="O143" s="1326"/>
      <c r="P143" s="1326"/>
      <c r="Q143" s="1327"/>
      <c r="R143" s="1328"/>
      <c r="S143" s="1328"/>
      <c r="T143" s="1328"/>
      <c r="U143" s="1328"/>
      <c r="V143" s="1329"/>
      <c r="W143" s="5478"/>
      <c r="X143"/>
      <c r="Y143" s="5357"/>
      <c r="Z143" s="1288" t="s">
        <v>1382</v>
      </c>
      <c r="AA143"/>
      <c r="AB143"/>
    </row>
    <row r="144" spans="1:28" ht="18" customHeight="1">
      <c r="A144" s="5357"/>
      <c r="B144" s="2896">
        <f>LARGE(B124:B143,1)+1</f>
        <v>21</v>
      </c>
      <c r="C144" s="968"/>
      <c r="D144" s="374"/>
      <c r="E144" s="374"/>
      <c r="F144" s="374"/>
      <c r="G144" s="374"/>
      <c r="H144" s="374"/>
      <c r="I144" s="374"/>
      <c r="J144" s="374"/>
      <c r="K144" s="374"/>
      <c r="L144" s="374"/>
      <c r="M144" s="374"/>
      <c r="N144" s="41"/>
      <c r="O144" s="1326"/>
      <c r="P144" s="1326"/>
      <c r="Q144" s="1327"/>
      <c r="R144" s="1328"/>
      <c r="S144" s="1328"/>
      <c r="T144" s="1328"/>
      <c r="U144" s="1328"/>
      <c r="V144" s="1329"/>
      <c r="W144" s="5478"/>
      <c r="X144"/>
      <c r="Y144" s="5357"/>
      <c r="Z144" s="1288" t="s">
        <v>1382</v>
      </c>
      <c r="AA144"/>
      <c r="AB144"/>
    </row>
    <row r="145" spans="1:28" ht="18" customHeight="1">
      <c r="A145" s="5357"/>
      <c r="B145" s="2896">
        <f>LARGE(B124:B144,1)+1</f>
        <v>22</v>
      </c>
      <c r="C145" s="968"/>
      <c r="D145" s="374"/>
      <c r="E145" s="374"/>
      <c r="F145" s="374"/>
      <c r="G145" s="374"/>
      <c r="H145" s="374"/>
      <c r="I145" s="374"/>
      <c r="J145" s="374"/>
      <c r="K145" s="374"/>
      <c r="L145" s="374"/>
      <c r="M145" s="374"/>
      <c r="N145" s="41"/>
      <c r="O145" s="1326"/>
      <c r="P145" s="1326"/>
      <c r="Q145" s="1327"/>
      <c r="R145" s="1328"/>
      <c r="S145" s="1328"/>
      <c r="T145" s="1328"/>
      <c r="U145" s="1328"/>
      <c r="V145" s="1329"/>
      <c r="W145" s="5478"/>
      <c r="X145"/>
      <c r="Y145" s="5357"/>
      <c r="Z145" s="1288" t="s">
        <v>1382</v>
      </c>
      <c r="AA145"/>
      <c r="AB145"/>
    </row>
    <row r="146" spans="1:28" ht="18" customHeight="1">
      <c r="A146" s="5357"/>
      <c r="B146" s="2896">
        <f>LARGE(B124:B145,1)+1</f>
        <v>23</v>
      </c>
      <c r="C146" s="968"/>
      <c r="D146" s="374"/>
      <c r="E146" s="374"/>
      <c r="F146" s="374"/>
      <c r="G146" s="374"/>
      <c r="H146" s="374"/>
      <c r="I146" s="374"/>
      <c r="J146" s="374"/>
      <c r="K146" s="374"/>
      <c r="L146" s="374"/>
      <c r="M146" s="374"/>
      <c r="N146" s="41"/>
      <c r="O146" s="1326"/>
      <c r="P146" s="1326"/>
      <c r="Q146" s="1327"/>
      <c r="R146" s="1328"/>
      <c r="S146" s="1328"/>
      <c r="T146" s="1328"/>
      <c r="U146" s="1328"/>
      <c r="V146" s="1329"/>
      <c r="W146" s="5478"/>
      <c r="X146"/>
      <c r="Y146" s="5357"/>
      <c r="Z146" s="1288" t="s">
        <v>1382</v>
      </c>
      <c r="AA146"/>
      <c r="AB146"/>
    </row>
    <row r="147" spans="1:28" ht="18" customHeight="1">
      <c r="A147" s="5357"/>
      <c r="B147" s="2896">
        <f>LARGE(B124:B146,1)+1</f>
        <v>24</v>
      </c>
      <c r="C147" s="968"/>
      <c r="D147" s="374"/>
      <c r="E147" s="374"/>
      <c r="F147" s="374"/>
      <c r="G147" s="374"/>
      <c r="H147" s="374"/>
      <c r="I147" s="374"/>
      <c r="J147" s="374"/>
      <c r="K147" s="374"/>
      <c r="L147" s="374"/>
      <c r="M147" s="374"/>
      <c r="N147" s="41"/>
      <c r="O147" s="1326"/>
      <c r="P147" s="1326"/>
      <c r="Q147" s="1327"/>
      <c r="R147" s="1328"/>
      <c r="S147" s="1328"/>
      <c r="T147" s="1328"/>
      <c r="U147" s="1328"/>
      <c r="V147" s="1329"/>
      <c r="W147" s="5478"/>
      <c r="X147"/>
      <c r="Y147" s="5357"/>
      <c r="Z147" s="1288" t="s">
        <v>1382</v>
      </c>
      <c r="AA147"/>
      <c r="AB147"/>
    </row>
    <row r="148" spans="1:28" ht="18" customHeight="1">
      <c r="A148" s="5357"/>
      <c r="B148" s="2896">
        <f>LARGE(B124:B147,1)+1</f>
        <v>25</v>
      </c>
      <c r="C148" s="968"/>
      <c r="D148" s="374"/>
      <c r="E148" s="374"/>
      <c r="F148" s="374"/>
      <c r="G148" s="374"/>
      <c r="H148" s="374"/>
      <c r="I148" s="374"/>
      <c r="J148" s="374"/>
      <c r="K148" s="374"/>
      <c r="L148" s="374"/>
      <c r="M148" s="374"/>
      <c r="N148" s="41"/>
      <c r="O148" s="1326"/>
      <c r="P148" s="1326"/>
      <c r="Q148" s="1327"/>
      <c r="R148" s="1328"/>
      <c r="S148" s="1328"/>
      <c r="T148" s="1328"/>
      <c r="U148" s="1328"/>
      <c r="V148" s="1329"/>
      <c r="W148" s="5478"/>
      <c r="X148"/>
      <c r="Y148" s="5357"/>
      <c r="Z148" s="1288" t="s">
        <v>1382</v>
      </c>
      <c r="AA148"/>
      <c r="AB148"/>
    </row>
    <row r="149" spans="1:28" ht="18" customHeight="1">
      <c r="A149" s="5357"/>
      <c r="B149" s="2896">
        <f>LARGE(B124:B148,1)+1</f>
        <v>26</v>
      </c>
      <c r="C149" s="968"/>
      <c r="D149" s="374"/>
      <c r="E149" s="374"/>
      <c r="F149" s="374"/>
      <c r="G149" s="374"/>
      <c r="H149" s="374"/>
      <c r="I149" s="374"/>
      <c r="J149" s="374"/>
      <c r="K149" s="374"/>
      <c r="L149" s="374"/>
      <c r="M149" s="374"/>
      <c r="N149" s="41"/>
      <c r="O149" s="1326"/>
      <c r="P149" s="1326"/>
      <c r="Q149" s="1327"/>
      <c r="R149" s="1328"/>
      <c r="S149" s="1328"/>
      <c r="T149" s="1328"/>
      <c r="U149" s="1328"/>
      <c r="V149" s="1329"/>
      <c r="W149" s="5478"/>
      <c r="X149"/>
      <c r="Y149" s="5357"/>
      <c r="Z149" s="1288" t="s">
        <v>1382</v>
      </c>
      <c r="AA149"/>
      <c r="AB149"/>
    </row>
    <row r="150" spans="1:28" ht="18" customHeight="1">
      <c r="A150" s="5357"/>
      <c r="B150" s="2896">
        <f>LARGE(B124:B149,1)+1</f>
        <v>27</v>
      </c>
      <c r="C150" s="968"/>
      <c r="D150" s="374"/>
      <c r="E150" s="374"/>
      <c r="F150" s="374"/>
      <c r="G150" s="374"/>
      <c r="H150" s="374"/>
      <c r="I150" s="374"/>
      <c r="J150" s="374"/>
      <c r="K150" s="374"/>
      <c r="L150" s="374"/>
      <c r="M150" s="374"/>
      <c r="N150" s="41"/>
      <c r="O150" s="1326"/>
      <c r="P150" s="1326"/>
      <c r="Q150" s="1327"/>
      <c r="R150" s="1328"/>
      <c r="S150" s="1328"/>
      <c r="T150" s="1328"/>
      <c r="U150" s="1328"/>
      <c r="V150" s="1329"/>
      <c r="W150" s="5478"/>
      <c r="X150"/>
      <c r="Y150" s="5357"/>
      <c r="Z150" s="1288" t="s">
        <v>1382</v>
      </c>
      <c r="AA150"/>
      <c r="AB150"/>
    </row>
    <row r="151" spans="1:28" ht="18" customHeight="1">
      <c r="A151" s="5357"/>
      <c r="B151" s="2896">
        <f>LARGE(B124:B150,1)+1</f>
        <v>28</v>
      </c>
      <c r="C151" s="968"/>
      <c r="D151" s="374"/>
      <c r="E151" s="374"/>
      <c r="F151" s="374"/>
      <c r="G151" s="374"/>
      <c r="H151" s="374"/>
      <c r="I151" s="374"/>
      <c r="J151" s="374"/>
      <c r="K151" s="374"/>
      <c r="L151" s="374"/>
      <c r="M151" s="374"/>
      <c r="N151" s="41"/>
      <c r="O151" s="1326"/>
      <c r="P151" s="1326"/>
      <c r="Q151" s="1327"/>
      <c r="R151" s="1328"/>
      <c r="S151" s="1328"/>
      <c r="T151" s="1328"/>
      <c r="U151" s="1328"/>
      <c r="V151" s="1329"/>
      <c r="W151" s="5478"/>
      <c r="X151"/>
      <c r="Y151" s="5357"/>
      <c r="Z151" s="1288" t="s">
        <v>1382</v>
      </c>
      <c r="AA151"/>
      <c r="AB151"/>
    </row>
    <row r="152" spans="1:28" ht="18" customHeight="1">
      <c r="A152" s="5357"/>
      <c r="B152" s="2896">
        <f>LARGE(B124:B151,1)+1</f>
        <v>29</v>
      </c>
      <c r="C152" s="968"/>
      <c r="D152" s="374"/>
      <c r="E152" s="374"/>
      <c r="F152" s="374"/>
      <c r="G152" s="374"/>
      <c r="H152" s="374"/>
      <c r="I152" s="374"/>
      <c r="J152" s="374"/>
      <c r="K152" s="374"/>
      <c r="L152" s="374"/>
      <c r="M152" s="374"/>
      <c r="N152" s="41"/>
      <c r="O152" s="1326"/>
      <c r="P152" s="1326"/>
      <c r="Q152" s="1327"/>
      <c r="R152" s="1328"/>
      <c r="S152" s="1328"/>
      <c r="T152" s="1328"/>
      <c r="U152" s="1328"/>
      <c r="V152" s="1329"/>
      <c r="W152" s="5478"/>
      <c r="X152"/>
      <c r="Y152" s="5357"/>
      <c r="Z152" s="1288" t="s">
        <v>1382</v>
      </c>
      <c r="AA152"/>
      <c r="AB152"/>
    </row>
    <row r="153" spans="1:28" ht="18" customHeight="1">
      <c r="A153" s="5357"/>
      <c r="B153" s="2896">
        <f>LARGE(B124:B152,1)+1</f>
        <v>30</v>
      </c>
      <c r="C153" s="968"/>
      <c r="D153" s="374"/>
      <c r="E153" s="374"/>
      <c r="F153" s="374"/>
      <c r="G153" s="374"/>
      <c r="H153" s="374"/>
      <c r="I153" s="374"/>
      <c r="J153" s="374"/>
      <c r="K153" s="374"/>
      <c r="L153" s="374"/>
      <c r="M153" s="374"/>
      <c r="N153" s="41"/>
      <c r="O153" s="1326"/>
      <c r="P153" s="1326"/>
      <c r="Q153" s="1327"/>
      <c r="R153" s="1328"/>
      <c r="S153" s="1328"/>
      <c r="T153" s="1328"/>
      <c r="U153" s="1328"/>
      <c r="V153" s="1329"/>
      <c r="W153" s="5478"/>
      <c r="X153"/>
      <c r="Y153" s="5357"/>
      <c r="Z153" s="1288" t="s">
        <v>1382</v>
      </c>
      <c r="AA153"/>
      <c r="AB153"/>
    </row>
    <row r="154" spans="1:28" ht="18" customHeight="1">
      <c r="A154" s="5357"/>
      <c r="B154" s="2896">
        <f>LARGE(B124:B153,1)+1</f>
        <v>31</v>
      </c>
      <c r="C154" s="968"/>
      <c r="D154" s="374"/>
      <c r="E154" s="374"/>
      <c r="F154" s="374"/>
      <c r="G154" s="374"/>
      <c r="H154" s="374"/>
      <c r="I154" s="374"/>
      <c r="J154" s="374"/>
      <c r="K154" s="374"/>
      <c r="L154" s="374"/>
      <c r="M154" s="374"/>
      <c r="N154" s="41"/>
      <c r="O154" s="1326"/>
      <c r="P154" s="1326"/>
      <c r="Q154" s="1327"/>
      <c r="R154" s="1328"/>
      <c r="S154" s="1328"/>
      <c r="T154" s="1328"/>
      <c r="U154" s="1328"/>
      <c r="V154" s="1329"/>
      <c r="W154" s="5478"/>
      <c r="X154"/>
      <c r="Y154" s="5357"/>
      <c r="Z154" s="1288" t="s">
        <v>1382</v>
      </c>
      <c r="AA154"/>
      <c r="AB154"/>
    </row>
    <row r="155" spans="1:28" ht="18" customHeight="1">
      <c r="A155" s="5357"/>
      <c r="B155" s="2896">
        <f>LARGE(B124:B154,1)+1</f>
        <v>32</v>
      </c>
      <c r="C155" s="968"/>
      <c r="D155" s="374"/>
      <c r="E155" s="374"/>
      <c r="F155" s="374"/>
      <c r="G155" s="374"/>
      <c r="H155" s="374"/>
      <c r="I155" s="374"/>
      <c r="J155" s="374"/>
      <c r="K155" s="374"/>
      <c r="L155" s="374"/>
      <c r="M155" s="374"/>
      <c r="N155" s="41"/>
      <c r="O155" s="1326"/>
      <c r="P155" s="1326"/>
      <c r="Q155" s="1327"/>
      <c r="R155" s="1328"/>
      <c r="S155" s="1328"/>
      <c r="T155" s="1328"/>
      <c r="U155" s="1328"/>
      <c r="V155" s="1329"/>
      <c r="W155" s="5478"/>
      <c r="X155"/>
      <c r="Y155" s="5357"/>
      <c r="Z155" s="1288" t="s">
        <v>1382</v>
      </c>
      <c r="AA155"/>
      <c r="AB155"/>
    </row>
    <row r="156" spans="1:28" ht="18" customHeight="1">
      <c r="A156" s="5357"/>
      <c r="B156" s="2896">
        <f>LARGE(B124:B155,1)+1</f>
        <v>33</v>
      </c>
      <c r="C156" s="968"/>
      <c r="D156" s="374"/>
      <c r="E156" s="374"/>
      <c r="F156" s="374"/>
      <c r="G156" s="374"/>
      <c r="H156" s="374"/>
      <c r="I156" s="374"/>
      <c r="J156" s="374"/>
      <c r="K156" s="374"/>
      <c r="L156" s="374"/>
      <c r="M156" s="374"/>
      <c r="N156" s="41"/>
      <c r="O156" s="1326"/>
      <c r="P156" s="1326"/>
      <c r="Q156" s="1327"/>
      <c r="R156" s="1328"/>
      <c r="S156" s="1328"/>
      <c r="T156" s="1328"/>
      <c r="U156" s="1328"/>
      <c r="V156" s="1329"/>
      <c r="W156" s="5478"/>
      <c r="X156"/>
      <c r="Y156" s="5357"/>
      <c r="Z156" s="1288" t="s">
        <v>1382</v>
      </c>
      <c r="AA156"/>
      <c r="AB156"/>
    </row>
    <row r="157" spans="1:28" ht="18" customHeight="1">
      <c r="A157" s="5357"/>
      <c r="B157" s="2896">
        <f>LARGE(B124:B156,1)+1</f>
        <v>34</v>
      </c>
      <c r="C157" s="969"/>
      <c r="D157" s="374"/>
      <c r="E157" s="374"/>
      <c r="F157" s="374"/>
      <c r="G157" s="374"/>
      <c r="H157" s="374"/>
      <c r="I157" s="374"/>
      <c r="J157" s="374"/>
      <c r="K157" s="374"/>
      <c r="L157" s="374"/>
      <c r="M157" s="374"/>
      <c r="N157" s="41"/>
      <c r="O157" s="1326"/>
      <c r="P157" s="1326"/>
      <c r="Q157" s="1327"/>
      <c r="R157" s="1328"/>
      <c r="S157" s="1328"/>
      <c r="T157" s="1328"/>
      <c r="U157" s="1328"/>
      <c r="V157" s="1329"/>
      <c r="W157" s="5478"/>
      <c r="X157"/>
      <c r="Y157" s="5357"/>
      <c r="Z157" s="1288" t="s">
        <v>1382</v>
      </c>
      <c r="AA157"/>
      <c r="AB157"/>
    </row>
    <row r="158" spans="1:28" ht="18" customHeight="1">
      <c r="A158" s="5357"/>
      <c r="B158" s="2896">
        <f>LARGE(B124:B157,1)+1</f>
        <v>35</v>
      </c>
      <c r="C158" s="969"/>
      <c r="D158" s="374"/>
      <c r="E158" s="374"/>
      <c r="F158" s="374"/>
      <c r="G158" s="374"/>
      <c r="H158" s="374"/>
      <c r="I158" s="374"/>
      <c r="J158" s="374"/>
      <c r="K158" s="374"/>
      <c r="L158" s="374"/>
      <c r="M158" s="374"/>
      <c r="N158" s="41"/>
      <c r="O158" s="1326"/>
      <c r="P158" s="1326"/>
      <c r="Q158" s="1327"/>
      <c r="R158" s="1328"/>
      <c r="S158" s="1328"/>
      <c r="T158" s="1328"/>
      <c r="U158" s="1328"/>
      <c r="V158" s="1329"/>
      <c r="W158" s="5478"/>
      <c r="X158"/>
      <c r="Y158" s="5357"/>
      <c r="Z158" s="1288" t="s">
        <v>1382</v>
      </c>
      <c r="AA158"/>
      <c r="AB158"/>
    </row>
    <row r="159" spans="1:28" ht="18" customHeight="1">
      <c r="A159" s="5357"/>
      <c r="B159" s="2896">
        <f>LARGE(B124:B158,1)+1</f>
        <v>36</v>
      </c>
      <c r="C159" s="969"/>
      <c r="D159" s="374"/>
      <c r="E159" s="374"/>
      <c r="F159" s="374"/>
      <c r="G159" s="374"/>
      <c r="H159" s="374"/>
      <c r="I159" s="374"/>
      <c r="J159" s="374"/>
      <c r="K159" s="374"/>
      <c r="L159" s="374"/>
      <c r="M159" s="374"/>
      <c r="N159" s="41"/>
      <c r="O159" s="1326"/>
      <c r="P159" s="1326"/>
      <c r="Q159" s="1327"/>
      <c r="R159" s="1328"/>
      <c r="S159" s="1328"/>
      <c r="T159" s="1328"/>
      <c r="U159" s="1328"/>
      <c r="V159" s="1329"/>
      <c r="W159" s="5478"/>
      <c r="X159"/>
      <c r="Y159" s="5357"/>
      <c r="Z159" s="1288" t="s">
        <v>1382</v>
      </c>
      <c r="AA159"/>
      <c r="AB159"/>
    </row>
    <row r="160" spans="1:28" ht="18" customHeight="1">
      <c r="A160" s="5357"/>
      <c r="B160" s="2896">
        <f>LARGE(B124:B159,1)+1</f>
        <v>37</v>
      </c>
      <c r="C160" s="969"/>
      <c r="D160" s="374"/>
      <c r="E160" s="374"/>
      <c r="F160" s="374"/>
      <c r="G160" s="374"/>
      <c r="H160" s="374"/>
      <c r="I160" s="374"/>
      <c r="J160" s="374"/>
      <c r="K160" s="374"/>
      <c r="L160" s="374"/>
      <c r="M160" s="374"/>
      <c r="N160" s="41"/>
      <c r="O160" s="1326"/>
      <c r="P160" s="1326"/>
      <c r="Q160" s="1327"/>
      <c r="R160" s="1328"/>
      <c r="S160" s="1328"/>
      <c r="T160" s="1328"/>
      <c r="U160" s="1328"/>
      <c r="V160" s="1329"/>
      <c r="W160" s="5478"/>
      <c r="X160"/>
      <c r="Y160" s="5357"/>
      <c r="Z160" s="1288" t="s">
        <v>1382</v>
      </c>
      <c r="AA160"/>
      <c r="AB160"/>
    </row>
    <row r="161" spans="1:28" ht="18" customHeight="1">
      <c r="A161" s="5357"/>
      <c r="B161" s="2896">
        <f>LARGE(B124:B160,1)+1</f>
        <v>38</v>
      </c>
      <c r="C161" s="969"/>
      <c r="D161" s="374"/>
      <c r="E161" s="374"/>
      <c r="F161" s="374"/>
      <c r="G161" s="374"/>
      <c r="H161" s="374"/>
      <c r="I161" s="374"/>
      <c r="J161" s="374"/>
      <c r="K161" s="374"/>
      <c r="L161" s="374"/>
      <c r="M161" s="374"/>
      <c r="N161" s="41"/>
      <c r="O161" s="1326"/>
      <c r="P161" s="1326"/>
      <c r="Q161" s="1327"/>
      <c r="R161" s="1328"/>
      <c r="S161" s="1328"/>
      <c r="T161" s="1328"/>
      <c r="U161" s="1328"/>
      <c r="V161" s="1329"/>
      <c r="W161" s="5478"/>
      <c r="X161"/>
      <c r="Y161" s="5357"/>
      <c r="Z161" s="1288" t="s">
        <v>1382</v>
      </c>
      <c r="AA161"/>
      <c r="AB161"/>
    </row>
    <row r="162" spans="1:28" ht="18" customHeight="1">
      <c r="A162" s="5357"/>
      <c r="B162" s="2896">
        <f>LARGE(B124:B161,1)+1</f>
        <v>39</v>
      </c>
      <c r="C162" s="969"/>
      <c r="D162" s="374"/>
      <c r="E162" s="374"/>
      <c r="F162" s="374"/>
      <c r="G162" s="374"/>
      <c r="H162" s="374"/>
      <c r="I162" s="374"/>
      <c r="J162" s="374"/>
      <c r="K162" s="374"/>
      <c r="L162" s="374"/>
      <c r="M162" s="374"/>
      <c r="N162" s="41"/>
      <c r="O162" s="1326"/>
      <c r="P162" s="1326"/>
      <c r="Q162" s="1327"/>
      <c r="R162" s="1328"/>
      <c r="S162" s="1328"/>
      <c r="T162" s="1328"/>
      <c r="U162" s="1328"/>
      <c r="V162" s="1329"/>
      <c r="W162" s="5478"/>
      <c r="X162"/>
      <c r="Y162" s="5357"/>
      <c r="Z162" s="1288" t="s">
        <v>1382</v>
      </c>
      <c r="AA162"/>
      <c r="AB162"/>
    </row>
    <row r="163" spans="1:28" ht="18" customHeight="1">
      <c r="A163" s="5357"/>
      <c r="B163" s="2896">
        <f>LARGE(B124:B162,1)+1</f>
        <v>40</v>
      </c>
      <c r="C163" s="969"/>
      <c r="D163" s="374"/>
      <c r="E163" s="374"/>
      <c r="F163" s="374"/>
      <c r="G163" s="374"/>
      <c r="H163" s="374"/>
      <c r="I163" s="374"/>
      <c r="J163" s="374"/>
      <c r="K163" s="374"/>
      <c r="L163" s="374"/>
      <c r="M163" s="374"/>
      <c r="N163" s="41"/>
      <c r="O163" s="1326"/>
      <c r="P163" s="1326"/>
      <c r="Q163" s="1327"/>
      <c r="R163" s="1328"/>
      <c r="S163" s="1328"/>
      <c r="T163" s="1328"/>
      <c r="U163" s="1328"/>
      <c r="V163" s="1329"/>
      <c r="W163" s="5478"/>
      <c r="X163"/>
      <c r="Y163" s="5357"/>
      <c r="Z163" s="1288" t="s">
        <v>1382</v>
      </c>
      <c r="AA163"/>
      <c r="AB163"/>
    </row>
    <row r="164" spans="1:28" ht="18" customHeight="1">
      <c r="A164" s="5357"/>
      <c r="B164" s="2896">
        <f>LARGE(B124:B163,1)+1</f>
        <v>41</v>
      </c>
      <c r="C164" s="42"/>
      <c r="D164" s="1511" t="s">
        <v>109</v>
      </c>
      <c r="E164" s="10"/>
      <c r="F164" s="10"/>
      <c r="G164" s="10"/>
      <c r="H164" s="10"/>
      <c r="I164" s="43"/>
      <c r="J164" s="43"/>
      <c r="K164" s="43"/>
      <c r="L164" s="43"/>
      <c r="M164" s="43"/>
      <c r="N164" s="44"/>
      <c r="O164" s="1326"/>
      <c r="P164" s="1326"/>
      <c r="Q164" s="1327"/>
      <c r="R164" s="1328"/>
      <c r="S164" s="1328"/>
      <c r="T164" s="1328"/>
      <c r="U164" s="1328"/>
      <c r="V164" s="1329"/>
      <c r="W164" s="5478"/>
      <c r="X164"/>
      <c r="Y164" s="5357"/>
      <c r="Z164" s="1288" t="s">
        <v>1382</v>
      </c>
      <c r="AA164"/>
      <c r="AB164"/>
    </row>
    <row r="165" spans="1:28" ht="18" customHeight="1">
      <c r="A165" s="5357"/>
      <c r="B165" s="5574"/>
      <c r="C165" s="5575"/>
      <c r="D165" s="5575"/>
      <c r="E165" s="5575"/>
      <c r="F165" s="5575"/>
      <c r="G165" s="5575"/>
      <c r="H165" s="5575"/>
      <c r="I165" s="5575"/>
      <c r="J165" s="5575"/>
      <c r="K165" s="5575"/>
      <c r="L165" s="5575"/>
      <c r="M165" s="5575"/>
      <c r="N165" s="5576"/>
      <c r="O165" s="1326"/>
      <c r="P165" s="1326"/>
      <c r="Q165" s="1327"/>
      <c r="R165" s="1328"/>
      <c r="S165" s="1328"/>
      <c r="T165" s="1328"/>
      <c r="U165" s="1328"/>
      <c r="V165" s="1329"/>
      <c r="W165" s="5478"/>
      <c r="X165"/>
      <c r="Y165" s="5357"/>
      <c r="Z165" s="1288" t="s">
        <v>1382</v>
      </c>
      <c r="AA165"/>
      <c r="AB165"/>
    </row>
    <row r="166" spans="1:28" ht="18" customHeight="1">
      <c r="A166" s="5357"/>
      <c r="B166" s="1393" t="s">
        <v>248</v>
      </c>
      <c r="C166" s="1508" t="s">
        <v>272</v>
      </c>
      <c r="D166" s="5469"/>
      <c r="E166" s="5329"/>
      <c r="F166" s="5329"/>
      <c r="G166" s="5329"/>
      <c r="H166" s="5329"/>
      <c r="I166" s="5329"/>
      <c r="J166" s="5329"/>
      <c r="K166" s="5329"/>
      <c r="L166" s="5329"/>
      <c r="M166" s="5329"/>
      <c r="N166" s="5330"/>
      <c r="O166" s="1326"/>
      <c r="P166" s="1326"/>
      <c r="Q166" s="1327"/>
      <c r="R166" s="1328"/>
      <c r="S166" s="1328"/>
      <c r="T166" s="1328"/>
      <c r="U166" s="1328"/>
      <c r="V166" s="1329"/>
      <c r="W166" s="5478"/>
      <c r="X166"/>
      <c r="Y166" s="5357"/>
      <c r="Z166" s="1288" t="s">
        <v>1382</v>
      </c>
      <c r="AA166"/>
      <c r="AB166"/>
    </row>
    <row r="167" spans="1:28" ht="18" customHeight="1">
      <c r="A167" s="5357"/>
      <c r="B167" s="5562"/>
      <c r="C167" s="5563"/>
      <c r="D167" s="5563"/>
      <c r="E167" s="5563"/>
      <c r="F167" s="5563"/>
      <c r="G167" s="5563"/>
      <c r="H167" s="5563"/>
      <c r="I167" s="5563"/>
      <c r="J167" s="5563"/>
      <c r="K167" s="5563"/>
      <c r="L167" s="5563"/>
      <c r="M167" s="5563"/>
      <c r="N167" s="5564"/>
      <c r="O167" s="1326"/>
      <c r="P167" s="1326"/>
      <c r="Q167" s="1327"/>
      <c r="R167" s="1328"/>
      <c r="S167" s="1328"/>
      <c r="T167" s="1328"/>
      <c r="U167" s="1328"/>
      <c r="V167" s="1329"/>
      <c r="W167" s="5478"/>
      <c r="X167"/>
      <c r="Y167" s="5357"/>
      <c r="Z167" s="1288" t="s">
        <v>1382</v>
      </c>
      <c r="AA167"/>
      <c r="AB167"/>
    </row>
    <row r="168" spans="1:28" ht="18" customHeight="1">
      <c r="A168" s="5357"/>
      <c r="B168" s="5466" t="s">
        <v>1255</v>
      </c>
      <c r="C168" s="5467"/>
      <c r="D168" s="5467"/>
      <c r="E168" s="5467"/>
      <c r="F168" s="5467"/>
      <c r="G168" s="5467"/>
      <c r="H168" s="5467"/>
      <c r="I168" s="5467"/>
      <c r="J168" s="5467"/>
      <c r="K168" s="5467"/>
      <c r="L168" s="5467"/>
      <c r="M168" s="5467"/>
      <c r="N168" s="5468"/>
      <c r="O168" s="1326"/>
      <c r="P168" s="1326"/>
      <c r="Q168" s="1327"/>
      <c r="R168" s="1328"/>
      <c r="S168" s="1328"/>
      <c r="T168" s="1328"/>
      <c r="U168" s="1328"/>
      <c r="V168" s="1329"/>
      <c r="W168" s="5478"/>
      <c r="X168"/>
      <c r="Y168" s="5357"/>
      <c r="Z168" s="1288" t="s">
        <v>1382</v>
      </c>
      <c r="AA168"/>
      <c r="AB168"/>
    </row>
    <row r="169" spans="1:28" ht="18" customHeight="1">
      <c r="A169" s="5357"/>
      <c r="B169" s="1395" t="s">
        <v>31</v>
      </c>
      <c r="C169" s="37">
        <v>0.05</v>
      </c>
      <c r="D169" s="1060">
        <v>0.05</v>
      </c>
      <c r="E169" s="35">
        <v>0.05</v>
      </c>
      <c r="F169" s="944" t="s">
        <v>307</v>
      </c>
      <c r="G169" s="72">
        <v>4</v>
      </c>
      <c r="H169" s="1060">
        <v>0.31</v>
      </c>
      <c r="I169" s="980">
        <v>4</v>
      </c>
      <c r="K169" s="944" t="s">
        <v>308</v>
      </c>
      <c r="L169" s="72">
        <v>4</v>
      </c>
      <c r="M169" s="1061">
        <v>0.6</v>
      </c>
      <c r="N169" s="38">
        <v>0.6</v>
      </c>
      <c r="O169" s="1326"/>
      <c r="P169" s="1326"/>
      <c r="Q169" s="1327"/>
      <c r="R169" s="1328"/>
      <c r="S169" s="1328"/>
      <c r="T169" s="1328"/>
      <c r="U169" s="1328"/>
      <c r="V169" s="1329"/>
      <c r="W169" s="5478"/>
      <c r="X169"/>
      <c r="Y169" s="5357"/>
      <c r="Z169" s="1288" t="s">
        <v>1382</v>
      </c>
      <c r="AA169"/>
      <c r="AB169"/>
    </row>
    <row r="170" spans="1:28" ht="18" customHeight="1">
      <c r="A170" s="5357"/>
      <c r="B170" s="5652" t="s">
        <v>388</v>
      </c>
      <c r="C170" s="5653"/>
      <c r="D170" s="5653"/>
      <c r="E170" s="5653"/>
      <c r="F170" s="5653"/>
      <c r="G170" s="5653"/>
      <c r="H170" s="5653"/>
      <c r="I170" s="5653"/>
      <c r="J170" s="5653"/>
      <c r="K170" s="5653"/>
      <c r="L170" s="5653"/>
      <c r="M170" s="5653"/>
      <c r="N170" s="5654"/>
      <c r="O170" s="1326"/>
      <c r="P170" s="1326"/>
      <c r="Q170" s="1327"/>
      <c r="R170" s="1328"/>
      <c r="S170" s="1328"/>
      <c r="T170" s="1328"/>
      <c r="U170" s="1328"/>
      <c r="V170" s="1329"/>
      <c r="W170" s="5478"/>
      <c r="X170"/>
      <c r="Y170" s="5357"/>
      <c r="Z170" s="1288" t="s">
        <v>1382</v>
      </c>
      <c r="AA170"/>
      <c r="AB170"/>
    </row>
    <row r="171" spans="1:28" ht="18" customHeight="1">
      <c r="A171" s="5357"/>
      <c r="B171" s="1396" t="s">
        <v>27</v>
      </c>
      <c r="C171" s="984" t="s">
        <v>1276</v>
      </c>
      <c r="D171" s="985"/>
      <c r="E171" s="985"/>
      <c r="F171" s="985"/>
      <c r="G171" s="985"/>
      <c r="H171" s="985"/>
      <c r="I171" s="986"/>
      <c r="J171" s="986"/>
      <c r="K171" s="986"/>
      <c r="L171" s="986"/>
      <c r="M171" s="986"/>
      <c r="N171" s="29"/>
      <c r="O171" s="1326"/>
      <c r="P171" s="1326"/>
      <c r="Q171" s="1327"/>
      <c r="R171" s="1328"/>
      <c r="S171" s="1328"/>
      <c r="T171" s="1328"/>
      <c r="U171" s="1328"/>
      <c r="V171" s="1329"/>
      <c r="W171" s="5478"/>
      <c r="X171"/>
      <c r="Y171" s="5357"/>
      <c r="Z171" s="1288" t="s">
        <v>1382</v>
      </c>
      <c r="AA171"/>
      <c r="AB171"/>
    </row>
    <row r="172" spans="1:28" ht="18" customHeight="1">
      <c r="A172" s="5357"/>
      <c r="B172" s="5314" t="s">
        <v>30</v>
      </c>
      <c r="C172" s="987" t="s">
        <v>32</v>
      </c>
      <c r="D172" s="985"/>
      <c r="E172" s="985"/>
      <c r="F172" s="985"/>
      <c r="G172" s="985"/>
      <c r="H172" s="985"/>
      <c r="I172" s="986"/>
      <c r="J172" s="986"/>
      <c r="K172" s="986"/>
      <c r="L172" s="986"/>
      <c r="M172" s="986"/>
      <c r="N172" s="29"/>
      <c r="O172" s="1326"/>
      <c r="P172" s="1326"/>
      <c r="Q172" s="1327"/>
      <c r="R172" s="1328"/>
      <c r="S172" s="1328"/>
      <c r="T172" s="1328"/>
      <c r="U172" s="1328"/>
      <c r="V172" s="1329"/>
      <c r="W172" s="5478"/>
      <c r="X172"/>
      <c r="Y172" s="5357"/>
      <c r="Z172" s="1288" t="s">
        <v>1382</v>
      </c>
      <c r="AA172"/>
      <c r="AB172"/>
    </row>
    <row r="173" spans="1:28" ht="18" customHeight="1">
      <c r="A173" s="5357"/>
      <c r="B173" s="5314"/>
      <c r="C173" s="987" t="s">
        <v>1259</v>
      </c>
      <c r="D173" s="985"/>
      <c r="E173" s="985"/>
      <c r="F173" s="985"/>
      <c r="G173" s="985"/>
      <c r="H173" s="985"/>
      <c r="I173" s="986"/>
      <c r="J173" s="986"/>
      <c r="K173" s="986"/>
      <c r="L173" s="986"/>
      <c r="M173" s="986"/>
      <c r="N173" s="29"/>
      <c r="O173" s="1326"/>
      <c r="P173" s="1326"/>
      <c r="Q173" s="1327"/>
      <c r="R173" s="1328"/>
      <c r="S173" s="1328"/>
      <c r="T173" s="1328"/>
      <c r="U173" s="1328"/>
      <c r="V173" s="1329"/>
      <c r="W173" s="5478"/>
      <c r="X173"/>
      <c r="Y173" s="5357"/>
      <c r="Z173" s="1288" t="s">
        <v>1382</v>
      </c>
      <c r="AA173"/>
      <c r="AB173"/>
    </row>
    <row r="174" spans="1:28" ht="18" customHeight="1">
      <c r="A174" s="5357"/>
      <c r="B174" s="5314"/>
      <c r="C174" s="987" t="s">
        <v>1268</v>
      </c>
      <c r="D174" s="985"/>
      <c r="E174" s="985"/>
      <c r="F174" s="985"/>
      <c r="G174" s="985"/>
      <c r="H174" s="985"/>
      <c r="I174" s="986"/>
      <c r="J174" s="986"/>
      <c r="K174" s="986"/>
      <c r="L174" s="986"/>
      <c r="M174" s="986"/>
      <c r="N174" s="29"/>
      <c r="O174" s="1326"/>
      <c r="P174" s="1326"/>
      <c r="Q174" s="1327"/>
      <c r="R174" s="1328"/>
      <c r="S174" s="1328"/>
      <c r="T174" s="1328"/>
      <c r="U174" s="1328"/>
      <c r="V174" s="1329"/>
      <c r="W174" s="5478"/>
      <c r="X174"/>
      <c r="Y174" s="5357"/>
      <c r="Z174" s="1288" t="s">
        <v>1382</v>
      </c>
      <c r="AA174"/>
      <c r="AB174"/>
    </row>
    <row r="175" spans="1:28" ht="18" customHeight="1">
      <c r="A175" s="5357"/>
      <c r="B175" s="1397" t="s">
        <v>248</v>
      </c>
      <c r="C175" s="988" t="s">
        <v>279</v>
      </c>
      <c r="D175" s="985"/>
      <c r="E175" s="985"/>
      <c r="F175" s="985"/>
      <c r="G175" s="985"/>
      <c r="H175" s="985"/>
      <c r="I175" s="986"/>
      <c r="J175" s="986"/>
      <c r="K175" s="986"/>
      <c r="L175" s="986"/>
      <c r="M175" s="986"/>
      <c r="N175" s="29"/>
      <c r="O175" s="1326"/>
      <c r="P175" s="1326"/>
      <c r="Q175" s="1327"/>
      <c r="R175" s="1328"/>
      <c r="S175" s="1328"/>
      <c r="T175" s="1328"/>
      <c r="U175" s="1328"/>
      <c r="V175" s="1329"/>
      <c r="W175" s="5478"/>
      <c r="X175"/>
      <c r="Y175" s="5357"/>
      <c r="Z175" s="1288" t="s">
        <v>1382</v>
      </c>
      <c r="AA175"/>
      <c r="AB175"/>
    </row>
    <row r="176" spans="1:28" ht="18" customHeight="1">
      <c r="A176" s="5357"/>
      <c r="B176" s="1398" t="s">
        <v>12</v>
      </c>
      <c r="C176" s="989" t="s">
        <v>23</v>
      </c>
      <c r="D176" s="985"/>
      <c r="E176" s="985"/>
      <c r="F176" s="985"/>
      <c r="G176" s="985"/>
      <c r="H176" s="985"/>
      <c r="I176" s="986"/>
      <c r="J176" s="986"/>
      <c r="K176" s="986"/>
      <c r="L176" s="986"/>
      <c r="M176" s="986"/>
      <c r="N176" s="29"/>
      <c r="O176" s="1326"/>
      <c r="P176" s="1326"/>
      <c r="Q176" s="1327"/>
      <c r="R176" s="1328"/>
      <c r="S176" s="1328"/>
      <c r="T176" s="1328"/>
      <c r="U176" s="1328"/>
      <c r="V176" s="1329"/>
      <c r="W176" s="5478"/>
      <c r="X176"/>
      <c r="Y176" s="5357"/>
      <c r="Z176" s="1288" t="s">
        <v>1382</v>
      </c>
      <c r="AA176"/>
      <c r="AB176"/>
    </row>
    <row r="177" spans="1:28" ht="18" customHeight="1">
      <c r="A177" s="5357"/>
      <c r="B177" s="1399"/>
      <c r="C177" s="990" t="s">
        <v>1258</v>
      </c>
      <c r="D177" s="985"/>
      <c r="E177" s="985"/>
      <c r="F177" s="985"/>
      <c r="G177" s="985"/>
      <c r="H177" s="985"/>
      <c r="I177" s="986"/>
      <c r="J177" s="986"/>
      <c r="K177" s="986"/>
      <c r="L177" s="986"/>
      <c r="M177" s="986"/>
      <c r="N177" s="29"/>
      <c r="O177" s="1326"/>
      <c r="P177" s="1326"/>
      <c r="Q177" s="1327"/>
      <c r="R177" s="1328"/>
      <c r="S177" s="1328"/>
      <c r="T177" s="1328"/>
      <c r="U177" s="1328"/>
      <c r="V177" s="1329"/>
      <c r="W177" s="5478"/>
      <c r="X177"/>
      <c r="Y177" s="5357"/>
      <c r="Z177" s="1288" t="s">
        <v>1382</v>
      </c>
      <c r="AA177"/>
      <c r="AB177"/>
    </row>
    <row r="178" spans="1:28" ht="18" customHeight="1">
      <c r="A178" s="5357"/>
      <c r="B178" s="1399" t="s">
        <v>13</v>
      </c>
      <c r="C178" s="991" t="s">
        <v>24</v>
      </c>
      <c r="D178" s="985"/>
      <c r="E178" s="985"/>
      <c r="F178" s="985"/>
      <c r="G178" s="985"/>
      <c r="H178" s="985"/>
      <c r="I178" s="986"/>
      <c r="J178" s="986"/>
      <c r="K178" s="986"/>
      <c r="L178" s="986"/>
      <c r="M178" s="986"/>
      <c r="N178" s="29"/>
      <c r="O178" s="1326"/>
      <c r="P178" s="1326"/>
      <c r="Q178" s="1327"/>
      <c r="R178" s="1328"/>
      <c r="S178" s="1328"/>
      <c r="T178" s="1328"/>
      <c r="U178" s="1328"/>
      <c r="V178" s="1329"/>
      <c r="W178" s="5478"/>
      <c r="X178"/>
      <c r="Y178" s="5357"/>
      <c r="Z178" s="1288" t="s">
        <v>1382</v>
      </c>
      <c r="AA178"/>
      <c r="AB178"/>
    </row>
    <row r="179" spans="1:28" ht="18" customHeight="1">
      <c r="A179" s="5357"/>
      <c r="B179" s="24" t="s">
        <v>253</v>
      </c>
      <c r="C179" s="5320" t="str">
        <f ca="1">CELL("nomfichier")</f>
        <v>E:\0-UPRT\1-UPRT.FR-SITE-WEB\ff-fiches-fabrications\ff-fiches-fabrication-maj-08-2020\[ff-14.B-restauration-10.postits-portions.xlsx]Nota</v>
      </c>
      <c r="D179" s="5320"/>
      <c r="E179" s="5320"/>
      <c r="F179" s="5320"/>
      <c r="G179" s="5320"/>
      <c r="H179" s="5320"/>
      <c r="I179" s="5320"/>
      <c r="J179" s="5320"/>
      <c r="K179" s="5320"/>
      <c r="L179" s="5320"/>
      <c r="M179" s="5320"/>
      <c r="N179" s="5321"/>
      <c r="O179" s="1326"/>
      <c r="P179" s="1326"/>
      <c r="Q179" s="1327"/>
      <c r="R179" s="1328"/>
      <c r="S179" s="1328"/>
      <c r="T179" s="1328"/>
      <c r="U179" s="1328"/>
      <c r="V179" s="1329"/>
      <c r="W179" s="5478"/>
      <c r="X179"/>
      <c r="Y179" s="5357"/>
      <c r="Z179" s="1288" t="s">
        <v>1382</v>
      </c>
      <c r="AA179"/>
      <c r="AB179"/>
    </row>
    <row r="180" spans="1:28" ht="18" customHeight="1">
      <c r="A180" s="5357"/>
      <c r="B180" s="1325" t="s">
        <v>255</v>
      </c>
      <c r="C180" s="5299" t="s">
        <v>1437</v>
      </c>
      <c r="D180" s="5299"/>
      <c r="E180" s="5299"/>
      <c r="F180" s="5299"/>
      <c r="G180" s="5299"/>
      <c r="H180" s="5299"/>
      <c r="I180" s="5299"/>
      <c r="J180" s="5299"/>
      <c r="K180" s="5299"/>
      <c r="L180" s="5299"/>
      <c r="M180" s="5299"/>
      <c r="N180" s="5322"/>
      <c r="O180" s="1326"/>
      <c r="P180" s="1326"/>
      <c r="Q180" s="1327"/>
      <c r="R180" s="1328"/>
      <c r="S180" s="1328"/>
      <c r="T180" s="1328"/>
      <c r="U180" s="1328"/>
      <c r="V180" s="1329"/>
      <c r="W180" s="5478"/>
      <c r="X180"/>
      <c r="Y180" s="5357"/>
      <c r="Z180" s="1288" t="s">
        <v>1382</v>
      </c>
      <c r="AA180"/>
      <c r="AB180"/>
    </row>
    <row r="181" spans="1:28" ht="18" customHeight="1" thickBot="1">
      <c r="A181" s="5357"/>
      <c r="B181" s="5300" t="s">
        <v>258</v>
      </c>
      <c r="C181" s="5052"/>
      <c r="D181" s="5052"/>
      <c r="E181" s="5052"/>
      <c r="F181" s="5052"/>
      <c r="G181" s="5052"/>
      <c r="H181" s="5052"/>
      <c r="I181" s="5052"/>
      <c r="J181" s="5052"/>
      <c r="K181" s="5052"/>
      <c r="L181" s="5052"/>
      <c r="M181" s="5052"/>
      <c r="N181" s="5301"/>
      <c r="O181" s="1326"/>
      <c r="P181" s="1326"/>
      <c r="Q181" s="1327"/>
      <c r="R181" s="1328"/>
      <c r="S181" s="1328"/>
      <c r="T181" s="1328"/>
      <c r="U181" s="1328"/>
      <c r="V181" s="1329"/>
      <c r="W181" s="5478"/>
      <c r="X181"/>
      <c r="Y181" s="5357"/>
      <c r="Z181" s="1288" t="s">
        <v>1382</v>
      </c>
      <c r="AA181"/>
      <c r="AB181"/>
    </row>
    <row r="182" spans="1:28" ht="18" customHeight="1">
      <c r="A182" s="1402"/>
      <c r="B182" s="1403"/>
      <c r="C182" s="1403"/>
      <c r="D182" s="1404"/>
      <c r="E182" s="1072"/>
      <c r="F182" s="1405"/>
      <c r="G182" s="1406"/>
      <c r="H182" s="1406"/>
      <c r="I182" s="1406"/>
      <c r="J182" s="1406"/>
      <c r="K182" s="1407"/>
      <c r="L182" s="1407"/>
      <c r="M182" s="1407"/>
      <c r="N182" s="1407"/>
      <c r="O182" s="1408"/>
      <c r="P182" s="1408"/>
      <c r="Q182" s="1408"/>
      <c r="R182" s="1408"/>
      <c r="S182" s="1408"/>
      <c r="T182" s="1408"/>
      <c r="U182" s="1408"/>
      <c r="V182" s="1408"/>
      <c r="W182" s="5478"/>
      <c r="X182"/>
      <c r="Y182" s="1402"/>
      <c r="Z182" s="1288" t="s">
        <v>1382</v>
      </c>
      <c r="AA182"/>
      <c r="AB182"/>
    </row>
    <row r="183" spans="1:28" ht="18" customHeight="1">
      <c r="A183" s="1408"/>
      <c r="B183" s="1408"/>
      <c r="C183" s="1408"/>
      <c r="D183" s="1408"/>
      <c r="E183" s="1408"/>
      <c r="F183" s="1408"/>
      <c r="G183" s="1408"/>
      <c r="H183" s="1408"/>
      <c r="I183" s="1408"/>
      <c r="J183" s="1408"/>
      <c r="K183" s="1408"/>
      <c r="L183" s="1408"/>
      <c r="M183" s="1408"/>
      <c r="N183" s="1408"/>
      <c r="O183" s="1408"/>
      <c r="P183" s="1408"/>
      <c r="Q183" s="1408"/>
      <c r="R183" s="1408"/>
      <c r="S183" s="1408"/>
      <c r="T183" s="1408"/>
      <c r="U183" s="1408"/>
      <c r="V183" s="1408"/>
      <c r="W183" s="5478"/>
      <c r="X183"/>
      <c r="Y183" s="1408"/>
      <c r="Z183" s="1288" t="s">
        <v>1382</v>
      </c>
      <c r="AA183"/>
      <c r="AB183"/>
    </row>
    <row r="184" spans="1:28" ht="18" customHeight="1" thickBot="1">
      <c r="A184" s="1436"/>
      <c r="B184" s="1437"/>
      <c r="C184" s="1437"/>
      <c r="D184" s="1438"/>
      <c r="E184" s="1439"/>
      <c r="F184" s="1405"/>
      <c r="G184" s="1406"/>
      <c r="H184" s="1406"/>
      <c r="I184" s="1406"/>
      <c r="J184" s="1406"/>
      <c r="K184" s="1407"/>
      <c r="L184" s="1407"/>
      <c r="M184" s="1407"/>
      <c r="N184" s="1407"/>
      <c r="O184" s="1408"/>
      <c r="P184" s="1408"/>
      <c r="Q184" s="1408"/>
      <c r="R184" s="1408"/>
      <c r="S184" s="1408"/>
      <c r="T184" s="1408"/>
      <c r="U184" s="1408"/>
      <c r="V184" s="1408"/>
      <c r="W184" s="5478"/>
      <c r="X184"/>
      <c r="Y184" s="1436"/>
      <c r="Z184" s="5508" t="s">
        <v>1408</v>
      </c>
      <c r="AA184" s="5508"/>
      <c r="AB184"/>
    </row>
    <row r="185" spans="1:28" ht="18" customHeight="1">
      <c r="A185" s="5399" t="s">
        <v>243</v>
      </c>
      <c r="B185" s="5596" t="s">
        <v>321</v>
      </c>
      <c r="C185" s="5597"/>
      <c r="D185" s="5597"/>
      <c r="E185" s="5597"/>
      <c r="F185" s="5597"/>
      <c r="G185" s="5597"/>
      <c r="H185" s="5597"/>
      <c r="I185" s="5597"/>
      <c r="J185" s="5597"/>
      <c r="K185" s="5597"/>
      <c r="L185" s="5597"/>
      <c r="M185" s="5597"/>
      <c r="N185" s="5405">
        <v>2</v>
      </c>
      <c r="O185" s="5369" t="str">
        <f>B185</f>
        <v>NOM de la recette a saisir ICI</v>
      </c>
      <c r="P185" s="5370"/>
      <c r="Q185" s="5370"/>
      <c r="R185" s="5370"/>
      <c r="S185" s="5370"/>
      <c r="T185" s="5370"/>
      <c r="U185" s="5370"/>
      <c r="V185" s="5371"/>
      <c r="W185" s="5478"/>
      <c r="X185"/>
      <c r="Y185" s="5399" t="s">
        <v>243</v>
      </c>
      <c r="Z185" s="5508"/>
      <c r="AA185" s="5508"/>
      <c r="AB185"/>
    </row>
    <row r="186" spans="1:28" ht="18" customHeight="1">
      <c r="A186" s="5400"/>
      <c r="B186" s="5598"/>
      <c r="C186" s="5599"/>
      <c r="D186" s="5599"/>
      <c r="E186" s="5599"/>
      <c r="F186" s="5599"/>
      <c r="G186" s="5599"/>
      <c r="H186" s="5599"/>
      <c r="I186" s="5599"/>
      <c r="J186" s="5599"/>
      <c r="K186" s="5599"/>
      <c r="L186" s="5599"/>
      <c r="M186" s="5599"/>
      <c r="N186" s="5406"/>
      <c r="O186" s="5369"/>
      <c r="P186" s="5370"/>
      <c r="Q186" s="5370"/>
      <c r="R186" s="5370"/>
      <c r="S186" s="5370"/>
      <c r="T186" s="5370"/>
      <c r="U186" s="5370"/>
      <c r="V186" s="5371"/>
      <c r="W186" s="5478"/>
      <c r="X186"/>
      <c r="Y186" s="5400"/>
      <c r="Z186" s="5508"/>
      <c r="AA186" s="5508"/>
      <c r="AB186"/>
    </row>
    <row r="187" spans="1:28" ht="18" customHeight="1">
      <c r="A187" s="5400"/>
      <c r="B187" s="5598"/>
      <c r="C187" s="5599"/>
      <c r="D187" s="5599"/>
      <c r="E187" s="5599"/>
      <c r="F187" s="5599"/>
      <c r="G187" s="5599"/>
      <c r="H187" s="5599"/>
      <c r="I187" s="5599"/>
      <c r="J187" s="5599"/>
      <c r="K187" s="5599"/>
      <c r="L187" s="5599"/>
      <c r="M187" s="5599"/>
      <c r="N187" s="5406"/>
      <c r="O187" s="5369"/>
      <c r="P187" s="5370"/>
      <c r="Q187" s="5370"/>
      <c r="R187" s="5370"/>
      <c r="S187" s="5370"/>
      <c r="T187" s="5370"/>
      <c r="U187" s="5370"/>
      <c r="V187" s="5371"/>
      <c r="W187" s="5478"/>
      <c r="X187"/>
      <c r="Y187" s="5400"/>
      <c r="Z187" s="5508"/>
      <c r="AA187" s="5508"/>
      <c r="AB187"/>
    </row>
    <row r="188" spans="1:28" ht="18" customHeight="1">
      <c r="A188" s="5357"/>
      <c r="B188" s="5358" t="s">
        <v>277</v>
      </c>
      <c r="C188" s="5359"/>
      <c r="D188" s="5360" t="s">
        <v>278</v>
      </c>
      <c r="E188" s="5360"/>
      <c r="F188" s="5360"/>
      <c r="G188" s="5360"/>
      <c r="H188" s="5360"/>
      <c r="I188" s="5360"/>
      <c r="J188" s="5360"/>
      <c r="K188" s="5360"/>
      <c r="L188" s="5360"/>
      <c r="M188" s="5360"/>
      <c r="N188" s="5361"/>
      <c r="O188" s="5369" t="str">
        <f>D188</f>
        <v xml:space="preserve"> ?  Si vous avez plusieurs postits pour une recette NOM DE LA RECETTE MÈRE</v>
      </c>
      <c r="P188" s="5370"/>
      <c r="Q188" s="5370"/>
      <c r="R188" s="5370"/>
      <c r="S188" s="5370"/>
      <c r="T188" s="5370"/>
      <c r="U188" s="5370"/>
      <c r="V188" s="5371"/>
      <c r="W188" s="5478"/>
      <c r="X188"/>
      <c r="Y188" s="5357"/>
      <c r="Z188" s="1288" t="s">
        <v>1382</v>
      </c>
      <c r="AA188"/>
      <c r="AB188"/>
    </row>
    <row r="189" spans="1:28" ht="18" customHeight="1">
      <c r="A189" s="5357"/>
      <c r="B189" s="5358"/>
      <c r="C189" s="5359"/>
      <c r="D189" s="5360"/>
      <c r="E189" s="5360"/>
      <c r="F189" s="5360"/>
      <c r="G189" s="5360"/>
      <c r="H189" s="5360"/>
      <c r="I189" s="5360"/>
      <c r="J189" s="5360"/>
      <c r="K189" s="5360"/>
      <c r="L189" s="5360"/>
      <c r="M189" s="5360"/>
      <c r="N189" s="5361"/>
      <c r="O189" s="5369"/>
      <c r="P189" s="5370"/>
      <c r="Q189" s="5370"/>
      <c r="R189" s="5370"/>
      <c r="S189" s="5370"/>
      <c r="T189" s="5370"/>
      <c r="U189" s="5370"/>
      <c r="V189" s="5371"/>
      <c r="W189" s="5478"/>
      <c r="X189"/>
      <c r="Y189" s="5357"/>
      <c r="Z189" s="1288" t="s">
        <v>1382</v>
      </c>
      <c r="AA189"/>
      <c r="AB189"/>
    </row>
    <row r="190" spans="1:28" ht="18" customHeight="1">
      <c r="A190" s="5357"/>
      <c r="B190" s="5470" t="s">
        <v>324</v>
      </c>
      <c r="C190" s="5471"/>
      <c r="D190" s="5471"/>
      <c r="E190" s="5471"/>
      <c r="F190" s="5471"/>
      <c r="G190" s="5471"/>
      <c r="H190" s="5471"/>
      <c r="I190" s="5471"/>
      <c r="J190" s="5471"/>
      <c r="K190" s="5471"/>
      <c r="L190" s="5471"/>
      <c r="M190" s="5471"/>
      <c r="N190" s="5472"/>
      <c r="O190" s="5369" t="str">
        <f>B190</f>
        <v>AUTEUR</v>
      </c>
      <c r="P190" s="5370"/>
      <c r="Q190" s="5370"/>
      <c r="R190" s="5370"/>
      <c r="S190" s="5370"/>
      <c r="T190" s="5370"/>
      <c r="U190" s="5370"/>
      <c r="V190" s="5371"/>
      <c r="W190" s="5478"/>
      <c r="X190"/>
      <c r="Y190" s="5357"/>
      <c r="Z190" s="1288" t="s">
        <v>1382</v>
      </c>
      <c r="AA190"/>
      <c r="AB190"/>
    </row>
    <row r="191" spans="1:28" ht="18" customHeight="1">
      <c r="A191" s="5357"/>
      <c r="B191" s="5470"/>
      <c r="C191" s="5471"/>
      <c r="D191" s="5471"/>
      <c r="E191" s="5471"/>
      <c r="F191" s="5471"/>
      <c r="G191" s="5471"/>
      <c r="H191" s="5471"/>
      <c r="I191" s="5471"/>
      <c r="J191" s="5471"/>
      <c r="K191" s="5471"/>
      <c r="L191" s="5471"/>
      <c r="M191" s="5471"/>
      <c r="N191" s="5472"/>
      <c r="O191" s="5369"/>
      <c r="P191" s="5370"/>
      <c r="Q191" s="5370"/>
      <c r="R191" s="5370"/>
      <c r="S191" s="5370"/>
      <c r="T191" s="5370"/>
      <c r="U191" s="5370"/>
      <c r="V191" s="5371"/>
      <c r="W191" s="5478"/>
      <c r="X191"/>
      <c r="Y191" s="5357"/>
      <c r="Z191" s="1288" t="s">
        <v>1382</v>
      </c>
      <c r="AA191"/>
      <c r="AB191"/>
    </row>
    <row r="192" spans="1:28" ht="18" customHeight="1">
      <c r="A192" s="5357"/>
      <c r="B192" s="5372" t="s">
        <v>326</v>
      </c>
      <c r="C192" s="5373"/>
      <c r="D192" s="5373"/>
      <c r="E192" s="5373"/>
      <c r="F192" s="5373"/>
      <c r="G192" s="5373"/>
      <c r="H192" s="5373"/>
      <c r="I192" s="5373"/>
      <c r="J192" s="5373"/>
      <c r="K192" s="5373"/>
      <c r="L192" s="5373"/>
      <c r="M192" s="5373"/>
      <c r="N192" s="5374"/>
      <c r="O192" s="1326"/>
      <c r="P192" s="1326"/>
      <c r="Q192" s="1327"/>
      <c r="R192" s="1328"/>
      <c r="S192" s="1328"/>
      <c r="T192" s="1328"/>
      <c r="U192" s="1328"/>
      <c r="V192" s="1329"/>
      <c r="W192" s="5478"/>
      <c r="X192"/>
      <c r="Y192" s="5357"/>
      <c r="Z192" s="1288" t="s">
        <v>1382</v>
      </c>
      <c r="AA192"/>
      <c r="AB192"/>
    </row>
    <row r="193" spans="1:28" ht="18" customHeight="1">
      <c r="A193" s="5357"/>
      <c r="B193" s="5372"/>
      <c r="C193" s="5373"/>
      <c r="D193" s="5373"/>
      <c r="E193" s="5373"/>
      <c r="F193" s="5373"/>
      <c r="G193" s="5373"/>
      <c r="H193" s="5373"/>
      <c r="I193" s="5373"/>
      <c r="J193" s="5373"/>
      <c r="K193" s="5373"/>
      <c r="L193" s="5373"/>
      <c r="M193" s="5373"/>
      <c r="N193" s="5374"/>
      <c r="O193" s="1326"/>
      <c r="P193" s="1326"/>
      <c r="Q193" s="1327"/>
      <c r="R193" s="1328"/>
      <c r="S193" s="1328"/>
      <c r="T193" s="1328"/>
      <c r="U193" s="1328"/>
      <c r="V193" s="1329"/>
      <c r="W193" s="5478"/>
      <c r="X193"/>
      <c r="Y193" s="5357"/>
      <c r="Z193" s="1288" t="s">
        <v>1382</v>
      </c>
      <c r="AA193"/>
      <c r="AB193"/>
    </row>
    <row r="194" spans="1:28" ht="18" customHeight="1">
      <c r="A194" s="5357"/>
      <c r="B194" s="5372"/>
      <c r="C194" s="5373"/>
      <c r="D194" s="5373"/>
      <c r="E194" s="5373"/>
      <c r="F194" s="5373"/>
      <c r="G194" s="5373"/>
      <c r="H194" s="5373"/>
      <c r="I194" s="5373"/>
      <c r="J194" s="5373"/>
      <c r="K194" s="5373"/>
      <c r="L194" s="5373"/>
      <c r="M194" s="5373"/>
      <c r="N194" s="5374"/>
      <c r="O194" s="1326"/>
      <c r="P194" s="1326"/>
      <c r="Q194" s="1327"/>
      <c r="R194" s="1328"/>
      <c r="S194" s="1328"/>
      <c r="T194" s="1328"/>
      <c r="U194" s="1328"/>
      <c r="V194" s="1329"/>
      <c r="W194" s="5478"/>
      <c r="X194"/>
      <c r="Y194" s="5357"/>
      <c r="Z194" s="1288" t="s">
        <v>1382</v>
      </c>
      <c r="AA194"/>
      <c r="AB194"/>
    </row>
    <row r="195" spans="1:28" ht="18" customHeight="1">
      <c r="A195" s="5357"/>
      <c r="B195" s="5372"/>
      <c r="C195" s="5373"/>
      <c r="D195" s="5373"/>
      <c r="E195" s="5373"/>
      <c r="F195" s="5373"/>
      <c r="G195" s="5373"/>
      <c r="H195" s="5373"/>
      <c r="I195" s="5373"/>
      <c r="J195" s="5373"/>
      <c r="K195" s="5373"/>
      <c r="L195" s="5373"/>
      <c r="M195" s="5373"/>
      <c r="N195" s="5374"/>
      <c r="O195" s="1326"/>
      <c r="P195" s="1326"/>
      <c r="Q195" s="1327"/>
      <c r="R195" s="1328"/>
      <c r="S195" s="1328"/>
      <c r="T195" s="1328"/>
      <c r="U195" s="1328"/>
      <c r="V195" s="1329"/>
      <c r="W195" s="5478"/>
      <c r="X195"/>
      <c r="Y195" s="5357"/>
      <c r="Z195" s="1288" t="s">
        <v>1382</v>
      </c>
      <c r="AA195"/>
      <c r="AB195"/>
    </row>
    <row r="196" spans="1:28" ht="18" customHeight="1">
      <c r="A196" s="5357"/>
      <c r="B196" s="5372"/>
      <c r="C196" s="5373"/>
      <c r="D196" s="5373"/>
      <c r="E196" s="5373"/>
      <c r="F196" s="5373"/>
      <c r="G196" s="5373"/>
      <c r="H196" s="5373"/>
      <c r="I196" s="5373"/>
      <c r="J196" s="5373"/>
      <c r="K196" s="5373"/>
      <c r="L196" s="5373"/>
      <c r="M196" s="5373"/>
      <c r="N196" s="5374"/>
      <c r="O196" s="1326"/>
      <c r="P196" s="1326"/>
      <c r="Q196" s="1327"/>
      <c r="R196" s="1328"/>
      <c r="S196" s="1328"/>
      <c r="T196" s="1328"/>
      <c r="U196" s="1328"/>
      <c r="V196" s="1329"/>
      <c r="W196" s="5478"/>
      <c r="X196"/>
      <c r="Y196" s="5357"/>
      <c r="Z196" s="1288" t="s">
        <v>1382</v>
      </c>
      <c r="AA196"/>
      <c r="AB196"/>
    </row>
    <row r="197" spans="1:28" ht="18" customHeight="1">
      <c r="A197" s="5357"/>
      <c r="B197" s="5375"/>
      <c r="C197" s="5376"/>
      <c r="D197" s="5376"/>
      <c r="E197" s="5376"/>
      <c r="F197" s="5376"/>
      <c r="G197" s="5376"/>
      <c r="H197" s="5376"/>
      <c r="I197" s="5376"/>
      <c r="J197" s="5376"/>
      <c r="K197" s="5376"/>
      <c r="L197" s="5376"/>
      <c r="M197" s="5376"/>
      <c r="N197" s="5377"/>
      <c r="O197" s="1469"/>
      <c r="P197" s="1470"/>
      <c r="Q197" s="1470"/>
      <c r="R197" s="1470"/>
      <c r="S197" s="1471"/>
      <c r="T197" s="1471"/>
      <c r="U197" s="1471"/>
      <c r="V197" s="1472"/>
      <c r="W197" s="5478"/>
      <c r="X197"/>
      <c r="Y197" s="5357"/>
      <c r="Z197" s="1288" t="s">
        <v>1382</v>
      </c>
      <c r="AA197"/>
      <c r="AB197"/>
    </row>
    <row r="198" spans="1:28" ht="18" customHeight="1">
      <c r="A198" s="5357"/>
      <c r="B198" s="1474" t="s">
        <v>28</v>
      </c>
      <c r="C198" s="1475"/>
      <c r="D198" s="1476" t="s">
        <v>516</v>
      </c>
      <c r="E198" s="1477"/>
      <c r="F198" s="1478" t="s">
        <v>517</v>
      </c>
      <c r="G198" s="1479">
        <v>1</v>
      </c>
      <c r="H198" s="1480" t="s">
        <v>376</v>
      </c>
      <c r="I198" s="1481" t="str">
        <f>B185</f>
        <v>NOM de la recette a saisir ICI</v>
      </c>
      <c r="J198" s="994"/>
      <c r="K198" s="994"/>
      <c r="L198" s="1475"/>
      <c r="M198" s="5592" t="s">
        <v>13</v>
      </c>
      <c r="N198" s="5593"/>
      <c r="O198" s="5395" t="s">
        <v>1417</v>
      </c>
      <c r="P198" s="5396"/>
      <c r="Q198" s="5396"/>
      <c r="R198" s="5396"/>
      <c r="S198" s="5396"/>
      <c r="T198" s="5396"/>
      <c r="U198" s="5378">
        <f>H51</f>
        <v>16</v>
      </c>
      <c r="V198" s="5379"/>
      <c r="W198" s="5478"/>
      <c r="X198"/>
      <c r="Y198" s="5357"/>
      <c r="Z198" s="1288" t="s">
        <v>1382</v>
      </c>
      <c r="AA198"/>
      <c r="AB198"/>
    </row>
    <row r="199" spans="1:28" ht="18" customHeight="1">
      <c r="A199" s="5357"/>
      <c r="B199" s="1482" t="s">
        <v>12</v>
      </c>
      <c r="C199" s="1478" t="s">
        <v>518</v>
      </c>
      <c r="D199" s="1513" t="str">
        <f>C200</f>
        <v>portions</v>
      </c>
      <c r="E199" s="1240"/>
      <c r="F199" s="1478" t="s">
        <v>519</v>
      </c>
      <c r="G199" s="1483">
        <f>(M200/K200)*G198</f>
        <v>2000</v>
      </c>
      <c r="H199" s="1475"/>
      <c r="I199" s="1475"/>
      <c r="J199" s="1475"/>
      <c r="K199" s="1475"/>
      <c r="L199" s="1475"/>
      <c r="M199" s="5655" t="str">
        <f>C200</f>
        <v>portions</v>
      </c>
      <c r="N199" s="5656"/>
      <c r="O199" s="5395"/>
      <c r="P199" s="5396"/>
      <c r="Q199" s="5396"/>
      <c r="R199" s="5396"/>
      <c r="S199" s="5396"/>
      <c r="T199" s="5396"/>
      <c r="U199" s="5378"/>
      <c r="V199" s="5379"/>
      <c r="W199" s="5478"/>
      <c r="X199"/>
      <c r="Y199" s="5357"/>
      <c r="Z199" s="1288" t="s">
        <v>1382</v>
      </c>
      <c r="AA199"/>
      <c r="AB199"/>
    </row>
    <row r="200" spans="1:28" ht="18" customHeight="1">
      <c r="A200" s="5357"/>
      <c r="B200" s="5586">
        <v>4</v>
      </c>
      <c r="C200" s="5587" t="s">
        <v>520</v>
      </c>
      <c r="D200" s="1484"/>
      <c r="E200" s="1484"/>
      <c r="F200" s="1485" t="s">
        <v>521</v>
      </c>
      <c r="G200" s="1486">
        <f>B200</f>
        <v>4</v>
      </c>
      <c r="H200" s="1485" t="str">
        <f>C200</f>
        <v>portions</v>
      </c>
      <c r="I200" s="1484"/>
      <c r="J200" s="5588" t="s">
        <v>522</v>
      </c>
      <c r="K200" s="5589">
        <f>N248</f>
        <v>5.0000000000000001E-3</v>
      </c>
      <c r="L200" s="1487"/>
      <c r="M200" s="5590">
        <v>10</v>
      </c>
      <c r="N200" s="5591"/>
      <c r="O200" s="5385" t="s">
        <v>1420</v>
      </c>
      <c r="P200" s="5386"/>
      <c r="Q200" s="5386"/>
      <c r="R200" s="5386"/>
      <c r="S200" s="5386"/>
      <c r="T200" s="5386"/>
      <c r="U200" s="5387" t="str">
        <f>Q51</f>
        <v>Portions</v>
      </c>
      <c r="V200" s="5388"/>
      <c r="W200" s="5478"/>
      <c r="X200"/>
      <c r="Y200" s="5357"/>
      <c r="Z200" s="1288" t="s">
        <v>1382</v>
      </c>
      <c r="AA200"/>
      <c r="AB200"/>
    </row>
    <row r="201" spans="1:28" ht="18" customHeight="1">
      <c r="A201" s="5357"/>
      <c r="B201" s="5586"/>
      <c r="C201" s="5587"/>
      <c r="D201" s="1484"/>
      <c r="E201" s="1484"/>
      <c r="F201" s="1484"/>
      <c r="G201" s="5577">
        <f>K200/M200</f>
        <v>5.0000000000000001E-4</v>
      </c>
      <c r="H201" s="5577"/>
      <c r="I201" s="1484"/>
      <c r="J201" s="5588"/>
      <c r="K201" s="5589"/>
      <c r="L201" s="1487"/>
      <c r="M201" s="5590"/>
      <c r="N201" s="5591"/>
      <c r="O201" s="5385"/>
      <c r="P201" s="5386"/>
      <c r="Q201" s="5386"/>
      <c r="R201" s="5386"/>
      <c r="S201" s="5386"/>
      <c r="T201" s="5386"/>
      <c r="U201" s="5387"/>
      <c r="V201" s="5388"/>
      <c r="W201" s="5478"/>
      <c r="X201"/>
      <c r="Y201" s="5357"/>
      <c r="Z201" s="1288" t="s">
        <v>1382</v>
      </c>
      <c r="AA201"/>
      <c r="AB201"/>
    </row>
    <row r="202" spans="1:28" ht="18" customHeight="1">
      <c r="A202" s="5357"/>
      <c r="B202" s="5375"/>
      <c r="C202" s="5376"/>
      <c r="D202" s="5376"/>
      <c r="E202" s="5376"/>
      <c r="F202" s="5376"/>
      <c r="G202" s="5376"/>
      <c r="H202" s="5376"/>
      <c r="I202" s="5376"/>
      <c r="J202" s="5376"/>
      <c r="K202" s="5376"/>
      <c r="L202" s="5376"/>
      <c r="M202" s="5376"/>
      <c r="N202" s="5377"/>
      <c r="O202" s="1469"/>
      <c r="P202" s="1470"/>
      <c r="Q202" s="1470"/>
      <c r="R202" s="1470"/>
      <c r="S202" s="1471"/>
      <c r="T202" s="1471"/>
      <c r="U202" s="1471"/>
      <c r="V202" s="1472"/>
      <c r="W202" s="5478"/>
      <c r="X202"/>
      <c r="Y202" s="5357"/>
      <c r="Z202" s="1288" t="s">
        <v>1382</v>
      </c>
      <c r="AA202"/>
      <c r="AB202"/>
    </row>
    <row r="203" spans="1:28" ht="18" customHeight="1">
      <c r="A203" s="5357"/>
      <c r="B203" s="5601" t="s">
        <v>30</v>
      </c>
      <c r="C203" s="5602"/>
      <c r="D203" s="5602"/>
      <c r="E203" s="5603" t="s">
        <v>1275</v>
      </c>
      <c r="F203" s="5603"/>
      <c r="G203" s="5603"/>
      <c r="H203" s="5603"/>
      <c r="I203" s="5603"/>
      <c r="J203" s="5603"/>
      <c r="K203" s="5603"/>
      <c r="L203" s="1488"/>
      <c r="M203" s="1489"/>
      <c r="N203" s="1490"/>
      <c r="O203" s="1339"/>
      <c r="P203" s="1340"/>
      <c r="Q203" s="1340"/>
      <c r="R203" s="1340"/>
      <c r="S203" s="1341"/>
      <c r="T203" s="1341"/>
      <c r="U203" s="1341"/>
      <c r="V203" s="1342"/>
      <c r="W203" s="5478"/>
      <c r="X203"/>
      <c r="Y203" s="5357"/>
      <c r="Z203" s="1288" t="s">
        <v>1382</v>
      </c>
      <c r="AA203"/>
      <c r="AB203"/>
    </row>
    <row r="204" spans="1:28" ht="18" customHeight="1">
      <c r="A204" s="5357"/>
      <c r="B204" s="5581" t="s">
        <v>284</v>
      </c>
      <c r="C204" s="5582" t="s">
        <v>313</v>
      </c>
      <c r="D204" s="5582" t="s">
        <v>341</v>
      </c>
      <c r="E204" s="5603"/>
      <c r="F204" s="5603"/>
      <c r="G204" s="5603"/>
      <c r="H204" s="5603"/>
      <c r="I204" s="5603"/>
      <c r="J204" s="5603"/>
      <c r="K204" s="5603"/>
      <c r="L204" s="1488"/>
      <c r="M204" s="1488"/>
      <c r="N204" s="1491"/>
      <c r="O204" s="1339"/>
      <c r="P204" s="1340"/>
      <c r="Q204" s="1340"/>
      <c r="R204" s="1340"/>
      <c r="S204" s="1341"/>
      <c r="T204" s="1341"/>
      <c r="U204" s="1341"/>
      <c r="V204" s="1342"/>
      <c r="W204" s="5478"/>
      <c r="X204"/>
      <c r="Y204" s="5357"/>
      <c r="Z204" s="1288" t="s">
        <v>1382</v>
      </c>
      <c r="AA204"/>
      <c r="AB204"/>
    </row>
    <row r="205" spans="1:28" ht="18" customHeight="1">
      <c r="A205" s="5357"/>
      <c r="B205" s="5581"/>
      <c r="C205" s="5582"/>
      <c r="D205" s="5582"/>
      <c r="E205" s="1492" t="s">
        <v>27</v>
      </c>
      <c r="F205" s="1493"/>
      <c r="G205" s="1493"/>
      <c r="H205" s="1494"/>
      <c r="I205" s="1495"/>
      <c r="J205" s="1496"/>
      <c r="K205" s="1496"/>
      <c r="L205" s="1497"/>
      <c r="M205" s="1497"/>
      <c r="N205" s="1498"/>
      <c r="O205" s="1339"/>
      <c r="P205" s="1340"/>
      <c r="Q205" s="1340"/>
      <c r="R205" s="1340"/>
      <c r="S205" s="1341"/>
      <c r="T205" s="1341"/>
      <c r="U205" s="1341"/>
      <c r="V205" s="1342"/>
      <c r="W205" s="5478"/>
      <c r="X205"/>
      <c r="Y205" s="5357"/>
      <c r="Z205" s="1288" t="s">
        <v>1382</v>
      </c>
      <c r="AA205"/>
      <c r="AB205"/>
    </row>
    <row r="206" spans="1:28" ht="18" customHeight="1">
      <c r="A206" s="5357"/>
      <c r="B206" s="5581"/>
      <c r="C206" s="5582"/>
      <c r="D206" s="5582"/>
      <c r="E206" s="977" t="str">
        <f>SUBSTITUTE(ADDRESS(1,COLUMN(),4),"1","")</f>
        <v>E</v>
      </c>
      <c r="F206" s="1048"/>
      <c r="G206" s="1049"/>
      <c r="H206" s="1050"/>
      <c r="I206" s="1050"/>
      <c r="J206" s="1050"/>
      <c r="K206" s="1050"/>
      <c r="L206" s="1051"/>
      <c r="M206" s="1051"/>
      <c r="N206" s="68"/>
      <c r="O206" s="1332"/>
      <c r="P206" s="1333"/>
      <c r="Q206" s="1333"/>
      <c r="R206" s="1333"/>
      <c r="S206" s="1334"/>
      <c r="T206" s="1499" t="s">
        <v>284</v>
      </c>
      <c r="U206" s="1334" t="s">
        <v>313</v>
      </c>
      <c r="V206" s="1335" t="s">
        <v>1273</v>
      </c>
      <c r="W206" s="5478"/>
      <c r="X206"/>
      <c r="Y206" s="5357"/>
      <c r="Z206" s="1288" t="s">
        <v>1382</v>
      </c>
      <c r="AA206"/>
      <c r="AB206"/>
    </row>
    <row r="207" spans="1:28" ht="18" customHeight="1">
      <c r="A207" s="5357"/>
      <c r="B207" s="69"/>
      <c r="C207" s="70"/>
      <c r="D207" s="71"/>
      <c r="E207" s="1500"/>
      <c r="F207" s="982" t="s">
        <v>109</v>
      </c>
      <c r="G207" s="978"/>
      <c r="H207" s="978"/>
      <c r="I207" s="978"/>
      <c r="J207" s="1501">
        <f>E207</f>
        <v>0</v>
      </c>
      <c r="K207" s="979">
        <f t="shared" ref="K207:K246" si="6">IF(ISBLANK(B207),D207,(D207*B207))</f>
        <v>0</v>
      </c>
      <c r="L207" s="980">
        <f>IF(ISTEXT(B207),B207,IF(ISBLANK(B207),0,(B207/B200)*M200))</f>
        <v>0</v>
      </c>
      <c r="M207" s="981">
        <f t="shared" ref="M207:M219" si="7">C207</f>
        <v>0</v>
      </c>
      <c r="N207" s="35">
        <f>(K207/B200)*M200</f>
        <v>0</v>
      </c>
      <c r="O207" s="942"/>
      <c r="P207" s="1283"/>
      <c r="Q207" s="1283"/>
      <c r="R207" s="942"/>
      <c r="S207" s="1365">
        <f t="shared" ref="S207:S246" si="8">J207</f>
        <v>0</v>
      </c>
      <c r="T207" s="1502">
        <f>(L207/M200)*U198</f>
        <v>0</v>
      </c>
      <c r="U207" s="1510">
        <f t="shared" ref="U207:U246" si="9">M207</f>
        <v>0</v>
      </c>
      <c r="V207" s="1504">
        <f>(N207/M200)*U198</f>
        <v>0</v>
      </c>
      <c r="W207" s="5478"/>
      <c r="X207"/>
      <c r="Y207" s="5357"/>
      <c r="Z207" s="1288" t="s">
        <v>1382</v>
      </c>
      <c r="AA207"/>
      <c r="AB207"/>
    </row>
    <row r="208" spans="1:28" ht="18" customHeight="1">
      <c r="A208" s="5357"/>
      <c r="B208" s="72"/>
      <c r="C208" s="73"/>
      <c r="D208" s="34"/>
      <c r="E208" s="1505"/>
      <c r="F208" s="982" t="s">
        <v>241</v>
      </c>
      <c r="G208" s="982"/>
      <c r="H208" s="982"/>
      <c r="I208" s="982"/>
      <c r="J208" s="1501">
        <f>E208</f>
        <v>0</v>
      </c>
      <c r="K208" s="979">
        <f t="shared" si="6"/>
        <v>0</v>
      </c>
      <c r="L208" s="980">
        <f>IF(ISTEXT(B208),B208,IF(ISBLANK(B208),0,(B208/B200)*M200))</f>
        <v>0</v>
      </c>
      <c r="M208" s="981">
        <f t="shared" si="7"/>
        <v>0</v>
      </c>
      <c r="N208" s="35">
        <f>(K208/B200)*M200</f>
        <v>0</v>
      </c>
      <c r="O208" s="942"/>
      <c r="P208" s="942"/>
      <c r="Q208" s="942"/>
      <c r="R208" s="942"/>
      <c r="S208" s="1365">
        <f t="shared" si="8"/>
        <v>0</v>
      </c>
      <c r="T208" s="1502">
        <f>(L208/M200)*U198</f>
        <v>0</v>
      </c>
      <c r="U208" s="1510">
        <f t="shared" si="9"/>
        <v>0</v>
      </c>
      <c r="V208" s="1504">
        <f>(N208/M200)*U198</f>
        <v>0</v>
      </c>
      <c r="W208" s="5478"/>
      <c r="X208"/>
      <c r="Y208" s="5357"/>
      <c r="Z208" s="1288" t="s">
        <v>1382</v>
      </c>
      <c r="AA208"/>
      <c r="AB208"/>
    </row>
    <row r="209" spans="1:28" ht="18" customHeight="1">
      <c r="A209" s="5357"/>
      <c r="B209" s="72">
        <v>1</v>
      </c>
      <c r="C209" s="73" t="s">
        <v>534</v>
      </c>
      <c r="D209" s="34">
        <v>2E-3</v>
      </c>
      <c r="E209" s="1505" t="s">
        <v>535</v>
      </c>
      <c r="F209" s="982"/>
      <c r="G209" s="982"/>
      <c r="H209" s="982"/>
      <c r="I209" s="982"/>
      <c r="J209" s="1501" t="str">
        <f>E209</f>
        <v>ail</v>
      </c>
      <c r="K209" s="979">
        <f t="shared" si="6"/>
        <v>2E-3</v>
      </c>
      <c r="L209" s="980">
        <f>IF(ISTEXT(B209),B209,IF(ISBLANK(B209),0,(B209/B200)*M200))</f>
        <v>2.5</v>
      </c>
      <c r="M209" s="981" t="str">
        <f t="shared" si="7"/>
        <v>gousse(s)</v>
      </c>
      <c r="N209" s="35">
        <f>(K209/B200)*M200</f>
        <v>5.0000000000000001E-3</v>
      </c>
      <c r="O209" s="942"/>
      <c r="P209" s="942"/>
      <c r="Q209" s="942"/>
      <c r="R209" s="942"/>
      <c r="S209" s="1365" t="str">
        <f t="shared" si="8"/>
        <v>ail</v>
      </c>
      <c r="T209" s="1502">
        <f>(L209/M200)*U198</f>
        <v>4</v>
      </c>
      <c r="U209" s="1510" t="str">
        <f t="shared" si="9"/>
        <v>gousse(s)</v>
      </c>
      <c r="V209" s="1504">
        <f>(N209/M200)*U198</f>
        <v>8.0000000000000002E-3</v>
      </c>
      <c r="W209" s="5478"/>
      <c r="X209"/>
      <c r="Y209" s="5357"/>
      <c r="Z209" s="1288" t="s">
        <v>1382</v>
      </c>
      <c r="AA209"/>
      <c r="AB209"/>
    </row>
    <row r="210" spans="1:28" ht="18" customHeight="1">
      <c r="A210" s="5357"/>
      <c r="B210" s="72"/>
      <c r="C210" s="73"/>
      <c r="D210" s="34"/>
      <c r="E210" s="1505"/>
      <c r="F210" s="982"/>
      <c r="G210" s="982"/>
      <c r="H210" s="982"/>
      <c r="I210" s="982"/>
      <c r="J210" s="1501">
        <f t="shared" ref="J210:J246" si="10">E210</f>
        <v>0</v>
      </c>
      <c r="K210" s="979">
        <f t="shared" si="6"/>
        <v>0</v>
      </c>
      <c r="L210" s="980">
        <f>IF(ISTEXT(B210),B210,IF(ISBLANK(B210),0,(B210/B200)*M200))</f>
        <v>0</v>
      </c>
      <c r="M210" s="981">
        <f t="shared" si="7"/>
        <v>0</v>
      </c>
      <c r="N210" s="35">
        <f>(K210/B200)*M200</f>
        <v>0</v>
      </c>
      <c r="O210" s="942"/>
      <c r="P210" s="942"/>
      <c r="Q210" s="942"/>
      <c r="R210" s="942"/>
      <c r="S210" s="1365">
        <f t="shared" si="8"/>
        <v>0</v>
      </c>
      <c r="T210" s="1502">
        <f>(L210/M200)*U198</f>
        <v>0</v>
      </c>
      <c r="U210" s="1510">
        <f t="shared" si="9"/>
        <v>0</v>
      </c>
      <c r="V210" s="1504">
        <f>(N210/M200)*U198</f>
        <v>0</v>
      </c>
      <c r="W210" s="5478"/>
      <c r="X210"/>
      <c r="Y210" s="5357"/>
      <c r="Z210" s="1288" t="s">
        <v>1382</v>
      </c>
      <c r="AA210"/>
      <c r="AB210"/>
    </row>
    <row r="211" spans="1:28" ht="18" customHeight="1">
      <c r="A211" s="5357"/>
      <c r="B211" s="72"/>
      <c r="C211" s="73"/>
      <c r="D211" s="34"/>
      <c r="E211" s="1505"/>
      <c r="F211" s="982"/>
      <c r="G211" s="982"/>
      <c r="H211" s="982"/>
      <c r="I211" s="982"/>
      <c r="J211" s="1501">
        <f t="shared" si="10"/>
        <v>0</v>
      </c>
      <c r="K211" s="979">
        <f t="shared" si="6"/>
        <v>0</v>
      </c>
      <c r="L211" s="980">
        <f>IF(ISTEXT(B211),B211,IF(ISBLANK(B211),0,(B211/B200)*M200))</f>
        <v>0</v>
      </c>
      <c r="M211" s="981">
        <f t="shared" si="7"/>
        <v>0</v>
      </c>
      <c r="N211" s="35">
        <f>(K211/B200)*M200</f>
        <v>0</v>
      </c>
      <c r="O211" s="942"/>
      <c r="P211" s="942"/>
      <c r="Q211" s="942"/>
      <c r="R211" s="942"/>
      <c r="S211" s="1365">
        <f t="shared" si="8"/>
        <v>0</v>
      </c>
      <c r="T211" s="1502">
        <f>(L211/M200)*U198</f>
        <v>0</v>
      </c>
      <c r="U211" s="1510">
        <f t="shared" si="9"/>
        <v>0</v>
      </c>
      <c r="V211" s="1504">
        <f>(N211/M200)*U198</f>
        <v>0</v>
      </c>
      <c r="W211" s="5478"/>
      <c r="X211"/>
      <c r="Y211" s="5357"/>
      <c r="Z211" s="1288" t="s">
        <v>1382</v>
      </c>
      <c r="AA211"/>
      <c r="AB211"/>
    </row>
    <row r="212" spans="1:28" ht="18" customHeight="1">
      <c r="A212" s="5357"/>
      <c r="B212" s="72"/>
      <c r="C212" s="73"/>
      <c r="D212" s="34"/>
      <c r="E212" s="1505"/>
      <c r="F212" s="982"/>
      <c r="G212" s="982"/>
      <c r="H212" s="982"/>
      <c r="I212" s="982"/>
      <c r="J212" s="1501">
        <f t="shared" si="10"/>
        <v>0</v>
      </c>
      <c r="K212" s="979">
        <f t="shared" si="6"/>
        <v>0</v>
      </c>
      <c r="L212" s="980">
        <f>IF(ISTEXT(B212),B212,IF(ISBLANK(B212),0,(B212/B200)*M200))</f>
        <v>0</v>
      </c>
      <c r="M212" s="981">
        <f t="shared" si="7"/>
        <v>0</v>
      </c>
      <c r="N212" s="35">
        <f>(K212/B200)*M200</f>
        <v>0</v>
      </c>
      <c r="O212" s="942"/>
      <c r="P212" s="942"/>
      <c r="Q212" s="942"/>
      <c r="R212" s="942"/>
      <c r="S212" s="1365">
        <f t="shared" si="8"/>
        <v>0</v>
      </c>
      <c r="T212" s="1502">
        <f>(L212/M200)*U198</f>
        <v>0</v>
      </c>
      <c r="U212" s="1510">
        <f t="shared" si="9"/>
        <v>0</v>
      </c>
      <c r="V212" s="1504">
        <f>(N212/M200)*U198</f>
        <v>0</v>
      </c>
      <c r="W212" s="5478"/>
      <c r="X212"/>
      <c r="Y212" s="5357"/>
      <c r="Z212" s="1288" t="s">
        <v>1382</v>
      </c>
      <c r="AA212"/>
      <c r="AB212"/>
    </row>
    <row r="213" spans="1:28" ht="18" customHeight="1">
      <c r="A213" s="5357"/>
      <c r="B213" s="72"/>
      <c r="C213" s="73"/>
      <c r="D213" s="34"/>
      <c r="E213" s="1505"/>
      <c r="F213" s="982"/>
      <c r="G213" s="982"/>
      <c r="H213" s="982"/>
      <c r="I213" s="982"/>
      <c r="J213" s="1501">
        <f t="shared" si="10"/>
        <v>0</v>
      </c>
      <c r="K213" s="979">
        <f t="shared" si="6"/>
        <v>0</v>
      </c>
      <c r="L213" s="980">
        <f>IF(ISTEXT(B213),B213,IF(ISBLANK(B213),0,(B213/B200)*M200))</f>
        <v>0</v>
      </c>
      <c r="M213" s="981">
        <f t="shared" si="7"/>
        <v>0</v>
      </c>
      <c r="N213" s="35">
        <f>(K213/B200)*M200</f>
        <v>0</v>
      </c>
      <c r="O213" s="942"/>
      <c r="P213" s="942"/>
      <c r="Q213" s="942"/>
      <c r="R213" s="942"/>
      <c r="S213" s="1365">
        <f t="shared" si="8"/>
        <v>0</v>
      </c>
      <c r="T213" s="1502">
        <f>(L213/M200)*U198</f>
        <v>0</v>
      </c>
      <c r="U213" s="1510">
        <f t="shared" si="9"/>
        <v>0</v>
      </c>
      <c r="V213" s="1504">
        <f>(N213/M200)*U198</f>
        <v>0</v>
      </c>
      <c r="W213" s="5478"/>
      <c r="X213"/>
      <c r="Y213" s="5357"/>
      <c r="Z213" s="1288" t="s">
        <v>1382</v>
      </c>
      <c r="AA213"/>
      <c r="AB213"/>
    </row>
    <row r="214" spans="1:28" ht="18" customHeight="1">
      <c r="A214" s="5357"/>
      <c r="B214" s="72"/>
      <c r="C214" s="73"/>
      <c r="D214" s="34"/>
      <c r="E214" s="1505"/>
      <c r="F214" s="982"/>
      <c r="G214" s="982"/>
      <c r="H214" s="982"/>
      <c r="I214" s="982"/>
      <c r="J214" s="1501">
        <f t="shared" si="10"/>
        <v>0</v>
      </c>
      <c r="K214" s="979">
        <f t="shared" si="6"/>
        <v>0</v>
      </c>
      <c r="L214" s="980">
        <f>IF(ISTEXT(B214),B214,IF(ISBLANK(B214),0,(B214/B200)*M200))</f>
        <v>0</v>
      </c>
      <c r="M214" s="981">
        <f t="shared" si="7"/>
        <v>0</v>
      </c>
      <c r="N214" s="35">
        <f>(K214/B200)*M200</f>
        <v>0</v>
      </c>
      <c r="O214" s="942"/>
      <c r="P214" s="942"/>
      <c r="Q214" s="942"/>
      <c r="R214" s="942"/>
      <c r="S214" s="1365">
        <f t="shared" si="8"/>
        <v>0</v>
      </c>
      <c r="T214" s="1502">
        <f>(L214/M200)*U198</f>
        <v>0</v>
      </c>
      <c r="U214" s="1510">
        <f t="shared" si="9"/>
        <v>0</v>
      </c>
      <c r="V214" s="1504">
        <f>(N214/M200)*U198</f>
        <v>0</v>
      </c>
      <c r="W214" s="5478"/>
      <c r="X214"/>
      <c r="Y214" s="5357"/>
      <c r="Z214" s="1288" t="s">
        <v>1382</v>
      </c>
      <c r="AA214"/>
      <c r="AB214"/>
    </row>
    <row r="215" spans="1:28" ht="18" customHeight="1">
      <c r="A215" s="5357"/>
      <c r="B215" s="72"/>
      <c r="C215" s="73"/>
      <c r="D215" s="34"/>
      <c r="E215" s="1505"/>
      <c r="F215" s="982"/>
      <c r="G215" s="982"/>
      <c r="H215" s="982"/>
      <c r="I215" s="982"/>
      <c r="J215" s="1501">
        <f t="shared" si="10"/>
        <v>0</v>
      </c>
      <c r="K215" s="979">
        <f t="shared" si="6"/>
        <v>0</v>
      </c>
      <c r="L215" s="980">
        <f>IF(ISTEXT(B215),B215,IF(ISBLANK(B215),0,(B215/B200)*M200))</f>
        <v>0</v>
      </c>
      <c r="M215" s="981">
        <f t="shared" si="7"/>
        <v>0</v>
      </c>
      <c r="N215" s="35">
        <f>(K215/B200)*M200</f>
        <v>0</v>
      </c>
      <c r="O215" s="942"/>
      <c r="P215" s="942"/>
      <c r="Q215" s="942"/>
      <c r="R215" s="942"/>
      <c r="S215" s="1365">
        <f t="shared" si="8"/>
        <v>0</v>
      </c>
      <c r="T215" s="1502">
        <f>(L215/M200)*U198</f>
        <v>0</v>
      </c>
      <c r="U215" s="1510">
        <f t="shared" si="9"/>
        <v>0</v>
      </c>
      <c r="V215" s="1504">
        <f>(N215/M200)*U198</f>
        <v>0</v>
      </c>
      <c r="W215" s="5478"/>
      <c r="X215"/>
      <c r="Y215" s="5357"/>
      <c r="Z215" s="1288" t="s">
        <v>1382</v>
      </c>
      <c r="AA215"/>
      <c r="AB215"/>
    </row>
    <row r="216" spans="1:28" ht="18" customHeight="1">
      <c r="A216" s="5357"/>
      <c r="B216" s="72"/>
      <c r="C216" s="73"/>
      <c r="D216" s="34"/>
      <c r="E216" s="1505"/>
      <c r="F216" s="982"/>
      <c r="G216" s="982"/>
      <c r="H216" s="982"/>
      <c r="I216" s="982"/>
      <c r="J216" s="1501">
        <f t="shared" si="10"/>
        <v>0</v>
      </c>
      <c r="K216" s="979">
        <f t="shared" si="6"/>
        <v>0</v>
      </c>
      <c r="L216" s="980">
        <f>IF(ISTEXT(B216),B216,IF(ISBLANK(B216),0,(B216/B200)*M200))</f>
        <v>0</v>
      </c>
      <c r="M216" s="981">
        <f t="shared" si="7"/>
        <v>0</v>
      </c>
      <c r="N216" s="35">
        <f>(K216/B200)*M200</f>
        <v>0</v>
      </c>
      <c r="O216" s="942"/>
      <c r="P216" s="942"/>
      <c r="Q216" s="942"/>
      <c r="R216" s="942"/>
      <c r="S216" s="1365">
        <f t="shared" si="8"/>
        <v>0</v>
      </c>
      <c r="T216" s="1502">
        <f>(L216/M200)*U198</f>
        <v>0</v>
      </c>
      <c r="U216" s="1510">
        <f t="shared" si="9"/>
        <v>0</v>
      </c>
      <c r="V216" s="1504">
        <f>(N216/M200)*U198</f>
        <v>0</v>
      </c>
      <c r="W216" s="5478"/>
      <c r="X216"/>
      <c r="Y216" s="5357"/>
      <c r="Z216" s="1288" t="s">
        <v>1382</v>
      </c>
      <c r="AA216"/>
      <c r="AB216"/>
    </row>
    <row r="217" spans="1:28" ht="18" customHeight="1">
      <c r="A217" s="5357"/>
      <c r="B217" s="72"/>
      <c r="C217" s="73"/>
      <c r="D217" s="34"/>
      <c r="E217" s="1505"/>
      <c r="F217" s="982"/>
      <c r="G217" s="982"/>
      <c r="H217" s="982"/>
      <c r="I217" s="982"/>
      <c r="J217" s="1501">
        <f t="shared" si="10"/>
        <v>0</v>
      </c>
      <c r="K217" s="979">
        <f t="shared" si="6"/>
        <v>0</v>
      </c>
      <c r="L217" s="980">
        <f>IF(ISTEXT(B217),B217,IF(ISBLANK(B217),0,(B217/B200)*M200))</f>
        <v>0</v>
      </c>
      <c r="M217" s="981">
        <f t="shared" si="7"/>
        <v>0</v>
      </c>
      <c r="N217" s="35">
        <f>(K217/B200)*M200</f>
        <v>0</v>
      </c>
      <c r="O217" s="942"/>
      <c r="P217" s="942"/>
      <c r="Q217" s="942"/>
      <c r="R217" s="942"/>
      <c r="S217" s="1365">
        <f t="shared" si="8"/>
        <v>0</v>
      </c>
      <c r="T217" s="1502">
        <f>(L217/M200)*U198</f>
        <v>0</v>
      </c>
      <c r="U217" s="1510">
        <f t="shared" si="9"/>
        <v>0</v>
      </c>
      <c r="V217" s="1504">
        <f>(N217/M200)*U198</f>
        <v>0</v>
      </c>
      <c r="W217" s="5478"/>
      <c r="X217"/>
      <c r="Y217" s="5357"/>
      <c r="Z217" s="1288" t="s">
        <v>1382</v>
      </c>
      <c r="AA217"/>
      <c r="AB217"/>
    </row>
    <row r="218" spans="1:28" ht="18" customHeight="1">
      <c r="A218" s="5357"/>
      <c r="B218" s="72"/>
      <c r="C218" s="73"/>
      <c r="D218" s="34"/>
      <c r="E218" s="1505"/>
      <c r="F218" s="982"/>
      <c r="G218" s="982"/>
      <c r="H218" s="982"/>
      <c r="I218" s="982"/>
      <c r="J218" s="1501">
        <f t="shared" si="10"/>
        <v>0</v>
      </c>
      <c r="K218" s="979">
        <f t="shared" si="6"/>
        <v>0</v>
      </c>
      <c r="L218" s="980">
        <f>IF(ISTEXT(B218),B218,IF(ISBLANK(B218),0,(B218/B200)*M200))</f>
        <v>0</v>
      </c>
      <c r="M218" s="981">
        <f t="shared" si="7"/>
        <v>0</v>
      </c>
      <c r="N218" s="35">
        <f>(K218/B200)*M200</f>
        <v>0</v>
      </c>
      <c r="O218" s="942"/>
      <c r="P218" s="942"/>
      <c r="Q218" s="942"/>
      <c r="R218" s="942"/>
      <c r="S218" s="1365">
        <f t="shared" si="8"/>
        <v>0</v>
      </c>
      <c r="T218" s="1502">
        <f>(L218/M200)*U198</f>
        <v>0</v>
      </c>
      <c r="U218" s="1510">
        <f t="shared" si="9"/>
        <v>0</v>
      </c>
      <c r="V218" s="1504">
        <f>(N218/M200)*U198</f>
        <v>0</v>
      </c>
      <c r="W218" s="5478"/>
      <c r="X218"/>
      <c r="Y218" s="5357"/>
      <c r="Z218" s="1288" t="s">
        <v>1382</v>
      </c>
      <c r="AA218"/>
      <c r="AB218"/>
    </row>
    <row r="219" spans="1:28" ht="18" customHeight="1">
      <c r="A219" s="5357"/>
      <c r="B219" s="72"/>
      <c r="C219" s="73"/>
      <c r="D219" s="34"/>
      <c r="E219" s="1505"/>
      <c r="F219" s="982"/>
      <c r="G219" s="982"/>
      <c r="H219" s="982"/>
      <c r="I219" s="982"/>
      <c r="J219" s="1501">
        <f t="shared" si="10"/>
        <v>0</v>
      </c>
      <c r="K219" s="979">
        <f t="shared" si="6"/>
        <v>0</v>
      </c>
      <c r="L219" s="980">
        <f>IF(ISTEXT(B219),B219,IF(ISBLANK(B219),0,(B219/B200)*M200))</f>
        <v>0</v>
      </c>
      <c r="M219" s="981">
        <f t="shared" si="7"/>
        <v>0</v>
      </c>
      <c r="N219" s="35">
        <f>(K219/B200)*M200</f>
        <v>0</v>
      </c>
      <c r="O219" s="942"/>
      <c r="P219" s="942"/>
      <c r="Q219" s="942"/>
      <c r="R219" s="942"/>
      <c r="S219" s="1365">
        <f t="shared" si="8"/>
        <v>0</v>
      </c>
      <c r="T219" s="1502">
        <f>(L219/M200)*U198</f>
        <v>0</v>
      </c>
      <c r="U219" s="1510">
        <f t="shared" si="9"/>
        <v>0</v>
      </c>
      <c r="V219" s="1504">
        <f>(N219/M200)*U198</f>
        <v>0</v>
      </c>
      <c r="W219" s="5478"/>
      <c r="X219"/>
      <c r="Y219" s="5357"/>
      <c r="Z219" s="1288" t="s">
        <v>1382</v>
      </c>
      <c r="AA219"/>
      <c r="AB219"/>
    </row>
    <row r="220" spans="1:28" ht="18" customHeight="1">
      <c r="A220" s="5357"/>
      <c r="B220" s="72"/>
      <c r="C220" s="73"/>
      <c r="D220" s="34"/>
      <c r="E220" s="1505"/>
      <c r="F220" s="982"/>
      <c r="G220" s="982"/>
      <c r="H220" s="982"/>
      <c r="I220" s="982"/>
      <c r="J220" s="1501">
        <f t="shared" si="10"/>
        <v>0</v>
      </c>
      <c r="K220" s="979">
        <f t="shared" si="6"/>
        <v>0</v>
      </c>
      <c r="L220" s="980">
        <f>IF(ISTEXT(B220),B220,IF(ISBLANK(B220),0,(B220/B200)*M200))</f>
        <v>0</v>
      </c>
      <c r="M220" s="981">
        <f>C220</f>
        <v>0</v>
      </c>
      <c r="N220" s="35">
        <f>(K220/B200)*M200</f>
        <v>0</v>
      </c>
      <c r="O220" s="942"/>
      <c r="P220" s="942"/>
      <c r="Q220" s="942"/>
      <c r="R220" s="942"/>
      <c r="S220" s="1365">
        <f t="shared" si="8"/>
        <v>0</v>
      </c>
      <c r="T220" s="1502">
        <f>(L220/M200)*U198</f>
        <v>0</v>
      </c>
      <c r="U220" s="1510">
        <f t="shared" si="9"/>
        <v>0</v>
      </c>
      <c r="V220" s="1504">
        <f>(N220/M200)*U198</f>
        <v>0</v>
      </c>
      <c r="W220" s="5478"/>
      <c r="X220"/>
      <c r="Y220" s="5357"/>
      <c r="Z220" s="1288" t="s">
        <v>1382</v>
      </c>
      <c r="AA220"/>
      <c r="AB220"/>
    </row>
    <row r="221" spans="1:28" ht="18" customHeight="1">
      <c r="A221" s="5357"/>
      <c r="B221" s="72"/>
      <c r="C221" s="73"/>
      <c r="D221" s="34"/>
      <c r="E221" s="1505"/>
      <c r="F221" s="982"/>
      <c r="G221" s="982"/>
      <c r="H221" s="982"/>
      <c r="I221" s="982"/>
      <c r="J221" s="1501">
        <f t="shared" si="10"/>
        <v>0</v>
      </c>
      <c r="K221" s="979">
        <f t="shared" si="6"/>
        <v>0</v>
      </c>
      <c r="L221" s="980">
        <f>IF(ISTEXT(B221),B221,IF(ISBLANK(B221),0,(B221/B200)*M200))</f>
        <v>0</v>
      </c>
      <c r="M221" s="981">
        <f t="shared" ref="M221:M246" si="11">C221</f>
        <v>0</v>
      </c>
      <c r="N221" s="35">
        <f>(K221/B200)*M200</f>
        <v>0</v>
      </c>
      <c r="O221" s="942"/>
      <c r="P221" s="942"/>
      <c r="Q221" s="942"/>
      <c r="R221" s="942"/>
      <c r="S221" s="1365">
        <f t="shared" si="8"/>
        <v>0</v>
      </c>
      <c r="T221" s="1502">
        <f>(L221/M200)*U198</f>
        <v>0</v>
      </c>
      <c r="U221" s="1510">
        <f t="shared" si="9"/>
        <v>0</v>
      </c>
      <c r="V221" s="1504">
        <f>(N221/M200)*U198</f>
        <v>0</v>
      </c>
      <c r="W221" s="5478"/>
      <c r="X221"/>
      <c r="Y221" s="5357"/>
      <c r="Z221" s="1288" t="s">
        <v>1382</v>
      </c>
      <c r="AA221"/>
      <c r="AB221"/>
    </row>
    <row r="222" spans="1:28" ht="18" customHeight="1">
      <c r="A222" s="5357"/>
      <c r="B222" s="72"/>
      <c r="C222" s="73"/>
      <c r="D222" s="34"/>
      <c r="E222" s="1505"/>
      <c r="F222" s="982"/>
      <c r="G222" s="982"/>
      <c r="H222" s="982"/>
      <c r="I222" s="982"/>
      <c r="J222" s="1501">
        <f t="shared" si="10"/>
        <v>0</v>
      </c>
      <c r="K222" s="979">
        <f t="shared" si="6"/>
        <v>0</v>
      </c>
      <c r="L222" s="980">
        <f>IF(ISTEXT(B222),B222,IF(ISBLANK(B222),0,(B222/B200)*M200))</f>
        <v>0</v>
      </c>
      <c r="M222" s="981">
        <f t="shared" si="11"/>
        <v>0</v>
      </c>
      <c r="N222" s="35">
        <f>(K222/B200)*M200</f>
        <v>0</v>
      </c>
      <c r="O222" s="942"/>
      <c r="P222" s="942"/>
      <c r="Q222" s="942"/>
      <c r="R222" s="942"/>
      <c r="S222" s="1365">
        <f t="shared" si="8"/>
        <v>0</v>
      </c>
      <c r="T222" s="1502">
        <f>(L222/M200)*U198</f>
        <v>0</v>
      </c>
      <c r="U222" s="1510">
        <f t="shared" si="9"/>
        <v>0</v>
      </c>
      <c r="V222" s="1504">
        <f>(N222/M200)*U198</f>
        <v>0</v>
      </c>
      <c r="W222" s="5478"/>
      <c r="X222"/>
      <c r="Y222" s="5357"/>
      <c r="Z222" s="1288" t="s">
        <v>1382</v>
      </c>
      <c r="AA222"/>
      <c r="AB222"/>
    </row>
    <row r="223" spans="1:28" ht="18" customHeight="1">
      <c r="A223" s="5357"/>
      <c r="B223" s="72"/>
      <c r="C223" s="73"/>
      <c r="D223" s="34"/>
      <c r="E223" s="1505"/>
      <c r="F223" s="982"/>
      <c r="G223" s="982"/>
      <c r="H223" s="982"/>
      <c r="I223" s="982"/>
      <c r="J223" s="1501">
        <f t="shared" si="10"/>
        <v>0</v>
      </c>
      <c r="K223" s="979">
        <f t="shared" si="6"/>
        <v>0</v>
      </c>
      <c r="L223" s="980">
        <f>IF(ISTEXT(B223),B223,IF(ISBLANK(B223),0,(B223/B200)*M200))</f>
        <v>0</v>
      </c>
      <c r="M223" s="981">
        <f t="shared" si="11"/>
        <v>0</v>
      </c>
      <c r="N223" s="35">
        <f>(K223/B200)*M200</f>
        <v>0</v>
      </c>
      <c r="O223" s="942"/>
      <c r="P223" s="942"/>
      <c r="Q223" s="942"/>
      <c r="R223" s="942"/>
      <c r="S223" s="1365">
        <f t="shared" si="8"/>
        <v>0</v>
      </c>
      <c r="T223" s="1502">
        <f>(L223/M200)*U198</f>
        <v>0</v>
      </c>
      <c r="U223" s="1510">
        <f t="shared" si="9"/>
        <v>0</v>
      </c>
      <c r="V223" s="1504">
        <f>(N223/M200)*U198</f>
        <v>0</v>
      </c>
      <c r="W223" s="5478"/>
      <c r="X223"/>
      <c r="Y223" s="5357"/>
      <c r="Z223" s="1288" t="s">
        <v>1382</v>
      </c>
      <c r="AA223"/>
      <c r="AB223"/>
    </row>
    <row r="224" spans="1:28" ht="18" customHeight="1">
      <c r="A224" s="5357"/>
      <c r="B224" s="72"/>
      <c r="C224" s="73"/>
      <c r="D224" s="34"/>
      <c r="E224" s="1505"/>
      <c r="F224" s="982"/>
      <c r="G224" s="982"/>
      <c r="H224" s="982"/>
      <c r="I224" s="982"/>
      <c r="J224" s="1501">
        <f t="shared" si="10"/>
        <v>0</v>
      </c>
      <c r="K224" s="979">
        <f t="shared" si="6"/>
        <v>0</v>
      </c>
      <c r="L224" s="980">
        <f>IF(ISTEXT(B224),B224,IF(ISBLANK(B224),0,(B224/B200)*M200))</f>
        <v>0</v>
      </c>
      <c r="M224" s="981">
        <f t="shared" si="11"/>
        <v>0</v>
      </c>
      <c r="N224" s="35">
        <f>(K224/B200)*M200</f>
        <v>0</v>
      </c>
      <c r="O224" s="942"/>
      <c r="P224" s="942"/>
      <c r="Q224" s="942"/>
      <c r="R224" s="942"/>
      <c r="S224" s="1365">
        <f t="shared" si="8"/>
        <v>0</v>
      </c>
      <c r="T224" s="1502">
        <f>(L224/M200)*U198</f>
        <v>0</v>
      </c>
      <c r="U224" s="1510">
        <f t="shared" si="9"/>
        <v>0</v>
      </c>
      <c r="V224" s="1504">
        <f>(N224/M200)*U198</f>
        <v>0</v>
      </c>
      <c r="W224" s="5478"/>
      <c r="X224"/>
      <c r="Y224" s="5357"/>
      <c r="Z224" s="1288" t="s">
        <v>1382</v>
      </c>
      <c r="AA224"/>
      <c r="AB224"/>
    </row>
    <row r="225" spans="1:28" ht="18" customHeight="1">
      <c r="A225" s="5357"/>
      <c r="B225" s="72"/>
      <c r="C225" s="73"/>
      <c r="D225" s="34"/>
      <c r="E225" s="1505"/>
      <c r="F225" s="982"/>
      <c r="G225" s="982"/>
      <c r="H225" s="982"/>
      <c r="I225" s="982"/>
      <c r="J225" s="1501">
        <f t="shared" si="10"/>
        <v>0</v>
      </c>
      <c r="K225" s="979">
        <f t="shared" si="6"/>
        <v>0</v>
      </c>
      <c r="L225" s="980">
        <f>IF(ISTEXT(B225),B225,IF(ISBLANK(B225),0,(B225/B200)*M200))</f>
        <v>0</v>
      </c>
      <c r="M225" s="981">
        <f t="shared" si="11"/>
        <v>0</v>
      </c>
      <c r="N225" s="35">
        <f>(K225/B200)*M200</f>
        <v>0</v>
      </c>
      <c r="O225" s="942"/>
      <c r="P225" s="942"/>
      <c r="Q225" s="942"/>
      <c r="R225" s="942"/>
      <c r="S225" s="1365">
        <f t="shared" si="8"/>
        <v>0</v>
      </c>
      <c r="T225" s="1502">
        <f>(L225/M200)*U198</f>
        <v>0</v>
      </c>
      <c r="U225" s="1510">
        <f t="shared" si="9"/>
        <v>0</v>
      </c>
      <c r="V225" s="1504">
        <f>(N225/M200)*U198</f>
        <v>0</v>
      </c>
      <c r="W225" s="5478"/>
      <c r="X225"/>
      <c r="Y225" s="5357"/>
      <c r="Z225" s="1288" t="s">
        <v>1382</v>
      </c>
      <c r="AA225"/>
      <c r="AB225"/>
    </row>
    <row r="226" spans="1:28" ht="18" customHeight="1">
      <c r="A226" s="5357"/>
      <c r="B226" s="72"/>
      <c r="C226" s="73"/>
      <c r="D226" s="34"/>
      <c r="E226" s="1505"/>
      <c r="F226" s="982"/>
      <c r="G226" s="982"/>
      <c r="H226" s="982"/>
      <c r="I226" s="982"/>
      <c r="J226" s="1501">
        <f t="shared" si="10"/>
        <v>0</v>
      </c>
      <c r="K226" s="979">
        <f t="shared" si="6"/>
        <v>0</v>
      </c>
      <c r="L226" s="980">
        <f>IF(ISTEXT(B226),B226,IF(ISBLANK(B226),0,(B226/B200)*M200))</f>
        <v>0</v>
      </c>
      <c r="M226" s="981">
        <f t="shared" si="11"/>
        <v>0</v>
      </c>
      <c r="N226" s="35">
        <f>(K226/B200)*M200</f>
        <v>0</v>
      </c>
      <c r="O226" s="942"/>
      <c r="P226" s="942"/>
      <c r="Q226" s="942"/>
      <c r="R226" s="942"/>
      <c r="S226" s="1365">
        <f t="shared" si="8"/>
        <v>0</v>
      </c>
      <c r="T226" s="1502">
        <f>(L226/M200)*U198</f>
        <v>0</v>
      </c>
      <c r="U226" s="1510">
        <f t="shared" si="9"/>
        <v>0</v>
      </c>
      <c r="V226" s="1504">
        <f>(N226/M200)*U198</f>
        <v>0</v>
      </c>
      <c r="W226" s="5478"/>
      <c r="X226"/>
      <c r="Y226" s="5357"/>
      <c r="Z226" s="1288" t="s">
        <v>1382</v>
      </c>
      <c r="AA226"/>
      <c r="AB226"/>
    </row>
    <row r="227" spans="1:28" ht="18" customHeight="1">
      <c r="A227" s="5357"/>
      <c r="B227" s="72"/>
      <c r="C227" s="73"/>
      <c r="D227" s="34"/>
      <c r="E227" s="1505"/>
      <c r="F227" s="982"/>
      <c r="G227" s="982"/>
      <c r="H227" s="982"/>
      <c r="I227" s="982"/>
      <c r="J227" s="1501">
        <f t="shared" si="10"/>
        <v>0</v>
      </c>
      <c r="K227" s="979">
        <f t="shared" si="6"/>
        <v>0</v>
      </c>
      <c r="L227" s="980">
        <f>IF(ISTEXT(B227),B227,IF(ISBLANK(B227),0,(B227/B200)*M200))</f>
        <v>0</v>
      </c>
      <c r="M227" s="981">
        <f t="shared" si="11"/>
        <v>0</v>
      </c>
      <c r="N227" s="35">
        <f>(K227/B200)*M200</f>
        <v>0</v>
      </c>
      <c r="O227" s="942"/>
      <c r="P227" s="942"/>
      <c r="Q227" s="942"/>
      <c r="R227" s="942"/>
      <c r="S227" s="1365">
        <f t="shared" si="8"/>
        <v>0</v>
      </c>
      <c r="T227" s="1502">
        <f>(L227/M200)*U198</f>
        <v>0</v>
      </c>
      <c r="U227" s="1510">
        <f t="shared" si="9"/>
        <v>0</v>
      </c>
      <c r="V227" s="1504">
        <f>(N227/M200)*U198</f>
        <v>0</v>
      </c>
      <c r="W227" s="5478"/>
      <c r="X227"/>
      <c r="Y227" s="5357"/>
      <c r="Z227" s="1288" t="s">
        <v>1382</v>
      </c>
      <c r="AA227"/>
      <c r="AB227"/>
    </row>
    <row r="228" spans="1:28" ht="18" customHeight="1">
      <c r="A228" s="5357"/>
      <c r="B228" s="72"/>
      <c r="C228" s="73"/>
      <c r="D228" s="34"/>
      <c r="E228" s="1505"/>
      <c r="F228" s="982"/>
      <c r="G228" s="982"/>
      <c r="H228" s="982"/>
      <c r="I228" s="982"/>
      <c r="J228" s="1501">
        <f t="shared" si="10"/>
        <v>0</v>
      </c>
      <c r="K228" s="979">
        <f t="shared" si="6"/>
        <v>0</v>
      </c>
      <c r="L228" s="980">
        <f>IF(ISTEXT(B228),B228,IF(ISBLANK(B228),0,(B228/B200)*M200))</f>
        <v>0</v>
      </c>
      <c r="M228" s="981">
        <f t="shared" si="11"/>
        <v>0</v>
      </c>
      <c r="N228" s="35">
        <f>(K228/B200)*M200</f>
        <v>0</v>
      </c>
      <c r="O228" s="942"/>
      <c r="P228" s="942"/>
      <c r="Q228" s="942"/>
      <c r="R228" s="942"/>
      <c r="S228" s="1365">
        <f t="shared" si="8"/>
        <v>0</v>
      </c>
      <c r="T228" s="1502">
        <f>(L228/M200)*U198</f>
        <v>0</v>
      </c>
      <c r="U228" s="1510">
        <f t="shared" si="9"/>
        <v>0</v>
      </c>
      <c r="V228" s="1504">
        <f>(N228/M200)*U198</f>
        <v>0</v>
      </c>
      <c r="W228" s="5478"/>
      <c r="X228"/>
      <c r="Y228" s="5357"/>
      <c r="Z228" s="1288" t="s">
        <v>1382</v>
      </c>
      <c r="AA228"/>
      <c r="AB228"/>
    </row>
    <row r="229" spans="1:28" ht="18" customHeight="1">
      <c r="A229" s="5357"/>
      <c r="B229" s="72"/>
      <c r="C229" s="73"/>
      <c r="D229" s="34"/>
      <c r="E229" s="1505"/>
      <c r="F229" s="982"/>
      <c r="G229" s="982"/>
      <c r="H229" s="982"/>
      <c r="I229" s="982"/>
      <c r="J229" s="1501">
        <f t="shared" si="10"/>
        <v>0</v>
      </c>
      <c r="K229" s="979">
        <f t="shared" si="6"/>
        <v>0</v>
      </c>
      <c r="L229" s="980">
        <f>IF(ISTEXT(B229),B229,IF(ISBLANK(B229),0,(B229/B200)*M200))</f>
        <v>0</v>
      </c>
      <c r="M229" s="981">
        <f t="shared" si="11"/>
        <v>0</v>
      </c>
      <c r="N229" s="35">
        <f>(K229/B200)*M200</f>
        <v>0</v>
      </c>
      <c r="O229" s="942"/>
      <c r="P229" s="942"/>
      <c r="Q229" s="942"/>
      <c r="R229" s="942"/>
      <c r="S229" s="1365">
        <f t="shared" si="8"/>
        <v>0</v>
      </c>
      <c r="T229" s="1502">
        <f>(L229/M200)*U198</f>
        <v>0</v>
      </c>
      <c r="U229" s="1510">
        <f t="shared" si="9"/>
        <v>0</v>
      </c>
      <c r="V229" s="1504">
        <f>(N229/M200)*U198</f>
        <v>0</v>
      </c>
      <c r="W229" s="5478"/>
      <c r="X229"/>
      <c r="Y229" s="5357"/>
      <c r="Z229" s="1288" t="s">
        <v>1382</v>
      </c>
      <c r="AA229"/>
      <c r="AB229"/>
    </row>
    <row r="230" spans="1:28" ht="18" customHeight="1">
      <c r="A230" s="5357"/>
      <c r="B230" s="72"/>
      <c r="C230" s="73"/>
      <c r="D230" s="34"/>
      <c r="E230" s="1505"/>
      <c r="F230" s="982"/>
      <c r="G230" s="982"/>
      <c r="H230" s="982"/>
      <c r="I230" s="982"/>
      <c r="J230" s="1501">
        <f t="shared" si="10"/>
        <v>0</v>
      </c>
      <c r="K230" s="979">
        <f t="shared" si="6"/>
        <v>0</v>
      </c>
      <c r="L230" s="980">
        <f>IF(ISTEXT(B230),B230,IF(ISBLANK(B230),0,(B230/B200)*M200))</f>
        <v>0</v>
      </c>
      <c r="M230" s="981">
        <f t="shared" si="11"/>
        <v>0</v>
      </c>
      <c r="N230" s="35">
        <f>(K230/B200)*M200</f>
        <v>0</v>
      </c>
      <c r="O230" s="942"/>
      <c r="P230" s="942"/>
      <c r="Q230" s="942"/>
      <c r="R230" s="942"/>
      <c r="S230" s="1365">
        <f t="shared" si="8"/>
        <v>0</v>
      </c>
      <c r="T230" s="1502">
        <f>(L230/M200)*U198</f>
        <v>0</v>
      </c>
      <c r="U230" s="1510">
        <f t="shared" si="9"/>
        <v>0</v>
      </c>
      <c r="V230" s="1504">
        <f>(N230/M200)*U198</f>
        <v>0</v>
      </c>
      <c r="W230" s="5478"/>
      <c r="X230"/>
      <c r="Y230" s="5357"/>
      <c r="Z230" s="1288" t="s">
        <v>1382</v>
      </c>
      <c r="AA230"/>
      <c r="AB230"/>
    </row>
    <row r="231" spans="1:28" ht="18" customHeight="1">
      <c r="A231" s="5357"/>
      <c r="B231" s="72"/>
      <c r="C231" s="73"/>
      <c r="D231" s="34"/>
      <c r="E231" s="1505"/>
      <c r="F231" s="982"/>
      <c r="G231" s="982"/>
      <c r="H231" s="982"/>
      <c r="I231" s="982"/>
      <c r="J231" s="1501">
        <f t="shared" si="10"/>
        <v>0</v>
      </c>
      <c r="K231" s="979">
        <f t="shared" si="6"/>
        <v>0</v>
      </c>
      <c r="L231" s="980">
        <f>IF(ISTEXT(B231),B231,IF(ISBLANK(B231),0,(B231/B200)*M200))</f>
        <v>0</v>
      </c>
      <c r="M231" s="981">
        <f t="shared" si="11"/>
        <v>0</v>
      </c>
      <c r="N231" s="35">
        <f>(K231/B200)*M200</f>
        <v>0</v>
      </c>
      <c r="O231" s="942"/>
      <c r="P231" s="942"/>
      <c r="Q231" s="942"/>
      <c r="R231" s="942"/>
      <c r="S231" s="1365">
        <f t="shared" si="8"/>
        <v>0</v>
      </c>
      <c r="T231" s="1502">
        <f>(L231/M200)*U198</f>
        <v>0</v>
      </c>
      <c r="U231" s="1510">
        <f t="shared" si="9"/>
        <v>0</v>
      </c>
      <c r="V231" s="1504">
        <f>(N231/M200)*U198</f>
        <v>0</v>
      </c>
      <c r="W231" s="5478"/>
      <c r="X231"/>
      <c r="Y231" s="5357"/>
      <c r="Z231" s="1288" t="s">
        <v>1382</v>
      </c>
      <c r="AA231"/>
      <c r="AB231"/>
    </row>
    <row r="232" spans="1:28" ht="18" customHeight="1">
      <c r="A232" s="5357"/>
      <c r="B232" s="72"/>
      <c r="C232" s="73"/>
      <c r="D232" s="34"/>
      <c r="E232" s="1505"/>
      <c r="F232" s="982"/>
      <c r="G232" s="982"/>
      <c r="H232" s="982"/>
      <c r="I232" s="982"/>
      <c r="J232" s="1501">
        <f t="shared" si="10"/>
        <v>0</v>
      </c>
      <c r="K232" s="979">
        <f t="shared" si="6"/>
        <v>0</v>
      </c>
      <c r="L232" s="980">
        <f>IF(ISTEXT(B232),B232,IF(ISBLANK(B232),0,(B232/B200)*M200))</f>
        <v>0</v>
      </c>
      <c r="M232" s="981">
        <f t="shared" si="11"/>
        <v>0</v>
      </c>
      <c r="N232" s="35">
        <f>(K232/B200)*M200</f>
        <v>0</v>
      </c>
      <c r="O232" s="942"/>
      <c r="P232" s="942"/>
      <c r="Q232" s="942"/>
      <c r="R232" s="942"/>
      <c r="S232" s="1365">
        <f t="shared" si="8"/>
        <v>0</v>
      </c>
      <c r="T232" s="1502">
        <f>(L232/M200)*U198</f>
        <v>0</v>
      </c>
      <c r="U232" s="1510">
        <f t="shared" si="9"/>
        <v>0</v>
      </c>
      <c r="V232" s="1504">
        <f>(N232/M200)*U198</f>
        <v>0</v>
      </c>
      <c r="W232" s="5478"/>
      <c r="X232"/>
      <c r="Y232" s="5357"/>
      <c r="Z232" s="1288" t="s">
        <v>1382</v>
      </c>
      <c r="AA232"/>
      <c r="AB232"/>
    </row>
    <row r="233" spans="1:28" ht="18" customHeight="1">
      <c r="A233" s="5357"/>
      <c r="B233" s="72"/>
      <c r="C233" s="73"/>
      <c r="D233" s="34"/>
      <c r="E233" s="1505"/>
      <c r="F233" s="982"/>
      <c r="G233" s="982"/>
      <c r="H233" s="982"/>
      <c r="I233" s="982"/>
      <c r="J233" s="1501">
        <f t="shared" si="10"/>
        <v>0</v>
      </c>
      <c r="K233" s="979">
        <f t="shared" si="6"/>
        <v>0</v>
      </c>
      <c r="L233" s="980">
        <f>IF(ISTEXT(B233),B233,IF(ISBLANK(B233),0,(B233/B200)*M200))</f>
        <v>0</v>
      </c>
      <c r="M233" s="981">
        <f t="shared" si="11"/>
        <v>0</v>
      </c>
      <c r="N233" s="35">
        <f>(K233/B200)*M200</f>
        <v>0</v>
      </c>
      <c r="O233" s="942"/>
      <c r="P233" s="942"/>
      <c r="Q233" s="942"/>
      <c r="R233" s="942"/>
      <c r="S233" s="1365">
        <f t="shared" si="8"/>
        <v>0</v>
      </c>
      <c r="T233" s="1502">
        <f>(L233/M200)*U198</f>
        <v>0</v>
      </c>
      <c r="U233" s="1510">
        <f t="shared" si="9"/>
        <v>0</v>
      </c>
      <c r="V233" s="1504">
        <f>(N233/M200)*U198</f>
        <v>0</v>
      </c>
      <c r="W233" s="5478"/>
      <c r="X233"/>
      <c r="Y233" s="5357"/>
      <c r="Z233" s="1288" t="s">
        <v>1382</v>
      </c>
      <c r="AA233"/>
      <c r="AB233"/>
    </row>
    <row r="234" spans="1:28" ht="18" customHeight="1">
      <c r="A234" s="5357"/>
      <c r="B234" s="72"/>
      <c r="C234" s="73"/>
      <c r="D234" s="34"/>
      <c r="E234" s="1505"/>
      <c r="F234" s="982"/>
      <c r="G234" s="982"/>
      <c r="H234" s="982"/>
      <c r="I234" s="982"/>
      <c r="J234" s="1501">
        <f t="shared" si="10"/>
        <v>0</v>
      </c>
      <c r="K234" s="979">
        <f t="shared" si="6"/>
        <v>0</v>
      </c>
      <c r="L234" s="980">
        <f>IF(ISTEXT(B234),B234,IF(ISBLANK(B234),0,(B234/B200)*M200))</f>
        <v>0</v>
      </c>
      <c r="M234" s="981">
        <f t="shared" si="11"/>
        <v>0</v>
      </c>
      <c r="N234" s="35">
        <f>(K234/B200)*M200</f>
        <v>0</v>
      </c>
      <c r="O234" s="942"/>
      <c r="P234" s="942"/>
      <c r="Q234" s="942"/>
      <c r="R234" s="942"/>
      <c r="S234" s="1365">
        <f t="shared" si="8"/>
        <v>0</v>
      </c>
      <c r="T234" s="1502">
        <f>(L234/M200)*U198</f>
        <v>0</v>
      </c>
      <c r="U234" s="1510">
        <f t="shared" si="9"/>
        <v>0</v>
      </c>
      <c r="V234" s="1504">
        <f>(N234/M200)*U198</f>
        <v>0</v>
      </c>
      <c r="W234" s="5478"/>
      <c r="X234"/>
      <c r="Y234" s="5357"/>
      <c r="Z234" s="1288" t="s">
        <v>1382</v>
      </c>
      <c r="AA234"/>
      <c r="AB234"/>
    </row>
    <row r="235" spans="1:28" ht="18" customHeight="1">
      <c r="A235" s="5357"/>
      <c r="B235" s="72"/>
      <c r="C235" s="73"/>
      <c r="D235" s="34"/>
      <c r="E235" s="1505"/>
      <c r="F235" s="982"/>
      <c r="G235" s="982"/>
      <c r="H235" s="982"/>
      <c r="I235" s="982"/>
      <c r="J235" s="1501">
        <f t="shared" si="10"/>
        <v>0</v>
      </c>
      <c r="K235" s="979">
        <f t="shared" si="6"/>
        <v>0</v>
      </c>
      <c r="L235" s="980">
        <f>IF(ISTEXT(B235),B235,IF(ISBLANK(B235),0,(B235/B200)*M200))</f>
        <v>0</v>
      </c>
      <c r="M235" s="981">
        <f t="shared" si="11"/>
        <v>0</v>
      </c>
      <c r="N235" s="35">
        <f>(K235/B200)*M200</f>
        <v>0</v>
      </c>
      <c r="O235" s="942"/>
      <c r="P235" s="942"/>
      <c r="Q235" s="942"/>
      <c r="R235" s="942"/>
      <c r="S235" s="1365">
        <f t="shared" si="8"/>
        <v>0</v>
      </c>
      <c r="T235" s="1502">
        <f>(L235/M200)*U198</f>
        <v>0</v>
      </c>
      <c r="U235" s="1510">
        <f t="shared" si="9"/>
        <v>0</v>
      </c>
      <c r="V235" s="1504">
        <f>(N235/M200)*U198</f>
        <v>0</v>
      </c>
      <c r="W235" s="5478"/>
      <c r="X235"/>
      <c r="Y235" s="5357"/>
      <c r="Z235" s="1288" t="s">
        <v>1382</v>
      </c>
      <c r="AA235"/>
      <c r="AB235"/>
    </row>
    <row r="236" spans="1:28" ht="18" customHeight="1">
      <c r="A236" s="5357"/>
      <c r="B236" s="72"/>
      <c r="C236" s="73"/>
      <c r="D236" s="34"/>
      <c r="E236" s="1505"/>
      <c r="F236" s="982"/>
      <c r="G236" s="982"/>
      <c r="H236" s="982"/>
      <c r="I236" s="982"/>
      <c r="J236" s="1501">
        <f t="shared" si="10"/>
        <v>0</v>
      </c>
      <c r="K236" s="979">
        <f t="shared" si="6"/>
        <v>0</v>
      </c>
      <c r="L236" s="980">
        <f>IF(ISTEXT(B236),B236,IF(ISBLANK(B236),0,(B236/B200)*M200))</f>
        <v>0</v>
      </c>
      <c r="M236" s="981">
        <f t="shared" si="11"/>
        <v>0</v>
      </c>
      <c r="N236" s="35">
        <f>(K236/B200)*M200</f>
        <v>0</v>
      </c>
      <c r="O236" s="942"/>
      <c r="P236" s="942"/>
      <c r="Q236" s="942"/>
      <c r="R236" s="942"/>
      <c r="S236" s="1365">
        <f t="shared" si="8"/>
        <v>0</v>
      </c>
      <c r="T236" s="1502">
        <f>(L236/M200)*U198</f>
        <v>0</v>
      </c>
      <c r="U236" s="1510">
        <f t="shared" si="9"/>
        <v>0</v>
      </c>
      <c r="V236" s="1504">
        <f>(N236/M200)*U198</f>
        <v>0</v>
      </c>
      <c r="W236" s="5478"/>
      <c r="X236"/>
      <c r="Y236" s="5357"/>
      <c r="Z236" s="1288" t="s">
        <v>1382</v>
      </c>
      <c r="AA236"/>
      <c r="AB236"/>
    </row>
    <row r="237" spans="1:28" ht="18" customHeight="1">
      <c r="A237" s="5357"/>
      <c r="B237" s="72"/>
      <c r="C237" s="73"/>
      <c r="D237" s="34"/>
      <c r="E237" s="1505"/>
      <c r="F237" s="982"/>
      <c r="G237" s="982"/>
      <c r="H237" s="982"/>
      <c r="I237" s="982"/>
      <c r="J237" s="1501">
        <f t="shared" si="10"/>
        <v>0</v>
      </c>
      <c r="K237" s="979">
        <f t="shared" si="6"/>
        <v>0</v>
      </c>
      <c r="L237" s="980">
        <f>IF(ISTEXT(B237),B237,IF(ISBLANK(B237),0,(B237/B200)*M200))</f>
        <v>0</v>
      </c>
      <c r="M237" s="981">
        <f t="shared" si="11"/>
        <v>0</v>
      </c>
      <c r="N237" s="35">
        <f>(K237/B200)*M200</f>
        <v>0</v>
      </c>
      <c r="O237" s="942"/>
      <c r="P237" s="942"/>
      <c r="Q237" s="942"/>
      <c r="R237" s="942"/>
      <c r="S237" s="1365">
        <f t="shared" si="8"/>
        <v>0</v>
      </c>
      <c r="T237" s="1502">
        <f>(L237/M200)*U198</f>
        <v>0</v>
      </c>
      <c r="U237" s="1510">
        <f t="shared" si="9"/>
        <v>0</v>
      </c>
      <c r="V237" s="1504">
        <f>(N237/M200)*U198</f>
        <v>0</v>
      </c>
      <c r="W237" s="5478"/>
      <c r="X237"/>
      <c r="Y237" s="5357"/>
      <c r="Z237" s="1288" t="s">
        <v>1382</v>
      </c>
      <c r="AA237"/>
      <c r="AB237"/>
    </row>
    <row r="238" spans="1:28" ht="18" customHeight="1">
      <c r="A238" s="5357"/>
      <c r="B238" s="72"/>
      <c r="C238" s="73"/>
      <c r="D238" s="34"/>
      <c r="E238" s="1505"/>
      <c r="F238" s="982"/>
      <c r="G238" s="982"/>
      <c r="H238" s="982"/>
      <c r="I238" s="982"/>
      <c r="J238" s="1501">
        <f t="shared" si="10"/>
        <v>0</v>
      </c>
      <c r="K238" s="979">
        <f t="shared" si="6"/>
        <v>0</v>
      </c>
      <c r="L238" s="980">
        <f>IF(ISTEXT(B238),B238,IF(ISBLANK(B238),0,(B238/B200)*M200))</f>
        <v>0</v>
      </c>
      <c r="M238" s="981">
        <f t="shared" si="11"/>
        <v>0</v>
      </c>
      <c r="N238" s="35">
        <f>(K238/B200)*M200</f>
        <v>0</v>
      </c>
      <c r="O238" s="942"/>
      <c r="P238" s="942"/>
      <c r="Q238" s="942"/>
      <c r="R238" s="942"/>
      <c r="S238" s="1365">
        <f t="shared" si="8"/>
        <v>0</v>
      </c>
      <c r="T238" s="1502">
        <f>(L238/M200)*U198</f>
        <v>0</v>
      </c>
      <c r="U238" s="1510">
        <f t="shared" si="9"/>
        <v>0</v>
      </c>
      <c r="V238" s="1504">
        <f>(N238/M200)*U198</f>
        <v>0</v>
      </c>
      <c r="W238" s="5478"/>
      <c r="X238"/>
      <c r="Y238" s="5357"/>
      <c r="Z238" s="1288" t="s">
        <v>1382</v>
      </c>
      <c r="AA238"/>
      <c r="AB238"/>
    </row>
    <row r="239" spans="1:28" ht="18" customHeight="1">
      <c r="A239" s="5357"/>
      <c r="B239" s="72"/>
      <c r="C239" s="73"/>
      <c r="D239" s="34"/>
      <c r="E239" s="1505"/>
      <c r="F239" s="982"/>
      <c r="G239" s="982"/>
      <c r="H239" s="982"/>
      <c r="I239" s="982"/>
      <c r="J239" s="1501">
        <f t="shared" si="10"/>
        <v>0</v>
      </c>
      <c r="K239" s="979">
        <f t="shared" si="6"/>
        <v>0</v>
      </c>
      <c r="L239" s="980">
        <f>IF(ISTEXT(B239),B239,IF(ISBLANK(B239),0,(B239/B200)*M200))</f>
        <v>0</v>
      </c>
      <c r="M239" s="981">
        <f t="shared" si="11"/>
        <v>0</v>
      </c>
      <c r="N239" s="35">
        <f>(K239/B200)*M200</f>
        <v>0</v>
      </c>
      <c r="O239" s="942"/>
      <c r="P239" s="942"/>
      <c r="Q239" s="942"/>
      <c r="R239" s="942"/>
      <c r="S239" s="1365">
        <f t="shared" si="8"/>
        <v>0</v>
      </c>
      <c r="T239" s="1502">
        <f>(L239/M200)*U198</f>
        <v>0</v>
      </c>
      <c r="U239" s="1510">
        <f t="shared" si="9"/>
        <v>0</v>
      </c>
      <c r="V239" s="1504">
        <f>(N239/M200)*U198</f>
        <v>0</v>
      </c>
      <c r="W239" s="5478"/>
      <c r="X239"/>
      <c r="Y239" s="5357"/>
      <c r="Z239" s="1288" t="s">
        <v>1382</v>
      </c>
      <c r="AA239"/>
      <c r="AB239"/>
    </row>
    <row r="240" spans="1:28" ht="18" customHeight="1">
      <c r="A240" s="5357"/>
      <c r="B240" s="72"/>
      <c r="C240" s="73"/>
      <c r="D240" s="34"/>
      <c r="E240" s="1505"/>
      <c r="F240" s="982"/>
      <c r="G240" s="982"/>
      <c r="H240" s="982"/>
      <c r="I240" s="982"/>
      <c r="J240" s="1501">
        <f t="shared" si="10"/>
        <v>0</v>
      </c>
      <c r="K240" s="979">
        <f t="shared" si="6"/>
        <v>0</v>
      </c>
      <c r="L240" s="980">
        <f>IF(ISTEXT(B240),B240,IF(ISBLANK(B240),0,(B240/B200)*M200))</f>
        <v>0</v>
      </c>
      <c r="M240" s="981">
        <f t="shared" si="11"/>
        <v>0</v>
      </c>
      <c r="N240" s="35">
        <f>(K240/B200)*M200</f>
        <v>0</v>
      </c>
      <c r="O240" s="942"/>
      <c r="P240" s="942"/>
      <c r="Q240" s="942"/>
      <c r="R240" s="942"/>
      <c r="S240" s="1365">
        <f t="shared" si="8"/>
        <v>0</v>
      </c>
      <c r="T240" s="1502">
        <f>(L240/M200)*U198</f>
        <v>0</v>
      </c>
      <c r="U240" s="1510">
        <f t="shared" si="9"/>
        <v>0</v>
      </c>
      <c r="V240" s="1504">
        <f>(N240/M200)*U198</f>
        <v>0</v>
      </c>
      <c r="W240" s="5478"/>
      <c r="X240"/>
      <c r="Y240" s="5357"/>
      <c r="Z240" s="1288" t="s">
        <v>1382</v>
      </c>
      <c r="AA240"/>
      <c r="AB240"/>
    </row>
    <row r="241" spans="1:28" ht="18" customHeight="1">
      <c r="A241" s="5357"/>
      <c r="B241" s="72"/>
      <c r="C241" s="73"/>
      <c r="D241" s="34"/>
      <c r="E241" s="1505"/>
      <c r="F241" s="982"/>
      <c r="G241" s="982"/>
      <c r="H241" s="982"/>
      <c r="I241" s="982"/>
      <c r="J241" s="1501">
        <f t="shared" si="10"/>
        <v>0</v>
      </c>
      <c r="K241" s="979">
        <f t="shared" si="6"/>
        <v>0</v>
      </c>
      <c r="L241" s="980">
        <f>IF(ISTEXT(B241),B241,IF(ISBLANK(B241),0,(B241/B200)*M200))</f>
        <v>0</v>
      </c>
      <c r="M241" s="981">
        <f t="shared" si="11"/>
        <v>0</v>
      </c>
      <c r="N241" s="35">
        <f>(K241/B200)*M200</f>
        <v>0</v>
      </c>
      <c r="O241" s="942"/>
      <c r="P241" s="942"/>
      <c r="Q241" s="942"/>
      <c r="R241" s="942"/>
      <c r="S241" s="1365">
        <f t="shared" si="8"/>
        <v>0</v>
      </c>
      <c r="T241" s="1502">
        <f>(L241/M200)*U198</f>
        <v>0</v>
      </c>
      <c r="U241" s="1510">
        <f t="shared" si="9"/>
        <v>0</v>
      </c>
      <c r="V241" s="1504">
        <f>(N241/M200)*U198</f>
        <v>0</v>
      </c>
      <c r="W241" s="5478"/>
      <c r="X241"/>
      <c r="Y241" s="5357"/>
      <c r="Z241" s="1288" t="s">
        <v>1382</v>
      </c>
      <c r="AA241"/>
      <c r="AB241"/>
    </row>
    <row r="242" spans="1:28" ht="18" customHeight="1">
      <c r="A242" s="5357"/>
      <c r="B242" s="72"/>
      <c r="C242" s="73"/>
      <c r="D242" s="34"/>
      <c r="E242" s="1505"/>
      <c r="F242" s="982"/>
      <c r="G242" s="982"/>
      <c r="H242" s="982"/>
      <c r="I242" s="982"/>
      <c r="J242" s="1501">
        <f t="shared" si="10"/>
        <v>0</v>
      </c>
      <c r="K242" s="979">
        <f t="shared" si="6"/>
        <v>0</v>
      </c>
      <c r="L242" s="980">
        <f>IF(ISTEXT(B242),B242,IF(ISBLANK(B242),0,(B242/B200)*M200))</f>
        <v>0</v>
      </c>
      <c r="M242" s="981">
        <f t="shared" si="11"/>
        <v>0</v>
      </c>
      <c r="N242" s="35">
        <f>(K242/B200)*M200</f>
        <v>0</v>
      </c>
      <c r="O242" s="942"/>
      <c r="P242" s="942"/>
      <c r="Q242" s="942"/>
      <c r="R242" s="942"/>
      <c r="S242" s="1365">
        <f t="shared" si="8"/>
        <v>0</v>
      </c>
      <c r="T242" s="1502">
        <f>(L242/M200)*U198</f>
        <v>0</v>
      </c>
      <c r="U242" s="1510">
        <f t="shared" si="9"/>
        <v>0</v>
      </c>
      <c r="V242" s="1504">
        <f>(N242/M200)*U198</f>
        <v>0</v>
      </c>
      <c r="W242" s="5478"/>
      <c r="X242"/>
      <c r="Y242" s="5357"/>
      <c r="Z242" s="1288" t="s">
        <v>1382</v>
      </c>
      <c r="AA242"/>
      <c r="AB242"/>
    </row>
    <row r="243" spans="1:28" ht="18" customHeight="1">
      <c r="A243" s="5357"/>
      <c r="B243" s="72"/>
      <c r="C243" s="73"/>
      <c r="D243" s="34"/>
      <c r="E243" s="1505"/>
      <c r="F243" s="982"/>
      <c r="G243" s="982"/>
      <c r="H243" s="982"/>
      <c r="I243" s="982"/>
      <c r="J243" s="1501">
        <f t="shared" si="10"/>
        <v>0</v>
      </c>
      <c r="K243" s="979">
        <f t="shared" si="6"/>
        <v>0</v>
      </c>
      <c r="L243" s="980">
        <f>IF(ISTEXT(B243),B243,IF(ISBLANK(B243),0,(B243/B200)*M200))</f>
        <v>0</v>
      </c>
      <c r="M243" s="981">
        <f t="shared" si="11"/>
        <v>0</v>
      </c>
      <c r="N243" s="35">
        <f>(K243/B200)*M200</f>
        <v>0</v>
      </c>
      <c r="O243" s="942"/>
      <c r="P243" s="942"/>
      <c r="Q243" s="942"/>
      <c r="R243" s="942"/>
      <c r="S243" s="1365">
        <f t="shared" si="8"/>
        <v>0</v>
      </c>
      <c r="T243" s="1502">
        <f>(L243/M200)*U198</f>
        <v>0</v>
      </c>
      <c r="U243" s="1510">
        <f t="shared" si="9"/>
        <v>0</v>
      </c>
      <c r="V243" s="1504">
        <f>(N243/M200)*U198</f>
        <v>0</v>
      </c>
      <c r="W243" s="5478"/>
      <c r="X243"/>
      <c r="Y243" s="5357"/>
      <c r="Z243" s="1288" t="s">
        <v>1382</v>
      </c>
      <c r="AA243"/>
      <c r="AB243"/>
    </row>
    <row r="244" spans="1:28" ht="18" customHeight="1">
      <c r="A244" s="5357"/>
      <c r="B244" s="72"/>
      <c r="C244" s="73"/>
      <c r="D244" s="34"/>
      <c r="E244" s="1505"/>
      <c r="F244" s="982"/>
      <c r="G244" s="982"/>
      <c r="H244" s="982"/>
      <c r="I244" s="982"/>
      <c r="J244" s="1501">
        <f t="shared" si="10"/>
        <v>0</v>
      </c>
      <c r="K244" s="979">
        <f t="shared" si="6"/>
        <v>0</v>
      </c>
      <c r="L244" s="980">
        <f>IF(ISTEXT(B244),B244,IF(ISBLANK(B244),0,(B244/B200)*M200))</f>
        <v>0</v>
      </c>
      <c r="M244" s="981">
        <f t="shared" si="11"/>
        <v>0</v>
      </c>
      <c r="N244" s="35">
        <f>(K244/B200)*M200</f>
        <v>0</v>
      </c>
      <c r="O244" s="942"/>
      <c r="P244" s="942"/>
      <c r="Q244" s="942"/>
      <c r="R244" s="942"/>
      <c r="S244" s="1365">
        <f t="shared" si="8"/>
        <v>0</v>
      </c>
      <c r="T244" s="1502">
        <f>(L244/M200)*U198</f>
        <v>0</v>
      </c>
      <c r="U244" s="1510">
        <f t="shared" si="9"/>
        <v>0</v>
      </c>
      <c r="V244" s="1504">
        <f>(N244/M200)*U198</f>
        <v>0</v>
      </c>
      <c r="W244" s="5478"/>
      <c r="X244"/>
      <c r="Y244" s="5357"/>
      <c r="Z244" s="1288" t="s">
        <v>1382</v>
      </c>
      <c r="AA244"/>
      <c r="AB244"/>
    </row>
    <row r="245" spans="1:28" ht="18" customHeight="1">
      <c r="A245" s="5357"/>
      <c r="B245" s="72"/>
      <c r="C245" s="73"/>
      <c r="D245" s="34"/>
      <c r="E245" s="1505"/>
      <c r="F245" s="982"/>
      <c r="G245" s="982"/>
      <c r="H245" s="982"/>
      <c r="I245" s="982"/>
      <c r="J245" s="1501">
        <f t="shared" si="10"/>
        <v>0</v>
      </c>
      <c r="K245" s="979">
        <f t="shared" si="6"/>
        <v>0</v>
      </c>
      <c r="L245" s="980">
        <f>IF(ISTEXT(B245),B245,IF(ISBLANK(B245),0,(B245/B200)*M200))</f>
        <v>0</v>
      </c>
      <c r="M245" s="981">
        <f t="shared" si="11"/>
        <v>0</v>
      </c>
      <c r="N245" s="35">
        <f>(K245/B200)*M200</f>
        <v>0</v>
      </c>
      <c r="O245" s="942"/>
      <c r="P245" s="942"/>
      <c r="Q245" s="942"/>
      <c r="R245" s="942"/>
      <c r="S245" s="1365">
        <f t="shared" si="8"/>
        <v>0</v>
      </c>
      <c r="T245" s="1502">
        <f>(L245/M200)*U198</f>
        <v>0</v>
      </c>
      <c r="U245" s="1510">
        <f t="shared" si="9"/>
        <v>0</v>
      </c>
      <c r="V245" s="1504">
        <f>(N245/M200)*U198</f>
        <v>0</v>
      </c>
      <c r="W245" s="5478"/>
      <c r="X245" s="529"/>
      <c r="Y245" s="5357"/>
      <c r="Z245" s="1288" t="s">
        <v>1382</v>
      </c>
      <c r="AA245"/>
      <c r="AB245"/>
    </row>
    <row r="246" spans="1:28" ht="18" customHeight="1">
      <c r="A246" s="5357"/>
      <c r="B246" s="74"/>
      <c r="C246" s="983"/>
      <c r="D246" s="1052"/>
      <c r="E246" s="1505"/>
      <c r="F246" s="982"/>
      <c r="G246" s="982"/>
      <c r="H246" s="982"/>
      <c r="I246" s="982"/>
      <c r="J246" s="1501">
        <f t="shared" si="10"/>
        <v>0</v>
      </c>
      <c r="K246" s="979">
        <f t="shared" si="6"/>
        <v>0</v>
      </c>
      <c r="L246" s="980">
        <f>IF(ISTEXT(B246),B246,IF(ISBLANK(B246),0,(B246/B200)*M200))</f>
        <v>0</v>
      </c>
      <c r="M246" s="981">
        <f t="shared" si="11"/>
        <v>0</v>
      </c>
      <c r="N246" s="35">
        <f>(K246/B200)*M200</f>
        <v>0</v>
      </c>
      <c r="O246" s="942"/>
      <c r="P246" s="942"/>
      <c r="Q246" s="942"/>
      <c r="R246" s="942"/>
      <c r="S246" s="1365">
        <f t="shared" si="8"/>
        <v>0</v>
      </c>
      <c r="T246" s="1502">
        <f>(L246/M200)*U198</f>
        <v>0</v>
      </c>
      <c r="U246" s="1510">
        <f t="shared" si="9"/>
        <v>0</v>
      </c>
      <c r="V246" s="1504">
        <f>(N246/M200)*U198</f>
        <v>0</v>
      </c>
      <c r="W246" s="5478"/>
      <c r="X246" s="529"/>
      <c r="Y246" s="5357"/>
      <c r="Z246" s="1288" t="s">
        <v>1382</v>
      </c>
      <c r="AA246"/>
      <c r="AB246" s="529"/>
    </row>
    <row r="247" spans="1:28" ht="18" customHeight="1">
      <c r="A247" s="5357"/>
      <c r="B247" s="5568"/>
      <c r="C247" s="5569"/>
      <c r="D247" s="5569"/>
      <c r="E247" s="5569"/>
      <c r="F247" s="5569"/>
      <c r="G247" s="5569"/>
      <c r="H247" s="5569"/>
      <c r="I247" s="5569"/>
      <c r="J247" s="5569"/>
      <c r="K247" s="5569"/>
      <c r="L247" s="5569"/>
      <c r="M247" s="5569"/>
      <c r="N247" s="5570"/>
      <c r="O247" s="1332"/>
      <c r="P247" s="1333"/>
      <c r="Q247" s="1333"/>
      <c r="R247" s="1333"/>
      <c r="S247" s="1334"/>
      <c r="T247" s="1334"/>
      <c r="U247" s="1334"/>
      <c r="V247" s="1335"/>
      <c r="W247" s="5478"/>
      <c r="X247" s="529"/>
      <c r="Y247" s="5357"/>
      <c r="Z247" s="5507" t="s">
        <v>1408</v>
      </c>
      <c r="AA247" s="5508"/>
      <c r="AB247" s="529"/>
    </row>
    <row r="248" spans="1:28" ht="18" customHeight="1">
      <c r="A248" s="5357"/>
      <c r="B248" s="1506"/>
      <c r="C248" s="1053"/>
      <c r="D248" s="1054">
        <f>SUM(D206:D247)</f>
        <v>2E-3</v>
      </c>
      <c r="E248" s="1054"/>
      <c r="F248" s="1055"/>
      <c r="G248" s="1055"/>
      <c r="H248" s="1055"/>
      <c r="I248" s="1055"/>
      <c r="J248" s="1056"/>
      <c r="K248" s="1056"/>
      <c r="L248" s="1057"/>
      <c r="M248" s="1057"/>
      <c r="N248" s="36">
        <f>SUM(N206:N247)</f>
        <v>5.0000000000000001E-3</v>
      </c>
      <c r="O248" s="1332"/>
      <c r="P248" s="1333"/>
      <c r="Q248" s="1333"/>
      <c r="R248" s="1333"/>
      <c r="S248" s="1334"/>
      <c r="T248" s="1334"/>
      <c r="U248" s="1334"/>
      <c r="V248" s="1335"/>
      <c r="W248" s="5478"/>
      <c r="X248" s="529"/>
      <c r="Y248" s="5357"/>
      <c r="Z248" s="5507"/>
      <c r="AA248" s="5508"/>
      <c r="AB248" s="529"/>
    </row>
    <row r="249" spans="1:28" ht="18" customHeight="1">
      <c r="A249" s="5357"/>
      <c r="B249" s="5571" t="s">
        <v>550</v>
      </c>
      <c r="C249" s="5572"/>
      <c r="D249" s="5572"/>
      <c r="E249" s="5572"/>
      <c r="F249" s="5572"/>
      <c r="G249" s="5572"/>
      <c r="H249" s="5572"/>
      <c r="I249" s="5572"/>
      <c r="J249" s="5572"/>
      <c r="K249" s="5572"/>
      <c r="L249" s="5572"/>
      <c r="M249" s="5572"/>
      <c r="N249" s="5573"/>
      <c r="O249" s="1326"/>
      <c r="P249" s="1326"/>
      <c r="Q249" s="1327"/>
      <c r="R249" s="1328"/>
      <c r="S249" s="1328"/>
      <c r="T249" s="1328"/>
      <c r="U249" s="1328"/>
      <c r="V249" s="1329"/>
      <c r="W249" s="5478"/>
      <c r="X249" s="529"/>
      <c r="Y249" s="5357"/>
      <c r="Z249" s="5507"/>
      <c r="AA249" s="5508"/>
      <c r="AB249" s="529"/>
    </row>
    <row r="250" spans="1:28" ht="18" customHeight="1">
      <c r="A250" s="5357"/>
      <c r="B250" s="1382"/>
      <c r="C250" s="955" t="s">
        <v>295</v>
      </c>
      <c r="D250" s="956"/>
      <c r="E250" s="956"/>
      <c r="F250" s="956"/>
      <c r="G250" s="5323" t="s">
        <v>247</v>
      </c>
      <c r="H250" s="5323"/>
      <c r="I250" s="5323"/>
      <c r="J250" s="5323"/>
      <c r="K250" s="5323"/>
      <c r="L250" s="5323"/>
      <c r="M250" s="5323"/>
      <c r="N250" s="5324"/>
      <c r="O250" s="1326"/>
      <c r="P250" s="1326"/>
      <c r="Q250" s="1327"/>
      <c r="R250" s="1328"/>
      <c r="S250" s="1328"/>
      <c r="T250" s="1328"/>
      <c r="U250" s="1328"/>
      <c r="V250" s="1329"/>
      <c r="W250" s="5478"/>
      <c r="X250" s="529"/>
      <c r="Y250" s="5357"/>
      <c r="Z250" s="1288" t="s">
        <v>1382</v>
      </c>
      <c r="AA250"/>
      <c r="AB250" s="529"/>
    </row>
    <row r="251" spans="1:28" ht="18" customHeight="1">
      <c r="A251" s="5357"/>
      <c r="B251" s="1507"/>
      <c r="C251" s="957" t="s">
        <v>316</v>
      </c>
      <c r="D251" s="958" t="s">
        <v>345</v>
      </c>
      <c r="E251" s="959"/>
      <c r="F251" s="959"/>
      <c r="G251" s="5323"/>
      <c r="H251" s="5323"/>
      <c r="I251" s="5323"/>
      <c r="J251" s="5323"/>
      <c r="K251" s="5323"/>
      <c r="L251" s="5323"/>
      <c r="M251" s="5323"/>
      <c r="N251" s="5324"/>
      <c r="O251" s="1326"/>
      <c r="P251" s="1326"/>
      <c r="Q251" s="1327"/>
      <c r="R251" s="1328"/>
      <c r="S251" s="1328"/>
      <c r="T251" s="1328"/>
      <c r="U251" s="1328"/>
      <c r="V251" s="1329"/>
      <c r="W251" s="5478"/>
      <c r="X251" s="529"/>
      <c r="Y251" s="5357"/>
      <c r="Z251" s="1288" t="s">
        <v>1382</v>
      </c>
      <c r="AA251"/>
      <c r="AB251" s="529"/>
    </row>
    <row r="252" spans="1:28" ht="18" customHeight="1">
      <c r="A252" s="5357"/>
      <c r="B252" s="1507"/>
      <c r="C252" s="960" t="s">
        <v>297</v>
      </c>
      <c r="D252" s="955" t="s">
        <v>298</v>
      </c>
      <c r="E252" s="959"/>
      <c r="F252" s="959"/>
      <c r="G252" s="955"/>
      <c r="H252" s="961"/>
      <c r="I252" s="961"/>
      <c r="J252" s="961"/>
      <c r="K252" s="961"/>
      <c r="L252" s="961"/>
      <c r="M252" s="961"/>
      <c r="N252" s="39"/>
      <c r="O252" s="1326"/>
      <c r="P252" s="1326"/>
      <c r="Q252" s="1327"/>
      <c r="R252" s="1328"/>
      <c r="S252" s="1328"/>
      <c r="T252" s="1328"/>
      <c r="U252" s="1328"/>
      <c r="V252" s="1329"/>
      <c r="W252" s="5478"/>
      <c r="X252" s="529"/>
      <c r="Y252" s="5357"/>
      <c r="Z252" s="1288" t="s">
        <v>1382</v>
      </c>
      <c r="AA252"/>
      <c r="AB252" s="529"/>
    </row>
    <row r="253" spans="1:28" ht="18" customHeight="1">
      <c r="A253" s="5357"/>
      <c r="B253" s="1318"/>
      <c r="C253" s="962"/>
      <c r="D253" s="963"/>
      <c r="E253" s="964"/>
      <c r="F253" s="964"/>
      <c r="G253" s="965"/>
      <c r="H253" s="966"/>
      <c r="I253" s="966"/>
      <c r="J253" s="966"/>
      <c r="K253" s="1062" t="s">
        <v>299</v>
      </c>
      <c r="L253" s="966"/>
      <c r="M253" s="966"/>
      <c r="N253" s="40"/>
      <c r="O253" s="1326"/>
      <c r="P253" s="1326"/>
      <c r="Q253" s="1327"/>
      <c r="R253" s="1328"/>
      <c r="S253" s="1328"/>
      <c r="T253" s="1328"/>
      <c r="U253" s="1328"/>
      <c r="V253" s="1329"/>
      <c r="W253" s="5478"/>
      <c r="X253" s="529"/>
      <c r="Y253" s="5357"/>
      <c r="Z253" s="1288" t="s">
        <v>1382</v>
      </c>
      <c r="AA253"/>
      <c r="AB253" s="529"/>
    </row>
    <row r="254" spans="1:28" ht="18" customHeight="1">
      <c r="A254" s="5357"/>
      <c r="B254" s="2896">
        <v>1</v>
      </c>
      <c r="C254" s="968" t="s">
        <v>346</v>
      </c>
      <c r="D254" s="374"/>
      <c r="E254" s="374"/>
      <c r="F254" s="374"/>
      <c r="G254" s="374"/>
      <c r="H254" s="374"/>
      <c r="I254" s="374"/>
      <c r="J254" s="374"/>
      <c r="K254" s="1062" t="s">
        <v>300</v>
      </c>
      <c r="L254" s="374"/>
      <c r="M254" s="374"/>
      <c r="N254" s="41"/>
      <c r="O254" s="1326"/>
      <c r="P254" s="1326"/>
      <c r="Q254" s="1327"/>
      <c r="R254" s="1328"/>
      <c r="S254" s="1328"/>
      <c r="T254" s="1328"/>
      <c r="U254" s="1328"/>
      <c r="V254" s="1329"/>
      <c r="W254" s="5478"/>
      <c r="X254" s="529"/>
      <c r="Y254" s="5357"/>
      <c r="Z254" s="1288" t="s">
        <v>1382</v>
      </c>
      <c r="AA254"/>
      <c r="AB254" s="529"/>
    </row>
    <row r="255" spans="1:28" ht="18" customHeight="1">
      <c r="A255" s="5357"/>
      <c r="B255" s="2896">
        <f>LARGE(B254:B254,1)+1</f>
        <v>2</v>
      </c>
      <c r="C255" s="967"/>
      <c r="D255" s="374"/>
      <c r="E255" s="374"/>
      <c r="F255" s="374"/>
      <c r="G255" s="374"/>
      <c r="H255" s="374"/>
      <c r="I255" s="374"/>
      <c r="J255" s="374"/>
      <c r="K255" s="1062" t="s">
        <v>302</v>
      </c>
      <c r="L255" s="374"/>
      <c r="M255" s="374"/>
      <c r="N255" s="41"/>
      <c r="O255" s="1326"/>
      <c r="P255" s="1326"/>
      <c r="Q255" s="1327"/>
      <c r="R255" s="1328"/>
      <c r="S255" s="1328"/>
      <c r="T255" s="1328"/>
      <c r="U255" s="1328"/>
      <c r="V255" s="1329"/>
      <c r="W255" s="5478"/>
      <c r="X255" s="529"/>
      <c r="Y255" s="5357"/>
      <c r="Z255" s="1288" t="s">
        <v>1382</v>
      </c>
      <c r="AA255"/>
      <c r="AB255" s="529"/>
    </row>
    <row r="256" spans="1:28" ht="18" customHeight="1">
      <c r="A256" s="5357"/>
      <c r="B256" s="2896">
        <f>LARGE(B254:B255,1)+1</f>
        <v>3</v>
      </c>
      <c r="C256" s="968" t="s">
        <v>347</v>
      </c>
      <c r="D256" s="374"/>
      <c r="E256" s="374"/>
      <c r="F256" s="374"/>
      <c r="G256" s="374"/>
      <c r="H256" s="374"/>
      <c r="I256" s="374"/>
      <c r="J256" s="374"/>
      <c r="K256" s="374"/>
      <c r="L256" s="374"/>
      <c r="M256" s="374"/>
      <c r="N256" s="41"/>
      <c r="O256" s="1326"/>
      <c r="P256" s="1326"/>
      <c r="Q256" s="1327"/>
      <c r="R256" s="1328"/>
      <c r="S256" s="1328"/>
      <c r="T256" s="1328"/>
      <c r="U256" s="1328"/>
      <c r="V256" s="1329"/>
      <c r="W256" s="5478"/>
      <c r="X256" s="529"/>
      <c r="Y256" s="5357"/>
      <c r="Z256" s="1288" t="s">
        <v>1382</v>
      </c>
      <c r="AA256"/>
      <c r="AB256" s="529"/>
    </row>
    <row r="257" spans="1:28" ht="18" customHeight="1">
      <c r="A257" s="5357"/>
      <c r="B257" s="2896">
        <f>LARGE(B254:B256,1)+1</f>
        <v>4</v>
      </c>
      <c r="C257" s="968"/>
      <c r="D257" s="374"/>
      <c r="E257" s="374"/>
      <c r="F257" s="374"/>
      <c r="G257" s="374"/>
      <c r="H257" s="374"/>
      <c r="I257" s="374"/>
      <c r="J257" s="374"/>
      <c r="K257" s="374"/>
      <c r="L257" s="374"/>
      <c r="M257" s="374"/>
      <c r="N257" s="41"/>
      <c r="O257" s="1326"/>
      <c r="P257" s="1326"/>
      <c r="Q257" s="1327"/>
      <c r="R257" s="1328"/>
      <c r="S257" s="1328"/>
      <c r="T257" s="1328"/>
      <c r="U257" s="1328"/>
      <c r="V257" s="1329"/>
      <c r="W257" s="5478"/>
      <c r="X257" s="529"/>
      <c r="Y257" s="5357"/>
      <c r="Z257" s="1288" t="s">
        <v>1382</v>
      </c>
      <c r="AA257"/>
      <c r="AB257" s="529"/>
    </row>
    <row r="258" spans="1:28" ht="18" customHeight="1">
      <c r="A258" s="5357"/>
      <c r="B258" s="2896">
        <f>LARGE(B254:B257,1)+1</f>
        <v>5</v>
      </c>
      <c r="C258" s="968" t="s">
        <v>298</v>
      </c>
      <c r="D258" s="374"/>
      <c r="E258" s="374"/>
      <c r="F258" s="374"/>
      <c r="G258" s="374"/>
      <c r="H258" s="374"/>
      <c r="I258" s="374"/>
      <c r="J258" s="374"/>
      <c r="K258" s="374"/>
      <c r="L258" s="374"/>
      <c r="M258" s="374"/>
      <c r="N258" s="41"/>
      <c r="O258" s="1326"/>
      <c r="P258" s="1326"/>
      <c r="Q258" s="1327"/>
      <c r="R258" s="1328"/>
      <c r="S258" s="1328"/>
      <c r="T258" s="1328"/>
      <c r="U258" s="1328"/>
      <c r="V258" s="1329"/>
      <c r="W258" s="5478"/>
      <c r="X258" s="529"/>
      <c r="Y258" s="5357"/>
      <c r="Z258" s="1288" t="s">
        <v>1382</v>
      </c>
      <c r="AA258"/>
      <c r="AB258" s="529"/>
    </row>
    <row r="259" spans="1:28" ht="18" customHeight="1">
      <c r="A259" s="5357"/>
      <c r="B259" s="2896">
        <f>LARGE(B254:B258,1)+1</f>
        <v>6</v>
      </c>
      <c r="C259" s="968"/>
      <c r="D259" s="374"/>
      <c r="E259" s="374"/>
      <c r="F259" s="374"/>
      <c r="G259" s="374"/>
      <c r="H259" s="374"/>
      <c r="I259" s="374"/>
      <c r="J259" s="374"/>
      <c r="K259" s="374"/>
      <c r="L259" s="374"/>
      <c r="M259" s="374"/>
      <c r="N259" s="41"/>
      <c r="O259" s="1326"/>
      <c r="P259" s="1326"/>
      <c r="Q259" s="1327"/>
      <c r="R259" s="1328"/>
      <c r="S259" s="1328"/>
      <c r="T259" s="1328"/>
      <c r="U259" s="1328"/>
      <c r="V259" s="1329"/>
      <c r="W259" s="5478"/>
      <c r="X259" s="529"/>
      <c r="Y259" s="5357"/>
      <c r="Z259" s="1288" t="s">
        <v>1382</v>
      </c>
      <c r="AA259"/>
      <c r="AB259" s="529"/>
    </row>
    <row r="260" spans="1:28" ht="18" customHeight="1">
      <c r="A260" s="5357"/>
      <c r="B260" s="2896">
        <f>LARGE(B254:B259,1)+1</f>
        <v>7</v>
      </c>
      <c r="C260" s="968" t="s">
        <v>348</v>
      </c>
      <c r="D260" s="374"/>
      <c r="E260" s="374"/>
      <c r="F260" s="374"/>
      <c r="G260" s="374"/>
      <c r="H260" s="374"/>
      <c r="I260" s="374"/>
      <c r="J260" s="374"/>
      <c r="K260" s="374"/>
      <c r="L260" s="374"/>
      <c r="M260" s="374"/>
      <c r="N260" s="41"/>
      <c r="O260" s="1326"/>
      <c r="P260" s="1326"/>
      <c r="Q260" s="1327"/>
      <c r="R260" s="1328"/>
      <c r="S260" s="1328"/>
      <c r="T260" s="1328"/>
      <c r="U260" s="1328"/>
      <c r="V260" s="1329"/>
      <c r="W260" s="5478"/>
      <c r="X260" s="529"/>
      <c r="Y260" s="5357"/>
      <c r="Z260" s="1288" t="s">
        <v>1382</v>
      </c>
      <c r="AA260"/>
      <c r="AB260" s="529"/>
    </row>
    <row r="261" spans="1:28" ht="18" customHeight="1">
      <c r="A261" s="5357"/>
      <c r="B261" s="2896">
        <f>LARGE(B254:B260,1)+1</f>
        <v>8</v>
      </c>
      <c r="C261" s="968"/>
      <c r="D261" s="374"/>
      <c r="E261" s="374"/>
      <c r="F261" s="374"/>
      <c r="G261" s="374"/>
      <c r="H261" s="374"/>
      <c r="I261" s="374"/>
      <c r="J261" s="374"/>
      <c r="K261" s="374"/>
      <c r="L261" s="374"/>
      <c r="M261" s="374"/>
      <c r="N261" s="41"/>
      <c r="O261" s="1326"/>
      <c r="P261" s="1326"/>
      <c r="Q261" s="1327"/>
      <c r="R261" s="1328"/>
      <c r="S261" s="1328"/>
      <c r="T261" s="1328"/>
      <c r="U261" s="1328"/>
      <c r="V261" s="1329"/>
      <c r="W261" s="5478"/>
      <c r="X261" s="529"/>
      <c r="Y261" s="5357"/>
      <c r="Z261" s="1288" t="s">
        <v>1382</v>
      </c>
      <c r="AA261"/>
      <c r="AB261" s="529"/>
    </row>
    <row r="262" spans="1:28" ht="18" customHeight="1">
      <c r="A262" s="5357"/>
      <c r="B262" s="2896">
        <f>LARGE(B254:B261,1)+1</f>
        <v>9</v>
      </c>
      <c r="C262" s="968" t="s">
        <v>349</v>
      </c>
      <c r="D262" s="374"/>
      <c r="E262" s="374"/>
      <c r="F262" s="374"/>
      <c r="G262" s="374"/>
      <c r="H262" s="374"/>
      <c r="I262" s="374"/>
      <c r="J262" s="374"/>
      <c r="K262" s="374"/>
      <c r="L262" s="374"/>
      <c r="M262" s="374"/>
      <c r="N262" s="41"/>
      <c r="O262" s="1326"/>
      <c r="P262" s="1326"/>
      <c r="Q262" s="1327"/>
      <c r="R262" s="1328"/>
      <c r="S262" s="1328"/>
      <c r="T262" s="1328"/>
      <c r="U262" s="1328"/>
      <c r="V262" s="1329"/>
      <c r="W262" s="5478"/>
      <c r="X262" s="529"/>
      <c r="Y262" s="5357"/>
      <c r="Z262" s="1288" t="s">
        <v>1382</v>
      </c>
      <c r="AA262"/>
      <c r="AB262" s="529"/>
    </row>
    <row r="263" spans="1:28" ht="18" customHeight="1">
      <c r="A263" s="5357"/>
      <c r="B263" s="2896">
        <f>LARGE(B254:B262,1)+1</f>
        <v>10</v>
      </c>
      <c r="C263" s="968"/>
      <c r="D263" s="374"/>
      <c r="E263" s="374"/>
      <c r="F263" s="374"/>
      <c r="G263" s="374"/>
      <c r="H263" s="374"/>
      <c r="I263" s="374"/>
      <c r="J263" s="374"/>
      <c r="K263" s="374"/>
      <c r="L263" s="374"/>
      <c r="M263" s="374"/>
      <c r="N263" s="41"/>
      <c r="O263" s="1326"/>
      <c r="P263" s="1326"/>
      <c r="Q263" s="1327"/>
      <c r="R263" s="1328"/>
      <c r="S263" s="1328"/>
      <c r="T263" s="1328"/>
      <c r="U263" s="1328"/>
      <c r="V263" s="1329"/>
      <c r="W263" s="5478"/>
      <c r="X263" s="529"/>
      <c r="Y263" s="5357"/>
      <c r="Z263" s="1288" t="s">
        <v>1382</v>
      </c>
      <c r="AA263"/>
      <c r="AB263" s="529"/>
    </row>
    <row r="264" spans="1:28" ht="18" customHeight="1">
      <c r="A264" s="5357"/>
      <c r="B264" s="2896">
        <f>LARGE(B254:B263,1)+1</f>
        <v>11</v>
      </c>
      <c r="C264" s="968"/>
      <c r="D264" s="374"/>
      <c r="E264" s="374"/>
      <c r="F264" s="374"/>
      <c r="G264" s="374"/>
      <c r="H264" s="374"/>
      <c r="I264" s="374"/>
      <c r="J264" s="374"/>
      <c r="K264" s="374"/>
      <c r="L264" s="374"/>
      <c r="M264" s="374"/>
      <c r="N264" s="41"/>
      <c r="O264" s="1326"/>
      <c r="P264" s="1326"/>
      <c r="Q264" s="1327"/>
      <c r="R264" s="1328"/>
      <c r="S264" s="1328"/>
      <c r="T264" s="1328"/>
      <c r="U264" s="1328"/>
      <c r="V264" s="1329"/>
      <c r="W264" s="5478"/>
      <c r="X264" s="529"/>
      <c r="Y264" s="5357"/>
      <c r="Z264" s="1288" t="s">
        <v>1382</v>
      </c>
      <c r="AA264"/>
      <c r="AB264" s="529"/>
    </row>
    <row r="265" spans="1:28" ht="18" customHeight="1">
      <c r="A265" s="5357"/>
      <c r="B265" s="2896">
        <f>LARGE(B254:B264,1)+1</f>
        <v>12</v>
      </c>
      <c r="C265" s="968"/>
      <c r="D265" s="374"/>
      <c r="E265" s="374"/>
      <c r="F265" s="374"/>
      <c r="G265" s="374"/>
      <c r="H265" s="374"/>
      <c r="I265" s="374"/>
      <c r="J265" s="374"/>
      <c r="K265" s="374"/>
      <c r="L265" s="374"/>
      <c r="M265" s="374"/>
      <c r="N265" s="41"/>
      <c r="O265" s="1326"/>
      <c r="P265" s="1326"/>
      <c r="Q265" s="1327"/>
      <c r="R265" s="1328"/>
      <c r="S265" s="1328"/>
      <c r="T265" s="1328"/>
      <c r="U265" s="1328"/>
      <c r="V265" s="1329"/>
      <c r="W265" s="5478"/>
      <c r="X265" s="529"/>
      <c r="Y265" s="5357"/>
      <c r="Z265" s="1288" t="s">
        <v>1382</v>
      </c>
      <c r="AA265"/>
      <c r="AB265" s="529"/>
    </row>
    <row r="266" spans="1:28" ht="18" customHeight="1">
      <c r="A266" s="5357"/>
      <c r="B266" s="2896">
        <f>LARGE(B254:B265,1)+1</f>
        <v>13</v>
      </c>
      <c r="C266" s="968"/>
      <c r="D266" s="374"/>
      <c r="E266" s="374"/>
      <c r="F266" s="374"/>
      <c r="G266" s="374"/>
      <c r="H266" s="374"/>
      <c r="I266" s="374"/>
      <c r="J266" s="374"/>
      <c r="K266" s="374"/>
      <c r="L266" s="374"/>
      <c r="M266" s="374"/>
      <c r="N266" s="41"/>
      <c r="O266" s="1326"/>
      <c r="P266" s="1326"/>
      <c r="Q266" s="1327"/>
      <c r="R266" s="1328"/>
      <c r="S266" s="1328"/>
      <c r="T266" s="1328"/>
      <c r="U266" s="1328"/>
      <c r="V266" s="1329"/>
      <c r="W266" s="5478"/>
      <c r="X266" s="529"/>
      <c r="Y266" s="5357"/>
      <c r="Z266" s="1288" t="s">
        <v>1382</v>
      </c>
      <c r="AA266"/>
      <c r="AB266" s="529"/>
    </row>
    <row r="267" spans="1:28" ht="18" customHeight="1">
      <c r="A267" s="5357"/>
      <c r="B267" s="2896">
        <f>LARGE(B254:B266,1)+1</f>
        <v>14</v>
      </c>
      <c r="C267" s="968"/>
      <c r="D267" s="374"/>
      <c r="E267" s="374"/>
      <c r="F267" s="374"/>
      <c r="G267" s="374"/>
      <c r="H267" s="374"/>
      <c r="I267" s="374"/>
      <c r="J267" s="374"/>
      <c r="K267" s="374"/>
      <c r="L267" s="374"/>
      <c r="M267" s="374"/>
      <c r="N267" s="41"/>
      <c r="O267" s="1326"/>
      <c r="P267" s="1326"/>
      <c r="Q267" s="1327"/>
      <c r="R267" s="1328"/>
      <c r="S267" s="1328"/>
      <c r="T267" s="1328"/>
      <c r="U267" s="1328"/>
      <c r="V267" s="1329"/>
      <c r="W267" s="5478"/>
      <c r="X267" s="529"/>
      <c r="Y267" s="5357"/>
      <c r="Z267" s="1288" t="s">
        <v>1382</v>
      </c>
      <c r="AA267"/>
      <c r="AB267" s="529"/>
    </row>
    <row r="268" spans="1:28" ht="18" customHeight="1">
      <c r="A268" s="5357"/>
      <c r="B268" s="2896">
        <f>LARGE(B254:B267,1)+1</f>
        <v>15</v>
      </c>
      <c r="C268" s="968"/>
      <c r="D268" s="374"/>
      <c r="E268" s="374"/>
      <c r="F268" s="374"/>
      <c r="G268" s="374"/>
      <c r="H268" s="374"/>
      <c r="I268" s="374"/>
      <c r="J268" s="374"/>
      <c r="K268" s="374"/>
      <c r="L268" s="374"/>
      <c r="M268" s="374"/>
      <c r="N268" s="41"/>
      <c r="O268" s="1326"/>
      <c r="P268" s="1326"/>
      <c r="Q268" s="1327"/>
      <c r="R268" s="1328"/>
      <c r="S268" s="1328"/>
      <c r="T268" s="1328"/>
      <c r="U268" s="1328"/>
      <c r="V268" s="1329"/>
      <c r="W268" s="5478"/>
      <c r="X268" s="529"/>
      <c r="Y268" s="5357"/>
      <c r="Z268" s="1288" t="s">
        <v>1382</v>
      </c>
      <c r="AA268"/>
      <c r="AB268" s="529"/>
    </row>
    <row r="269" spans="1:28" ht="18" customHeight="1">
      <c r="A269" s="5357"/>
      <c r="B269" s="2896">
        <f>LARGE(B254:B268,1)+1</f>
        <v>16</v>
      </c>
      <c r="C269" s="968"/>
      <c r="D269" s="374"/>
      <c r="E269" s="374"/>
      <c r="F269" s="374"/>
      <c r="G269" s="374"/>
      <c r="H269" s="374"/>
      <c r="I269" s="374"/>
      <c r="J269" s="374"/>
      <c r="K269" s="374"/>
      <c r="L269" s="374"/>
      <c r="M269" s="374"/>
      <c r="N269" s="41"/>
      <c r="O269" s="1326"/>
      <c r="P269" s="1326"/>
      <c r="Q269" s="1327"/>
      <c r="R269" s="1328"/>
      <c r="S269" s="1328"/>
      <c r="T269" s="1328"/>
      <c r="U269" s="1328"/>
      <c r="V269" s="1329"/>
      <c r="W269" s="5478"/>
      <c r="X269" s="529"/>
      <c r="Y269" s="5357"/>
      <c r="Z269" s="1288" t="s">
        <v>1382</v>
      </c>
      <c r="AA269"/>
      <c r="AB269" s="529"/>
    </row>
    <row r="270" spans="1:28" ht="18" customHeight="1">
      <c r="A270" s="5357"/>
      <c r="B270" s="2896">
        <f>LARGE(B254:B269,1)+1</f>
        <v>17</v>
      </c>
      <c r="C270" s="968"/>
      <c r="D270" s="374"/>
      <c r="E270" s="374"/>
      <c r="F270" s="374"/>
      <c r="G270" s="374"/>
      <c r="H270" s="374"/>
      <c r="I270" s="374"/>
      <c r="J270" s="374"/>
      <c r="K270" s="374"/>
      <c r="L270" s="374"/>
      <c r="M270" s="374"/>
      <c r="N270" s="41"/>
      <c r="O270" s="1326"/>
      <c r="P270" s="1326"/>
      <c r="Q270" s="1327"/>
      <c r="R270" s="1328"/>
      <c r="S270" s="1328"/>
      <c r="T270" s="1328"/>
      <c r="U270" s="1328"/>
      <c r="V270" s="1329"/>
      <c r="W270" s="5478"/>
      <c r="X270" s="529"/>
      <c r="Y270" s="5357"/>
      <c r="Z270" s="1288" t="s">
        <v>1382</v>
      </c>
      <c r="AA270"/>
      <c r="AB270" s="529"/>
    </row>
    <row r="271" spans="1:28" ht="18" customHeight="1">
      <c r="A271" s="5357"/>
      <c r="B271" s="2896">
        <f>LARGE(B254:B270,1)+1</f>
        <v>18</v>
      </c>
      <c r="C271" s="968"/>
      <c r="D271" s="374"/>
      <c r="E271" s="374"/>
      <c r="F271" s="374"/>
      <c r="G271" s="374"/>
      <c r="H271" s="374"/>
      <c r="I271" s="374"/>
      <c r="J271" s="374"/>
      <c r="K271" s="374"/>
      <c r="L271" s="374"/>
      <c r="M271" s="374"/>
      <c r="N271" s="41"/>
      <c r="O271" s="1326"/>
      <c r="P271" s="1326"/>
      <c r="Q271" s="1327"/>
      <c r="R271" s="1328"/>
      <c r="S271" s="1328"/>
      <c r="T271" s="1328"/>
      <c r="U271" s="1328"/>
      <c r="V271" s="1329"/>
      <c r="W271" s="5478"/>
      <c r="X271" s="529"/>
      <c r="Y271" s="5357"/>
      <c r="Z271" s="1288" t="s">
        <v>1382</v>
      </c>
      <c r="AA271"/>
      <c r="AB271" s="529"/>
    </row>
    <row r="272" spans="1:28" ht="18" customHeight="1">
      <c r="A272" s="5357"/>
      <c r="B272" s="2896">
        <f>LARGE(B254:B271,1)+1</f>
        <v>19</v>
      </c>
      <c r="C272" s="968"/>
      <c r="D272" s="374"/>
      <c r="E272" s="374"/>
      <c r="F272" s="374"/>
      <c r="G272" s="374"/>
      <c r="H272" s="374"/>
      <c r="I272" s="374"/>
      <c r="J272" s="374"/>
      <c r="K272" s="374"/>
      <c r="L272" s="374"/>
      <c r="M272" s="374"/>
      <c r="N272" s="41"/>
      <c r="O272" s="1326"/>
      <c r="P272" s="1326"/>
      <c r="Q272" s="1327"/>
      <c r="R272" s="1328"/>
      <c r="S272" s="1328"/>
      <c r="T272" s="1328"/>
      <c r="U272" s="1328"/>
      <c r="V272" s="1329"/>
      <c r="W272" s="5478"/>
      <c r="X272" s="529"/>
      <c r="Y272" s="5357"/>
      <c r="Z272" s="1288" t="s">
        <v>1382</v>
      </c>
      <c r="AA272"/>
      <c r="AB272" s="529"/>
    </row>
    <row r="273" spans="1:28" ht="18" customHeight="1">
      <c r="A273" s="5357"/>
      <c r="B273" s="2896">
        <f>LARGE(B254:B272,1)+1</f>
        <v>20</v>
      </c>
      <c r="C273" s="968"/>
      <c r="D273" s="374"/>
      <c r="E273" s="374"/>
      <c r="F273" s="374"/>
      <c r="G273" s="374"/>
      <c r="H273" s="374"/>
      <c r="I273" s="374"/>
      <c r="J273" s="374"/>
      <c r="K273" s="374"/>
      <c r="L273" s="374"/>
      <c r="M273" s="374"/>
      <c r="N273" s="41"/>
      <c r="O273" s="1326"/>
      <c r="P273" s="1326"/>
      <c r="Q273" s="1327"/>
      <c r="R273" s="1328"/>
      <c r="S273" s="1328"/>
      <c r="T273" s="1328"/>
      <c r="U273" s="1328"/>
      <c r="V273" s="1329"/>
      <c r="W273" s="5478"/>
      <c r="X273" s="529"/>
      <c r="Y273" s="5357"/>
      <c r="Z273" s="1288" t="s">
        <v>1382</v>
      </c>
      <c r="AA273"/>
      <c r="AB273" s="529"/>
    </row>
    <row r="274" spans="1:28" ht="18" customHeight="1">
      <c r="A274" s="5357"/>
      <c r="B274" s="2896">
        <f>LARGE(B254:B273,1)+1</f>
        <v>21</v>
      </c>
      <c r="C274" s="968"/>
      <c r="D274" s="374"/>
      <c r="E274" s="374"/>
      <c r="F274" s="374"/>
      <c r="G274" s="374"/>
      <c r="H274" s="374"/>
      <c r="I274" s="374"/>
      <c r="J274" s="374"/>
      <c r="K274" s="374"/>
      <c r="L274" s="374"/>
      <c r="M274" s="374"/>
      <c r="N274" s="41"/>
      <c r="O274" s="1326"/>
      <c r="P274" s="1326"/>
      <c r="Q274" s="1327"/>
      <c r="R274" s="1328"/>
      <c r="S274" s="1328"/>
      <c r="T274" s="1328"/>
      <c r="U274" s="1328"/>
      <c r="V274" s="1329"/>
      <c r="W274" s="5478"/>
      <c r="X274" s="529"/>
      <c r="Y274" s="5357"/>
      <c r="Z274" s="1288" t="s">
        <v>1382</v>
      </c>
      <c r="AA274"/>
      <c r="AB274" s="529"/>
    </row>
    <row r="275" spans="1:28" ht="18" customHeight="1">
      <c r="A275" s="5357"/>
      <c r="B275" s="2896">
        <f>LARGE(B254:B274,1)+1</f>
        <v>22</v>
      </c>
      <c r="C275" s="968"/>
      <c r="D275" s="374"/>
      <c r="E275" s="374"/>
      <c r="F275" s="374"/>
      <c r="G275" s="374"/>
      <c r="H275" s="374"/>
      <c r="I275" s="374"/>
      <c r="J275" s="374"/>
      <c r="K275" s="374"/>
      <c r="L275" s="374"/>
      <c r="M275" s="374"/>
      <c r="N275" s="41"/>
      <c r="O275" s="1326"/>
      <c r="P275" s="1326"/>
      <c r="Q275" s="1327"/>
      <c r="R275" s="1328"/>
      <c r="S275" s="1328"/>
      <c r="T275" s="1328"/>
      <c r="U275" s="1328"/>
      <c r="V275" s="1329"/>
      <c r="W275" s="5478"/>
      <c r="X275" s="529"/>
      <c r="Y275" s="5357"/>
      <c r="Z275" s="1288" t="s">
        <v>1382</v>
      </c>
      <c r="AA275"/>
      <c r="AB275" s="529"/>
    </row>
    <row r="276" spans="1:28" ht="18" customHeight="1">
      <c r="A276" s="5357"/>
      <c r="B276" s="2896">
        <f>LARGE(B254:B275,1)+1</f>
        <v>23</v>
      </c>
      <c r="C276" s="968"/>
      <c r="D276" s="374"/>
      <c r="E276" s="374"/>
      <c r="F276" s="374"/>
      <c r="G276" s="374"/>
      <c r="H276" s="374"/>
      <c r="I276" s="374"/>
      <c r="J276" s="374"/>
      <c r="K276" s="374"/>
      <c r="L276" s="374"/>
      <c r="M276" s="374"/>
      <c r="N276" s="41"/>
      <c r="O276" s="1326"/>
      <c r="P276" s="1326"/>
      <c r="Q276" s="1327"/>
      <c r="R276" s="1328"/>
      <c r="S276" s="1328"/>
      <c r="T276" s="1328"/>
      <c r="U276" s="1328"/>
      <c r="V276" s="1329"/>
      <c r="W276" s="5478"/>
      <c r="X276" s="529"/>
      <c r="Y276" s="5357"/>
      <c r="Z276" s="1288" t="s">
        <v>1382</v>
      </c>
      <c r="AA276"/>
      <c r="AB276" s="529"/>
    </row>
    <row r="277" spans="1:28" ht="18" customHeight="1">
      <c r="A277" s="5357"/>
      <c r="B277" s="2896">
        <f>LARGE(B254:B276,1)+1</f>
        <v>24</v>
      </c>
      <c r="C277" s="968"/>
      <c r="D277" s="374"/>
      <c r="E277" s="374"/>
      <c r="F277" s="374"/>
      <c r="G277" s="374"/>
      <c r="H277" s="374"/>
      <c r="I277" s="374"/>
      <c r="J277" s="374"/>
      <c r="K277" s="374"/>
      <c r="L277" s="374"/>
      <c r="M277" s="374"/>
      <c r="N277" s="41"/>
      <c r="O277" s="1326"/>
      <c r="P277" s="1326"/>
      <c r="Q277" s="1327"/>
      <c r="R277" s="1328"/>
      <c r="S277" s="1328"/>
      <c r="T277" s="1328"/>
      <c r="U277" s="1328"/>
      <c r="V277" s="1329"/>
      <c r="W277" s="5478"/>
      <c r="X277" s="529"/>
      <c r="Y277" s="5357"/>
      <c r="Z277" s="1288" t="s">
        <v>1382</v>
      </c>
      <c r="AA277"/>
      <c r="AB277" s="529"/>
    </row>
    <row r="278" spans="1:28" ht="18" customHeight="1">
      <c r="A278" s="5357"/>
      <c r="B278" s="2896">
        <f>LARGE(B254:B277,1)+1</f>
        <v>25</v>
      </c>
      <c r="C278" s="968"/>
      <c r="D278" s="374"/>
      <c r="E278" s="374"/>
      <c r="F278" s="374"/>
      <c r="G278" s="374"/>
      <c r="H278" s="374"/>
      <c r="I278" s="374"/>
      <c r="J278" s="374"/>
      <c r="K278" s="374"/>
      <c r="L278" s="374"/>
      <c r="M278" s="374"/>
      <c r="N278" s="41"/>
      <c r="O278" s="1326"/>
      <c r="P278" s="1326"/>
      <c r="Q278" s="1327"/>
      <c r="R278" s="1328"/>
      <c r="S278" s="1328"/>
      <c r="T278" s="1328"/>
      <c r="U278" s="1328"/>
      <c r="V278" s="1329"/>
      <c r="W278" s="5478"/>
      <c r="X278" s="529"/>
      <c r="Y278" s="5357"/>
      <c r="Z278" s="1288" t="s">
        <v>1382</v>
      </c>
      <c r="AA278"/>
      <c r="AB278" s="529"/>
    </row>
    <row r="279" spans="1:28" ht="18" customHeight="1">
      <c r="A279" s="5357"/>
      <c r="B279" s="2896">
        <f>LARGE(B254:B278,1)+1</f>
        <v>26</v>
      </c>
      <c r="C279" s="968"/>
      <c r="D279" s="374"/>
      <c r="E279" s="374"/>
      <c r="F279" s="374"/>
      <c r="G279" s="374"/>
      <c r="H279" s="374"/>
      <c r="I279" s="374"/>
      <c r="J279" s="374"/>
      <c r="K279" s="374"/>
      <c r="L279" s="374"/>
      <c r="M279" s="374"/>
      <c r="N279" s="41"/>
      <c r="O279" s="1326"/>
      <c r="P279" s="1326"/>
      <c r="Q279" s="1327"/>
      <c r="R279" s="1328"/>
      <c r="S279" s="1328"/>
      <c r="T279" s="1328"/>
      <c r="U279" s="1328"/>
      <c r="V279" s="1329"/>
      <c r="W279" s="5478"/>
      <c r="X279" s="529"/>
      <c r="Y279" s="5357"/>
      <c r="Z279" s="1288" t="s">
        <v>1382</v>
      </c>
      <c r="AA279"/>
      <c r="AB279" s="529"/>
    </row>
    <row r="280" spans="1:28" ht="18" customHeight="1">
      <c r="A280" s="5357"/>
      <c r="B280" s="2896">
        <f>LARGE(B254:B279,1)+1</f>
        <v>27</v>
      </c>
      <c r="C280" s="968"/>
      <c r="D280" s="374"/>
      <c r="E280" s="374"/>
      <c r="F280" s="374"/>
      <c r="G280" s="374"/>
      <c r="H280" s="374"/>
      <c r="I280" s="374"/>
      <c r="J280" s="374"/>
      <c r="K280" s="374"/>
      <c r="L280" s="374"/>
      <c r="M280" s="374"/>
      <c r="N280" s="41"/>
      <c r="O280" s="1326"/>
      <c r="P280" s="1326"/>
      <c r="Q280" s="1327"/>
      <c r="R280" s="1328"/>
      <c r="S280" s="1328"/>
      <c r="T280" s="1328"/>
      <c r="U280" s="1328"/>
      <c r="V280" s="1329"/>
      <c r="W280" s="5478"/>
      <c r="X280" s="529"/>
      <c r="Y280" s="5357"/>
      <c r="Z280" s="1288" t="s">
        <v>1382</v>
      </c>
      <c r="AA280"/>
      <c r="AB280" s="529"/>
    </row>
    <row r="281" spans="1:28" ht="18" customHeight="1">
      <c r="A281" s="5357"/>
      <c r="B281" s="2896">
        <f>LARGE(B254:B280,1)+1</f>
        <v>28</v>
      </c>
      <c r="C281" s="968"/>
      <c r="D281" s="374"/>
      <c r="E281" s="374"/>
      <c r="F281" s="374"/>
      <c r="G281" s="374"/>
      <c r="H281" s="374"/>
      <c r="I281" s="374"/>
      <c r="J281" s="374"/>
      <c r="K281" s="374"/>
      <c r="L281" s="374"/>
      <c r="M281" s="374"/>
      <c r="N281" s="41"/>
      <c r="O281" s="1326"/>
      <c r="P281" s="1326"/>
      <c r="Q281" s="1327"/>
      <c r="R281" s="1328"/>
      <c r="S281" s="1328"/>
      <c r="T281" s="1328"/>
      <c r="U281" s="1328"/>
      <c r="V281" s="1329"/>
      <c r="W281" s="5478"/>
      <c r="X281" s="529"/>
      <c r="Y281" s="5357"/>
      <c r="Z281" s="1288" t="s">
        <v>1382</v>
      </c>
      <c r="AA281"/>
      <c r="AB281" s="529"/>
    </row>
    <row r="282" spans="1:28" ht="18" customHeight="1">
      <c r="A282" s="5357"/>
      <c r="B282" s="2896">
        <f>LARGE(B254:B281,1)+1</f>
        <v>29</v>
      </c>
      <c r="C282" s="968"/>
      <c r="D282" s="374"/>
      <c r="E282" s="374"/>
      <c r="F282" s="374"/>
      <c r="G282" s="374"/>
      <c r="H282" s="374"/>
      <c r="I282" s="374"/>
      <c r="J282" s="374"/>
      <c r="K282" s="374"/>
      <c r="L282" s="374"/>
      <c r="M282" s="374"/>
      <c r="N282" s="41"/>
      <c r="O282" s="1326"/>
      <c r="P282" s="1326"/>
      <c r="Q282" s="1327"/>
      <c r="R282" s="1328"/>
      <c r="S282" s="1328"/>
      <c r="T282" s="1328"/>
      <c r="U282" s="1328"/>
      <c r="V282" s="1329"/>
      <c r="W282" s="5478"/>
      <c r="X282" s="529"/>
      <c r="Y282" s="5357"/>
      <c r="Z282" s="1288" t="s">
        <v>1382</v>
      </c>
      <c r="AA282"/>
      <c r="AB282" s="529"/>
    </row>
    <row r="283" spans="1:28" ht="18" customHeight="1">
      <c r="A283" s="5357"/>
      <c r="B283" s="2896">
        <f>LARGE(B254:B282,1)+1</f>
        <v>30</v>
      </c>
      <c r="C283" s="968"/>
      <c r="D283" s="374"/>
      <c r="E283" s="374"/>
      <c r="F283" s="374"/>
      <c r="G283" s="374"/>
      <c r="H283" s="374"/>
      <c r="I283" s="374"/>
      <c r="J283" s="374"/>
      <c r="K283" s="374"/>
      <c r="L283" s="374"/>
      <c r="M283" s="374"/>
      <c r="N283" s="41"/>
      <c r="O283" s="1326"/>
      <c r="P283" s="1326"/>
      <c r="Q283" s="1327"/>
      <c r="R283" s="1328"/>
      <c r="S283" s="1328"/>
      <c r="T283" s="1328"/>
      <c r="U283" s="1328"/>
      <c r="V283" s="1329"/>
      <c r="W283" s="5478"/>
      <c r="X283" s="529"/>
      <c r="Y283" s="5357"/>
      <c r="Z283" s="1288" t="s">
        <v>1382</v>
      </c>
      <c r="AA283"/>
      <c r="AB283" s="529"/>
    </row>
    <row r="284" spans="1:28" ht="18" customHeight="1">
      <c r="A284" s="5357"/>
      <c r="B284" s="2896">
        <f>LARGE(B254:B283,1)+1</f>
        <v>31</v>
      </c>
      <c r="C284" s="968"/>
      <c r="D284" s="374"/>
      <c r="E284" s="374"/>
      <c r="F284" s="374"/>
      <c r="G284" s="374"/>
      <c r="H284" s="374"/>
      <c r="I284" s="374"/>
      <c r="J284" s="374"/>
      <c r="K284" s="374"/>
      <c r="L284" s="374"/>
      <c r="M284" s="374"/>
      <c r="N284" s="41"/>
      <c r="O284" s="1326"/>
      <c r="P284" s="1326"/>
      <c r="Q284" s="1327"/>
      <c r="R284" s="1328"/>
      <c r="S284" s="1328"/>
      <c r="T284" s="1328"/>
      <c r="U284" s="1328"/>
      <c r="V284" s="1329"/>
      <c r="W284" s="5478"/>
      <c r="X284" s="529"/>
      <c r="Y284" s="5357"/>
      <c r="Z284" s="1288" t="s">
        <v>1382</v>
      </c>
      <c r="AA284"/>
      <c r="AB284" s="529"/>
    </row>
    <row r="285" spans="1:28" ht="18" customHeight="1">
      <c r="A285" s="5357"/>
      <c r="B285" s="2896">
        <f>LARGE(B254:B284,1)+1</f>
        <v>32</v>
      </c>
      <c r="C285" s="968"/>
      <c r="D285" s="374"/>
      <c r="E285" s="374"/>
      <c r="F285" s="374"/>
      <c r="G285" s="374"/>
      <c r="H285" s="374"/>
      <c r="I285" s="374"/>
      <c r="J285" s="374"/>
      <c r="K285" s="374"/>
      <c r="L285" s="374"/>
      <c r="M285" s="374"/>
      <c r="N285" s="41"/>
      <c r="O285" s="1326"/>
      <c r="P285" s="1326"/>
      <c r="Q285" s="1327"/>
      <c r="R285" s="1328"/>
      <c r="S285" s="1328"/>
      <c r="T285" s="1328"/>
      <c r="U285" s="1328"/>
      <c r="V285" s="1329"/>
      <c r="W285" s="5478"/>
      <c r="X285" s="529"/>
      <c r="Y285" s="5357"/>
      <c r="Z285" s="1288" t="s">
        <v>1382</v>
      </c>
      <c r="AA285"/>
      <c r="AB285" s="529"/>
    </row>
    <row r="286" spans="1:28" ht="18" customHeight="1">
      <c r="A286" s="5357"/>
      <c r="B286" s="2896">
        <f>LARGE(B254:B285,1)+1</f>
        <v>33</v>
      </c>
      <c r="C286" s="968"/>
      <c r="D286" s="374"/>
      <c r="E286" s="374"/>
      <c r="F286" s="374"/>
      <c r="G286" s="374"/>
      <c r="H286" s="374"/>
      <c r="I286" s="374"/>
      <c r="J286" s="374"/>
      <c r="K286" s="374"/>
      <c r="L286" s="374"/>
      <c r="M286" s="374"/>
      <c r="N286" s="41"/>
      <c r="O286" s="1326"/>
      <c r="P286" s="1326"/>
      <c r="Q286" s="1327"/>
      <c r="R286" s="1328"/>
      <c r="S286" s="1328"/>
      <c r="T286" s="1328"/>
      <c r="U286" s="1328"/>
      <c r="V286" s="1329"/>
      <c r="W286" s="5478"/>
      <c r="X286" s="529"/>
      <c r="Y286" s="5357"/>
      <c r="Z286" s="1288" t="s">
        <v>1382</v>
      </c>
      <c r="AA286"/>
      <c r="AB286" s="529"/>
    </row>
    <row r="287" spans="1:28" ht="18" customHeight="1">
      <c r="A287" s="5357"/>
      <c r="B287" s="2896">
        <f>LARGE(B254:B286,1)+1</f>
        <v>34</v>
      </c>
      <c r="C287" s="969"/>
      <c r="D287" s="374"/>
      <c r="E287" s="374"/>
      <c r="F287" s="374"/>
      <c r="G287" s="374"/>
      <c r="H287" s="374"/>
      <c r="I287" s="374"/>
      <c r="J287" s="374"/>
      <c r="K287" s="374"/>
      <c r="L287" s="374"/>
      <c r="M287" s="374"/>
      <c r="N287" s="41"/>
      <c r="O287" s="1326"/>
      <c r="P287" s="1326"/>
      <c r="Q287" s="1327"/>
      <c r="R287" s="1328"/>
      <c r="S287" s="1328"/>
      <c r="T287" s="1328"/>
      <c r="U287" s="1328"/>
      <c r="V287" s="1329"/>
      <c r="W287" s="5478"/>
      <c r="X287" s="529"/>
      <c r="Y287" s="5357"/>
      <c r="Z287" s="1288" t="s">
        <v>1382</v>
      </c>
      <c r="AA287"/>
      <c r="AB287" s="529"/>
    </row>
    <row r="288" spans="1:28" ht="18" customHeight="1">
      <c r="A288" s="5357"/>
      <c r="B288" s="2896">
        <f>LARGE(B254:B287,1)+1</f>
        <v>35</v>
      </c>
      <c r="C288" s="969"/>
      <c r="D288" s="374"/>
      <c r="E288" s="374"/>
      <c r="F288" s="374"/>
      <c r="G288" s="374"/>
      <c r="H288" s="374"/>
      <c r="I288" s="374"/>
      <c r="J288" s="374"/>
      <c r="K288" s="374"/>
      <c r="L288" s="374"/>
      <c r="M288" s="374"/>
      <c r="N288" s="41"/>
      <c r="O288" s="1326"/>
      <c r="P288" s="1326"/>
      <c r="Q288" s="1327"/>
      <c r="R288" s="1328"/>
      <c r="S288" s="1328"/>
      <c r="T288" s="1328"/>
      <c r="U288" s="1328"/>
      <c r="V288" s="1329"/>
      <c r="W288" s="5478"/>
      <c r="X288" s="529"/>
      <c r="Y288" s="5357"/>
      <c r="Z288" s="1288" t="s">
        <v>1382</v>
      </c>
      <c r="AA288"/>
      <c r="AB288" s="529"/>
    </row>
    <row r="289" spans="1:28" ht="18" customHeight="1">
      <c r="A289" s="5357"/>
      <c r="B289" s="2896">
        <f>LARGE(B254:B288,1)+1</f>
        <v>36</v>
      </c>
      <c r="C289" s="969"/>
      <c r="D289" s="374"/>
      <c r="E289" s="374"/>
      <c r="F289" s="374"/>
      <c r="G289" s="374"/>
      <c r="H289" s="374"/>
      <c r="I289" s="374"/>
      <c r="J289" s="374"/>
      <c r="K289" s="374"/>
      <c r="L289" s="374"/>
      <c r="M289" s="374"/>
      <c r="N289" s="41"/>
      <c r="O289" s="1326"/>
      <c r="P289" s="1326"/>
      <c r="Q289" s="1327"/>
      <c r="R289" s="1328"/>
      <c r="S289" s="1328"/>
      <c r="T289" s="1328"/>
      <c r="U289" s="1328"/>
      <c r="V289" s="1329"/>
      <c r="W289" s="5478"/>
      <c r="X289" s="529"/>
      <c r="Y289" s="5357"/>
      <c r="Z289" s="1288" t="s">
        <v>1382</v>
      </c>
      <c r="AA289"/>
      <c r="AB289" s="529"/>
    </row>
    <row r="290" spans="1:28" ht="18" customHeight="1">
      <c r="A290" s="5357"/>
      <c r="B290" s="2896">
        <f>LARGE(B254:B289,1)+1</f>
        <v>37</v>
      </c>
      <c r="C290" s="969"/>
      <c r="D290" s="374"/>
      <c r="E290" s="374"/>
      <c r="F290" s="374"/>
      <c r="G290" s="374"/>
      <c r="H290" s="374"/>
      <c r="I290" s="374"/>
      <c r="J290" s="374"/>
      <c r="K290" s="374"/>
      <c r="L290" s="374"/>
      <c r="M290" s="374"/>
      <c r="N290" s="41"/>
      <c r="O290" s="1326"/>
      <c r="P290" s="1326"/>
      <c r="Q290" s="1327"/>
      <c r="R290" s="1328"/>
      <c r="S290" s="1328"/>
      <c r="T290" s="1328"/>
      <c r="U290" s="1328"/>
      <c r="V290" s="1329"/>
      <c r="W290" s="5478"/>
      <c r="X290" s="529"/>
      <c r="Y290" s="5357"/>
      <c r="Z290" s="1288" t="s">
        <v>1382</v>
      </c>
      <c r="AA290"/>
      <c r="AB290" s="529"/>
    </row>
    <row r="291" spans="1:28" ht="18" customHeight="1">
      <c r="A291" s="5357"/>
      <c r="B291" s="2896">
        <f>LARGE(B254:B290,1)+1</f>
        <v>38</v>
      </c>
      <c r="C291" s="969"/>
      <c r="D291" s="374"/>
      <c r="E291" s="374"/>
      <c r="F291" s="374"/>
      <c r="G291" s="374"/>
      <c r="H291" s="374"/>
      <c r="I291" s="374"/>
      <c r="J291" s="374"/>
      <c r="K291" s="374"/>
      <c r="L291" s="374"/>
      <c r="M291" s="374"/>
      <c r="N291" s="41"/>
      <c r="O291" s="1326"/>
      <c r="P291" s="1326"/>
      <c r="Q291" s="1327"/>
      <c r="R291" s="1328"/>
      <c r="S291" s="1328"/>
      <c r="T291" s="1328"/>
      <c r="U291" s="1328"/>
      <c r="V291" s="1329"/>
      <c r="W291" s="5478"/>
      <c r="X291" s="529"/>
      <c r="Y291" s="5357"/>
      <c r="Z291" s="1288" t="s">
        <v>1382</v>
      </c>
      <c r="AA291"/>
      <c r="AB291" s="529"/>
    </row>
    <row r="292" spans="1:28" ht="18" customHeight="1">
      <c r="A292" s="5357"/>
      <c r="B292" s="2896">
        <f>LARGE(B254:B291,1)+1</f>
        <v>39</v>
      </c>
      <c r="C292" s="969"/>
      <c r="D292" s="374"/>
      <c r="E292" s="374"/>
      <c r="F292" s="374"/>
      <c r="G292" s="374"/>
      <c r="H292" s="374"/>
      <c r="I292" s="374"/>
      <c r="J292" s="374"/>
      <c r="K292" s="374"/>
      <c r="L292" s="374"/>
      <c r="M292" s="374"/>
      <c r="N292" s="41"/>
      <c r="O292" s="1326"/>
      <c r="P292" s="1326"/>
      <c r="Q292" s="1327"/>
      <c r="R292" s="1328"/>
      <c r="S292" s="1328"/>
      <c r="T292" s="1328"/>
      <c r="U292" s="1328"/>
      <c r="V292" s="1329"/>
      <c r="W292" s="5478"/>
      <c r="X292" s="529"/>
      <c r="Y292" s="5357"/>
      <c r="Z292" s="1288" t="s">
        <v>1382</v>
      </c>
      <c r="AA292"/>
      <c r="AB292" s="529"/>
    </row>
    <row r="293" spans="1:28" ht="18" customHeight="1">
      <c r="A293" s="5357"/>
      <c r="B293" s="2896">
        <f>LARGE(B254:B292,1)+1</f>
        <v>40</v>
      </c>
      <c r="C293" s="969"/>
      <c r="D293" s="374"/>
      <c r="E293" s="374"/>
      <c r="F293" s="374"/>
      <c r="G293" s="374"/>
      <c r="H293" s="374"/>
      <c r="I293" s="374"/>
      <c r="J293" s="374"/>
      <c r="K293" s="374"/>
      <c r="L293" s="374"/>
      <c r="M293" s="374"/>
      <c r="N293" s="41"/>
      <c r="O293" s="1326"/>
      <c r="P293" s="1326"/>
      <c r="Q293" s="1327"/>
      <c r="R293" s="1328"/>
      <c r="S293" s="1328"/>
      <c r="T293" s="1328"/>
      <c r="U293" s="1328"/>
      <c r="V293" s="1329"/>
      <c r="W293" s="5478"/>
      <c r="X293" s="529"/>
      <c r="Y293" s="5357"/>
      <c r="Z293" s="1288" t="s">
        <v>1382</v>
      </c>
      <c r="AA293"/>
      <c r="AB293" s="529"/>
    </row>
    <row r="294" spans="1:28" ht="18" customHeight="1">
      <c r="A294" s="5357"/>
      <c r="B294" s="2896">
        <f>LARGE(B254:B293,1)+1</f>
        <v>41</v>
      </c>
      <c r="C294" s="42"/>
      <c r="D294" s="1511" t="s">
        <v>109</v>
      </c>
      <c r="E294" s="10"/>
      <c r="F294" s="10"/>
      <c r="G294" s="10"/>
      <c r="H294" s="10"/>
      <c r="I294" s="43"/>
      <c r="J294" s="43"/>
      <c r="K294" s="43"/>
      <c r="L294" s="43"/>
      <c r="M294" s="43"/>
      <c r="N294" s="44"/>
      <c r="O294" s="1326"/>
      <c r="P294" s="1326"/>
      <c r="Q294" s="1327"/>
      <c r="R294" s="1328"/>
      <c r="S294" s="1328"/>
      <c r="T294" s="1328"/>
      <c r="U294" s="1328"/>
      <c r="V294" s="1329"/>
      <c r="W294" s="5478"/>
      <c r="X294" s="529"/>
      <c r="Y294" s="5357"/>
      <c r="Z294" s="1288" t="s">
        <v>1382</v>
      </c>
      <c r="AA294"/>
      <c r="AB294" s="529"/>
    </row>
    <row r="295" spans="1:28" ht="18" customHeight="1">
      <c r="A295" s="5357"/>
      <c r="B295" s="5574"/>
      <c r="C295" s="5575"/>
      <c r="D295" s="5575"/>
      <c r="E295" s="5575"/>
      <c r="F295" s="5575"/>
      <c r="G295" s="5575"/>
      <c r="H295" s="5575"/>
      <c r="I295" s="5575"/>
      <c r="J295" s="5575"/>
      <c r="K295" s="5575"/>
      <c r="L295" s="5575"/>
      <c r="M295" s="5575"/>
      <c r="N295" s="5576"/>
      <c r="O295" s="1326"/>
      <c r="P295" s="1326"/>
      <c r="Q295" s="1327"/>
      <c r="R295" s="1328"/>
      <c r="S295" s="1328"/>
      <c r="T295" s="1328"/>
      <c r="U295" s="1328"/>
      <c r="V295" s="1329"/>
      <c r="W295" s="5478"/>
      <c r="X295" s="529"/>
      <c r="Y295" s="5357"/>
      <c r="Z295" s="1288" t="s">
        <v>1382</v>
      </c>
      <c r="AA295"/>
      <c r="AB295" s="529"/>
    </row>
    <row r="296" spans="1:28" ht="18" customHeight="1">
      <c r="A296" s="5357"/>
      <c r="B296" s="1393" t="s">
        <v>248</v>
      </c>
      <c r="C296" s="1508" t="s">
        <v>272</v>
      </c>
      <c r="D296" s="5469"/>
      <c r="E296" s="5329"/>
      <c r="F296" s="5329"/>
      <c r="G296" s="5329"/>
      <c r="H296" s="5329"/>
      <c r="I296" s="5329"/>
      <c r="J296" s="5329"/>
      <c r="K296" s="5329"/>
      <c r="L296" s="5329"/>
      <c r="M296" s="5329"/>
      <c r="N296" s="5330"/>
      <c r="O296" s="1326"/>
      <c r="P296" s="1326"/>
      <c r="Q296" s="1327"/>
      <c r="R296" s="1328"/>
      <c r="S296" s="1328"/>
      <c r="T296" s="1328"/>
      <c r="U296" s="1328"/>
      <c r="V296" s="1329"/>
      <c r="W296" s="5478"/>
      <c r="X296" s="529"/>
      <c r="Y296" s="5357"/>
      <c r="Z296" s="1288" t="s">
        <v>1382</v>
      </c>
      <c r="AA296"/>
      <c r="AB296" s="529"/>
    </row>
    <row r="297" spans="1:28" ht="18" customHeight="1">
      <c r="A297" s="5357"/>
      <c r="B297" s="5562"/>
      <c r="C297" s="5563"/>
      <c r="D297" s="5563"/>
      <c r="E297" s="5563"/>
      <c r="F297" s="5563"/>
      <c r="G297" s="5563"/>
      <c r="H297" s="5563"/>
      <c r="I297" s="5563"/>
      <c r="J297" s="5563"/>
      <c r="K297" s="5563"/>
      <c r="L297" s="5563"/>
      <c r="M297" s="5563"/>
      <c r="N297" s="5564"/>
      <c r="O297" s="1326"/>
      <c r="P297" s="1326"/>
      <c r="Q297" s="1327"/>
      <c r="R297" s="1328"/>
      <c r="S297" s="1328"/>
      <c r="T297" s="1328"/>
      <c r="U297" s="1328"/>
      <c r="V297" s="1329"/>
      <c r="W297" s="5478"/>
      <c r="X297" s="529"/>
      <c r="Y297" s="5357"/>
      <c r="Z297" s="1288" t="s">
        <v>1382</v>
      </c>
      <c r="AA297"/>
      <c r="AB297" s="529"/>
    </row>
    <row r="298" spans="1:28" ht="18" customHeight="1">
      <c r="A298" s="5357"/>
      <c r="B298" s="5466" t="s">
        <v>1255</v>
      </c>
      <c r="C298" s="5467"/>
      <c r="D298" s="5467"/>
      <c r="E298" s="5467"/>
      <c r="F298" s="5467"/>
      <c r="G298" s="5467"/>
      <c r="H298" s="5467"/>
      <c r="I298" s="5467"/>
      <c r="J298" s="5467"/>
      <c r="K298" s="5467"/>
      <c r="L298" s="5467"/>
      <c r="M298" s="5467"/>
      <c r="N298" s="5468"/>
      <c r="O298" s="1326"/>
      <c r="P298" s="1326"/>
      <c r="Q298" s="1327"/>
      <c r="R298" s="1328"/>
      <c r="S298" s="1328"/>
      <c r="T298" s="1328"/>
      <c r="U298" s="1328"/>
      <c r="V298" s="1329"/>
      <c r="W298" s="5478"/>
      <c r="X298" s="529"/>
      <c r="Y298" s="5357"/>
      <c r="Z298" s="1288" t="s">
        <v>1382</v>
      </c>
      <c r="AA298"/>
      <c r="AB298" s="529"/>
    </row>
    <row r="299" spans="1:28" ht="18" customHeight="1">
      <c r="A299" s="5357"/>
      <c r="B299" s="1395" t="s">
        <v>31</v>
      </c>
      <c r="C299" s="37">
        <v>0.05</v>
      </c>
      <c r="D299" s="1060">
        <v>0.05</v>
      </c>
      <c r="E299" s="35">
        <v>0.05</v>
      </c>
      <c r="F299" s="944" t="s">
        <v>307</v>
      </c>
      <c r="G299" s="72">
        <v>4</v>
      </c>
      <c r="H299" s="1060">
        <v>0.31</v>
      </c>
      <c r="I299" s="980">
        <v>4</v>
      </c>
      <c r="K299" s="944" t="s">
        <v>308</v>
      </c>
      <c r="L299" s="72">
        <v>4</v>
      </c>
      <c r="M299" s="1061">
        <v>0.6</v>
      </c>
      <c r="N299" s="38">
        <v>0.6</v>
      </c>
      <c r="O299" s="1326"/>
      <c r="P299" s="1326"/>
      <c r="Q299" s="1327"/>
      <c r="R299" s="1328"/>
      <c r="S299" s="1328"/>
      <c r="T299" s="1328"/>
      <c r="U299" s="1328"/>
      <c r="V299" s="1329"/>
      <c r="W299" s="5478"/>
      <c r="X299" s="529"/>
      <c r="Y299" s="5357"/>
      <c r="Z299" s="1288" t="s">
        <v>1382</v>
      </c>
      <c r="AA299"/>
      <c r="AB299" s="529"/>
    </row>
    <row r="300" spans="1:28" ht="18" customHeight="1">
      <c r="A300" s="5357"/>
      <c r="B300" s="5652" t="s">
        <v>388</v>
      </c>
      <c r="C300" s="5653"/>
      <c r="D300" s="5653"/>
      <c r="E300" s="5653"/>
      <c r="F300" s="5653"/>
      <c r="G300" s="5653"/>
      <c r="H300" s="5653"/>
      <c r="I300" s="5653"/>
      <c r="J300" s="5653"/>
      <c r="K300" s="5653"/>
      <c r="L300" s="5653"/>
      <c r="M300" s="5653"/>
      <c r="N300" s="5654"/>
      <c r="O300" s="1326"/>
      <c r="P300" s="1326"/>
      <c r="Q300" s="1327"/>
      <c r="R300" s="1328"/>
      <c r="S300" s="1328"/>
      <c r="T300" s="1328"/>
      <c r="U300" s="1328"/>
      <c r="V300" s="1329"/>
      <c r="W300" s="5478"/>
      <c r="X300" s="529"/>
      <c r="Y300" s="5357"/>
      <c r="Z300" s="1288" t="s">
        <v>1382</v>
      </c>
      <c r="AA300"/>
      <c r="AB300" s="529"/>
    </row>
    <row r="301" spans="1:28" ht="18" customHeight="1">
      <c r="A301" s="5357"/>
      <c r="B301" s="1396" t="s">
        <v>27</v>
      </c>
      <c r="C301" s="984" t="s">
        <v>1276</v>
      </c>
      <c r="D301" s="985"/>
      <c r="E301" s="985"/>
      <c r="F301" s="985"/>
      <c r="G301" s="985"/>
      <c r="H301" s="985"/>
      <c r="I301" s="986"/>
      <c r="J301" s="986"/>
      <c r="K301" s="986"/>
      <c r="L301" s="986"/>
      <c r="M301" s="986"/>
      <c r="N301" s="29"/>
      <c r="O301" s="1326"/>
      <c r="P301" s="1326"/>
      <c r="Q301" s="1327"/>
      <c r="R301" s="1328"/>
      <c r="S301" s="1328"/>
      <c r="T301" s="1328"/>
      <c r="U301" s="1328"/>
      <c r="V301" s="1329"/>
      <c r="W301" s="5478"/>
      <c r="X301" s="529"/>
      <c r="Y301" s="5357"/>
      <c r="Z301" s="1288" t="s">
        <v>1382</v>
      </c>
      <c r="AA301"/>
      <c r="AB301" s="529"/>
    </row>
    <row r="302" spans="1:28" ht="18" customHeight="1">
      <c r="A302" s="5357"/>
      <c r="B302" s="5314" t="s">
        <v>30</v>
      </c>
      <c r="C302" s="987" t="s">
        <v>32</v>
      </c>
      <c r="D302" s="985"/>
      <c r="E302" s="985"/>
      <c r="F302" s="985"/>
      <c r="G302" s="985"/>
      <c r="H302" s="985"/>
      <c r="I302" s="986"/>
      <c r="J302" s="986"/>
      <c r="K302" s="986"/>
      <c r="L302" s="986"/>
      <c r="M302" s="986"/>
      <c r="N302" s="29"/>
      <c r="O302" s="1326"/>
      <c r="P302" s="1326"/>
      <c r="Q302" s="1327"/>
      <c r="R302" s="1328"/>
      <c r="S302" s="1328"/>
      <c r="T302" s="1328"/>
      <c r="U302" s="1328"/>
      <c r="V302" s="1329"/>
      <c r="W302" s="5478"/>
      <c r="X302" s="529"/>
      <c r="Y302" s="5357"/>
      <c r="Z302" s="1288" t="s">
        <v>1382</v>
      </c>
      <c r="AA302"/>
      <c r="AB302" s="529"/>
    </row>
    <row r="303" spans="1:28" ht="18" customHeight="1">
      <c r="A303" s="5357"/>
      <c r="B303" s="5314"/>
      <c r="C303" s="987" t="s">
        <v>1259</v>
      </c>
      <c r="D303" s="985"/>
      <c r="E303" s="985"/>
      <c r="F303" s="985"/>
      <c r="G303" s="985"/>
      <c r="H303" s="985"/>
      <c r="I303" s="986"/>
      <c r="J303" s="986"/>
      <c r="K303" s="986"/>
      <c r="L303" s="986"/>
      <c r="M303" s="986"/>
      <c r="N303" s="29"/>
      <c r="O303" s="1326"/>
      <c r="P303" s="1326"/>
      <c r="Q303" s="1327"/>
      <c r="R303" s="1328"/>
      <c r="S303" s="1328"/>
      <c r="T303" s="1328"/>
      <c r="U303" s="1328"/>
      <c r="V303" s="1329"/>
      <c r="W303" s="5478"/>
      <c r="X303" s="529"/>
      <c r="Y303" s="5357"/>
      <c r="Z303" s="1288" t="s">
        <v>1382</v>
      </c>
      <c r="AA303"/>
      <c r="AB303" s="529"/>
    </row>
    <row r="304" spans="1:28" ht="18" customHeight="1">
      <c r="A304" s="5357"/>
      <c r="B304" s="5314"/>
      <c r="C304" s="987" t="s">
        <v>1268</v>
      </c>
      <c r="D304" s="985"/>
      <c r="E304" s="985"/>
      <c r="F304" s="985"/>
      <c r="G304" s="985"/>
      <c r="H304" s="985"/>
      <c r="I304" s="986"/>
      <c r="J304" s="986"/>
      <c r="K304" s="986"/>
      <c r="L304" s="986"/>
      <c r="M304" s="986"/>
      <c r="N304" s="29"/>
      <c r="O304" s="1326"/>
      <c r="P304" s="1326"/>
      <c r="Q304" s="1327"/>
      <c r="R304" s="1328"/>
      <c r="S304" s="1328"/>
      <c r="T304" s="1328"/>
      <c r="U304" s="1328"/>
      <c r="V304" s="1329"/>
      <c r="W304" s="5478"/>
      <c r="X304" s="529"/>
      <c r="Y304" s="5357"/>
      <c r="Z304" s="1288" t="s">
        <v>1382</v>
      </c>
      <c r="AA304"/>
      <c r="AB304" s="529"/>
    </row>
    <row r="305" spans="1:28" ht="18" customHeight="1">
      <c r="A305" s="5357"/>
      <c r="B305" s="1397" t="s">
        <v>248</v>
      </c>
      <c r="C305" s="988" t="s">
        <v>279</v>
      </c>
      <c r="D305" s="985"/>
      <c r="E305" s="985"/>
      <c r="F305" s="985"/>
      <c r="G305" s="985"/>
      <c r="H305" s="985"/>
      <c r="I305" s="986"/>
      <c r="J305" s="986"/>
      <c r="K305" s="986"/>
      <c r="L305" s="986"/>
      <c r="M305" s="986"/>
      <c r="N305" s="29"/>
      <c r="O305" s="1326"/>
      <c r="P305" s="1326"/>
      <c r="Q305" s="1327"/>
      <c r="R305" s="1328"/>
      <c r="S305" s="1328"/>
      <c r="T305" s="1328"/>
      <c r="U305" s="1328"/>
      <c r="V305" s="1329"/>
      <c r="W305" s="5478"/>
      <c r="X305" s="529"/>
      <c r="Y305" s="5357"/>
      <c r="Z305" s="1288" t="s">
        <v>1382</v>
      </c>
      <c r="AA305"/>
      <c r="AB305" s="529"/>
    </row>
    <row r="306" spans="1:28" ht="18" customHeight="1">
      <c r="A306" s="5357"/>
      <c r="B306" s="1398" t="s">
        <v>12</v>
      </c>
      <c r="C306" s="989" t="s">
        <v>23</v>
      </c>
      <c r="D306" s="985"/>
      <c r="E306" s="985"/>
      <c r="F306" s="985"/>
      <c r="G306" s="985"/>
      <c r="H306" s="985"/>
      <c r="I306" s="986"/>
      <c r="J306" s="986"/>
      <c r="K306" s="986"/>
      <c r="L306" s="986"/>
      <c r="M306" s="986"/>
      <c r="N306" s="29"/>
      <c r="O306" s="1326"/>
      <c r="P306" s="1326"/>
      <c r="Q306" s="1327"/>
      <c r="R306" s="1328"/>
      <c r="S306" s="1328"/>
      <c r="T306" s="1328"/>
      <c r="U306" s="1328"/>
      <c r="V306" s="1329"/>
      <c r="W306" s="5478"/>
      <c r="X306" s="529"/>
      <c r="Y306" s="5357"/>
      <c r="Z306" s="1288" t="s">
        <v>1382</v>
      </c>
      <c r="AA306"/>
      <c r="AB306" s="529"/>
    </row>
    <row r="307" spans="1:28" ht="18" customHeight="1">
      <c r="A307" s="5357"/>
      <c r="B307" s="1399"/>
      <c r="C307" s="990" t="s">
        <v>1258</v>
      </c>
      <c r="D307" s="985"/>
      <c r="E307" s="985"/>
      <c r="F307" s="985"/>
      <c r="G307" s="985"/>
      <c r="H307" s="985"/>
      <c r="I307" s="986"/>
      <c r="J307" s="986"/>
      <c r="K307" s="986"/>
      <c r="L307" s="986"/>
      <c r="M307" s="986"/>
      <c r="N307" s="29"/>
      <c r="O307" s="1326"/>
      <c r="P307" s="1326"/>
      <c r="Q307" s="1327"/>
      <c r="R307" s="1328"/>
      <c r="S307" s="1328"/>
      <c r="T307" s="1328"/>
      <c r="U307" s="1328"/>
      <c r="V307" s="1329"/>
      <c r="W307" s="5478"/>
      <c r="X307" s="529"/>
      <c r="Y307" s="5357"/>
      <c r="Z307" s="1288" t="s">
        <v>1382</v>
      </c>
      <c r="AA307"/>
      <c r="AB307" s="529"/>
    </row>
    <row r="308" spans="1:28" ht="18" customHeight="1">
      <c r="A308" s="5357"/>
      <c r="B308" s="1399" t="s">
        <v>13</v>
      </c>
      <c r="C308" s="991" t="s">
        <v>24</v>
      </c>
      <c r="D308" s="985"/>
      <c r="E308" s="985"/>
      <c r="F308" s="985"/>
      <c r="G308" s="985"/>
      <c r="H308" s="985"/>
      <c r="I308" s="986"/>
      <c r="J308" s="986"/>
      <c r="K308" s="986"/>
      <c r="L308" s="986"/>
      <c r="M308" s="986"/>
      <c r="N308" s="29"/>
      <c r="O308" s="1326"/>
      <c r="P308" s="1326"/>
      <c r="Q308" s="1327"/>
      <c r="R308" s="1328"/>
      <c r="S308" s="1328"/>
      <c r="T308" s="1328"/>
      <c r="U308" s="1328"/>
      <c r="V308" s="1329"/>
      <c r="W308" s="5478"/>
      <c r="X308" s="529"/>
      <c r="Y308" s="5357"/>
      <c r="Z308" s="1288" t="s">
        <v>1382</v>
      </c>
      <c r="AA308"/>
      <c r="AB308" s="529"/>
    </row>
    <row r="309" spans="1:28" ht="18" customHeight="1">
      <c r="A309" s="5357"/>
      <c r="B309" s="24" t="s">
        <v>253</v>
      </c>
      <c r="C309" s="5320" t="str">
        <f ca="1">CELL("nomfichier")</f>
        <v>E:\0-UPRT\1-UPRT.FR-SITE-WEB\ff-fiches-fabrications\ff-fiches-fabrication-maj-08-2020\[ff-14.B-restauration-10.postits-portions.xlsx]Nota</v>
      </c>
      <c r="D309" s="5320"/>
      <c r="E309" s="5320"/>
      <c r="F309" s="5320"/>
      <c r="G309" s="5320"/>
      <c r="H309" s="5320"/>
      <c r="I309" s="5320"/>
      <c r="J309" s="5320"/>
      <c r="K309" s="5320"/>
      <c r="L309" s="5320"/>
      <c r="M309" s="5320"/>
      <c r="N309" s="5321"/>
      <c r="O309" s="1326"/>
      <c r="P309" s="1326"/>
      <c r="Q309" s="1327"/>
      <c r="R309" s="1328"/>
      <c r="S309" s="1328"/>
      <c r="T309" s="1328"/>
      <c r="U309" s="1328"/>
      <c r="V309" s="1329"/>
      <c r="W309" s="5478"/>
      <c r="X309" s="529"/>
      <c r="Y309" s="5357"/>
      <c r="Z309" s="1288" t="s">
        <v>1382</v>
      </c>
      <c r="AA309"/>
      <c r="AB309" s="529"/>
    </row>
    <row r="310" spans="1:28" ht="18" customHeight="1">
      <c r="A310" s="5357"/>
      <c r="B310" s="1325" t="s">
        <v>255</v>
      </c>
      <c r="C310" s="5299" t="s">
        <v>1437</v>
      </c>
      <c r="D310" s="5299"/>
      <c r="E310" s="5299"/>
      <c r="F310" s="5299"/>
      <c r="G310" s="5299"/>
      <c r="H310" s="5299"/>
      <c r="I310" s="5299"/>
      <c r="J310" s="5299"/>
      <c r="K310" s="5299"/>
      <c r="L310" s="5299"/>
      <c r="M310" s="5299"/>
      <c r="N310" s="5322"/>
      <c r="O310" s="1326"/>
      <c r="P310" s="1326"/>
      <c r="Q310" s="1327"/>
      <c r="R310" s="1328"/>
      <c r="S310" s="1328"/>
      <c r="T310" s="1328"/>
      <c r="U310" s="1328"/>
      <c r="V310" s="1329"/>
      <c r="W310" s="5478"/>
      <c r="X310" s="529"/>
      <c r="Y310" s="5357"/>
      <c r="Z310" s="1288" t="s">
        <v>1382</v>
      </c>
      <c r="AA310"/>
      <c r="AB310" s="529"/>
    </row>
    <row r="311" spans="1:28" ht="18" customHeight="1" thickBot="1">
      <c r="A311" s="5357"/>
      <c r="B311" s="5300" t="s">
        <v>258</v>
      </c>
      <c r="C311" s="5052"/>
      <c r="D311" s="5052"/>
      <c r="E311" s="5052"/>
      <c r="F311" s="5052"/>
      <c r="G311" s="5052"/>
      <c r="H311" s="5052"/>
      <c r="I311" s="5052"/>
      <c r="J311" s="5052"/>
      <c r="K311" s="5052"/>
      <c r="L311" s="5052"/>
      <c r="M311" s="5052"/>
      <c r="N311" s="5301"/>
      <c r="O311" s="1326"/>
      <c r="P311" s="1326"/>
      <c r="Q311" s="1327"/>
      <c r="R311" s="1328"/>
      <c r="S311" s="1328"/>
      <c r="T311" s="1328"/>
      <c r="U311" s="1328"/>
      <c r="V311" s="1329"/>
      <c r="W311" s="5478"/>
      <c r="X311" s="529"/>
      <c r="Y311" s="5357"/>
      <c r="Z311" s="1288" t="s">
        <v>1382</v>
      </c>
      <c r="AA311"/>
      <c r="AB311" s="529"/>
    </row>
    <row r="312" spans="1:28" ht="18" customHeight="1">
      <c r="A312" s="1402"/>
      <c r="B312" s="1403"/>
      <c r="C312" s="1403"/>
      <c r="D312" s="1404"/>
      <c r="E312" s="1072"/>
      <c r="F312" s="1405"/>
      <c r="G312" s="1406"/>
      <c r="H312" s="1406"/>
      <c r="I312" s="1406"/>
      <c r="J312" s="1406"/>
      <c r="K312" s="1407"/>
      <c r="L312" s="1407"/>
      <c r="M312" s="1407"/>
      <c r="N312" s="1407"/>
      <c r="O312" s="1408"/>
      <c r="P312" s="1408"/>
      <c r="Q312" s="1408"/>
      <c r="R312" s="1408"/>
      <c r="S312" s="1408"/>
      <c r="T312" s="1408"/>
      <c r="U312" s="1408"/>
      <c r="V312" s="1408"/>
      <c r="W312" s="5478"/>
      <c r="X312" s="529"/>
      <c r="Y312" s="1402"/>
      <c r="Z312" s="1288" t="s">
        <v>1382</v>
      </c>
      <c r="AA312"/>
      <c r="AB312" s="529"/>
    </row>
    <row r="313" spans="1:28" ht="18" customHeight="1">
      <c r="A313" s="1402"/>
      <c r="B313" s="1403"/>
      <c r="C313" s="1403"/>
      <c r="D313" s="1404"/>
      <c r="E313" s="1072"/>
      <c r="F313" s="1405"/>
      <c r="G313" s="1406"/>
      <c r="H313" s="1406"/>
      <c r="I313" s="1406"/>
      <c r="J313" s="1406"/>
      <c r="K313" s="1407"/>
      <c r="L313" s="1407"/>
      <c r="M313" s="1407"/>
      <c r="N313" s="1407"/>
      <c r="O313" s="1408"/>
      <c r="P313" s="1408"/>
      <c r="Q313" s="1408"/>
      <c r="R313" s="1408"/>
      <c r="S313" s="1408"/>
      <c r="T313" s="1408"/>
      <c r="U313" s="1408"/>
      <c r="V313" s="1408"/>
      <c r="W313" s="5478"/>
      <c r="X313" s="529"/>
      <c r="Y313" s="1402"/>
      <c r="Z313" s="1288" t="s">
        <v>1382</v>
      </c>
      <c r="AA313"/>
      <c r="AB313" s="529"/>
    </row>
    <row r="314" spans="1:28" ht="18" customHeight="1" thickBot="1">
      <c r="A314" s="1436"/>
      <c r="B314" s="1437"/>
      <c r="C314" s="1437"/>
      <c r="D314" s="1438"/>
      <c r="E314" s="1439"/>
      <c r="F314" s="1405"/>
      <c r="G314" s="1406"/>
      <c r="H314" s="1406"/>
      <c r="I314" s="1406"/>
      <c r="J314" s="1406"/>
      <c r="K314" s="1407"/>
      <c r="L314" s="1407"/>
      <c r="M314" s="1407"/>
      <c r="N314" s="1407"/>
      <c r="O314" s="1408"/>
      <c r="P314" s="1408"/>
      <c r="Q314" s="1408"/>
      <c r="R314" s="1408"/>
      <c r="S314" s="1408"/>
      <c r="T314" s="1408"/>
      <c r="U314" s="1408"/>
      <c r="V314" s="1408"/>
      <c r="W314" s="5478"/>
      <c r="X314" s="529"/>
      <c r="Y314" s="1436"/>
      <c r="Z314" s="5508" t="s">
        <v>1444</v>
      </c>
      <c r="AA314" s="5508"/>
      <c r="AB314" s="529"/>
    </row>
    <row r="315" spans="1:28" ht="18" customHeight="1">
      <c r="A315" s="5399" t="s">
        <v>243</v>
      </c>
      <c r="B315" s="5596" t="s">
        <v>321</v>
      </c>
      <c r="C315" s="5597"/>
      <c r="D315" s="5597"/>
      <c r="E315" s="5597"/>
      <c r="F315" s="5597"/>
      <c r="G315" s="5597"/>
      <c r="H315" s="5597"/>
      <c r="I315" s="5597"/>
      <c r="J315" s="5597"/>
      <c r="K315" s="5597"/>
      <c r="L315" s="5597"/>
      <c r="M315" s="5597"/>
      <c r="N315" s="5405">
        <v>3</v>
      </c>
      <c r="O315" s="5369" t="str">
        <f>B315</f>
        <v>NOM de la recette a saisir ICI</v>
      </c>
      <c r="P315" s="5370"/>
      <c r="Q315" s="5370"/>
      <c r="R315" s="5370"/>
      <c r="S315" s="5370"/>
      <c r="T315" s="5370"/>
      <c r="U315" s="5370"/>
      <c r="V315" s="5371"/>
      <c r="W315" s="5478"/>
      <c r="X315" s="529"/>
      <c r="Y315" s="5399" t="s">
        <v>243</v>
      </c>
      <c r="Z315" s="5508"/>
      <c r="AA315" s="5508"/>
      <c r="AB315" s="529"/>
    </row>
    <row r="316" spans="1:28" ht="18" customHeight="1">
      <c r="A316" s="5400"/>
      <c r="B316" s="5598"/>
      <c r="C316" s="5599"/>
      <c r="D316" s="5599"/>
      <c r="E316" s="5599"/>
      <c r="F316" s="5599"/>
      <c r="G316" s="5599"/>
      <c r="H316" s="5599"/>
      <c r="I316" s="5599"/>
      <c r="J316" s="5599"/>
      <c r="K316" s="5599"/>
      <c r="L316" s="5599"/>
      <c r="M316" s="5599"/>
      <c r="N316" s="5406"/>
      <c r="O316" s="5369"/>
      <c r="P316" s="5370"/>
      <c r="Q316" s="5370"/>
      <c r="R316" s="5370"/>
      <c r="S316" s="5370"/>
      <c r="T316" s="5370"/>
      <c r="U316" s="5370"/>
      <c r="V316" s="5371"/>
      <c r="W316" s="5478"/>
      <c r="X316" s="529"/>
      <c r="Y316" s="5400"/>
      <c r="Z316" s="5508"/>
      <c r="AA316" s="5508"/>
      <c r="AB316" s="529"/>
    </row>
    <row r="317" spans="1:28" ht="18" customHeight="1">
      <c r="A317" s="5400"/>
      <c r="B317" s="5598"/>
      <c r="C317" s="5599"/>
      <c r="D317" s="5599"/>
      <c r="E317" s="5599"/>
      <c r="F317" s="5599"/>
      <c r="G317" s="5599"/>
      <c r="H317" s="5599"/>
      <c r="I317" s="5599"/>
      <c r="J317" s="5599"/>
      <c r="K317" s="5599"/>
      <c r="L317" s="5599"/>
      <c r="M317" s="5599"/>
      <c r="N317" s="5406"/>
      <c r="O317" s="5369"/>
      <c r="P317" s="5370"/>
      <c r="Q317" s="5370"/>
      <c r="R317" s="5370"/>
      <c r="S317" s="5370"/>
      <c r="T317" s="5370"/>
      <c r="U317" s="5370"/>
      <c r="V317" s="5371"/>
      <c r="W317" s="5478"/>
      <c r="X317" s="529"/>
      <c r="Y317" s="5400"/>
      <c r="Z317" s="5508"/>
      <c r="AA317" s="5508"/>
      <c r="AB317" s="529"/>
    </row>
    <row r="318" spans="1:28" ht="18" customHeight="1">
      <c r="A318" s="5357"/>
      <c r="B318" s="5358" t="s">
        <v>277</v>
      </c>
      <c r="C318" s="5359"/>
      <c r="D318" s="5360" t="s">
        <v>278</v>
      </c>
      <c r="E318" s="5360"/>
      <c r="F318" s="5360"/>
      <c r="G318" s="5360"/>
      <c r="H318" s="5360"/>
      <c r="I318" s="5360"/>
      <c r="J318" s="5360"/>
      <c r="K318" s="5360"/>
      <c r="L318" s="5360"/>
      <c r="M318" s="5360"/>
      <c r="N318" s="5361"/>
      <c r="O318" s="5369" t="str">
        <f>D318</f>
        <v xml:space="preserve"> ?  Si vous avez plusieurs postits pour une recette NOM DE LA RECETTE MÈRE</v>
      </c>
      <c r="P318" s="5370"/>
      <c r="Q318" s="5370"/>
      <c r="R318" s="5370"/>
      <c r="S318" s="5370"/>
      <c r="T318" s="5370"/>
      <c r="U318" s="5370"/>
      <c r="V318" s="5371"/>
      <c r="W318" s="5478"/>
      <c r="X318" s="529"/>
      <c r="Y318" s="5357"/>
      <c r="Z318" s="1288" t="s">
        <v>1382</v>
      </c>
      <c r="AA318"/>
      <c r="AB318" s="529"/>
    </row>
    <row r="319" spans="1:28" ht="18" customHeight="1">
      <c r="A319" s="5357"/>
      <c r="B319" s="5358"/>
      <c r="C319" s="5359"/>
      <c r="D319" s="5360"/>
      <c r="E319" s="5360"/>
      <c r="F319" s="5360"/>
      <c r="G319" s="5360"/>
      <c r="H319" s="5360"/>
      <c r="I319" s="5360"/>
      <c r="J319" s="5360"/>
      <c r="K319" s="5360"/>
      <c r="L319" s="5360"/>
      <c r="M319" s="5360"/>
      <c r="N319" s="5361"/>
      <c r="O319" s="5369"/>
      <c r="P319" s="5370"/>
      <c r="Q319" s="5370"/>
      <c r="R319" s="5370"/>
      <c r="S319" s="5370"/>
      <c r="T319" s="5370"/>
      <c r="U319" s="5370"/>
      <c r="V319" s="5371"/>
      <c r="W319" s="5478"/>
      <c r="X319" s="529"/>
      <c r="Y319" s="5357"/>
      <c r="Z319" s="1288" t="s">
        <v>1382</v>
      </c>
      <c r="AA319"/>
      <c r="AB319" s="529"/>
    </row>
    <row r="320" spans="1:28" ht="18" customHeight="1">
      <c r="A320" s="5357"/>
      <c r="B320" s="5470" t="s">
        <v>324</v>
      </c>
      <c r="C320" s="5471"/>
      <c r="D320" s="5471"/>
      <c r="E320" s="5471"/>
      <c r="F320" s="5471"/>
      <c r="G320" s="5471"/>
      <c r="H320" s="5471"/>
      <c r="I320" s="5471"/>
      <c r="J320" s="5471"/>
      <c r="K320" s="5471"/>
      <c r="L320" s="5471"/>
      <c r="M320" s="5471"/>
      <c r="N320" s="5472"/>
      <c r="O320" s="5369" t="str">
        <f>B320</f>
        <v>AUTEUR</v>
      </c>
      <c r="P320" s="5370"/>
      <c r="Q320" s="5370"/>
      <c r="R320" s="5370"/>
      <c r="S320" s="5370"/>
      <c r="T320" s="5370"/>
      <c r="U320" s="5370"/>
      <c r="V320" s="5371"/>
      <c r="W320" s="5478"/>
      <c r="X320" s="529"/>
      <c r="Y320" s="5357"/>
      <c r="Z320" s="1288" t="s">
        <v>1382</v>
      </c>
      <c r="AA320"/>
      <c r="AB320" s="529"/>
    </row>
    <row r="321" spans="1:28" ht="18" customHeight="1">
      <c r="A321" s="5357"/>
      <c r="B321" s="5470"/>
      <c r="C321" s="5471"/>
      <c r="D321" s="5471"/>
      <c r="E321" s="5471"/>
      <c r="F321" s="5471"/>
      <c r="G321" s="5471"/>
      <c r="H321" s="5471"/>
      <c r="I321" s="5471"/>
      <c r="J321" s="5471"/>
      <c r="K321" s="5471"/>
      <c r="L321" s="5471"/>
      <c r="M321" s="5471"/>
      <c r="N321" s="5472"/>
      <c r="O321" s="5369"/>
      <c r="P321" s="5370"/>
      <c r="Q321" s="5370"/>
      <c r="R321" s="5370"/>
      <c r="S321" s="5370"/>
      <c r="T321" s="5370"/>
      <c r="U321" s="5370"/>
      <c r="V321" s="5371"/>
      <c r="W321" s="5478"/>
      <c r="X321" s="529"/>
      <c r="Y321" s="5357"/>
      <c r="Z321" s="1288" t="s">
        <v>1382</v>
      </c>
      <c r="AA321"/>
      <c r="AB321" s="529"/>
    </row>
    <row r="322" spans="1:28" ht="18" customHeight="1">
      <c r="A322" s="5357"/>
      <c r="B322" s="5372" t="s">
        <v>326</v>
      </c>
      <c r="C322" s="5373"/>
      <c r="D322" s="5373"/>
      <c r="E322" s="5373"/>
      <c r="F322" s="5373"/>
      <c r="G322" s="5373"/>
      <c r="H322" s="5373"/>
      <c r="I322" s="5373"/>
      <c r="J322" s="5373"/>
      <c r="K322" s="5373"/>
      <c r="L322" s="5373"/>
      <c r="M322" s="5373"/>
      <c r="N322" s="5374"/>
      <c r="O322" s="1326"/>
      <c r="P322" s="1326"/>
      <c r="Q322" s="1327"/>
      <c r="R322" s="1328"/>
      <c r="S322" s="1328"/>
      <c r="T322" s="1328"/>
      <c r="U322" s="1328"/>
      <c r="V322" s="1329"/>
      <c r="W322" s="5478"/>
      <c r="X322" s="529"/>
      <c r="Y322" s="5357"/>
      <c r="Z322" s="1288" t="s">
        <v>1382</v>
      </c>
      <c r="AA322"/>
      <c r="AB322" s="529"/>
    </row>
    <row r="323" spans="1:28" ht="18" customHeight="1">
      <c r="A323" s="5357"/>
      <c r="B323" s="5372"/>
      <c r="C323" s="5373"/>
      <c r="D323" s="5373"/>
      <c r="E323" s="5373"/>
      <c r="F323" s="5373"/>
      <c r="G323" s="5373"/>
      <c r="H323" s="5373"/>
      <c r="I323" s="5373"/>
      <c r="J323" s="5373"/>
      <c r="K323" s="5373"/>
      <c r="L323" s="5373"/>
      <c r="M323" s="5373"/>
      <c r="N323" s="5374"/>
      <c r="O323" s="1326"/>
      <c r="P323" s="1326"/>
      <c r="Q323" s="1327"/>
      <c r="R323" s="1328"/>
      <c r="S323" s="1328"/>
      <c r="T323" s="1328"/>
      <c r="U323" s="1328"/>
      <c r="V323" s="1329"/>
      <c r="W323" s="5478"/>
      <c r="X323" s="529"/>
      <c r="Y323" s="5357"/>
      <c r="Z323" s="1288" t="s">
        <v>1382</v>
      </c>
      <c r="AA323"/>
      <c r="AB323" s="529"/>
    </row>
    <row r="324" spans="1:28" ht="18" customHeight="1">
      <c r="A324" s="5357"/>
      <c r="B324" s="5372"/>
      <c r="C324" s="5373"/>
      <c r="D324" s="5373"/>
      <c r="E324" s="5373"/>
      <c r="F324" s="5373"/>
      <c r="G324" s="5373"/>
      <c r="H324" s="5373"/>
      <c r="I324" s="5373"/>
      <c r="J324" s="5373"/>
      <c r="K324" s="5373"/>
      <c r="L324" s="5373"/>
      <c r="M324" s="5373"/>
      <c r="N324" s="5374"/>
      <c r="O324" s="1326"/>
      <c r="P324" s="1326"/>
      <c r="Q324" s="1327"/>
      <c r="R324" s="1328"/>
      <c r="S324" s="1328"/>
      <c r="T324" s="1328"/>
      <c r="U324" s="1328"/>
      <c r="V324" s="1329"/>
      <c r="W324" s="5478"/>
      <c r="X324" s="529"/>
      <c r="Y324" s="5357"/>
      <c r="Z324" s="1288" t="s">
        <v>1382</v>
      </c>
      <c r="AA324"/>
      <c r="AB324" s="529"/>
    </row>
    <row r="325" spans="1:28" ht="18" customHeight="1">
      <c r="A325" s="5357"/>
      <c r="B325" s="5372"/>
      <c r="C325" s="5373"/>
      <c r="D325" s="5373"/>
      <c r="E325" s="5373"/>
      <c r="F325" s="5373"/>
      <c r="G325" s="5373"/>
      <c r="H325" s="5373"/>
      <c r="I325" s="5373"/>
      <c r="J325" s="5373"/>
      <c r="K325" s="5373"/>
      <c r="L325" s="5373"/>
      <c r="M325" s="5373"/>
      <c r="N325" s="5374"/>
      <c r="O325" s="1326"/>
      <c r="P325" s="1326"/>
      <c r="Q325" s="1327"/>
      <c r="R325" s="1328"/>
      <c r="S325" s="1328"/>
      <c r="T325" s="1328"/>
      <c r="U325" s="1328"/>
      <c r="V325" s="1329"/>
      <c r="W325" s="5478"/>
      <c r="X325" s="529"/>
      <c r="Y325" s="5357"/>
      <c r="Z325" s="1288" t="s">
        <v>1382</v>
      </c>
      <c r="AA325"/>
      <c r="AB325" s="529"/>
    </row>
    <row r="326" spans="1:28" ht="18" customHeight="1">
      <c r="A326" s="5357"/>
      <c r="B326" s="5372"/>
      <c r="C326" s="5373"/>
      <c r="D326" s="5373"/>
      <c r="E326" s="5373"/>
      <c r="F326" s="5373"/>
      <c r="G326" s="5373"/>
      <c r="H326" s="5373"/>
      <c r="I326" s="5373"/>
      <c r="J326" s="5373"/>
      <c r="K326" s="5373"/>
      <c r="L326" s="5373"/>
      <c r="M326" s="5373"/>
      <c r="N326" s="5374"/>
      <c r="O326" s="1326"/>
      <c r="P326" s="1326"/>
      <c r="Q326" s="1327"/>
      <c r="R326" s="1328"/>
      <c r="S326" s="1328"/>
      <c r="T326" s="1328"/>
      <c r="U326" s="1328"/>
      <c r="V326" s="1329"/>
      <c r="W326" s="5478"/>
      <c r="X326" s="529"/>
      <c r="Y326" s="5357"/>
      <c r="Z326" s="1288" t="s">
        <v>1382</v>
      </c>
      <c r="AA326"/>
      <c r="AB326" s="529"/>
    </row>
    <row r="327" spans="1:28" ht="18" customHeight="1">
      <c r="A327" s="5357"/>
      <c r="B327" s="5375"/>
      <c r="C327" s="5376"/>
      <c r="D327" s="5376"/>
      <c r="E327" s="5376"/>
      <c r="F327" s="5376"/>
      <c r="G327" s="5376"/>
      <c r="H327" s="5376"/>
      <c r="I327" s="5376"/>
      <c r="J327" s="5376"/>
      <c r="K327" s="5376"/>
      <c r="L327" s="5376"/>
      <c r="M327" s="5376"/>
      <c r="N327" s="5377"/>
      <c r="O327" s="1469"/>
      <c r="P327" s="1470"/>
      <c r="Q327" s="1470"/>
      <c r="R327" s="1470"/>
      <c r="S327" s="1471"/>
      <c r="T327" s="1471"/>
      <c r="U327" s="1471"/>
      <c r="V327" s="1472"/>
      <c r="W327" s="5478"/>
      <c r="X327" s="529"/>
      <c r="Y327" s="5357"/>
      <c r="Z327" s="1288" t="s">
        <v>1382</v>
      </c>
      <c r="AA327"/>
      <c r="AB327" s="529"/>
    </row>
    <row r="328" spans="1:28" ht="18" customHeight="1">
      <c r="A328" s="5357"/>
      <c r="B328" s="1474" t="s">
        <v>28</v>
      </c>
      <c r="C328" s="1475"/>
      <c r="D328" s="1476" t="s">
        <v>516</v>
      </c>
      <c r="E328" s="1477"/>
      <c r="F328" s="1478" t="s">
        <v>517</v>
      </c>
      <c r="G328" s="1479">
        <v>1</v>
      </c>
      <c r="H328" s="1480" t="s">
        <v>376</v>
      </c>
      <c r="I328" s="1481" t="str">
        <f>B315</f>
        <v>NOM de la recette a saisir ICI</v>
      </c>
      <c r="J328" s="994"/>
      <c r="K328" s="994"/>
      <c r="L328" s="1475"/>
      <c r="M328" s="5592" t="s">
        <v>13</v>
      </c>
      <c r="N328" s="5593"/>
      <c r="O328" s="5395" t="s">
        <v>1417</v>
      </c>
      <c r="P328" s="5396"/>
      <c r="Q328" s="5396"/>
      <c r="R328" s="5396"/>
      <c r="S328" s="5396"/>
      <c r="T328" s="5396"/>
      <c r="U328" s="5378">
        <f>H51</f>
        <v>16</v>
      </c>
      <c r="V328" s="5379"/>
      <c r="W328" s="5478"/>
      <c r="X328" s="529"/>
      <c r="Y328" s="5357"/>
      <c r="Z328" s="1288" t="s">
        <v>1382</v>
      </c>
      <c r="AA328"/>
      <c r="AB328" s="529"/>
    </row>
    <row r="329" spans="1:28" ht="18" customHeight="1">
      <c r="A329" s="5357"/>
      <c r="B329" s="1482" t="s">
        <v>12</v>
      </c>
      <c r="C329" s="1478" t="s">
        <v>518</v>
      </c>
      <c r="D329" s="1513" t="str">
        <f>C330</f>
        <v>portions</v>
      </c>
      <c r="E329" s="1240"/>
      <c r="F329" s="1478" t="s">
        <v>519</v>
      </c>
      <c r="G329" s="1483">
        <f>(M330/K330)*G328</f>
        <v>2000</v>
      </c>
      <c r="H329" s="1475"/>
      <c r="I329" s="1475"/>
      <c r="J329" s="1475"/>
      <c r="K329" s="1475"/>
      <c r="L329" s="1475"/>
      <c r="M329" s="5655" t="str">
        <f>C330</f>
        <v>portions</v>
      </c>
      <c r="N329" s="5656"/>
      <c r="O329" s="5395"/>
      <c r="P329" s="5396"/>
      <c r="Q329" s="5396"/>
      <c r="R329" s="5396"/>
      <c r="S329" s="5396"/>
      <c r="T329" s="5396"/>
      <c r="U329" s="5378"/>
      <c r="V329" s="5379"/>
      <c r="W329" s="5478"/>
      <c r="X329" s="529"/>
      <c r="Y329" s="5357"/>
      <c r="Z329" s="1288" t="s">
        <v>1382</v>
      </c>
      <c r="AA329"/>
      <c r="AB329" s="529"/>
    </row>
    <row r="330" spans="1:28" ht="18" customHeight="1">
      <c r="A330" s="5357"/>
      <c r="B330" s="5586">
        <v>4</v>
      </c>
      <c r="C330" s="5587" t="s">
        <v>520</v>
      </c>
      <c r="D330" s="1484"/>
      <c r="E330" s="1484"/>
      <c r="F330" s="1485" t="s">
        <v>521</v>
      </c>
      <c r="G330" s="1486">
        <f>B330</f>
        <v>4</v>
      </c>
      <c r="H330" s="1485" t="str">
        <f>C330</f>
        <v>portions</v>
      </c>
      <c r="I330" s="1484"/>
      <c r="J330" s="5588" t="s">
        <v>522</v>
      </c>
      <c r="K330" s="5589">
        <f>N378</f>
        <v>5.0000000000000001E-3</v>
      </c>
      <c r="L330" s="1487"/>
      <c r="M330" s="5590">
        <v>10</v>
      </c>
      <c r="N330" s="5591"/>
      <c r="O330" s="5385" t="s">
        <v>1420</v>
      </c>
      <c r="P330" s="5386"/>
      <c r="Q330" s="5386"/>
      <c r="R330" s="5386"/>
      <c r="S330" s="5386"/>
      <c r="T330" s="5386"/>
      <c r="U330" s="5387" t="str">
        <f>Q51</f>
        <v>Portions</v>
      </c>
      <c r="V330" s="5388"/>
      <c r="W330" s="5478"/>
      <c r="X330" s="529"/>
      <c r="Y330" s="5357"/>
      <c r="Z330" s="1288" t="s">
        <v>1382</v>
      </c>
      <c r="AA330"/>
      <c r="AB330" s="529"/>
    </row>
    <row r="331" spans="1:28" ht="18" customHeight="1">
      <c r="A331" s="5357"/>
      <c r="B331" s="5586"/>
      <c r="C331" s="5587"/>
      <c r="D331" s="1484"/>
      <c r="E331" s="1484"/>
      <c r="F331" s="1484"/>
      <c r="G331" s="5577">
        <f>K330/M330</f>
        <v>5.0000000000000001E-4</v>
      </c>
      <c r="H331" s="5577"/>
      <c r="I331" s="1484"/>
      <c r="J331" s="5588"/>
      <c r="K331" s="5589"/>
      <c r="L331" s="1487"/>
      <c r="M331" s="5590"/>
      <c r="N331" s="5591"/>
      <c r="O331" s="5385"/>
      <c r="P331" s="5386"/>
      <c r="Q331" s="5386"/>
      <c r="R331" s="5386"/>
      <c r="S331" s="5386"/>
      <c r="T331" s="5386"/>
      <c r="U331" s="5387"/>
      <c r="V331" s="5388"/>
      <c r="W331" s="5478"/>
      <c r="X331" s="529"/>
      <c r="Y331" s="5357"/>
      <c r="Z331" s="1288" t="s">
        <v>1382</v>
      </c>
      <c r="AA331"/>
      <c r="AB331" s="529"/>
    </row>
    <row r="332" spans="1:28" ht="18" customHeight="1">
      <c r="A332" s="5357"/>
      <c r="B332" s="5375"/>
      <c r="C332" s="5376"/>
      <c r="D332" s="5376"/>
      <c r="E332" s="5376"/>
      <c r="F332" s="5376"/>
      <c r="G332" s="5376"/>
      <c r="H332" s="5376"/>
      <c r="I332" s="5376"/>
      <c r="J332" s="5376"/>
      <c r="K332" s="5376"/>
      <c r="L332" s="5376"/>
      <c r="M332" s="5376"/>
      <c r="N332" s="5377"/>
      <c r="O332" s="1469"/>
      <c r="P332" s="1470"/>
      <c r="Q332" s="1470"/>
      <c r="R332" s="1470"/>
      <c r="S332" s="1471"/>
      <c r="T332" s="1471"/>
      <c r="U332" s="1471"/>
      <c r="V332" s="1472"/>
      <c r="W332" s="5478"/>
      <c r="X332" s="529"/>
      <c r="Y332" s="5357"/>
      <c r="Z332" s="1288" t="s">
        <v>1382</v>
      </c>
      <c r="AA332"/>
      <c r="AB332" s="529"/>
    </row>
    <row r="333" spans="1:28" ht="18" customHeight="1">
      <c r="A333" s="5357"/>
      <c r="B333" s="5601" t="s">
        <v>30</v>
      </c>
      <c r="C333" s="5602"/>
      <c r="D333" s="5602"/>
      <c r="E333" s="5603" t="s">
        <v>1275</v>
      </c>
      <c r="F333" s="5603"/>
      <c r="G333" s="5603"/>
      <c r="H333" s="5603"/>
      <c r="I333" s="5603"/>
      <c r="J333" s="5603"/>
      <c r="K333" s="5603"/>
      <c r="L333" s="1488"/>
      <c r="M333" s="1489"/>
      <c r="N333" s="1490"/>
      <c r="O333" s="1339"/>
      <c r="P333" s="1340"/>
      <c r="Q333" s="1340"/>
      <c r="R333" s="1340"/>
      <c r="S333" s="1341"/>
      <c r="T333" s="1341"/>
      <c r="U333" s="1341"/>
      <c r="V333" s="1342"/>
      <c r="W333" s="5478"/>
      <c r="X333" s="529"/>
      <c r="Y333" s="5357"/>
      <c r="Z333" s="1288" t="s">
        <v>1382</v>
      </c>
      <c r="AA333"/>
      <c r="AB333" s="529"/>
    </row>
    <row r="334" spans="1:28" ht="18" customHeight="1">
      <c r="A334" s="5357"/>
      <c r="B334" s="5581" t="s">
        <v>284</v>
      </c>
      <c r="C334" s="5582" t="s">
        <v>313</v>
      </c>
      <c r="D334" s="5582" t="s">
        <v>341</v>
      </c>
      <c r="E334" s="5603"/>
      <c r="F334" s="5603"/>
      <c r="G334" s="5603"/>
      <c r="H334" s="5603"/>
      <c r="I334" s="5603"/>
      <c r="J334" s="5603"/>
      <c r="K334" s="5603"/>
      <c r="L334" s="1488"/>
      <c r="M334" s="1488"/>
      <c r="N334" s="1491"/>
      <c r="O334" s="1339"/>
      <c r="P334" s="1340"/>
      <c r="Q334" s="1340"/>
      <c r="R334" s="1340"/>
      <c r="S334" s="1341"/>
      <c r="T334" s="1341"/>
      <c r="U334" s="1341"/>
      <c r="V334" s="1342"/>
      <c r="W334" s="5478"/>
      <c r="X334" s="529"/>
      <c r="Y334" s="5357"/>
      <c r="Z334" s="1288" t="s">
        <v>1382</v>
      </c>
      <c r="AA334"/>
      <c r="AB334" s="529"/>
    </row>
    <row r="335" spans="1:28" ht="18" customHeight="1">
      <c r="A335" s="5357"/>
      <c r="B335" s="5581"/>
      <c r="C335" s="5582"/>
      <c r="D335" s="5582"/>
      <c r="E335" s="1492" t="s">
        <v>27</v>
      </c>
      <c r="F335" s="1493"/>
      <c r="G335" s="1493"/>
      <c r="H335" s="1494"/>
      <c r="I335" s="1495"/>
      <c r="J335" s="1496"/>
      <c r="K335" s="1496"/>
      <c r="L335" s="1497"/>
      <c r="M335" s="1497"/>
      <c r="N335" s="1498"/>
      <c r="O335" s="1339"/>
      <c r="P335" s="1340"/>
      <c r="Q335" s="1340"/>
      <c r="R335" s="1340"/>
      <c r="S335" s="1341"/>
      <c r="T335" s="1341"/>
      <c r="U335" s="1341"/>
      <c r="V335" s="1342"/>
      <c r="W335" s="5478"/>
      <c r="X335" s="529"/>
      <c r="Y335" s="5357"/>
      <c r="Z335" s="1288" t="s">
        <v>1382</v>
      </c>
      <c r="AA335"/>
      <c r="AB335" s="529"/>
    </row>
    <row r="336" spans="1:28" ht="18" customHeight="1">
      <c r="A336" s="5357"/>
      <c r="B336" s="5581"/>
      <c r="C336" s="5582"/>
      <c r="D336" s="5582"/>
      <c r="E336" s="977" t="str">
        <f>SUBSTITUTE(ADDRESS(1,COLUMN(),4),"1","")</f>
        <v>E</v>
      </c>
      <c r="F336" s="1048"/>
      <c r="G336" s="1049"/>
      <c r="H336" s="1050"/>
      <c r="I336" s="1050"/>
      <c r="J336" s="1050"/>
      <c r="K336" s="1050"/>
      <c r="L336" s="1051"/>
      <c r="M336" s="1051"/>
      <c r="N336" s="68"/>
      <c r="O336" s="1332"/>
      <c r="P336" s="1333"/>
      <c r="Q336" s="1333"/>
      <c r="R336" s="1333"/>
      <c r="S336" s="1334"/>
      <c r="T336" s="1499" t="s">
        <v>284</v>
      </c>
      <c r="U336" s="1334" t="s">
        <v>313</v>
      </c>
      <c r="V336" s="1335" t="s">
        <v>1273</v>
      </c>
      <c r="W336" s="5478"/>
      <c r="X336" s="529"/>
      <c r="Y336" s="5357"/>
      <c r="Z336" s="1288" t="s">
        <v>1382</v>
      </c>
      <c r="AA336"/>
      <c r="AB336" s="529"/>
    </row>
    <row r="337" spans="1:28" ht="18" customHeight="1">
      <c r="A337" s="5357"/>
      <c r="B337" s="69"/>
      <c r="C337" s="70"/>
      <c r="D337" s="71"/>
      <c r="E337" s="1500"/>
      <c r="F337" s="982" t="s">
        <v>109</v>
      </c>
      <c r="G337" s="978"/>
      <c r="H337" s="978"/>
      <c r="I337" s="978"/>
      <c r="J337" s="1501">
        <f>E337</f>
        <v>0</v>
      </c>
      <c r="K337" s="979">
        <f t="shared" ref="K337:K376" si="12">IF(ISBLANK(B337),D337,(D337*B337))</f>
        <v>0</v>
      </c>
      <c r="L337" s="980">
        <f>IF(ISTEXT(B337),B337,IF(ISBLANK(B337),0,(B337/B330)*M330))</f>
        <v>0</v>
      </c>
      <c r="M337" s="981">
        <f t="shared" ref="M337:M349" si="13">C337</f>
        <v>0</v>
      </c>
      <c r="N337" s="35">
        <f>(K337/B330)*M330</f>
        <v>0</v>
      </c>
      <c r="O337" s="942"/>
      <c r="P337" s="942"/>
      <c r="Q337" s="942"/>
      <c r="R337" s="942"/>
      <c r="S337" s="1365">
        <f t="shared" ref="S337:S376" si="14">J337</f>
        <v>0</v>
      </c>
      <c r="T337" s="1502">
        <f>(L337/M330)*U328</f>
        <v>0</v>
      </c>
      <c r="U337" s="1510">
        <f t="shared" ref="U337:U376" si="15">M337</f>
        <v>0</v>
      </c>
      <c r="V337" s="1504">
        <f>(N337/M330)*U328</f>
        <v>0</v>
      </c>
      <c r="W337" s="5478"/>
      <c r="X337" s="529"/>
      <c r="Y337" s="5357"/>
      <c r="Z337" s="1288" t="s">
        <v>1382</v>
      </c>
      <c r="AA337"/>
      <c r="AB337" s="529"/>
    </row>
    <row r="338" spans="1:28" ht="18" customHeight="1">
      <c r="A338" s="5357"/>
      <c r="B338" s="72"/>
      <c r="C338" s="73"/>
      <c r="D338" s="34"/>
      <c r="E338" s="1505"/>
      <c r="F338" s="982" t="s">
        <v>241</v>
      </c>
      <c r="G338" s="982"/>
      <c r="H338" s="982"/>
      <c r="I338" s="982"/>
      <c r="J338" s="1501">
        <f>E338</f>
        <v>0</v>
      </c>
      <c r="K338" s="979">
        <f t="shared" si="12"/>
        <v>0</v>
      </c>
      <c r="L338" s="980">
        <f>IF(ISTEXT(B338),B338,IF(ISBLANK(B338),0,(B338/B330)*M330))</f>
        <v>0</v>
      </c>
      <c r="M338" s="981">
        <f t="shared" si="13"/>
        <v>0</v>
      </c>
      <c r="N338" s="35">
        <f>(K338/B330)*M330</f>
        <v>0</v>
      </c>
      <c r="O338" s="942"/>
      <c r="P338" s="942"/>
      <c r="Q338" s="942"/>
      <c r="R338" s="942"/>
      <c r="S338" s="1365">
        <f t="shared" si="14"/>
        <v>0</v>
      </c>
      <c r="T338" s="1502">
        <f>(L338/M330)*U328</f>
        <v>0</v>
      </c>
      <c r="U338" s="1510">
        <f t="shared" si="15"/>
        <v>0</v>
      </c>
      <c r="V338" s="1504">
        <f>(N338/M330)*U328</f>
        <v>0</v>
      </c>
      <c r="W338" s="5478"/>
      <c r="X338" s="529"/>
      <c r="Y338" s="5357"/>
      <c r="Z338" s="1288" t="s">
        <v>1382</v>
      </c>
      <c r="AA338"/>
      <c r="AB338" s="529"/>
    </row>
    <row r="339" spans="1:28" ht="18" customHeight="1">
      <c r="A339" s="5357"/>
      <c r="B339" s="72">
        <v>1</v>
      </c>
      <c r="C339" s="73" t="s">
        <v>534</v>
      </c>
      <c r="D339" s="34">
        <v>2E-3</v>
      </c>
      <c r="E339" s="1505" t="s">
        <v>535</v>
      </c>
      <c r="F339" s="982"/>
      <c r="G339" s="982"/>
      <c r="H339" s="982"/>
      <c r="I339" s="982"/>
      <c r="J339" s="1501" t="str">
        <f>E339</f>
        <v>ail</v>
      </c>
      <c r="K339" s="979">
        <f t="shared" si="12"/>
        <v>2E-3</v>
      </c>
      <c r="L339" s="980">
        <f>IF(ISTEXT(B339),B339,IF(ISBLANK(B339),0,(B339/B330)*M330))</f>
        <v>2.5</v>
      </c>
      <c r="M339" s="981" t="str">
        <f t="shared" si="13"/>
        <v>gousse(s)</v>
      </c>
      <c r="N339" s="35">
        <f>(K339/B330)*M330</f>
        <v>5.0000000000000001E-3</v>
      </c>
      <c r="O339" s="942"/>
      <c r="P339" s="942"/>
      <c r="Q339" s="942"/>
      <c r="R339" s="942"/>
      <c r="S339" s="1365" t="str">
        <f t="shared" si="14"/>
        <v>ail</v>
      </c>
      <c r="T339" s="1502">
        <f>(L339/M330)*U328</f>
        <v>4</v>
      </c>
      <c r="U339" s="1510" t="str">
        <f t="shared" si="15"/>
        <v>gousse(s)</v>
      </c>
      <c r="V339" s="1504">
        <f>(N339/M330)*U328</f>
        <v>8.0000000000000002E-3</v>
      </c>
      <c r="W339" s="5478"/>
      <c r="X339" s="529"/>
      <c r="Y339" s="5357"/>
      <c r="Z339" s="1288" t="s">
        <v>1382</v>
      </c>
      <c r="AA339"/>
      <c r="AB339" s="529"/>
    </row>
    <row r="340" spans="1:28" ht="18" customHeight="1">
      <c r="A340" s="5357"/>
      <c r="B340" s="72"/>
      <c r="C340" s="73"/>
      <c r="D340" s="34"/>
      <c r="E340" s="1505"/>
      <c r="F340" s="982"/>
      <c r="G340" s="982"/>
      <c r="H340" s="982"/>
      <c r="I340" s="982"/>
      <c r="J340" s="1501">
        <f t="shared" ref="J340:J376" si="16">E340</f>
        <v>0</v>
      </c>
      <c r="K340" s="979">
        <f t="shared" si="12"/>
        <v>0</v>
      </c>
      <c r="L340" s="980">
        <f>IF(ISTEXT(B340),B340,IF(ISBLANK(B340),0,(B340/B330)*M330))</f>
        <v>0</v>
      </c>
      <c r="M340" s="981">
        <f t="shared" si="13"/>
        <v>0</v>
      </c>
      <c r="N340" s="35">
        <f>(K340/B330)*M330</f>
        <v>0</v>
      </c>
      <c r="O340" s="942"/>
      <c r="P340" s="942"/>
      <c r="Q340" s="942"/>
      <c r="R340" s="942"/>
      <c r="S340" s="1365">
        <f t="shared" si="14"/>
        <v>0</v>
      </c>
      <c r="T340" s="1502">
        <f>(L340/M330)*U328</f>
        <v>0</v>
      </c>
      <c r="U340" s="1510">
        <f t="shared" si="15"/>
        <v>0</v>
      </c>
      <c r="V340" s="1504">
        <f>(N340/M330)*U328</f>
        <v>0</v>
      </c>
      <c r="W340" s="5478"/>
      <c r="X340" s="529"/>
      <c r="Y340" s="5357"/>
      <c r="Z340" s="1288" t="s">
        <v>1382</v>
      </c>
      <c r="AA340"/>
      <c r="AB340" s="529"/>
    </row>
    <row r="341" spans="1:28" ht="18" customHeight="1">
      <c r="A341" s="5357"/>
      <c r="B341" s="72"/>
      <c r="C341" s="73"/>
      <c r="D341" s="34"/>
      <c r="E341" s="1505"/>
      <c r="F341" s="982"/>
      <c r="G341" s="982"/>
      <c r="H341" s="982"/>
      <c r="I341" s="982"/>
      <c r="J341" s="1501">
        <f t="shared" si="16"/>
        <v>0</v>
      </c>
      <c r="K341" s="979">
        <f t="shared" si="12"/>
        <v>0</v>
      </c>
      <c r="L341" s="980">
        <f>IF(ISTEXT(B341),B341,IF(ISBLANK(B341),0,(B341/B330)*M330))</f>
        <v>0</v>
      </c>
      <c r="M341" s="981">
        <f t="shared" si="13"/>
        <v>0</v>
      </c>
      <c r="N341" s="35">
        <f>(K341/B330)*M330</f>
        <v>0</v>
      </c>
      <c r="O341" s="942"/>
      <c r="P341" s="942"/>
      <c r="Q341" s="942"/>
      <c r="R341" s="942"/>
      <c r="S341" s="1365">
        <f t="shared" si="14"/>
        <v>0</v>
      </c>
      <c r="T341" s="1502">
        <f>(L341/M330)*U328</f>
        <v>0</v>
      </c>
      <c r="U341" s="1510">
        <f t="shared" si="15"/>
        <v>0</v>
      </c>
      <c r="V341" s="1504">
        <f>(N341/M330)*U328</f>
        <v>0</v>
      </c>
      <c r="W341" s="5478"/>
      <c r="X341" s="529"/>
      <c r="Y341" s="5357"/>
      <c r="Z341" s="1288" t="s">
        <v>1382</v>
      </c>
      <c r="AA341"/>
      <c r="AB341" s="529"/>
    </row>
    <row r="342" spans="1:28" ht="18" customHeight="1">
      <c r="A342" s="5357"/>
      <c r="B342" s="72"/>
      <c r="C342" s="73"/>
      <c r="D342" s="34"/>
      <c r="E342" s="1505"/>
      <c r="F342" s="982"/>
      <c r="G342" s="982"/>
      <c r="H342" s="982"/>
      <c r="I342" s="982"/>
      <c r="J342" s="1501">
        <f t="shared" si="16"/>
        <v>0</v>
      </c>
      <c r="K342" s="979">
        <f t="shared" si="12"/>
        <v>0</v>
      </c>
      <c r="L342" s="980">
        <f>IF(ISTEXT(B342),B342,IF(ISBLANK(B342),0,(B342/B330)*M330))</f>
        <v>0</v>
      </c>
      <c r="M342" s="981">
        <f t="shared" si="13"/>
        <v>0</v>
      </c>
      <c r="N342" s="35">
        <f>(K342/B330)*M330</f>
        <v>0</v>
      </c>
      <c r="O342" s="942"/>
      <c r="P342" s="942"/>
      <c r="Q342" s="942"/>
      <c r="R342" s="942"/>
      <c r="S342" s="1365">
        <f t="shared" si="14"/>
        <v>0</v>
      </c>
      <c r="T342" s="1502">
        <f>(L342/M330)*U328</f>
        <v>0</v>
      </c>
      <c r="U342" s="1510">
        <f t="shared" si="15"/>
        <v>0</v>
      </c>
      <c r="V342" s="1504">
        <f>(N342/M330)*U328</f>
        <v>0</v>
      </c>
      <c r="W342" s="5478"/>
      <c r="X342" s="529"/>
      <c r="Y342" s="5357"/>
      <c r="Z342" s="1288" t="s">
        <v>1382</v>
      </c>
      <c r="AA342"/>
      <c r="AB342" s="529"/>
    </row>
    <row r="343" spans="1:28" ht="18" customHeight="1">
      <c r="A343" s="5357"/>
      <c r="B343" s="72"/>
      <c r="C343" s="73"/>
      <c r="D343" s="34"/>
      <c r="E343" s="1505"/>
      <c r="F343" s="982"/>
      <c r="G343" s="982"/>
      <c r="H343" s="982"/>
      <c r="I343" s="982"/>
      <c r="J343" s="1501">
        <f t="shared" si="16"/>
        <v>0</v>
      </c>
      <c r="K343" s="979">
        <f t="shared" si="12"/>
        <v>0</v>
      </c>
      <c r="L343" s="980">
        <f>IF(ISTEXT(B343),B343,IF(ISBLANK(B343),0,(B343/B330)*M330))</f>
        <v>0</v>
      </c>
      <c r="M343" s="981">
        <f t="shared" si="13"/>
        <v>0</v>
      </c>
      <c r="N343" s="35">
        <f>(K343/B330)*M330</f>
        <v>0</v>
      </c>
      <c r="O343" s="942"/>
      <c r="P343" s="942"/>
      <c r="Q343" s="942"/>
      <c r="R343" s="942"/>
      <c r="S343" s="1365">
        <f t="shared" si="14"/>
        <v>0</v>
      </c>
      <c r="T343" s="1502">
        <f>(L343/M330)*U328</f>
        <v>0</v>
      </c>
      <c r="U343" s="1510">
        <f t="shared" si="15"/>
        <v>0</v>
      </c>
      <c r="V343" s="1504">
        <f>(N343/M330)*U328</f>
        <v>0</v>
      </c>
      <c r="W343" s="5478"/>
      <c r="X343" s="529"/>
      <c r="Y343" s="5357"/>
      <c r="Z343" s="1288" t="s">
        <v>1382</v>
      </c>
      <c r="AA343"/>
      <c r="AB343" s="529"/>
    </row>
    <row r="344" spans="1:28" ht="18" customHeight="1">
      <c r="A344" s="5357"/>
      <c r="B344" s="72"/>
      <c r="C344" s="73"/>
      <c r="D344" s="34"/>
      <c r="E344" s="1505"/>
      <c r="F344" s="982"/>
      <c r="G344" s="982"/>
      <c r="H344" s="982"/>
      <c r="I344" s="982"/>
      <c r="J344" s="1501">
        <f t="shared" si="16"/>
        <v>0</v>
      </c>
      <c r="K344" s="979">
        <f t="shared" si="12"/>
        <v>0</v>
      </c>
      <c r="L344" s="980">
        <f>IF(ISTEXT(B344),B344,IF(ISBLANK(B344),0,(B344/B330)*M330))</f>
        <v>0</v>
      </c>
      <c r="M344" s="981">
        <f t="shared" si="13"/>
        <v>0</v>
      </c>
      <c r="N344" s="35">
        <f>(K344/B330)*M330</f>
        <v>0</v>
      </c>
      <c r="O344" s="942"/>
      <c r="P344" s="942"/>
      <c r="Q344" s="942"/>
      <c r="R344" s="942"/>
      <c r="S344" s="1365">
        <f t="shared" si="14"/>
        <v>0</v>
      </c>
      <c r="T344" s="1502">
        <f>(L344/M330)*U328</f>
        <v>0</v>
      </c>
      <c r="U344" s="1510">
        <f t="shared" si="15"/>
        <v>0</v>
      </c>
      <c r="V344" s="1504">
        <f>(N344/M330)*U328</f>
        <v>0</v>
      </c>
      <c r="W344" s="5478"/>
      <c r="X344" s="529"/>
      <c r="Y344" s="5357"/>
      <c r="Z344" s="1288" t="s">
        <v>1382</v>
      </c>
      <c r="AA344"/>
      <c r="AB344" s="529"/>
    </row>
    <row r="345" spans="1:28" ht="18" customHeight="1">
      <c r="A345" s="5357"/>
      <c r="B345" s="72"/>
      <c r="C345" s="73"/>
      <c r="D345" s="34"/>
      <c r="E345" s="1505"/>
      <c r="F345" s="982"/>
      <c r="G345" s="982"/>
      <c r="H345" s="982"/>
      <c r="I345" s="982"/>
      <c r="J345" s="1501">
        <f t="shared" si="16"/>
        <v>0</v>
      </c>
      <c r="K345" s="979">
        <f t="shared" si="12"/>
        <v>0</v>
      </c>
      <c r="L345" s="980">
        <f>IF(ISTEXT(B345),B345,IF(ISBLANK(B345),0,(B345/B330)*M330))</f>
        <v>0</v>
      </c>
      <c r="M345" s="981">
        <f t="shared" si="13"/>
        <v>0</v>
      </c>
      <c r="N345" s="35">
        <f>(K345/B330)*M330</f>
        <v>0</v>
      </c>
      <c r="O345" s="942"/>
      <c r="P345" s="942"/>
      <c r="Q345" s="942"/>
      <c r="R345" s="942"/>
      <c r="S345" s="1365">
        <f t="shared" si="14"/>
        <v>0</v>
      </c>
      <c r="T345" s="1502">
        <f>(L345/M330)*U328</f>
        <v>0</v>
      </c>
      <c r="U345" s="1510">
        <f t="shared" si="15"/>
        <v>0</v>
      </c>
      <c r="V345" s="1504">
        <f>(N345/M330)*U328</f>
        <v>0</v>
      </c>
      <c r="W345" s="5478"/>
      <c r="X345" s="529"/>
      <c r="Y345" s="5357"/>
      <c r="Z345" s="1288" t="s">
        <v>1382</v>
      </c>
      <c r="AA345"/>
      <c r="AB345" s="529"/>
    </row>
    <row r="346" spans="1:28" ht="18" customHeight="1">
      <c r="A346" s="5357"/>
      <c r="B346" s="72"/>
      <c r="C346" s="73"/>
      <c r="D346" s="34"/>
      <c r="E346" s="1505"/>
      <c r="F346" s="982"/>
      <c r="G346" s="982"/>
      <c r="H346" s="982"/>
      <c r="I346" s="982"/>
      <c r="J346" s="1501">
        <f t="shared" si="16"/>
        <v>0</v>
      </c>
      <c r="K346" s="979">
        <f t="shared" si="12"/>
        <v>0</v>
      </c>
      <c r="L346" s="980">
        <f>IF(ISTEXT(B346),B346,IF(ISBLANK(B346),0,(B346/B330)*M330))</f>
        <v>0</v>
      </c>
      <c r="M346" s="981">
        <f t="shared" si="13"/>
        <v>0</v>
      </c>
      <c r="N346" s="35">
        <f>(K346/B330)*M330</f>
        <v>0</v>
      </c>
      <c r="O346" s="942"/>
      <c r="P346" s="942"/>
      <c r="Q346" s="942"/>
      <c r="R346" s="942"/>
      <c r="S346" s="1365">
        <f t="shared" si="14"/>
        <v>0</v>
      </c>
      <c r="T346" s="1502">
        <f>(L346/M330)*U328</f>
        <v>0</v>
      </c>
      <c r="U346" s="1510">
        <f t="shared" si="15"/>
        <v>0</v>
      </c>
      <c r="V346" s="1504">
        <f>(N346/M330)*U328</f>
        <v>0</v>
      </c>
      <c r="W346" s="5478"/>
      <c r="X346" s="529"/>
      <c r="Y346" s="5357"/>
      <c r="Z346" s="1288" t="s">
        <v>1382</v>
      </c>
      <c r="AA346"/>
      <c r="AB346" s="529"/>
    </row>
    <row r="347" spans="1:28" ht="18" customHeight="1">
      <c r="A347" s="5357"/>
      <c r="B347" s="72"/>
      <c r="C347" s="73"/>
      <c r="D347" s="34"/>
      <c r="E347" s="1505"/>
      <c r="F347" s="982"/>
      <c r="G347" s="982"/>
      <c r="H347" s="982"/>
      <c r="I347" s="982"/>
      <c r="J347" s="1501">
        <f t="shared" si="16"/>
        <v>0</v>
      </c>
      <c r="K347" s="979">
        <f t="shared" si="12"/>
        <v>0</v>
      </c>
      <c r="L347" s="980">
        <f>IF(ISTEXT(B347),B347,IF(ISBLANK(B347),0,(B347/B330)*M330))</f>
        <v>0</v>
      </c>
      <c r="M347" s="981">
        <f t="shared" si="13"/>
        <v>0</v>
      </c>
      <c r="N347" s="35">
        <f>(K347/B330)*M330</f>
        <v>0</v>
      </c>
      <c r="O347" s="942"/>
      <c r="P347" s="942"/>
      <c r="Q347" s="942"/>
      <c r="R347" s="942"/>
      <c r="S347" s="1365">
        <f t="shared" si="14"/>
        <v>0</v>
      </c>
      <c r="T347" s="1502">
        <f>(L347/M330)*U328</f>
        <v>0</v>
      </c>
      <c r="U347" s="1510">
        <f t="shared" si="15"/>
        <v>0</v>
      </c>
      <c r="V347" s="1504">
        <f>(N347/M330)*U328</f>
        <v>0</v>
      </c>
      <c r="W347" s="5478"/>
      <c r="X347" s="529"/>
      <c r="Y347" s="5357"/>
      <c r="Z347" s="1288" t="s">
        <v>1382</v>
      </c>
      <c r="AA347"/>
      <c r="AB347" s="529"/>
    </row>
    <row r="348" spans="1:28" ht="18" customHeight="1">
      <c r="A348" s="5357"/>
      <c r="B348" s="72"/>
      <c r="C348" s="73"/>
      <c r="D348" s="34"/>
      <c r="E348" s="1505"/>
      <c r="F348" s="982"/>
      <c r="G348" s="982"/>
      <c r="H348" s="982"/>
      <c r="I348" s="982"/>
      <c r="J348" s="1501">
        <f t="shared" si="16"/>
        <v>0</v>
      </c>
      <c r="K348" s="979">
        <f t="shared" si="12"/>
        <v>0</v>
      </c>
      <c r="L348" s="980">
        <f>IF(ISTEXT(B348),B348,IF(ISBLANK(B348),0,(B348/B330)*M330))</f>
        <v>0</v>
      </c>
      <c r="M348" s="981">
        <f t="shared" si="13"/>
        <v>0</v>
      </c>
      <c r="N348" s="35">
        <f>(K348/B330)*M330</f>
        <v>0</v>
      </c>
      <c r="O348" s="942"/>
      <c r="P348" s="942"/>
      <c r="Q348" s="942"/>
      <c r="R348" s="942"/>
      <c r="S348" s="1365">
        <f t="shared" si="14"/>
        <v>0</v>
      </c>
      <c r="T348" s="1502">
        <f>(L348/M330)*U328</f>
        <v>0</v>
      </c>
      <c r="U348" s="1510">
        <f t="shared" si="15"/>
        <v>0</v>
      </c>
      <c r="V348" s="1504">
        <f>(N348/M330)*U328</f>
        <v>0</v>
      </c>
      <c r="W348" s="5478"/>
      <c r="X348" s="529"/>
      <c r="Y348" s="5357"/>
      <c r="Z348" s="1288" t="s">
        <v>1382</v>
      </c>
      <c r="AA348"/>
      <c r="AB348" s="529"/>
    </row>
    <row r="349" spans="1:28" ht="18" customHeight="1">
      <c r="A349" s="5357"/>
      <c r="B349" s="72"/>
      <c r="C349" s="73"/>
      <c r="D349" s="34"/>
      <c r="E349" s="1505"/>
      <c r="F349" s="982"/>
      <c r="G349" s="982"/>
      <c r="H349" s="982"/>
      <c r="I349" s="982"/>
      <c r="J349" s="1501">
        <f t="shared" si="16"/>
        <v>0</v>
      </c>
      <c r="K349" s="979">
        <f t="shared" si="12"/>
        <v>0</v>
      </c>
      <c r="L349" s="980">
        <f>IF(ISTEXT(B349),B349,IF(ISBLANK(B349),0,(B349/B330)*M330))</f>
        <v>0</v>
      </c>
      <c r="M349" s="981">
        <f t="shared" si="13"/>
        <v>0</v>
      </c>
      <c r="N349" s="35">
        <f>(K349/B330)*M330</f>
        <v>0</v>
      </c>
      <c r="O349" s="942"/>
      <c r="P349" s="942"/>
      <c r="Q349" s="942"/>
      <c r="R349" s="942"/>
      <c r="S349" s="1365">
        <f t="shared" si="14"/>
        <v>0</v>
      </c>
      <c r="T349" s="1502">
        <f>(L349/M330)*U328</f>
        <v>0</v>
      </c>
      <c r="U349" s="1510">
        <f t="shared" si="15"/>
        <v>0</v>
      </c>
      <c r="V349" s="1504">
        <f>(N349/M330)*U328</f>
        <v>0</v>
      </c>
      <c r="W349" s="5478"/>
      <c r="X349" s="529"/>
      <c r="Y349" s="5357"/>
      <c r="Z349" s="1288" t="s">
        <v>1382</v>
      </c>
      <c r="AA349"/>
      <c r="AB349" s="529"/>
    </row>
    <row r="350" spans="1:28" ht="18" customHeight="1">
      <c r="A350" s="5357"/>
      <c r="B350" s="72"/>
      <c r="C350" s="73"/>
      <c r="D350" s="34"/>
      <c r="E350" s="1505"/>
      <c r="F350" s="982"/>
      <c r="G350" s="982"/>
      <c r="H350" s="982"/>
      <c r="I350" s="982"/>
      <c r="J350" s="1501">
        <f t="shared" si="16"/>
        <v>0</v>
      </c>
      <c r="K350" s="979">
        <f t="shared" si="12"/>
        <v>0</v>
      </c>
      <c r="L350" s="980">
        <f>IF(ISTEXT(B350),B350,IF(ISBLANK(B350),0,(B350/B330)*M330))</f>
        <v>0</v>
      </c>
      <c r="M350" s="981">
        <f>C350</f>
        <v>0</v>
      </c>
      <c r="N350" s="35">
        <f>(K350/B330)*M330</f>
        <v>0</v>
      </c>
      <c r="O350" s="942"/>
      <c r="P350" s="942"/>
      <c r="Q350" s="942"/>
      <c r="R350" s="942"/>
      <c r="S350" s="1365">
        <f t="shared" si="14"/>
        <v>0</v>
      </c>
      <c r="T350" s="1502">
        <f>(L350/M330)*U328</f>
        <v>0</v>
      </c>
      <c r="U350" s="1510">
        <f t="shared" si="15"/>
        <v>0</v>
      </c>
      <c r="V350" s="1504">
        <f>(N350/M330)*U328</f>
        <v>0</v>
      </c>
      <c r="W350" s="5478"/>
      <c r="X350" s="529"/>
      <c r="Y350" s="5357"/>
      <c r="Z350" s="1288" t="s">
        <v>1382</v>
      </c>
      <c r="AA350"/>
      <c r="AB350" s="529"/>
    </row>
    <row r="351" spans="1:28" ht="18" customHeight="1">
      <c r="A351" s="5357"/>
      <c r="B351" s="72"/>
      <c r="C351" s="73"/>
      <c r="D351" s="34"/>
      <c r="E351" s="1505"/>
      <c r="F351" s="982"/>
      <c r="G351" s="982"/>
      <c r="H351" s="982"/>
      <c r="I351" s="982"/>
      <c r="J351" s="1501">
        <f t="shared" si="16"/>
        <v>0</v>
      </c>
      <c r="K351" s="979">
        <f t="shared" si="12"/>
        <v>0</v>
      </c>
      <c r="L351" s="980">
        <f>IF(ISTEXT(B351),B351,IF(ISBLANK(B351),0,(B351/B330)*M330))</f>
        <v>0</v>
      </c>
      <c r="M351" s="981">
        <f t="shared" ref="M351:M376" si="17">C351</f>
        <v>0</v>
      </c>
      <c r="N351" s="35">
        <f>(K351/B330)*M330</f>
        <v>0</v>
      </c>
      <c r="O351" s="942"/>
      <c r="P351" s="942"/>
      <c r="Q351" s="942"/>
      <c r="R351" s="942"/>
      <c r="S351" s="1365">
        <f t="shared" si="14"/>
        <v>0</v>
      </c>
      <c r="T351" s="1502">
        <f>(L351/M330)*U328</f>
        <v>0</v>
      </c>
      <c r="U351" s="1510">
        <f t="shared" si="15"/>
        <v>0</v>
      </c>
      <c r="V351" s="1504">
        <f>(N351/M330)*U328</f>
        <v>0</v>
      </c>
      <c r="W351" s="5478"/>
      <c r="X351" s="529"/>
      <c r="Y351" s="5357"/>
      <c r="Z351" s="1288" t="s">
        <v>1382</v>
      </c>
      <c r="AA351"/>
      <c r="AB351" s="529"/>
    </row>
    <row r="352" spans="1:28" ht="18" customHeight="1">
      <c r="A352" s="5357"/>
      <c r="B352" s="72"/>
      <c r="C352" s="73"/>
      <c r="D352" s="34"/>
      <c r="E352" s="1505"/>
      <c r="F352" s="982"/>
      <c r="G352" s="982"/>
      <c r="H352" s="982"/>
      <c r="I352" s="982"/>
      <c r="J352" s="1501">
        <f t="shared" si="16"/>
        <v>0</v>
      </c>
      <c r="K352" s="979">
        <f t="shared" si="12"/>
        <v>0</v>
      </c>
      <c r="L352" s="980">
        <f>IF(ISTEXT(B352),B352,IF(ISBLANK(B352),0,(B352/B330)*M330))</f>
        <v>0</v>
      </c>
      <c r="M352" s="981">
        <f t="shared" si="17"/>
        <v>0</v>
      </c>
      <c r="N352" s="35">
        <f>(K352/B330)*M330</f>
        <v>0</v>
      </c>
      <c r="O352" s="942"/>
      <c r="P352" s="942"/>
      <c r="Q352" s="942"/>
      <c r="R352" s="942"/>
      <c r="S352" s="1365">
        <f t="shared" si="14"/>
        <v>0</v>
      </c>
      <c r="T352" s="1502">
        <f>(L352/M330)*U328</f>
        <v>0</v>
      </c>
      <c r="U352" s="1510">
        <f t="shared" si="15"/>
        <v>0</v>
      </c>
      <c r="V352" s="1504">
        <f>(N352/M330)*U328</f>
        <v>0</v>
      </c>
      <c r="W352" s="5478"/>
      <c r="X352" s="529"/>
      <c r="Y352" s="5357"/>
      <c r="Z352" s="1288" t="s">
        <v>1382</v>
      </c>
      <c r="AA352"/>
      <c r="AB352" s="529"/>
    </row>
    <row r="353" spans="1:28" ht="18" customHeight="1">
      <c r="A353" s="5357"/>
      <c r="B353" s="72"/>
      <c r="C353" s="73"/>
      <c r="D353" s="34"/>
      <c r="E353" s="1505"/>
      <c r="F353" s="982"/>
      <c r="G353" s="982"/>
      <c r="H353" s="982"/>
      <c r="I353" s="982"/>
      <c r="J353" s="1501">
        <f t="shared" si="16"/>
        <v>0</v>
      </c>
      <c r="K353" s="979">
        <f t="shared" si="12"/>
        <v>0</v>
      </c>
      <c r="L353" s="980">
        <f>IF(ISTEXT(B353),B353,IF(ISBLANK(B353),0,(B353/B330)*M330))</f>
        <v>0</v>
      </c>
      <c r="M353" s="981">
        <f t="shared" si="17"/>
        <v>0</v>
      </c>
      <c r="N353" s="35">
        <f>(K353/B330)*M330</f>
        <v>0</v>
      </c>
      <c r="O353" s="942"/>
      <c r="P353" s="942"/>
      <c r="Q353" s="942"/>
      <c r="R353" s="942"/>
      <c r="S353" s="1365">
        <f t="shared" si="14"/>
        <v>0</v>
      </c>
      <c r="T353" s="1502">
        <f>(L353/M330)*U328</f>
        <v>0</v>
      </c>
      <c r="U353" s="1510">
        <f t="shared" si="15"/>
        <v>0</v>
      </c>
      <c r="V353" s="1504">
        <f>(N353/M330)*U328</f>
        <v>0</v>
      </c>
      <c r="W353" s="5478"/>
      <c r="X353" s="529"/>
      <c r="Y353" s="5357"/>
      <c r="Z353" s="1288" t="s">
        <v>1382</v>
      </c>
      <c r="AA353"/>
      <c r="AB353" s="529"/>
    </row>
    <row r="354" spans="1:28" ht="18" customHeight="1">
      <c r="A354" s="5357"/>
      <c r="B354" s="72"/>
      <c r="C354" s="73"/>
      <c r="D354" s="34"/>
      <c r="E354" s="1505"/>
      <c r="F354" s="982"/>
      <c r="G354" s="982"/>
      <c r="H354" s="982"/>
      <c r="I354" s="982"/>
      <c r="J354" s="1501">
        <f t="shared" si="16"/>
        <v>0</v>
      </c>
      <c r="K354" s="979">
        <f t="shared" si="12"/>
        <v>0</v>
      </c>
      <c r="L354" s="980">
        <f>IF(ISTEXT(B354),B354,IF(ISBLANK(B354),0,(B354/B330)*M330))</f>
        <v>0</v>
      </c>
      <c r="M354" s="981">
        <f t="shared" si="17"/>
        <v>0</v>
      </c>
      <c r="N354" s="35">
        <f>(K354/B330)*M330</f>
        <v>0</v>
      </c>
      <c r="O354" s="942"/>
      <c r="P354" s="942"/>
      <c r="Q354" s="942"/>
      <c r="R354" s="942"/>
      <c r="S354" s="1365">
        <f t="shared" si="14"/>
        <v>0</v>
      </c>
      <c r="T354" s="1502">
        <f>(L354/M330)*U328</f>
        <v>0</v>
      </c>
      <c r="U354" s="1510">
        <f t="shared" si="15"/>
        <v>0</v>
      </c>
      <c r="V354" s="1504">
        <f>(N354/M330)*U328</f>
        <v>0</v>
      </c>
      <c r="W354" s="5478"/>
      <c r="X354" s="529"/>
      <c r="Y354" s="5357"/>
      <c r="Z354" s="1288" t="s">
        <v>1382</v>
      </c>
      <c r="AA354"/>
      <c r="AB354" s="529"/>
    </row>
    <row r="355" spans="1:28" ht="18" customHeight="1">
      <c r="A355" s="5357"/>
      <c r="B355" s="72"/>
      <c r="C355" s="73"/>
      <c r="D355" s="34"/>
      <c r="E355" s="1505"/>
      <c r="F355" s="982"/>
      <c r="G355" s="982"/>
      <c r="H355" s="982"/>
      <c r="I355" s="982"/>
      <c r="J355" s="1501">
        <f t="shared" si="16"/>
        <v>0</v>
      </c>
      <c r="K355" s="979">
        <f t="shared" si="12"/>
        <v>0</v>
      </c>
      <c r="L355" s="980">
        <f>IF(ISTEXT(B355),B355,IF(ISBLANK(B355),0,(B355/B330)*M330))</f>
        <v>0</v>
      </c>
      <c r="M355" s="981">
        <f t="shared" si="17"/>
        <v>0</v>
      </c>
      <c r="N355" s="35">
        <f>(K355/B330)*M330</f>
        <v>0</v>
      </c>
      <c r="O355" s="942"/>
      <c r="P355" s="942"/>
      <c r="Q355" s="942"/>
      <c r="R355" s="942"/>
      <c r="S355" s="1365">
        <f t="shared" si="14"/>
        <v>0</v>
      </c>
      <c r="T355" s="1502">
        <f>(L355/M330)*U328</f>
        <v>0</v>
      </c>
      <c r="U355" s="1510">
        <f t="shared" si="15"/>
        <v>0</v>
      </c>
      <c r="V355" s="1504">
        <f>(N355/M330)*U328</f>
        <v>0</v>
      </c>
      <c r="W355" s="5478"/>
      <c r="X355" s="529"/>
      <c r="Y355" s="5357"/>
      <c r="Z355" s="1288" t="s">
        <v>1382</v>
      </c>
      <c r="AA355"/>
      <c r="AB355" s="529"/>
    </row>
    <row r="356" spans="1:28" ht="18" customHeight="1">
      <c r="A356" s="5357"/>
      <c r="B356" s="72"/>
      <c r="C356" s="73"/>
      <c r="D356" s="34"/>
      <c r="E356" s="1505"/>
      <c r="F356" s="982"/>
      <c r="G356" s="982"/>
      <c r="H356" s="982"/>
      <c r="I356" s="982"/>
      <c r="J356" s="1501">
        <f t="shared" si="16"/>
        <v>0</v>
      </c>
      <c r="K356" s="979">
        <f t="shared" si="12"/>
        <v>0</v>
      </c>
      <c r="L356" s="980">
        <f>IF(ISTEXT(B356),B356,IF(ISBLANK(B356),0,(B356/B330)*M330))</f>
        <v>0</v>
      </c>
      <c r="M356" s="981">
        <f t="shared" si="17"/>
        <v>0</v>
      </c>
      <c r="N356" s="35">
        <f>(K356/B330)*M330</f>
        <v>0</v>
      </c>
      <c r="O356" s="942"/>
      <c r="P356" s="942"/>
      <c r="Q356" s="942"/>
      <c r="R356" s="942"/>
      <c r="S356" s="1365">
        <f t="shared" si="14"/>
        <v>0</v>
      </c>
      <c r="T356" s="1502">
        <f>(L356/M330)*U328</f>
        <v>0</v>
      </c>
      <c r="U356" s="1510">
        <f t="shared" si="15"/>
        <v>0</v>
      </c>
      <c r="V356" s="1504">
        <f>(N356/M330)*U328</f>
        <v>0</v>
      </c>
      <c r="W356" s="5478"/>
      <c r="X356" s="529"/>
      <c r="Y356" s="5357"/>
      <c r="Z356" s="1288" t="s">
        <v>1382</v>
      </c>
      <c r="AA356"/>
      <c r="AB356" s="529"/>
    </row>
    <row r="357" spans="1:28" ht="18" customHeight="1">
      <c r="A357" s="5357"/>
      <c r="B357" s="72"/>
      <c r="C357" s="73"/>
      <c r="D357" s="34"/>
      <c r="E357" s="1505"/>
      <c r="F357" s="982"/>
      <c r="G357" s="982"/>
      <c r="H357" s="982"/>
      <c r="I357" s="982"/>
      <c r="J357" s="1501">
        <f t="shared" si="16"/>
        <v>0</v>
      </c>
      <c r="K357" s="979">
        <f t="shared" si="12"/>
        <v>0</v>
      </c>
      <c r="L357" s="980">
        <f>IF(ISTEXT(B357),B357,IF(ISBLANK(B357),0,(B357/B330)*M330))</f>
        <v>0</v>
      </c>
      <c r="M357" s="981">
        <f t="shared" si="17"/>
        <v>0</v>
      </c>
      <c r="N357" s="35">
        <f>(K357/B330)*M330</f>
        <v>0</v>
      </c>
      <c r="O357" s="942"/>
      <c r="P357" s="942"/>
      <c r="Q357" s="942"/>
      <c r="R357" s="942"/>
      <c r="S357" s="1365">
        <f t="shared" si="14"/>
        <v>0</v>
      </c>
      <c r="T357" s="1502">
        <f>(L357/M330)*U328</f>
        <v>0</v>
      </c>
      <c r="U357" s="1510">
        <f t="shared" si="15"/>
        <v>0</v>
      </c>
      <c r="V357" s="1504">
        <f>(N357/M330)*U328</f>
        <v>0</v>
      </c>
      <c r="W357" s="5478"/>
      <c r="X357" s="529"/>
      <c r="Y357" s="5357"/>
      <c r="Z357" s="1288" t="s">
        <v>1382</v>
      </c>
      <c r="AA357"/>
      <c r="AB357" s="529"/>
    </row>
    <row r="358" spans="1:28" ht="18" customHeight="1">
      <c r="A358" s="5357"/>
      <c r="B358" s="72"/>
      <c r="C358" s="73"/>
      <c r="D358" s="34"/>
      <c r="E358" s="1505"/>
      <c r="F358" s="982"/>
      <c r="G358" s="982"/>
      <c r="H358" s="982"/>
      <c r="I358" s="982"/>
      <c r="J358" s="1501">
        <f t="shared" si="16"/>
        <v>0</v>
      </c>
      <c r="K358" s="979">
        <f t="shared" si="12"/>
        <v>0</v>
      </c>
      <c r="L358" s="980">
        <f>IF(ISTEXT(B358),B358,IF(ISBLANK(B358),0,(B358/B330)*M330))</f>
        <v>0</v>
      </c>
      <c r="M358" s="981">
        <f t="shared" si="17"/>
        <v>0</v>
      </c>
      <c r="N358" s="35">
        <f>(K358/B330)*M330</f>
        <v>0</v>
      </c>
      <c r="O358" s="942"/>
      <c r="P358" s="942"/>
      <c r="Q358" s="942"/>
      <c r="R358" s="942"/>
      <c r="S358" s="1365">
        <f t="shared" si="14"/>
        <v>0</v>
      </c>
      <c r="T358" s="1502">
        <f>(L358/M330)*U328</f>
        <v>0</v>
      </c>
      <c r="U358" s="1510">
        <f t="shared" si="15"/>
        <v>0</v>
      </c>
      <c r="V358" s="1504">
        <f>(N358/M330)*U328</f>
        <v>0</v>
      </c>
      <c r="W358" s="5478"/>
      <c r="X358" s="529"/>
      <c r="Y358" s="5357"/>
      <c r="Z358" s="1288" t="s">
        <v>1382</v>
      </c>
      <c r="AA358"/>
      <c r="AB358" s="529"/>
    </row>
    <row r="359" spans="1:28" ht="18" customHeight="1">
      <c r="A359" s="5357"/>
      <c r="B359" s="72"/>
      <c r="C359" s="73"/>
      <c r="D359" s="34"/>
      <c r="E359" s="1505"/>
      <c r="F359" s="982"/>
      <c r="G359" s="982"/>
      <c r="H359" s="982"/>
      <c r="I359" s="982"/>
      <c r="J359" s="1501">
        <f t="shared" si="16"/>
        <v>0</v>
      </c>
      <c r="K359" s="979">
        <f t="shared" si="12"/>
        <v>0</v>
      </c>
      <c r="L359" s="980">
        <f>IF(ISTEXT(B359),B359,IF(ISBLANK(B359),0,(B359/B330)*M330))</f>
        <v>0</v>
      </c>
      <c r="M359" s="981">
        <f t="shared" si="17"/>
        <v>0</v>
      </c>
      <c r="N359" s="35">
        <f>(K359/B330)*M330</f>
        <v>0</v>
      </c>
      <c r="O359" s="942"/>
      <c r="P359" s="942"/>
      <c r="Q359" s="942"/>
      <c r="R359" s="942"/>
      <c r="S359" s="1365">
        <f t="shared" si="14"/>
        <v>0</v>
      </c>
      <c r="T359" s="1502">
        <f>(L359/M330)*U328</f>
        <v>0</v>
      </c>
      <c r="U359" s="1510">
        <f t="shared" si="15"/>
        <v>0</v>
      </c>
      <c r="V359" s="1504">
        <f>(N359/M330)*U328</f>
        <v>0</v>
      </c>
      <c r="W359" s="5478"/>
      <c r="X359" s="529"/>
      <c r="Y359" s="5357"/>
      <c r="Z359" s="1288" t="s">
        <v>1382</v>
      </c>
      <c r="AA359"/>
      <c r="AB359" s="529"/>
    </row>
    <row r="360" spans="1:28" ht="18" customHeight="1">
      <c r="A360" s="5357"/>
      <c r="B360" s="72"/>
      <c r="C360" s="73"/>
      <c r="D360" s="34"/>
      <c r="E360" s="1505"/>
      <c r="F360" s="982"/>
      <c r="G360" s="982"/>
      <c r="H360" s="982"/>
      <c r="I360" s="982"/>
      <c r="J360" s="1501">
        <f t="shared" si="16"/>
        <v>0</v>
      </c>
      <c r="K360" s="979">
        <f t="shared" si="12"/>
        <v>0</v>
      </c>
      <c r="L360" s="980">
        <f>IF(ISTEXT(B360),B360,IF(ISBLANK(B360),0,(B360/B330)*M330))</f>
        <v>0</v>
      </c>
      <c r="M360" s="981">
        <f t="shared" si="17"/>
        <v>0</v>
      </c>
      <c r="N360" s="35">
        <f>(K360/B330)*M330</f>
        <v>0</v>
      </c>
      <c r="O360" s="942"/>
      <c r="P360" s="942"/>
      <c r="Q360" s="942"/>
      <c r="R360" s="942"/>
      <c r="S360" s="1365">
        <f t="shared" si="14"/>
        <v>0</v>
      </c>
      <c r="T360" s="1502">
        <f>(L360/M330)*U328</f>
        <v>0</v>
      </c>
      <c r="U360" s="1510">
        <f t="shared" si="15"/>
        <v>0</v>
      </c>
      <c r="V360" s="1504">
        <f>(N360/M330)*U328</f>
        <v>0</v>
      </c>
      <c r="W360" s="5478"/>
      <c r="X360" s="529"/>
      <c r="Y360" s="5357"/>
      <c r="Z360" s="1288" t="s">
        <v>1382</v>
      </c>
      <c r="AA360"/>
      <c r="AB360" s="529"/>
    </row>
    <row r="361" spans="1:28" ht="18" customHeight="1">
      <c r="A361" s="5357"/>
      <c r="B361" s="72"/>
      <c r="C361" s="73"/>
      <c r="D361" s="34"/>
      <c r="E361" s="1505"/>
      <c r="F361" s="982"/>
      <c r="G361" s="982"/>
      <c r="H361" s="982"/>
      <c r="I361" s="982"/>
      <c r="J361" s="1501">
        <f t="shared" si="16"/>
        <v>0</v>
      </c>
      <c r="K361" s="979">
        <f t="shared" si="12"/>
        <v>0</v>
      </c>
      <c r="L361" s="980">
        <f>IF(ISTEXT(B361),B361,IF(ISBLANK(B361),0,(B361/B330)*M330))</f>
        <v>0</v>
      </c>
      <c r="M361" s="981">
        <f t="shared" si="17"/>
        <v>0</v>
      </c>
      <c r="N361" s="35">
        <f>(K361/B330)*M330</f>
        <v>0</v>
      </c>
      <c r="O361" s="942"/>
      <c r="P361" s="942"/>
      <c r="Q361" s="942"/>
      <c r="R361" s="942"/>
      <c r="S361" s="1365">
        <f t="shared" si="14"/>
        <v>0</v>
      </c>
      <c r="T361" s="1502">
        <f>(L361/M330)*U328</f>
        <v>0</v>
      </c>
      <c r="U361" s="1510">
        <f t="shared" si="15"/>
        <v>0</v>
      </c>
      <c r="V361" s="1504">
        <f>(N361/M330)*U328</f>
        <v>0</v>
      </c>
      <c r="W361" s="5478"/>
      <c r="X361" s="529"/>
      <c r="Y361" s="5357"/>
      <c r="Z361" s="1288" t="s">
        <v>1382</v>
      </c>
      <c r="AA361"/>
      <c r="AB361" s="529"/>
    </row>
    <row r="362" spans="1:28" ht="18" customHeight="1">
      <c r="A362" s="5357"/>
      <c r="B362" s="72"/>
      <c r="C362" s="73"/>
      <c r="D362" s="34"/>
      <c r="E362" s="1505"/>
      <c r="F362" s="982"/>
      <c r="G362" s="982"/>
      <c r="H362" s="982"/>
      <c r="I362" s="982"/>
      <c r="J362" s="1501">
        <f t="shared" si="16"/>
        <v>0</v>
      </c>
      <c r="K362" s="979">
        <f t="shared" si="12"/>
        <v>0</v>
      </c>
      <c r="L362" s="980">
        <f>IF(ISTEXT(B362),B362,IF(ISBLANK(B362),0,(B362/B330)*M330))</f>
        <v>0</v>
      </c>
      <c r="M362" s="981">
        <f t="shared" si="17"/>
        <v>0</v>
      </c>
      <c r="N362" s="35">
        <f>(K362/B330)*M330</f>
        <v>0</v>
      </c>
      <c r="O362" s="942"/>
      <c r="P362" s="942"/>
      <c r="Q362" s="942"/>
      <c r="R362" s="942"/>
      <c r="S362" s="1365">
        <f t="shared" si="14"/>
        <v>0</v>
      </c>
      <c r="T362" s="1502">
        <f>(L362/M330)*U328</f>
        <v>0</v>
      </c>
      <c r="U362" s="1510">
        <f t="shared" si="15"/>
        <v>0</v>
      </c>
      <c r="V362" s="1504">
        <f>(N362/M330)*U328</f>
        <v>0</v>
      </c>
      <c r="W362" s="5478"/>
      <c r="X362" s="529"/>
      <c r="Y362" s="5357"/>
      <c r="Z362" s="1288" t="s">
        <v>1382</v>
      </c>
      <c r="AA362"/>
      <c r="AB362" s="529"/>
    </row>
    <row r="363" spans="1:28" ht="18" customHeight="1">
      <c r="A363" s="5357"/>
      <c r="B363" s="72"/>
      <c r="C363" s="73"/>
      <c r="D363" s="34"/>
      <c r="E363" s="1505"/>
      <c r="F363" s="982"/>
      <c r="G363" s="982"/>
      <c r="H363" s="982"/>
      <c r="I363" s="982"/>
      <c r="J363" s="1501">
        <f t="shared" si="16"/>
        <v>0</v>
      </c>
      <c r="K363" s="979">
        <f t="shared" si="12"/>
        <v>0</v>
      </c>
      <c r="L363" s="980">
        <f>IF(ISTEXT(B363),B363,IF(ISBLANK(B363),0,(B363/B330)*M330))</f>
        <v>0</v>
      </c>
      <c r="M363" s="981">
        <f t="shared" si="17"/>
        <v>0</v>
      </c>
      <c r="N363" s="35">
        <f>(K363/B330)*M330</f>
        <v>0</v>
      </c>
      <c r="O363" s="942"/>
      <c r="P363" s="942"/>
      <c r="Q363" s="942"/>
      <c r="R363" s="942"/>
      <c r="S363" s="1365">
        <f t="shared" si="14"/>
        <v>0</v>
      </c>
      <c r="T363" s="1502">
        <f>(L363/M330)*U328</f>
        <v>0</v>
      </c>
      <c r="U363" s="1510">
        <f t="shared" si="15"/>
        <v>0</v>
      </c>
      <c r="V363" s="1504">
        <f>(N363/M330)*U328</f>
        <v>0</v>
      </c>
      <c r="W363" s="5478"/>
      <c r="X363" s="529"/>
      <c r="Y363" s="5357"/>
      <c r="Z363" s="1288" t="s">
        <v>1382</v>
      </c>
      <c r="AA363"/>
      <c r="AB363" s="529"/>
    </row>
    <row r="364" spans="1:28" ht="18" customHeight="1">
      <c r="A364" s="5357"/>
      <c r="B364" s="72"/>
      <c r="C364" s="73"/>
      <c r="D364" s="34"/>
      <c r="E364" s="1505"/>
      <c r="F364" s="982"/>
      <c r="G364" s="982"/>
      <c r="H364" s="982"/>
      <c r="I364" s="982"/>
      <c r="J364" s="1501">
        <f t="shared" si="16"/>
        <v>0</v>
      </c>
      <c r="K364" s="979">
        <f t="shared" si="12"/>
        <v>0</v>
      </c>
      <c r="L364" s="980">
        <f>IF(ISTEXT(B364),B364,IF(ISBLANK(B364),0,(B364/B330)*M330))</f>
        <v>0</v>
      </c>
      <c r="M364" s="981">
        <f t="shared" si="17"/>
        <v>0</v>
      </c>
      <c r="N364" s="35">
        <f>(K364/B330)*M330</f>
        <v>0</v>
      </c>
      <c r="O364" s="942"/>
      <c r="P364" s="942"/>
      <c r="Q364" s="942"/>
      <c r="R364" s="942"/>
      <c r="S364" s="1365">
        <f t="shared" si="14"/>
        <v>0</v>
      </c>
      <c r="T364" s="1502">
        <f>(L364/M330)*U328</f>
        <v>0</v>
      </c>
      <c r="U364" s="1510">
        <f t="shared" si="15"/>
        <v>0</v>
      </c>
      <c r="V364" s="1504">
        <f>(N364/M330)*U328</f>
        <v>0</v>
      </c>
      <c r="W364" s="5478"/>
      <c r="X364" s="529"/>
      <c r="Y364" s="5357"/>
      <c r="Z364" s="1288" t="s">
        <v>1382</v>
      </c>
      <c r="AA364"/>
      <c r="AB364" s="529"/>
    </row>
    <row r="365" spans="1:28" ht="18" customHeight="1">
      <c r="A365" s="5357"/>
      <c r="B365" s="72"/>
      <c r="C365" s="73"/>
      <c r="D365" s="34"/>
      <c r="E365" s="1505"/>
      <c r="F365" s="982"/>
      <c r="G365" s="982"/>
      <c r="H365" s="982"/>
      <c r="I365" s="982"/>
      <c r="J365" s="1501">
        <f t="shared" si="16"/>
        <v>0</v>
      </c>
      <c r="K365" s="979">
        <f t="shared" si="12"/>
        <v>0</v>
      </c>
      <c r="L365" s="980">
        <f>IF(ISTEXT(B365),B365,IF(ISBLANK(B365),0,(B365/B330)*M330))</f>
        <v>0</v>
      </c>
      <c r="M365" s="981">
        <f t="shared" si="17"/>
        <v>0</v>
      </c>
      <c r="N365" s="35">
        <f>(K365/B330)*M330</f>
        <v>0</v>
      </c>
      <c r="O365" s="942"/>
      <c r="P365" s="942"/>
      <c r="Q365" s="942"/>
      <c r="R365" s="942"/>
      <c r="S365" s="1365">
        <f t="shared" si="14"/>
        <v>0</v>
      </c>
      <c r="T365" s="1502">
        <f>(L365/M330)*U328</f>
        <v>0</v>
      </c>
      <c r="U365" s="1510">
        <f t="shared" si="15"/>
        <v>0</v>
      </c>
      <c r="V365" s="1504">
        <f>(N365/M330)*U328</f>
        <v>0</v>
      </c>
      <c r="W365" s="5478"/>
      <c r="X365" s="529"/>
      <c r="Y365" s="5357"/>
      <c r="Z365" s="1288" t="s">
        <v>1382</v>
      </c>
      <c r="AA365"/>
      <c r="AB365" s="529"/>
    </row>
    <row r="366" spans="1:28" ht="18" customHeight="1">
      <c r="A366" s="5357"/>
      <c r="B366" s="72"/>
      <c r="C366" s="73"/>
      <c r="D366" s="34"/>
      <c r="E366" s="1505"/>
      <c r="F366" s="982"/>
      <c r="G366" s="982"/>
      <c r="H366" s="982"/>
      <c r="I366" s="982"/>
      <c r="J366" s="1501">
        <f t="shared" si="16"/>
        <v>0</v>
      </c>
      <c r="K366" s="979">
        <f t="shared" si="12"/>
        <v>0</v>
      </c>
      <c r="L366" s="980">
        <f>IF(ISTEXT(B366),B366,IF(ISBLANK(B366),0,(B366/B330)*M330))</f>
        <v>0</v>
      </c>
      <c r="M366" s="981">
        <f t="shared" si="17"/>
        <v>0</v>
      </c>
      <c r="N366" s="35">
        <f>(K366/B330)*M330</f>
        <v>0</v>
      </c>
      <c r="O366" s="942"/>
      <c r="P366" s="942"/>
      <c r="Q366" s="942"/>
      <c r="R366" s="942"/>
      <c r="S366" s="1365">
        <f t="shared" si="14"/>
        <v>0</v>
      </c>
      <c r="T366" s="1502">
        <f>(L366/M330)*U328</f>
        <v>0</v>
      </c>
      <c r="U366" s="1510">
        <f t="shared" si="15"/>
        <v>0</v>
      </c>
      <c r="V366" s="1504">
        <f>(N366/M330)*U328</f>
        <v>0</v>
      </c>
      <c r="W366" s="5478"/>
      <c r="X366" s="529"/>
      <c r="Y366" s="5357"/>
      <c r="Z366" s="1288" t="s">
        <v>1382</v>
      </c>
      <c r="AA366"/>
      <c r="AB366" s="529"/>
    </row>
    <row r="367" spans="1:28" ht="18" customHeight="1">
      <c r="A367" s="5357"/>
      <c r="B367" s="72"/>
      <c r="C367" s="73"/>
      <c r="D367" s="34"/>
      <c r="E367" s="1505"/>
      <c r="F367" s="982"/>
      <c r="G367" s="982"/>
      <c r="H367" s="982"/>
      <c r="I367" s="982"/>
      <c r="J367" s="1501">
        <f t="shared" si="16"/>
        <v>0</v>
      </c>
      <c r="K367" s="979">
        <f t="shared" si="12"/>
        <v>0</v>
      </c>
      <c r="L367" s="980">
        <f>IF(ISTEXT(B367),B367,IF(ISBLANK(B367),0,(B367/B330)*M330))</f>
        <v>0</v>
      </c>
      <c r="M367" s="981">
        <f t="shared" si="17"/>
        <v>0</v>
      </c>
      <c r="N367" s="35">
        <f>(K367/B330)*M330</f>
        <v>0</v>
      </c>
      <c r="O367" s="942"/>
      <c r="P367" s="942"/>
      <c r="Q367" s="942"/>
      <c r="R367" s="942"/>
      <c r="S367" s="1365">
        <f t="shared" si="14"/>
        <v>0</v>
      </c>
      <c r="T367" s="1502">
        <f>(L367/M330)*U328</f>
        <v>0</v>
      </c>
      <c r="U367" s="1510">
        <f t="shared" si="15"/>
        <v>0</v>
      </c>
      <c r="V367" s="1504">
        <f>(N367/M330)*U328</f>
        <v>0</v>
      </c>
      <c r="W367" s="5478"/>
      <c r="X367" s="529"/>
      <c r="Y367" s="5357"/>
      <c r="Z367" s="1288" t="s">
        <v>1382</v>
      </c>
      <c r="AA367"/>
      <c r="AB367" s="529"/>
    </row>
    <row r="368" spans="1:28" ht="18" customHeight="1">
      <c r="A368" s="5357"/>
      <c r="B368" s="72"/>
      <c r="C368" s="73"/>
      <c r="D368" s="34"/>
      <c r="E368" s="1505"/>
      <c r="F368" s="982"/>
      <c r="G368" s="982"/>
      <c r="H368" s="982"/>
      <c r="I368" s="982"/>
      <c r="J368" s="1501">
        <f t="shared" si="16"/>
        <v>0</v>
      </c>
      <c r="K368" s="979">
        <f t="shared" si="12"/>
        <v>0</v>
      </c>
      <c r="L368" s="980">
        <f>IF(ISTEXT(B368),B368,IF(ISBLANK(B368),0,(B368/B330)*M330))</f>
        <v>0</v>
      </c>
      <c r="M368" s="981">
        <f t="shared" si="17"/>
        <v>0</v>
      </c>
      <c r="N368" s="35">
        <f>(K368/B330)*M330</f>
        <v>0</v>
      </c>
      <c r="O368" s="942"/>
      <c r="P368" s="942"/>
      <c r="Q368" s="942"/>
      <c r="R368" s="942"/>
      <c r="S368" s="1365">
        <f t="shared" si="14"/>
        <v>0</v>
      </c>
      <c r="T368" s="1502">
        <f>(L368/M330)*U328</f>
        <v>0</v>
      </c>
      <c r="U368" s="1510">
        <f t="shared" si="15"/>
        <v>0</v>
      </c>
      <c r="V368" s="1504">
        <f>(N368/M330)*U328</f>
        <v>0</v>
      </c>
      <c r="W368" s="5478"/>
      <c r="X368" s="529"/>
      <c r="Y368" s="5357"/>
      <c r="Z368" s="1288" t="s">
        <v>1382</v>
      </c>
      <c r="AA368"/>
      <c r="AB368" s="529"/>
    </row>
    <row r="369" spans="1:28" ht="18" customHeight="1">
      <c r="A369" s="5357"/>
      <c r="B369" s="72"/>
      <c r="C369" s="73"/>
      <c r="D369" s="34"/>
      <c r="E369" s="1505"/>
      <c r="F369" s="982"/>
      <c r="G369" s="982"/>
      <c r="H369" s="982"/>
      <c r="I369" s="982"/>
      <c r="J369" s="1501">
        <f t="shared" si="16"/>
        <v>0</v>
      </c>
      <c r="K369" s="979">
        <f t="shared" si="12"/>
        <v>0</v>
      </c>
      <c r="L369" s="980">
        <f>IF(ISTEXT(B369),B369,IF(ISBLANK(B369),0,(B369/B330)*M330))</f>
        <v>0</v>
      </c>
      <c r="M369" s="981">
        <f t="shared" si="17"/>
        <v>0</v>
      </c>
      <c r="N369" s="35">
        <f>(K369/B330)*M330</f>
        <v>0</v>
      </c>
      <c r="O369" s="942"/>
      <c r="P369" s="942"/>
      <c r="Q369" s="942"/>
      <c r="R369" s="942"/>
      <c r="S369" s="1365">
        <f t="shared" si="14"/>
        <v>0</v>
      </c>
      <c r="T369" s="1502">
        <f>(L369/M330)*U328</f>
        <v>0</v>
      </c>
      <c r="U369" s="1510">
        <f t="shared" si="15"/>
        <v>0</v>
      </c>
      <c r="V369" s="1504">
        <f>(N369/M330)*U328</f>
        <v>0</v>
      </c>
      <c r="W369" s="5478"/>
      <c r="X369" s="529"/>
      <c r="Y369" s="5357"/>
      <c r="Z369" s="1288" t="s">
        <v>1382</v>
      </c>
      <c r="AA369"/>
      <c r="AB369" s="529"/>
    </row>
    <row r="370" spans="1:28" ht="18" customHeight="1">
      <c r="A370" s="5357"/>
      <c r="B370" s="72"/>
      <c r="C370" s="73"/>
      <c r="D370" s="34"/>
      <c r="E370" s="1505"/>
      <c r="F370" s="982"/>
      <c r="G370" s="982"/>
      <c r="H370" s="982"/>
      <c r="I370" s="982"/>
      <c r="J370" s="1501">
        <f t="shared" si="16"/>
        <v>0</v>
      </c>
      <c r="K370" s="979">
        <f t="shared" si="12"/>
        <v>0</v>
      </c>
      <c r="L370" s="980">
        <f>IF(ISTEXT(B370),B370,IF(ISBLANK(B370),0,(B370/B330)*M330))</f>
        <v>0</v>
      </c>
      <c r="M370" s="981">
        <f t="shared" si="17"/>
        <v>0</v>
      </c>
      <c r="N370" s="35">
        <f>(K370/B330)*M330</f>
        <v>0</v>
      </c>
      <c r="O370" s="942"/>
      <c r="P370" s="942"/>
      <c r="Q370" s="942"/>
      <c r="R370" s="942"/>
      <c r="S370" s="1365">
        <f t="shared" si="14"/>
        <v>0</v>
      </c>
      <c r="T370" s="1502">
        <f>(L370/M330)*U328</f>
        <v>0</v>
      </c>
      <c r="U370" s="1510">
        <f t="shared" si="15"/>
        <v>0</v>
      </c>
      <c r="V370" s="1504">
        <f>(N370/M330)*U328</f>
        <v>0</v>
      </c>
      <c r="W370" s="5478"/>
      <c r="X370" s="529"/>
      <c r="Y370" s="5357"/>
      <c r="Z370" s="1288" t="s">
        <v>1382</v>
      </c>
      <c r="AA370"/>
      <c r="AB370" s="529"/>
    </row>
    <row r="371" spans="1:28" ht="18" customHeight="1">
      <c r="A371" s="5357"/>
      <c r="B371" s="72"/>
      <c r="C371" s="73"/>
      <c r="D371" s="34"/>
      <c r="E371" s="1505"/>
      <c r="F371" s="982"/>
      <c r="G371" s="982"/>
      <c r="H371" s="982"/>
      <c r="I371" s="982"/>
      <c r="J371" s="1501">
        <f t="shared" si="16"/>
        <v>0</v>
      </c>
      <c r="K371" s="979">
        <f t="shared" si="12"/>
        <v>0</v>
      </c>
      <c r="L371" s="980">
        <f>IF(ISTEXT(B371),B371,IF(ISBLANK(B371),0,(B371/B330)*M330))</f>
        <v>0</v>
      </c>
      <c r="M371" s="981">
        <f t="shared" si="17"/>
        <v>0</v>
      </c>
      <c r="N371" s="35">
        <f>(K371/B330)*M330</f>
        <v>0</v>
      </c>
      <c r="O371" s="942"/>
      <c r="P371" s="942"/>
      <c r="Q371" s="942"/>
      <c r="R371" s="942"/>
      <c r="S371" s="1365">
        <f t="shared" si="14"/>
        <v>0</v>
      </c>
      <c r="T371" s="1502">
        <f>(L371/M330)*U328</f>
        <v>0</v>
      </c>
      <c r="U371" s="1510">
        <f t="shared" si="15"/>
        <v>0</v>
      </c>
      <c r="V371" s="1504">
        <f>(N371/M330)*U328</f>
        <v>0</v>
      </c>
      <c r="W371" s="5478"/>
      <c r="X371" s="529"/>
      <c r="Y371" s="5357"/>
      <c r="Z371" s="1288" t="s">
        <v>1382</v>
      </c>
      <c r="AA371"/>
      <c r="AB371" s="529"/>
    </row>
    <row r="372" spans="1:28" ht="18" customHeight="1">
      <c r="A372" s="5357"/>
      <c r="B372" s="72"/>
      <c r="C372" s="73"/>
      <c r="D372" s="34"/>
      <c r="E372" s="1505"/>
      <c r="F372" s="982"/>
      <c r="G372" s="982"/>
      <c r="H372" s="982"/>
      <c r="I372" s="982"/>
      <c r="J372" s="1501">
        <f t="shared" si="16"/>
        <v>0</v>
      </c>
      <c r="K372" s="979">
        <f t="shared" si="12"/>
        <v>0</v>
      </c>
      <c r="L372" s="980">
        <f>IF(ISTEXT(B372),B372,IF(ISBLANK(B372),0,(B372/B330)*M330))</f>
        <v>0</v>
      </c>
      <c r="M372" s="981">
        <f t="shared" si="17"/>
        <v>0</v>
      </c>
      <c r="N372" s="35">
        <f>(K372/B330)*M330</f>
        <v>0</v>
      </c>
      <c r="O372" s="942"/>
      <c r="P372" s="942"/>
      <c r="Q372" s="942"/>
      <c r="R372" s="942"/>
      <c r="S372" s="1365">
        <f t="shared" si="14"/>
        <v>0</v>
      </c>
      <c r="T372" s="1502">
        <f>(L372/M330)*U328</f>
        <v>0</v>
      </c>
      <c r="U372" s="1510">
        <f t="shared" si="15"/>
        <v>0</v>
      </c>
      <c r="V372" s="1504">
        <f>(N372/M330)*U328</f>
        <v>0</v>
      </c>
      <c r="W372" s="5478"/>
      <c r="X372" s="529"/>
      <c r="Y372" s="5357"/>
      <c r="Z372" s="1288" t="s">
        <v>1382</v>
      </c>
      <c r="AA372"/>
      <c r="AB372" s="529"/>
    </row>
    <row r="373" spans="1:28" ht="18" customHeight="1">
      <c r="A373" s="5357"/>
      <c r="B373" s="72"/>
      <c r="C373" s="73"/>
      <c r="D373" s="34"/>
      <c r="E373" s="1505"/>
      <c r="F373" s="982"/>
      <c r="G373" s="982"/>
      <c r="H373" s="982"/>
      <c r="I373" s="982"/>
      <c r="J373" s="1501">
        <f t="shared" si="16"/>
        <v>0</v>
      </c>
      <c r="K373" s="979">
        <f t="shared" si="12"/>
        <v>0</v>
      </c>
      <c r="L373" s="980">
        <f>IF(ISTEXT(B373),B373,IF(ISBLANK(B373),0,(B373/B330)*M330))</f>
        <v>0</v>
      </c>
      <c r="M373" s="981">
        <f t="shared" si="17"/>
        <v>0</v>
      </c>
      <c r="N373" s="35">
        <f>(K373/B330)*M330</f>
        <v>0</v>
      </c>
      <c r="O373" s="942"/>
      <c r="P373" s="942"/>
      <c r="Q373" s="942"/>
      <c r="R373" s="942"/>
      <c r="S373" s="1365">
        <f t="shared" si="14"/>
        <v>0</v>
      </c>
      <c r="T373" s="1502">
        <f>(L373/M330)*U328</f>
        <v>0</v>
      </c>
      <c r="U373" s="1510">
        <f t="shared" si="15"/>
        <v>0</v>
      </c>
      <c r="V373" s="1504">
        <f>(N373/M330)*U328</f>
        <v>0</v>
      </c>
      <c r="W373" s="5478"/>
      <c r="X373" s="529"/>
      <c r="Y373" s="5357"/>
      <c r="Z373" s="1288" t="s">
        <v>1382</v>
      </c>
      <c r="AA373"/>
      <c r="AB373" s="529"/>
    </row>
    <row r="374" spans="1:28" ht="18" customHeight="1">
      <c r="A374" s="5357"/>
      <c r="B374" s="72"/>
      <c r="C374" s="73"/>
      <c r="D374" s="34"/>
      <c r="E374" s="1505"/>
      <c r="F374" s="982"/>
      <c r="G374" s="982"/>
      <c r="H374" s="982"/>
      <c r="I374" s="982"/>
      <c r="J374" s="1501">
        <f t="shared" si="16"/>
        <v>0</v>
      </c>
      <c r="K374" s="979">
        <f t="shared" si="12"/>
        <v>0</v>
      </c>
      <c r="L374" s="980">
        <f>IF(ISTEXT(B374),B374,IF(ISBLANK(B374),0,(B374/B330)*M330))</f>
        <v>0</v>
      </c>
      <c r="M374" s="981">
        <f t="shared" si="17"/>
        <v>0</v>
      </c>
      <c r="N374" s="35">
        <f>(K374/B330)*M330</f>
        <v>0</v>
      </c>
      <c r="O374" s="942"/>
      <c r="P374" s="942"/>
      <c r="Q374" s="942"/>
      <c r="R374" s="942"/>
      <c r="S374" s="1365">
        <f t="shared" si="14"/>
        <v>0</v>
      </c>
      <c r="T374" s="1502">
        <f>(L374/M330)*U328</f>
        <v>0</v>
      </c>
      <c r="U374" s="1510">
        <f t="shared" si="15"/>
        <v>0</v>
      </c>
      <c r="V374" s="1504">
        <f>(N374/M330)*U328</f>
        <v>0</v>
      </c>
      <c r="W374" s="5478"/>
      <c r="X374" s="529"/>
      <c r="Y374" s="5357"/>
      <c r="Z374" s="1288" t="s">
        <v>1382</v>
      </c>
      <c r="AA374"/>
      <c r="AB374" s="529"/>
    </row>
    <row r="375" spans="1:28" ht="18" customHeight="1">
      <c r="A375" s="5357"/>
      <c r="B375" s="72"/>
      <c r="C375" s="73"/>
      <c r="D375" s="34"/>
      <c r="E375" s="1505"/>
      <c r="F375" s="982"/>
      <c r="G375" s="982"/>
      <c r="H375" s="982"/>
      <c r="I375" s="982"/>
      <c r="J375" s="1501">
        <f t="shared" si="16"/>
        <v>0</v>
      </c>
      <c r="K375" s="979">
        <f t="shared" si="12"/>
        <v>0</v>
      </c>
      <c r="L375" s="980">
        <f>IF(ISTEXT(B375),B375,IF(ISBLANK(B375),0,(B375/B330)*M330))</f>
        <v>0</v>
      </c>
      <c r="M375" s="981">
        <f t="shared" si="17"/>
        <v>0</v>
      </c>
      <c r="N375" s="35">
        <f>(K375/B330)*M330</f>
        <v>0</v>
      </c>
      <c r="O375" s="942"/>
      <c r="P375" s="942"/>
      <c r="Q375" s="942"/>
      <c r="R375" s="942"/>
      <c r="S375" s="1365">
        <f t="shared" si="14"/>
        <v>0</v>
      </c>
      <c r="T375" s="1502">
        <f>(L375/M330)*U328</f>
        <v>0</v>
      </c>
      <c r="U375" s="1510">
        <f t="shared" si="15"/>
        <v>0</v>
      </c>
      <c r="V375" s="1504">
        <f>(N375/M330)*U328</f>
        <v>0</v>
      </c>
      <c r="W375" s="5478"/>
      <c r="X375" s="529"/>
      <c r="Y375" s="5357"/>
      <c r="Z375" s="1288" t="s">
        <v>1382</v>
      </c>
      <c r="AA375"/>
      <c r="AB375" s="529"/>
    </row>
    <row r="376" spans="1:28" ht="18" customHeight="1">
      <c r="A376" s="5357"/>
      <c r="B376" s="74"/>
      <c r="C376" s="983"/>
      <c r="D376" s="1052"/>
      <c r="E376" s="1505"/>
      <c r="F376" s="982"/>
      <c r="G376" s="982"/>
      <c r="H376" s="982"/>
      <c r="I376" s="982"/>
      <c r="J376" s="1501">
        <f t="shared" si="16"/>
        <v>0</v>
      </c>
      <c r="K376" s="979">
        <f t="shared" si="12"/>
        <v>0</v>
      </c>
      <c r="L376" s="980">
        <f>IF(ISTEXT(B376),B376,IF(ISBLANK(B376),0,(B376/B330)*M330))</f>
        <v>0</v>
      </c>
      <c r="M376" s="981">
        <f t="shared" si="17"/>
        <v>0</v>
      </c>
      <c r="N376" s="35">
        <f>(K376/B330)*M330</f>
        <v>0</v>
      </c>
      <c r="O376" s="942"/>
      <c r="P376" s="942"/>
      <c r="Q376" s="942"/>
      <c r="R376" s="942"/>
      <c r="S376" s="1365">
        <f t="shared" si="14"/>
        <v>0</v>
      </c>
      <c r="T376" s="1502">
        <f>(L376/M330)*U328</f>
        <v>0</v>
      </c>
      <c r="U376" s="1510">
        <f t="shared" si="15"/>
        <v>0</v>
      </c>
      <c r="V376" s="1504">
        <f>(N376/M330)*U328</f>
        <v>0</v>
      </c>
      <c r="W376" s="5478"/>
      <c r="X376" s="529"/>
      <c r="Y376" s="5357"/>
      <c r="Z376" s="1288" t="s">
        <v>1382</v>
      </c>
      <c r="AA376"/>
      <c r="AB376" s="529"/>
    </row>
    <row r="377" spans="1:28" ht="18" customHeight="1">
      <c r="A377" s="5357"/>
      <c r="B377" s="5568"/>
      <c r="C377" s="5569"/>
      <c r="D377" s="5569"/>
      <c r="E377" s="5569"/>
      <c r="F377" s="5569"/>
      <c r="G377" s="5569"/>
      <c r="H377" s="5569"/>
      <c r="I377" s="5569"/>
      <c r="J377" s="5569"/>
      <c r="K377" s="5569"/>
      <c r="L377" s="5569"/>
      <c r="M377" s="5569"/>
      <c r="N377" s="5570"/>
      <c r="O377" s="1332"/>
      <c r="P377" s="1333"/>
      <c r="Q377" s="1333"/>
      <c r="R377" s="1333"/>
      <c r="S377" s="1334"/>
      <c r="T377" s="1334"/>
      <c r="U377" s="1334"/>
      <c r="V377" s="1335"/>
      <c r="W377" s="5478"/>
      <c r="X377" s="529"/>
      <c r="Y377" s="5357"/>
      <c r="Z377" s="5507" t="s">
        <v>1444</v>
      </c>
      <c r="AA377" s="5508"/>
      <c r="AB377" s="529"/>
    </row>
    <row r="378" spans="1:28" ht="18" customHeight="1">
      <c r="A378" s="5357"/>
      <c r="B378" s="1506"/>
      <c r="C378" s="1053"/>
      <c r="D378" s="1054">
        <f>SUM(D336:D377)</f>
        <v>2E-3</v>
      </c>
      <c r="E378" s="1054"/>
      <c r="F378" s="1055"/>
      <c r="G378" s="1055"/>
      <c r="H378" s="1055"/>
      <c r="I378" s="1055"/>
      <c r="J378" s="1056"/>
      <c r="K378" s="1056"/>
      <c r="L378" s="1057"/>
      <c r="M378" s="1057"/>
      <c r="N378" s="36">
        <f>SUM(N336:N377)</f>
        <v>5.0000000000000001E-3</v>
      </c>
      <c r="O378" s="1332"/>
      <c r="P378" s="1333"/>
      <c r="Q378" s="1333"/>
      <c r="R378" s="1333"/>
      <c r="S378" s="1334"/>
      <c r="T378" s="1334"/>
      <c r="U378" s="1334"/>
      <c r="V378" s="1335"/>
      <c r="W378" s="5478"/>
      <c r="X378" s="529"/>
      <c r="Y378" s="5357"/>
      <c r="Z378" s="5507"/>
      <c r="AA378" s="5508"/>
      <c r="AB378" s="529"/>
    </row>
    <row r="379" spans="1:28" ht="18" customHeight="1">
      <c r="A379" s="5357"/>
      <c r="B379" s="5571" t="s">
        <v>550</v>
      </c>
      <c r="C379" s="5572"/>
      <c r="D379" s="5572"/>
      <c r="E379" s="5572"/>
      <c r="F379" s="5572"/>
      <c r="G379" s="5572"/>
      <c r="H379" s="5572"/>
      <c r="I379" s="5572"/>
      <c r="J379" s="5572"/>
      <c r="K379" s="5572"/>
      <c r="L379" s="5572"/>
      <c r="M379" s="5572"/>
      <c r="N379" s="5573"/>
      <c r="O379" s="1326"/>
      <c r="P379" s="1326"/>
      <c r="Q379" s="1327"/>
      <c r="R379" s="1328"/>
      <c r="S379" s="1328"/>
      <c r="T379" s="1328"/>
      <c r="U379" s="1328"/>
      <c r="V379" s="1329"/>
      <c r="W379" s="5478"/>
      <c r="X379" s="529"/>
      <c r="Y379" s="5357"/>
      <c r="Z379" s="5507"/>
      <c r="AA379" s="5508"/>
      <c r="AB379" s="529"/>
    </row>
    <row r="380" spans="1:28" ht="18" customHeight="1">
      <c r="A380" s="5357"/>
      <c r="B380" s="1382"/>
      <c r="C380" s="955" t="s">
        <v>295</v>
      </c>
      <c r="D380" s="956"/>
      <c r="E380" s="956"/>
      <c r="F380" s="956"/>
      <c r="G380" s="5323" t="s">
        <v>247</v>
      </c>
      <c r="H380" s="5323"/>
      <c r="I380" s="5323"/>
      <c r="J380" s="5323"/>
      <c r="K380" s="5323"/>
      <c r="L380" s="5323"/>
      <c r="M380" s="5323"/>
      <c r="N380" s="5324"/>
      <c r="O380" s="1326"/>
      <c r="P380" s="1326"/>
      <c r="Q380" s="1327"/>
      <c r="R380" s="1328"/>
      <c r="S380" s="1328"/>
      <c r="T380" s="1328"/>
      <c r="U380" s="1328"/>
      <c r="V380" s="1329"/>
      <c r="W380" s="5478"/>
      <c r="X380" s="529"/>
      <c r="Y380" s="5357"/>
      <c r="Z380" s="1288" t="s">
        <v>1382</v>
      </c>
      <c r="AA380"/>
      <c r="AB380" s="529"/>
    </row>
    <row r="381" spans="1:28" ht="18" customHeight="1">
      <c r="A381" s="5357"/>
      <c r="B381" s="1507"/>
      <c r="C381" s="957" t="s">
        <v>316</v>
      </c>
      <c r="D381" s="958" t="s">
        <v>345</v>
      </c>
      <c r="E381" s="959"/>
      <c r="F381" s="959"/>
      <c r="G381" s="5323"/>
      <c r="H381" s="5323"/>
      <c r="I381" s="5323"/>
      <c r="J381" s="5323"/>
      <c r="K381" s="5323"/>
      <c r="L381" s="5323"/>
      <c r="M381" s="5323"/>
      <c r="N381" s="5324"/>
      <c r="O381" s="1326"/>
      <c r="P381" s="1326"/>
      <c r="Q381" s="1327"/>
      <c r="R381" s="1328"/>
      <c r="S381" s="1328"/>
      <c r="T381" s="1328"/>
      <c r="U381" s="1328"/>
      <c r="V381" s="1329"/>
      <c r="W381" s="5478"/>
      <c r="X381" s="529"/>
      <c r="Y381" s="5357"/>
      <c r="Z381" s="1288" t="s">
        <v>1382</v>
      </c>
      <c r="AA381"/>
      <c r="AB381" s="529"/>
    </row>
    <row r="382" spans="1:28" ht="18" customHeight="1">
      <c r="A382" s="5357"/>
      <c r="B382" s="1507"/>
      <c r="C382" s="960" t="s">
        <v>297</v>
      </c>
      <c r="D382" s="955" t="s">
        <v>298</v>
      </c>
      <c r="E382" s="959"/>
      <c r="F382" s="959"/>
      <c r="G382" s="955"/>
      <c r="H382" s="961"/>
      <c r="I382" s="961"/>
      <c r="J382" s="961"/>
      <c r="K382" s="961"/>
      <c r="L382" s="961"/>
      <c r="M382" s="961"/>
      <c r="N382" s="39"/>
      <c r="O382" s="1326"/>
      <c r="P382" s="1326"/>
      <c r="Q382" s="1327"/>
      <c r="R382" s="1328"/>
      <c r="S382" s="1328"/>
      <c r="T382" s="1328"/>
      <c r="U382" s="1328"/>
      <c r="V382" s="1329"/>
      <c r="W382" s="5478"/>
      <c r="X382" s="529"/>
      <c r="Y382" s="5357"/>
      <c r="Z382" s="1288" t="s">
        <v>1382</v>
      </c>
      <c r="AA382"/>
      <c r="AB382" s="529"/>
    </row>
    <row r="383" spans="1:28" ht="18" customHeight="1">
      <c r="A383" s="5357"/>
      <c r="B383" s="1318"/>
      <c r="C383" s="962"/>
      <c r="D383" s="963"/>
      <c r="E383" s="964"/>
      <c r="F383" s="964"/>
      <c r="G383" s="965"/>
      <c r="H383" s="966"/>
      <c r="I383" s="966"/>
      <c r="J383" s="966"/>
      <c r="K383" s="1062" t="s">
        <v>299</v>
      </c>
      <c r="L383" s="966"/>
      <c r="M383" s="966"/>
      <c r="N383" s="40"/>
      <c r="O383" s="1326"/>
      <c r="P383" s="1326"/>
      <c r="Q383" s="1327"/>
      <c r="R383" s="1328"/>
      <c r="S383" s="1328"/>
      <c r="T383" s="1328"/>
      <c r="U383" s="1328"/>
      <c r="V383" s="1329"/>
      <c r="W383" s="5478"/>
      <c r="X383" s="529"/>
      <c r="Y383" s="5357"/>
      <c r="Z383" s="1288" t="s">
        <v>1382</v>
      </c>
      <c r="AA383"/>
      <c r="AB383" s="529"/>
    </row>
    <row r="384" spans="1:28" ht="18" customHeight="1">
      <c r="A384" s="5357"/>
      <c r="B384" s="2896">
        <v>1</v>
      </c>
      <c r="C384" s="968" t="s">
        <v>346</v>
      </c>
      <c r="D384" s="374"/>
      <c r="E384" s="374"/>
      <c r="F384" s="374"/>
      <c r="G384" s="374"/>
      <c r="H384" s="374"/>
      <c r="I384" s="374"/>
      <c r="J384" s="374"/>
      <c r="K384" s="1062" t="s">
        <v>300</v>
      </c>
      <c r="L384" s="374"/>
      <c r="M384" s="374"/>
      <c r="N384" s="41"/>
      <c r="O384" s="1326"/>
      <c r="P384" s="1326"/>
      <c r="Q384" s="1327"/>
      <c r="R384" s="1328"/>
      <c r="S384" s="1328"/>
      <c r="T384" s="1328"/>
      <c r="U384" s="1328"/>
      <c r="V384" s="1329"/>
      <c r="W384" s="5478"/>
      <c r="X384" s="529"/>
      <c r="Y384" s="5357"/>
      <c r="Z384" s="1288" t="s">
        <v>1382</v>
      </c>
      <c r="AA384"/>
      <c r="AB384" s="529"/>
    </row>
    <row r="385" spans="1:28" ht="18" customHeight="1">
      <c r="A385" s="5357"/>
      <c r="B385" s="2896">
        <f>LARGE(B384:B384,1)+1</f>
        <v>2</v>
      </c>
      <c r="C385" s="967"/>
      <c r="D385" s="374"/>
      <c r="E385" s="374"/>
      <c r="F385" s="374"/>
      <c r="G385" s="374"/>
      <c r="H385" s="374"/>
      <c r="I385" s="374"/>
      <c r="J385" s="374"/>
      <c r="K385" s="1062" t="s">
        <v>302</v>
      </c>
      <c r="L385" s="374"/>
      <c r="M385" s="374"/>
      <c r="N385" s="41"/>
      <c r="O385" s="1326"/>
      <c r="P385" s="1326"/>
      <c r="Q385" s="1327"/>
      <c r="R385" s="1328"/>
      <c r="S385" s="1328"/>
      <c r="T385" s="1328"/>
      <c r="U385" s="1328"/>
      <c r="V385" s="1329"/>
      <c r="W385" s="5478"/>
      <c r="X385" s="529"/>
      <c r="Y385" s="5357"/>
      <c r="Z385" s="1288" t="s">
        <v>1382</v>
      </c>
      <c r="AA385"/>
      <c r="AB385" s="529"/>
    </row>
    <row r="386" spans="1:28" ht="18" customHeight="1">
      <c r="A386" s="5357"/>
      <c r="B386" s="2896">
        <f>LARGE(B384:B385,1)+1</f>
        <v>3</v>
      </c>
      <c r="C386" s="968" t="s">
        <v>347</v>
      </c>
      <c r="D386" s="374"/>
      <c r="E386" s="374"/>
      <c r="F386" s="374"/>
      <c r="G386" s="374"/>
      <c r="H386" s="374"/>
      <c r="I386" s="374"/>
      <c r="J386" s="374"/>
      <c r="K386" s="374"/>
      <c r="L386" s="374"/>
      <c r="M386" s="374"/>
      <c r="N386" s="41"/>
      <c r="O386" s="1326"/>
      <c r="P386" s="1326"/>
      <c r="Q386" s="1327"/>
      <c r="R386" s="1328"/>
      <c r="S386" s="1328"/>
      <c r="T386" s="1328"/>
      <c r="U386" s="1328"/>
      <c r="V386" s="1329"/>
      <c r="W386" s="5478"/>
      <c r="X386" s="529"/>
      <c r="Y386" s="5357"/>
      <c r="Z386" s="1288" t="s">
        <v>1382</v>
      </c>
      <c r="AA386"/>
      <c r="AB386" s="529"/>
    </row>
    <row r="387" spans="1:28" ht="18" customHeight="1">
      <c r="A387" s="5357"/>
      <c r="B387" s="2896">
        <f>LARGE(B384:B386,1)+1</f>
        <v>4</v>
      </c>
      <c r="C387" s="968"/>
      <c r="D387" s="374"/>
      <c r="E387" s="374"/>
      <c r="F387" s="374"/>
      <c r="G387" s="374"/>
      <c r="H387" s="374"/>
      <c r="I387" s="374"/>
      <c r="J387" s="374"/>
      <c r="K387" s="374"/>
      <c r="L387" s="374"/>
      <c r="M387" s="374"/>
      <c r="N387" s="41"/>
      <c r="O387" s="1326"/>
      <c r="P387" s="1326"/>
      <c r="Q387" s="1327"/>
      <c r="R387" s="1328"/>
      <c r="S387" s="1328"/>
      <c r="T387" s="1328"/>
      <c r="U387" s="1328"/>
      <c r="V387" s="1329"/>
      <c r="W387" s="5478"/>
      <c r="X387" s="529"/>
      <c r="Y387" s="5357"/>
      <c r="Z387" s="1288" t="s">
        <v>1382</v>
      </c>
      <c r="AA387"/>
      <c r="AB387" s="529"/>
    </row>
    <row r="388" spans="1:28" ht="18" customHeight="1">
      <c r="A388" s="5357"/>
      <c r="B388" s="2896">
        <f>LARGE(B384:B387,1)+1</f>
        <v>5</v>
      </c>
      <c r="C388" s="968" t="s">
        <v>298</v>
      </c>
      <c r="D388" s="374"/>
      <c r="E388" s="374"/>
      <c r="F388" s="374"/>
      <c r="G388" s="374"/>
      <c r="H388" s="374"/>
      <c r="I388" s="374"/>
      <c r="J388" s="374"/>
      <c r="K388" s="374"/>
      <c r="L388" s="374"/>
      <c r="M388" s="374"/>
      <c r="N388" s="41"/>
      <c r="O388" s="1326"/>
      <c r="P388" s="1326"/>
      <c r="Q388" s="1327"/>
      <c r="R388" s="1328"/>
      <c r="S388" s="1328"/>
      <c r="T388" s="1328"/>
      <c r="U388" s="1328"/>
      <c r="V388" s="1329"/>
      <c r="W388" s="5478"/>
      <c r="X388" s="529"/>
      <c r="Y388" s="5357"/>
      <c r="Z388" s="1288" t="s">
        <v>1382</v>
      </c>
      <c r="AA388"/>
      <c r="AB388" s="529"/>
    </row>
    <row r="389" spans="1:28" ht="18" customHeight="1">
      <c r="A389" s="5357"/>
      <c r="B389" s="2896">
        <f>LARGE(B384:B388,1)+1</f>
        <v>6</v>
      </c>
      <c r="C389" s="968"/>
      <c r="D389" s="374"/>
      <c r="E389" s="374"/>
      <c r="F389" s="374"/>
      <c r="G389" s="374"/>
      <c r="H389" s="374"/>
      <c r="I389" s="374"/>
      <c r="J389" s="374"/>
      <c r="K389" s="374"/>
      <c r="L389" s="374"/>
      <c r="M389" s="374"/>
      <c r="N389" s="41"/>
      <c r="O389" s="1326"/>
      <c r="P389" s="1326"/>
      <c r="Q389" s="1327"/>
      <c r="R389" s="1328"/>
      <c r="S389" s="1328"/>
      <c r="T389" s="1328"/>
      <c r="U389" s="1328"/>
      <c r="V389" s="1329"/>
      <c r="W389" s="5478"/>
      <c r="X389" s="529"/>
      <c r="Y389" s="5357"/>
      <c r="Z389" s="1288" t="s">
        <v>1382</v>
      </c>
      <c r="AA389"/>
      <c r="AB389" s="529"/>
    </row>
    <row r="390" spans="1:28" ht="18" customHeight="1">
      <c r="A390" s="5357"/>
      <c r="B390" s="2896">
        <f>LARGE(B384:B389,1)+1</f>
        <v>7</v>
      </c>
      <c r="C390" s="968" t="s">
        <v>348</v>
      </c>
      <c r="D390" s="374"/>
      <c r="E390" s="374"/>
      <c r="F390" s="374"/>
      <c r="G390" s="374"/>
      <c r="H390" s="374"/>
      <c r="I390" s="374"/>
      <c r="J390" s="374"/>
      <c r="K390" s="374"/>
      <c r="L390" s="374"/>
      <c r="M390" s="374"/>
      <c r="N390" s="41"/>
      <c r="O390" s="1326"/>
      <c r="P390" s="1326"/>
      <c r="Q390" s="1327"/>
      <c r="R390" s="1328"/>
      <c r="S390" s="1328"/>
      <c r="T390" s="1328"/>
      <c r="U390" s="1328"/>
      <c r="V390" s="1329"/>
      <c r="W390" s="5478"/>
      <c r="X390" s="529"/>
      <c r="Y390" s="5357"/>
      <c r="Z390" s="1288" t="s">
        <v>1382</v>
      </c>
      <c r="AA390"/>
      <c r="AB390" s="529"/>
    </row>
    <row r="391" spans="1:28" ht="18" customHeight="1">
      <c r="A391" s="5357"/>
      <c r="B391" s="2896">
        <f>LARGE(B384:B390,1)+1</f>
        <v>8</v>
      </c>
      <c r="C391" s="968"/>
      <c r="D391" s="374"/>
      <c r="E391" s="374"/>
      <c r="F391" s="374"/>
      <c r="G391" s="374"/>
      <c r="H391" s="374"/>
      <c r="I391" s="374"/>
      <c r="J391" s="374"/>
      <c r="K391" s="374"/>
      <c r="L391" s="374"/>
      <c r="M391" s="374"/>
      <c r="N391" s="41"/>
      <c r="O391" s="1326"/>
      <c r="P391" s="1326"/>
      <c r="Q391" s="1327"/>
      <c r="R391" s="1328"/>
      <c r="S391" s="1328"/>
      <c r="T391" s="1328"/>
      <c r="U391" s="1328"/>
      <c r="V391" s="1329"/>
      <c r="W391" s="5478"/>
      <c r="X391" s="529"/>
      <c r="Y391" s="5357"/>
      <c r="Z391" s="1288" t="s">
        <v>1382</v>
      </c>
      <c r="AA391"/>
      <c r="AB391" s="529"/>
    </row>
    <row r="392" spans="1:28" ht="18" customHeight="1">
      <c r="A392" s="5357"/>
      <c r="B392" s="2896">
        <f>LARGE(B384:B391,1)+1</f>
        <v>9</v>
      </c>
      <c r="C392" s="968" t="s">
        <v>349</v>
      </c>
      <c r="D392" s="374"/>
      <c r="E392" s="374"/>
      <c r="F392" s="374"/>
      <c r="G392" s="374"/>
      <c r="H392" s="374"/>
      <c r="I392" s="374"/>
      <c r="J392" s="374"/>
      <c r="K392" s="374"/>
      <c r="L392" s="374"/>
      <c r="M392" s="374"/>
      <c r="N392" s="41"/>
      <c r="O392" s="1326"/>
      <c r="P392" s="1326"/>
      <c r="Q392" s="1327"/>
      <c r="R392" s="1328"/>
      <c r="S392" s="1328"/>
      <c r="T392" s="1328"/>
      <c r="U392" s="1328"/>
      <c r="V392" s="1329"/>
      <c r="W392" s="5478"/>
      <c r="X392" s="529"/>
      <c r="Y392" s="5357"/>
      <c r="Z392" s="1288" t="s">
        <v>1382</v>
      </c>
      <c r="AA392"/>
      <c r="AB392" s="529"/>
    </row>
    <row r="393" spans="1:28" ht="18" customHeight="1">
      <c r="A393" s="5357"/>
      <c r="B393" s="2896">
        <f>LARGE(B384:B392,1)+1</f>
        <v>10</v>
      </c>
      <c r="C393" s="968"/>
      <c r="D393" s="374"/>
      <c r="E393" s="374"/>
      <c r="F393" s="374"/>
      <c r="G393" s="374"/>
      <c r="H393" s="374"/>
      <c r="I393" s="374"/>
      <c r="J393" s="374"/>
      <c r="K393" s="374"/>
      <c r="L393" s="374"/>
      <c r="M393" s="374"/>
      <c r="N393" s="41"/>
      <c r="O393" s="1326"/>
      <c r="P393" s="1326"/>
      <c r="Q393" s="1327"/>
      <c r="R393" s="1328"/>
      <c r="S393" s="1328"/>
      <c r="T393" s="1328"/>
      <c r="U393" s="1328"/>
      <c r="V393" s="1329"/>
      <c r="W393" s="5478"/>
      <c r="X393" s="529"/>
      <c r="Y393" s="5357"/>
      <c r="Z393" s="1288" t="s">
        <v>1382</v>
      </c>
      <c r="AA393"/>
      <c r="AB393" s="529"/>
    </row>
    <row r="394" spans="1:28" ht="18" customHeight="1">
      <c r="A394" s="5357"/>
      <c r="B394" s="2896">
        <f>LARGE(B384:B393,1)+1</f>
        <v>11</v>
      </c>
      <c r="C394" s="968"/>
      <c r="D394" s="374"/>
      <c r="E394" s="374"/>
      <c r="F394" s="374"/>
      <c r="G394" s="374"/>
      <c r="H394" s="374"/>
      <c r="I394" s="374"/>
      <c r="J394" s="374"/>
      <c r="K394" s="374"/>
      <c r="L394" s="374"/>
      <c r="M394" s="374"/>
      <c r="N394" s="41"/>
      <c r="O394" s="1326"/>
      <c r="P394" s="1326"/>
      <c r="Q394" s="1327"/>
      <c r="R394" s="1328"/>
      <c r="S394" s="1328"/>
      <c r="T394" s="1328"/>
      <c r="U394" s="1328"/>
      <c r="V394" s="1329"/>
      <c r="W394" s="5478"/>
      <c r="X394" s="529"/>
      <c r="Y394" s="5357"/>
      <c r="Z394" s="1288" t="s">
        <v>1382</v>
      </c>
      <c r="AA394"/>
      <c r="AB394" s="529"/>
    </row>
    <row r="395" spans="1:28" ht="18" customHeight="1">
      <c r="A395" s="5357"/>
      <c r="B395" s="2896">
        <f>LARGE(B384:B394,1)+1</f>
        <v>12</v>
      </c>
      <c r="C395" s="968"/>
      <c r="D395" s="374"/>
      <c r="E395" s="374"/>
      <c r="F395" s="374"/>
      <c r="G395" s="374"/>
      <c r="H395" s="374"/>
      <c r="I395" s="374"/>
      <c r="J395" s="374"/>
      <c r="K395" s="374"/>
      <c r="L395" s="374"/>
      <c r="M395" s="374"/>
      <c r="N395" s="41"/>
      <c r="O395" s="1326"/>
      <c r="P395" s="1326"/>
      <c r="Q395" s="1327"/>
      <c r="R395" s="1328"/>
      <c r="S395" s="1328"/>
      <c r="T395" s="1328"/>
      <c r="U395" s="1328"/>
      <c r="V395" s="1329"/>
      <c r="W395" s="5478"/>
      <c r="X395" s="529"/>
      <c r="Y395" s="5357"/>
      <c r="Z395" s="1288" t="s">
        <v>1382</v>
      </c>
      <c r="AA395"/>
      <c r="AB395" s="529"/>
    </row>
    <row r="396" spans="1:28" ht="18" customHeight="1">
      <c r="A396" s="5357"/>
      <c r="B396" s="2896">
        <f>LARGE(B384:B395,1)+1</f>
        <v>13</v>
      </c>
      <c r="C396" s="968"/>
      <c r="D396" s="374"/>
      <c r="E396" s="374"/>
      <c r="F396" s="374"/>
      <c r="G396" s="374"/>
      <c r="H396" s="374"/>
      <c r="I396" s="374"/>
      <c r="J396" s="374"/>
      <c r="K396" s="374"/>
      <c r="L396" s="374"/>
      <c r="M396" s="374"/>
      <c r="N396" s="41"/>
      <c r="O396" s="1326"/>
      <c r="P396" s="1326"/>
      <c r="Q396" s="1327"/>
      <c r="R396" s="1328"/>
      <c r="S396" s="1328"/>
      <c r="T396" s="1328"/>
      <c r="U396" s="1328"/>
      <c r="V396" s="1329"/>
      <c r="W396" s="5478"/>
      <c r="X396" s="529"/>
      <c r="Y396" s="5357"/>
      <c r="Z396" s="1288" t="s">
        <v>1382</v>
      </c>
      <c r="AA396"/>
      <c r="AB396" s="529"/>
    </row>
    <row r="397" spans="1:28" ht="18" customHeight="1">
      <c r="A397" s="5357"/>
      <c r="B397" s="2896">
        <f>LARGE(B384:B396,1)+1</f>
        <v>14</v>
      </c>
      <c r="C397" s="968"/>
      <c r="D397" s="374"/>
      <c r="E397" s="374"/>
      <c r="F397" s="374"/>
      <c r="G397" s="374"/>
      <c r="H397" s="374"/>
      <c r="I397" s="374"/>
      <c r="J397" s="374"/>
      <c r="K397" s="374"/>
      <c r="L397" s="374"/>
      <c r="M397" s="374"/>
      <c r="N397" s="41"/>
      <c r="O397" s="1326"/>
      <c r="P397" s="1326"/>
      <c r="Q397" s="1327"/>
      <c r="R397" s="1328"/>
      <c r="S397" s="1328"/>
      <c r="T397" s="1328"/>
      <c r="U397" s="1328"/>
      <c r="V397" s="1329"/>
      <c r="W397" s="5478"/>
      <c r="X397" s="529"/>
      <c r="Y397" s="5357"/>
      <c r="Z397" s="1288" t="s">
        <v>1382</v>
      </c>
      <c r="AA397"/>
      <c r="AB397" s="529"/>
    </row>
    <row r="398" spans="1:28" ht="18" customHeight="1">
      <c r="A398" s="5357"/>
      <c r="B398" s="2896">
        <f>LARGE(B384:B397,1)+1</f>
        <v>15</v>
      </c>
      <c r="C398" s="968"/>
      <c r="D398" s="374"/>
      <c r="E398" s="374"/>
      <c r="F398" s="374"/>
      <c r="G398" s="374"/>
      <c r="H398" s="374"/>
      <c r="I398" s="374"/>
      <c r="J398" s="374"/>
      <c r="K398" s="374"/>
      <c r="L398" s="374"/>
      <c r="M398" s="374"/>
      <c r="N398" s="41"/>
      <c r="O398" s="1326"/>
      <c r="P398" s="1326"/>
      <c r="Q398" s="1327"/>
      <c r="R398" s="1328"/>
      <c r="S398" s="1328"/>
      <c r="T398" s="1328"/>
      <c r="U398" s="1328"/>
      <c r="V398" s="1329"/>
      <c r="W398" s="5478"/>
      <c r="X398" s="529"/>
      <c r="Y398" s="5357"/>
      <c r="Z398" s="1288" t="s">
        <v>1382</v>
      </c>
      <c r="AA398"/>
      <c r="AB398" s="529"/>
    </row>
    <row r="399" spans="1:28" ht="18" customHeight="1">
      <c r="A399" s="5357"/>
      <c r="B399" s="2896">
        <f>LARGE(B384:B398,1)+1</f>
        <v>16</v>
      </c>
      <c r="C399" s="968"/>
      <c r="D399" s="374"/>
      <c r="E399" s="374"/>
      <c r="F399" s="374"/>
      <c r="G399" s="374"/>
      <c r="H399" s="374"/>
      <c r="I399" s="374"/>
      <c r="J399" s="374"/>
      <c r="K399" s="374"/>
      <c r="L399" s="374"/>
      <c r="M399" s="374"/>
      <c r="N399" s="41"/>
      <c r="O399" s="1326"/>
      <c r="P399" s="1326"/>
      <c r="Q399" s="1327"/>
      <c r="R399" s="1328"/>
      <c r="S399" s="1328"/>
      <c r="T399" s="1328"/>
      <c r="U399" s="1328"/>
      <c r="V399" s="1329"/>
      <c r="W399" s="5478"/>
      <c r="X399" s="529"/>
      <c r="Y399" s="5357"/>
      <c r="Z399" s="1288" t="s">
        <v>1382</v>
      </c>
      <c r="AA399"/>
      <c r="AB399" s="529"/>
    </row>
    <row r="400" spans="1:28" ht="18" customHeight="1">
      <c r="A400" s="5357"/>
      <c r="B400" s="2896">
        <f>LARGE(B384:B399,1)+1</f>
        <v>17</v>
      </c>
      <c r="C400" s="968"/>
      <c r="D400" s="374"/>
      <c r="E400" s="374"/>
      <c r="F400" s="374"/>
      <c r="G400" s="374"/>
      <c r="H400" s="374"/>
      <c r="I400" s="374"/>
      <c r="J400" s="374"/>
      <c r="K400" s="374"/>
      <c r="L400" s="374"/>
      <c r="M400" s="374"/>
      <c r="N400" s="41"/>
      <c r="O400" s="1326"/>
      <c r="P400" s="1326"/>
      <c r="Q400" s="1327"/>
      <c r="R400" s="1328"/>
      <c r="S400" s="1328"/>
      <c r="T400" s="1328"/>
      <c r="U400" s="1328"/>
      <c r="V400" s="1329"/>
      <c r="W400" s="5478"/>
      <c r="X400" s="529"/>
      <c r="Y400" s="5357"/>
      <c r="Z400" s="1288" t="s">
        <v>1382</v>
      </c>
      <c r="AA400"/>
      <c r="AB400" s="529"/>
    </row>
    <row r="401" spans="1:28" ht="18" customHeight="1">
      <c r="A401" s="5357"/>
      <c r="B401" s="2896">
        <f>LARGE(B384:B400,1)+1</f>
        <v>18</v>
      </c>
      <c r="C401" s="968"/>
      <c r="D401" s="374"/>
      <c r="E401" s="374"/>
      <c r="F401" s="374"/>
      <c r="G401" s="374"/>
      <c r="H401" s="374"/>
      <c r="I401" s="374"/>
      <c r="J401" s="374"/>
      <c r="K401" s="374"/>
      <c r="L401" s="374"/>
      <c r="M401" s="374"/>
      <c r="N401" s="41"/>
      <c r="O401" s="1326"/>
      <c r="P401" s="1326"/>
      <c r="Q401" s="1327"/>
      <c r="R401" s="1328"/>
      <c r="S401" s="1328"/>
      <c r="T401" s="1328"/>
      <c r="U401" s="1328"/>
      <c r="V401" s="1329"/>
      <c r="W401" s="5478"/>
      <c r="X401" s="529"/>
      <c r="Y401" s="5357"/>
      <c r="Z401" s="1288" t="s">
        <v>1382</v>
      </c>
      <c r="AA401"/>
      <c r="AB401" s="529"/>
    </row>
    <row r="402" spans="1:28" ht="18" customHeight="1">
      <c r="A402" s="5357"/>
      <c r="B402" s="2896">
        <f>LARGE(B384:B401,1)+1</f>
        <v>19</v>
      </c>
      <c r="C402" s="968"/>
      <c r="D402" s="374"/>
      <c r="E402" s="374"/>
      <c r="F402" s="374"/>
      <c r="G402" s="374"/>
      <c r="H402" s="374"/>
      <c r="I402" s="374"/>
      <c r="J402" s="374"/>
      <c r="K402" s="374"/>
      <c r="L402" s="374"/>
      <c r="M402" s="374"/>
      <c r="N402" s="41"/>
      <c r="O402" s="1326"/>
      <c r="P402" s="1326"/>
      <c r="Q402" s="1327"/>
      <c r="R402" s="1328"/>
      <c r="S402" s="1328"/>
      <c r="T402" s="1328"/>
      <c r="U402" s="1328"/>
      <c r="V402" s="1329"/>
      <c r="W402" s="5478"/>
      <c r="X402" s="529"/>
      <c r="Y402" s="5357"/>
      <c r="Z402" s="1288" t="s">
        <v>1382</v>
      </c>
      <c r="AA402"/>
      <c r="AB402" s="529"/>
    </row>
    <row r="403" spans="1:28" ht="18" customHeight="1">
      <c r="A403" s="5357"/>
      <c r="B403" s="2896">
        <f>LARGE(B384:B402,1)+1</f>
        <v>20</v>
      </c>
      <c r="C403" s="968"/>
      <c r="D403" s="374"/>
      <c r="E403" s="374"/>
      <c r="F403" s="374"/>
      <c r="G403" s="374"/>
      <c r="H403" s="374"/>
      <c r="I403" s="374"/>
      <c r="J403" s="374"/>
      <c r="K403" s="374"/>
      <c r="L403" s="374"/>
      <c r="M403" s="374"/>
      <c r="N403" s="41"/>
      <c r="O403" s="1326"/>
      <c r="P403" s="1326"/>
      <c r="Q403" s="1327"/>
      <c r="R403" s="1328"/>
      <c r="S403" s="1328"/>
      <c r="T403" s="1328"/>
      <c r="U403" s="1328"/>
      <c r="V403" s="1329"/>
      <c r="W403" s="5478"/>
      <c r="X403" s="529"/>
      <c r="Y403" s="5357"/>
      <c r="Z403" s="1288" t="s">
        <v>1382</v>
      </c>
      <c r="AA403"/>
      <c r="AB403" s="529"/>
    </row>
    <row r="404" spans="1:28" ht="18" customHeight="1">
      <c r="A404" s="5357"/>
      <c r="B404" s="2896">
        <f>LARGE(B384:B403,1)+1</f>
        <v>21</v>
      </c>
      <c r="C404" s="968"/>
      <c r="D404" s="374"/>
      <c r="E404" s="374"/>
      <c r="F404" s="374"/>
      <c r="G404" s="374"/>
      <c r="H404" s="374"/>
      <c r="I404" s="374"/>
      <c r="J404" s="374"/>
      <c r="K404" s="374"/>
      <c r="L404" s="374"/>
      <c r="M404" s="374"/>
      <c r="N404" s="41"/>
      <c r="O404" s="1326"/>
      <c r="P404" s="1326"/>
      <c r="Q404" s="1327"/>
      <c r="R404" s="1328"/>
      <c r="S404" s="1328"/>
      <c r="T404" s="1328"/>
      <c r="U404" s="1328"/>
      <c r="V404" s="1329"/>
      <c r="W404" s="5478"/>
      <c r="X404" s="529"/>
      <c r="Y404" s="5357"/>
      <c r="Z404" s="1288" t="s">
        <v>1382</v>
      </c>
      <c r="AA404"/>
      <c r="AB404" s="529"/>
    </row>
    <row r="405" spans="1:28" ht="18" customHeight="1">
      <c r="A405" s="5357"/>
      <c r="B405" s="2896">
        <f>LARGE(B384:B404,1)+1</f>
        <v>22</v>
      </c>
      <c r="C405" s="968"/>
      <c r="D405" s="374"/>
      <c r="E405" s="374"/>
      <c r="F405" s="374"/>
      <c r="G405" s="374"/>
      <c r="H405" s="374"/>
      <c r="I405" s="374"/>
      <c r="J405" s="374"/>
      <c r="K405" s="374"/>
      <c r="L405" s="374"/>
      <c r="M405" s="374"/>
      <c r="N405" s="41"/>
      <c r="O405" s="1326"/>
      <c r="P405" s="1326"/>
      <c r="Q405" s="1327"/>
      <c r="R405" s="1328"/>
      <c r="S405" s="1328"/>
      <c r="T405" s="1328"/>
      <c r="U405" s="1328"/>
      <c r="V405" s="1329"/>
      <c r="W405" s="5478"/>
      <c r="X405" s="529"/>
      <c r="Y405" s="5357"/>
      <c r="Z405" s="1288" t="s">
        <v>1382</v>
      </c>
      <c r="AA405"/>
      <c r="AB405" s="529"/>
    </row>
    <row r="406" spans="1:28" ht="18" customHeight="1">
      <c r="A406" s="5357"/>
      <c r="B406" s="2896">
        <f>LARGE(B384:B405,1)+1</f>
        <v>23</v>
      </c>
      <c r="C406" s="968"/>
      <c r="D406" s="374"/>
      <c r="E406" s="374"/>
      <c r="F406" s="374"/>
      <c r="G406" s="374"/>
      <c r="H406" s="374"/>
      <c r="I406" s="374"/>
      <c r="J406" s="374"/>
      <c r="K406" s="374"/>
      <c r="L406" s="374"/>
      <c r="M406" s="374"/>
      <c r="N406" s="41"/>
      <c r="O406" s="1326"/>
      <c r="P406" s="1326"/>
      <c r="Q406" s="1327"/>
      <c r="R406" s="1328"/>
      <c r="S406" s="1328"/>
      <c r="T406" s="1328"/>
      <c r="U406" s="1328"/>
      <c r="V406" s="1329"/>
      <c r="W406" s="5478"/>
      <c r="X406" s="529"/>
      <c r="Y406" s="5357"/>
      <c r="Z406" s="1288" t="s">
        <v>1382</v>
      </c>
      <c r="AA406"/>
      <c r="AB406" s="529"/>
    </row>
    <row r="407" spans="1:28" ht="18" customHeight="1">
      <c r="A407" s="5357"/>
      <c r="B407" s="2896">
        <f>LARGE(B384:B406,1)+1</f>
        <v>24</v>
      </c>
      <c r="C407" s="968"/>
      <c r="D407" s="374"/>
      <c r="E407" s="374"/>
      <c r="F407" s="374"/>
      <c r="G407" s="374"/>
      <c r="H407" s="374"/>
      <c r="I407" s="374"/>
      <c r="J407" s="374"/>
      <c r="K407" s="374"/>
      <c r="L407" s="374"/>
      <c r="M407" s="374"/>
      <c r="N407" s="41"/>
      <c r="O407" s="1326"/>
      <c r="P407" s="1326"/>
      <c r="Q407" s="1327"/>
      <c r="R407" s="1328"/>
      <c r="S407" s="1328"/>
      <c r="T407" s="1328"/>
      <c r="U407" s="1328"/>
      <c r="V407" s="1329"/>
      <c r="W407" s="5478"/>
      <c r="X407" s="529"/>
      <c r="Y407" s="5357"/>
      <c r="Z407" s="1288" t="s">
        <v>1382</v>
      </c>
      <c r="AA407"/>
      <c r="AB407" s="529"/>
    </row>
    <row r="408" spans="1:28" ht="18" customHeight="1">
      <c r="A408" s="5357"/>
      <c r="B408" s="2896">
        <f>LARGE(B384:B407,1)+1</f>
        <v>25</v>
      </c>
      <c r="C408" s="968"/>
      <c r="D408" s="374"/>
      <c r="E408" s="374"/>
      <c r="F408" s="374"/>
      <c r="G408" s="374"/>
      <c r="H408" s="374"/>
      <c r="I408" s="374"/>
      <c r="J408" s="374"/>
      <c r="K408" s="374"/>
      <c r="L408" s="374"/>
      <c r="M408" s="374"/>
      <c r="N408" s="41"/>
      <c r="O408" s="1326"/>
      <c r="P408" s="1326"/>
      <c r="Q408" s="1327"/>
      <c r="R408" s="1328"/>
      <c r="S408" s="1328"/>
      <c r="T408" s="1328"/>
      <c r="U408" s="1328"/>
      <c r="V408" s="1329"/>
      <c r="W408" s="5478"/>
      <c r="X408" s="529"/>
      <c r="Y408" s="5357"/>
      <c r="Z408" s="1288" t="s">
        <v>1382</v>
      </c>
      <c r="AA408"/>
      <c r="AB408" s="529"/>
    </row>
    <row r="409" spans="1:28" ht="18" customHeight="1">
      <c r="A409" s="5357"/>
      <c r="B409" s="2896">
        <f>LARGE(B384:B408,1)+1</f>
        <v>26</v>
      </c>
      <c r="C409" s="968"/>
      <c r="D409" s="374"/>
      <c r="E409" s="374"/>
      <c r="F409" s="374"/>
      <c r="G409" s="374"/>
      <c r="H409" s="374"/>
      <c r="I409" s="374"/>
      <c r="J409" s="374"/>
      <c r="K409" s="374"/>
      <c r="L409" s="374"/>
      <c r="M409" s="374"/>
      <c r="N409" s="41"/>
      <c r="O409" s="1326"/>
      <c r="P409" s="1326"/>
      <c r="Q409" s="1327"/>
      <c r="R409" s="1328"/>
      <c r="S409" s="1328"/>
      <c r="T409" s="1328"/>
      <c r="U409" s="1328"/>
      <c r="V409" s="1329"/>
      <c r="W409" s="5478"/>
      <c r="X409" s="529"/>
      <c r="Y409" s="5357"/>
      <c r="Z409" s="1288" t="s">
        <v>1382</v>
      </c>
      <c r="AA409"/>
      <c r="AB409" s="529"/>
    </row>
    <row r="410" spans="1:28" ht="18" customHeight="1">
      <c r="A410" s="5357"/>
      <c r="B410" s="2896">
        <f>LARGE(B384:B409,1)+1</f>
        <v>27</v>
      </c>
      <c r="C410" s="968"/>
      <c r="D410" s="374"/>
      <c r="E410" s="374"/>
      <c r="F410" s="374"/>
      <c r="G410" s="374"/>
      <c r="H410" s="374"/>
      <c r="I410" s="374"/>
      <c r="J410" s="374"/>
      <c r="K410" s="374"/>
      <c r="L410" s="374"/>
      <c r="M410" s="374"/>
      <c r="N410" s="41"/>
      <c r="O410" s="1326"/>
      <c r="P410" s="1326"/>
      <c r="Q410" s="1327"/>
      <c r="R410" s="1328"/>
      <c r="S410" s="1328"/>
      <c r="T410" s="1328"/>
      <c r="U410" s="1328"/>
      <c r="V410" s="1329"/>
      <c r="W410" s="5478"/>
      <c r="X410" s="529"/>
      <c r="Y410" s="5357"/>
      <c r="Z410" s="1288" t="s">
        <v>1382</v>
      </c>
      <c r="AA410"/>
      <c r="AB410" s="529"/>
    </row>
    <row r="411" spans="1:28" ht="18" customHeight="1">
      <c r="A411" s="5357"/>
      <c r="B411" s="2896">
        <f>LARGE(B384:B410,1)+1</f>
        <v>28</v>
      </c>
      <c r="C411" s="968"/>
      <c r="D411" s="374"/>
      <c r="E411" s="374"/>
      <c r="F411" s="374"/>
      <c r="G411" s="374"/>
      <c r="H411" s="374"/>
      <c r="I411" s="374"/>
      <c r="J411" s="374"/>
      <c r="K411" s="374"/>
      <c r="L411" s="374"/>
      <c r="M411" s="374"/>
      <c r="N411" s="41"/>
      <c r="O411" s="1326"/>
      <c r="P411" s="1326"/>
      <c r="Q411" s="1327"/>
      <c r="R411" s="1328"/>
      <c r="S411" s="1328"/>
      <c r="T411" s="1328"/>
      <c r="U411" s="1328"/>
      <c r="V411" s="1329"/>
      <c r="W411" s="5478"/>
      <c r="X411" s="529"/>
      <c r="Y411" s="5357"/>
      <c r="Z411" s="1288" t="s">
        <v>1382</v>
      </c>
      <c r="AA411"/>
      <c r="AB411" s="529"/>
    </row>
    <row r="412" spans="1:28" ht="18" customHeight="1">
      <c r="A412" s="5357"/>
      <c r="B412" s="2896">
        <f>LARGE(B384:B411,1)+1</f>
        <v>29</v>
      </c>
      <c r="C412" s="968"/>
      <c r="D412" s="374"/>
      <c r="E412" s="374"/>
      <c r="F412" s="374"/>
      <c r="G412" s="374"/>
      <c r="H412" s="374"/>
      <c r="I412" s="374"/>
      <c r="J412" s="374"/>
      <c r="K412" s="374"/>
      <c r="L412" s="374"/>
      <c r="M412" s="374"/>
      <c r="N412" s="41"/>
      <c r="O412" s="1326"/>
      <c r="P412" s="1326"/>
      <c r="Q412" s="1327"/>
      <c r="R412" s="1328"/>
      <c r="S412" s="1328"/>
      <c r="T412" s="1328"/>
      <c r="U412" s="1328"/>
      <c r="V412" s="1329"/>
      <c r="W412" s="5478"/>
      <c r="X412" s="529"/>
      <c r="Y412" s="5357"/>
      <c r="Z412" s="1288" t="s">
        <v>1382</v>
      </c>
      <c r="AA412"/>
      <c r="AB412" s="529"/>
    </row>
    <row r="413" spans="1:28" ht="18" customHeight="1">
      <c r="A413" s="5357"/>
      <c r="B413" s="2896">
        <f>LARGE(B384:B412,1)+1</f>
        <v>30</v>
      </c>
      <c r="C413" s="968"/>
      <c r="D413" s="374"/>
      <c r="E413" s="374"/>
      <c r="F413" s="374"/>
      <c r="G413" s="374"/>
      <c r="H413" s="374"/>
      <c r="I413" s="374"/>
      <c r="J413" s="374"/>
      <c r="K413" s="374"/>
      <c r="L413" s="374"/>
      <c r="M413" s="374"/>
      <c r="N413" s="41"/>
      <c r="O413" s="1326"/>
      <c r="P413" s="1326"/>
      <c r="Q413" s="1327"/>
      <c r="R413" s="1328"/>
      <c r="S413" s="1328"/>
      <c r="T413" s="1328"/>
      <c r="U413" s="1328"/>
      <c r="V413" s="1329"/>
      <c r="W413" s="5478"/>
      <c r="X413" s="529"/>
      <c r="Y413" s="5357"/>
      <c r="Z413" s="1288" t="s">
        <v>1382</v>
      </c>
      <c r="AA413"/>
      <c r="AB413" s="529"/>
    </row>
    <row r="414" spans="1:28" ht="18" customHeight="1">
      <c r="A414" s="5357"/>
      <c r="B414" s="2896">
        <f>LARGE(B384:B413,1)+1</f>
        <v>31</v>
      </c>
      <c r="C414" s="968"/>
      <c r="D414" s="374"/>
      <c r="E414" s="374"/>
      <c r="F414" s="374"/>
      <c r="G414" s="374"/>
      <c r="H414" s="374"/>
      <c r="I414" s="374"/>
      <c r="J414" s="374"/>
      <c r="K414" s="374"/>
      <c r="L414" s="374"/>
      <c r="M414" s="374"/>
      <c r="N414" s="41"/>
      <c r="O414" s="1326"/>
      <c r="P414" s="1326"/>
      <c r="Q414" s="1327"/>
      <c r="R414" s="1328"/>
      <c r="S414" s="1328"/>
      <c r="T414" s="1328"/>
      <c r="U414" s="1328"/>
      <c r="V414" s="1329"/>
      <c r="W414" s="5478"/>
      <c r="X414" s="529"/>
      <c r="Y414" s="5357"/>
      <c r="Z414" s="1288" t="s">
        <v>1382</v>
      </c>
      <c r="AA414"/>
      <c r="AB414" s="529"/>
    </row>
    <row r="415" spans="1:28" ht="18" customHeight="1">
      <c r="A415" s="5357"/>
      <c r="B415" s="2896">
        <f>LARGE(B384:B414,1)+1</f>
        <v>32</v>
      </c>
      <c r="C415" s="968"/>
      <c r="D415" s="374"/>
      <c r="E415" s="374"/>
      <c r="F415" s="374"/>
      <c r="G415" s="374"/>
      <c r="H415" s="374"/>
      <c r="I415" s="374"/>
      <c r="J415" s="374"/>
      <c r="K415" s="374"/>
      <c r="L415" s="374"/>
      <c r="M415" s="374"/>
      <c r="N415" s="41"/>
      <c r="O415" s="1326"/>
      <c r="P415" s="1326"/>
      <c r="Q415" s="1327"/>
      <c r="R415" s="1328"/>
      <c r="S415" s="1328"/>
      <c r="T415" s="1328"/>
      <c r="U415" s="1328"/>
      <c r="V415" s="1329"/>
      <c r="W415" s="5478"/>
      <c r="X415" s="529"/>
      <c r="Y415" s="5357"/>
      <c r="Z415" s="1288" t="s">
        <v>1382</v>
      </c>
      <c r="AA415"/>
      <c r="AB415" s="529"/>
    </row>
    <row r="416" spans="1:28" ht="18" customHeight="1">
      <c r="A416" s="5357"/>
      <c r="B416" s="2896">
        <f>LARGE(B384:B415,1)+1</f>
        <v>33</v>
      </c>
      <c r="C416" s="968"/>
      <c r="D416" s="374"/>
      <c r="E416" s="374"/>
      <c r="F416" s="374"/>
      <c r="G416" s="374"/>
      <c r="H416" s="374"/>
      <c r="I416" s="374"/>
      <c r="J416" s="374"/>
      <c r="K416" s="374"/>
      <c r="L416" s="374"/>
      <c r="M416" s="374"/>
      <c r="N416" s="41"/>
      <c r="O416" s="1326"/>
      <c r="P416" s="1326"/>
      <c r="Q416" s="1327"/>
      <c r="R416" s="1328"/>
      <c r="S416" s="1328"/>
      <c r="T416" s="1328"/>
      <c r="U416" s="1328"/>
      <c r="V416" s="1329"/>
      <c r="W416" s="5478"/>
      <c r="X416" s="529"/>
      <c r="Y416" s="5357"/>
      <c r="Z416" s="1288" t="s">
        <v>1382</v>
      </c>
      <c r="AA416"/>
      <c r="AB416" s="529"/>
    </row>
    <row r="417" spans="1:28" ht="18" customHeight="1">
      <c r="A417" s="5357"/>
      <c r="B417" s="2896">
        <f>LARGE(B384:B416,1)+1</f>
        <v>34</v>
      </c>
      <c r="C417" s="969"/>
      <c r="D417" s="374"/>
      <c r="E417" s="374"/>
      <c r="F417" s="374"/>
      <c r="G417" s="374"/>
      <c r="H417" s="374"/>
      <c r="I417" s="374"/>
      <c r="J417" s="374"/>
      <c r="K417" s="374"/>
      <c r="L417" s="374"/>
      <c r="M417" s="374"/>
      <c r="N417" s="41"/>
      <c r="O417" s="1326"/>
      <c r="P417" s="1326"/>
      <c r="Q417" s="1327"/>
      <c r="R417" s="1328"/>
      <c r="S417" s="1328"/>
      <c r="T417" s="1328"/>
      <c r="U417" s="1328"/>
      <c r="V417" s="1329"/>
      <c r="W417" s="5478"/>
      <c r="X417" s="529"/>
      <c r="Y417" s="5357"/>
      <c r="Z417" s="1288" t="s">
        <v>1382</v>
      </c>
      <c r="AA417"/>
      <c r="AB417" s="529"/>
    </row>
    <row r="418" spans="1:28" ht="18" customHeight="1">
      <c r="A418" s="5357"/>
      <c r="B418" s="2896">
        <f>LARGE(B384:B417,1)+1</f>
        <v>35</v>
      </c>
      <c r="C418" s="969"/>
      <c r="D418" s="374"/>
      <c r="E418" s="374"/>
      <c r="F418" s="374"/>
      <c r="G418" s="374"/>
      <c r="H418" s="374"/>
      <c r="I418" s="374"/>
      <c r="J418" s="374"/>
      <c r="K418" s="374"/>
      <c r="L418" s="374"/>
      <c r="M418" s="374"/>
      <c r="N418" s="41"/>
      <c r="O418" s="1326"/>
      <c r="P418" s="1326"/>
      <c r="Q418" s="1327"/>
      <c r="R418" s="1328"/>
      <c r="S418" s="1328"/>
      <c r="T418" s="1328"/>
      <c r="U418" s="1328"/>
      <c r="V418" s="1329"/>
      <c r="W418" s="5478"/>
      <c r="X418" s="529"/>
      <c r="Y418" s="5357"/>
      <c r="Z418" s="1288" t="s">
        <v>1382</v>
      </c>
      <c r="AA418"/>
      <c r="AB418" s="529"/>
    </row>
    <row r="419" spans="1:28" ht="18" customHeight="1">
      <c r="A419" s="5357"/>
      <c r="B419" s="2896">
        <f>LARGE(B384:B418,1)+1</f>
        <v>36</v>
      </c>
      <c r="C419" s="969"/>
      <c r="D419" s="374"/>
      <c r="E419" s="374"/>
      <c r="F419" s="374"/>
      <c r="G419" s="374"/>
      <c r="H419" s="374"/>
      <c r="I419" s="374"/>
      <c r="J419" s="374"/>
      <c r="K419" s="374"/>
      <c r="L419" s="374"/>
      <c r="M419" s="374"/>
      <c r="N419" s="41"/>
      <c r="O419" s="1326"/>
      <c r="P419" s="1326"/>
      <c r="Q419" s="1327"/>
      <c r="R419" s="1328"/>
      <c r="S419" s="1328"/>
      <c r="T419" s="1328"/>
      <c r="U419" s="1328"/>
      <c r="V419" s="1329"/>
      <c r="W419" s="5478"/>
      <c r="X419" s="529"/>
      <c r="Y419" s="5357"/>
      <c r="Z419" s="1288" t="s">
        <v>1382</v>
      </c>
      <c r="AA419"/>
      <c r="AB419" s="529"/>
    </row>
    <row r="420" spans="1:28" ht="18" customHeight="1">
      <c r="A420" s="5357"/>
      <c r="B420" s="2896">
        <f>LARGE(B384:B419,1)+1</f>
        <v>37</v>
      </c>
      <c r="C420" s="969"/>
      <c r="D420" s="374"/>
      <c r="E420" s="374"/>
      <c r="F420" s="374"/>
      <c r="G420" s="374"/>
      <c r="H420" s="374"/>
      <c r="I420" s="374"/>
      <c r="J420" s="374"/>
      <c r="K420" s="374"/>
      <c r="L420" s="374"/>
      <c r="M420" s="374"/>
      <c r="N420" s="41"/>
      <c r="O420" s="1326"/>
      <c r="P420" s="1326"/>
      <c r="Q420" s="1327"/>
      <c r="R420" s="1328"/>
      <c r="S420" s="1328"/>
      <c r="T420" s="1328"/>
      <c r="U420" s="1328"/>
      <c r="V420" s="1329"/>
      <c r="W420" s="5478"/>
      <c r="X420" s="529"/>
      <c r="Y420" s="5357"/>
      <c r="Z420" s="1288" t="s">
        <v>1382</v>
      </c>
      <c r="AA420"/>
      <c r="AB420" s="529"/>
    </row>
    <row r="421" spans="1:28" ht="18" customHeight="1">
      <c r="A421" s="5357"/>
      <c r="B421" s="2896">
        <f>LARGE(B384:B420,1)+1</f>
        <v>38</v>
      </c>
      <c r="C421" s="969"/>
      <c r="D421" s="374"/>
      <c r="E421" s="374"/>
      <c r="F421" s="374"/>
      <c r="G421" s="374"/>
      <c r="H421" s="374"/>
      <c r="I421" s="374"/>
      <c r="J421" s="374"/>
      <c r="K421" s="374"/>
      <c r="L421" s="374"/>
      <c r="M421" s="374"/>
      <c r="N421" s="41"/>
      <c r="O421" s="1326"/>
      <c r="P421" s="1326"/>
      <c r="Q421" s="1327"/>
      <c r="R421" s="1328"/>
      <c r="S421" s="1328"/>
      <c r="T421" s="1328"/>
      <c r="U421" s="1328"/>
      <c r="V421" s="1329"/>
      <c r="W421" s="5478"/>
      <c r="X421" s="529"/>
      <c r="Y421" s="5357"/>
      <c r="Z421" s="1288" t="s">
        <v>1382</v>
      </c>
      <c r="AA421"/>
      <c r="AB421" s="529"/>
    </row>
    <row r="422" spans="1:28" ht="18" customHeight="1">
      <c r="A422" s="5357"/>
      <c r="B422" s="2896">
        <f>LARGE(B384:B421,1)+1</f>
        <v>39</v>
      </c>
      <c r="C422" s="969"/>
      <c r="D422" s="374"/>
      <c r="E422" s="374"/>
      <c r="F422" s="374"/>
      <c r="G422" s="374"/>
      <c r="H422" s="374"/>
      <c r="I422" s="374"/>
      <c r="J422" s="374"/>
      <c r="K422" s="374"/>
      <c r="L422" s="374"/>
      <c r="M422" s="374"/>
      <c r="N422" s="41"/>
      <c r="O422" s="1326"/>
      <c r="P422" s="1326"/>
      <c r="Q422" s="1327"/>
      <c r="R422" s="1328"/>
      <c r="S422" s="1328"/>
      <c r="T422" s="1328"/>
      <c r="U422" s="1328"/>
      <c r="V422" s="1329"/>
      <c r="W422" s="5478"/>
      <c r="X422" s="529"/>
      <c r="Y422" s="5357"/>
      <c r="Z422" s="1288" t="s">
        <v>1382</v>
      </c>
      <c r="AA422"/>
      <c r="AB422" s="529"/>
    </row>
    <row r="423" spans="1:28" ht="18" customHeight="1">
      <c r="A423" s="5357"/>
      <c r="B423" s="2896">
        <f>LARGE(B384:B422,1)+1</f>
        <v>40</v>
      </c>
      <c r="C423" s="969"/>
      <c r="D423" s="374"/>
      <c r="E423" s="374"/>
      <c r="F423" s="374"/>
      <c r="G423" s="374"/>
      <c r="H423" s="374"/>
      <c r="I423" s="374"/>
      <c r="J423" s="374"/>
      <c r="K423" s="374"/>
      <c r="L423" s="374"/>
      <c r="M423" s="374"/>
      <c r="N423" s="41"/>
      <c r="O423" s="1326"/>
      <c r="P423" s="1326"/>
      <c r="Q423" s="1327"/>
      <c r="R423" s="1328"/>
      <c r="S423" s="1328"/>
      <c r="T423" s="1328"/>
      <c r="U423" s="1328"/>
      <c r="V423" s="1329"/>
      <c r="W423" s="5478"/>
      <c r="X423" s="529"/>
      <c r="Y423" s="5357"/>
      <c r="Z423" s="1288" t="s">
        <v>1382</v>
      </c>
      <c r="AA423"/>
      <c r="AB423" s="529"/>
    </row>
    <row r="424" spans="1:28" ht="18" customHeight="1">
      <c r="A424" s="5357"/>
      <c r="B424" s="2896">
        <f>LARGE(B384:B423,1)+1</f>
        <v>41</v>
      </c>
      <c r="C424" s="42"/>
      <c r="D424" s="1511" t="s">
        <v>109</v>
      </c>
      <c r="E424" s="10"/>
      <c r="F424" s="10"/>
      <c r="G424" s="10"/>
      <c r="H424" s="10"/>
      <c r="I424" s="43"/>
      <c r="J424" s="43"/>
      <c r="K424" s="43"/>
      <c r="L424" s="43"/>
      <c r="M424" s="43"/>
      <c r="N424" s="44"/>
      <c r="O424" s="1326"/>
      <c r="P424" s="1326"/>
      <c r="Q424" s="1327"/>
      <c r="R424" s="1328"/>
      <c r="S424" s="1328"/>
      <c r="T424" s="1328"/>
      <c r="U424" s="1328"/>
      <c r="V424" s="1329"/>
      <c r="W424" s="5478"/>
      <c r="X424" s="529"/>
      <c r="Y424" s="5357"/>
      <c r="Z424" s="1288" t="s">
        <v>1382</v>
      </c>
      <c r="AA424"/>
      <c r="AB424" s="529"/>
    </row>
    <row r="425" spans="1:28" ht="18" customHeight="1">
      <c r="A425" s="5357"/>
      <c r="B425" s="5574"/>
      <c r="C425" s="5575"/>
      <c r="D425" s="5575"/>
      <c r="E425" s="5575"/>
      <c r="F425" s="5575"/>
      <c r="G425" s="5575"/>
      <c r="H425" s="5575"/>
      <c r="I425" s="5575"/>
      <c r="J425" s="5575"/>
      <c r="K425" s="5575"/>
      <c r="L425" s="5575"/>
      <c r="M425" s="5575"/>
      <c r="N425" s="5576"/>
      <c r="O425" s="1326"/>
      <c r="P425" s="1326"/>
      <c r="Q425" s="1327"/>
      <c r="R425" s="1328"/>
      <c r="S425" s="1328"/>
      <c r="T425" s="1328"/>
      <c r="U425" s="1328"/>
      <c r="V425" s="1329"/>
      <c r="W425" s="5478"/>
      <c r="X425" s="529"/>
      <c r="Y425" s="5357"/>
      <c r="Z425" s="1288" t="s">
        <v>1382</v>
      </c>
      <c r="AA425"/>
      <c r="AB425" s="529"/>
    </row>
    <row r="426" spans="1:28" ht="18" customHeight="1">
      <c r="A426" s="5357"/>
      <c r="B426" s="1393" t="s">
        <v>248</v>
      </c>
      <c r="C426" s="1508" t="s">
        <v>272</v>
      </c>
      <c r="D426" s="5469"/>
      <c r="E426" s="5329"/>
      <c r="F426" s="5329"/>
      <c r="G426" s="5329"/>
      <c r="H426" s="5329"/>
      <c r="I426" s="5329"/>
      <c r="J426" s="5329"/>
      <c r="K426" s="5329"/>
      <c r="L426" s="5329"/>
      <c r="M426" s="5329"/>
      <c r="N426" s="5330"/>
      <c r="O426" s="1326"/>
      <c r="P426" s="1326"/>
      <c r="Q426" s="1327"/>
      <c r="R426" s="1328"/>
      <c r="S426" s="1328"/>
      <c r="T426" s="1328"/>
      <c r="U426" s="1328"/>
      <c r="V426" s="1329"/>
      <c r="W426" s="5478"/>
      <c r="X426" s="529"/>
      <c r="Y426" s="5357"/>
      <c r="Z426" s="1288" t="s">
        <v>1382</v>
      </c>
      <c r="AA426"/>
      <c r="AB426" s="529"/>
    </row>
    <row r="427" spans="1:28" ht="18" customHeight="1">
      <c r="A427" s="5357"/>
      <c r="B427" s="5562"/>
      <c r="C427" s="5563"/>
      <c r="D427" s="5563"/>
      <c r="E427" s="5563"/>
      <c r="F427" s="5563"/>
      <c r="G427" s="5563"/>
      <c r="H427" s="5563"/>
      <c r="I427" s="5563"/>
      <c r="J427" s="5563"/>
      <c r="K427" s="5563"/>
      <c r="L427" s="5563"/>
      <c r="M427" s="5563"/>
      <c r="N427" s="5564"/>
      <c r="O427" s="1326"/>
      <c r="P427" s="1326"/>
      <c r="Q427" s="1327"/>
      <c r="R427" s="1328"/>
      <c r="S427" s="1328"/>
      <c r="T427" s="1328"/>
      <c r="U427" s="1328"/>
      <c r="V427" s="1329"/>
      <c r="W427" s="5478"/>
      <c r="X427" s="529"/>
      <c r="Y427" s="5357"/>
      <c r="Z427" s="1288" t="s">
        <v>1382</v>
      </c>
      <c r="AA427"/>
      <c r="AB427" s="529"/>
    </row>
    <row r="428" spans="1:28" ht="18" customHeight="1">
      <c r="A428" s="5357"/>
      <c r="B428" s="5466" t="s">
        <v>1255</v>
      </c>
      <c r="C428" s="5467"/>
      <c r="D428" s="5467"/>
      <c r="E428" s="5467"/>
      <c r="F428" s="5467"/>
      <c r="G428" s="5467"/>
      <c r="H428" s="5467"/>
      <c r="I428" s="5467"/>
      <c r="J428" s="5467"/>
      <c r="K428" s="5467"/>
      <c r="L428" s="5467"/>
      <c r="M428" s="5467"/>
      <c r="N428" s="5468"/>
      <c r="O428" s="1326"/>
      <c r="P428" s="1326"/>
      <c r="Q428" s="1327"/>
      <c r="R428" s="1328"/>
      <c r="S428" s="1328"/>
      <c r="T428" s="1328"/>
      <c r="U428" s="1328"/>
      <c r="V428" s="1329"/>
      <c r="W428" s="5478"/>
      <c r="X428" s="529"/>
      <c r="Y428" s="5357"/>
      <c r="Z428" s="1288" t="s">
        <v>1382</v>
      </c>
      <c r="AA428"/>
      <c r="AB428" s="529"/>
    </row>
    <row r="429" spans="1:28" ht="18" customHeight="1">
      <c r="A429" s="5357"/>
      <c r="B429" s="1395" t="s">
        <v>31</v>
      </c>
      <c r="C429" s="37">
        <v>0.05</v>
      </c>
      <c r="D429" s="1060">
        <v>0.05</v>
      </c>
      <c r="E429" s="35">
        <v>0.05</v>
      </c>
      <c r="F429" s="944" t="s">
        <v>307</v>
      </c>
      <c r="G429" s="72">
        <v>4</v>
      </c>
      <c r="H429" s="1060">
        <v>0.31</v>
      </c>
      <c r="I429" s="980">
        <v>4</v>
      </c>
      <c r="K429" s="944" t="s">
        <v>308</v>
      </c>
      <c r="L429" s="72">
        <v>4</v>
      </c>
      <c r="M429" s="1061">
        <v>0.6</v>
      </c>
      <c r="N429" s="38">
        <v>0.6</v>
      </c>
      <c r="O429" s="1326"/>
      <c r="P429" s="1326"/>
      <c r="Q429" s="1327"/>
      <c r="R429" s="1328"/>
      <c r="S429" s="1328"/>
      <c r="T429" s="1328"/>
      <c r="U429" s="1328"/>
      <c r="V429" s="1329"/>
      <c r="W429" s="5478"/>
      <c r="X429" s="529"/>
      <c r="Y429" s="5357"/>
      <c r="Z429" s="1288" t="s">
        <v>1382</v>
      </c>
      <c r="AA429"/>
      <c r="AB429" s="529"/>
    </row>
    <row r="430" spans="1:28" ht="18" customHeight="1">
      <c r="A430" s="5357"/>
      <c r="B430" s="5652" t="s">
        <v>388</v>
      </c>
      <c r="C430" s="5653"/>
      <c r="D430" s="5653"/>
      <c r="E430" s="5653"/>
      <c r="F430" s="5653"/>
      <c r="G430" s="5653"/>
      <c r="H430" s="5653"/>
      <c r="I430" s="5653"/>
      <c r="J430" s="5653"/>
      <c r="K430" s="5653"/>
      <c r="L430" s="5653"/>
      <c r="M430" s="5653"/>
      <c r="N430" s="5654"/>
      <c r="O430" s="1326"/>
      <c r="P430" s="1326"/>
      <c r="Q430" s="1327"/>
      <c r="R430" s="1328"/>
      <c r="S430" s="1328"/>
      <c r="T430" s="1328"/>
      <c r="U430" s="1328"/>
      <c r="V430" s="1329"/>
      <c r="W430" s="5478"/>
      <c r="X430" s="529"/>
      <c r="Y430" s="5357"/>
      <c r="Z430" s="1288" t="s">
        <v>1382</v>
      </c>
      <c r="AA430"/>
      <c r="AB430" s="529"/>
    </row>
    <row r="431" spans="1:28" ht="18" customHeight="1">
      <c r="A431" s="5357"/>
      <c r="B431" s="1396" t="s">
        <v>27</v>
      </c>
      <c r="C431" s="984" t="s">
        <v>1276</v>
      </c>
      <c r="D431" s="985"/>
      <c r="E431" s="985"/>
      <c r="F431" s="985"/>
      <c r="G431" s="985"/>
      <c r="H431" s="985"/>
      <c r="I431" s="986"/>
      <c r="J431" s="986"/>
      <c r="K431" s="986"/>
      <c r="L431" s="986"/>
      <c r="M431" s="986"/>
      <c r="N431" s="29"/>
      <c r="O431" s="1326"/>
      <c r="P431" s="1326"/>
      <c r="Q431" s="1327"/>
      <c r="R431" s="1328"/>
      <c r="S431" s="1328"/>
      <c r="T431" s="1328"/>
      <c r="U431" s="1328"/>
      <c r="V431" s="1329"/>
      <c r="W431" s="5478"/>
      <c r="X431" s="529"/>
      <c r="Y431" s="5357"/>
      <c r="Z431" s="1288" t="s">
        <v>1382</v>
      </c>
      <c r="AA431"/>
      <c r="AB431" s="529"/>
    </row>
    <row r="432" spans="1:28" ht="18" customHeight="1">
      <c r="A432" s="5357"/>
      <c r="B432" s="5314" t="s">
        <v>30</v>
      </c>
      <c r="C432" s="987" t="s">
        <v>32</v>
      </c>
      <c r="D432" s="985"/>
      <c r="E432" s="985"/>
      <c r="F432" s="985"/>
      <c r="G432" s="985"/>
      <c r="H432" s="985"/>
      <c r="I432" s="986"/>
      <c r="J432" s="986"/>
      <c r="K432" s="986"/>
      <c r="L432" s="986"/>
      <c r="M432" s="986"/>
      <c r="N432" s="29"/>
      <c r="O432" s="1326"/>
      <c r="P432" s="1326"/>
      <c r="Q432" s="1327"/>
      <c r="R432" s="1328"/>
      <c r="S432" s="1328"/>
      <c r="T432" s="1328"/>
      <c r="U432" s="1328"/>
      <c r="V432" s="1329"/>
      <c r="W432" s="5478"/>
      <c r="X432" s="529"/>
      <c r="Y432" s="5357"/>
      <c r="Z432" s="1288" t="s">
        <v>1382</v>
      </c>
      <c r="AA432"/>
      <c r="AB432" s="529"/>
    </row>
    <row r="433" spans="1:28" ht="18" customHeight="1">
      <c r="A433" s="5357"/>
      <c r="B433" s="5314"/>
      <c r="C433" s="987" t="s">
        <v>1259</v>
      </c>
      <c r="D433" s="985"/>
      <c r="E433" s="985"/>
      <c r="F433" s="985"/>
      <c r="G433" s="985"/>
      <c r="H433" s="985"/>
      <c r="I433" s="986"/>
      <c r="J433" s="986"/>
      <c r="K433" s="986"/>
      <c r="L433" s="986"/>
      <c r="M433" s="986"/>
      <c r="N433" s="29"/>
      <c r="O433" s="1326"/>
      <c r="P433" s="1326"/>
      <c r="Q433" s="1327"/>
      <c r="R433" s="1328"/>
      <c r="S433" s="1328"/>
      <c r="T433" s="1328"/>
      <c r="U433" s="1328"/>
      <c r="V433" s="1329"/>
      <c r="W433" s="5478"/>
      <c r="X433" s="529"/>
      <c r="Y433" s="5357"/>
      <c r="Z433" s="1288" t="s">
        <v>1382</v>
      </c>
      <c r="AA433"/>
      <c r="AB433" s="529"/>
    </row>
    <row r="434" spans="1:28" ht="18" customHeight="1">
      <c r="A434" s="5357"/>
      <c r="B434" s="5314"/>
      <c r="C434" s="987" t="s">
        <v>1268</v>
      </c>
      <c r="D434" s="985"/>
      <c r="E434" s="985"/>
      <c r="F434" s="985"/>
      <c r="G434" s="985"/>
      <c r="H434" s="985"/>
      <c r="I434" s="986"/>
      <c r="J434" s="986"/>
      <c r="K434" s="986"/>
      <c r="L434" s="986"/>
      <c r="M434" s="986"/>
      <c r="N434" s="29"/>
      <c r="O434" s="1326"/>
      <c r="P434" s="1326"/>
      <c r="Q434" s="1327"/>
      <c r="R434" s="1328"/>
      <c r="S434" s="1328"/>
      <c r="T434" s="1328"/>
      <c r="U434" s="1328"/>
      <c r="V434" s="1329"/>
      <c r="W434" s="5478"/>
      <c r="X434" s="529"/>
      <c r="Y434" s="5357"/>
      <c r="Z434" s="1288" t="s">
        <v>1382</v>
      </c>
      <c r="AA434"/>
      <c r="AB434" s="529"/>
    </row>
    <row r="435" spans="1:28" ht="18" customHeight="1">
      <c r="A435" s="5357"/>
      <c r="B435" s="1397" t="s">
        <v>248</v>
      </c>
      <c r="C435" s="988" t="s">
        <v>279</v>
      </c>
      <c r="D435" s="985"/>
      <c r="E435" s="985"/>
      <c r="F435" s="985"/>
      <c r="G435" s="985"/>
      <c r="H435" s="985"/>
      <c r="I435" s="986"/>
      <c r="J435" s="986"/>
      <c r="K435" s="986"/>
      <c r="L435" s="986"/>
      <c r="M435" s="986"/>
      <c r="N435" s="29"/>
      <c r="O435" s="1326"/>
      <c r="P435" s="1326"/>
      <c r="Q435" s="1327"/>
      <c r="R435" s="1328"/>
      <c r="S435" s="1328"/>
      <c r="T435" s="1328"/>
      <c r="U435" s="1328"/>
      <c r="V435" s="1329"/>
      <c r="W435" s="5478"/>
      <c r="X435" s="529"/>
      <c r="Y435" s="5357"/>
      <c r="Z435" s="1288" t="s">
        <v>1382</v>
      </c>
      <c r="AA435"/>
      <c r="AB435" s="529"/>
    </row>
    <row r="436" spans="1:28" ht="18" customHeight="1">
      <c r="A436" s="5357"/>
      <c r="B436" s="1398" t="s">
        <v>12</v>
      </c>
      <c r="C436" s="989" t="s">
        <v>23</v>
      </c>
      <c r="D436" s="985"/>
      <c r="E436" s="985"/>
      <c r="F436" s="985"/>
      <c r="G436" s="985"/>
      <c r="H436" s="985"/>
      <c r="I436" s="986"/>
      <c r="J436" s="986"/>
      <c r="K436" s="986"/>
      <c r="L436" s="986"/>
      <c r="M436" s="986"/>
      <c r="N436" s="29"/>
      <c r="O436" s="1326"/>
      <c r="P436" s="1326"/>
      <c r="Q436" s="1327"/>
      <c r="R436" s="1328"/>
      <c r="S436" s="1328"/>
      <c r="T436" s="1328"/>
      <c r="U436" s="1328"/>
      <c r="V436" s="1329"/>
      <c r="W436" s="5478"/>
      <c r="X436" s="529"/>
      <c r="Y436" s="5357"/>
      <c r="Z436" s="1288" t="s">
        <v>1382</v>
      </c>
      <c r="AA436"/>
      <c r="AB436" s="529"/>
    </row>
    <row r="437" spans="1:28" ht="18" customHeight="1">
      <c r="A437" s="5357"/>
      <c r="B437" s="1399"/>
      <c r="C437" s="990" t="s">
        <v>1258</v>
      </c>
      <c r="D437" s="985"/>
      <c r="E437" s="985"/>
      <c r="F437" s="985"/>
      <c r="G437" s="985"/>
      <c r="H437" s="985"/>
      <c r="I437" s="986"/>
      <c r="J437" s="986"/>
      <c r="K437" s="986"/>
      <c r="L437" s="986"/>
      <c r="M437" s="986"/>
      <c r="N437" s="29"/>
      <c r="O437" s="1326"/>
      <c r="P437" s="1326"/>
      <c r="Q437" s="1327"/>
      <c r="R437" s="1328"/>
      <c r="S437" s="1328"/>
      <c r="T437" s="1328"/>
      <c r="U437" s="1328"/>
      <c r="V437" s="1329"/>
      <c r="W437" s="5478"/>
      <c r="X437" s="529"/>
      <c r="Y437" s="5357"/>
      <c r="Z437" s="1288" t="s">
        <v>1382</v>
      </c>
      <c r="AA437"/>
      <c r="AB437" s="529"/>
    </row>
    <row r="438" spans="1:28" ht="18" customHeight="1">
      <c r="A438" s="5357"/>
      <c r="B438" s="1399" t="s">
        <v>13</v>
      </c>
      <c r="C438" s="991" t="s">
        <v>24</v>
      </c>
      <c r="D438" s="985"/>
      <c r="E438" s="985"/>
      <c r="F438" s="985"/>
      <c r="G438" s="985"/>
      <c r="H438" s="985"/>
      <c r="I438" s="986"/>
      <c r="J438" s="986"/>
      <c r="K438" s="986"/>
      <c r="L438" s="986"/>
      <c r="M438" s="986"/>
      <c r="N438" s="29"/>
      <c r="O438" s="1326"/>
      <c r="P438" s="1326"/>
      <c r="Q438" s="1327"/>
      <c r="R438" s="1328"/>
      <c r="S438" s="1328"/>
      <c r="T438" s="1328"/>
      <c r="U438" s="1328"/>
      <c r="V438" s="1329"/>
      <c r="W438" s="5478"/>
      <c r="X438" s="529"/>
      <c r="Y438" s="5357"/>
      <c r="Z438" s="1288" t="s">
        <v>1382</v>
      </c>
      <c r="AA438"/>
      <c r="AB438" s="529"/>
    </row>
    <row r="439" spans="1:28" ht="18" customHeight="1">
      <c r="A439" s="5357"/>
      <c r="B439" s="24" t="s">
        <v>253</v>
      </c>
      <c r="C439" s="5320" t="str">
        <f ca="1">CELL("nomfichier")</f>
        <v>E:\0-UPRT\1-UPRT.FR-SITE-WEB\ff-fiches-fabrications\ff-fiches-fabrication-maj-08-2020\[ff-14.B-restauration-10.postits-portions.xlsx]Nota</v>
      </c>
      <c r="D439" s="5320"/>
      <c r="E439" s="5320"/>
      <c r="F439" s="5320"/>
      <c r="G439" s="5320"/>
      <c r="H439" s="5320"/>
      <c r="I439" s="5320"/>
      <c r="J439" s="5320"/>
      <c r="K439" s="5320"/>
      <c r="L439" s="5320"/>
      <c r="M439" s="5320"/>
      <c r="N439" s="5321"/>
      <c r="O439" s="1326"/>
      <c r="P439" s="1326"/>
      <c r="Q439" s="1327"/>
      <c r="R439" s="1328"/>
      <c r="S439" s="1328"/>
      <c r="T439" s="1328"/>
      <c r="U439" s="1328"/>
      <c r="V439" s="1329"/>
      <c r="W439" s="5478"/>
      <c r="X439" s="529"/>
      <c r="Y439" s="5357"/>
      <c r="Z439" s="1288" t="s">
        <v>1382</v>
      </c>
      <c r="AA439"/>
      <c r="AB439" s="529"/>
    </row>
    <row r="440" spans="1:28" ht="18" customHeight="1">
      <c r="A440" s="5357"/>
      <c r="B440" s="1325" t="s">
        <v>255</v>
      </c>
      <c r="C440" s="5299" t="s">
        <v>1437</v>
      </c>
      <c r="D440" s="5299"/>
      <c r="E440" s="5299"/>
      <c r="F440" s="5299"/>
      <c r="G440" s="5299"/>
      <c r="H440" s="5299"/>
      <c r="I440" s="5299"/>
      <c r="J440" s="5299"/>
      <c r="K440" s="5299"/>
      <c r="L440" s="5299"/>
      <c r="M440" s="5299"/>
      <c r="N440" s="5322"/>
      <c r="O440" s="1326"/>
      <c r="P440" s="1326"/>
      <c r="Q440" s="1327"/>
      <c r="R440" s="1328"/>
      <c r="S440" s="1328"/>
      <c r="T440" s="1328"/>
      <c r="U440" s="1328"/>
      <c r="V440" s="1329"/>
      <c r="W440" s="5478"/>
      <c r="X440" s="529"/>
      <c r="Y440" s="5357"/>
      <c r="Z440" s="1288" t="s">
        <v>1382</v>
      </c>
      <c r="AA440"/>
      <c r="AB440" s="529"/>
    </row>
    <row r="441" spans="1:28" ht="18" customHeight="1" thickBot="1">
      <c r="A441" s="5357"/>
      <c r="B441" s="5300" t="s">
        <v>258</v>
      </c>
      <c r="C441" s="5052"/>
      <c r="D441" s="5052"/>
      <c r="E441" s="5052"/>
      <c r="F441" s="5052"/>
      <c r="G441" s="5052"/>
      <c r="H441" s="5052"/>
      <c r="I441" s="5052"/>
      <c r="J441" s="5052"/>
      <c r="K441" s="5052"/>
      <c r="L441" s="5052"/>
      <c r="M441" s="5052"/>
      <c r="N441" s="5301"/>
      <c r="O441" s="1326"/>
      <c r="P441" s="1326"/>
      <c r="Q441" s="1327"/>
      <c r="R441" s="1328"/>
      <c r="S441" s="1328"/>
      <c r="T441" s="1328"/>
      <c r="U441" s="1328"/>
      <c r="V441" s="1329"/>
      <c r="W441" s="5478"/>
      <c r="X441" s="529"/>
      <c r="Y441" s="5357"/>
      <c r="Z441" s="1288" t="s">
        <v>1382</v>
      </c>
      <c r="AA441"/>
      <c r="AB441" s="529"/>
    </row>
    <row r="442" spans="1:28" ht="18" customHeight="1">
      <c r="A442" s="1402"/>
      <c r="B442" s="1403"/>
      <c r="C442" s="1403"/>
      <c r="D442" s="1404"/>
      <c r="E442" s="1072"/>
      <c r="F442" s="1405"/>
      <c r="G442" s="1406"/>
      <c r="H442" s="1406"/>
      <c r="I442" s="1406"/>
      <c r="J442" s="1406"/>
      <c r="K442" s="1407"/>
      <c r="L442" s="1407"/>
      <c r="M442" s="1407"/>
      <c r="N442" s="1407"/>
      <c r="O442" s="1408"/>
      <c r="P442" s="1408"/>
      <c r="Q442" s="1408"/>
      <c r="R442" s="1408"/>
      <c r="S442" s="1408"/>
      <c r="T442" s="1408"/>
      <c r="U442" s="1408"/>
      <c r="V442" s="1408"/>
      <c r="W442" s="5478"/>
      <c r="X442" s="529"/>
      <c r="Y442" s="1402"/>
      <c r="Z442" s="1288" t="s">
        <v>1382</v>
      </c>
      <c r="AA442"/>
      <c r="AB442" s="529"/>
    </row>
    <row r="443" spans="1:28" ht="18" customHeight="1">
      <c r="A443" s="1402"/>
      <c r="B443" s="1403"/>
      <c r="C443" s="1403"/>
      <c r="D443" s="1404"/>
      <c r="E443" s="1072"/>
      <c r="F443" s="1405"/>
      <c r="G443" s="1406"/>
      <c r="H443" s="1406"/>
      <c r="I443" s="1406"/>
      <c r="J443" s="1406"/>
      <c r="K443" s="1407"/>
      <c r="L443" s="1407"/>
      <c r="M443" s="1407"/>
      <c r="N443" s="1407"/>
      <c r="O443" s="1408"/>
      <c r="P443" s="1408"/>
      <c r="Q443" s="1408"/>
      <c r="R443" s="1408"/>
      <c r="S443" s="1408"/>
      <c r="T443" s="1408"/>
      <c r="U443" s="1408"/>
      <c r="V443" s="1408"/>
      <c r="W443" s="5478"/>
      <c r="X443" s="529"/>
      <c r="Y443" s="1402"/>
      <c r="Z443" s="1288" t="s">
        <v>1382</v>
      </c>
      <c r="AA443"/>
      <c r="AB443" s="529"/>
    </row>
    <row r="444" spans="1:28" ht="18" customHeight="1" thickBot="1">
      <c r="A444" s="1436"/>
      <c r="B444" s="1437"/>
      <c r="C444" s="1437"/>
      <c r="D444" s="1438"/>
      <c r="E444" s="1439"/>
      <c r="F444" s="1405"/>
      <c r="G444" s="1406"/>
      <c r="H444" s="1406"/>
      <c r="I444" s="1406"/>
      <c r="J444" s="1406"/>
      <c r="K444" s="1407"/>
      <c r="L444" s="1407"/>
      <c r="M444" s="1407"/>
      <c r="N444" s="1407"/>
      <c r="O444" s="1408"/>
      <c r="P444" s="1408"/>
      <c r="Q444" s="1408"/>
      <c r="R444" s="1408"/>
      <c r="S444" s="1408"/>
      <c r="T444" s="1408"/>
      <c r="U444" s="1408"/>
      <c r="V444" s="1408"/>
      <c r="W444" s="5478"/>
      <c r="X444" s="529"/>
      <c r="Y444" s="1436"/>
      <c r="Z444" s="5508" t="s">
        <v>1444</v>
      </c>
      <c r="AA444" s="5508"/>
      <c r="AB444" s="529"/>
    </row>
    <row r="445" spans="1:28" ht="18" customHeight="1">
      <c r="A445" s="5399" t="s">
        <v>243</v>
      </c>
      <c r="B445" s="5596" t="s">
        <v>321</v>
      </c>
      <c r="C445" s="5597"/>
      <c r="D445" s="5597"/>
      <c r="E445" s="5597"/>
      <c r="F445" s="5597"/>
      <c r="G445" s="5597"/>
      <c r="H445" s="5597"/>
      <c r="I445" s="5597"/>
      <c r="J445" s="5597"/>
      <c r="K445" s="5597"/>
      <c r="L445" s="5597"/>
      <c r="M445" s="5597"/>
      <c r="N445" s="5405">
        <v>4</v>
      </c>
      <c r="O445" s="5369" t="str">
        <f>B445</f>
        <v>NOM de la recette a saisir ICI</v>
      </c>
      <c r="P445" s="5370"/>
      <c r="Q445" s="5370"/>
      <c r="R445" s="5370"/>
      <c r="S445" s="5370"/>
      <c r="T445" s="5370"/>
      <c r="U445" s="5370"/>
      <c r="V445" s="5371"/>
      <c r="W445" s="5478"/>
      <c r="X445" s="529"/>
      <c r="Y445" s="5399" t="s">
        <v>243</v>
      </c>
      <c r="Z445" s="5508"/>
      <c r="AA445" s="5508"/>
      <c r="AB445" s="529"/>
    </row>
    <row r="446" spans="1:28" ht="18" customHeight="1">
      <c r="A446" s="5400"/>
      <c r="B446" s="5598"/>
      <c r="C446" s="5599"/>
      <c r="D446" s="5599"/>
      <c r="E446" s="5599"/>
      <c r="F446" s="5599"/>
      <c r="G446" s="5599"/>
      <c r="H446" s="5599"/>
      <c r="I446" s="5599"/>
      <c r="J446" s="5599"/>
      <c r="K446" s="5599"/>
      <c r="L446" s="5599"/>
      <c r="M446" s="5599"/>
      <c r="N446" s="5406"/>
      <c r="O446" s="5369"/>
      <c r="P446" s="5370"/>
      <c r="Q446" s="5370"/>
      <c r="R446" s="5370"/>
      <c r="S446" s="5370"/>
      <c r="T446" s="5370"/>
      <c r="U446" s="5370"/>
      <c r="V446" s="5371"/>
      <c r="W446" s="5478"/>
      <c r="X446" s="529"/>
      <c r="Y446" s="5400"/>
      <c r="Z446" s="5508"/>
      <c r="AA446" s="5508"/>
      <c r="AB446" s="529"/>
    </row>
    <row r="447" spans="1:28" ht="18" customHeight="1">
      <c r="A447" s="5400"/>
      <c r="B447" s="5598"/>
      <c r="C447" s="5599"/>
      <c r="D447" s="5599"/>
      <c r="E447" s="5599"/>
      <c r="F447" s="5599"/>
      <c r="G447" s="5599"/>
      <c r="H447" s="5599"/>
      <c r="I447" s="5599"/>
      <c r="J447" s="5599"/>
      <c r="K447" s="5599"/>
      <c r="L447" s="5599"/>
      <c r="M447" s="5599"/>
      <c r="N447" s="5406"/>
      <c r="O447" s="5369"/>
      <c r="P447" s="5370"/>
      <c r="Q447" s="5370"/>
      <c r="R447" s="5370"/>
      <c r="S447" s="5370"/>
      <c r="T447" s="5370"/>
      <c r="U447" s="5370"/>
      <c r="V447" s="5371"/>
      <c r="W447" s="5478"/>
      <c r="X447" s="529"/>
      <c r="Y447" s="5400"/>
      <c r="Z447" s="5508"/>
      <c r="AA447" s="5508"/>
      <c r="AB447" s="529"/>
    </row>
    <row r="448" spans="1:28" ht="18" customHeight="1">
      <c r="A448" s="5357"/>
      <c r="B448" s="5358" t="s">
        <v>277</v>
      </c>
      <c r="C448" s="5359"/>
      <c r="D448" s="5360" t="s">
        <v>278</v>
      </c>
      <c r="E448" s="5360"/>
      <c r="F448" s="5360"/>
      <c r="G448" s="5360"/>
      <c r="H448" s="5360"/>
      <c r="I448" s="5360"/>
      <c r="J448" s="5360"/>
      <c r="K448" s="5360"/>
      <c r="L448" s="5360"/>
      <c r="M448" s="5360"/>
      <c r="N448" s="5361"/>
      <c r="O448" s="5369" t="str">
        <f>D448</f>
        <v xml:space="preserve"> ?  Si vous avez plusieurs postits pour une recette NOM DE LA RECETTE MÈRE</v>
      </c>
      <c r="P448" s="5370"/>
      <c r="Q448" s="5370"/>
      <c r="R448" s="5370"/>
      <c r="S448" s="5370"/>
      <c r="T448" s="5370"/>
      <c r="U448" s="5370"/>
      <c r="V448" s="5371"/>
      <c r="W448" s="5478"/>
      <c r="X448" s="529"/>
      <c r="Y448" s="5357"/>
      <c r="Z448" s="1288" t="s">
        <v>1382</v>
      </c>
      <c r="AA448"/>
      <c r="AB448" s="529"/>
    </row>
    <row r="449" spans="1:28" ht="18" customHeight="1">
      <c r="A449" s="5357"/>
      <c r="B449" s="5358"/>
      <c r="C449" s="5359"/>
      <c r="D449" s="5360"/>
      <c r="E449" s="5360"/>
      <c r="F449" s="5360"/>
      <c r="G449" s="5360"/>
      <c r="H449" s="5360"/>
      <c r="I449" s="5360"/>
      <c r="J449" s="5360"/>
      <c r="K449" s="5360"/>
      <c r="L449" s="5360"/>
      <c r="M449" s="5360"/>
      <c r="N449" s="5361"/>
      <c r="O449" s="5369"/>
      <c r="P449" s="5370"/>
      <c r="Q449" s="5370"/>
      <c r="R449" s="5370"/>
      <c r="S449" s="5370"/>
      <c r="T449" s="5370"/>
      <c r="U449" s="5370"/>
      <c r="V449" s="5371"/>
      <c r="W449" s="5478"/>
      <c r="X449" s="529"/>
      <c r="Y449" s="5357"/>
      <c r="Z449" s="1288" t="s">
        <v>1382</v>
      </c>
      <c r="AA449"/>
      <c r="AB449" s="529"/>
    </row>
    <row r="450" spans="1:28" ht="18" customHeight="1">
      <c r="A450" s="5357"/>
      <c r="B450" s="5470" t="s">
        <v>324</v>
      </c>
      <c r="C450" s="5471"/>
      <c r="D450" s="5471"/>
      <c r="E450" s="5471"/>
      <c r="F450" s="5471"/>
      <c r="G450" s="5471"/>
      <c r="H450" s="5471"/>
      <c r="I450" s="5471"/>
      <c r="J450" s="5471"/>
      <c r="K450" s="5471"/>
      <c r="L450" s="5471"/>
      <c r="M450" s="5471"/>
      <c r="N450" s="5472"/>
      <c r="O450" s="5369" t="str">
        <f>B450</f>
        <v>AUTEUR</v>
      </c>
      <c r="P450" s="5370"/>
      <c r="Q450" s="5370"/>
      <c r="R450" s="5370"/>
      <c r="S450" s="5370"/>
      <c r="T450" s="5370"/>
      <c r="U450" s="5370"/>
      <c r="V450" s="5371"/>
      <c r="W450" s="5478"/>
      <c r="X450" s="529"/>
      <c r="Y450" s="5357"/>
      <c r="Z450" s="1288" t="s">
        <v>1382</v>
      </c>
      <c r="AA450"/>
      <c r="AB450" s="529"/>
    </row>
    <row r="451" spans="1:28" ht="18" customHeight="1">
      <c r="A451" s="5357"/>
      <c r="B451" s="5470"/>
      <c r="C451" s="5471"/>
      <c r="D451" s="5471"/>
      <c r="E451" s="5471"/>
      <c r="F451" s="5471"/>
      <c r="G451" s="5471"/>
      <c r="H451" s="5471"/>
      <c r="I451" s="5471"/>
      <c r="J451" s="5471"/>
      <c r="K451" s="5471"/>
      <c r="L451" s="5471"/>
      <c r="M451" s="5471"/>
      <c r="N451" s="5472"/>
      <c r="O451" s="5369"/>
      <c r="P451" s="5370"/>
      <c r="Q451" s="5370"/>
      <c r="R451" s="5370"/>
      <c r="S451" s="5370"/>
      <c r="T451" s="5370"/>
      <c r="U451" s="5370"/>
      <c r="V451" s="5371"/>
      <c r="W451" s="5478"/>
      <c r="X451" s="529"/>
      <c r="Y451" s="5357"/>
      <c r="Z451" s="1288" t="s">
        <v>1382</v>
      </c>
      <c r="AA451"/>
      <c r="AB451" s="529"/>
    </row>
    <row r="452" spans="1:28" ht="18" customHeight="1">
      <c r="A452" s="5357"/>
      <c r="B452" s="5372" t="s">
        <v>326</v>
      </c>
      <c r="C452" s="5373"/>
      <c r="D452" s="5373"/>
      <c r="E452" s="5373"/>
      <c r="F452" s="5373"/>
      <c r="G452" s="5373"/>
      <c r="H452" s="5373"/>
      <c r="I452" s="5373"/>
      <c r="J452" s="5373"/>
      <c r="K452" s="5373"/>
      <c r="L452" s="5373"/>
      <c r="M452" s="5373"/>
      <c r="N452" s="5374"/>
      <c r="O452" s="1326"/>
      <c r="P452" s="1326"/>
      <c r="Q452" s="1327"/>
      <c r="R452" s="1328"/>
      <c r="S452" s="1328"/>
      <c r="T452" s="1328"/>
      <c r="U452" s="1328"/>
      <c r="V452" s="1329"/>
      <c r="W452" s="5478"/>
      <c r="X452" s="529"/>
      <c r="Y452" s="5357"/>
      <c r="Z452" s="1288" t="s">
        <v>1382</v>
      </c>
      <c r="AA452"/>
      <c r="AB452" s="529"/>
    </row>
    <row r="453" spans="1:28" ht="18" customHeight="1">
      <c r="A453" s="5357"/>
      <c r="B453" s="5372"/>
      <c r="C453" s="5373"/>
      <c r="D453" s="5373"/>
      <c r="E453" s="5373"/>
      <c r="F453" s="5373"/>
      <c r="G453" s="5373"/>
      <c r="H453" s="5373"/>
      <c r="I453" s="5373"/>
      <c r="J453" s="5373"/>
      <c r="K453" s="5373"/>
      <c r="L453" s="5373"/>
      <c r="M453" s="5373"/>
      <c r="N453" s="5374"/>
      <c r="O453" s="1326"/>
      <c r="P453" s="1326"/>
      <c r="Q453" s="1327"/>
      <c r="R453" s="1328"/>
      <c r="S453" s="1328"/>
      <c r="T453" s="1328"/>
      <c r="U453" s="1328"/>
      <c r="V453" s="1329"/>
      <c r="W453" s="5478"/>
      <c r="X453" s="529"/>
      <c r="Y453" s="5357"/>
      <c r="Z453" s="1288" t="s">
        <v>1382</v>
      </c>
      <c r="AA453"/>
      <c r="AB453" s="529"/>
    </row>
    <row r="454" spans="1:28" ht="18" customHeight="1">
      <c r="A454" s="5357"/>
      <c r="B454" s="5372"/>
      <c r="C454" s="5373"/>
      <c r="D454" s="5373"/>
      <c r="E454" s="5373"/>
      <c r="F454" s="5373"/>
      <c r="G454" s="5373"/>
      <c r="H454" s="5373"/>
      <c r="I454" s="5373"/>
      <c r="J454" s="5373"/>
      <c r="K454" s="5373"/>
      <c r="L454" s="5373"/>
      <c r="M454" s="5373"/>
      <c r="N454" s="5374"/>
      <c r="O454" s="1326"/>
      <c r="P454" s="1326"/>
      <c r="Q454" s="1327"/>
      <c r="R454" s="1328"/>
      <c r="S454" s="1328"/>
      <c r="T454" s="1328"/>
      <c r="U454" s="1328"/>
      <c r="V454" s="1329"/>
      <c r="W454" s="5478"/>
      <c r="X454" s="529"/>
      <c r="Y454" s="5357"/>
      <c r="Z454" s="1288" t="s">
        <v>1382</v>
      </c>
      <c r="AA454"/>
      <c r="AB454" s="529"/>
    </row>
    <row r="455" spans="1:28" ht="18" customHeight="1">
      <c r="A455" s="5357"/>
      <c r="B455" s="5372"/>
      <c r="C455" s="5373"/>
      <c r="D455" s="5373"/>
      <c r="E455" s="5373"/>
      <c r="F455" s="5373"/>
      <c r="G455" s="5373"/>
      <c r="H455" s="5373"/>
      <c r="I455" s="5373"/>
      <c r="J455" s="5373"/>
      <c r="K455" s="5373"/>
      <c r="L455" s="5373"/>
      <c r="M455" s="5373"/>
      <c r="N455" s="5374"/>
      <c r="O455" s="1326"/>
      <c r="P455" s="1326"/>
      <c r="Q455" s="1327"/>
      <c r="R455" s="1328"/>
      <c r="S455" s="1328"/>
      <c r="T455" s="1328"/>
      <c r="U455" s="1328"/>
      <c r="V455" s="1329"/>
      <c r="W455" s="5478"/>
      <c r="X455" s="529"/>
      <c r="Y455" s="5357"/>
      <c r="Z455" s="1288" t="s">
        <v>1382</v>
      </c>
      <c r="AA455"/>
      <c r="AB455" s="529"/>
    </row>
    <row r="456" spans="1:28" ht="18" customHeight="1">
      <c r="A456" s="5357"/>
      <c r="B456" s="5372"/>
      <c r="C456" s="5373"/>
      <c r="D456" s="5373"/>
      <c r="E456" s="5373"/>
      <c r="F456" s="5373"/>
      <c r="G456" s="5373"/>
      <c r="H456" s="5373"/>
      <c r="I456" s="5373"/>
      <c r="J456" s="5373"/>
      <c r="K456" s="5373"/>
      <c r="L456" s="5373"/>
      <c r="M456" s="5373"/>
      <c r="N456" s="5374"/>
      <c r="O456" s="1326"/>
      <c r="P456" s="1326"/>
      <c r="Q456" s="1327"/>
      <c r="R456" s="1328"/>
      <c r="S456" s="1328"/>
      <c r="T456" s="1328"/>
      <c r="U456" s="1328"/>
      <c r="V456" s="1329"/>
      <c r="W456" s="5478"/>
      <c r="X456" s="529"/>
      <c r="Y456" s="5357"/>
      <c r="Z456" s="1288" t="s">
        <v>1382</v>
      </c>
      <c r="AA456"/>
      <c r="AB456" s="529"/>
    </row>
    <row r="457" spans="1:28" ht="18" customHeight="1">
      <c r="A457" s="5357"/>
      <c r="B457" s="5375"/>
      <c r="C457" s="5376"/>
      <c r="D457" s="5376"/>
      <c r="E457" s="5376"/>
      <c r="F457" s="5376"/>
      <c r="G457" s="5376"/>
      <c r="H457" s="5376"/>
      <c r="I457" s="5376"/>
      <c r="J457" s="5376"/>
      <c r="K457" s="5376"/>
      <c r="L457" s="5376"/>
      <c r="M457" s="5376"/>
      <c r="N457" s="5377"/>
      <c r="O457" s="1469"/>
      <c r="P457" s="1470"/>
      <c r="Q457" s="1470"/>
      <c r="R457" s="1470"/>
      <c r="S457" s="1471"/>
      <c r="T457" s="1471"/>
      <c r="U457" s="1471"/>
      <c r="V457" s="1472"/>
      <c r="W457" s="5478"/>
      <c r="X457" s="529"/>
      <c r="Y457" s="5357"/>
      <c r="Z457" s="1288" t="s">
        <v>1382</v>
      </c>
      <c r="AA457"/>
      <c r="AB457" s="529"/>
    </row>
    <row r="458" spans="1:28" ht="18" customHeight="1">
      <c r="A458" s="5357"/>
      <c r="B458" s="1474" t="s">
        <v>28</v>
      </c>
      <c r="C458" s="1475"/>
      <c r="D458" s="1476" t="s">
        <v>516</v>
      </c>
      <c r="E458" s="1477"/>
      <c r="F458" s="1478" t="s">
        <v>517</v>
      </c>
      <c r="G458" s="1479">
        <v>1</v>
      </c>
      <c r="H458" s="1480" t="s">
        <v>376</v>
      </c>
      <c r="I458" s="1481" t="str">
        <f>B445</f>
        <v>NOM de la recette a saisir ICI</v>
      </c>
      <c r="J458" s="994"/>
      <c r="K458" s="994"/>
      <c r="L458" s="1475"/>
      <c r="M458" s="5592" t="s">
        <v>13</v>
      </c>
      <c r="N458" s="5593"/>
      <c r="O458" s="5395" t="s">
        <v>1417</v>
      </c>
      <c r="P458" s="5396"/>
      <c r="Q458" s="5396"/>
      <c r="R458" s="5396"/>
      <c r="S458" s="5396"/>
      <c r="T458" s="5396"/>
      <c r="U458" s="5378">
        <f>H51</f>
        <v>16</v>
      </c>
      <c r="V458" s="5379"/>
      <c r="W458" s="5478"/>
      <c r="X458" s="529"/>
      <c r="Y458" s="5357"/>
      <c r="Z458" s="1288" t="s">
        <v>1382</v>
      </c>
      <c r="AA458"/>
      <c r="AB458" s="529"/>
    </row>
    <row r="459" spans="1:28" ht="18" customHeight="1">
      <c r="A459" s="5357"/>
      <c r="B459" s="1482" t="s">
        <v>12</v>
      </c>
      <c r="C459" s="1478" t="s">
        <v>518</v>
      </c>
      <c r="D459" s="1513" t="str">
        <f>C460</f>
        <v>portions</v>
      </c>
      <c r="E459" s="1240"/>
      <c r="F459" s="1478" t="s">
        <v>519</v>
      </c>
      <c r="G459" s="1483">
        <f>(M460/K460)*G458</f>
        <v>2000</v>
      </c>
      <c r="H459" s="1475"/>
      <c r="I459" s="1475"/>
      <c r="J459" s="1475"/>
      <c r="K459" s="1475"/>
      <c r="L459" s="1475"/>
      <c r="M459" s="5655" t="str">
        <f>C460</f>
        <v>portions</v>
      </c>
      <c r="N459" s="5656"/>
      <c r="O459" s="5395"/>
      <c r="P459" s="5396"/>
      <c r="Q459" s="5396"/>
      <c r="R459" s="5396"/>
      <c r="S459" s="5396"/>
      <c r="T459" s="5396"/>
      <c r="U459" s="5378"/>
      <c r="V459" s="5379"/>
      <c r="W459" s="5478"/>
      <c r="X459" s="529"/>
      <c r="Y459" s="5357"/>
      <c r="Z459" s="1288" t="s">
        <v>1382</v>
      </c>
      <c r="AA459"/>
      <c r="AB459" s="529"/>
    </row>
    <row r="460" spans="1:28" ht="18" customHeight="1">
      <c r="A460" s="5357"/>
      <c r="B460" s="5586">
        <v>4</v>
      </c>
      <c r="C460" s="5587" t="s">
        <v>520</v>
      </c>
      <c r="D460" s="1484"/>
      <c r="E460" s="1484"/>
      <c r="F460" s="1485" t="s">
        <v>521</v>
      </c>
      <c r="G460" s="1486">
        <f>B460</f>
        <v>4</v>
      </c>
      <c r="H460" s="1485" t="str">
        <f>C460</f>
        <v>portions</v>
      </c>
      <c r="I460" s="1484"/>
      <c r="J460" s="5588" t="s">
        <v>522</v>
      </c>
      <c r="K460" s="5589">
        <f>N508</f>
        <v>5.0000000000000001E-3</v>
      </c>
      <c r="L460" s="1487"/>
      <c r="M460" s="5590">
        <v>10</v>
      </c>
      <c r="N460" s="5591"/>
      <c r="O460" s="5385" t="s">
        <v>1420</v>
      </c>
      <c r="P460" s="5386"/>
      <c r="Q460" s="5386"/>
      <c r="R460" s="5386"/>
      <c r="S460" s="5386"/>
      <c r="T460" s="5386"/>
      <c r="U460" s="5387" t="str">
        <f>Q51</f>
        <v>Portions</v>
      </c>
      <c r="V460" s="5388"/>
      <c r="W460" s="5478"/>
      <c r="X460" s="529"/>
      <c r="Y460" s="5357"/>
      <c r="Z460" s="1288" t="s">
        <v>1382</v>
      </c>
      <c r="AA460"/>
      <c r="AB460" s="529"/>
    </row>
    <row r="461" spans="1:28" ht="18" customHeight="1">
      <c r="A461" s="5357"/>
      <c r="B461" s="5586"/>
      <c r="C461" s="5587"/>
      <c r="D461" s="1484"/>
      <c r="E461" s="1484"/>
      <c r="F461" s="1484"/>
      <c r="G461" s="5577">
        <f>K460/M460</f>
        <v>5.0000000000000001E-4</v>
      </c>
      <c r="H461" s="5577"/>
      <c r="I461" s="1484"/>
      <c r="J461" s="5588"/>
      <c r="K461" s="5589"/>
      <c r="L461" s="1487"/>
      <c r="M461" s="5590"/>
      <c r="N461" s="5591"/>
      <c r="O461" s="5385"/>
      <c r="P461" s="5386"/>
      <c r="Q461" s="5386"/>
      <c r="R461" s="5386"/>
      <c r="S461" s="5386"/>
      <c r="T461" s="5386"/>
      <c r="U461" s="5387"/>
      <c r="V461" s="5388"/>
      <c r="W461" s="5478"/>
      <c r="X461" s="529"/>
      <c r="Y461" s="5357"/>
      <c r="Z461" s="1288" t="s">
        <v>1382</v>
      </c>
      <c r="AA461"/>
      <c r="AB461" s="529"/>
    </row>
    <row r="462" spans="1:28" ht="18" customHeight="1">
      <c r="A462" s="5357"/>
      <c r="B462" s="5375"/>
      <c r="C462" s="5376"/>
      <c r="D462" s="5376"/>
      <c r="E462" s="5376"/>
      <c r="F462" s="5376"/>
      <c r="G462" s="5376"/>
      <c r="H462" s="5376"/>
      <c r="I462" s="5376"/>
      <c r="J462" s="5376"/>
      <c r="K462" s="5376"/>
      <c r="L462" s="5376"/>
      <c r="M462" s="5376"/>
      <c r="N462" s="5377"/>
      <c r="O462" s="1469"/>
      <c r="P462" s="1470"/>
      <c r="Q462" s="1470"/>
      <c r="R462" s="1470"/>
      <c r="S462" s="1471"/>
      <c r="T462" s="1471"/>
      <c r="U462" s="1471"/>
      <c r="V462" s="1472"/>
      <c r="W462" s="5478"/>
      <c r="X462" s="529"/>
      <c r="Y462" s="5357"/>
      <c r="Z462" s="1288" t="s">
        <v>1382</v>
      </c>
      <c r="AA462"/>
      <c r="AB462" s="529"/>
    </row>
    <row r="463" spans="1:28" ht="18" customHeight="1">
      <c r="A463" s="5357"/>
      <c r="B463" s="5601" t="s">
        <v>30</v>
      </c>
      <c r="C463" s="5602"/>
      <c r="D463" s="5602"/>
      <c r="E463" s="5603" t="s">
        <v>1275</v>
      </c>
      <c r="F463" s="5603"/>
      <c r="G463" s="5603"/>
      <c r="H463" s="5603"/>
      <c r="I463" s="5603"/>
      <c r="J463" s="5603"/>
      <c r="K463" s="5603"/>
      <c r="L463" s="1488"/>
      <c r="M463" s="1489"/>
      <c r="N463" s="1490"/>
      <c r="O463" s="1339"/>
      <c r="P463" s="1340"/>
      <c r="Q463" s="1340"/>
      <c r="R463" s="1340"/>
      <c r="S463" s="1341"/>
      <c r="T463" s="1341"/>
      <c r="U463" s="1341"/>
      <c r="V463" s="1342"/>
      <c r="W463" s="5478"/>
      <c r="X463" s="529"/>
      <c r="Y463" s="5357"/>
      <c r="Z463" s="1288" t="s">
        <v>1382</v>
      </c>
      <c r="AA463"/>
      <c r="AB463" s="529"/>
    </row>
    <row r="464" spans="1:28" ht="18" customHeight="1">
      <c r="A464" s="5357"/>
      <c r="B464" s="5581" t="s">
        <v>284</v>
      </c>
      <c r="C464" s="5582" t="s">
        <v>313</v>
      </c>
      <c r="D464" s="5582" t="s">
        <v>341</v>
      </c>
      <c r="E464" s="5603"/>
      <c r="F464" s="5603"/>
      <c r="G464" s="5603"/>
      <c r="H464" s="5603"/>
      <c r="I464" s="5603"/>
      <c r="J464" s="5603"/>
      <c r="K464" s="5603"/>
      <c r="L464" s="1488"/>
      <c r="M464" s="1488"/>
      <c r="N464" s="1491"/>
      <c r="O464" s="1339"/>
      <c r="P464" s="1340"/>
      <c r="Q464" s="1340"/>
      <c r="R464" s="1340"/>
      <c r="S464" s="1341"/>
      <c r="T464" s="1341"/>
      <c r="U464" s="1341"/>
      <c r="V464" s="1342"/>
      <c r="W464" s="5478"/>
      <c r="X464" s="529"/>
      <c r="Y464" s="5357"/>
      <c r="Z464" s="1288" t="s">
        <v>1382</v>
      </c>
      <c r="AA464"/>
      <c r="AB464" s="529"/>
    </row>
    <row r="465" spans="1:28" ht="18" customHeight="1">
      <c r="A465" s="5357"/>
      <c r="B465" s="5581"/>
      <c r="C465" s="5582"/>
      <c r="D465" s="5582"/>
      <c r="E465" s="1492" t="s">
        <v>27</v>
      </c>
      <c r="F465" s="1493"/>
      <c r="G465" s="1493"/>
      <c r="H465" s="1494"/>
      <c r="I465" s="1495"/>
      <c r="J465" s="1496"/>
      <c r="K465" s="1496"/>
      <c r="L465" s="1497"/>
      <c r="M465" s="1497"/>
      <c r="N465" s="1498"/>
      <c r="O465" s="1339"/>
      <c r="P465" s="1340"/>
      <c r="Q465" s="1340"/>
      <c r="R465" s="1340"/>
      <c r="S465" s="1341"/>
      <c r="T465" s="1341"/>
      <c r="U465" s="1341"/>
      <c r="V465" s="1342"/>
      <c r="W465" s="5478"/>
      <c r="X465" s="529"/>
      <c r="Y465" s="5357"/>
      <c r="Z465" s="1288" t="s">
        <v>1382</v>
      </c>
      <c r="AA465"/>
      <c r="AB465" s="529"/>
    </row>
    <row r="466" spans="1:28" ht="18" customHeight="1">
      <c r="A466" s="5357"/>
      <c r="B466" s="5581"/>
      <c r="C466" s="5582"/>
      <c r="D466" s="5582"/>
      <c r="E466" s="977" t="str">
        <f>SUBSTITUTE(ADDRESS(1,COLUMN(),4),"1","")</f>
        <v>E</v>
      </c>
      <c r="F466" s="1048"/>
      <c r="G466" s="1049"/>
      <c r="H466" s="1050"/>
      <c r="I466" s="1050"/>
      <c r="J466" s="1050"/>
      <c r="K466" s="1050"/>
      <c r="L466" s="1051"/>
      <c r="M466" s="1051"/>
      <c r="N466" s="68"/>
      <c r="O466" s="1332"/>
      <c r="P466" s="1333"/>
      <c r="Q466" s="1333"/>
      <c r="R466" s="1333"/>
      <c r="S466" s="1334"/>
      <c r="T466" s="1499" t="s">
        <v>284</v>
      </c>
      <c r="U466" s="1334" t="s">
        <v>313</v>
      </c>
      <c r="V466" s="1335" t="s">
        <v>1273</v>
      </c>
      <c r="W466" s="5478"/>
      <c r="X466" s="529"/>
      <c r="Y466" s="5357"/>
      <c r="Z466" s="1288" t="s">
        <v>1382</v>
      </c>
      <c r="AA466"/>
      <c r="AB466" s="529"/>
    </row>
    <row r="467" spans="1:28" ht="18" customHeight="1">
      <c r="A467" s="5357"/>
      <c r="B467" s="69"/>
      <c r="C467" s="70"/>
      <c r="D467" s="71"/>
      <c r="E467" s="1500"/>
      <c r="F467" s="982" t="s">
        <v>109</v>
      </c>
      <c r="G467" s="978"/>
      <c r="H467" s="978"/>
      <c r="I467" s="978"/>
      <c r="J467" s="1501">
        <f>E467</f>
        <v>0</v>
      </c>
      <c r="K467" s="979">
        <f t="shared" ref="K467:K506" si="18">IF(ISBLANK(B467),D467,(D467*B467))</f>
        <v>0</v>
      </c>
      <c r="L467" s="980">
        <f>IF(ISTEXT(B467),B467,IF(ISBLANK(B467),0,(B467/B460)*M460))</f>
        <v>0</v>
      </c>
      <c r="M467" s="981">
        <f t="shared" ref="M467:M479" si="19">C467</f>
        <v>0</v>
      </c>
      <c r="N467" s="35">
        <f>(K467/B460)*M460</f>
        <v>0</v>
      </c>
      <c r="O467" s="942"/>
      <c r="P467" s="942"/>
      <c r="Q467" s="942"/>
      <c r="R467" s="942"/>
      <c r="S467" s="1365">
        <f t="shared" ref="S467:S506" si="20">J467</f>
        <v>0</v>
      </c>
      <c r="T467" s="1502">
        <f>(L467/M460)*U458</f>
        <v>0</v>
      </c>
      <c r="U467" s="1510">
        <f t="shared" ref="U467:U506" si="21">M467</f>
        <v>0</v>
      </c>
      <c r="V467" s="1504">
        <f>(N467/M460)*U458</f>
        <v>0</v>
      </c>
      <c r="W467" s="5478"/>
      <c r="X467" s="529"/>
      <c r="Y467" s="5357"/>
      <c r="Z467" s="1288" t="s">
        <v>1382</v>
      </c>
      <c r="AA467"/>
      <c r="AB467" s="529"/>
    </row>
    <row r="468" spans="1:28" ht="18" customHeight="1">
      <c r="A468" s="5357"/>
      <c r="B468" s="72"/>
      <c r="C468" s="73"/>
      <c r="D468" s="34"/>
      <c r="E468" s="1505"/>
      <c r="F468" s="982" t="s">
        <v>241</v>
      </c>
      <c r="G468" s="982"/>
      <c r="H468" s="982"/>
      <c r="I468" s="982"/>
      <c r="J468" s="1501">
        <f>E468</f>
        <v>0</v>
      </c>
      <c r="K468" s="979">
        <f t="shared" si="18"/>
        <v>0</v>
      </c>
      <c r="L468" s="980">
        <f>IF(ISTEXT(B468),B468,IF(ISBLANK(B468),0,(B468/B460)*M460))</f>
        <v>0</v>
      </c>
      <c r="M468" s="981">
        <f t="shared" si="19"/>
        <v>0</v>
      </c>
      <c r="N468" s="35">
        <f>(K468/B460)*M460</f>
        <v>0</v>
      </c>
      <c r="O468" s="942"/>
      <c r="P468" s="942"/>
      <c r="Q468" s="942"/>
      <c r="R468" s="942"/>
      <c r="S468" s="1365">
        <f t="shared" si="20"/>
        <v>0</v>
      </c>
      <c r="T468" s="1502">
        <f>(L468/M460)*U458</f>
        <v>0</v>
      </c>
      <c r="U468" s="1510">
        <f t="shared" si="21"/>
        <v>0</v>
      </c>
      <c r="V468" s="1504">
        <f>(N468/M460)*U458</f>
        <v>0</v>
      </c>
      <c r="W468" s="5478"/>
      <c r="X468" s="529"/>
      <c r="Y468" s="5357"/>
      <c r="Z468" s="1288" t="s">
        <v>1382</v>
      </c>
      <c r="AA468"/>
      <c r="AB468" s="529"/>
    </row>
    <row r="469" spans="1:28" ht="18" customHeight="1">
      <c r="A469" s="5357"/>
      <c r="B469" s="72">
        <v>1</v>
      </c>
      <c r="C469" s="73" t="s">
        <v>534</v>
      </c>
      <c r="D469" s="34">
        <v>2E-3</v>
      </c>
      <c r="E469" s="1505" t="s">
        <v>535</v>
      </c>
      <c r="F469" s="982"/>
      <c r="G469" s="982"/>
      <c r="H469" s="982"/>
      <c r="I469" s="982"/>
      <c r="J469" s="1501" t="str">
        <f>E469</f>
        <v>ail</v>
      </c>
      <c r="K469" s="979">
        <f t="shared" si="18"/>
        <v>2E-3</v>
      </c>
      <c r="L469" s="980">
        <f>IF(ISTEXT(B469),B469,IF(ISBLANK(B469),0,(B469/B460)*M460))</f>
        <v>2.5</v>
      </c>
      <c r="M469" s="981" t="str">
        <f t="shared" si="19"/>
        <v>gousse(s)</v>
      </c>
      <c r="N469" s="35">
        <f>(K469/B460)*M460</f>
        <v>5.0000000000000001E-3</v>
      </c>
      <c r="O469" s="942"/>
      <c r="P469" s="942"/>
      <c r="Q469" s="942"/>
      <c r="R469" s="942"/>
      <c r="S469" s="1365" t="str">
        <f t="shared" si="20"/>
        <v>ail</v>
      </c>
      <c r="T469" s="1502">
        <f>(L469/M460)*U458</f>
        <v>4</v>
      </c>
      <c r="U469" s="1510" t="str">
        <f t="shared" si="21"/>
        <v>gousse(s)</v>
      </c>
      <c r="V469" s="1504">
        <f>(N469/M460)*U458</f>
        <v>8.0000000000000002E-3</v>
      </c>
      <c r="W469" s="5478"/>
      <c r="X469" s="529"/>
      <c r="Y469" s="5357"/>
      <c r="Z469" s="1288" t="s">
        <v>1382</v>
      </c>
      <c r="AA469"/>
      <c r="AB469" s="529"/>
    </row>
    <row r="470" spans="1:28" ht="18" customHeight="1">
      <c r="A470" s="5357"/>
      <c r="B470" s="72"/>
      <c r="C470" s="73"/>
      <c r="D470" s="34"/>
      <c r="E470" s="1505"/>
      <c r="F470" s="982"/>
      <c r="G470" s="982"/>
      <c r="H470" s="982"/>
      <c r="I470" s="982"/>
      <c r="J470" s="1501">
        <f t="shared" ref="J470:J506" si="22">E470</f>
        <v>0</v>
      </c>
      <c r="K470" s="979">
        <f t="shared" si="18"/>
        <v>0</v>
      </c>
      <c r="L470" s="980">
        <f>IF(ISTEXT(B470),B470,IF(ISBLANK(B470),0,(B470/B460)*M460))</f>
        <v>0</v>
      </c>
      <c r="M470" s="981">
        <f t="shared" si="19"/>
        <v>0</v>
      </c>
      <c r="N470" s="35">
        <f>(K470/B460)*M460</f>
        <v>0</v>
      </c>
      <c r="O470" s="942"/>
      <c r="P470" s="942"/>
      <c r="Q470" s="942"/>
      <c r="R470" s="942"/>
      <c r="S470" s="1365">
        <f t="shared" si="20"/>
        <v>0</v>
      </c>
      <c r="T470" s="1502">
        <f>(L470/M460)*U458</f>
        <v>0</v>
      </c>
      <c r="U470" s="1510">
        <f t="shared" si="21"/>
        <v>0</v>
      </c>
      <c r="V470" s="1504">
        <f>(N470/M460)*U458</f>
        <v>0</v>
      </c>
      <c r="W470" s="5478"/>
      <c r="X470" s="529"/>
      <c r="Y470" s="5357"/>
      <c r="Z470" s="1288" t="s">
        <v>1382</v>
      </c>
      <c r="AA470"/>
      <c r="AB470" s="529"/>
    </row>
    <row r="471" spans="1:28" ht="18" customHeight="1">
      <c r="A471" s="5357"/>
      <c r="B471" s="72"/>
      <c r="C471" s="73"/>
      <c r="D471" s="34"/>
      <c r="E471" s="1505"/>
      <c r="F471" s="982"/>
      <c r="G471" s="982"/>
      <c r="H471" s="982"/>
      <c r="I471" s="982"/>
      <c r="J471" s="1501">
        <f t="shared" si="22"/>
        <v>0</v>
      </c>
      <c r="K471" s="979">
        <f t="shared" si="18"/>
        <v>0</v>
      </c>
      <c r="L471" s="980">
        <f>IF(ISTEXT(B471),B471,IF(ISBLANK(B471),0,(B471/B460)*M460))</f>
        <v>0</v>
      </c>
      <c r="M471" s="981">
        <f t="shared" si="19"/>
        <v>0</v>
      </c>
      <c r="N471" s="35">
        <f>(K471/B460)*M460</f>
        <v>0</v>
      </c>
      <c r="O471" s="942"/>
      <c r="P471" s="942"/>
      <c r="Q471" s="942"/>
      <c r="R471" s="942"/>
      <c r="S471" s="1365">
        <f t="shared" si="20"/>
        <v>0</v>
      </c>
      <c r="T471" s="1502">
        <f>(L471/M460)*U458</f>
        <v>0</v>
      </c>
      <c r="U471" s="1510">
        <f t="shared" si="21"/>
        <v>0</v>
      </c>
      <c r="V471" s="1504">
        <f>(N471/M460)*U458</f>
        <v>0</v>
      </c>
      <c r="W471" s="5478"/>
      <c r="X471" s="529"/>
      <c r="Y471" s="5357"/>
      <c r="Z471" s="1288" t="s">
        <v>1382</v>
      </c>
      <c r="AA471"/>
      <c r="AB471" s="529"/>
    </row>
    <row r="472" spans="1:28" ht="18" customHeight="1">
      <c r="A472" s="5357"/>
      <c r="B472" s="72"/>
      <c r="C472" s="73"/>
      <c r="D472" s="34"/>
      <c r="E472" s="1505"/>
      <c r="F472" s="982"/>
      <c r="G472" s="982"/>
      <c r="H472" s="982"/>
      <c r="I472" s="982"/>
      <c r="J472" s="1501">
        <f t="shared" si="22"/>
        <v>0</v>
      </c>
      <c r="K472" s="979">
        <f t="shared" si="18"/>
        <v>0</v>
      </c>
      <c r="L472" s="980">
        <f>IF(ISTEXT(B472),B472,IF(ISBLANK(B472),0,(B472/B460)*M460))</f>
        <v>0</v>
      </c>
      <c r="M472" s="981">
        <f t="shared" si="19"/>
        <v>0</v>
      </c>
      <c r="N472" s="35">
        <f>(K472/B460)*M460</f>
        <v>0</v>
      </c>
      <c r="O472" s="942"/>
      <c r="P472" s="942"/>
      <c r="Q472" s="942"/>
      <c r="R472" s="942"/>
      <c r="S472" s="1365">
        <f t="shared" si="20"/>
        <v>0</v>
      </c>
      <c r="T472" s="1502">
        <f>(L472/M460)*U458</f>
        <v>0</v>
      </c>
      <c r="U472" s="1510">
        <f t="shared" si="21"/>
        <v>0</v>
      </c>
      <c r="V472" s="1504">
        <f>(N472/M460)*U458</f>
        <v>0</v>
      </c>
      <c r="W472" s="5478"/>
      <c r="X472" s="529"/>
      <c r="Y472" s="5357"/>
      <c r="Z472" s="1288" t="s">
        <v>1382</v>
      </c>
      <c r="AA472"/>
      <c r="AB472" s="529"/>
    </row>
    <row r="473" spans="1:28" ht="18" customHeight="1">
      <c r="A473" s="5357"/>
      <c r="B473" s="72"/>
      <c r="C473" s="73"/>
      <c r="D473" s="34"/>
      <c r="E473" s="1505"/>
      <c r="F473" s="982"/>
      <c r="G473" s="982"/>
      <c r="H473" s="982"/>
      <c r="I473" s="982"/>
      <c r="J473" s="1501">
        <f t="shared" si="22"/>
        <v>0</v>
      </c>
      <c r="K473" s="979">
        <f t="shared" si="18"/>
        <v>0</v>
      </c>
      <c r="L473" s="980">
        <f>IF(ISTEXT(B473),B473,IF(ISBLANK(B473),0,(B473/B460)*M460))</f>
        <v>0</v>
      </c>
      <c r="M473" s="981">
        <f t="shared" si="19"/>
        <v>0</v>
      </c>
      <c r="N473" s="35">
        <f>(K473/B460)*M460</f>
        <v>0</v>
      </c>
      <c r="O473" s="942"/>
      <c r="P473" s="942"/>
      <c r="Q473" s="942"/>
      <c r="R473" s="942"/>
      <c r="S473" s="1365">
        <f t="shared" si="20"/>
        <v>0</v>
      </c>
      <c r="T473" s="1502">
        <f>(L473/M460)*U458</f>
        <v>0</v>
      </c>
      <c r="U473" s="1510">
        <f t="shared" si="21"/>
        <v>0</v>
      </c>
      <c r="V473" s="1504">
        <f>(N473/M460)*U458</f>
        <v>0</v>
      </c>
      <c r="W473" s="5478"/>
      <c r="X473" s="529"/>
      <c r="Y473" s="5357"/>
      <c r="Z473" s="1288" t="s">
        <v>1382</v>
      </c>
      <c r="AA473"/>
      <c r="AB473" s="529"/>
    </row>
    <row r="474" spans="1:28" ht="18" customHeight="1">
      <c r="A474" s="5357"/>
      <c r="B474" s="72"/>
      <c r="C474" s="73"/>
      <c r="D474" s="34"/>
      <c r="E474" s="1505"/>
      <c r="F474" s="982"/>
      <c r="G474" s="982"/>
      <c r="H474" s="982"/>
      <c r="I474" s="982"/>
      <c r="J474" s="1501">
        <f t="shared" si="22"/>
        <v>0</v>
      </c>
      <c r="K474" s="979">
        <f t="shared" si="18"/>
        <v>0</v>
      </c>
      <c r="L474" s="980">
        <f>IF(ISTEXT(B474),B474,IF(ISBLANK(B474),0,(B474/B460)*M460))</f>
        <v>0</v>
      </c>
      <c r="M474" s="981">
        <f t="shared" si="19"/>
        <v>0</v>
      </c>
      <c r="N474" s="35">
        <f>(K474/B460)*M460</f>
        <v>0</v>
      </c>
      <c r="O474" s="942"/>
      <c r="P474" s="942"/>
      <c r="Q474" s="942"/>
      <c r="R474" s="942"/>
      <c r="S474" s="1365">
        <f t="shared" si="20"/>
        <v>0</v>
      </c>
      <c r="T474" s="1502">
        <f>(L474/M460)*U458</f>
        <v>0</v>
      </c>
      <c r="U474" s="1510">
        <f t="shared" si="21"/>
        <v>0</v>
      </c>
      <c r="V474" s="1504">
        <f>(N474/M460)*U458</f>
        <v>0</v>
      </c>
      <c r="W474" s="5478"/>
      <c r="X474" s="529"/>
      <c r="Y474" s="5357"/>
      <c r="Z474" s="1288" t="s">
        <v>1382</v>
      </c>
      <c r="AA474"/>
      <c r="AB474" s="529"/>
    </row>
    <row r="475" spans="1:28" ht="18" customHeight="1">
      <c r="A475" s="5357"/>
      <c r="B475" s="72"/>
      <c r="C475" s="73"/>
      <c r="D475" s="34"/>
      <c r="E475" s="1505"/>
      <c r="F475" s="982"/>
      <c r="G475" s="982"/>
      <c r="H475" s="982"/>
      <c r="I475" s="982"/>
      <c r="J475" s="1501">
        <f t="shared" si="22"/>
        <v>0</v>
      </c>
      <c r="K475" s="979">
        <f t="shared" si="18"/>
        <v>0</v>
      </c>
      <c r="L475" s="980">
        <f>IF(ISTEXT(B475),B475,IF(ISBLANK(B475),0,(B475/B460)*M460))</f>
        <v>0</v>
      </c>
      <c r="M475" s="981">
        <f t="shared" si="19"/>
        <v>0</v>
      </c>
      <c r="N475" s="35">
        <f>(K475/B460)*M460</f>
        <v>0</v>
      </c>
      <c r="O475" s="942"/>
      <c r="P475" s="942"/>
      <c r="Q475" s="942"/>
      <c r="R475" s="942"/>
      <c r="S475" s="1365">
        <f t="shared" si="20"/>
        <v>0</v>
      </c>
      <c r="T475" s="1502">
        <f>(L475/M460)*U458</f>
        <v>0</v>
      </c>
      <c r="U475" s="1510">
        <f t="shared" si="21"/>
        <v>0</v>
      </c>
      <c r="V475" s="1504">
        <f>(N475/M460)*U458</f>
        <v>0</v>
      </c>
      <c r="W475" s="5478"/>
      <c r="X475" s="529"/>
      <c r="Y475" s="5357"/>
      <c r="Z475" s="1288" t="s">
        <v>1382</v>
      </c>
      <c r="AA475"/>
      <c r="AB475" s="529"/>
    </row>
    <row r="476" spans="1:28" ht="18" customHeight="1">
      <c r="A476" s="5357"/>
      <c r="B476" s="72"/>
      <c r="C476" s="73"/>
      <c r="D476" s="34"/>
      <c r="E476" s="1505"/>
      <c r="F476" s="982"/>
      <c r="G476" s="982"/>
      <c r="H476" s="982"/>
      <c r="I476" s="982"/>
      <c r="J476" s="1501">
        <f t="shared" si="22"/>
        <v>0</v>
      </c>
      <c r="K476" s="979">
        <f t="shared" si="18"/>
        <v>0</v>
      </c>
      <c r="L476" s="980">
        <f>IF(ISTEXT(B476),B476,IF(ISBLANK(B476),0,(B476/B460)*M460))</f>
        <v>0</v>
      </c>
      <c r="M476" s="981">
        <f t="shared" si="19"/>
        <v>0</v>
      </c>
      <c r="N476" s="35">
        <f>(K476/B460)*M460</f>
        <v>0</v>
      </c>
      <c r="O476" s="942"/>
      <c r="P476" s="942"/>
      <c r="Q476" s="942"/>
      <c r="R476" s="942"/>
      <c r="S476" s="1365">
        <f t="shared" si="20"/>
        <v>0</v>
      </c>
      <c r="T476" s="1502">
        <f>(L476/M460)*U458</f>
        <v>0</v>
      </c>
      <c r="U476" s="1510">
        <f t="shared" si="21"/>
        <v>0</v>
      </c>
      <c r="V476" s="1504">
        <f>(N476/M460)*U458</f>
        <v>0</v>
      </c>
      <c r="W476" s="5478"/>
      <c r="X476" s="529"/>
      <c r="Y476" s="5357"/>
      <c r="Z476" s="1288" t="s">
        <v>1382</v>
      </c>
      <c r="AA476"/>
      <c r="AB476" s="529"/>
    </row>
    <row r="477" spans="1:28" ht="18" customHeight="1">
      <c r="A477" s="5357"/>
      <c r="B477" s="72"/>
      <c r="C477" s="73"/>
      <c r="D477" s="34"/>
      <c r="E477" s="1505"/>
      <c r="F477" s="982"/>
      <c r="G477" s="982"/>
      <c r="H477" s="982"/>
      <c r="I477" s="982"/>
      <c r="J477" s="1501">
        <f t="shared" si="22"/>
        <v>0</v>
      </c>
      <c r="K477" s="979">
        <f t="shared" si="18"/>
        <v>0</v>
      </c>
      <c r="L477" s="980">
        <f>IF(ISTEXT(B477),B477,IF(ISBLANK(B477),0,(B477/B460)*M460))</f>
        <v>0</v>
      </c>
      <c r="M477" s="981">
        <f t="shared" si="19"/>
        <v>0</v>
      </c>
      <c r="N477" s="35">
        <f>(K477/B460)*M460</f>
        <v>0</v>
      </c>
      <c r="O477" s="942"/>
      <c r="P477" s="942"/>
      <c r="Q477" s="942"/>
      <c r="R477" s="942"/>
      <c r="S477" s="1365">
        <f t="shared" si="20"/>
        <v>0</v>
      </c>
      <c r="T477" s="1502">
        <f>(L477/M460)*U458</f>
        <v>0</v>
      </c>
      <c r="U477" s="1510">
        <f t="shared" si="21"/>
        <v>0</v>
      </c>
      <c r="V477" s="1504">
        <f>(N477/M460)*U458</f>
        <v>0</v>
      </c>
      <c r="W477" s="5478"/>
      <c r="X477" s="529"/>
      <c r="Y477" s="5357"/>
      <c r="Z477" s="1288" t="s">
        <v>1382</v>
      </c>
      <c r="AA477"/>
      <c r="AB477" s="529"/>
    </row>
    <row r="478" spans="1:28" ht="18" customHeight="1">
      <c r="A478" s="5357"/>
      <c r="B478" s="72"/>
      <c r="C478" s="73"/>
      <c r="D478" s="34"/>
      <c r="E478" s="1505"/>
      <c r="F478" s="982"/>
      <c r="G478" s="982"/>
      <c r="H478" s="982"/>
      <c r="I478" s="982"/>
      <c r="J478" s="1501">
        <f t="shared" si="22"/>
        <v>0</v>
      </c>
      <c r="K478" s="979">
        <f t="shared" si="18"/>
        <v>0</v>
      </c>
      <c r="L478" s="980">
        <f>IF(ISTEXT(B478),B478,IF(ISBLANK(B478),0,(B478/B460)*M460))</f>
        <v>0</v>
      </c>
      <c r="M478" s="981">
        <f t="shared" si="19"/>
        <v>0</v>
      </c>
      <c r="N478" s="35">
        <f>(K478/B460)*M460</f>
        <v>0</v>
      </c>
      <c r="O478" s="942"/>
      <c r="P478" s="942"/>
      <c r="Q478" s="942"/>
      <c r="R478" s="942"/>
      <c r="S478" s="1365">
        <f t="shared" si="20"/>
        <v>0</v>
      </c>
      <c r="T478" s="1502">
        <f>(L478/M460)*U458</f>
        <v>0</v>
      </c>
      <c r="U478" s="1510">
        <f t="shared" si="21"/>
        <v>0</v>
      </c>
      <c r="V478" s="1504">
        <f>(N478/M460)*U458</f>
        <v>0</v>
      </c>
      <c r="W478" s="5478"/>
      <c r="X478" s="529"/>
      <c r="Y478" s="5357"/>
      <c r="Z478" s="1288" t="s">
        <v>1382</v>
      </c>
      <c r="AA478"/>
      <c r="AB478" s="529"/>
    </row>
    <row r="479" spans="1:28" ht="18" customHeight="1">
      <c r="A479" s="5357"/>
      <c r="B479" s="72"/>
      <c r="C479" s="73"/>
      <c r="D479" s="34"/>
      <c r="E479" s="1505"/>
      <c r="F479" s="982"/>
      <c r="G479" s="982"/>
      <c r="H479" s="982"/>
      <c r="I479" s="982"/>
      <c r="J479" s="1501">
        <f t="shared" si="22"/>
        <v>0</v>
      </c>
      <c r="K479" s="979">
        <f t="shared" si="18"/>
        <v>0</v>
      </c>
      <c r="L479" s="980">
        <f>IF(ISTEXT(B479),B479,IF(ISBLANK(B479),0,(B479/B460)*M460))</f>
        <v>0</v>
      </c>
      <c r="M479" s="981">
        <f t="shared" si="19"/>
        <v>0</v>
      </c>
      <c r="N479" s="35">
        <f>(K479/B460)*M460</f>
        <v>0</v>
      </c>
      <c r="O479" s="942"/>
      <c r="P479" s="942"/>
      <c r="Q479" s="942"/>
      <c r="R479" s="942"/>
      <c r="S479" s="1365">
        <f t="shared" si="20"/>
        <v>0</v>
      </c>
      <c r="T479" s="1502">
        <f>(L479/M460)*U458</f>
        <v>0</v>
      </c>
      <c r="U479" s="1510">
        <f t="shared" si="21"/>
        <v>0</v>
      </c>
      <c r="V479" s="1504">
        <f>(N479/M460)*U458</f>
        <v>0</v>
      </c>
      <c r="W479" s="5478"/>
      <c r="X479" s="529"/>
      <c r="Y479" s="5357"/>
      <c r="Z479" s="1288" t="s">
        <v>1382</v>
      </c>
      <c r="AA479"/>
      <c r="AB479" s="529"/>
    </row>
    <row r="480" spans="1:28" ht="18" customHeight="1">
      <c r="A480" s="5357"/>
      <c r="B480" s="72"/>
      <c r="C480" s="73"/>
      <c r="D480" s="34"/>
      <c r="E480" s="1505"/>
      <c r="F480" s="982"/>
      <c r="G480" s="982"/>
      <c r="H480" s="982"/>
      <c r="I480" s="982"/>
      <c r="J480" s="1501">
        <f t="shared" si="22"/>
        <v>0</v>
      </c>
      <c r="K480" s="979">
        <f t="shared" si="18"/>
        <v>0</v>
      </c>
      <c r="L480" s="980">
        <f>IF(ISTEXT(B480),B480,IF(ISBLANK(B480),0,(B480/B460)*M460))</f>
        <v>0</v>
      </c>
      <c r="M480" s="981">
        <f>C480</f>
        <v>0</v>
      </c>
      <c r="N480" s="35">
        <f>(K480/B460)*M460</f>
        <v>0</v>
      </c>
      <c r="O480" s="942"/>
      <c r="P480" s="942"/>
      <c r="Q480" s="942"/>
      <c r="R480" s="942"/>
      <c r="S480" s="1365">
        <f t="shared" si="20"/>
        <v>0</v>
      </c>
      <c r="T480" s="1502">
        <f>(L480/M460)*U458</f>
        <v>0</v>
      </c>
      <c r="U480" s="1510">
        <f t="shared" si="21"/>
        <v>0</v>
      </c>
      <c r="V480" s="1504">
        <f>(N480/M460)*U458</f>
        <v>0</v>
      </c>
      <c r="W480" s="5478"/>
      <c r="X480" s="529"/>
      <c r="Y480" s="5357"/>
      <c r="Z480" s="1288" t="s">
        <v>1382</v>
      </c>
      <c r="AA480"/>
      <c r="AB480" s="529"/>
    </row>
    <row r="481" spans="1:28" ht="18" customHeight="1">
      <c r="A481" s="5357"/>
      <c r="B481" s="72"/>
      <c r="C481" s="73"/>
      <c r="D481" s="34"/>
      <c r="E481" s="1505"/>
      <c r="F481" s="982"/>
      <c r="G481" s="982"/>
      <c r="H481" s="982"/>
      <c r="I481" s="982"/>
      <c r="J481" s="1501">
        <f t="shared" si="22"/>
        <v>0</v>
      </c>
      <c r="K481" s="979">
        <f t="shared" si="18"/>
        <v>0</v>
      </c>
      <c r="L481" s="980">
        <f>IF(ISTEXT(B481),B481,IF(ISBLANK(B481),0,(B481/B460)*M460))</f>
        <v>0</v>
      </c>
      <c r="M481" s="981">
        <f t="shared" ref="M481:M506" si="23">C481</f>
        <v>0</v>
      </c>
      <c r="N481" s="35">
        <f>(K481/B460)*M460</f>
        <v>0</v>
      </c>
      <c r="O481" s="942"/>
      <c r="P481" s="942"/>
      <c r="Q481" s="942"/>
      <c r="R481" s="942"/>
      <c r="S481" s="1365">
        <f t="shared" si="20"/>
        <v>0</v>
      </c>
      <c r="T481" s="1502">
        <f>(L481/M460)*U458</f>
        <v>0</v>
      </c>
      <c r="U481" s="1510">
        <f t="shared" si="21"/>
        <v>0</v>
      </c>
      <c r="V481" s="1504">
        <f>(N481/M460)*U458</f>
        <v>0</v>
      </c>
      <c r="W481" s="5478"/>
      <c r="X481" s="529"/>
      <c r="Y481" s="5357"/>
      <c r="Z481" s="1288" t="s">
        <v>1382</v>
      </c>
      <c r="AA481"/>
      <c r="AB481" s="529"/>
    </row>
    <row r="482" spans="1:28" ht="18" customHeight="1">
      <c r="A482" s="5357"/>
      <c r="B482" s="72"/>
      <c r="C482" s="73"/>
      <c r="D482" s="34"/>
      <c r="E482" s="1505"/>
      <c r="F482" s="982"/>
      <c r="G482" s="982"/>
      <c r="H482" s="982"/>
      <c r="I482" s="982"/>
      <c r="J482" s="1501">
        <f t="shared" si="22"/>
        <v>0</v>
      </c>
      <c r="K482" s="979">
        <f t="shared" si="18"/>
        <v>0</v>
      </c>
      <c r="L482" s="980">
        <f>IF(ISTEXT(B482),B482,IF(ISBLANK(B482),0,(B482/B460)*M460))</f>
        <v>0</v>
      </c>
      <c r="M482" s="981">
        <f t="shared" si="23"/>
        <v>0</v>
      </c>
      <c r="N482" s="35">
        <f>(K482/B460)*M460</f>
        <v>0</v>
      </c>
      <c r="O482" s="942"/>
      <c r="P482" s="942"/>
      <c r="Q482" s="942"/>
      <c r="R482" s="942"/>
      <c r="S482" s="1365">
        <f t="shared" si="20"/>
        <v>0</v>
      </c>
      <c r="T482" s="1502">
        <f>(L482/M460)*U458</f>
        <v>0</v>
      </c>
      <c r="U482" s="1510">
        <f t="shared" si="21"/>
        <v>0</v>
      </c>
      <c r="V482" s="1504">
        <f>(N482/M460)*U458</f>
        <v>0</v>
      </c>
      <c r="W482" s="5478"/>
      <c r="X482" s="529"/>
      <c r="Y482" s="5357"/>
      <c r="Z482" s="1288" t="s">
        <v>1382</v>
      </c>
      <c r="AA482"/>
      <c r="AB482" s="529"/>
    </row>
    <row r="483" spans="1:28" ht="18" customHeight="1">
      <c r="A483" s="5357"/>
      <c r="B483" s="72"/>
      <c r="C483" s="73"/>
      <c r="D483" s="34"/>
      <c r="E483" s="1505"/>
      <c r="F483" s="982"/>
      <c r="G483" s="982"/>
      <c r="H483" s="982"/>
      <c r="I483" s="982"/>
      <c r="J483" s="1501">
        <f t="shared" si="22"/>
        <v>0</v>
      </c>
      <c r="K483" s="979">
        <f t="shared" si="18"/>
        <v>0</v>
      </c>
      <c r="L483" s="980">
        <f>IF(ISTEXT(B483),B483,IF(ISBLANK(B483),0,(B483/B460)*M460))</f>
        <v>0</v>
      </c>
      <c r="M483" s="981">
        <f t="shared" si="23"/>
        <v>0</v>
      </c>
      <c r="N483" s="35">
        <f>(K483/B460)*M460</f>
        <v>0</v>
      </c>
      <c r="O483" s="942"/>
      <c r="P483" s="942"/>
      <c r="Q483" s="942"/>
      <c r="R483" s="942"/>
      <c r="S483" s="1365">
        <f t="shared" si="20"/>
        <v>0</v>
      </c>
      <c r="T483" s="1502">
        <f>(L483/M460)*U458</f>
        <v>0</v>
      </c>
      <c r="U483" s="1510">
        <f t="shared" si="21"/>
        <v>0</v>
      </c>
      <c r="V483" s="1504">
        <f>(N483/M460)*U458</f>
        <v>0</v>
      </c>
      <c r="W483" s="5478"/>
      <c r="X483" s="529"/>
      <c r="Y483" s="5357"/>
      <c r="Z483" s="1288" t="s">
        <v>1382</v>
      </c>
      <c r="AA483"/>
      <c r="AB483" s="529"/>
    </row>
    <row r="484" spans="1:28" ht="18" customHeight="1">
      <c r="A484" s="5357"/>
      <c r="B484" s="72"/>
      <c r="C484" s="73"/>
      <c r="D484" s="34"/>
      <c r="E484" s="1505"/>
      <c r="F484" s="982"/>
      <c r="G484" s="982"/>
      <c r="H484" s="982"/>
      <c r="I484" s="982"/>
      <c r="J484" s="1501">
        <f t="shared" si="22"/>
        <v>0</v>
      </c>
      <c r="K484" s="979">
        <f t="shared" si="18"/>
        <v>0</v>
      </c>
      <c r="L484" s="980">
        <f>IF(ISTEXT(B484),B484,IF(ISBLANK(B484),0,(B484/B460)*M460))</f>
        <v>0</v>
      </c>
      <c r="M484" s="981">
        <f t="shared" si="23"/>
        <v>0</v>
      </c>
      <c r="N484" s="35">
        <f>(K484/B460)*M460</f>
        <v>0</v>
      </c>
      <c r="O484" s="942"/>
      <c r="P484" s="942"/>
      <c r="Q484" s="942"/>
      <c r="R484" s="942"/>
      <c r="S484" s="1365">
        <f t="shared" si="20"/>
        <v>0</v>
      </c>
      <c r="T484" s="1502">
        <f>(L484/M460)*U458</f>
        <v>0</v>
      </c>
      <c r="U484" s="1510">
        <f t="shared" si="21"/>
        <v>0</v>
      </c>
      <c r="V484" s="1504">
        <f>(N484/M460)*U458</f>
        <v>0</v>
      </c>
      <c r="W484" s="5478"/>
      <c r="X484" s="529"/>
      <c r="Y484" s="5357"/>
      <c r="Z484" s="1288" t="s">
        <v>1382</v>
      </c>
      <c r="AA484"/>
      <c r="AB484" s="529"/>
    </row>
    <row r="485" spans="1:28" ht="18" customHeight="1">
      <c r="A485" s="5357"/>
      <c r="B485" s="72"/>
      <c r="C485" s="73"/>
      <c r="D485" s="34"/>
      <c r="E485" s="1505"/>
      <c r="F485" s="982"/>
      <c r="G485" s="982"/>
      <c r="H485" s="982"/>
      <c r="I485" s="982"/>
      <c r="J485" s="1501">
        <f t="shared" si="22"/>
        <v>0</v>
      </c>
      <c r="K485" s="979">
        <f t="shared" si="18"/>
        <v>0</v>
      </c>
      <c r="L485" s="980">
        <f>IF(ISTEXT(B485),B485,IF(ISBLANK(B485),0,(B485/B460)*M460))</f>
        <v>0</v>
      </c>
      <c r="M485" s="981">
        <f t="shared" si="23"/>
        <v>0</v>
      </c>
      <c r="N485" s="35">
        <f>(K485/B460)*M460</f>
        <v>0</v>
      </c>
      <c r="O485" s="942"/>
      <c r="P485" s="942"/>
      <c r="Q485" s="942"/>
      <c r="R485" s="942"/>
      <c r="S485" s="1365">
        <f t="shared" si="20"/>
        <v>0</v>
      </c>
      <c r="T485" s="1502">
        <f>(L485/M460)*U458</f>
        <v>0</v>
      </c>
      <c r="U485" s="1510">
        <f t="shared" si="21"/>
        <v>0</v>
      </c>
      <c r="V485" s="1504">
        <f>(N485/M460)*U458</f>
        <v>0</v>
      </c>
      <c r="W485" s="5478"/>
      <c r="X485" s="529"/>
      <c r="Y485" s="5357"/>
      <c r="Z485" s="1288" t="s">
        <v>1382</v>
      </c>
      <c r="AA485"/>
      <c r="AB485" s="529"/>
    </row>
    <row r="486" spans="1:28" ht="18" customHeight="1">
      <c r="A486" s="5357"/>
      <c r="B486" s="72"/>
      <c r="C486" s="73"/>
      <c r="D486" s="34"/>
      <c r="E486" s="1505"/>
      <c r="F486" s="982"/>
      <c r="G486" s="982"/>
      <c r="H486" s="982"/>
      <c r="I486" s="982"/>
      <c r="J486" s="1501">
        <f t="shared" si="22"/>
        <v>0</v>
      </c>
      <c r="K486" s="979">
        <f t="shared" si="18"/>
        <v>0</v>
      </c>
      <c r="L486" s="980">
        <f>IF(ISTEXT(B486),B486,IF(ISBLANK(B486),0,(B486/B460)*M460))</f>
        <v>0</v>
      </c>
      <c r="M486" s="981">
        <f t="shared" si="23"/>
        <v>0</v>
      </c>
      <c r="N486" s="35">
        <f>(K486/B460)*M460</f>
        <v>0</v>
      </c>
      <c r="O486" s="942"/>
      <c r="P486" s="942"/>
      <c r="Q486" s="942"/>
      <c r="R486" s="942"/>
      <c r="S486" s="1365">
        <f t="shared" si="20"/>
        <v>0</v>
      </c>
      <c r="T486" s="1502">
        <f>(L486/M460)*U458</f>
        <v>0</v>
      </c>
      <c r="U486" s="1510">
        <f t="shared" si="21"/>
        <v>0</v>
      </c>
      <c r="V486" s="1504">
        <f>(N486/M460)*U458</f>
        <v>0</v>
      </c>
      <c r="W486" s="5478"/>
      <c r="X486" s="529"/>
      <c r="Y486" s="5357"/>
      <c r="Z486" s="1288" t="s">
        <v>1382</v>
      </c>
      <c r="AA486"/>
      <c r="AB486" s="529"/>
    </row>
    <row r="487" spans="1:28" ht="18" customHeight="1">
      <c r="A487" s="5357"/>
      <c r="B487" s="72"/>
      <c r="C487" s="73"/>
      <c r="D487" s="34"/>
      <c r="E487" s="1505"/>
      <c r="F487" s="982"/>
      <c r="G487" s="982"/>
      <c r="H487" s="982"/>
      <c r="I487" s="982"/>
      <c r="J487" s="1501">
        <f t="shared" si="22"/>
        <v>0</v>
      </c>
      <c r="K487" s="979">
        <f t="shared" si="18"/>
        <v>0</v>
      </c>
      <c r="L487" s="980">
        <f>IF(ISTEXT(B487),B487,IF(ISBLANK(B487),0,(B487/B460)*M460))</f>
        <v>0</v>
      </c>
      <c r="M487" s="981">
        <f t="shared" si="23"/>
        <v>0</v>
      </c>
      <c r="N487" s="35">
        <f>(K487/B460)*M460</f>
        <v>0</v>
      </c>
      <c r="O487" s="942"/>
      <c r="P487" s="942"/>
      <c r="Q487" s="942"/>
      <c r="R487" s="942"/>
      <c r="S487" s="1365">
        <f t="shared" si="20"/>
        <v>0</v>
      </c>
      <c r="T487" s="1502">
        <f>(L487/M460)*U458</f>
        <v>0</v>
      </c>
      <c r="U487" s="1510">
        <f t="shared" si="21"/>
        <v>0</v>
      </c>
      <c r="V487" s="1504">
        <f>(N487/M460)*U458</f>
        <v>0</v>
      </c>
      <c r="W487" s="5478"/>
      <c r="X487" s="529"/>
      <c r="Y487" s="5357"/>
      <c r="Z487" s="1288" t="s">
        <v>1382</v>
      </c>
      <c r="AA487"/>
      <c r="AB487" s="529"/>
    </row>
    <row r="488" spans="1:28" ht="18" customHeight="1">
      <c r="A488" s="5357"/>
      <c r="B488" s="72"/>
      <c r="C488" s="73"/>
      <c r="D488" s="34"/>
      <c r="E488" s="1505"/>
      <c r="F488" s="982"/>
      <c r="G488" s="982"/>
      <c r="H488" s="982"/>
      <c r="I488" s="982"/>
      <c r="J488" s="1501">
        <f t="shared" si="22"/>
        <v>0</v>
      </c>
      <c r="K488" s="979">
        <f t="shared" si="18"/>
        <v>0</v>
      </c>
      <c r="L488" s="980">
        <f>IF(ISTEXT(B488),B488,IF(ISBLANK(B488),0,(B488/B460)*M460))</f>
        <v>0</v>
      </c>
      <c r="M488" s="981">
        <f t="shared" si="23"/>
        <v>0</v>
      </c>
      <c r="N488" s="35">
        <f>(K488/B460)*M460</f>
        <v>0</v>
      </c>
      <c r="O488" s="942"/>
      <c r="P488" s="942"/>
      <c r="Q488" s="942"/>
      <c r="R488" s="942"/>
      <c r="S488" s="1365">
        <f t="shared" si="20"/>
        <v>0</v>
      </c>
      <c r="T488" s="1502">
        <f>(L488/M460)*U458</f>
        <v>0</v>
      </c>
      <c r="U488" s="1510">
        <f t="shared" si="21"/>
        <v>0</v>
      </c>
      <c r="V488" s="1504">
        <f>(N488/M460)*U458</f>
        <v>0</v>
      </c>
      <c r="W488" s="5478"/>
      <c r="X488" s="529"/>
      <c r="Y488" s="5357"/>
      <c r="Z488" s="1288" t="s">
        <v>1382</v>
      </c>
      <c r="AA488"/>
      <c r="AB488" s="529"/>
    </row>
    <row r="489" spans="1:28" ht="18" customHeight="1">
      <c r="A489" s="5357"/>
      <c r="B489" s="72"/>
      <c r="C489" s="73"/>
      <c r="D489" s="34"/>
      <c r="E489" s="1505"/>
      <c r="F489" s="982"/>
      <c r="G489" s="982"/>
      <c r="H489" s="982"/>
      <c r="I489" s="982"/>
      <c r="J489" s="1501">
        <f t="shared" si="22"/>
        <v>0</v>
      </c>
      <c r="K489" s="979">
        <f t="shared" si="18"/>
        <v>0</v>
      </c>
      <c r="L489" s="980">
        <f>IF(ISTEXT(B489),B489,IF(ISBLANK(B489),0,(B489/B460)*M460))</f>
        <v>0</v>
      </c>
      <c r="M489" s="981">
        <f t="shared" si="23"/>
        <v>0</v>
      </c>
      <c r="N489" s="35">
        <f>(K489/B460)*M460</f>
        <v>0</v>
      </c>
      <c r="O489" s="942"/>
      <c r="P489" s="942"/>
      <c r="Q489" s="942"/>
      <c r="R489" s="942"/>
      <c r="S489" s="1365">
        <f t="shared" si="20"/>
        <v>0</v>
      </c>
      <c r="T489" s="1502">
        <f>(L489/M460)*U458</f>
        <v>0</v>
      </c>
      <c r="U489" s="1510">
        <f t="shared" si="21"/>
        <v>0</v>
      </c>
      <c r="V489" s="1504">
        <f>(N489/M460)*U458</f>
        <v>0</v>
      </c>
      <c r="W489" s="5478"/>
      <c r="X489" s="529"/>
      <c r="Y489" s="5357"/>
      <c r="Z489" s="1288" t="s">
        <v>1382</v>
      </c>
      <c r="AA489"/>
      <c r="AB489" s="529"/>
    </row>
    <row r="490" spans="1:28" ht="18" customHeight="1">
      <c r="A490" s="5357"/>
      <c r="B490" s="72"/>
      <c r="C490" s="73"/>
      <c r="D490" s="34"/>
      <c r="E490" s="1505"/>
      <c r="F490" s="982"/>
      <c r="G490" s="982"/>
      <c r="H490" s="982"/>
      <c r="I490" s="982"/>
      <c r="J490" s="1501">
        <f t="shared" si="22"/>
        <v>0</v>
      </c>
      <c r="K490" s="979">
        <f t="shared" si="18"/>
        <v>0</v>
      </c>
      <c r="L490" s="980">
        <f>IF(ISTEXT(B490),B490,IF(ISBLANK(B490),0,(B490/B460)*M460))</f>
        <v>0</v>
      </c>
      <c r="M490" s="981">
        <f t="shared" si="23"/>
        <v>0</v>
      </c>
      <c r="N490" s="35">
        <f>(K490/B460)*M460</f>
        <v>0</v>
      </c>
      <c r="O490" s="942"/>
      <c r="P490" s="942"/>
      <c r="Q490" s="942"/>
      <c r="R490" s="942"/>
      <c r="S490" s="1365">
        <f t="shared" si="20"/>
        <v>0</v>
      </c>
      <c r="T490" s="1502">
        <f>(L490/M460)*U458</f>
        <v>0</v>
      </c>
      <c r="U490" s="1510">
        <f t="shared" si="21"/>
        <v>0</v>
      </c>
      <c r="V490" s="1504">
        <f>(N490/M460)*U458</f>
        <v>0</v>
      </c>
      <c r="W490" s="5478"/>
      <c r="X490" s="529"/>
      <c r="Y490" s="5357"/>
      <c r="Z490" s="1288" t="s">
        <v>1382</v>
      </c>
      <c r="AA490"/>
      <c r="AB490" s="529"/>
    </row>
    <row r="491" spans="1:28" ht="18" customHeight="1">
      <c r="A491" s="5357"/>
      <c r="B491" s="72"/>
      <c r="C491" s="73"/>
      <c r="D491" s="34"/>
      <c r="E491" s="1505"/>
      <c r="F491" s="982"/>
      <c r="G491" s="982"/>
      <c r="H491" s="982"/>
      <c r="I491" s="982"/>
      <c r="J491" s="1501">
        <f t="shared" si="22"/>
        <v>0</v>
      </c>
      <c r="K491" s="979">
        <f t="shared" si="18"/>
        <v>0</v>
      </c>
      <c r="L491" s="980">
        <f>IF(ISTEXT(B491),B491,IF(ISBLANK(B491),0,(B491/B460)*M460))</f>
        <v>0</v>
      </c>
      <c r="M491" s="981">
        <f t="shared" si="23"/>
        <v>0</v>
      </c>
      <c r="N491" s="35">
        <f>(K491/B460)*M460</f>
        <v>0</v>
      </c>
      <c r="O491" s="942"/>
      <c r="P491" s="942"/>
      <c r="Q491" s="942"/>
      <c r="R491" s="942"/>
      <c r="S491" s="1365">
        <f t="shared" si="20"/>
        <v>0</v>
      </c>
      <c r="T491" s="1502">
        <f>(L491/M460)*U458</f>
        <v>0</v>
      </c>
      <c r="U491" s="1510">
        <f t="shared" si="21"/>
        <v>0</v>
      </c>
      <c r="V491" s="1504">
        <f>(N491/M460)*U458</f>
        <v>0</v>
      </c>
      <c r="W491" s="5478"/>
      <c r="X491" s="529"/>
      <c r="Y491" s="5357"/>
      <c r="Z491" s="1288" t="s">
        <v>1382</v>
      </c>
      <c r="AA491"/>
      <c r="AB491" s="529"/>
    </row>
    <row r="492" spans="1:28" ht="18" customHeight="1">
      <c r="A492" s="5357"/>
      <c r="B492" s="72"/>
      <c r="C492" s="73"/>
      <c r="D492" s="34"/>
      <c r="E492" s="1505"/>
      <c r="F492" s="982"/>
      <c r="G492" s="982"/>
      <c r="H492" s="982"/>
      <c r="I492" s="982"/>
      <c r="J492" s="1501">
        <f t="shared" si="22"/>
        <v>0</v>
      </c>
      <c r="K492" s="979">
        <f t="shared" si="18"/>
        <v>0</v>
      </c>
      <c r="L492" s="980">
        <f>IF(ISTEXT(B492),B492,IF(ISBLANK(B492),0,(B492/B460)*M460))</f>
        <v>0</v>
      </c>
      <c r="M492" s="981">
        <f t="shared" si="23"/>
        <v>0</v>
      </c>
      <c r="N492" s="35">
        <f>(K492/B460)*M460</f>
        <v>0</v>
      </c>
      <c r="O492" s="942"/>
      <c r="P492" s="942"/>
      <c r="Q492" s="942"/>
      <c r="R492" s="942"/>
      <c r="S492" s="1365">
        <f t="shared" si="20"/>
        <v>0</v>
      </c>
      <c r="T492" s="1502">
        <f>(L492/M460)*U458</f>
        <v>0</v>
      </c>
      <c r="U492" s="1510">
        <f t="shared" si="21"/>
        <v>0</v>
      </c>
      <c r="V492" s="1504">
        <f>(N492/M460)*U458</f>
        <v>0</v>
      </c>
      <c r="W492" s="5478"/>
      <c r="X492" s="529"/>
      <c r="Y492" s="5357"/>
      <c r="Z492" s="1288" t="s">
        <v>1382</v>
      </c>
      <c r="AA492"/>
      <c r="AB492" s="529"/>
    </row>
    <row r="493" spans="1:28" ht="18" customHeight="1">
      <c r="A493" s="5357"/>
      <c r="B493" s="72"/>
      <c r="C493" s="73"/>
      <c r="D493" s="34"/>
      <c r="E493" s="1505"/>
      <c r="F493" s="982"/>
      <c r="G493" s="982"/>
      <c r="H493" s="982"/>
      <c r="I493" s="982"/>
      <c r="J493" s="1501">
        <f t="shared" si="22"/>
        <v>0</v>
      </c>
      <c r="K493" s="979">
        <f t="shared" si="18"/>
        <v>0</v>
      </c>
      <c r="L493" s="980">
        <f>IF(ISTEXT(B493),B493,IF(ISBLANK(B493),0,(B493/B460)*M460))</f>
        <v>0</v>
      </c>
      <c r="M493" s="981">
        <f t="shared" si="23"/>
        <v>0</v>
      </c>
      <c r="N493" s="35">
        <f>(K493/B460)*M460</f>
        <v>0</v>
      </c>
      <c r="O493" s="942"/>
      <c r="P493" s="942"/>
      <c r="Q493" s="942"/>
      <c r="R493" s="942"/>
      <c r="S493" s="1365">
        <f t="shared" si="20"/>
        <v>0</v>
      </c>
      <c r="T493" s="1502">
        <f>(L493/M460)*U458</f>
        <v>0</v>
      </c>
      <c r="U493" s="1510">
        <f t="shared" si="21"/>
        <v>0</v>
      </c>
      <c r="V493" s="1504">
        <f>(N493/M460)*U458</f>
        <v>0</v>
      </c>
      <c r="W493" s="5478"/>
      <c r="X493" s="529"/>
      <c r="Y493" s="5357"/>
      <c r="Z493" s="1288" t="s">
        <v>1382</v>
      </c>
      <c r="AA493"/>
      <c r="AB493" s="529"/>
    </row>
    <row r="494" spans="1:28" ht="18" customHeight="1">
      <c r="A494" s="5357"/>
      <c r="B494" s="72"/>
      <c r="C494" s="73"/>
      <c r="D494" s="34"/>
      <c r="E494" s="1505"/>
      <c r="F494" s="982"/>
      <c r="G494" s="982"/>
      <c r="H494" s="982"/>
      <c r="I494" s="982"/>
      <c r="J494" s="1501">
        <f t="shared" si="22"/>
        <v>0</v>
      </c>
      <c r="K494" s="979">
        <f t="shared" si="18"/>
        <v>0</v>
      </c>
      <c r="L494" s="980">
        <f>IF(ISTEXT(B494),B494,IF(ISBLANK(B494),0,(B494/B460)*M460))</f>
        <v>0</v>
      </c>
      <c r="M494" s="981">
        <f t="shared" si="23"/>
        <v>0</v>
      </c>
      <c r="N494" s="35">
        <f>(K494/B460)*M460</f>
        <v>0</v>
      </c>
      <c r="O494" s="942"/>
      <c r="P494" s="942"/>
      <c r="Q494" s="942"/>
      <c r="R494" s="942"/>
      <c r="S494" s="1365">
        <f t="shared" si="20"/>
        <v>0</v>
      </c>
      <c r="T494" s="1502">
        <f>(L494/M460)*U458</f>
        <v>0</v>
      </c>
      <c r="U494" s="1510">
        <f t="shared" si="21"/>
        <v>0</v>
      </c>
      <c r="V494" s="1504">
        <f>(N494/M460)*U458</f>
        <v>0</v>
      </c>
      <c r="W494" s="5478"/>
      <c r="X494" s="529"/>
      <c r="Y494" s="5357"/>
      <c r="Z494" s="1288" t="s">
        <v>1382</v>
      </c>
      <c r="AA494"/>
      <c r="AB494" s="529"/>
    </row>
    <row r="495" spans="1:28" ht="18" customHeight="1">
      <c r="A495" s="5357"/>
      <c r="B495" s="72"/>
      <c r="C495" s="73"/>
      <c r="D495" s="34"/>
      <c r="E495" s="1505"/>
      <c r="F495" s="982"/>
      <c r="G495" s="982"/>
      <c r="H495" s="982"/>
      <c r="I495" s="982"/>
      <c r="J495" s="1501">
        <f t="shared" si="22"/>
        <v>0</v>
      </c>
      <c r="K495" s="979">
        <f t="shared" si="18"/>
        <v>0</v>
      </c>
      <c r="L495" s="980">
        <f>IF(ISTEXT(B495),B495,IF(ISBLANK(B495),0,(B495/B460)*M460))</f>
        <v>0</v>
      </c>
      <c r="M495" s="981">
        <f t="shared" si="23"/>
        <v>0</v>
      </c>
      <c r="N495" s="35">
        <f>(K495/B460)*M460</f>
        <v>0</v>
      </c>
      <c r="O495" s="942"/>
      <c r="P495" s="942"/>
      <c r="Q495" s="942"/>
      <c r="R495" s="942"/>
      <c r="S495" s="1365">
        <f t="shared" si="20"/>
        <v>0</v>
      </c>
      <c r="T495" s="1502">
        <f>(L495/M460)*U458</f>
        <v>0</v>
      </c>
      <c r="U495" s="1510">
        <f t="shared" si="21"/>
        <v>0</v>
      </c>
      <c r="V495" s="1504">
        <f>(N495/M460)*U458</f>
        <v>0</v>
      </c>
      <c r="W495" s="5478"/>
      <c r="X495" s="529"/>
      <c r="Y495" s="5357"/>
      <c r="Z495" s="1288" t="s">
        <v>1382</v>
      </c>
      <c r="AA495"/>
      <c r="AB495" s="529"/>
    </row>
    <row r="496" spans="1:28" ht="18" customHeight="1">
      <c r="A496" s="5357"/>
      <c r="B496" s="72"/>
      <c r="C496" s="73"/>
      <c r="D496" s="34"/>
      <c r="E496" s="1505"/>
      <c r="F496" s="982"/>
      <c r="G496" s="982"/>
      <c r="H496" s="982"/>
      <c r="I496" s="982"/>
      <c r="J496" s="1501">
        <f t="shared" si="22"/>
        <v>0</v>
      </c>
      <c r="K496" s="979">
        <f t="shared" si="18"/>
        <v>0</v>
      </c>
      <c r="L496" s="980">
        <f>IF(ISTEXT(B496),B496,IF(ISBLANK(B496),0,(B496/B460)*M460))</f>
        <v>0</v>
      </c>
      <c r="M496" s="981">
        <f t="shared" si="23"/>
        <v>0</v>
      </c>
      <c r="N496" s="35">
        <f>(K496/B460)*M460</f>
        <v>0</v>
      </c>
      <c r="O496" s="942"/>
      <c r="P496" s="942"/>
      <c r="Q496" s="942"/>
      <c r="R496" s="942"/>
      <c r="S496" s="1365">
        <f t="shared" si="20"/>
        <v>0</v>
      </c>
      <c r="T496" s="1502">
        <f>(L496/M460)*U458</f>
        <v>0</v>
      </c>
      <c r="U496" s="1510">
        <f t="shared" si="21"/>
        <v>0</v>
      </c>
      <c r="V496" s="1504">
        <f>(N496/M460)*U458</f>
        <v>0</v>
      </c>
      <c r="W496" s="5478"/>
      <c r="X496" s="529"/>
      <c r="Y496" s="5357"/>
      <c r="Z496" s="1288" t="s">
        <v>1382</v>
      </c>
      <c r="AA496"/>
      <c r="AB496" s="529"/>
    </row>
    <row r="497" spans="1:28" ht="18" customHeight="1">
      <c r="A497" s="5357"/>
      <c r="B497" s="72"/>
      <c r="C497" s="73"/>
      <c r="D497" s="34"/>
      <c r="E497" s="1505"/>
      <c r="F497" s="982"/>
      <c r="G497" s="982"/>
      <c r="H497" s="982"/>
      <c r="I497" s="982"/>
      <c r="J497" s="1501">
        <f t="shared" si="22"/>
        <v>0</v>
      </c>
      <c r="K497" s="979">
        <f t="shared" si="18"/>
        <v>0</v>
      </c>
      <c r="L497" s="980">
        <f>IF(ISTEXT(B497),B497,IF(ISBLANK(B497),0,(B497/B460)*M460))</f>
        <v>0</v>
      </c>
      <c r="M497" s="981">
        <f t="shared" si="23"/>
        <v>0</v>
      </c>
      <c r="N497" s="35">
        <f>(K497/B460)*M460</f>
        <v>0</v>
      </c>
      <c r="O497" s="942"/>
      <c r="P497" s="942"/>
      <c r="Q497" s="942"/>
      <c r="R497" s="942"/>
      <c r="S497" s="1365">
        <f t="shared" si="20"/>
        <v>0</v>
      </c>
      <c r="T497" s="1502">
        <f>(L497/M460)*U458</f>
        <v>0</v>
      </c>
      <c r="U497" s="1510">
        <f t="shared" si="21"/>
        <v>0</v>
      </c>
      <c r="V497" s="1504">
        <f>(N497/M460)*U458</f>
        <v>0</v>
      </c>
      <c r="W497" s="5478"/>
      <c r="X497" s="529"/>
      <c r="Y497" s="5357"/>
      <c r="Z497" s="1288" t="s">
        <v>1382</v>
      </c>
      <c r="AA497"/>
      <c r="AB497" s="529"/>
    </row>
    <row r="498" spans="1:28" ht="18" customHeight="1">
      <c r="A498" s="5357"/>
      <c r="B498" s="72"/>
      <c r="C498" s="73"/>
      <c r="D498" s="34"/>
      <c r="E498" s="1505"/>
      <c r="F498" s="982"/>
      <c r="G498" s="982"/>
      <c r="H498" s="982"/>
      <c r="I498" s="982"/>
      <c r="J498" s="1501">
        <f t="shared" si="22"/>
        <v>0</v>
      </c>
      <c r="K498" s="979">
        <f t="shared" si="18"/>
        <v>0</v>
      </c>
      <c r="L498" s="980">
        <f>IF(ISTEXT(B498),B498,IF(ISBLANK(B498),0,(B498/B460)*M460))</f>
        <v>0</v>
      </c>
      <c r="M498" s="981">
        <f t="shared" si="23"/>
        <v>0</v>
      </c>
      <c r="N498" s="35">
        <f>(K498/B460)*M460</f>
        <v>0</v>
      </c>
      <c r="O498" s="942"/>
      <c r="P498" s="942"/>
      <c r="Q498" s="942"/>
      <c r="R498" s="942"/>
      <c r="S498" s="1365">
        <f t="shared" si="20"/>
        <v>0</v>
      </c>
      <c r="T498" s="1502">
        <f>(L498/M460)*U458</f>
        <v>0</v>
      </c>
      <c r="U498" s="1510">
        <f t="shared" si="21"/>
        <v>0</v>
      </c>
      <c r="V498" s="1504">
        <f>(N498/M460)*U458</f>
        <v>0</v>
      </c>
      <c r="W498" s="5478"/>
      <c r="X498" s="529"/>
      <c r="Y498" s="5357"/>
      <c r="Z498" s="1288" t="s">
        <v>1382</v>
      </c>
      <c r="AA498"/>
      <c r="AB498" s="529"/>
    </row>
    <row r="499" spans="1:28" ht="18" customHeight="1">
      <c r="A499" s="5357"/>
      <c r="B499" s="72"/>
      <c r="C499" s="73"/>
      <c r="D499" s="34"/>
      <c r="E499" s="1505"/>
      <c r="F499" s="982"/>
      <c r="G499" s="982"/>
      <c r="H499" s="982"/>
      <c r="I499" s="982"/>
      <c r="J499" s="1501">
        <f t="shared" si="22"/>
        <v>0</v>
      </c>
      <c r="K499" s="979">
        <f t="shared" si="18"/>
        <v>0</v>
      </c>
      <c r="L499" s="980">
        <f>IF(ISTEXT(B499),B499,IF(ISBLANK(B499),0,(B499/B460)*M460))</f>
        <v>0</v>
      </c>
      <c r="M499" s="981">
        <f t="shared" si="23"/>
        <v>0</v>
      </c>
      <c r="N499" s="35">
        <f>(K499/B460)*M460</f>
        <v>0</v>
      </c>
      <c r="O499" s="942"/>
      <c r="P499" s="942"/>
      <c r="Q499" s="942"/>
      <c r="R499" s="942"/>
      <c r="S499" s="1365">
        <f t="shared" si="20"/>
        <v>0</v>
      </c>
      <c r="T499" s="1502">
        <f>(L499/M460)*U458</f>
        <v>0</v>
      </c>
      <c r="U499" s="1510">
        <f t="shared" si="21"/>
        <v>0</v>
      </c>
      <c r="V499" s="1504">
        <f>(N499/M460)*U458</f>
        <v>0</v>
      </c>
      <c r="W499" s="5478"/>
      <c r="X499" s="529"/>
      <c r="Y499" s="5357"/>
      <c r="Z499" s="1288" t="s">
        <v>1382</v>
      </c>
      <c r="AA499"/>
      <c r="AB499" s="529"/>
    </row>
    <row r="500" spans="1:28" ht="18" customHeight="1">
      <c r="A500" s="5357"/>
      <c r="B500" s="72"/>
      <c r="C500" s="73"/>
      <c r="D500" s="34"/>
      <c r="E500" s="1505"/>
      <c r="F500" s="982"/>
      <c r="G500" s="982"/>
      <c r="H500" s="982"/>
      <c r="I500" s="982"/>
      <c r="J500" s="1501">
        <f t="shared" si="22"/>
        <v>0</v>
      </c>
      <c r="K500" s="979">
        <f t="shared" si="18"/>
        <v>0</v>
      </c>
      <c r="L500" s="980">
        <f>IF(ISTEXT(B500),B500,IF(ISBLANK(B500),0,(B500/B460)*M460))</f>
        <v>0</v>
      </c>
      <c r="M500" s="981">
        <f t="shared" si="23"/>
        <v>0</v>
      </c>
      <c r="N500" s="35">
        <f>(K500/B460)*M460</f>
        <v>0</v>
      </c>
      <c r="O500" s="942"/>
      <c r="P500" s="942"/>
      <c r="Q500" s="942"/>
      <c r="R500" s="942"/>
      <c r="S500" s="1365">
        <f t="shared" si="20"/>
        <v>0</v>
      </c>
      <c r="T500" s="1502">
        <f>(L500/M460)*U458</f>
        <v>0</v>
      </c>
      <c r="U500" s="1510">
        <f t="shared" si="21"/>
        <v>0</v>
      </c>
      <c r="V500" s="1504">
        <f>(N500/M460)*U458</f>
        <v>0</v>
      </c>
      <c r="W500" s="5478"/>
      <c r="X500" s="529"/>
      <c r="Y500" s="5357"/>
      <c r="Z500" s="1288" t="s">
        <v>1382</v>
      </c>
      <c r="AA500"/>
      <c r="AB500" s="529"/>
    </row>
    <row r="501" spans="1:28" ht="18" customHeight="1">
      <c r="A501" s="5357"/>
      <c r="B501" s="72"/>
      <c r="C501" s="73"/>
      <c r="D501" s="34"/>
      <c r="E501" s="1505"/>
      <c r="F501" s="982"/>
      <c r="G501" s="982"/>
      <c r="H501" s="982"/>
      <c r="I501" s="982"/>
      <c r="J501" s="1501">
        <f t="shared" si="22"/>
        <v>0</v>
      </c>
      <c r="K501" s="979">
        <f t="shared" si="18"/>
        <v>0</v>
      </c>
      <c r="L501" s="980">
        <f>IF(ISTEXT(B501),B501,IF(ISBLANK(B501),0,(B501/B460)*M460))</f>
        <v>0</v>
      </c>
      <c r="M501" s="981">
        <f t="shared" si="23"/>
        <v>0</v>
      </c>
      <c r="N501" s="35">
        <f>(K501/B460)*M460</f>
        <v>0</v>
      </c>
      <c r="O501" s="942"/>
      <c r="P501" s="942"/>
      <c r="Q501" s="942"/>
      <c r="R501" s="942"/>
      <c r="S501" s="1365">
        <f t="shared" si="20"/>
        <v>0</v>
      </c>
      <c r="T501" s="1502">
        <f>(L501/M460)*U458</f>
        <v>0</v>
      </c>
      <c r="U501" s="1510">
        <f t="shared" si="21"/>
        <v>0</v>
      </c>
      <c r="V501" s="1504">
        <f>(N501/M460)*U458</f>
        <v>0</v>
      </c>
      <c r="W501" s="5478"/>
      <c r="X501" s="529"/>
      <c r="Y501" s="5357"/>
      <c r="Z501" s="1288" t="s">
        <v>1382</v>
      </c>
      <c r="AA501"/>
      <c r="AB501" s="529"/>
    </row>
    <row r="502" spans="1:28" ht="18" customHeight="1">
      <c r="A502" s="5357"/>
      <c r="B502" s="72"/>
      <c r="C502" s="73"/>
      <c r="D502" s="34"/>
      <c r="E502" s="1505"/>
      <c r="F502" s="982"/>
      <c r="G502" s="982"/>
      <c r="H502" s="982"/>
      <c r="I502" s="982"/>
      <c r="J502" s="1501">
        <f t="shared" si="22"/>
        <v>0</v>
      </c>
      <c r="K502" s="979">
        <f t="shared" si="18"/>
        <v>0</v>
      </c>
      <c r="L502" s="980">
        <f>IF(ISTEXT(B502),B502,IF(ISBLANK(B502),0,(B502/B460)*M460))</f>
        <v>0</v>
      </c>
      <c r="M502" s="981">
        <f t="shared" si="23"/>
        <v>0</v>
      </c>
      <c r="N502" s="35">
        <f>(K502/B460)*M460</f>
        <v>0</v>
      </c>
      <c r="O502" s="942"/>
      <c r="P502" s="942"/>
      <c r="Q502" s="942"/>
      <c r="R502" s="942"/>
      <c r="S502" s="1365">
        <f t="shared" si="20"/>
        <v>0</v>
      </c>
      <c r="T502" s="1502">
        <f>(L502/M460)*U458</f>
        <v>0</v>
      </c>
      <c r="U502" s="1510">
        <f t="shared" si="21"/>
        <v>0</v>
      </c>
      <c r="V502" s="1504">
        <f>(N502/M460)*U458</f>
        <v>0</v>
      </c>
      <c r="W502" s="5478"/>
      <c r="X502" s="529"/>
      <c r="Y502" s="5357"/>
      <c r="Z502" s="1288" t="s">
        <v>1382</v>
      </c>
      <c r="AA502"/>
      <c r="AB502" s="529"/>
    </row>
    <row r="503" spans="1:28" ht="18" customHeight="1">
      <c r="A503" s="5357"/>
      <c r="B503" s="72"/>
      <c r="C503" s="73"/>
      <c r="D503" s="34"/>
      <c r="E503" s="1505"/>
      <c r="F503" s="982"/>
      <c r="G503" s="982"/>
      <c r="H503" s="982"/>
      <c r="I503" s="982"/>
      <c r="J503" s="1501">
        <f t="shared" si="22"/>
        <v>0</v>
      </c>
      <c r="K503" s="979">
        <f t="shared" si="18"/>
        <v>0</v>
      </c>
      <c r="L503" s="980">
        <f>IF(ISTEXT(B503),B503,IF(ISBLANK(B503),0,(B503/B460)*M460))</f>
        <v>0</v>
      </c>
      <c r="M503" s="981">
        <f t="shared" si="23"/>
        <v>0</v>
      </c>
      <c r="N503" s="35">
        <f>(K503/B460)*M460</f>
        <v>0</v>
      </c>
      <c r="O503" s="942"/>
      <c r="P503" s="942"/>
      <c r="Q503" s="942"/>
      <c r="R503" s="942"/>
      <c r="S503" s="1365">
        <f t="shared" si="20"/>
        <v>0</v>
      </c>
      <c r="T503" s="1502">
        <f>(L503/M460)*U458</f>
        <v>0</v>
      </c>
      <c r="U503" s="1510">
        <f t="shared" si="21"/>
        <v>0</v>
      </c>
      <c r="V503" s="1504">
        <f>(N503/M460)*U458</f>
        <v>0</v>
      </c>
      <c r="W503" s="5478"/>
      <c r="X503" s="529"/>
      <c r="Y503" s="5357"/>
      <c r="Z503" s="1288" t="s">
        <v>1382</v>
      </c>
      <c r="AA503"/>
      <c r="AB503" s="529"/>
    </row>
    <row r="504" spans="1:28" ht="18" customHeight="1">
      <c r="A504" s="5357"/>
      <c r="B504" s="72"/>
      <c r="C504" s="73"/>
      <c r="D504" s="34"/>
      <c r="E504" s="1505"/>
      <c r="F504" s="982"/>
      <c r="G504" s="982"/>
      <c r="H504" s="982"/>
      <c r="I504" s="982"/>
      <c r="J504" s="1501">
        <f t="shared" si="22"/>
        <v>0</v>
      </c>
      <c r="K504" s="979">
        <f t="shared" si="18"/>
        <v>0</v>
      </c>
      <c r="L504" s="980">
        <f>IF(ISTEXT(B504),B504,IF(ISBLANK(B504),0,(B504/B460)*M460))</f>
        <v>0</v>
      </c>
      <c r="M504" s="981">
        <f t="shared" si="23"/>
        <v>0</v>
      </c>
      <c r="N504" s="35">
        <f>(K504/B460)*M460</f>
        <v>0</v>
      </c>
      <c r="O504" s="942"/>
      <c r="P504" s="942"/>
      <c r="Q504" s="942"/>
      <c r="R504" s="942"/>
      <c r="S504" s="1365">
        <f t="shared" si="20"/>
        <v>0</v>
      </c>
      <c r="T504" s="1502">
        <f>(L504/M460)*U458</f>
        <v>0</v>
      </c>
      <c r="U504" s="1510">
        <f t="shared" si="21"/>
        <v>0</v>
      </c>
      <c r="V504" s="1504">
        <f>(N504/M460)*U458</f>
        <v>0</v>
      </c>
      <c r="W504" s="5478"/>
      <c r="X504" s="529"/>
      <c r="Y504" s="5357"/>
      <c r="Z504" s="1288" t="s">
        <v>1382</v>
      </c>
      <c r="AA504"/>
      <c r="AB504" s="529"/>
    </row>
    <row r="505" spans="1:28" ht="18" customHeight="1">
      <c r="A505" s="5357"/>
      <c r="B505" s="72"/>
      <c r="C505" s="73"/>
      <c r="D505" s="34"/>
      <c r="E505" s="1505"/>
      <c r="F505" s="982"/>
      <c r="G505" s="982"/>
      <c r="H505" s="982"/>
      <c r="I505" s="982"/>
      <c r="J505" s="1501">
        <f t="shared" si="22"/>
        <v>0</v>
      </c>
      <c r="K505" s="979">
        <f t="shared" si="18"/>
        <v>0</v>
      </c>
      <c r="L505" s="980">
        <f>IF(ISTEXT(B505),B505,IF(ISBLANK(B505),0,(B505/B460)*M460))</f>
        <v>0</v>
      </c>
      <c r="M505" s="981">
        <f t="shared" si="23"/>
        <v>0</v>
      </c>
      <c r="N505" s="35">
        <f>(K505/B460)*M460</f>
        <v>0</v>
      </c>
      <c r="O505" s="942"/>
      <c r="P505" s="942"/>
      <c r="Q505" s="942"/>
      <c r="R505" s="942"/>
      <c r="S505" s="1365">
        <f t="shared" si="20"/>
        <v>0</v>
      </c>
      <c r="T505" s="1502">
        <f>(L505/M460)*U458</f>
        <v>0</v>
      </c>
      <c r="U505" s="1510">
        <f t="shared" si="21"/>
        <v>0</v>
      </c>
      <c r="V505" s="1504">
        <f>(N505/M460)*U458</f>
        <v>0</v>
      </c>
      <c r="W505" s="5478"/>
      <c r="X505" s="529"/>
      <c r="Y505" s="5357"/>
      <c r="Z505" s="1288" t="s">
        <v>1382</v>
      </c>
      <c r="AA505"/>
      <c r="AB505" s="529"/>
    </row>
    <row r="506" spans="1:28" ht="18" customHeight="1">
      <c r="A506" s="5357"/>
      <c r="B506" s="74"/>
      <c r="C506" s="983"/>
      <c r="D506" s="1052"/>
      <c r="E506" s="1505"/>
      <c r="F506" s="982"/>
      <c r="G506" s="982"/>
      <c r="H506" s="982"/>
      <c r="I506" s="982"/>
      <c r="J506" s="1501">
        <f t="shared" si="22"/>
        <v>0</v>
      </c>
      <c r="K506" s="979">
        <f t="shared" si="18"/>
        <v>0</v>
      </c>
      <c r="L506" s="980">
        <f>IF(ISTEXT(B506),B506,IF(ISBLANK(B506),0,(B506/B460)*M460))</f>
        <v>0</v>
      </c>
      <c r="M506" s="981">
        <f t="shared" si="23"/>
        <v>0</v>
      </c>
      <c r="N506" s="35">
        <f>(K506/B460)*M460</f>
        <v>0</v>
      </c>
      <c r="O506" s="942"/>
      <c r="P506" s="942"/>
      <c r="Q506" s="942"/>
      <c r="R506" s="942"/>
      <c r="S506" s="1365">
        <f t="shared" si="20"/>
        <v>0</v>
      </c>
      <c r="T506" s="1502">
        <f>(L506/M460)*U458</f>
        <v>0</v>
      </c>
      <c r="U506" s="1510">
        <f t="shared" si="21"/>
        <v>0</v>
      </c>
      <c r="V506" s="1504">
        <f>(N506/M460)*U458</f>
        <v>0</v>
      </c>
      <c r="W506" s="5478"/>
      <c r="X506" s="529"/>
      <c r="Y506" s="5357"/>
      <c r="Z506" s="1288" t="s">
        <v>1382</v>
      </c>
      <c r="AA506"/>
      <c r="AB506" s="529"/>
    </row>
    <row r="507" spans="1:28" ht="18" customHeight="1">
      <c r="A507" s="5357"/>
      <c r="B507" s="5568"/>
      <c r="C507" s="5569"/>
      <c r="D507" s="5569"/>
      <c r="E507" s="5569"/>
      <c r="F507" s="5569"/>
      <c r="G507" s="5569"/>
      <c r="H507" s="5569"/>
      <c r="I507" s="5569"/>
      <c r="J507" s="5569"/>
      <c r="K507" s="5569"/>
      <c r="L507" s="5569"/>
      <c r="M507" s="5569"/>
      <c r="N507" s="5570"/>
      <c r="O507" s="1332"/>
      <c r="P507" s="1333"/>
      <c r="Q507" s="1333"/>
      <c r="R507" s="1333"/>
      <c r="S507" s="1334"/>
      <c r="T507" s="1334"/>
      <c r="U507" s="1334"/>
      <c r="V507" s="1335"/>
      <c r="W507" s="5478"/>
      <c r="X507" s="529"/>
      <c r="Y507" s="5357"/>
      <c r="Z507" s="5507" t="s">
        <v>1444</v>
      </c>
      <c r="AA507" s="5508"/>
      <c r="AB507" s="529"/>
    </row>
    <row r="508" spans="1:28" ht="18" customHeight="1">
      <c r="A508" s="5357"/>
      <c r="B508" s="1506"/>
      <c r="C508" s="1053"/>
      <c r="D508" s="1054">
        <f>SUM(D466:D507)</f>
        <v>2E-3</v>
      </c>
      <c r="E508" s="1054"/>
      <c r="F508" s="1055"/>
      <c r="G508" s="1055"/>
      <c r="H508" s="1055"/>
      <c r="I508" s="1055"/>
      <c r="J508" s="1056"/>
      <c r="K508" s="1056"/>
      <c r="L508" s="1057"/>
      <c r="M508" s="1057"/>
      <c r="N508" s="36">
        <f>SUM(N466:N507)</f>
        <v>5.0000000000000001E-3</v>
      </c>
      <c r="O508" s="1332"/>
      <c r="P508" s="1333"/>
      <c r="Q508" s="1333"/>
      <c r="R508" s="1333"/>
      <c r="S508" s="1334"/>
      <c r="T508" s="1334"/>
      <c r="U508" s="1334"/>
      <c r="V508" s="1335"/>
      <c r="W508" s="5478"/>
      <c r="X508" s="529"/>
      <c r="Y508" s="5357"/>
      <c r="Z508" s="5507"/>
      <c r="AA508" s="5508"/>
      <c r="AB508" s="529"/>
    </row>
    <row r="509" spans="1:28" ht="18" customHeight="1">
      <c r="A509" s="5357"/>
      <c r="B509" s="5571" t="s">
        <v>550</v>
      </c>
      <c r="C509" s="5572"/>
      <c r="D509" s="5572"/>
      <c r="E509" s="5572"/>
      <c r="F509" s="5572"/>
      <c r="G509" s="5572"/>
      <c r="H509" s="5572"/>
      <c r="I509" s="5572"/>
      <c r="J509" s="5572"/>
      <c r="K509" s="5572"/>
      <c r="L509" s="5572"/>
      <c r="M509" s="5572"/>
      <c r="N509" s="5573"/>
      <c r="O509" s="1326"/>
      <c r="P509" s="1326"/>
      <c r="Q509" s="1327"/>
      <c r="R509" s="1328"/>
      <c r="S509" s="1328"/>
      <c r="T509" s="1328"/>
      <c r="U509" s="1328"/>
      <c r="V509" s="1329"/>
      <c r="W509" s="5478"/>
      <c r="X509" s="529"/>
      <c r="Y509" s="5357"/>
      <c r="Z509" s="5507"/>
      <c r="AA509" s="5508"/>
      <c r="AB509" s="529"/>
    </row>
    <row r="510" spans="1:28" ht="18" customHeight="1">
      <c r="A510" s="5357"/>
      <c r="B510" s="1382"/>
      <c r="C510" s="955" t="s">
        <v>295</v>
      </c>
      <c r="D510" s="956"/>
      <c r="E510" s="956"/>
      <c r="F510" s="956"/>
      <c r="G510" s="5323" t="s">
        <v>247</v>
      </c>
      <c r="H510" s="5323"/>
      <c r="I510" s="5323"/>
      <c r="J510" s="5323"/>
      <c r="K510" s="5323"/>
      <c r="L510" s="5323"/>
      <c r="M510" s="5323"/>
      <c r="N510" s="5324"/>
      <c r="O510" s="1326"/>
      <c r="P510" s="1326"/>
      <c r="Q510" s="1327"/>
      <c r="R510" s="1328"/>
      <c r="S510" s="1328"/>
      <c r="T510" s="1328"/>
      <c r="U510" s="1328"/>
      <c r="V510" s="1329"/>
      <c r="W510" s="5478"/>
      <c r="X510" s="529"/>
      <c r="Y510" s="5357"/>
      <c r="Z510" s="1288" t="s">
        <v>1382</v>
      </c>
      <c r="AA510"/>
      <c r="AB510" s="529"/>
    </row>
    <row r="511" spans="1:28" ht="18" customHeight="1">
      <c r="A511" s="5357"/>
      <c r="B511" s="1507"/>
      <c r="C511" s="957" t="s">
        <v>316</v>
      </c>
      <c r="D511" s="958" t="s">
        <v>345</v>
      </c>
      <c r="E511" s="959"/>
      <c r="F511" s="959"/>
      <c r="G511" s="5323"/>
      <c r="H511" s="5323"/>
      <c r="I511" s="5323"/>
      <c r="J511" s="5323"/>
      <c r="K511" s="5323"/>
      <c r="L511" s="5323"/>
      <c r="M511" s="5323"/>
      <c r="N511" s="5324"/>
      <c r="O511" s="1326"/>
      <c r="P511" s="1326"/>
      <c r="Q511" s="1327"/>
      <c r="R511" s="1328"/>
      <c r="S511" s="1328"/>
      <c r="T511" s="1328"/>
      <c r="U511" s="1328"/>
      <c r="V511" s="1329"/>
      <c r="W511" s="5478"/>
      <c r="X511" s="529"/>
      <c r="Y511" s="5357"/>
      <c r="Z511" s="1288" t="s">
        <v>1382</v>
      </c>
      <c r="AA511"/>
      <c r="AB511" s="529"/>
    </row>
    <row r="512" spans="1:28" ht="18" customHeight="1">
      <c r="A512" s="5357"/>
      <c r="B512" s="1507"/>
      <c r="C512" s="960" t="s">
        <v>297</v>
      </c>
      <c r="D512" s="955" t="s">
        <v>298</v>
      </c>
      <c r="E512" s="959"/>
      <c r="F512" s="959"/>
      <c r="G512" s="955"/>
      <c r="H512" s="961"/>
      <c r="I512" s="961"/>
      <c r="J512" s="961"/>
      <c r="K512" s="961"/>
      <c r="L512" s="961"/>
      <c r="M512" s="961"/>
      <c r="N512" s="39"/>
      <c r="O512" s="1326"/>
      <c r="P512" s="1326"/>
      <c r="Q512" s="1327"/>
      <c r="R512" s="1328"/>
      <c r="S512" s="1328"/>
      <c r="T512" s="1328"/>
      <c r="U512" s="1328"/>
      <c r="V512" s="1329"/>
      <c r="W512" s="5478"/>
      <c r="X512" s="529"/>
      <c r="Y512" s="5357"/>
      <c r="Z512" s="1288" t="s">
        <v>1382</v>
      </c>
      <c r="AA512"/>
      <c r="AB512" s="529"/>
    </row>
    <row r="513" spans="1:28" ht="18" customHeight="1">
      <c r="A513" s="5357"/>
      <c r="B513" s="1318"/>
      <c r="C513" s="962"/>
      <c r="D513" s="963"/>
      <c r="E513" s="964"/>
      <c r="F513" s="964"/>
      <c r="G513" s="965"/>
      <c r="H513" s="966"/>
      <c r="I513" s="966"/>
      <c r="J513" s="966"/>
      <c r="K513" s="1062" t="s">
        <v>299</v>
      </c>
      <c r="L513" s="966"/>
      <c r="M513" s="966"/>
      <c r="N513" s="40"/>
      <c r="O513" s="1326"/>
      <c r="P513" s="1326"/>
      <c r="Q513" s="1327"/>
      <c r="R513" s="1328"/>
      <c r="S513" s="1328"/>
      <c r="T513" s="1328"/>
      <c r="U513" s="1328"/>
      <c r="V513" s="1329"/>
      <c r="W513" s="5478"/>
      <c r="X513" s="529"/>
      <c r="Y513" s="5357"/>
      <c r="Z513" s="1288" t="s">
        <v>1382</v>
      </c>
      <c r="AA513"/>
      <c r="AB513" s="529"/>
    </row>
    <row r="514" spans="1:28" ht="18" customHeight="1">
      <c r="A514" s="5357"/>
      <c r="B514" s="2896">
        <v>1</v>
      </c>
      <c r="C514" s="968" t="s">
        <v>346</v>
      </c>
      <c r="D514" s="374"/>
      <c r="E514" s="374"/>
      <c r="F514" s="374"/>
      <c r="G514" s="374"/>
      <c r="H514" s="374"/>
      <c r="I514" s="374"/>
      <c r="J514" s="374"/>
      <c r="K514" s="1062" t="s">
        <v>300</v>
      </c>
      <c r="L514" s="374"/>
      <c r="M514" s="374"/>
      <c r="N514" s="41"/>
      <c r="O514" s="1326"/>
      <c r="P514" s="1326"/>
      <c r="Q514" s="1327"/>
      <c r="R514" s="1328"/>
      <c r="S514" s="1328"/>
      <c r="T514" s="1328"/>
      <c r="U514" s="1328"/>
      <c r="V514" s="1329"/>
      <c r="W514" s="5478"/>
      <c r="X514" s="529"/>
      <c r="Y514" s="5357"/>
      <c r="Z514" s="1288" t="s">
        <v>1382</v>
      </c>
      <c r="AA514"/>
      <c r="AB514" s="529"/>
    </row>
    <row r="515" spans="1:28" ht="18" customHeight="1">
      <c r="A515" s="5357"/>
      <c r="B515" s="2896">
        <f>LARGE(B514:B514,1)+1</f>
        <v>2</v>
      </c>
      <c r="C515" s="967"/>
      <c r="D515" s="374"/>
      <c r="E515" s="374"/>
      <c r="F515" s="374"/>
      <c r="G515" s="374"/>
      <c r="H515" s="374"/>
      <c r="I515" s="374"/>
      <c r="J515" s="374"/>
      <c r="K515" s="1062" t="s">
        <v>302</v>
      </c>
      <c r="L515" s="374"/>
      <c r="M515" s="374"/>
      <c r="N515" s="41"/>
      <c r="O515" s="1326"/>
      <c r="P515" s="1326"/>
      <c r="Q515" s="1327"/>
      <c r="R515" s="1328"/>
      <c r="S515" s="1328"/>
      <c r="T515" s="1328"/>
      <c r="U515" s="1328"/>
      <c r="V515" s="1329"/>
      <c r="W515" s="5478"/>
      <c r="X515" s="529"/>
      <c r="Y515" s="5357"/>
      <c r="Z515" s="1288" t="s">
        <v>1382</v>
      </c>
      <c r="AA515"/>
      <c r="AB515" s="529"/>
    </row>
    <row r="516" spans="1:28" ht="18" customHeight="1">
      <c r="A516" s="5357"/>
      <c r="B516" s="2896">
        <f>LARGE(B514:B515,1)+1</f>
        <v>3</v>
      </c>
      <c r="C516" s="968" t="s">
        <v>347</v>
      </c>
      <c r="D516" s="374"/>
      <c r="E516" s="374"/>
      <c r="F516" s="374"/>
      <c r="G516" s="374"/>
      <c r="H516" s="374"/>
      <c r="I516" s="374"/>
      <c r="J516" s="374"/>
      <c r="K516" s="374"/>
      <c r="L516" s="374"/>
      <c r="M516" s="374"/>
      <c r="N516" s="41"/>
      <c r="O516" s="1326"/>
      <c r="P516" s="1326"/>
      <c r="Q516" s="1327"/>
      <c r="R516" s="1328"/>
      <c r="S516" s="1328"/>
      <c r="T516" s="1328"/>
      <c r="U516" s="1328"/>
      <c r="V516" s="1329"/>
      <c r="W516" s="5478"/>
      <c r="X516" s="529"/>
      <c r="Y516" s="5357"/>
      <c r="Z516" s="1288" t="s">
        <v>1382</v>
      </c>
      <c r="AA516"/>
      <c r="AB516" s="529"/>
    </row>
    <row r="517" spans="1:28" ht="18" customHeight="1">
      <c r="A517" s="5357"/>
      <c r="B517" s="2896">
        <f>LARGE(B514:B516,1)+1</f>
        <v>4</v>
      </c>
      <c r="C517" s="968"/>
      <c r="D517" s="374"/>
      <c r="E517" s="374"/>
      <c r="F517" s="374"/>
      <c r="G517" s="374"/>
      <c r="H517" s="374"/>
      <c r="I517" s="374"/>
      <c r="J517" s="374"/>
      <c r="K517" s="374"/>
      <c r="L517" s="374"/>
      <c r="M517" s="374"/>
      <c r="N517" s="41"/>
      <c r="O517" s="1326"/>
      <c r="P517" s="1326"/>
      <c r="Q517" s="1327"/>
      <c r="R517" s="1328"/>
      <c r="S517" s="1328"/>
      <c r="T517" s="1328"/>
      <c r="U517" s="1328"/>
      <c r="V517" s="1329"/>
      <c r="W517" s="5478"/>
      <c r="X517" s="529"/>
      <c r="Y517" s="5357"/>
      <c r="Z517" s="1288" t="s">
        <v>1382</v>
      </c>
      <c r="AA517"/>
      <c r="AB517" s="529"/>
    </row>
    <row r="518" spans="1:28" ht="18" customHeight="1">
      <c r="A518" s="5357"/>
      <c r="B518" s="2896">
        <f>LARGE(B514:B517,1)+1</f>
        <v>5</v>
      </c>
      <c r="C518" s="968" t="s">
        <v>298</v>
      </c>
      <c r="D518" s="374"/>
      <c r="E518" s="374"/>
      <c r="F518" s="374"/>
      <c r="G518" s="374"/>
      <c r="H518" s="374"/>
      <c r="I518" s="374"/>
      <c r="J518" s="374"/>
      <c r="K518" s="374"/>
      <c r="L518" s="374"/>
      <c r="M518" s="374"/>
      <c r="N518" s="41"/>
      <c r="O518" s="1326"/>
      <c r="P518" s="1326"/>
      <c r="Q518" s="1327"/>
      <c r="R518" s="1328"/>
      <c r="S518" s="1328"/>
      <c r="T518" s="1328"/>
      <c r="U518" s="1328"/>
      <c r="V518" s="1329"/>
      <c r="W518" s="5478"/>
      <c r="X518" s="529"/>
      <c r="Y518" s="5357"/>
      <c r="Z518" s="1288" t="s">
        <v>1382</v>
      </c>
      <c r="AA518"/>
      <c r="AB518" s="529"/>
    </row>
    <row r="519" spans="1:28" ht="18" customHeight="1">
      <c r="A519" s="5357"/>
      <c r="B519" s="2896">
        <f>LARGE(B514:B518,1)+1</f>
        <v>6</v>
      </c>
      <c r="C519" s="968"/>
      <c r="D519" s="374"/>
      <c r="E519" s="374"/>
      <c r="F519" s="374"/>
      <c r="G519" s="374"/>
      <c r="H519" s="374"/>
      <c r="I519" s="374"/>
      <c r="J519" s="374"/>
      <c r="K519" s="374"/>
      <c r="L519" s="374"/>
      <c r="M519" s="374"/>
      <c r="N519" s="41"/>
      <c r="O519" s="1326"/>
      <c r="P519" s="1326"/>
      <c r="Q519" s="1327"/>
      <c r="R519" s="1328"/>
      <c r="S519" s="1328"/>
      <c r="T519" s="1328"/>
      <c r="U519" s="1328"/>
      <c r="V519" s="1329"/>
      <c r="W519" s="5478"/>
      <c r="X519" s="529"/>
      <c r="Y519" s="5357"/>
      <c r="Z519" s="1288" t="s">
        <v>1382</v>
      </c>
      <c r="AA519"/>
      <c r="AB519" s="529"/>
    </row>
    <row r="520" spans="1:28" ht="18" customHeight="1">
      <c r="A520" s="5357"/>
      <c r="B520" s="2896">
        <f>LARGE(B514:B519,1)+1</f>
        <v>7</v>
      </c>
      <c r="C520" s="968" t="s">
        <v>348</v>
      </c>
      <c r="D520" s="374"/>
      <c r="E520" s="374"/>
      <c r="F520" s="374"/>
      <c r="G520" s="374"/>
      <c r="H520" s="374"/>
      <c r="I520" s="374"/>
      <c r="J520" s="374"/>
      <c r="K520" s="374"/>
      <c r="L520" s="374"/>
      <c r="M520" s="374"/>
      <c r="N520" s="41"/>
      <c r="O520" s="1326"/>
      <c r="P520" s="1326"/>
      <c r="Q520" s="1327"/>
      <c r="R520" s="1328"/>
      <c r="S520" s="1328"/>
      <c r="T520" s="1328"/>
      <c r="U520" s="1328"/>
      <c r="V520" s="1329"/>
      <c r="W520" s="5478"/>
      <c r="X520" s="529"/>
      <c r="Y520" s="5357"/>
      <c r="Z520" s="1288" t="s">
        <v>1382</v>
      </c>
      <c r="AA520"/>
      <c r="AB520" s="529"/>
    </row>
    <row r="521" spans="1:28" ht="18" customHeight="1">
      <c r="A521" s="5357"/>
      <c r="B521" s="2896">
        <f>LARGE(B514:B520,1)+1</f>
        <v>8</v>
      </c>
      <c r="C521" s="968"/>
      <c r="D521" s="374"/>
      <c r="E521" s="374"/>
      <c r="F521" s="374"/>
      <c r="G521" s="374"/>
      <c r="H521" s="374"/>
      <c r="I521" s="374"/>
      <c r="J521" s="374"/>
      <c r="K521" s="374"/>
      <c r="L521" s="374"/>
      <c r="M521" s="374"/>
      <c r="N521" s="41"/>
      <c r="O521" s="1326"/>
      <c r="P521" s="1326"/>
      <c r="Q521" s="1327"/>
      <c r="R521" s="1328"/>
      <c r="S521" s="1328"/>
      <c r="T521" s="1328"/>
      <c r="U521" s="1328"/>
      <c r="V521" s="1329"/>
      <c r="W521" s="5478"/>
      <c r="X521" s="529"/>
      <c r="Y521" s="5357"/>
      <c r="Z521" s="1288" t="s">
        <v>1382</v>
      </c>
      <c r="AA521"/>
      <c r="AB521" s="529"/>
    </row>
    <row r="522" spans="1:28" ht="18" customHeight="1">
      <c r="A522" s="5357"/>
      <c r="B522" s="2896">
        <f>LARGE(B514:B521,1)+1</f>
        <v>9</v>
      </c>
      <c r="C522" s="968" t="s">
        <v>349</v>
      </c>
      <c r="D522" s="374"/>
      <c r="E522" s="374"/>
      <c r="F522" s="374"/>
      <c r="G522" s="374"/>
      <c r="H522" s="374"/>
      <c r="I522" s="374"/>
      <c r="J522" s="374"/>
      <c r="K522" s="374"/>
      <c r="L522" s="374"/>
      <c r="M522" s="374"/>
      <c r="N522" s="41"/>
      <c r="O522" s="1326"/>
      <c r="P522" s="1326"/>
      <c r="Q522" s="1327"/>
      <c r="R522" s="1328"/>
      <c r="S522" s="1328"/>
      <c r="T522" s="1328"/>
      <c r="U522" s="1328"/>
      <c r="V522" s="1329"/>
      <c r="W522" s="5478"/>
      <c r="X522" s="529"/>
      <c r="Y522" s="5357"/>
      <c r="Z522" s="1288" t="s">
        <v>1382</v>
      </c>
      <c r="AA522"/>
      <c r="AB522" s="529"/>
    </row>
    <row r="523" spans="1:28" ht="18" customHeight="1">
      <c r="A523" s="5357"/>
      <c r="B523" s="2896">
        <f>LARGE(B514:B522,1)+1</f>
        <v>10</v>
      </c>
      <c r="C523" s="968"/>
      <c r="D523" s="374"/>
      <c r="E523" s="374"/>
      <c r="F523" s="374"/>
      <c r="G523" s="374"/>
      <c r="H523" s="374"/>
      <c r="I523" s="374"/>
      <c r="J523" s="374"/>
      <c r="K523" s="374"/>
      <c r="L523" s="374"/>
      <c r="M523" s="374"/>
      <c r="N523" s="41"/>
      <c r="O523" s="1326"/>
      <c r="P523" s="1326"/>
      <c r="Q523" s="1327"/>
      <c r="R523" s="1328"/>
      <c r="S523" s="1328"/>
      <c r="T523" s="1328"/>
      <c r="U523" s="1328"/>
      <c r="V523" s="1329"/>
      <c r="W523" s="5478"/>
      <c r="X523" s="529"/>
      <c r="Y523" s="5357"/>
      <c r="Z523" s="1288" t="s">
        <v>1382</v>
      </c>
      <c r="AA523"/>
      <c r="AB523" s="529"/>
    </row>
    <row r="524" spans="1:28" ht="18" customHeight="1">
      <c r="A524" s="5357"/>
      <c r="B524" s="2896">
        <f>LARGE(B514:B523,1)+1</f>
        <v>11</v>
      </c>
      <c r="C524" s="968"/>
      <c r="D524" s="374"/>
      <c r="E524" s="374"/>
      <c r="F524" s="374"/>
      <c r="G524" s="374"/>
      <c r="H524" s="374"/>
      <c r="I524" s="374"/>
      <c r="J524" s="374"/>
      <c r="K524" s="374"/>
      <c r="L524" s="374"/>
      <c r="M524" s="374"/>
      <c r="N524" s="41"/>
      <c r="O524" s="1326"/>
      <c r="P524" s="1326"/>
      <c r="Q524" s="1327"/>
      <c r="R524" s="1328"/>
      <c r="S524" s="1328"/>
      <c r="T524" s="1328"/>
      <c r="U524" s="1328"/>
      <c r="V524" s="1329"/>
      <c r="W524" s="5478"/>
      <c r="X524" s="529"/>
      <c r="Y524" s="5357"/>
      <c r="Z524" s="1288" t="s">
        <v>1382</v>
      </c>
      <c r="AA524"/>
      <c r="AB524" s="529"/>
    </row>
    <row r="525" spans="1:28" ht="18" customHeight="1">
      <c r="A525" s="5357"/>
      <c r="B525" s="2896">
        <f>LARGE(B514:B524,1)+1</f>
        <v>12</v>
      </c>
      <c r="C525" s="968"/>
      <c r="D525" s="374"/>
      <c r="E525" s="374"/>
      <c r="F525" s="374"/>
      <c r="G525" s="374"/>
      <c r="H525" s="374"/>
      <c r="I525" s="374"/>
      <c r="J525" s="374"/>
      <c r="K525" s="374"/>
      <c r="L525" s="374"/>
      <c r="M525" s="374"/>
      <c r="N525" s="41"/>
      <c r="O525" s="1326"/>
      <c r="P525" s="1326"/>
      <c r="Q525" s="1327"/>
      <c r="R525" s="1328"/>
      <c r="S525" s="1328"/>
      <c r="T525" s="1328"/>
      <c r="U525" s="1328"/>
      <c r="V525" s="1329"/>
      <c r="W525" s="5478"/>
      <c r="X525" s="529"/>
      <c r="Y525" s="5357"/>
      <c r="Z525" s="1288" t="s">
        <v>1382</v>
      </c>
      <c r="AA525"/>
      <c r="AB525" s="529"/>
    </row>
    <row r="526" spans="1:28" ht="18" customHeight="1">
      <c r="A526" s="5357"/>
      <c r="B526" s="2896">
        <f>LARGE(B514:B525,1)+1</f>
        <v>13</v>
      </c>
      <c r="C526" s="968"/>
      <c r="D526" s="374"/>
      <c r="E526" s="374"/>
      <c r="F526" s="374"/>
      <c r="G526" s="374"/>
      <c r="H526" s="374"/>
      <c r="I526" s="374"/>
      <c r="J526" s="374"/>
      <c r="K526" s="374"/>
      <c r="L526" s="374"/>
      <c r="M526" s="374"/>
      <c r="N526" s="41"/>
      <c r="O526" s="1326"/>
      <c r="P526" s="1326"/>
      <c r="Q526" s="1327"/>
      <c r="R526" s="1328"/>
      <c r="S526" s="1328"/>
      <c r="T526" s="1328"/>
      <c r="U526" s="1328"/>
      <c r="V526" s="1329"/>
      <c r="W526" s="5478"/>
      <c r="X526" s="529"/>
      <c r="Y526" s="5357"/>
      <c r="Z526" s="1288" t="s">
        <v>1382</v>
      </c>
      <c r="AA526"/>
      <c r="AB526" s="529"/>
    </row>
    <row r="527" spans="1:28" ht="18" customHeight="1">
      <c r="A527" s="5357"/>
      <c r="B527" s="2896">
        <f>LARGE(B514:B526,1)+1</f>
        <v>14</v>
      </c>
      <c r="C527" s="968"/>
      <c r="D527" s="374"/>
      <c r="E527" s="374"/>
      <c r="F527" s="374"/>
      <c r="G527" s="374"/>
      <c r="H527" s="374"/>
      <c r="I527" s="374"/>
      <c r="J527" s="374"/>
      <c r="K527" s="374"/>
      <c r="L527" s="374"/>
      <c r="M527" s="374"/>
      <c r="N527" s="41"/>
      <c r="O527" s="1326"/>
      <c r="P527" s="1326"/>
      <c r="Q527" s="1327"/>
      <c r="R527" s="1328"/>
      <c r="S527" s="1328"/>
      <c r="T527" s="1328"/>
      <c r="U527" s="1328"/>
      <c r="V527" s="1329"/>
      <c r="W527" s="5478"/>
      <c r="X527" s="529"/>
      <c r="Y527" s="5357"/>
      <c r="Z527" s="1288" t="s">
        <v>1382</v>
      </c>
      <c r="AA527"/>
      <c r="AB527" s="529"/>
    </row>
    <row r="528" spans="1:28" ht="18" customHeight="1">
      <c r="A528" s="5357"/>
      <c r="B528" s="2896">
        <f>LARGE(B514:B527,1)+1</f>
        <v>15</v>
      </c>
      <c r="C528" s="968"/>
      <c r="D528" s="374"/>
      <c r="E528" s="374"/>
      <c r="F528" s="374"/>
      <c r="G528" s="374"/>
      <c r="H528" s="374"/>
      <c r="I528" s="374"/>
      <c r="J528" s="374"/>
      <c r="K528" s="374"/>
      <c r="L528" s="374"/>
      <c r="M528" s="374"/>
      <c r="N528" s="41"/>
      <c r="O528" s="1326"/>
      <c r="P528" s="1326"/>
      <c r="Q528" s="1327"/>
      <c r="R528" s="1328"/>
      <c r="S528" s="1328"/>
      <c r="T528" s="1328"/>
      <c r="U528" s="1328"/>
      <c r="V528" s="1329"/>
      <c r="W528" s="5478"/>
      <c r="X528" s="529"/>
      <c r="Y528" s="5357"/>
      <c r="Z528" s="1288" t="s">
        <v>1382</v>
      </c>
      <c r="AA528"/>
      <c r="AB528" s="529"/>
    </row>
    <row r="529" spans="1:28" ht="18" customHeight="1">
      <c r="A529" s="5357"/>
      <c r="B529" s="2896">
        <f>LARGE(B514:B528,1)+1</f>
        <v>16</v>
      </c>
      <c r="C529" s="968"/>
      <c r="D529" s="374"/>
      <c r="E529" s="374"/>
      <c r="F529" s="374"/>
      <c r="G529" s="374"/>
      <c r="H529" s="374"/>
      <c r="I529" s="374"/>
      <c r="J529" s="374"/>
      <c r="K529" s="374"/>
      <c r="L529" s="374"/>
      <c r="M529" s="374"/>
      <c r="N529" s="41"/>
      <c r="O529" s="1326"/>
      <c r="P529" s="1326"/>
      <c r="Q529" s="1327"/>
      <c r="R529" s="1328"/>
      <c r="S529" s="1328"/>
      <c r="T529" s="1328"/>
      <c r="U529" s="1328"/>
      <c r="V529" s="1329"/>
      <c r="W529" s="5478"/>
      <c r="X529" s="529"/>
      <c r="Y529" s="5357"/>
      <c r="Z529" s="1288" t="s">
        <v>1382</v>
      </c>
      <c r="AA529"/>
      <c r="AB529" s="529"/>
    </row>
    <row r="530" spans="1:28" ht="18" customHeight="1">
      <c r="A530" s="5357"/>
      <c r="B530" s="2896">
        <f>LARGE(B514:B529,1)+1</f>
        <v>17</v>
      </c>
      <c r="C530" s="968"/>
      <c r="D530" s="374"/>
      <c r="E530" s="374"/>
      <c r="F530" s="374"/>
      <c r="G530" s="374"/>
      <c r="H530" s="374"/>
      <c r="I530" s="374"/>
      <c r="J530" s="374"/>
      <c r="K530" s="374"/>
      <c r="L530" s="374"/>
      <c r="M530" s="374"/>
      <c r="N530" s="41"/>
      <c r="O530" s="1326"/>
      <c r="P530" s="1326"/>
      <c r="Q530" s="1327"/>
      <c r="R530" s="1328"/>
      <c r="S530" s="1328"/>
      <c r="T530" s="1328"/>
      <c r="U530" s="1328"/>
      <c r="V530" s="1329"/>
      <c r="W530" s="5478"/>
      <c r="X530" s="529"/>
      <c r="Y530" s="5357"/>
      <c r="Z530" s="1288" t="s">
        <v>1382</v>
      </c>
      <c r="AA530"/>
      <c r="AB530" s="529"/>
    </row>
    <row r="531" spans="1:28" ht="18" customHeight="1">
      <c r="A531" s="5357"/>
      <c r="B531" s="2896">
        <f>LARGE(B514:B530,1)+1</f>
        <v>18</v>
      </c>
      <c r="C531" s="968"/>
      <c r="D531" s="374"/>
      <c r="E531" s="374"/>
      <c r="F531" s="374"/>
      <c r="G531" s="374"/>
      <c r="H531" s="374"/>
      <c r="I531" s="374"/>
      <c r="J531" s="374"/>
      <c r="K531" s="374"/>
      <c r="L531" s="374"/>
      <c r="M531" s="374"/>
      <c r="N531" s="41"/>
      <c r="O531" s="1326"/>
      <c r="P531" s="1326"/>
      <c r="Q531" s="1327"/>
      <c r="R531" s="1328"/>
      <c r="S531" s="1328"/>
      <c r="T531" s="1328"/>
      <c r="U531" s="1328"/>
      <c r="V531" s="1329"/>
      <c r="W531" s="5478"/>
      <c r="X531" s="529"/>
      <c r="Y531" s="5357"/>
      <c r="Z531" s="1288" t="s">
        <v>1382</v>
      </c>
      <c r="AA531"/>
      <c r="AB531" s="529"/>
    </row>
    <row r="532" spans="1:28" ht="18" customHeight="1">
      <c r="A532" s="5357"/>
      <c r="B532" s="2896">
        <f>LARGE(B514:B531,1)+1</f>
        <v>19</v>
      </c>
      <c r="C532" s="968"/>
      <c r="D532" s="374"/>
      <c r="E532" s="374"/>
      <c r="F532" s="374"/>
      <c r="G532" s="374"/>
      <c r="H532" s="374"/>
      <c r="I532" s="374"/>
      <c r="J532" s="374"/>
      <c r="K532" s="374"/>
      <c r="L532" s="374"/>
      <c r="M532" s="374"/>
      <c r="N532" s="41"/>
      <c r="O532" s="1326"/>
      <c r="P532" s="1326"/>
      <c r="Q532" s="1327"/>
      <c r="R532" s="1328"/>
      <c r="S532" s="1328"/>
      <c r="T532" s="1328"/>
      <c r="U532" s="1328"/>
      <c r="V532" s="1329"/>
      <c r="W532" s="5478"/>
      <c r="X532" s="529"/>
      <c r="Y532" s="5357"/>
      <c r="Z532" s="1288" t="s">
        <v>1382</v>
      </c>
      <c r="AA532"/>
      <c r="AB532" s="529"/>
    </row>
    <row r="533" spans="1:28" ht="18" customHeight="1">
      <c r="A533" s="5357"/>
      <c r="B533" s="2896">
        <f>LARGE(B514:B532,1)+1</f>
        <v>20</v>
      </c>
      <c r="C533" s="968"/>
      <c r="D533" s="374"/>
      <c r="E533" s="374"/>
      <c r="F533" s="374"/>
      <c r="G533" s="374"/>
      <c r="H533" s="374"/>
      <c r="I533" s="374"/>
      <c r="J533" s="374"/>
      <c r="K533" s="374"/>
      <c r="L533" s="374"/>
      <c r="M533" s="374"/>
      <c r="N533" s="41"/>
      <c r="O533" s="1326"/>
      <c r="P533" s="1326"/>
      <c r="Q533" s="1327"/>
      <c r="R533" s="1328"/>
      <c r="S533" s="1328"/>
      <c r="T533" s="1328"/>
      <c r="U533" s="1328"/>
      <c r="V533" s="1329"/>
      <c r="W533" s="5478"/>
      <c r="X533" s="529"/>
      <c r="Y533" s="5357"/>
      <c r="Z533" s="1288" t="s">
        <v>1382</v>
      </c>
      <c r="AA533"/>
      <c r="AB533" s="529"/>
    </row>
    <row r="534" spans="1:28" ht="18" customHeight="1">
      <c r="A534" s="5357"/>
      <c r="B534" s="2896">
        <f>LARGE(B514:B533,1)+1</f>
        <v>21</v>
      </c>
      <c r="C534" s="968"/>
      <c r="D534" s="374"/>
      <c r="E534" s="374"/>
      <c r="F534" s="374"/>
      <c r="G534" s="374"/>
      <c r="H534" s="374"/>
      <c r="I534" s="374"/>
      <c r="J534" s="374"/>
      <c r="K534" s="374"/>
      <c r="L534" s="374"/>
      <c r="M534" s="374"/>
      <c r="N534" s="41"/>
      <c r="O534" s="1326"/>
      <c r="P534" s="1326"/>
      <c r="Q534" s="1327"/>
      <c r="R534" s="1328"/>
      <c r="S534" s="1328"/>
      <c r="T534" s="1328"/>
      <c r="U534" s="1328"/>
      <c r="V534" s="1329"/>
      <c r="W534" s="5478"/>
      <c r="X534" s="529"/>
      <c r="Y534" s="5357"/>
      <c r="Z534" s="1288" t="s">
        <v>1382</v>
      </c>
      <c r="AA534"/>
      <c r="AB534" s="529"/>
    </row>
    <row r="535" spans="1:28" ht="18" customHeight="1">
      <c r="A535" s="5357"/>
      <c r="B535" s="2896">
        <f>LARGE(B514:B534,1)+1</f>
        <v>22</v>
      </c>
      <c r="C535" s="968"/>
      <c r="D535" s="374"/>
      <c r="E535" s="374"/>
      <c r="F535" s="374"/>
      <c r="G535" s="374"/>
      <c r="H535" s="374"/>
      <c r="I535" s="374"/>
      <c r="J535" s="374"/>
      <c r="K535" s="374"/>
      <c r="L535" s="374"/>
      <c r="M535" s="374"/>
      <c r="N535" s="41"/>
      <c r="O535" s="1326"/>
      <c r="P535" s="1326"/>
      <c r="Q535" s="1327"/>
      <c r="R535" s="1328"/>
      <c r="S535" s="1328"/>
      <c r="T535" s="1328"/>
      <c r="U535" s="1328"/>
      <c r="V535" s="1329"/>
      <c r="W535" s="5478"/>
      <c r="X535" s="529"/>
      <c r="Y535" s="5357"/>
      <c r="Z535" s="1288" t="s">
        <v>1382</v>
      </c>
      <c r="AA535"/>
      <c r="AB535" s="529"/>
    </row>
    <row r="536" spans="1:28" ht="18" customHeight="1">
      <c r="A536" s="5357"/>
      <c r="B536" s="2896">
        <f>LARGE(B514:B535,1)+1</f>
        <v>23</v>
      </c>
      <c r="C536" s="968"/>
      <c r="D536" s="374"/>
      <c r="E536" s="374"/>
      <c r="F536" s="374"/>
      <c r="G536" s="374"/>
      <c r="H536" s="374"/>
      <c r="I536" s="374"/>
      <c r="J536" s="374"/>
      <c r="K536" s="374"/>
      <c r="L536" s="374"/>
      <c r="M536" s="374"/>
      <c r="N536" s="41"/>
      <c r="O536" s="1326"/>
      <c r="P536" s="1326"/>
      <c r="Q536" s="1327"/>
      <c r="R536" s="1328"/>
      <c r="S536" s="1328"/>
      <c r="T536" s="1328"/>
      <c r="U536" s="1328"/>
      <c r="V536" s="1329"/>
      <c r="W536" s="5478"/>
      <c r="X536" s="529"/>
      <c r="Y536" s="5357"/>
      <c r="Z536" s="1288" t="s">
        <v>1382</v>
      </c>
      <c r="AA536"/>
      <c r="AB536" s="529"/>
    </row>
    <row r="537" spans="1:28" ht="18" customHeight="1">
      <c r="A537" s="5357"/>
      <c r="B537" s="2896">
        <f>LARGE(B514:B536,1)+1</f>
        <v>24</v>
      </c>
      <c r="C537" s="968"/>
      <c r="D537" s="374"/>
      <c r="E537" s="374"/>
      <c r="F537" s="374"/>
      <c r="G537" s="374"/>
      <c r="H537" s="374"/>
      <c r="I537" s="374"/>
      <c r="J537" s="374"/>
      <c r="K537" s="374"/>
      <c r="L537" s="374"/>
      <c r="M537" s="374"/>
      <c r="N537" s="41"/>
      <c r="O537" s="1326"/>
      <c r="P537" s="1326"/>
      <c r="Q537" s="1327"/>
      <c r="R537" s="1328"/>
      <c r="S537" s="1328"/>
      <c r="T537" s="1328"/>
      <c r="U537" s="1328"/>
      <c r="V537" s="1329"/>
      <c r="W537" s="5478"/>
      <c r="X537" s="529"/>
      <c r="Y537" s="5357"/>
      <c r="Z537" s="1288" t="s">
        <v>1382</v>
      </c>
      <c r="AA537"/>
      <c r="AB537" s="529"/>
    </row>
    <row r="538" spans="1:28" ht="18" customHeight="1">
      <c r="A538" s="5357"/>
      <c r="B538" s="2896">
        <f>LARGE(B514:B537,1)+1</f>
        <v>25</v>
      </c>
      <c r="C538" s="968"/>
      <c r="D538" s="374"/>
      <c r="E538" s="374"/>
      <c r="F538" s="374"/>
      <c r="G538" s="374"/>
      <c r="H538" s="374"/>
      <c r="I538" s="374"/>
      <c r="J538" s="374"/>
      <c r="K538" s="374"/>
      <c r="L538" s="374"/>
      <c r="M538" s="374"/>
      <c r="N538" s="41"/>
      <c r="O538" s="1326"/>
      <c r="P538" s="1326"/>
      <c r="Q538" s="1327"/>
      <c r="R538" s="1328"/>
      <c r="S538" s="1328"/>
      <c r="T538" s="1328"/>
      <c r="U538" s="1328"/>
      <c r="V538" s="1329"/>
      <c r="W538" s="5478"/>
      <c r="X538" s="529"/>
      <c r="Y538" s="5357"/>
      <c r="Z538" s="1288" t="s">
        <v>1382</v>
      </c>
      <c r="AA538"/>
      <c r="AB538" s="529"/>
    </row>
    <row r="539" spans="1:28" ht="18" customHeight="1">
      <c r="A539" s="5357"/>
      <c r="B539" s="2896">
        <f>LARGE(B514:B538,1)+1</f>
        <v>26</v>
      </c>
      <c r="C539" s="968"/>
      <c r="D539" s="374"/>
      <c r="E539" s="374"/>
      <c r="F539" s="374"/>
      <c r="G539" s="374"/>
      <c r="H539" s="374"/>
      <c r="I539" s="374"/>
      <c r="J539" s="374"/>
      <c r="K539" s="374"/>
      <c r="L539" s="374"/>
      <c r="M539" s="374"/>
      <c r="N539" s="41"/>
      <c r="O539" s="1326"/>
      <c r="P539" s="1326"/>
      <c r="Q539" s="1327"/>
      <c r="R539" s="1328"/>
      <c r="S539" s="1328"/>
      <c r="T539" s="1328"/>
      <c r="U539" s="1328"/>
      <c r="V539" s="1329"/>
      <c r="W539" s="5478"/>
      <c r="X539" s="529"/>
      <c r="Y539" s="5357"/>
      <c r="Z539" s="1288" t="s">
        <v>1382</v>
      </c>
      <c r="AA539"/>
      <c r="AB539" s="529"/>
    </row>
    <row r="540" spans="1:28" ht="18" customHeight="1">
      <c r="A540" s="5357"/>
      <c r="B540" s="2896">
        <f>LARGE(B514:B539,1)+1</f>
        <v>27</v>
      </c>
      <c r="C540" s="968"/>
      <c r="D540" s="374"/>
      <c r="E540" s="374"/>
      <c r="F540" s="374"/>
      <c r="G540" s="374"/>
      <c r="H540" s="374"/>
      <c r="I540" s="374"/>
      <c r="J540" s="374"/>
      <c r="K540" s="374"/>
      <c r="L540" s="374"/>
      <c r="M540" s="374"/>
      <c r="N540" s="41"/>
      <c r="O540" s="1326"/>
      <c r="P540" s="1326"/>
      <c r="Q540" s="1327"/>
      <c r="R540" s="1328"/>
      <c r="S540" s="1328"/>
      <c r="T540" s="1328"/>
      <c r="U540" s="1328"/>
      <c r="V540" s="1329"/>
      <c r="W540" s="5478"/>
      <c r="X540" s="529"/>
      <c r="Y540" s="5357"/>
      <c r="Z540" s="1288" t="s">
        <v>1382</v>
      </c>
      <c r="AA540"/>
      <c r="AB540" s="529"/>
    </row>
    <row r="541" spans="1:28" ht="18" customHeight="1">
      <c r="A541" s="5357"/>
      <c r="B541" s="2896">
        <f>LARGE(B514:B540,1)+1</f>
        <v>28</v>
      </c>
      <c r="C541" s="968"/>
      <c r="D541" s="374"/>
      <c r="E541" s="374"/>
      <c r="F541" s="374"/>
      <c r="G541" s="374"/>
      <c r="H541" s="374"/>
      <c r="I541" s="374"/>
      <c r="J541" s="374"/>
      <c r="K541" s="374"/>
      <c r="L541" s="374"/>
      <c r="M541" s="374"/>
      <c r="N541" s="41"/>
      <c r="O541" s="1326"/>
      <c r="P541" s="1326"/>
      <c r="Q541" s="1327"/>
      <c r="R541" s="1328"/>
      <c r="S541" s="1328"/>
      <c r="T541" s="1328"/>
      <c r="U541" s="1328"/>
      <c r="V541" s="1329"/>
      <c r="W541" s="5478"/>
      <c r="X541" s="529"/>
      <c r="Y541" s="5357"/>
      <c r="Z541" s="1288" t="s">
        <v>1382</v>
      </c>
      <c r="AA541"/>
      <c r="AB541" s="529"/>
    </row>
    <row r="542" spans="1:28" ht="18" customHeight="1">
      <c r="A542" s="5357"/>
      <c r="B542" s="2896">
        <f>LARGE(B514:B541,1)+1</f>
        <v>29</v>
      </c>
      <c r="C542" s="968"/>
      <c r="D542" s="374"/>
      <c r="E542" s="374"/>
      <c r="F542" s="374"/>
      <c r="G542" s="374"/>
      <c r="H542" s="374"/>
      <c r="I542" s="374"/>
      <c r="J542" s="374"/>
      <c r="K542" s="374"/>
      <c r="L542" s="374"/>
      <c r="M542" s="374"/>
      <c r="N542" s="41"/>
      <c r="O542" s="1326"/>
      <c r="P542" s="1326"/>
      <c r="Q542" s="1327"/>
      <c r="R542" s="1328"/>
      <c r="S542" s="1328"/>
      <c r="T542" s="1328"/>
      <c r="U542" s="1328"/>
      <c r="V542" s="1329"/>
      <c r="W542" s="5478"/>
      <c r="X542" s="529"/>
      <c r="Y542" s="5357"/>
      <c r="Z542" s="1288" t="s">
        <v>1382</v>
      </c>
      <c r="AA542"/>
      <c r="AB542" s="529"/>
    </row>
    <row r="543" spans="1:28" ht="18" customHeight="1">
      <c r="A543" s="5357"/>
      <c r="B543" s="2896">
        <f>LARGE(B514:B542,1)+1</f>
        <v>30</v>
      </c>
      <c r="C543" s="968"/>
      <c r="D543" s="374"/>
      <c r="E543" s="374"/>
      <c r="F543" s="374"/>
      <c r="G543" s="374"/>
      <c r="H543" s="374"/>
      <c r="I543" s="374"/>
      <c r="J543" s="374"/>
      <c r="K543" s="374"/>
      <c r="L543" s="374"/>
      <c r="M543" s="374"/>
      <c r="N543" s="41"/>
      <c r="O543" s="1326"/>
      <c r="P543" s="1326"/>
      <c r="Q543" s="1327"/>
      <c r="R543" s="1328"/>
      <c r="S543" s="1328"/>
      <c r="T543" s="1328"/>
      <c r="U543" s="1328"/>
      <c r="V543" s="1329"/>
      <c r="W543" s="5478"/>
      <c r="X543" s="529"/>
      <c r="Y543" s="5357"/>
      <c r="Z543" s="1288" t="s">
        <v>1382</v>
      </c>
      <c r="AA543"/>
      <c r="AB543" s="529"/>
    </row>
    <row r="544" spans="1:28" ht="18" customHeight="1">
      <c r="A544" s="5357"/>
      <c r="B544" s="2896">
        <f>LARGE(B514:B543,1)+1</f>
        <v>31</v>
      </c>
      <c r="C544" s="968"/>
      <c r="D544" s="374"/>
      <c r="E544" s="374"/>
      <c r="F544" s="374"/>
      <c r="G544" s="374"/>
      <c r="H544" s="374"/>
      <c r="I544" s="374"/>
      <c r="J544" s="374"/>
      <c r="K544" s="374"/>
      <c r="L544" s="374"/>
      <c r="M544" s="374"/>
      <c r="N544" s="41"/>
      <c r="O544" s="1326"/>
      <c r="P544" s="1326"/>
      <c r="Q544" s="1327"/>
      <c r="R544" s="1328"/>
      <c r="S544" s="1328"/>
      <c r="T544" s="1328"/>
      <c r="U544" s="1328"/>
      <c r="V544" s="1329"/>
      <c r="W544" s="5478"/>
      <c r="X544" s="529"/>
      <c r="Y544" s="5357"/>
      <c r="Z544" s="1288" t="s">
        <v>1382</v>
      </c>
      <c r="AA544"/>
      <c r="AB544" s="529"/>
    </row>
    <row r="545" spans="1:28" ht="18" customHeight="1">
      <c r="A545" s="5357"/>
      <c r="B545" s="2896">
        <f>LARGE(B514:B544,1)+1</f>
        <v>32</v>
      </c>
      <c r="C545" s="968"/>
      <c r="D545" s="374"/>
      <c r="E545" s="374"/>
      <c r="F545" s="374"/>
      <c r="G545" s="374"/>
      <c r="H545" s="374"/>
      <c r="I545" s="374"/>
      <c r="J545" s="374"/>
      <c r="K545" s="374"/>
      <c r="L545" s="374"/>
      <c r="M545" s="374"/>
      <c r="N545" s="41"/>
      <c r="O545" s="1326"/>
      <c r="P545" s="1326"/>
      <c r="Q545" s="1327"/>
      <c r="R545" s="1328"/>
      <c r="S545" s="1328"/>
      <c r="T545" s="1328"/>
      <c r="U545" s="1328"/>
      <c r="V545" s="1329"/>
      <c r="W545" s="5478"/>
      <c r="X545" s="529"/>
      <c r="Y545" s="5357"/>
      <c r="Z545" s="1288" t="s">
        <v>1382</v>
      </c>
      <c r="AA545"/>
      <c r="AB545" s="529"/>
    </row>
    <row r="546" spans="1:28" ht="18" customHeight="1">
      <c r="A546" s="5357"/>
      <c r="B546" s="2896">
        <f>LARGE(B514:B545,1)+1</f>
        <v>33</v>
      </c>
      <c r="C546" s="968"/>
      <c r="D546" s="374"/>
      <c r="E546" s="374"/>
      <c r="F546" s="374"/>
      <c r="G546" s="374"/>
      <c r="H546" s="374"/>
      <c r="I546" s="374"/>
      <c r="J546" s="374"/>
      <c r="K546" s="374"/>
      <c r="L546" s="374"/>
      <c r="M546" s="374"/>
      <c r="N546" s="41"/>
      <c r="O546" s="1326"/>
      <c r="P546" s="1326"/>
      <c r="Q546" s="1327"/>
      <c r="R546" s="1328"/>
      <c r="S546" s="1328"/>
      <c r="T546" s="1328"/>
      <c r="U546" s="1328"/>
      <c r="V546" s="1329"/>
      <c r="W546" s="5478"/>
      <c r="X546" s="529"/>
      <c r="Y546" s="5357"/>
      <c r="Z546" s="1288" t="s">
        <v>1382</v>
      </c>
      <c r="AA546"/>
      <c r="AB546" s="529"/>
    </row>
    <row r="547" spans="1:28" ht="18" customHeight="1">
      <c r="A547" s="5357"/>
      <c r="B547" s="2896">
        <f>LARGE(B514:B546,1)+1</f>
        <v>34</v>
      </c>
      <c r="C547" s="969"/>
      <c r="D547" s="374"/>
      <c r="E547" s="374"/>
      <c r="F547" s="374"/>
      <c r="G547" s="374"/>
      <c r="H547" s="374"/>
      <c r="I547" s="374"/>
      <c r="J547" s="374"/>
      <c r="K547" s="374"/>
      <c r="L547" s="374"/>
      <c r="M547" s="374"/>
      <c r="N547" s="41"/>
      <c r="O547" s="1326"/>
      <c r="P547" s="1326"/>
      <c r="Q547" s="1327"/>
      <c r="R547" s="1328"/>
      <c r="S547" s="1328"/>
      <c r="T547" s="1328"/>
      <c r="U547" s="1328"/>
      <c r="V547" s="1329"/>
      <c r="W547" s="5478"/>
      <c r="X547" s="529"/>
      <c r="Y547" s="5357"/>
      <c r="Z547" s="1288" t="s">
        <v>1382</v>
      </c>
      <c r="AA547"/>
      <c r="AB547" s="529"/>
    </row>
    <row r="548" spans="1:28" ht="18" customHeight="1">
      <c r="A548" s="5357"/>
      <c r="B548" s="2896">
        <f>LARGE(B514:B547,1)+1</f>
        <v>35</v>
      </c>
      <c r="C548" s="969"/>
      <c r="D548" s="374"/>
      <c r="E548" s="374"/>
      <c r="F548" s="374"/>
      <c r="G548" s="374"/>
      <c r="H548" s="374"/>
      <c r="I548" s="374"/>
      <c r="J548" s="374"/>
      <c r="K548" s="374"/>
      <c r="L548" s="374"/>
      <c r="M548" s="374"/>
      <c r="N548" s="41"/>
      <c r="O548" s="1326"/>
      <c r="P548" s="1326"/>
      <c r="Q548" s="1327"/>
      <c r="R548" s="1328"/>
      <c r="S548" s="1328"/>
      <c r="T548" s="1328"/>
      <c r="U548" s="1328"/>
      <c r="V548" s="1329"/>
      <c r="W548" s="5478"/>
      <c r="X548" s="529"/>
      <c r="Y548" s="5357"/>
      <c r="Z548" s="1288" t="s">
        <v>1382</v>
      </c>
      <c r="AA548"/>
      <c r="AB548" s="529"/>
    </row>
    <row r="549" spans="1:28" ht="18" customHeight="1">
      <c r="A549" s="5357"/>
      <c r="B549" s="2896">
        <f>LARGE(B514:B548,1)+1</f>
        <v>36</v>
      </c>
      <c r="C549" s="969"/>
      <c r="D549" s="374"/>
      <c r="E549" s="374"/>
      <c r="F549" s="374"/>
      <c r="G549" s="374"/>
      <c r="H549" s="374"/>
      <c r="I549" s="374"/>
      <c r="J549" s="374"/>
      <c r="K549" s="374"/>
      <c r="L549" s="374"/>
      <c r="M549" s="374"/>
      <c r="N549" s="41"/>
      <c r="O549" s="1326"/>
      <c r="P549" s="1326"/>
      <c r="Q549" s="1327"/>
      <c r="R549" s="1328"/>
      <c r="S549" s="1328"/>
      <c r="T549" s="1328"/>
      <c r="U549" s="1328"/>
      <c r="V549" s="1329"/>
      <c r="W549" s="5478"/>
      <c r="X549" s="529"/>
      <c r="Y549" s="5357"/>
      <c r="Z549" s="1288" t="s">
        <v>1382</v>
      </c>
      <c r="AA549"/>
      <c r="AB549" s="529"/>
    </row>
    <row r="550" spans="1:28" ht="18" customHeight="1">
      <c r="A550" s="5357"/>
      <c r="B550" s="2896">
        <f>LARGE(B514:B549,1)+1</f>
        <v>37</v>
      </c>
      <c r="C550" s="969"/>
      <c r="D550" s="374"/>
      <c r="E550" s="374"/>
      <c r="F550" s="374"/>
      <c r="G550" s="374"/>
      <c r="H550" s="374"/>
      <c r="I550" s="374"/>
      <c r="J550" s="374"/>
      <c r="K550" s="374"/>
      <c r="L550" s="374"/>
      <c r="M550" s="374"/>
      <c r="N550" s="41"/>
      <c r="O550" s="1326"/>
      <c r="P550" s="1326"/>
      <c r="Q550" s="1327"/>
      <c r="R550" s="1328"/>
      <c r="S550" s="1328"/>
      <c r="T550" s="1328"/>
      <c r="U550" s="1328"/>
      <c r="V550" s="1329"/>
      <c r="W550" s="5478"/>
      <c r="X550" s="529"/>
      <c r="Y550" s="5357"/>
      <c r="Z550" s="1288" t="s">
        <v>1382</v>
      </c>
      <c r="AA550"/>
      <c r="AB550" s="529"/>
    </row>
    <row r="551" spans="1:28" ht="18" customHeight="1">
      <c r="A551" s="5357"/>
      <c r="B551" s="2896">
        <f>LARGE(B514:B550,1)+1</f>
        <v>38</v>
      </c>
      <c r="C551" s="969"/>
      <c r="D551" s="374"/>
      <c r="E551" s="374"/>
      <c r="F551" s="374"/>
      <c r="G551" s="374"/>
      <c r="H551" s="374"/>
      <c r="I551" s="374"/>
      <c r="J551" s="374"/>
      <c r="K551" s="374"/>
      <c r="L551" s="374"/>
      <c r="M551" s="374"/>
      <c r="N551" s="41"/>
      <c r="O551" s="1326"/>
      <c r="P551" s="1326"/>
      <c r="Q551" s="1327"/>
      <c r="R551" s="1328"/>
      <c r="S551" s="1328"/>
      <c r="T551" s="1328"/>
      <c r="U551" s="1328"/>
      <c r="V551" s="1329"/>
      <c r="W551" s="5478"/>
      <c r="X551" s="529"/>
      <c r="Y551" s="5357"/>
      <c r="Z551" s="1288" t="s">
        <v>1382</v>
      </c>
      <c r="AA551"/>
      <c r="AB551" s="529"/>
    </row>
    <row r="552" spans="1:28" ht="18" customHeight="1">
      <c r="A552" s="5357"/>
      <c r="B552" s="2896">
        <f>LARGE(B514:B551,1)+1</f>
        <v>39</v>
      </c>
      <c r="C552" s="969"/>
      <c r="D552" s="374"/>
      <c r="E552" s="374"/>
      <c r="F552" s="374"/>
      <c r="G552" s="374"/>
      <c r="H552" s="374"/>
      <c r="I552" s="374"/>
      <c r="J552" s="374"/>
      <c r="K552" s="374"/>
      <c r="L552" s="374"/>
      <c r="M552" s="374"/>
      <c r="N552" s="41"/>
      <c r="O552" s="1326"/>
      <c r="P552" s="1326"/>
      <c r="Q552" s="1327"/>
      <c r="R552" s="1328"/>
      <c r="S552" s="1328"/>
      <c r="T552" s="1328"/>
      <c r="U552" s="1328"/>
      <c r="V552" s="1329"/>
      <c r="W552" s="5478"/>
      <c r="X552" s="529"/>
      <c r="Y552" s="5357"/>
      <c r="Z552" s="1288" t="s">
        <v>1382</v>
      </c>
      <c r="AA552"/>
      <c r="AB552" s="529"/>
    </row>
    <row r="553" spans="1:28" ht="18" customHeight="1">
      <c r="A553" s="5357"/>
      <c r="B553" s="2896">
        <f>LARGE(B514:B552,1)+1</f>
        <v>40</v>
      </c>
      <c r="C553" s="969"/>
      <c r="D553" s="374"/>
      <c r="E553" s="374"/>
      <c r="F553" s="374"/>
      <c r="G553" s="374"/>
      <c r="H553" s="374"/>
      <c r="I553" s="374"/>
      <c r="J553" s="374"/>
      <c r="K553" s="374"/>
      <c r="L553" s="374"/>
      <c r="M553" s="374"/>
      <c r="N553" s="41"/>
      <c r="O553" s="1326"/>
      <c r="P553" s="1326"/>
      <c r="Q553" s="1327"/>
      <c r="R553" s="1328"/>
      <c r="S553" s="1328"/>
      <c r="T553" s="1328"/>
      <c r="U553" s="1328"/>
      <c r="V553" s="1329"/>
      <c r="W553" s="5478"/>
      <c r="X553" s="529"/>
      <c r="Y553" s="5357"/>
      <c r="Z553" s="1288" t="s">
        <v>1382</v>
      </c>
      <c r="AA553"/>
      <c r="AB553" s="529"/>
    </row>
    <row r="554" spans="1:28" ht="18" customHeight="1">
      <c r="A554" s="5357"/>
      <c r="B554" s="2896">
        <f>LARGE(B514:B553,1)+1</f>
        <v>41</v>
      </c>
      <c r="C554" s="42"/>
      <c r="D554" s="1511" t="s">
        <v>109</v>
      </c>
      <c r="E554" s="10"/>
      <c r="F554" s="10"/>
      <c r="G554" s="10"/>
      <c r="H554" s="10"/>
      <c r="I554" s="43"/>
      <c r="J554" s="43"/>
      <c r="K554" s="43"/>
      <c r="L554" s="43"/>
      <c r="M554" s="43"/>
      <c r="N554" s="44"/>
      <c r="O554" s="1326"/>
      <c r="P554" s="1326"/>
      <c r="Q554" s="1327"/>
      <c r="R554" s="1328"/>
      <c r="S554" s="1328"/>
      <c r="T554" s="1328"/>
      <c r="U554" s="1328"/>
      <c r="V554" s="1329"/>
      <c r="W554" s="5478"/>
      <c r="X554" s="529"/>
      <c r="Y554" s="5357"/>
      <c r="Z554" s="1288" t="s">
        <v>1382</v>
      </c>
      <c r="AA554"/>
      <c r="AB554" s="529"/>
    </row>
    <row r="555" spans="1:28" ht="18" customHeight="1">
      <c r="A555" s="5357"/>
      <c r="B555" s="5574"/>
      <c r="C555" s="5575"/>
      <c r="D555" s="5575"/>
      <c r="E555" s="5575"/>
      <c r="F555" s="5575"/>
      <c r="G555" s="5575"/>
      <c r="H555" s="5575"/>
      <c r="I555" s="5575"/>
      <c r="J555" s="5575"/>
      <c r="K555" s="5575"/>
      <c r="L555" s="5575"/>
      <c r="M555" s="5575"/>
      <c r="N555" s="5576"/>
      <c r="O555" s="1326"/>
      <c r="P555" s="1326"/>
      <c r="Q555" s="1327"/>
      <c r="R555" s="1328"/>
      <c r="S555" s="1328"/>
      <c r="T555" s="1328"/>
      <c r="U555" s="1328"/>
      <c r="V555" s="1329"/>
      <c r="W555" s="5478"/>
      <c r="X555" s="529"/>
      <c r="Y555" s="5357"/>
      <c r="Z555" s="1288" t="s">
        <v>1382</v>
      </c>
      <c r="AA555"/>
      <c r="AB555" s="529"/>
    </row>
    <row r="556" spans="1:28" ht="18" customHeight="1">
      <c r="A556" s="5357"/>
      <c r="B556" s="1393" t="s">
        <v>248</v>
      </c>
      <c r="C556" s="1508" t="s">
        <v>272</v>
      </c>
      <c r="D556" s="5469"/>
      <c r="E556" s="5329"/>
      <c r="F556" s="5329"/>
      <c r="G556" s="5329"/>
      <c r="H556" s="5329"/>
      <c r="I556" s="5329"/>
      <c r="J556" s="5329"/>
      <c r="K556" s="5329"/>
      <c r="L556" s="5329"/>
      <c r="M556" s="5329"/>
      <c r="N556" s="5330"/>
      <c r="O556" s="1326"/>
      <c r="P556" s="1326"/>
      <c r="Q556" s="1327"/>
      <c r="R556" s="1328"/>
      <c r="S556" s="1328"/>
      <c r="T556" s="1328"/>
      <c r="U556" s="1328"/>
      <c r="V556" s="1329"/>
      <c r="W556" s="5478"/>
      <c r="X556" s="529"/>
      <c r="Y556" s="5357"/>
      <c r="Z556" s="1288" t="s">
        <v>1382</v>
      </c>
      <c r="AA556"/>
      <c r="AB556" s="529"/>
    </row>
    <row r="557" spans="1:28" ht="18" customHeight="1">
      <c r="A557" s="5357"/>
      <c r="B557" s="5562"/>
      <c r="C557" s="5563"/>
      <c r="D557" s="5563"/>
      <c r="E557" s="5563"/>
      <c r="F557" s="5563"/>
      <c r="G557" s="5563"/>
      <c r="H557" s="5563"/>
      <c r="I557" s="5563"/>
      <c r="J557" s="5563"/>
      <c r="K557" s="5563"/>
      <c r="L557" s="5563"/>
      <c r="M557" s="5563"/>
      <c r="N557" s="5564"/>
      <c r="O557" s="1326"/>
      <c r="P557" s="1326"/>
      <c r="Q557" s="1327"/>
      <c r="R557" s="1328"/>
      <c r="S557" s="1328"/>
      <c r="T557" s="1328"/>
      <c r="U557" s="1328"/>
      <c r="V557" s="1329"/>
      <c r="W557" s="5478"/>
      <c r="X557" s="529"/>
      <c r="Y557" s="5357"/>
      <c r="Z557" s="1288" t="s">
        <v>1382</v>
      </c>
      <c r="AA557"/>
      <c r="AB557" s="529"/>
    </row>
    <row r="558" spans="1:28" ht="18" customHeight="1">
      <c r="A558" s="5357"/>
      <c r="B558" s="5466" t="s">
        <v>1255</v>
      </c>
      <c r="C558" s="5467"/>
      <c r="D558" s="5467"/>
      <c r="E558" s="5467"/>
      <c r="F558" s="5467"/>
      <c r="G558" s="5467"/>
      <c r="H558" s="5467"/>
      <c r="I558" s="5467"/>
      <c r="J558" s="5467"/>
      <c r="K558" s="5467"/>
      <c r="L558" s="5467"/>
      <c r="M558" s="5467"/>
      <c r="N558" s="5468"/>
      <c r="O558" s="1326"/>
      <c r="P558" s="1326"/>
      <c r="Q558" s="1327"/>
      <c r="R558" s="1328"/>
      <c r="S558" s="1328"/>
      <c r="T558" s="1328"/>
      <c r="U558" s="1328"/>
      <c r="V558" s="1329"/>
      <c r="W558" s="5478"/>
      <c r="X558" s="529"/>
      <c r="Y558" s="5357"/>
      <c r="Z558" s="1288" t="s">
        <v>1382</v>
      </c>
      <c r="AA558"/>
      <c r="AB558" s="529"/>
    </row>
    <row r="559" spans="1:28" ht="18" customHeight="1">
      <c r="A559" s="5357"/>
      <c r="B559" s="1395" t="s">
        <v>31</v>
      </c>
      <c r="C559" s="37">
        <v>0.05</v>
      </c>
      <c r="D559" s="1060">
        <v>0.05</v>
      </c>
      <c r="E559" s="35">
        <v>0.05</v>
      </c>
      <c r="F559" s="944" t="s">
        <v>307</v>
      </c>
      <c r="G559" s="72">
        <v>4</v>
      </c>
      <c r="H559" s="1060">
        <v>0.31</v>
      </c>
      <c r="I559" s="980">
        <v>4</v>
      </c>
      <c r="K559" s="944" t="s">
        <v>308</v>
      </c>
      <c r="L559" s="72">
        <v>4</v>
      </c>
      <c r="M559" s="1061">
        <v>0.6</v>
      </c>
      <c r="N559" s="38">
        <v>0.6</v>
      </c>
      <c r="O559" s="1326"/>
      <c r="P559" s="1326"/>
      <c r="Q559" s="1327"/>
      <c r="R559" s="1328"/>
      <c r="S559" s="1328"/>
      <c r="T559" s="1328"/>
      <c r="U559" s="1328"/>
      <c r="V559" s="1329"/>
      <c r="W559" s="5478"/>
      <c r="X559" s="529"/>
      <c r="Y559" s="5357"/>
      <c r="Z559" s="1288" t="s">
        <v>1382</v>
      </c>
      <c r="AA559"/>
      <c r="AB559" s="529"/>
    </row>
    <row r="560" spans="1:28" ht="18" customHeight="1">
      <c r="A560" s="5357"/>
      <c r="B560" s="5652" t="s">
        <v>388</v>
      </c>
      <c r="C560" s="5653"/>
      <c r="D560" s="5653"/>
      <c r="E560" s="5653"/>
      <c r="F560" s="5653"/>
      <c r="G560" s="5653"/>
      <c r="H560" s="5653"/>
      <c r="I560" s="5653"/>
      <c r="J560" s="5653"/>
      <c r="K560" s="5653"/>
      <c r="L560" s="5653"/>
      <c r="M560" s="5653"/>
      <c r="N560" s="5654"/>
      <c r="O560" s="1326"/>
      <c r="P560" s="1326"/>
      <c r="Q560" s="1327"/>
      <c r="R560" s="1328"/>
      <c r="S560" s="1328"/>
      <c r="T560" s="1328"/>
      <c r="U560" s="1328"/>
      <c r="V560" s="1329"/>
      <c r="W560" s="5478"/>
      <c r="X560" s="529"/>
      <c r="Y560" s="5357"/>
      <c r="Z560" s="1288" t="s">
        <v>1382</v>
      </c>
      <c r="AA560"/>
      <c r="AB560" s="529"/>
    </row>
    <row r="561" spans="1:28" ht="18" customHeight="1">
      <c r="A561" s="5357"/>
      <c r="B561" s="1396" t="s">
        <v>27</v>
      </c>
      <c r="C561" s="984" t="s">
        <v>1276</v>
      </c>
      <c r="D561" s="985"/>
      <c r="E561" s="985"/>
      <c r="F561" s="985"/>
      <c r="G561" s="985"/>
      <c r="H561" s="985"/>
      <c r="I561" s="986"/>
      <c r="J561" s="986"/>
      <c r="K561" s="986"/>
      <c r="L561" s="986"/>
      <c r="M561" s="986"/>
      <c r="N561" s="29"/>
      <c r="O561" s="1326"/>
      <c r="P561" s="1326"/>
      <c r="Q561" s="1327"/>
      <c r="R561" s="1328"/>
      <c r="S561" s="1328"/>
      <c r="T561" s="1328"/>
      <c r="U561" s="1328"/>
      <c r="V561" s="1329"/>
      <c r="W561" s="5478"/>
      <c r="X561" s="529"/>
      <c r="Y561" s="5357"/>
      <c r="Z561" s="1288" t="s">
        <v>1382</v>
      </c>
      <c r="AA561"/>
      <c r="AB561" s="529"/>
    </row>
    <row r="562" spans="1:28" ht="18" customHeight="1">
      <c r="A562" s="5357"/>
      <c r="B562" s="5314" t="s">
        <v>30</v>
      </c>
      <c r="C562" s="987" t="s">
        <v>32</v>
      </c>
      <c r="D562" s="985"/>
      <c r="E562" s="985"/>
      <c r="F562" s="985"/>
      <c r="G562" s="985"/>
      <c r="H562" s="985"/>
      <c r="I562" s="986"/>
      <c r="J562" s="986"/>
      <c r="K562" s="986"/>
      <c r="L562" s="986"/>
      <c r="M562" s="986"/>
      <c r="N562" s="29"/>
      <c r="O562" s="1326"/>
      <c r="P562" s="1326"/>
      <c r="Q562" s="1327"/>
      <c r="R562" s="1328"/>
      <c r="S562" s="1328"/>
      <c r="T562" s="1328"/>
      <c r="U562" s="1328"/>
      <c r="V562" s="1329"/>
      <c r="W562" s="5478"/>
      <c r="X562" s="529"/>
      <c r="Y562" s="5357"/>
      <c r="Z562" s="1288" t="s">
        <v>1382</v>
      </c>
      <c r="AA562"/>
      <c r="AB562" s="529"/>
    </row>
    <row r="563" spans="1:28" ht="18" customHeight="1">
      <c r="A563" s="5357"/>
      <c r="B563" s="5314"/>
      <c r="C563" s="987" t="s">
        <v>1259</v>
      </c>
      <c r="D563" s="985"/>
      <c r="E563" s="985"/>
      <c r="F563" s="985"/>
      <c r="G563" s="985"/>
      <c r="H563" s="985"/>
      <c r="I563" s="986"/>
      <c r="J563" s="986"/>
      <c r="K563" s="986"/>
      <c r="L563" s="986"/>
      <c r="M563" s="986"/>
      <c r="N563" s="29"/>
      <c r="O563" s="1326"/>
      <c r="P563" s="1326"/>
      <c r="Q563" s="1327"/>
      <c r="R563" s="1328"/>
      <c r="S563" s="1328"/>
      <c r="T563" s="1328"/>
      <c r="U563" s="1328"/>
      <c r="V563" s="1329"/>
      <c r="W563" s="5478"/>
      <c r="X563" s="529"/>
      <c r="Y563" s="5357"/>
      <c r="Z563" s="1288" t="s">
        <v>1382</v>
      </c>
      <c r="AA563"/>
      <c r="AB563" s="529"/>
    </row>
    <row r="564" spans="1:28" ht="18" customHeight="1">
      <c r="A564" s="5357"/>
      <c r="B564" s="5314"/>
      <c r="C564" s="987" t="s">
        <v>1268</v>
      </c>
      <c r="D564" s="985"/>
      <c r="E564" s="985"/>
      <c r="F564" s="985"/>
      <c r="G564" s="985"/>
      <c r="H564" s="985"/>
      <c r="I564" s="986"/>
      <c r="J564" s="986"/>
      <c r="K564" s="986"/>
      <c r="L564" s="986"/>
      <c r="M564" s="986"/>
      <c r="N564" s="29"/>
      <c r="O564" s="1326"/>
      <c r="P564" s="1326"/>
      <c r="Q564" s="1327"/>
      <c r="R564" s="1328"/>
      <c r="S564" s="1328"/>
      <c r="T564" s="1328"/>
      <c r="U564" s="1328"/>
      <c r="V564" s="1329"/>
      <c r="W564" s="5478"/>
      <c r="X564" s="529"/>
      <c r="Y564" s="5357"/>
      <c r="Z564" s="1288" t="s">
        <v>1382</v>
      </c>
      <c r="AA564"/>
      <c r="AB564" s="529"/>
    </row>
    <row r="565" spans="1:28" ht="18" customHeight="1">
      <c r="A565" s="5357"/>
      <c r="B565" s="1397" t="s">
        <v>248</v>
      </c>
      <c r="C565" s="988" t="s">
        <v>279</v>
      </c>
      <c r="D565" s="985"/>
      <c r="E565" s="985"/>
      <c r="F565" s="985"/>
      <c r="G565" s="985"/>
      <c r="H565" s="985"/>
      <c r="I565" s="986"/>
      <c r="J565" s="986"/>
      <c r="K565" s="986"/>
      <c r="L565" s="986"/>
      <c r="M565" s="986"/>
      <c r="N565" s="29"/>
      <c r="O565" s="1326"/>
      <c r="P565" s="1326"/>
      <c r="Q565" s="1327"/>
      <c r="R565" s="1328"/>
      <c r="S565" s="1328"/>
      <c r="T565" s="1328"/>
      <c r="U565" s="1328"/>
      <c r="V565" s="1329"/>
      <c r="W565" s="5478"/>
      <c r="X565" s="529"/>
      <c r="Y565" s="5357"/>
      <c r="Z565" s="1288" t="s">
        <v>1382</v>
      </c>
      <c r="AA565"/>
      <c r="AB565" s="529"/>
    </row>
    <row r="566" spans="1:28" ht="18" customHeight="1">
      <c r="A566" s="5357"/>
      <c r="B566" s="1398" t="s">
        <v>12</v>
      </c>
      <c r="C566" s="989" t="s">
        <v>23</v>
      </c>
      <c r="D566" s="985"/>
      <c r="E566" s="985"/>
      <c r="F566" s="985"/>
      <c r="G566" s="985"/>
      <c r="H566" s="985"/>
      <c r="I566" s="986"/>
      <c r="J566" s="986"/>
      <c r="K566" s="986"/>
      <c r="L566" s="986"/>
      <c r="M566" s="986"/>
      <c r="N566" s="29"/>
      <c r="O566" s="1326"/>
      <c r="P566" s="1326"/>
      <c r="Q566" s="1327"/>
      <c r="R566" s="1328"/>
      <c r="S566" s="1328"/>
      <c r="T566" s="1328"/>
      <c r="U566" s="1328"/>
      <c r="V566" s="1329"/>
      <c r="W566" s="5478"/>
      <c r="X566" s="529"/>
      <c r="Y566" s="5357"/>
      <c r="Z566" s="1288" t="s">
        <v>1382</v>
      </c>
      <c r="AA566"/>
      <c r="AB566" s="529"/>
    </row>
    <row r="567" spans="1:28" ht="18" customHeight="1">
      <c r="A567" s="5357"/>
      <c r="B567" s="1399"/>
      <c r="C567" s="990" t="s">
        <v>1258</v>
      </c>
      <c r="D567" s="985"/>
      <c r="E567" s="985"/>
      <c r="F567" s="985"/>
      <c r="G567" s="985"/>
      <c r="H567" s="985"/>
      <c r="I567" s="986"/>
      <c r="J567" s="986"/>
      <c r="K567" s="986"/>
      <c r="L567" s="986"/>
      <c r="M567" s="986"/>
      <c r="N567" s="29"/>
      <c r="O567" s="1326"/>
      <c r="P567" s="1326"/>
      <c r="Q567" s="1327"/>
      <c r="R567" s="1328"/>
      <c r="S567" s="1328"/>
      <c r="T567" s="1328"/>
      <c r="U567" s="1328"/>
      <c r="V567" s="1329"/>
      <c r="W567" s="5478"/>
      <c r="X567" s="529"/>
      <c r="Y567" s="5357"/>
      <c r="Z567" s="1288" t="s">
        <v>1382</v>
      </c>
      <c r="AA567"/>
      <c r="AB567" s="529"/>
    </row>
    <row r="568" spans="1:28" ht="18" customHeight="1">
      <c r="A568" s="5357"/>
      <c r="B568" s="1399" t="s">
        <v>13</v>
      </c>
      <c r="C568" s="991" t="s">
        <v>24</v>
      </c>
      <c r="D568" s="985"/>
      <c r="E568" s="985"/>
      <c r="F568" s="985"/>
      <c r="G568" s="985"/>
      <c r="H568" s="985"/>
      <c r="I568" s="986"/>
      <c r="J568" s="986"/>
      <c r="K568" s="986"/>
      <c r="L568" s="986"/>
      <c r="M568" s="986"/>
      <c r="N568" s="29"/>
      <c r="O568" s="1326"/>
      <c r="P568" s="1326"/>
      <c r="Q568" s="1327"/>
      <c r="R568" s="1328"/>
      <c r="S568" s="1328"/>
      <c r="T568" s="1328"/>
      <c r="U568" s="1328"/>
      <c r="V568" s="1329"/>
      <c r="W568" s="5478"/>
      <c r="X568" s="529"/>
      <c r="Y568" s="5357"/>
      <c r="Z568" s="1288" t="s">
        <v>1382</v>
      </c>
      <c r="AA568"/>
      <c r="AB568" s="529"/>
    </row>
    <row r="569" spans="1:28" ht="18" customHeight="1">
      <c r="A569" s="5357"/>
      <c r="B569" s="24" t="s">
        <v>253</v>
      </c>
      <c r="C569" s="5320" t="str">
        <f ca="1">CELL("nomfichier")</f>
        <v>E:\0-UPRT\1-UPRT.FR-SITE-WEB\ff-fiches-fabrications\ff-fiches-fabrication-maj-08-2020\[ff-14.B-restauration-10.postits-portions.xlsx]Nota</v>
      </c>
      <c r="D569" s="5320"/>
      <c r="E569" s="5320"/>
      <c r="F569" s="5320"/>
      <c r="G569" s="5320"/>
      <c r="H569" s="5320"/>
      <c r="I569" s="5320"/>
      <c r="J569" s="5320"/>
      <c r="K569" s="5320"/>
      <c r="L569" s="5320"/>
      <c r="M569" s="5320"/>
      <c r="N569" s="5321"/>
      <c r="O569" s="1326"/>
      <c r="P569" s="1326"/>
      <c r="Q569" s="1327"/>
      <c r="R569" s="1328"/>
      <c r="S569" s="1328"/>
      <c r="T569" s="1328"/>
      <c r="U569" s="1328"/>
      <c r="V569" s="1329"/>
      <c r="W569" s="5478"/>
      <c r="X569" s="529"/>
      <c r="Y569" s="5357"/>
      <c r="Z569" s="1288" t="s">
        <v>1382</v>
      </c>
      <c r="AA569"/>
      <c r="AB569" s="529"/>
    </row>
    <row r="570" spans="1:28" ht="18" customHeight="1">
      <c r="A570" s="5357"/>
      <c r="B570" s="1325" t="s">
        <v>255</v>
      </c>
      <c r="C570" s="5299" t="s">
        <v>1437</v>
      </c>
      <c r="D570" s="5299"/>
      <c r="E570" s="5299"/>
      <c r="F570" s="5299"/>
      <c r="G570" s="5299"/>
      <c r="H570" s="5299"/>
      <c r="I570" s="5299"/>
      <c r="J570" s="5299"/>
      <c r="K570" s="5299"/>
      <c r="L570" s="5299"/>
      <c r="M570" s="5299"/>
      <c r="N570" s="5322"/>
      <c r="O570" s="1326"/>
      <c r="P570" s="1326"/>
      <c r="Q570" s="1327"/>
      <c r="R570" s="1328"/>
      <c r="S570" s="1328"/>
      <c r="T570" s="1328"/>
      <c r="U570" s="1328"/>
      <c r="V570" s="1329"/>
      <c r="W570" s="5478"/>
      <c r="X570" s="529"/>
      <c r="Y570" s="5357"/>
      <c r="Z570" s="1288" t="s">
        <v>1382</v>
      </c>
      <c r="AA570"/>
      <c r="AB570" s="529"/>
    </row>
    <row r="571" spans="1:28" ht="18" customHeight="1" thickBot="1">
      <c r="A571" s="5357"/>
      <c r="B571" s="5300" t="s">
        <v>258</v>
      </c>
      <c r="C571" s="5052"/>
      <c r="D571" s="5052"/>
      <c r="E571" s="5052"/>
      <c r="F571" s="5052"/>
      <c r="G571" s="5052"/>
      <c r="H571" s="5052"/>
      <c r="I571" s="5052"/>
      <c r="J571" s="5052"/>
      <c r="K571" s="5052"/>
      <c r="L571" s="5052"/>
      <c r="M571" s="5052"/>
      <c r="N571" s="5301"/>
      <c r="O571" s="1326"/>
      <c r="P571" s="1326"/>
      <c r="Q571" s="1327"/>
      <c r="R571" s="1328"/>
      <c r="S571" s="1328"/>
      <c r="T571" s="1328"/>
      <c r="U571" s="1328"/>
      <c r="V571" s="1329"/>
      <c r="W571" s="5478"/>
      <c r="X571" s="529"/>
      <c r="Y571" s="5357"/>
      <c r="Z571" s="1288" t="s">
        <v>1382</v>
      </c>
      <c r="AA571"/>
      <c r="AB571" s="529"/>
    </row>
    <row r="572" spans="1:28" ht="18" customHeight="1">
      <c r="A572" s="1402"/>
      <c r="B572" s="1403"/>
      <c r="C572" s="1403"/>
      <c r="D572" s="1404"/>
      <c r="E572" s="1072"/>
      <c r="F572" s="1405"/>
      <c r="G572" s="1406"/>
      <c r="H572" s="1406"/>
      <c r="I572" s="1406"/>
      <c r="J572" s="1406"/>
      <c r="K572" s="1407"/>
      <c r="L572" s="1407"/>
      <c r="M572" s="1407"/>
      <c r="N572" s="1407"/>
      <c r="O572" s="1408"/>
      <c r="P572" s="1408"/>
      <c r="Q572" s="1408"/>
      <c r="R572" s="1408"/>
      <c r="S572" s="1408"/>
      <c r="T572" s="1408"/>
      <c r="U572" s="1408"/>
      <c r="V572" s="1408"/>
      <c r="W572" s="5478"/>
      <c r="X572" s="529"/>
      <c r="Y572" s="1402"/>
      <c r="Z572" s="1288" t="s">
        <v>1382</v>
      </c>
      <c r="AA572"/>
      <c r="AB572" s="529"/>
    </row>
    <row r="573" spans="1:28" ht="18" customHeight="1">
      <c r="A573" s="1402"/>
      <c r="B573" s="1403"/>
      <c r="C573" s="1403"/>
      <c r="D573" s="1404"/>
      <c r="E573" s="1072"/>
      <c r="F573" s="1405"/>
      <c r="G573" s="1406"/>
      <c r="H573" s="1406"/>
      <c r="I573" s="1406"/>
      <c r="J573" s="1406"/>
      <c r="K573" s="1407"/>
      <c r="L573" s="1407"/>
      <c r="M573" s="1407"/>
      <c r="N573" s="1407"/>
      <c r="O573" s="1408"/>
      <c r="P573" s="1408"/>
      <c r="Q573" s="1408"/>
      <c r="R573" s="1408"/>
      <c r="S573" s="1408"/>
      <c r="T573" s="1408"/>
      <c r="U573" s="1408"/>
      <c r="V573" s="1408"/>
      <c r="W573" s="5478"/>
      <c r="X573" s="529"/>
      <c r="Y573" s="1402"/>
      <c r="Z573" s="1288" t="s">
        <v>1382</v>
      </c>
      <c r="AA573"/>
      <c r="AB573" s="529"/>
    </row>
    <row r="574" spans="1:28" ht="18" customHeight="1" thickBot="1">
      <c r="A574" s="1436"/>
      <c r="B574" s="1437"/>
      <c r="C574" s="1437"/>
      <c r="D574" s="1438"/>
      <c r="E574" s="1439"/>
      <c r="F574" s="1405"/>
      <c r="G574" s="1406"/>
      <c r="H574" s="1406"/>
      <c r="I574" s="1406"/>
      <c r="J574" s="1406"/>
      <c r="K574" s="1407"/>
      <c r="L574" s="1407"/>
      <c r="M574" s="1407"/>
      <c r="N574" s="1407"/>
      <c r="O574" s="1408"/>
      <c r="P574" s="1408"/>
      <c r="Q574" s="1408"/>
      <c r="R574" s="1408"/>
      <c r="S574" s="1408"/>
      <c r="T574" s="1408"/>
      <c r="U574" s="1408"/>
      <c r="V574" s="1408"/>
      <c r="W574" s="5478"/>
      <c r="X574" s="529"/>
      <c r="Y574" s="1436"/>
      <c r="Z574" s="5508" t="s">
        <v>1444</v>
      </c>
      <c r="AA574" s="5508"/>
      <c r="AB574" s="529"/>
    </row>
    <row r="575" spans="1:28" ht="18" customHeight="1">
      <c r="A575" s="5399" t="s">
        <v>243</v>
      </c>
      <c r="B575" s="5596" t="s">
        <v>321</v>
      </c>
      <c r="C575" s="5597"/>
      <c r="D575" s="5597"/>
      <c r="E575" s="5597"/>
      <c r="F575" s="5597"/>
      <c r="G575" s="5597"/>
      <c r="H575" s="5597"/>
      <c r="I575" s="5597"/>
      <c r="J575" s="5597"/>
      <c r="K575" s="5597"/>
      <c r="L575" s="5597"/>
      <c r="M575" s="5597"/>
      <c r="N575" s="5405">
        <v>5</v>
      </c>
      <c r="O575" s="5369" t="str">
        <f>B575</f>
        <v>NOM de la recette a saisir ICI</v>
      </c>
      <c r="P575" s="5370"/>
      <c r="Q575" s="5370"/>
      <c r="R575" s="5370"/>
      <c r="S575" s="5370"/>
      <c r="T575" s="5370"/>
      <c r="U575" s="5370"/>
      <c r="V575" s="5371"/>
      <c r="W575" s="5478"/>
      <c r="X575" s="529"/>
      <c r="Y575" s="5399" t="s">
        <v>243</v>
      </c>
      <c r="Z575" s="5508"/>
      <c r="AA575" s="5508"/>
      <c r="AB575" s="529"/>
    </row>
    <row r="576" spans="1:28" ht="18" customHeight="1">
      <c r="A576" s="5400"/>
      <c r="B576" s="5598"/>
      <c r="C576" s="5599"/>
      <c r="D576" s="5599"/>
      <c r="E576" s="5599"/>
      <c r="F576" s="5599"/>
      <c r="G576" s="5599"/>
      <c r="H576" s="5599"/>
      <c r="I576" s="5599"/>
      <c r="J576" s="5599"/>
      <c r="K576" s="5599"/>
      <c r="L576" s="5599"/>
      <c r="M576" s="5599"/>
      <c r="N576" s="5406"/>
      <c r="O576" s="5369"/>
      <c r="P576" s="5370"/>
      <c r="Q576" s="5370"/>
      <c r="R576" s="5370"/>
      <c r="S576" s="5370"/>
      <c r="T576" s="5370"/>
      <c r="U576" s="5370"/>
      <c r="V576" s="5371"/>
      <c r="W576" s="5478"/>
      <c r="X576" s="529"/>
      <c r="Y576" s="5400"/>
      <c r="Z576" s="5508"/>
      <c r="AA576" s="5508"/>
      <c r="AB576" s="529"/>
    </row>
    <row r="577" spans="1:28" ht="18" customHeight="1">
      <c r="A577" s="5400"/>
      <c r="B577" s="5598"/>
      <c r="C577" s="5599"/>
      <c r="D577" s="5599"/>
      <c r="E577" s="5599"/>
      <c r="F577" s="5599"/>
      <c r="G577" s="5599"/>
      <c r="H577" s="5599"/>
      <c r="I577" s="5599"/>
      <c r="J577" s="5599"/>
      <c r="K577" s="5599"/>
      <c r="L577" s="5599"/>
      <c r="M577" s="5599"/>
      <c r="N577" s="5406"/>
      <c r="O577" s="5369"/>
      <c r="P577" s="5370"/>
      <c r="Q577" s="5370"/>
      <c r="R577" s="5370"/>
      <c r="S577" s="5370"/>
      <c r="T577" s="5370"/>
      <c r="U577" s="5370"/>
      <c r="V577" s="5371"/>
      <c r="W577" s="5478"/>
      <c r="X577" s="529"/>
      <c r="Y577" s="5400"/>
      <c r="Z577" s="5508"/>
      <c r="AA577" s="5508"/>
      <c r="AB577" s="529"/>
    </row>
    <row r="578" spans="1:28" ht="18" customHeight="1">
      <c r="A578" s="5357"/>
      <c r="B578" s="5358" t="s">
        <v>277</v>
      </c>
      <c r="C578" s="5359"/>
      <c r="D578" s="5360" t="s">
        <v>278</v>
      </c>
      <c r="E578" s="5360"/>
      <c r="F578" s="5360"/>
      <c r="G578" s="5360"/>
      <c r="H578" s="5360"/>
      <c r="I578" s="5360"/>
      <c r="J578" s="5360"/>
      <c r="K578" s="5360"/>
      <c r="L578" s="5360"/>
      <c r="M578" s="5360"/>
      <c r="N578" s="5361"/>
      <c r="O578" s="5369" t="str">
        <f>D578</f>
        <v xml:space="preserve"> ?  Si vous avez plusieurs postits pour une recette NOM DE LA RECETTE MÈRE</v>
      </c>
      <c r="P578" s="5370"/>
      <c r="Q578" s="5370"/>
      <c r="R578" s="5370"/>
      <c r="S578" s="5370"/>
      <c r="T578" s="5370"/>
      <c r="U578" s="5370"/>
      <c r="V578" s="5371"/>
      <c r="W578" s="5478"/>
      <c r="X578" s="529"/>
      <c r="Y578" s="5357"/>
      <c r="Z578" s="1288" t="s">
        <v>1382</v>
      </c>
      <c r="AA578"/>
      <c r="AB578" s="529"/>
    </row>
    <row r="579" spans="1:28" ht="18" customHeight="1">
      <c r="A579" s="5357"/>
      <c r="B579" s="5358"/>
      <c r="C579" s="5359"/>
      <c r="D579" s="5360"/>
      <c r="E579" s="5360"/>
      <c r="F579" s="5360"/>
      <c r="G579" s="5360"/>
      <c r="H579" s="5360"/>
      <c r="I579" s="5360"/>
      <c r="J579" s="5360"/>
      <c r="K579" s="5360"/>
      <c r="L579" s="5360"/>
      <c r="M579" s="5360"/>
      <c r="N579" s="5361"/>
      <c r="O579" s="5369"/>
      <c r="P579" s="5370"/>
      <c r="Q579" s="5370"/>
      <c r="R579" s="5370"/>
      <c r="S579" s="5370"/>
      <c r="T579" s="5370"/>
      <c r="U579" s="5370"/>
      <c r="V579" s="5371"/>
      <c r="W579" s="5478"/>
      <c r="X579" s="529"/>
      <c r="Y579" s="5357"/>
      <c r="Z579" s="1288" t="s">
        <v>1382</v>
      </c>
      <c r="AA579"/>
      <c r="AB579" s="529"/>
    </row>
    <row r="580" spans="1:28" ht="18" customHeight="1">
      <c r="A580" s="5357"/>
      <c r="B580" s="5470" t="s">
        <v>324</v>
      </c>
      <c r="C580" s="5471"/>
      <c r="D580" s="5471"/>
      <c r="E580" s="5471"/>
      <c r="F580" s="5471"/>
      <c r="G580" s="5471"/>
      <c r="H580" s="5471"/>
      <c r="I580" s="5471"/>
      <c r="J580" s="5471"/>
      <c r="K580" s="5471"/>
      <c r="L580" s="5471"/>
      <c r="M580" s="5471"/>
      <c r="N580" s="5472"/>
      <c r="O580" s="5369" t="str">
        <f>B580</f>
        <v>AUTEUR</v>
      </c>
      <c r="P580" s="5370"/>
      <c r="Q580" s="5370"/>
      <c r="R580" s="5370"/>
      <c r="S580" s="5370"/>
      <c r="T580" s="5370"/>
      <c r="U580" s="5370"/>
      <c r="V580" s="5371"/>
      <c r="W580" s="5478"/>
      <c r="X580" s="529"/>
      <c r="Y580" s="5357"/>
      <c r="Z580" s="1288" t="s">
        <v>1382</v>
      </c>
      <c r="AA580"/>
      <c r="AB580" s="529"/>
    </row>
    <row r="581" spans="1:28" ht="18" customHeight="1">
      <c r="A581" s="5357"/>
      <c r="B581" s="5470"/>
      <c r="C581" s="5471"/>
      <c r="D581" s="5471"/>
      <c r="E581" s="5471"/>
      <c r="F581" s="5471"/>
      <c r="G581" s="5471"/>
      <c r="H581" s="5471"/>
      <c r="I581" s="5471"/>
      <c r="J581" s="5471"/>
      <c r="K581" s="5471"/>
      <c r="L581" s="5471"/>
      <c r="M581" s="5471"/>
      <c r="N581" s="5472"/>
      <c r="O581" s="5369"/>
      <c r="P581" s="5370"/>
      <c r="Q581" s="5370"/>
      <c r="R581" s="5370"/>
      <c r="S581" s="5370"/>
      <c r="T581" s="5370"/>
      <c r="U581" s="5370"/>
      <c r="V581" s="5371"/>
      <c r="W581" s="5478"/>
      <c r="X581" s="529"/>
      <c r="Y581" s="5357"/>
      <c r="Z581" s="1288" t="s">
        <v>1382</v>
      </c>
      <c r="AA581"/>
      <c r="AB581" s="529"/>
    </row>
    <row r="582" spans="1:28" ht="18" customHeight="1">
      <c r="A582" s="5357"/>
      <c r="B582" s="5372" t="s">
        <v>326</v>
      </c>
      <c r="C582" s="5373"/>
      <c r="D582" s="5373"/>
      <c r="E582" s="5373"/>
      <c r="F582" s="5373"/>
      <c r="G582" s="5373"/>
      <c r="H582" s="5373"/>
      <c r="I582" s="5373"/>
      <c r="J582" s="5373"/>
      <c r="K582" s="5373"/>
      <c r="L582" s="5373"/>
      <c r="M582" s="5373"/>
      <c r="N582" s="5374"/>
      <c r="O582" s="1326"/>
      <c r="P582" s="1326"/>
      <c r="Q582" s="1327"/>
      <c r="R582" s="1328"/>
      <c r="S582" s="1328"/>
      <c r="T582" s="1328"/>
      <c r="U582" s="1328"/>
      <c r="V582" s="1329"/>
      <c r="W582" s="5478"/>
      <c r="X582" s="529"/>
      <c r="Y582" s="5357"/>
      <c r="Z582" s="1288" t="s">
        <v>1382</v>
      </c>
      <c r="AA582"/>
      <c r="AB582" s="529"/>
    </row>
    <row r="583" spans="1:28" ht="18" customHeight="1">
      <c r="A583" s="5357"/>
      <c r="B583" s="5372"/>
      <c r="C583" s="5373"/>
      <c r="D583" s="5373"/>
      <c r="E583" s="5373"/>
      <c r="F583" s="5373"/>
      <c r="G583" s="5373"/>
      <c r="H583" s="5373"/>
      <c r="I583" s="5373"/>
      <c r="J583" s="5373"/>
      <c r="K583" s="5373"/>
      <c r="L583" s="5373"/>
      <c r="M583" s="5373"/>
      <c r="N583" s="5374"/>
      <c r="O583" s="1326"/>
      <c r="P583" s="1326"/>
      <c r="Q583" s="1327"/>
      <c r="R583" s="1328"/>
      <c r="S583" s="1328"/>
      <c r="T583" s="1328"/>
      <c r="U583" s="1328"/>
      <c r="V583" s="1329"/>
      <c r="W583" s="5478"/>
      <c r="X583" s="529"/>
      <c r="Y583" s="5357"/>
      <c r="Z583" s="1288" t="s">
        <v>1382</v>
      </c>
      <c r="AA583"/>
      <c r="AB583" s="529"/>
    </row>
    <row r="584" spans="1:28" ht="18" customHeight="1">
      <c r="A584" s="5357"/>
      <c r="B584" s="5372"/>
      <c r="C584" s="5373"/>
      <c r="D584" s="5373"/>
      <c r="E584" s="5373"/>
      <c r="F584" s="5373"/>
      <c r="G584" s="5373"/>
      <c r="H584" s="5373"/>
      <c r="I584" s="5373"/>
      <c r="J584" s="5373"/>
      <c r="K584" s="5373"/>
      <c r="L584" s="5373"/>
      <c r="M584" s="5373"/>
      <c r="N584" s="5374"/>
      <c r="O584" s="1326"/>
      <c r="P584" s="1326"/>
      <c r="Q584" s="1327"/>
      <c r="R584" s="1328"/>
      <c r="S584" s="1328"/>
      <c r="T584" s="1328"/>
      <c r="U584" s="1328"/>
      <c r="V584" s="1329"/>
      <c r="W584" s="5478"/>
      <c r="X584" s="529"/>
      <c r="Y584" s="5357"/>
      <c r="Z584" s="1288" t="s">
        <v>1382</v>
      </c>
      <c r="AA584"/>
      <c r="AB584" s="529"/>
    </row>
    <row r="585" spans="1:28" ht="18" customHeight="1">
      <c r="A585" s="5357"/>
      <c r="B585" s="5372"/>
      <c r="C585" s="5373"/>
      <c r="D585" s="5373"/>
      <c r="E585" s="5373"/>
      <c r="F585" s="5373"/>
      <c r="G585" s="5373"/>
      <c r="H585" s="5373"/>
      <c r="I585" s="5373"/>
      <c r="J585" s="5373"/>
      <c r="K585" s="5373"/>
      <c r="L585" s="5373"/>
      <c r="M585" s="5373"/>
      <c r="N585" s="5374"/>
      <c r="O585" s="1326"/>
      <c r="P585" s="1326"/>
      <c r="Q585" s="1327"/>
      <c r="R585" s="1328"/>
      <c r="S585" s="1328"/>
      <c r="T585" s="1328"/>
      <c r="U585" s="1328"/>
      <c r="V585" s="1329"/>
      <c r="W585" s="5478"/>
      <c r="X585" s="529"/>
      <c r="Y585" s="5357"/>
      <c r="Z585" s="1288" t="s">
        <v>1382</v>
      </c>
      <c r="AA585"/>
      <c r="AB585" s="529"/>
    </row>
    <row r="586" spans="1:28" ht="18" customHeight="1">
      <c r="A586" s="5357"/>
      <c r="B586" s="5372"/>
      <c r="C586" s="5373"/>
      <c r="D586" s="5373"/>
      <c r="E586" s="5373"/>
      <c r="F586" s="5373"/>
      <c r="G586" s="5373"/>
      <c r="H586" s="5373"/>
      <c r="I586" s="5373"/>
      <c r="J586" s="5373"/>
      <c r="K586" s="5373"/>
      <c r="L586" s="5373"/>
      <c r="M586" s="5373"/>
      <c r="N586" s="5374"/>
      <c r="O586" s="1326"/>
      <c r="P586" s="1326"/>
      <c r="Q586" s="1327"/>
      <c r="R586" s="1328"/>
      <c r="S586" s="1328"/>
      <c r="T586" s="1328"/>
      <c r="U586" s="1328"/>
      <c r="V586" s="1329"/>
      <c r="W586" s="5478"/>
      <c r="X586" s="529"/>
      <c r="Y586" s="5357"/>
      <c r="Z586" s="1288" t="s">
        <v>1382</v>
      </c>
      <c r="AA586"/>
      <c r="AB586" s="529"/>
    </row>
    <row r="587" spans="1:28" ht="18" customHeight="1">
      <c r="A587" s="5357"/>
      <c r="B587" s="5375"/>
      <c r="C587" s="5376"/>
      <c r="D587" s="5376"/>
      <c r="E587" s="5376"/>
      <c r="F587" s="5376"/>
      <c r="G587" s="5376"/>
      <c r="H587" s="5376"/>
      <c r="I587" s="5376"/>
      <c r="J587" s="5376"/>
      <c r="K587" s="5376"/>
      <c r="L587" s="5376"/>
      <c r="M587" s="5376"/>
      <c r="N587" s="5377"/>
      <c r="O587" s="1469"/>
      <c r="P587" s="1470"/>
      <c r="Q587" s="1470"/>
      <c r="R587" s="1470"/>
      <c r="S587" s="1471"/>
      <c r="T587" s="1471"/>
      <c r="U587" s="1471"/>
      <c r="V587" s="1472"/>
      <c r="W587" s="5478"/>
      <c r="X587" s="529"/>
      <c r="Y587" s="5357"/>
      <c r="Z587" s="1288" t="s">
        <v>1382</v>
      </c>
      <c r="AA587"/>
      <c r="AB587" s="529"/>
    </row>
    <row r="588" spans="1:28" ht="18" customHeight="1">
      <c r="A588" s="5357"/>
      <c r="B588" s="1474" t="s">
        <v>28</v>
      </c>
      <c r="C588" s="1475"/>
      <c r="D588" s="1476" t="s">
        <v>516</v>
      </c>
      <c r="E588" s="1477"/>
      <c r="F588" s="1478" t="s">
        <v>517</v>
      </c>
      <c r="G588" s="1479">
        <v>1</v>
      </c>
      <c r="H588" s="1480" t="s">
        <v>376</v>
      </c>
      <c r="I588" s="1481" t="str">
        <f>B575</f>
        <v>NOM de la recette a saisir ICI</v>
      </c>
      <c r="J588" s="994"/>
      <c r="K588" s="994"/>
      <c r="L588" s="1475"/>
      <c r="M588" s="5592" t="s">
        <v>13</v>
      </c>
      <c r="N588" s="5593"/>
      <c r="O588" s="5395" t="s">
        <v>1417</v>
      </c>
      <c r="P588" s="5396"/>
      <c r="Q588" s="5396"/>
      <c r="R588" s="5396"/>
      <c r="S588" s="5396"/>
      <c r="T588" s="5396"/>
      <c r="U588" s="5378">
        <f>H51</f>
        <v>16</v>
      </c>
      <c r="V588" s="5379"/>
      <c r="W588" s="5478"/>
      <c r="X588" s="529"/>
      <c r="Y588" s="5357"/>
      <c r="Z588" s="1288" t="s">
        <v>1382</v>
      </c>
      <c r="AA588"/>
      <c r="AB588" s="529"/>
    </row>
    <row r="589" spans="1:28" ht="18" customHeight="1">
      <c r="A589" s="5357"/>
      <c r="B589" s="1482" t="s">
        <v>12</v>
      </c>
      <c r="C589" s="1478" t="s">
        <v>518</v>
      </c>
      <c r="D589" s="1513" t="str">
        <f>C590</f>
        <v>portions</v>
      </c>
      <c r="E589" s="1240"/>
      <c r="F589" s="1478" t="s">
        <v>519</v>
      </c>
      <c r="G589" s="1483">
        <f>(M590/K590)*G588</f>
        <v>2000</v>
      </c>
      <c r="H589" s="1475"/>
      <c r="I589" s="1475"/>
      <c r="J589" s="1475"/>
      <c r="K589" s="1475"/>
      <c r="L589" s="1475"/>
      <c r="M589" s="5655" t="str">
        <f>C590</f>
        <v>portions</v>
      </c>
      <c r="N589" s="5656"/>
      <c r="O589" s="5395"/>
      <c r="P589" s="5396"/>
      <c r="Q589" s="5396"/>
      <c r="R589" s="5396"/>
      <c r="S589" s="5396"/>
      <c r="T589" s="5396"/>
      <c r="U589" s="5378"/>
      <c r="V589" s="5379"/>
      <c r="W589" s="5478"/>
      <c r="X589" s="529"/>
      <c r="Y589" s="5357"/>
      <c r="Z589" s="1288" t="s">
        <v>1382</v>
      </c>
      <c r="AA589"/>
      <c r="AB589" s="529"/>
    </row>
    <row r="590" spans="1:28" ht="18" customHeight="1">
      <c r="A590" s="5357"/>
      <c r="B590" s="5586">
        <v>4</v>
      </c>
      <c r="C590" s="5587" t="s">
        <v>520</v>
      </c>
      <c r="D590" s="1484"/>
      <c r="E590" s="1484"/>
      <c r="F590" s="1485" t="s">
        <v>521</v>
      </c>
      <c r="G590" s="1486">
        <f>B590</f>
        <v>4</v>
      </c>
      <c r="H590" s="1485" t="str">
        <f>C590</f>
        <v>portions</v>
      </c>
      <c r="I590" s="1484"/>
      <c r="J590" s="5588" t="s">
        <v>522</v>
      </c>
      <c r="K590" s="5589">
        <f>N638</f>
        <v>5.0000000000000001E-3</v>
      </c>
      <c r="L590" s="1487"/>
      <c r="M590" s="5590">
        <v>10</v>
      </c>
      <c r="N590" s="5591"/>
      <c r="O590" s="5385" t="s">
        <v>1420</v>
      </c>
      <c r="P590" s="5386"/>
      <c r="Q590" s="5386"/>
      <c r="R590" s="5386"/>
      <c r="S590" s="5386"/>
      <c r="T590" s="5386"/>
      <c r="U590" s="5387" t="str">
        <f>Q51</f>
        <v>Portions</v>
      </c>
      <c r="V590" s="5388"/>
      <c r="W590" s="5478"/>
      <c r="X590" s="529"/>
      <c r="Y590" s="5357"/>
      <c r="Z590" s="1288" t="s">
        <v>1382</v>
      </c>
      <c r="AA590"/>
      <c r="AB590" s="529"/>
    </row>
    <row r="591" spans="1:28" ht="18" customHeight="1">
      <c r="A591" s="5357"/>
      <c r="B591" s="5586"/>
      <c r="C591" s="5587"/>
      <c r="D591" s="1484"/>
      <c r="E591" s="1484"/>
      <c r="F591" s="1484"/>
      <c r="G591" s="5577">
        <f>K590/M590</f>
        <v>5.0000000000000001E-4</v>
      </c>
      <c r="H591" s="5577"/>
      <c r="I591" s="1484"/>
      <c r="J591" s="5588"/>
      <c r="K591" s="5589"/>
      <c r="L591" s="1487"/>
      <c r="M591" s="5590"/>
      <c r="N591" s="5591"/>
      <c r="O591" s="5385"/>
      <c r="P591" s="5386"/>
      <c r="Q591" s="5386"/>
      <c r="R591" s="5386"/>
      <c r="S591" s="5386"/>
      <c r="T591" s="5386"/>
      <c r="U591" s="5387"/>
      <c r="V591" s="5388"/>
      <c r="W591" s="5478"/>
      <c r="X591" s="529"/>
      <c r="Y591" s="5357"/>
      <c r="Z591" s="1288" t="s">
        <v>1382</v>
      </c>
      <c r="AA591"/>
      <c r="AB591" s="529"/>
    </row>
    <row r="592" spans="1:28" ht="18" customHeight="1">
      <c r="A592" s="5357"/>
      <c r="B592" s="5375"/>
      <c r="C592" s="5376"/>
      <c r="D592" s="5376"/>
      <c r="E592" s="5376"/>
      <c r="F592" s="5376"/>
      <c r="G592" s="5376"/>
      <c r="H592" s="5376"/>
      <c r="I592" s="5376"/>
      <c r="J592" s="5376"/>
      <c r="K592" s="5376"/>
      <c r="L592" s="5376"/>
      <c r="M592" s="5376"/>
      <c r="N592" s="5377"/>
      <c r="O592" s="1469"/>
      <c r="P592" s="1470"/>
      <c r="Q592" s="1470"/>
      <c r="R592" s="1470"/>
      <c r="S592" s="1471"/>
      <c r="T592" s="1471"/>
      <c r="U592" s="1471"/>
      <c r="V592" s="1472"/>
      <c r="W592" s="5478"/>
      <c r="X592" s="529"/>
      <c r="Y592" s="5357"/>
      <c r="Z592" s="1288" t="s">
        <v>1382</v>
      </c>
      <c r="AA592"/>
      <c r="AB592" s="529"/>
    </row>
    <row r="593" spans="1:28" ht="18" customHeight="1">
      <c r="A593" s="5357"/>
      <c r="B593" s="5601" t="s">
        <v>30</v>
      </c>
      <c r="C593" s="5602"/>
      <c r="D593" s="5602"/>
      <c r="E593" s="5603" t="s">
        <v>1275</v>
      </c>
      <c r="F593" s="5603"/>
      <c r="G593" s="5603"/>
      <c r="H593" s="5603"/>
      <c r="I593" s="5603"/>
      <c r="J593" s="5603"/>
      <c r="K593" s="5603"/>
      <c r="L593" s="1488"/>
      <c r="M593" s="1489"/>
      <c r="N593" s="1490"/>
      <c r="O593" s="1339"/>
      <c r="P593" s="1340"/>
      <c r="Q593" s="1340"/>
      <c r="R593" s="1340"/>
      <c r="S593" s="1341"/>
      <c r="T593" s="1341"/>
      <c r="U593" s="1341"/>
      <c r="V593" s="1342"/>
      <c r="W593" s="5478"/>
      <c r="X593" s="529"/>
      <c r="Y593" s="5357"/>
      <c r="Z593" s="1288" t="s">
        <v>1382</v>
      </c>
      <c r="AA593"/>
      <c r="AB593" s="529"/>
    </row>
    <row r="594" spans="1:28" ht="18" customHeight="1">
      <c r="A594" s="5357"/>
      <c r="B594" s="5581" t="s">
        <v>284</v>
      </c>
      <c r="C594" s="5582" t="s">
        <v>313</v>
      </c>
      <c r="D594" s="5582" t="s">
        <v>341</v>
      </c>
      <c r="E594" s="5603"/>
      <c r="F594" s="5603"/>
      <c r="G594" s="5603"/>
      <c r="H594" s="5603"/>
      <c r="I594" s="5603"/>
      <c r="J594" s="5603"/>
      <c r="K594" s="5603"/>
      <c r="L594" s="1488"/>
      <c r="M594" s="1488"/>
      <c r="N594" s="1491"/>
      <c r="O594" s="1339"/>
      <c r="P594" s="1340"/>
      <c r="Q594" s="1340"/>
      <c r="R594" s="1340"/>
      <c r="S594" s="1341"/>
      <c r="T594" s="1341"/>
      <c r="U594" s="1341"/>
      <c r="V594" s="1342"/>
      <c r="W594" s="5478"/>
      <c r="X594" s="529"/>
      <c r="Y594" s="5357"/>
      <c r="Z594" s="1288" t="s">
        <v>1382</v>
      </c>
      <c r="AA594"/>
      <c r="AB594" s="529"/>
    </row>
    <row r="595" spans="1:28" ht="18" customHeight="1">
      <c r="A595" s="5357"/>
      <c r="B595" s="5581"/>
      <c r="C595" s="5582"/>
      <c r="D595" s="5582"/>
      <c r="E595" s="1492" t="s">
        <v>27</v>
      </c>
      <c r="F595" s="1493"/>
      <c r="G595" s="1493"/>
      <c r="H595" s="1494"/>
      <c r="I595" s="1495"/>
      <c r="J595" s="1496"/>
      <c r="K595" s="1496"/>
      <c r="L595" s="1497"/>
      <c r="M595" s="1497"/>
      <c r="N595" s="1498"/>
      <c r="O595" s="1339"/>
      <c r="P595" s="1340"/>
      <c r="Q595" s="1340"/>
      <c r="R595" s="1340"/>
      <c r="S595" s="1341"/>
      <c r="T595" s="1341"/>
      <c r="U595" s="1341"/>
      <c r="V595" s="1342"/>
      <c r="W595" s="5478"/>
      <c r="X595" s="529"/>
      <c r="Y595" s="5357"/>
      <c r="Z595" s="1288" t="s">
        <v>1382</v>
      </c>
      <c r="AA595"/>
      <c r="AB595" s="529"/>
    </row>
    <row r="596" spans="1:28" ht="18" customHeight="1">
      <c r="A596" s="5357"/>
      <c r="B596" s="5581"/>
      <c r="C596" s="5582"/>
      <c r="D596" s="5582"/>
      <c r="E596" s="977" t="str">
        <f>SUBSTITUTE(ADDRESS(1,COLUMN(),4),"1","")</f>
        <v>E</v>
      </c>
      <c r="F596" s="1048"/>
      <c r="G596" s="1049"/>
      <c r="H596" s="1050"/>
      <c r="I596" s="1050"/>
      <c r="J596" s="1050"/>
      <c r="K596" s="1050"/>
      <c r="L596" s="1051"/>
      <c r="M596" s="1051"/>
      <c r="N596" s="68"/>
      <c r="O596" s="1332"/>
      <c r="P596" s="1333"/>
      <c r="Q596" s="1333"/>
      <c r="R596" s="1333"/>
      <c r="S596" s="1334"/>
      <c r="T596" s="1499" t="s">
        <v>284</v>
      </c>
      <c r="U596" s="1334" t="s">
        <v>313</v>
      </c>
      <c r="V596" s="1335" t="s">
        <v>1273</v>
      </c>
      <c r="W596" s="5478"/>
      <c r="X596" s="529"/>
      <c r="Y596" s="5357"/>
      <c r="Z596" s="1288" t="s">
        <v>1382</v>
      </c>
      <c r="AA596"/>
      <c r="AB596" s="529"/>
    </row>
    <row r="597" spans="1:28" ht="18" customHeight="1">
      <c r="A597" s="5357"/>
      <c r="B597" s="69"/>
      <c r="C597" s="70"/>
      <c r="D597" s="71"/>
      <c r="E597" s="1500"/>
      <c r="F597" s="982" t="s">
        <v>109</v>
      </c>
      <c r="G597" s="978"/>
      <c r="H597" s="978"/>
      <c r="I597" s="978"/>
      <c r="J597" s="1501">
        <f>E597</f>
        <v>0</v>
      </c>
      <c r="K597" s="979">
        <f t="shared" ref="K597:K636" si="24">IF(ISBLANK(B597),D597,(D597*B597))</f>
        <v>0</v>
      </c>
      <c r="L597" s="980">
        <f>IF(ISTEXT(B597),B597,IF(ISBLANK(B597),0,(B597/B590)*M590))</f>
        <v>0</v>
      </c>
      <c r="M597" s="981">
        <f t="shared" ref="M597:M609" si="25">C597</f>
        <v>0</v>
      </c>
      <c r="N597" s="35">
        <f>(K597/B590)*M590</f>
        <v>0</v>
      </c>
      <c r="O597" s="942"/>
      <c r="P597" s="942"/>
      <c r="Q597" s="942"/>
      <c r="R597" s="942"/>
      <c r="S597" s="1365">
        <f t="shared" ref="S597:S636" si="26">J597</f>
        <v>0</v>
      </c>
      <c r="T597" s="1502">
        <f>(L597/M590)*U588</f>
        <v>0</v>
      </c>
      <c r="U597" s="1510">
        <f t="shared" ref="U597:U636" si="27">M597</f>
        <v>0</v>
      </c>
      <c r="V597" s="1504">
        <f>(N597/M590)*U588</f>
        <v>0</v>
      </c>
      <c r="W597" s="5478"/>
      <c r="X597" s="529"/>
      <c r="Y597" s="5357"/>
      <c r="Z597" s="1288" t="s">
        <v>1382</v>
      </c>
      <c r="AA597"/>
      <c r="AB597" s="529"/>
    </row>
    <row r="598" spans="1:28" ht="18" customHeight="1">
      <c r="A598" s="5357"/>
      <c r="B598" s="72"/>
      <c r="C598" s="73"/>
      <c r="D598" s="34"/>
      <c r="E598" s="1505"/>
      <c r="F598" s="982" t="s">
        <v>241</v>
      </c>
      <c r="G598" s="982"/>
      <c r="H598" s="982"/>
      <c r="I598" s="982"/>
      <c r="J598" s="1501">
        <f>E598</f>
        <v>0</v>
      </c>
      <c r="K598" s="979">
        <f t="shared" si="24"/>
        <v>0</v>
      </c>
      <c r="L598" s="980">
        <f>IF(ISTEXT(B598),B598,IF(ISBLANK(B598),0,(B598/B590)*M590))</f>
        <v>0</v>
      </c>
      <c r="M598" s="981">
        <f t="shared" si="25"/>
        <v>0</v>
      </c>
      <c r="N598" s="35">
        <f>(K598/B590)*M590</f>
        <v>0</v>
      </c>
      <c r="O598" s="942"/>
      <c r="P598" s="942"/>
      <c r="Q598" s="942"/>
      <c r="R598" s="942"/>
      <c r="S598" s="1365">
        <f t="shared" si="26"/>
        <v>0</v>
      </c>
      <c r="T598" s="1502">
        <f>(L598/M590)*U588</f>
        <v>0</v>
      </c>
      <c r="U598" s="1510">
        <f t="shared" si="27"/>
        <v>0</v>
      </c>
      <c r="V598" s="1504">
        <f>(N598/M590)*U588</f>
        <v>0</v>
      </c>
      <c r="W598" s="5478"/>
      <c r="X598" s="529"/>
      <c r="Y598" s="5357"/>
      <c r="Z598" s="1288" t="s">
        <v>1382</v>
      </c>
      <c r="AA598"/>
      <c r="AB598" s="529"/>
    </row>
    <row r="599" spans="1:28" ht="18" customHeight="1">
      <c r="A599" s="5357"/>
      <c r="B599" s="72">
        <v>1</v>
      </c>
      <c r="C599" s="73" t="s">
        <v>534</v>
      </c>
      <c r="D599" s="34">
        <v>2E-3</v>
      </c>
      <c r="E599" s="1505" t="s">
        <v>535</v>
      </c>
      <c r="F599" s="982"/>
      <c r="G599" s="982"/>
      <c r="H599" s="982"/>
      <c r="I599" s="982"/>
      <c r="J599" s="1501" t="str">
        <f>E599</f>
        <v>ail</v>
      </c>
      <c r="K599" s="979">
        <f t="shared" si="24"/>
        <v>2E-3</v>
      </c>
      <c r="L599" s="980">
        <f>IF(ISTEXT(B599),B599,IF(ISBLANK(B599),0,(B599/B590)*M590))</f>
        <v>2.5</v>
      </c>
      <c r="M599" s="981" t="str">
        <f t="shared" si="25"/>
        <v>gousse(s)</v>
      </c>
      <c r="N599" s="35">
        <f>(K599/B590)*M590</f>
        <v>5.0000000000000001E-3</v>
      </c>
      <c r="O599" s="942"/>
      <c r="P599" s="942"/>
      <c r="Q599" s="942"/>
      <c r="R599" s="942"/>
      <c r="S599" s="1365" t="str">
        <f t="shared" si="26"/>
        <v>ail</v>
      </c>
      <c r="T599" s="1502">
        <f>(L599/M590)*U588</f>
        <v>4</v>
      </c>
      <c r="U599" s="1510" t="str">
        <f t="shared" si="27"/>
        <v>gousse(s)</v>
      </c>
      <c r="V599" s="1504">
        <f>(N599/M590)*U588</f>
        <v>8.0000000000000002E-3</v>
      </c>
      <c r="W599" s="5478"/>
      <c r="X599" s="529"/>
      <c r="Y599" s="5357"/>
      <c r="Z599" s="1288" t="s">
        <v>1382</v>
      </c>
      <c r="AA599"/>
      <c r="AB599" s="529"/>
    </row>
    <row r="600" spans="1:28" ht="18" customHeight="1">
      <c r="A600" s="5357"/>
      <c r="B600" s="72"/>
      <c r="C600" s="73"/>
      <c r="D600" s="34"/>
      <c r="E600" s="1505"/>
      <c r="F600" s="982"/>
      <c r="G600" s="982"/>
      <c r="H600" s="982"/>
      <c r="I600" s="982"/>
      <c r="J600" s="1501">
        <f t="shared" ref="J600:J636" si="28">E600</f>
        <v>0</v>
      </c>
      <c r="K600" s="979">
        <f t="shared" si="24"/>
        <v>0</v>
      </c>
      <c r="L600" s="980">
        <f>IF(ISTEXT(B600),B600,IF(ISBLANK(B600),0,(B600/B590)*M590))</f>
        <v>0</v>
      </c>
      <c r="M600" s="981">
        <f t="shared" si="25"/>
        <v>0</v>
      </c>
      <c r="N600" s="35">
        <f>(K600/B590)*M590</f>
        <v>0</v>
      </c>
      <c r="O600" s="942"/>
      <c r="P600" s="942"/>
      <c r="Q600" s="942"/>
      <c r="R600" s="942"/>
      <c r="S600" s="1365">
        <f t="shared" si="26"/>
        <v>0</v>
      </c>
      <c r="T600" s="1502">
        <f>(L600/M590)*U588</f>
        <v>0</v>
      </c>
      <c r="U600" s="1510">
        <f t="shared" si="27"/>
        <v>0</v>
      </c>
      <c r="V600" s="1504">
        <f>(N600/M590)*U588</f>
        <v>0</v>
      </c>
      <c r="W600" s="5478"/>
      <c r="X600" s="529"/>
      <c r="Y600" s="5357"/>
      <c r="Z600" s="1288" t="s">
        <v>1382</v>
      </c>
      <c r="AA600"/>
      <c r="AB600" s="529"/>
    </row>
    <row r="601" spans="1:28" ht="18" customHeight="1">
      <c r="A601" s="5357"/>
      <c r="B601" s="72"/>
      <c r="C601" s="73"/>
      <c r="D601" s="34"/>
      <c r="E601" s="1505"/>
      <c r="F601" s="982"/>
      <c r="G601" s="982"/>
      <c r="H601" s="982"/>
      <c r="I601" s="982"/>
      <c r="J601" s="1501">
        <f t="shared" si="28"/>
        <v>0</v>
      </c>
      <c r="K601" s="979">
        <f t="shared" si="24"/>
        <v>0</v>
      </c>
      <c r="L601" s="980">
        <f>IF(ISTEXT(B601),B601,IF(ISBLANK(B601),0,(B601/B590)*M590))</f>
        <v>0</v>
      </c>
      <c r="M601" s="981">
        <f t="shared" si="25"/>
        <v>0</v>
      </c>
      <c r="N601" s="35">
        <f>(K601/B590)*M590</f>
        <v>0</v>
      </c>
      <c r="O601" s="942"/>
      <c r="P601" s="942"/>
      <c r="Q601" s="942"/>
      <c r="R601" s="942"/>
      <c r="S601" s="1365">
        <f t="shared" si="26"/>
        <v>0</v>
      </c>
      <c r="T601" s="1502">
        <f>(L601/M590)*U588</f>
        <v>0</v>
      </c>
      <c r="U601" s="1510">
        <f t="shared" si="27"/>
        <v>0</v>
      </c>
      <c r="V601" s="1504">
        <f>(N601/M590)*U588</f>
        <v>0</v>
      </c>
      <c r="W601" s="5478"/>
      <c r="X601" s="529"/>
      <c r="Y601" s="5357"/>
      <c r="Z601" s="1288" t="s">
        <v>1382</v>
      </c>
      <c r="AA601"/>
      <c r="AB601" s="529"/>
    </row>
    <row r="602" spans="1:28" ht="18" customHeight="1">
      <c r="A602" s="5357"/>
      <c r="B602" s="72"/>
      <c r="C602" s="73"/>
      <c r="D602" s="34"/>
      <c r="E602" s="1505"/>
      <c r="F602" s="982"/>
      <c r="G602" s="982"/>
      <c r="H602" s="982"/>
      <c r="I602" s="982"/>
      <c r="J602" s="1501">
        <f t="shared" si="28"/>
        <v>0</v>
      </c>
      <c r="K602" s="979">
        <f t="shared" si="24"/>
        <v>0</v>
      </c>
      <c r="L602" s="980">
        <f>IF(ISTEXT(B602),B602,IF(ISBLANK(B602),0,(B602/B590)*M590))</f>
        <v>0</v>
      </c>
      <c r="M602" s="981">
        <f t="shared" si="25"/>
        <v>0</v>
      </c>
      <c r="N602" s="35">
        <f>(K602/B590)*M590</f>
        <v>0</v>
      </c>
      <c r="O602" s="942"/>
      <c r="P602" s="942"/>
      <c r="Q602" s="942"/>
      <c r="R602" s="942"/>
      <c r="S602" s="1365">
        <f t="shared" si="26"/>
        <v>0</v>
      </c>
      <c r="T602" s="1502">
        <f>(L602/M590)*U588</f>
        <v>0</v>
      </c>
      <c r="U602" s="1510">
        <f t="shared" si="27"/>
        <v>0</v>
      </c>
      <c r="V602" s="1504">
        <f>(N602/M590)*U588</f>
        <v>0</v>
      </c>
      <c r="W602" s="5478"/>
      <c r="X602" s="529"/>
      <c r="Y602" s="5357"/>
      <c r="Z602" s="1288" t="s">
        <v>1382</v>
      </c>
      <c r="AA602"/>
      <c r="AB602" s="529"/>
    </row>
    <row r="603" spans="1:28" ht="18" customHeight="1">
      <c r="A603" s="5357"/>
      <c r="B603" s="72"/>
      <c r="C603" s="73"/>
      <c r="D603" s="34"/>
      <c r="E603" s="1505"/>
      <c r="F603" s="982"/>
      <c r="G603" s="982"/>
      <c r="H603" s="982"/>
      <c r="I603" s="982"/>
      <c r="J603" s="1501">
        <f t="shared" si="28"/>
        <v>0</v>
      </c>
      <c r="K603" s="979">
        <f t="shared" si="24"/>
        <v>0</v>
      </c>
      <c r="L603" s="980">
        <f>IF(ISTEXT(B603),B603,IF(ISBLANK(B603),0,(B603/B590)*M590))</f>
        <v>0</v>
      </c>
      <c r="M603" s="981">
        <f t="shared" si="25"/>
        <v>0</v>
      </c>
      <c r="N603" s="35">
        <f>(K603/B590)*M590</f>
        <v>0</v>
      </c>
      <c r="O603" s="942"/>
      <c r="P603" s="942"/>
      <c r="Q603" s="942"/>
      <c r="R603" s="942"/>
      <c r="S603" s="1365">
        <f t="shared" si="26"/>
        <v>0</v>
      </c>
      <c r="T603" s="1502">
        <f>(L603/M590)*U588</f>
        <v>0</v>
      </c>
      <c r="U603" s="1510">
        <f t="shared" si="27"/>
        <v>0</v>
      </c>
      <c r="V603" s="1504">
        <f>(N603/M590)*U588</f>
        <v>0</v>
      </c>
      <c r="W603" s="5478"/>
      <c r="X603" s="529"/>
      <c r="Y603" s="5357"/>
      <c r="Z603" s="1288" t="s">
        <v>1382</v>
      </c>
      <c r="AA603"/>
      <c r="AB603" s="529"/>
    </row>
    <row r="604" spans="1:28" ht="18" customHeight="1">
      <c r="A604" s="5357"/>
      <c r="B604" s="72"/>
      <c r="C604" s="73"/>
      <c r="D604" s="34"/>
      <c r="E604" s="1505"/>
      <c r="F604" s="982"/>
      <c r="G604" s="982"/>
      <c r="H604" s="982"/>
      <c r="I604" s="982"/>
      <c r="J604" s="1501">
        <f t="shared" si="28"/>
        <v>0</v>
      </c>
      <c r="K604" s="979">
        <f t="shared" si="24"/>
        <v>0</v>
      </c>
      <c r="L604" s="980">
        <f>IF(ISTEXT(B604),B604,IF(ISBLANK(B604),0,(B604/B590)*M590))</f>
        <v>0</v>
      </c>
      <c r="M604" s="981">
        <f t="shared" si="25"/>
        <v>0</v>
      </c>
      <c r="N604" s="35">
        <f>(K604/B590)*M590</f>
        <v>0</v>
      </c>
      <c r="O604" s="942"/>
      <c r="P604" s="942"/>
      <c r="Q604" s="942"/>
      <c r="R604" s="942"/>
      <c r="S604" s="1365">
        <f t="shared" si="26"/>
        <v>0</v>
      </c>
      <c r="T604" s="1502">
        <f>(L604/M590)*U588</f>
        <v>0</v>
      </c>
      <c r="U604" s="1510">
        <f t="shared" si="27"/>
        <v>0</v>
      </c>
      <c r="V604" s="1504">
        <f>(N604/M590)*U588</f>
        <v>0</v>
      </c>
      <c r="W604" s="5478"/>
      <c r="X604" s="529"/>
      <c r="Y604" s="5357"/>
      <c r="Z604" s="1288" t="s">
        <v>1382</v>
      </c>
      <c r="AA604"/>
      <c r="AB604" s="529"/>
    </row>
    <row r="605" spans="1:28" ht="18" customHeight="1">
      <c r="A605" s="5357"/>
      <c r="B605" s="72"/>
      <c r="C605" s="73"/>
      <c r="D605" s="34"/>
      <c r="E605" s="1505"/>
      <c r="F605" s="982"/>
      <c r="G605" s="982"/>
      <c r="H605" s="982"/>
      <c r="I605" s="982"/>
      <c r="J605" s="1501">
        <f t="shared" si="28"/>
        <v>0</v>
      </c>
      <c r="K605" s="979">
        <f t="shared" si="24"/>
        <v>0</v>
      </c>
      <c r="L605" s="980">
        <f>IF(ISTEXT(B605),B605,IF(ISBLANK(B605),0,(B605/B590)*M590))</f>
        <v>0</v>
      </c>
      <c r="M605" s="981">
        <f t="shared" si="25"/>
        <v>0</v>
      </c>
      <c r="N605" s="35">
        <f>(K605/B590)*M590</f>
        <v>0</v>
      </c>
      <c r="O605" s="942"/>
      <c r="P605" s="942"/>
      <c r="Q605" s="942"/>
      <c r="R605" s="942"/>
      <c r="S605" s="1365">
        <f t="shared" si="26"/>
        <v>0</v>
      </c>
      <c r="T605" s="1502">
        <f>(L605/M590)*U588</f>
        <v>0</v>
      </c>
      <c r="U605" s="1510">
        <f t="shared" si="27"/>
        <v>0</v>
      </c>
      <c r="V605" s="1504">
        <f>(N605/M590)*U588</f>
        <v>0</v>
      </c>
      <c r="W605" s="5478"/>
      <c r="X605" s="529"/>
      <c r="Y605" s="5357"/>
      <c r="Z605" s="1288" t="s">
        <v>1382</v>
      </c>
      <c r="AA605"/>
      <c r="AB605" s="529"/>
    </row>
    <row r="606" spans="1:28" ht="18" customHeight="1">
      <c r="A606" s="5357"/>
      <c r="B606" s="72"/>
      <c r="C606" s="73"/>
      <c r="D606" s="34"/>
      <c r="E606" s="1505"/>
      <c r="F606" s="982"/>
      <c r="G606" s="982"/>
      <c r="H606" s="982"/>
      <c r="I606" s="982"/>
      <c r="J606" s="1501">
        <f t="shared" si="28"/>
        <v>0</v>
      </c>
      <c r="K606" s="979">
        <f t="shared" si="24"/>
        <v>0</v>
      </c>
      <c r="L606" s="980">
        <f>IF(ISTEXT(B606),B606,IF(ISBLANK(B606),0,(B606/B590)*M590))</f>
        <v>0</v>
      </c>
      <c r="M606" s="981">
        <f t="shared" si="25"/>
        <v>0</v>
      </c>
      <c r="N606" s="35">
        <f>(K606/B590)*M590</f>
        <v>0</v>
      </c>
      <c r="O606" s="942"/>
      <c r="P606" s="942"/>
      <c r="Q606" s="942"/>
      <c r="R606" s="942"/>
      <c r="S606" s="1365">
        <f t="shared" si="26"/>
        <v>0</v>
      </c>
      <c r="T606" s="1502">
        <f>(L606/M590)*U588</f>
        <v>0</v>
      </c>
      <c r="U606" s="1510">
        <f t="shared" si="27"/>
        <v>0</v>
      </c>
      <c r="V606" s="1504">
        <f>(N606/M590)*U588</f>
        <v>0</v>
      </c>
      <c r="W606" s="5478"/>
      <c r="X606" s="529"/>
      <c r="Y606" s="5357"/>
      <c r="Z606" s="1288" t="s">
        <v>1382</v>
      </c>
      <c r="AA606"/>
      <c r="AB606" s="529"/>
    </row>
    <row r="607" spans="1:28" ht="18" customHeight="1">
      <c r="A607" s="5357"/>
      <c r="B607" s="72"/>
      <c r="C607" s="73"/>
      <c r="D607" s="34"/>
      <c r="E607" s="1505"/>
      <c r="F607" s="982"/>
      <c r="G607" s="982"/>
      <c r="H607" s="982"/>
      <c r="I607" s="982"/>
      <c r="J607" s="1501">
        <f t="shared" si="28"/>
        <v>0</v>
      </c>
      <c r="K607" s="979">
        <f t="shared" si="24"/>
        <v>0</v>
      </c>
      <c r="L607" s="980">
        <f>IF(ISTEXT(B607),B607,IF(ISBLANK(B607),0,(B607/B590)*M590))</f>
        <v>0</v>
      </c>
      <c r="M607" s="981">
        <f t="shared" si="25"/>
        <v>0</v>
      </c>
      <c r="N607" s="35">
        <f>(K607/B590)*M590</f>
        <v>0</v>
      </c>
      <c r="O607" s="942"/>
      <c r="P607" s="942"/>
      <c r="Q607" s="942"/>
      <c r="R607" s="942"/>
      <c r="S607" s="1365">
        <f t="shared" si="26"/>
        <v>0</v>
      </c>
      <c r="T607" s="1502">
        <f>(L607/M590)*U588</f>
        <v>0</v>
      </c>
      <c r="U607" s="1510">
        <f t="shared" si="27"/>
        <v>0</v>
      </c>
      <c r="V607" s="1504">
        <f>(N607/M590)*U588</f>
        <v>0</v>
      </c>
      <c r="W607" s="5478"/>
      <c r="X607" s="529"/>
      <c r="Y607" s="5357"/>
      <c r="Z607" s="1288" t="s">
        <v>1382</v>
      </c>
      <c r="AA607"/>
      <c r="AB607" s="529"/>
    </row>
    <row r="608" spans="1:28" ht="18" customHeight="1">
      <c r="A608" s="5357"/>
      <c r="B608" s="72"/>
      <c r="C608" s="73"/>
      <c r="D608" s="34"/>
      <c r="E608" s="1505"/>
      <c r="F608" s="982"/>
      <c r="G608" s="982"/>
      <c r="H608" s="982"/>
      <c r="I608" s="982"/>
      <c r="J608" s="1501">
        <f t="shared" si="28"/>
        <v>0</v>
      </c>
      <c r="K608" s="979">
        <f t="shared" si="24"/>
        <v>0</v>
      </c>
      <c r="L608" s="980">
        <f>IF(ISTEXT(B608),B608,IF(ISBLANK(B608),0,(B608/B590)*M590))</f>
        <v>0</v>
      </c>
      <c r="M608" s="981">
        <f t="shared" si="25"/>
        <v>0</v>
      </c>
      <c r="N608" s="35">
        <f>(K608/B590)*M590</f>
        <v>0</v>
      </c>
      <c r="O608" s="942"/>
      <c r="P608" s="942"/>
      <c r="Q608" s="942"/>
      <c r="R608" s="942"/>
      <c r="S608" s="1365">
        <f t="shared" si="26"/>
        <v>0</v>
      </c>
      <c r="T608" s="1502">
        <f>(L608/M590)*U588</f>
        <v>0</v>
      </c>
      <c r="U608" s="1510">
        <f t="shared" si="27"/>
        <v>0</v>
      </c>
      <c r="V608" s="1504">
        <f>(N608/M590)*U588</f>
        <v>0</v>
      </c>
      <c r="W608" s="5478"/>
      <c r="X608" s="529"/>
      <c r="Y608" s="5357"/>
      <c r="Z608" s="1288" t="s">
        <v>1382</v>
      </c>
      <c r="AA608"/>
      <c r="AB608" s="529"/>
    </row>
    <row r="609" spans="1:28" ht="18" customHeight="1">
      <c r="A609" s="5357"/>
      <c r="B609" s="72"/>
      <c r="C609" s="73"/>
      <c r="D609" s="34"/>
      <c r="E609" s="1505"/>
      <c r="F609" s="982"/>
      <c r="G609" s="982"/>
      <c r="H609" s="982"/>
      <c r="I609" s="982"/>
      <c r="J609" s="1501">
        <f t="shared" si="28"/>
        <v>0</v>
      </c>
      <c r="K609" s="979">
        <f t="shared" si="24"/>
        <v>0</v>
      </c>
      <c r="L609" s="980">
        <f>IF(ISTEXT(B609),B609,IF(ISBLANK(B609),0,(B609/B590)*M590))</f>
        <v>0</v>
      </c>
      <c r="M609" s="981">
        <f t="shared" si="25"/>
        <v>0</v>
      </c>
      <c r="N609" s="35">
        <f>(K609/B590)*M590</f>
        <v>0</v>
      </c>
      <c r="O609" s="942"/>
      <c r="P609" s="942"/>
      <c r="Q609" s="942"/>
      <c r="R609" s="942"/>
      <c r="S609" s="1365">
        <f t="shared" si="26"/>
        <v>0</v>
      </c>
      <c r="T609" s="1502">
        <f>(L609/M590)*U588</f>
        <v>0</v>
      </c>
      <c r="U609" s="1510">
        <f t="shared" si="27"/>
        <v>0</v>
      </c>
      <c r="V609" s="1504">
        <f>(N609/M590)*U588</f>
        <v>0</v>
      </c>
      <c r="W609" s="5478"/>
      <c r="X609" s="529"/>
      <c r="Y609" s="5357"/>
      <c r="Z609" s="1288" t="s">
        <v>1382</v>
      </c>
      <c r="AA609"/>
      <c r="AB609" s="529"/>
    </row>
    <row r="610" spans="1:28" ht="18" customHeight="1">
      <c r="A610" s="5357"/>
      <c r="B610" s="72"/>
      <c r="C610" s="73"/>
      <c r="D610" s="34"/>
      <c r="E610" s="1505"/>
      <c r="F610" s="982"/>
      <c r="G610" s="982"/>
      <c r="H610" s="982"/>
      <c r="I610" s="982"/>
      <c r="J610" s="1501">
        <f t="shared" si="28"/>
        <v>0</v>
      </c>
      <c r="K610" s="979">
        <f t="shared" si="24"/>
        <v>0</v>
      </c>
      <c r="L610" s="980">
        <f>IF(ISTEXT(B610),B610,IF(ISBLANK(B610),0,(B610/B590)*M590))</f>
        <v>0</v>
      </c>
      <c r="M610" s="981">
        <f>C610</f>
        <v>0</v>
      </c>
      <c r="N610" s="35">
        <f>(K610/B590)*M590</f>
        <v>0</v>
      </c>
      <c r="O610" s="942"/>
      <c r="P610" s="942"/>
      <c r="Q610" s="942"/>
      <c r="R610" s="942"/>
      <c r="S610" s="1365">
        <f t="shared" si="26"/>
        <v>0</v>
      </c>
      <c r="T610" s="1502">
        <f>(L610/M590)*U588</f>
        <v>0</v>
      </c>
      <c r="U610" s="1510">
        <f t="shared" si="27"/>
        <v>0</v>
      </c>
      <c r="V610" s="1504">
        <f>(N610/M590)*U588</f>
        <v>0</v>
      </c>
      <c r="W610" s="5478"/>
      <c r="X610" s="529"/>
      <c r="Y610" s="5357"/>
      <c r="Z610" s="1288" t="s">
        <v>1382</v>
      </c>
      <c r="AA610"/>
      <c r="AB610" s="529"/>
    </row>
    <row r="611" spans="1:28" ht="18" customHeight="1">
      <c r="A611" s="5357"/>
      <c r="B611" s="72"/>
      <c r="C611" s="73"/>
      <c r="D611" s="34"/>
      <c r="E611" s="1505"/>
      <c r="F611" s="982"/>
      <c r="G611" s="982"/>
      <c r="H611" s="982"/>
      <c r="I611" s="982"/>
      <c r="J611" s="1501">
        <f t="shared" si="28"/>
        <v>0</v>
      </c>
      <c r="K611" s="979">
        <f t="shared" si="24"/>
        <v>0</v>
      </c>
      <c r="L611" s="980">
        <f>IF(ISTEXT(B611),B611,IF(ISBLANK(B611),0,(B611/B590)*M590))</f>
        <v>0</v>
      </c>
      <c r="M611" s="981">
        <f t="shared" ref="M611:M636" si="29">C611</f>
        <v>0</v>
      </c>
      <c r="N611" s="35">
        <f>(K611/B590)*M590</f>
        <v>0</v>
      </c>
      <c r="O611" s="942"/>
      <c r="P611" s="942"/>
      <c r="Q611" s="942"/>
      <c r="R611" s="942"/>
      <c r="S611" s="1365">
        <f t="shared" si="26"/>
        <v>0</v>
      </c>
      <c r="T611" s="1502">
        <f>(L611/M590)*U588</f>
        <v>0</v>
      </c>
      <c r="U611" s="1510">
        <f t="shared" si="27"/>
        <v>0</v>
      </c>
      <c r="V611" s="1504">
        <f>(N611/M590)*U588</f>
        <v>0</v>
      </c>
      <c r="W611" s="5478"/>
      <c r="X611" s="529"/>
      <c r="Y611" s="5357"/>
      <c r="Z611" s="1288" t="s">
        <v>1382</v>
      </c>
      <c r="AA611"/>
      <c r="AB611" s="529"/>
    </row>
    <row r="612" spans="1:28" ht="18" customHeight="1">
      <c r="A612" s="5357"/>
      <c r="B612" s="72"/>
      <c r="C612" s="73"/>
      <c r="D612" s="34"/>
      <c r="E612" s="1505"/>
      <c r="F612" s="982"/>
      <c r="G612" s="982"/>
      <c r="H612" s="982"/>
      <c r="I612" s="982"/>
      <c r="J612" s="1501">
        <f t="shared" si="28"/>
        <v>0</v>
      </c>
      <c r="K612" s="979">
        <f t="shared" si="24"/>
        <v>0</v>
      </c>
      <c r="L612" s="980">
        <f>IF(ISTEXT(B612),B612,IF(ISBLANK(B612),0,(B612/B590)*M590))</f>
        <v>0</v>
      </c>
      <c r="M612" s="981">
        <f t="shared" si="29"/>
        <v>0</v>
      </c>
      <c r="N612" s="35">
        <f>(K612/B590)*M590</f>
        <v>0</v>
      </c>
      <c r="O612" s="942"/>
      <c r="P612" s="942"/>
      <c r="Q612" s="942"/>
      <c r="R612" s="942"/>
      <c r="S612" s="1365">
        <f t="shared" si="26"/>
        <v>0</v>
      </c>
      <c r="T612" s="1502">
        <f>(L612/M590)*U588</f>
        <v>0</v>
      </c>
      <c r="U612" s="1510">
        <f t="shared" si="27"/>
        <v>0</v>
      </c>
      <c r="V612" s="1504">
        <f>(N612/M590)*U588</f>
        <v>0</v>
      </c>
      <c r="W612" s="5478"/>
      <c r="X612" s="529"/>
      <c r="Y612" s="5357"/>
      <c r="Z612" s="1288" t="s">
        <v>1382</v>
      </c>
      <c r="AA612"/>
      <c r="AB612" s="529"/>
    </row>
    <row r="613" spans="1:28" ht="18" customHeight="1">
      <c r="A613" s="5357"/>
      <c r="B613" s="72"/>
      <c r="C613" s="73"/>
      <c r="D613" s="34"/>
      <c r="E613" s="1505"/>
      <c r="F613" s="982"/>
      <c r="G613" s="982"/>
      <c r="H613" s="982"/>
      <c r="I613" s="982"/>
      <c r="J613" s="1501">
        <f t="shared" si="28"/>
        <v>0</v>
      </c>
      <c r="K613" s="979">
        <f t="shared" si="24"/>
        <v>0</v>
      </c>
      <c r="L613" s="980">
        <f>IF(ISTEXT(B613),B613,IF(ISBLANK(B613),0,(B613/B590)*M590))</f>
        <v>0</v>
      </c>
      <c r="M613" s="981">
        <f t="shared" si="29"/>
        <v>0</v>
      </c>
      <c r="N613" s="35">
        <f>(K613/B590)*M590</f>
        <v>0</v>
      </c>
      <c r="O613" s="942"/>
      <c r="P613" s="942"/>
      <c r="Q613" s="942"/>
      <c r="R613" s="942"/>
      <c r="S613" s="1365">
        <f t="shared" si="26"/>
        <v>0</v>
      </c>
      <c r="T613" s="1502">
        <f>(L613/M590)*U588</f>
        <v>0</v>
      </c>
      <c r="U613" s="1510">
        <f t="shared" si="27"/>
        <v>0</v>
      </c>
      <c r="V613" s="1504">
        <f>(N613/M590)*U588</f>
        <v>0</v>
      </c>
      <c r="W613" s="5478"/>
      <c r="X613" s="529"/>
      <c r="Y613" s="5357"/>
      <c r="Z613" s="1288" t="s">
        <v>1382</v>
      </c>
      <c r="AA613"/>
      <c r="AB613" s="529"/>
    </row>
    <row r="614" spans="1:28" ht="18" customHeight="1">
      <c r="A614" s="5357"/>
      <c r="B614" s="72"/>
      <c r="C614" s="73"/>
      <c r="D614" s="34"/>
      <c r="E614" s="1505"/>
      <c r="F614" s="982"/>
      <c r="G614" s="982"/>
      <c r="H614" s="982"/>
      <c r="I614" s="982"/>
      <c r="J614" s="1501">
        <f t="shared" si="28"/>
        <v>0</v>
      </c>
      <c r="K614" s="979">
        <f t="shared" si="24"/>
        <v>0</v>
      </c>
      <c r="L614" s="980">
        <f>IF(ISTEXT(B614),B614,IF(ISBLANK(B614),0,(B614/B590)*M590))</f>
        <v>0</v>
      </c>
      <c r="M614" s="981">
        <f t="shared" si="29"/>
        <v>0</v>
      </c>
      <c r="N614" s="35">
        <f>(K614/B590)*M590</f>
        <v>0</v>
      </c>
      <c r="O614" s="942"/>
      <c r="P614" s="942"/>
      <c r="Q614" s="942"/>
      <c r="R614" s="942"/>
      <c r="S614" s="1365">
        <f t="shared" si="26"/>
        <v>0</v>
      </c>
      <c r="T614" s="1502">
        <f>(L614/M590)*U588</f>
        <v>0</v>
      </c>
      <c r="U614" s="1510">
        <f t="shared" si="27"/>
        <v>0</v>
      </c>
      <c r="V614" s="1504">
        <f>(N614/M590)*U588</f>
        <v>0</v>
      </c>
      <c r="W614" s="5478"/>
      <c r="X614" s="529"/>
      <c r="Y614" s="5357"/>
      <c r="Z614" s="1288" t="s">
        <v>1382</v>
      </c>
      <c r="AA614"/>
      <c r="AB614" s="529"/>
    </row>
    <row r="615" spans="1:28" ht="18" customHeight="1">
      <c r="A615" s="5357"/>
      <c r="B615" s="72"/>
      <c r="C615" s="73"/>
      <c r="D615" s="34"/>
      <c r="E615" s="1505"/>
      <c r="F615" s="982"/>
      <c r="G615" s="982"/>
      <c r="H615" s="982"/>
      <c r="I615" s="982"/>
      <c r="J615" s="1501">
        <f t="shared" si="28"/>
        <v>0</v>
      </c>
      <c r="K615" s="979">
        <f t="shared" si="24"/>
        <v>0</v>
      </c>
      <c r="L615" s="980">
        <f>IF(ISTEXT(B615),B615,IF(ISBLANK(B615),0,(B615/B590)*M590))</f>
        <v>0</v>
      </c>
      <c r="M615" s="981">
        <f t="shared" si="29"/>
        <v>0</v>
      </c>
      <c r="N615" s="35">
        <f>(K615/B590)*M590</f>
        <v>0</v>
      </c>
      <c r="O615" s="942"/>
      <c r="P615" s="942"/>
      <c r="Q615" s="942"/>
      <c r="R615" s="942"/>
      <c r="S615" s="1365">
        <f t="shared" si="26"/>
        <v>0</v>
      </c>
      <c r="T615" s="1502">
        <f>(L615/M590)*U588</f>
        <v>0</v>
      </c>
      <c r="U615" s="1510">
        <f t="shared" si="27"/>
        <v>0</v>
      </c>
      <c r="V615" s="1504">
        <f>(N615/M590)*U588</f>
        <v>0</v>
      </c>
      <c r="W615" s="5478"/>
      <c r="X615" s="529"/>
      <c r="Y615" s="5357"/>
      <c r="Z615" s="1288" t="s">
        <v>1382</v>
      </c>
      <c r="AA615"/>
      <c r="AB615" s="529"/>
    </row>
    <row r="616" spans="1:28" ht="18" customHeight="1">
      <c r="A616" s="5357"/>
      <c r="B616" s="72"/>
      <c r="C616" s="73"/>
      <c r="D616" s="34"/>
      <c r="E616" s="1505"/>
      <c r="F616" s="982"/>
      <c r="G616" s="982"/>
      <c r="H616" s="982"/>
      <c r="I616" s="982"/>
      <c r="J616" s="1501">
        <f t="shared" si="28"/>
        <v>0</v>
      </c>
      <c r="K616" s="979">
        <f t="shared" si="24"/>
        <v>0</v>
      </c>
      <c r="L616" s="980">
        <f>IF(ISTEXT(B616),B616,IF(ISBLANK(B616),0,(B616/B590)*M590))</f>
        <v>0</v>
      </c>
      <c r="M616" s="981">
        <f t="shared" si="29"/>
        <v>0</v>
      </c>
      <c r="N616" s="35">
        <f>(K616/B590)*M590</f>
        <v>0</v>
      </c>
      <c r="O616" s="942"/>
      <c r="P616" s="942"/>
      <c r="Q616" s="942"/>
      <c r="R616" s="942"/>
      <c r="S616" s="1365">
        <f t="shared" si="26"/>
        <v>0</v>
      </c>
      <c r="T616" s="1502">
        <f>(L616/M590)*U588</f>
        <v>0</v>
      </c>
      <c r="U616" s="1510">
        <f t="shared" si="27"/>
        <v>0</v>
      </c>
      <c r="V616" s="1504">
        <f>(N616/M590)*U588</f>
        <v>0</v>
      </c>
      <c r="W616" s="5478"/>
      <c r="X616" s="529"/>
      <c r="Y616" s="5357"/>
      <c r="Z616" s="1288" t="s">
        <v>1382</v>
      </c>
      <c r="AA616"/>
      <c r="AB616" s="529"/>
    </row>
    <row r="617" spans="1:28" ht="18" customHeight="1">
      <c r="A617" s="5357"/>
      <c r="B617" s="72"/>
      <c r="C617" s="73"/>
      <c r="D617" s="34"/>
      <c r="E617" s="1505"/>
      <c r="F617" s="982"/>
      <c r="G617" s="982"/>
      <c r="H617" s="982"/>
      <c r="I617" s="982"/>
      <c r="J617" s="1501">
        <f t="shared" si="28"/>
        <v>0</v>
      </c>
      <c r="K617" s="979">
        <f t="shared" si="24"/>
        <v>0</v>
      </c>
      <c r="L617" s="980">
        <f>IF(ISTEXT(B617),B617,IF(ISBLANK(B617),0,(B617/B590)*M590))</f>
        <v>0</v>
      </c>
      <c r="M617" s="981">
        <f t="shared" si="29"/>
        <v>0</v>
      </c>
      <c r="N617" s="35">
        <f>(K617/B590)*M590</f>
        <v>0</v>
      </c>
      <c r="O617" s="942"/>
      <c r="P617" s="942"/>
      <c r="Q617" s="942"/>
      <c r="R617" s="942"/>
      <c r="S617" s="1365">
        <f t="shared" si="26"/>
        <v>0</v>
      </c>
      <c r="T617" s="1502">
        <f>(L617/M590)*U588</f>
        <v>0</v>
      </c>
      <c r="U617" s="1510">
        <f t="shared" si="27"/>
        <v>0</v>
      </c>
      <c r="V617" s="1504">
        <f>(N617/M590)*U588</f>
        <v>0</v>
      </c>
      <c r="W617" s="5478"/>
      <c r="X617" s="529"/>
      <c r="Y617" s="5357"/>
      <c r="Z617" s="1288" t="s">
        <v>1382</v>
      </c>
      <c r="AA617"/>
      <c r="AB617" s="529"/>
    </row>
    <row r="618" spans="1:28" ht="18" customHeight="1">
      <c r="A618" s="5357"/>
      <c r="B618" s="72"/>
      <c r="C618" s="73"/>
      <c r="D618" s="34"/>
      <c r="E618" s="1505"/>
      <c r="F618" s="982"/>
      <c r="G618" s="982"/>
      <c r="H618" s="982"/>
      <c r="I618" s="982"/>
      <c r="J618" s="1501">
        <f t="shared" si="28"/>
        <v>0</v>
      </c>
      <c r="K618" s="979">
        <f t="shared" si="24"/>
        <v>0</v>
      </c>
      <c r="L618" s="980">
        <f>IF(ISTEXT(B618),B618,IF(ISBLANK(B618),0,(B618/B590)*M590))</f>
        <v>0</v>
      </c>
      <c r="M618" s="981">
        <f t="shared" si="29"/>
        <v>0</v>
      </c>
      <c r="N618" s="35">
        <f>(K618/B590)*M590</f>
        <v>0</v>
      </c>
      <c r="O618" s="942"/>
      <c r="P618" s="942"/>
      <c r="Q618" s="942"/>
      <c r="R618" s="942"/>
      <c r="S618" s="1365">
        <f t="shared" si="26"/>
        <v>0</v>
      </c>
      <c r="T618" s="1502">
        <f>(L618/M590)*U588</f>
        <v>0</v>
      </c>
      <c r="U618" s="1510">
        <f t="shared" si="27"/>
        <v>0</v>
      </c>
      <c r="V618" s="1504">
        <f>(N618/M590)*U588</f>
        <v>0</v>
      </c>
      <c r="W618" s="5478"/>
      <c r="X618" s="529"/>
      <c r="Y618" s="5357"/>
      <c r="Z618" s="1288" t="s">
        <v>1382</v>
      </c>
      <c r="AA618"/>
      <c r="AB618" s="529"/>
    </row>
    <row r="619" spans="1:28" ht="18" customHeight="1">
      <c r="A619" s="5357"/>
      <c r="B619" s="72"/>
      <c r="C619" s="73"/>
      <c r="D619" s="34"/>
      <c r="E619" s="1505"/>
      <c r="F619" s="982"/>
      <c r="G619" s="982"/>
      <c r="H619" s="982"/>
      <c r="I619" s="982"/>
      <c r="J619" s="1501">
        <f t="shared" si="28"/>
        <v>0</v>
      </c>
      <c r="K619" s="979">
        <f t="shared" si="24"/>
        <v>0</v>
      </c>
      <c r="L619" s="980">
        <f>IF(ISTEXT(B619),B619,IF(ISBLANK(B619),0,(B619/B590)*M590))</f>
        <v>0</v>
      </c>
      <c r="M619" s="981">
        <f t="shared" si="29"/>
        <v>0</v>
      </c>
      <c r="N619" s="35">
        <f>(K619/B590)*M590</f>
        <v>0</v>
      </c>
      <c r="O619" s="942"/>
      <c r="P619" s="942"/>
      <c r="Q619" s="942"/>
      <c r="R619" s="942"/>
      <c r="S619" s="1365">
        <f t="shared" si="26"/>
        <v>0</v>
      </c>
      <c r="T619" s="1502">
        <f>(L619/M590)*U588</f>
        <v>0</v>
      </c>
      <c r="U619" s="1510">
        <f t="shared" si="27"/>
        <v>0</v>
      </c>
      <c r="V619" s="1504">
        <f>(N619/M590)*U588</f>
        <v>0</v>
      </c>
      <c r="W619" s="5478"/>
      <c r="X619" s="529"/>
      <c r="Y619" s="5357"/>
      <c r="Z619" s="1288" t="s">
        <v>1382</v>
      </c>
      <c r="AA619"/>
      <c r="AB619" s="529"/>
    </row>
    <row r="620" spans="1:28" ht="18" customHeight="1">
      <c r="A620" s="5357"/>
      <c r="B620" s="72"/>
      <c r="C620" s="73"/>
      <c r="D620" s="34"/>
      <c r="E620" s="1505"/>
      <c r="F620" s="982"/>
      <c r="G620" s="982"/>
      <c r="H620" s="982"/>
      <c r="I620" s="982"/>
      <c r="J620" s="1501">
        <f t="shared" si="28"/>
        <v>0</v>
      </c>
      <c r="K620" s="979">
        <f t="shared" si="24"/>
        <v>0</v>
      </c>
      <c r="L620" s="980">
        <f>IF(ISTEXT(B620),B620,IF(ISBLANK(B620),0,(B620/B590)*M590))</f>
        <v>0</v>
      </c>
      <c r="M620" s="981">
        <f t="shared" si="29"/>
        <v>0</v>
      </c>
      <c r="N620" s="35">
        <f>(K620/B590)*M590</f>
        <v>0</v>
      </c>
      <c r="O620" s="942"/>
      <c r="P620" s="942"/>
      <c r="Q620" s="942"/>
      <c r="R620" s="942"/>
      <c r="S620" s="1365">
        <f t="shared" si="26"/>
        <v>0</v>
      </c>
      <c r="T620" s="1502">
        <f>(L620/M590)*U588</f>
        <v>0</v>
      </c>
      <c r="U620" s="1510">
        <f t="shared" si="27"/>
        <v>0</v>
      </c>
      <c r="V620" s="1504">
        <f>(N620/M590)*U588</f>
        <v>0</v>
      </c>
      <c r="W620" s="5478"/>
      <c r="X620" s="529"/>
      <c r="Y620" s="5357"/>
      <c r="Z620" s="1288" t="s">
        <v>1382</v>
      </c>
      <c r="AA620"/>
      <c r="AB620" s="529"/>
    </row>
    <row r="621" spans="1:28" ht="18" customHeight="1">
      <c r="A621" s="5357"/>
      <c r="B621" s="72"/>
      <c r="C621" s="73"/>
      <c r="D621" s="34"/>
      <c r="E621" s="1505"/>
      <c r="F621" s="982"/>
      <c r="G621" s="982"/>
      <c r="H621" s="982"/>
      <c r="I621" s="982"/>
      <c r="J621" s="1501">
        <f t="shared" si="28"/>
        <v>0</v>
      </c>
      <c r="K621" s="979">
        <f t="shared" si="24"/>
        <v>0</v>
      </c>
      <c r="L621" s="980">
        <f>IF(ISTEXT(B621),B621,IF(ISBLANK(B621),0,(B621/B590)*M590))</f>
        <v>0</v>
      </c>
      <c r="M621" s="981">
        <f t="shared" si="29"/>
        <v>0</v>
      </c>
      <c r="N621" s="35">
        <f>(K621/B590)*M590</f>
        <v>0</v>
      </c>
      <c r="O621" s="942"/>
      <c r="P621" s="942"/>
      <c r="Q621" s="942"/>
      <c r="R621" s="942"/>
      <c r="S621" s="1365">
        <f t="shared" si="26"/>
        <v>0</v>
      </c>
      <c r="T621" s="1502">
        <f>(L621/M590)*U588</f>
        <v>0</v>
      </c>
      <c r="U621" s="1510">
        <f t="shared" si="27"/>
        <v>0</v>
      </c>
      <c r="V621" s="1504">
        <f>(N621/M590)*U588</f>
        <v>0</v>
      </c>
      <c r="W621" s="5478"/>
      <c r="X621" s="529"/>
      <c r="Y621" s="5357"/>
      <c r="Z621" s="1288" t="s">
        <v>1382</v>
      </c>
      <c r="AA621"/>
      <c r="AB621" s="529"/>
    </row>
    <row r="622" spans="1:28" ht="18" customHeight="1">
      <c r="A622" s="5357"/>
      <c r="B622" s="72"/>
      <c r="C622" s="73"/>
      <c r="D622" s="34"/>
      <c r="E622" s="1505"/>
      <c r="F622" s="982"/>
      <c r="G622" s="982"/>
      <c r="H622" s="982"/>
      <c r="I622" s="982"/>
      <c r="J622" s="1501">
        <f t="shared" si="28"/>
        <v>0</v>
      </c>
      <c r="K622" s="979">
        <f t="shared" si="24"/>
        <v>0</v>
      </c>
      <c r="L622" s="980">
        <f>IF(ISTEXT(B622),B622,IF(ISBLANK(B622),0,(B622/B590)*M590))</f>
        <v>0</v>
      </c>
      <c r="M622" s="981">
        <f t="shared" si="29"/>
        <v>0</v>
      </c>
      <c r="N622" s="35">
        <f>(K622/B590)*M590</f>
        <v>0</v>
      </c>
      <c r="O622" s="942"/>
      <c r="P622" s="942"/>
      <c r="Q622" s="942"/>
      <c r="R622" s="942"/>
      <c r="S622" s="1365">
        <f t="shared" si="26"/>
        <v>0</v>
      </c>
      <c r="T622" s="1502">
        <f>(L622/M590)*U588</f>
        <v>0</v>
      </c>
      <c r="U622" s="1510">
        <f t="shared" si="27"/>
        <v>0</v>
      </c>
      <c r="V622" s="1504">
        <f>(N622/M590)*U588</f>
        <v>0</v>
      </c>
      <c r="W622" s="5478"/>
      <c r="X622" s="529"/>
      <c r="Y622" s="5357"/>
      <c r="Z622" s="1288" t="s">
        <v>1382</v>
      </c>
      <c r="AA622"/>
      <c r="AB622" s="529"/>
    </row>
    <row r="623" spans="1:28" ht="18" customHeight="1">
      <c r="A623" s="5357"/>
      <c r="B623" s="72"/>
      <c r="C623" s="73"/>
      <c r="D623" s="34"/>
      <c r="E623" s="1505"/>
      <c r="F623" s="982"/>
      <c r="G623" s="982"/>
      <c r="H623" s="982"/>
      <c r="I623" s="982"/>
      <c r="J623" s="1501">
        <f t="shared" si="28"/>
        <v>0</v>
      </c>
      <c r="K623" s="979">
        <f t="shared" si="24"/>
        <v>0</v>
      </c>
      <c r="L623" s="980">
        <f>IF(ISTEXT(B623),B623,IF(ISBLANK(B623),0,(B623/B590)*M590))</f>
        <v>0</v>
      </c>
      <c r="M623" s="981">
        <f t="shared" si="29"/>
        <v>0</v>
      </c>
      <c r="N623" s="35">
        <f>(K623/B590)*M590</f>
        <v>0</v>
      </c>
      <c r="O623" s="942"/>
      <c r="P623" s="942"/>
      <c r="Q623" s="942"/>
      <c r="R623" s="942"/>
      <c r="S623" s="1365">
        <f t="shared" si="26"/>
        <v>0</v>
      </c>
      <c r="T623" s="1502">
        <f>(L623/M590)*U588</f>
        <v>0</v>
      </c>
      <c r="U623" s="1510">
        <f t="shared" si="27"/>
        <v>0</v>
      </c>
      <c r="V623" s="1504">
        <f>(N623/M590)*U588</f>
        <v>0</v>
      </c>
      <c r="W623" s="5478"/>
      <c r="X623" s="529"/>
      <c r="Y623" s="5357"/>
      <c r="Z623" s="1288" t="s">
        <v>1382</v>
      </c>
      <c r="AA623"/>
      <c r="AB623" s="529"/>
    </row>
    <row r="624" spans="1:28" ht="18" customHeight="1">
      <c r="A624" s="5357"/>
      <c r="B624" s="72"/>
      <c r="C624" s="73"/>
      <c r="D624" s="34"/>
      <c r="E624" s="1505"/>
      <c r="F624" s="982"/>
      <c r="G624" s="982"/>
      <c r="H624" s="982"/>
      <c r="I624" s="982"/>
      <c r="J624" s="1501">
        <f t="shared" si="28"/>
        <v>0</v>
      </c>
      <c r="K624" s="979">
        <f t="shared" si="24"/>
        <v>0</v>
      </c>
      <c r="L624" s="980">
        <f>IF(ISTEXT(B624),B624,IF(ISBLANK(B624),0,(B624/B590)*M590))</f>
        <v>0</v>
      </c>
      <c r="M624" s="981">
        <f t="shared" si="29"/>
        <v>0</v>
      </c>
      <c r="N624" s="35">
        <f>(K624/B590)*M590</f>
        <v>0</v>
      </c>
      <c r="O624" s="942"/>
      <c r="P624" s="942"/>
      <c r="Q624" s="942"/>
      <c r="R624" s="942"/>
      <c r="S624" s="1365">
        <f t="shared" si="26"/>
        <v>0</v>
      </c>
      <c r="T624" s="1502">
        <f>(L624/M590)*U588</f>
        <v>0</v>
      </c>
      <c r="U624" s="1510">
        <f t="shared" si="27"/>
        <v>0</v>
      </c>
      <c r="V624" s="1504">
        <f>(N624/M590)*U588</f>
        <v>0</v>
      </c>
      <c r="W624" s="5478"/>
      <c r="X624" s="529"/>
      <c r="Y624" s="5357"/>
      <c r="Z624" s="1288" t="s">
        <v>1382</v>
      </c>
      <c r="AA624"/>
      <c r="AB624" s="529"/>
    </row>
    <row r="625" spans="1:28" ht="18" customHeight="1">
      <c r="A625" s="5357"/>
      <c r="B625" s="72"/>
      <c r="C625" s="73"/>
      <c r="D625" s="34"/>
      <c r="E625" s="1505"/>
      <c r="F625" s="982"/>
      <c r="G625" s="982"/>
      <c r="H625" s="982"/>
      <c r="I625" s="982"/>
      <c r="J625" s="1501">
        <f t="shared" si="28"/>
        <v>0</v>
      </c>
      <c r="K625" s="979">
        <f t="shared" si="24"/>
        <v>0</v>
      </c>
      <c r="L625" s="980">
        <f>IF(ISTEXT(B625),B625,IF(ISBLANK(B625),0,(B625/B590)*M590))</f>
        <v>0</v>
      </c>
      <c r="M625" s="981">
        <f t="shared" si="29"/>
        <v>0</v>
      </c>
      <c r="N625" s="35">
        <f>(K625/B590)*M590</f>
        <v>0</v>
      </c>
      <c r="O625" s="942"/>
      <c r="P625" s="942"/>
      <c r="Q625" s="942"/>
      <c r="R625" s="942"/>
      <c r="S625" s="1365">
        <f t="shared" si="26"/>
        <v>0</v>
      </c>
      <c r="T625" s="1502">
        <f>(L625/M590)*U588</f>
        <v>0</v>
      </c>
      <c r="U625" s="1510">
        <f t="shared" si="27"/>
        <v>0</v>
      </c>
      <c r="V625" s="1504">
        <f>(N625/M590)*U588</f>
        <v>0</v>
      </c>
      <c r="W625" s="5478"/>
      <c r="X625" s="529"/>
      <c r="Y625" s="5357"/>
      <c r="Z625" s="1288" t="s">
        <v>1382</v>
      </c>
      <c r="AA625"/>
      <c r="AB625" s="529"/>
    </row>
    <row r="626" spans="1:28" ht="18" customHeight="1">
      <c r="A626" s="5357"/>
      <c r="B626" s="72"/>
      <c r="C626" s="73"/>
      <c r="D626" s="34"/>
      <c r="E626" s="1505"/>
      <c r="F626" s="982"/>
      <c r="G626" s="982"/>
      <c r="H626" s="982"/>
      <c r="I626" s="982"/>
      <c r="J626" s="1501">
        <f t="shared" si="28"/>
        <v>0</v>
      </c>
      <c r="K626" s="979">
        <f t="shared" si="24"/>
        <v>0</v>
      </c>
      <c r="L626" s="980">
        <f>IF(ISTEXT(B626),B626,IF(ISBLANK(B626),0,(B626/B590)*M590))</f>
        <v>0</v>
      </c>
      <c r="M626" s="981">
        <f t="shared" si="29"/>
        <v>0</v>
      </c>
      <c r="N626" s="35">
        <f>(K626/B590)*M590</f>
        <v>0</v>
      </c>
      <c r="O626" s="942"/>
      <c r="P626" s="942"/>
      <c r="Q626" s="942"/>
      <c r="R626" s="942"/>
      <c r="S626" s="1365">
        <f t="shared" si="26"/>
        <v>0</v>
      </c>
      <c r="T626" s="1502">
        <f>(L626/M590)*U588</f>
        <v>0</v>
      </c>
      <c r="U626" s="1510">
        <f t="shared" si="27"/>
        <v>0</v>
      </c>
      <c r="V626" s="1504">
        <f>(N626/M590)*U588</f>
        <v>0</v>
      </c>
      <c r="W626" s="5478"/>
      <c r="X626" s="529"/>
      <c r="Y626" s="5357"/>
      <c r="Z626" s="1288" t="s">
        <v>1382</v>
      </c>
      <c r="AA626"/>
      <c r="AB626" s="529"/>
    </row>
    <row r="627" spans="1:28" ht="18" customHeight="1">
      <c r="A627" s="5357"/>
      <c r="B627" s="72"/>
      <c r="C627" s="73"/>
      <c r="D627" s="34"/>
      <c r="E627" s="1505"/>
      <c r="F627" s="982"/>
      <c r="G627" s="982"/>
      <c r="H627" s="982"/>
      <c r="I627" s="982"/>
      <c r="J627" s="1501">
        <f t="shared" si="28"/>
        <v>0</v>
      </c>
      <c r="K627" s="979">
        <f t="shared" si="24"/>
        <v>0</v>
      </c>
      <c r="L627" s="980">
        <f>IF(ISTEXT(B627),B627,IF(ISBLANK(B627),0,(B627/B590)*M590))</f>
        <v>0</v>
      </c>
      <c r="M627" s="981">
        <f t="shared" si="29"/>
        <v>0</v>
      </c>
      <c r="N627" s="35">
        <f>(K627/B590)*M590</f>
        <v>0</v>
      </c>
      <c r="O627" s="942"/>
      <c r="P627" s="942"/>
      <c r="Q627" s="942"/>
      <c r="R627" s="942"/>
      <c r="S627" s="1365">
        <f t="shared" si="26"/>
        <v>0</v>
      </c>
      <c r="T627" s="1502">
        <f>(L627/M590)*U588</f>
        <v>0</v>
      </c>
      <c r="U627" s="1510">
        <f t="shared" si="27"/>
        <v>0</v>
      </c>
      <c r="V627" s="1504">
        <f>(N627/M590)*U588</f>
        <v>0</v>
      </c>
      <c r="W627" s="5478"/>
      <c r="X627" s="529"/>
      <c r="Y627" s="5357"/>
      <c r="Z627" s="1288" t="s">
        <v>1382</v>
      </c>
      <c r="AA627"/>
      <c r="AB627" s="529"/>
    </row>
    <row r="628" spans="1:28" ht="18" customHeight="1">
      <c r="A628" s="5357"/>
      <c r="B628" s="72"/>
      <c r="C628" s="73"/>
      <c r="D628" s="34"/>
      <c r="E628" s="1505"/>
      <c r="F628" s="982"/>
      <c r="G628" s="982"/>
      <c r="H628" s="982"/>
      <c r="I628" s="982"/>
      <c r="J628" s="1501">
        <f t="shared" si="28"/>
        <v>0</v>
      </c>
      <c r="K628" s="979">
        <f t="shared" si="24"/>
        <v>0</v>
      </c>
      <c r="L628" s="980">
        <f>IF(ISTEXT(B628),B628,IF(ISBLANK(B628),0,(B628/B590)*M590))</f>
        <v>0</v>
      </c>
      <c r="M628" s="981">
        <f t="shared" si="29"/>
        <v>0</v>
      </c>
      <c r="N628" s="35">
        <f>(K628/B590)*M590</f>
        <v>0</v>
      </c>
      <c r="O628" s="942"/>
      <c r="P628" s="942"/>
      <c r="Q628" s="942"/>
      <c r="R628" s="942"/>
      <c r="S628" s="1365">
        <f t="shared" si="26"/>
        <v>0</v>
      </c>
      <c r="T628" s="1502">
        <f>(L628/M590)*U588</f>
        <v>0</v>
      </c>
      <c r="U628" s="1510">
        <f t="shared" si="27"/>
        <v>0</v>
      </c>
      <c r="V628" s="1504">
        <f>(N628/M590)*U588</f>
        <v>0</v>
      </c>
      <c r="W628" s="5478"/>
      <c r="X628" s="529"/>
      <c r="Y628" s="5357"/>
      <c r="Z628" s="1288" t="s">
        <v>1382</v>
      </c>
      <c r="AA628"/>
      <c r="AB628" s="529"/>
    </row>
    <row r="629" spans="1:28" ht="18" customHeight="1">
      <c r="A629" s="5357"/>
      <c r="B629" s="72"/>
      <c r="C629" s="73"/>
      <c r="D629" s="34"/>
      <c r="E629" s="1505"/>
      <c r="F629" s="982"/>
      <c r="G629" s="982"/>
      <c r="H629" s="982"/>
      <c r="I629" s="982"/>
      <c r="J629" s="1501">
        <f t="shared" si="28"/>
        <v>0</v>
      </c>
      <c r="K629" s="979">
        <f t="shared" si="24"/>
        <v>0</v>
      </c>
      <c r="L629" s="980">
        <f>IF(ISTEXT(B629),B629,IF(ISBLANK(B629),0,(B629/B590)*M590))</f>
        <v>0</v>
      </c>
      <c r="M629" s="981">
        <f t="shared" si="29"/>
        <v>0</v>
      </c>
      <c r="N629" s="35">
        <f>(K629/B590)*M590</f>
        <v>0</v>
      </c>
      <c r="O629" s="942"/>
      <c r="P629" s="942"/>
      <c r="Q629" s="942"/>
      <c r="R629" s="942"/>
      <c r="S629" s="1365">
        <f t="shared" si="26"/>
        <v>0</v>
      </c>
      <c r="T629" s="1502">
        <f>(L629/M590)*U588</f>
        <v>0</v>
      </c>
      <c r="U629" s="1510">
        <f t="shared" si="27"/>
        <v>0</v>
      </c>
      <c r="V629" s="1504">
        <f>(N629/M590)*U588</f>
        <v>0</v>
      </c>
      <c r="W629" s="5478"/>
      <c r="X629" s="529"/>
      <c r="Y629" s="5357"/>
      <c r="Z629" s="1288" t="s">
        <v>1382</v>
      </c>
      <c r="AA629"/>
      <c r="AB629" s="529"/>
    </row>
    <row r="630" spans="1:28" ht="18" customHeight="1">
      <c r="A630" s="5357"/>
      <c r="B630" s="72"/>
      <c r="C630" s="73"/>
      <c r="D630" s="34"/>
      <c r="E630" s="1505"/>
      <c r="F630" s="982"/>
      <c r="G630" s="982"/>
      <c r="H630" s="982"/>
      <c r="I630" s="982"/>
      <c r="J630" s="1501">
        <f t="shared" si="28"/>
        <v>0</v>
      </c>
      <c r="K630" s="979">
        <f t="shared" si="24"/>
        <v>0</v>
      </c>
      <c r="L630" s="980">
        <f>IF(ISTEXT(B630),B630,IF(ISBLANK(B630),0,(B630/B590)*M590))</f>
        <v>0</v>
      </c>
      <c r="M630" s="981">
        <f t="shared" si="29"/>
        <v>0</v>
      </c>
      <c r="N630" s="35">
        <f>(K630/B590)*M590</f>
        <v>0</v>
      </c>
      <c r="O630" s="942"/>
      <c r="P630" s="942"/>
      <c r="Q630" s="942"/>
      <c r="R630" s="942"/>
      <c r="S630" s="1365">
        <f t="shared" si="26"/>
        <v>0</v>
      </c>
      <c r="T630" s="1502">
        <f>(L630/M590)*U588</f>
        <v>0</v>
      </c>
      <c r="U630" s="1510">
        <f t="shared" si="27"/>
        <v>0</v>
      </c>
      <c r="V630" s="1504">
        <f>(N630/M590)*U588</f>
        <v>0</v>
      </c>
      <c r="W630" s="5478"/>
      <c r="X630" s="529"/>
      <c r="Y630" s="5357"/>
      <c r="Z630" s="1288" t="s">
        <v>1382</v>
      </c>
      <c r="AA630"/>
      <c r="AB630" s="529"/>
    </row>
    <row r="631" spans="1:28" ht="18" customHeight="1">
      <c r="A631" s="5357"/>
      <c r="B631" s="72"/>
      <c r="C631" s="73"/>
      <c r="D631" s="34"/>
      <c r="E631" s="1505"/>
      <c r="F631" s="982"/>
      <c r="G631" s="982"/>
      <c r="H631" s="982"/>
      <c r="I631" s="982"/>
      <c r="J631" s="1501">
        <f t="shared" si="28"/>
        <v>0</v>
      </c>
      <c r="K631" s="979">
        <f t="shared" si="24"/>
        <v>0</v>
      </c>
      <c r="L631" s="980">
        <f>IF(ISTEXT(B631),B631,IF(ISBLANK(B631),0,(B631/B590)*M590))</f>
        <v>0</v>
      </c>
      <c r="M631" s="981">
        <f t="shared" si="29"/>
        <v>0</v>
      </c>
      <c r="N631" s="35">
        <f>(K631/B590)*M590</f>
        <v>0</v>
      </c>
      <c r="O631" s="942"/>
      <c r="P631" s="942"/>
      <c r="Q631" s="942"/>
      <c r="R631" s="942"/>
      <c r="S631" s="1365">
        <f t="shared" si="26"/>
        <v>0</v>
      </c>
      <c r="T631" s="1502">
        <f>(L631/M590)*U588</f>
        <v>0</v>
      </c>
      <c r="U631" s="1510">
        <f t="shared" si="27"/>
        <v>0</v>
      </c>
      <c r="V631" s="1504">
        <f>(N631/M590)*U588</f>
        <v>0</v>
      </c>
      <c r="W631" s="5478"/>
      <c r="X631" s="529"/>
      <c r="Y631" s="5357"/>
      <c r="Z631" s="1288" t="s">
        <v>1382</v>
      </c>
      <c r="AA631"/>
      <c r="AB631" s="529"/>
    </row>
    <row r="632" spans="1:28" ht="18" customHeight="1">
      <c r="A632" s="5357"/>
      <c r="B632" s="72"/>
      <c r="C632" s="73"/>
      <c r="D632" s="34"/>
      <c r="E632" s="1505"/>
      <c r="F632" s="982"/>
      <c r="G632" s="982"/>
      <c r="H632" s="982"/>
      <c r="I632" s="982"/>
      <c r="J632" s="1501">
        <f t="shared" si="28"/>
        <v>0</v>
      </c>
      <c r="K632" s="979">
        <f t="shared" si="24"/>
        <v>0</v>
      </c>
      <c r="L632" s="980">
        <f>IF(ISTEXT(B632),B632,IF(ISBLANK(B632),0,(B632/B590)*M590))</f>
        <v>0</v>
      </c>
      <c r="M632" s="981">
        <f t="shared" si="29"/>
        <v>0</v>
      </c>
      <c r="N632" s="35">
        <f>(K632/B590)*M590</f>
        <v>0</v>
      </c>
      <c r="O632" s="942"/>
      <c r="P632" s="942"/>
      <c r="Q632" s="942"/>
      <c r="R632" s="942"/>
      <c r="S632" s="1365">
        <f t="shared" si="26"/>
        <v>0</v>
      </c>
      <c r="T632" s="1502">
        <f>(L632/M590)*U588</f>
        <v>0</v>
      </c>
      <c r="U632" s="1510">
        <f t="shared" si="27"/>
        <v>0</v>
      </c>
      <c r="V632" s="1504">
        <f>(N632/M590)*U588</f>
        <v>0</v>
      </c>
      <c r="W632" s="5478"/>
      <c r="X632" s="529"/>
      <c r="Y632" s="5357"/>
      <c r="Z632" s="1288" t="s">
        <v>1382</v>
      </c>
      <c r="AA632"/>
      <c r="AB632" s="529"/>
    </row>
    <row r="633" spans="1:28" ht="18" customHeight="1">
      <c r="A633" s="5357"/>
      <c r="B633" s="72"/>
      <c r="C633" s="73"/>
      <c r="D633" s="34"/>
      <c r="E633" s="1505"/>
      <c r="F633" s="982"/>
      <c r="G633" s="982"/>
      <c r="H633" s="982"/>
      <c r="I633" s="982"/>
      <c r="J633" s="1501">
        <f t="shared" si="28"/>
        <v>0</v>
      </c>
      <c r="K633" s="979">
        <f t="shared" si="24"/>
        <v>0</v>
      </c>
      <c r="L633" s="980">
        <f>IF(ISTEXT(B633),B633,IF(ISBLANK(B633),0,(B633/B590)*M590))</f>
        <v>0</v>
      </c>
      <c r="M633" s="981">
        <f t="shared" si="29"/>
        <v>0</v>
      </c>
      <c r="N633" s="35">
        <f>(K633/B590)*M590</f>
        <v>0</v>
      </c>
      <c r="O633" s="942"/>
      <c r="P633" s="942"/>
      <c r="Q633" s="942"/>
      <c r="R633" s="942"/>
      <c r="S633" s="1365">
        <f t="shared" si="26"/>
        <v>0</v>
      </c>
      <c r="T633" s="1502">
        <f>(L633/M590)*U588</f>
        <v>0</v>
      </c>
      <c r="U633" s="1510">
        <f t="shared" si="27"/>
        <v>0</v>
      </c>
      <c r="V633" s="1504">
        <f>(N633/M590)*U588</f>
        <v>0</v>
      </c>
      <c r="W633" s="5478"/>
      <c r="X633" s="529"/>
      <c r="Y633" s="5357"/>
      <c r="Z633" s="1288" t="s">
        <v>1382</v>
      </c>
      <c r="AA633"/>
      <c r="AB633" s="529"/>
    </row>
    <row r="634" spans="1:28" ht="18" customHeight="1">
      <c r="A634" s="5357"/>
      <c r="B634" s="72"/>
      <c r="C634" s="73"/>
      <c r="D634" s="34"/>
      <c r="E634" s="1505"/>
      <c r="F634" s="982"/>
      <c r="G634" s="982"/>
      <c r="H634" s="982"/>
      <c r="I634" s="982"/>
      <c r="J634" s="1501">
        <f t="shared" si="28"/>
        <v>0</v>
      </c>
      <c r="K634" s="979">
        <f t="shared" si="24"/>
        <v>0</v>
      </c>
      <c r="L634" s="980">
        <f>IF(ISTEXT(B634),B634,IF(ISBLANK(B634),0,(B634/B590)*M590))</f>
        <v>0</v>
      </c>
      <c r="M634" s="981">
        <f t="shared" si="29"/>
        <v>0</v>
      </c>
      <c r="N634" s="35">
        <f>(K634/B590)*M590</f>
        <v>0</v>
      </c>
      <c r="O634" s="942"/>
      <c r="P634" s="942"/>
      <c r="Q634" s="942"/>
      <c r="R634" s="942"/>
      <c r="S634" s="1365">
        <f t="shared" si="26"/>
        <v>0</v>
      </c>
      <c r="T634" s="1502">
        <f>(L634/M590)*U588</f>
        <v>0</v>
      </c>
      <c r="U634" s="1510">
        <f t="shared" si="27"/>
        <v>0</v>
      </c>
      <c r="V634" s="1504">
        <f>(N634/M590)*U588</f>
        <v>0</v>
      </c>
      <c r="W634" s="5478"/>
      <c r="X634" s="529"/>
      <c r="Y634" s="5357"/>
      <c r="Z634" s="1288" t="s">
        <v>1382</v>
      </c>
      <c r="AA634"/>
      <c r="AB634" s="529"/>
    </row>
    <row r="635" spans="1:28" ht="18" customHeight="1">
      <c r="A635" s="5357"/>
      <c r="B635" s="72"/>
      <c r="C635" s="73"/>
      <c r="D635" s="34"/>
      <c r="E635" s="1505"/>
      <c r="F635" s="982"/>
      <c r="G635" s="982"/>
      <c r="H635" s="982"/>
      <c r="I635" s="982"/>
      <c r="J635" s="1501">
        <f t="shared" si="28"/>
        <v>0</v>
      </c>
      <c r="K635" s="979">
        <f t="shared" si="24"/>
        <v>0</v>
      </c>
      <c r="L635" s="980">
        <f>IF(ISTEXT(B635),B635,IF(ISBLANK(B635),0,(B635/B590)*M590))</f>
        <v>0</v>
      </c>
      <c r="M635" s="981">
        <f t="shared" si="29"/>
        <v>0</v>
      </c>
      <c r="N635" s="35">
        <f>(K635/B590)*M590</f>
        <v>0</v>
      </c>
      <c r="O635" s="942"/>
      <c r="P635" s="942"/>
      <c r="Q635" s="942"/>
      <c r="R635" s="942"/>
      <c r="S635" s="1365">
        <f t="shared" si="26"/>
        <v>0</v>
      </c>
      <c r="T635" s="1502">
        <f>(L635/M590)*U588</f>
        <v>0</v>
      </c>
      <c r="U635" s="1510">
        <f t="shared" si="27"/>
        <v>0</v>
      </c>
      <c r="V635" s="1504">
        <f>(N635/M590)*U588</f>
        <v>0</v>
      </c>
      <c r="W635" s="5478"/>
      <c r="X635" s="529"/>
      <c r="Y635" s="5357"/>
      <c r="Z635" s="1288" t="s">
        <v>1382</v>
      </c>
      <c r="AA635"/>
      <c r="AB635" s="529"/>
    </row>
    <row r="636" spans="1:28" ht="18" customHeight="1">
      <c r="A636" s="5357"/>
      <c r="B636" s="74"/>
      <c r="C636" s="983"/>
      <c r="D636" s="1052"/>
      <c r="E636" s="1505"/>
      <c r="F636" s="982"/>
      <c r="G636" s="982"/>
      <c r="H636" s="982"/>
      <c r="I636" s="982"/>
      <c r="J636" s="1501">
        <f t="shared" si="28"/>
        <v>0</v>
      </c>
      <c r="K636" s="979">
        <f t="shared" si="24"/>
        <v>0</v>
      </c>
      <c r="L636" s="980">
        <f>IF(ISTEXT(B636),B636,IF(ISBLANK(B636),0,(B636/B590)*M590))</f>
        <v>0</v>
      </c>
      <c r="M636" s="981">
        <f t="shared" si="29"/>
        <v>0</v>
      </c>
      <c r="N636" s="35">
        <f>(K636/B590)*M590</f>
        <v>0</v>
      </c>
      <c r="O636" s="942"/>
      <c r="P636" s="942"/>
      <c r="Q636" s="942"/>
      <c r="R636" s="942"/>
      <c r="S636" s="1365">
        <f t="shared" si="26"/>
        <v>0</v>
      </c>
      <c r="T636" s="1502">
        <f>(L636/M590)*U588</f>
        <v>0</v>
      </c>
      <c r="U636" s="1510">
        <f t="shared" si="27"/>
        <v>0</v>
      </c>
      <c r="V636" s="1504">
        <f>(N636/M590)*U588</f>
        <v>0</v>
      </c>
      <c r="W636" s="5478"/>
      <c r="X636" s="529"/>
      <c r="Y636" s="5357"/>
      <c r="Z636" s="1288" t="s">
        <v>1382</v>
      </c>
      <c r="AA636"/>
      <c r="AB636" s="529"/>
    </row>
    <row r="637" spans="1:28" ht="18" customHeight="1">
      <c r="A637" s="5357"/>
      <c r="B637" s="5568"/>
      <c r="C637" s="5569"/>
      <c r="D637" s="5569"/>
      <c r="E637" s="5569"/>
      <c r="F637" s="5569"/>
      <c r="G637" s="5569"/>
      <c r="H637" s="5569"/>
      <c r="I637" s="5569"/>
      <c r="J637" s="5569"/>
      <c r="K637" s="5569"/>
      <c r="L637" s="5569"/>
      <c r="M637" s="5569"/>
      <c r="N637" s="5570"/>
      <c r="O637" s="1332"/>
      <c r="P637" s="1333"/>
      <c r="Q637" s="1333"/>
      <c r="R637" s="1333"/>
      <c r="S637" s="1334"/>
      <c r="T637" s="1334"/>
      <c r="U637" s="1334"/>
      <c r="V637" s="1335"/>
      <c r="W637" s="5478"/>
      <c r="X637" s="529"/>
      <c r="Y637" s="5357"/>
      <c r="Z637" s="5507" t="s">
        <v>1444</v>
      </c>
      <c r="AA637" s="5508"/>
      <c r="AB637" s="529"/>
    </row>
    <row r="638" spans="1:28" ht="18" customHeight="1">
      <c r="A638" s="5357"/>
      <c r="B638" s="1506"/>
      <c r="C638" s="1053"/>
      <c r="D638" s="1054">
        <f>SUM(D596:D637)</f>
        <v>2E-3</v>
      </c>
      <c r="E638" s="1054"/>
      <c r="F638" s="1055"/>
      <c r="G638" s="1055"/>
      <c r="H638" s="1055"/>
      <c r="I638" s="1055"/>
      <c r="J638" s="1056"/>
      <c r="K638" s="1056"/>
      <c r="L638" s="1057"/>
      <c r="M638" s="1057"/>
      <c r="N638" s="36">
        <f>SUM(N596:N637)</f>
        <v>5.0000000000000001E-3</v>
      </c>
      <c r="O638" s="1332"/>
      <c r="P638" s="1333"/>
      <c r="Q638" s="1333"/>
      <c r="R638" s="1333"/>
      <c r="S638" s="1334"/>
      <c r="T638" s="1334"/>
      <c r="U638" s="1334"/>
      <c r="V638" s="1335"/>
      <c r="W638" s="5478"/>
      <c r="X638" s="529"/>
      <c r="Y638" s="5357"/>
      <c r="Z638" s="5507"/>
      <c r="AA638" s="5508"/>
      <c r="AB638" s="529"/>
    </row>
    <row r="639" spans="1:28" ht="18" customHeight="1">
      <c r="A639" s="5357"/>
      <c r="B639" s="5571" t="s">
        <v>550</v>
      </c>
      <c r="C639" s="5572"/>
      <c r="D639" s="5572"/>
      <c r="E639" s="5572"/>
      <c r="F639" s="5572"/>
      <c r="G639" s="5572"/>
      <c r="H639" s="5572"/>
      <c r="I639" s="5572"/>
      <c r="J639" s="5572"/>
      <c r="K639" s="5572"/>
      <c r="L639" s="5572"/>
      <c r="M639" s="5572"/>
      <c r="N639" s="5573"/>
      <c r="O639" s="1326"/>
      <c r="P639" s="1326"/>
      <c r="Q639" s="1327"/>
      <c r="R639" s="1328"/>
      <c r="S639" s="1328"/>
      <c r="T639" s="1328"/>
      <c r="U639" s="1328"/>
      <c r="V639" s="1329"/>
      <c r="W639" s="5478"/>
      <c r="X639" s="529"/>
      <c r="Y639" s="5357"/>
      <c r="Z639" s="5507"/>
      <c r="AA639" s="5508"/>
      <c r="AB639" s="529"/>
    </row>
    <row r="640" spans="1:28" ht="18" customHeight="1">
      <c r="A640" s="5357"/>
      <c r="B640" s="1382"/>
      <c r="C640" s="955" t="s">
        <v>295</v>
      </c>
      <c r="D640" s="956"/>
      <c r="E640" s="956"/>
      <c r="F640" s="956"/>
      <c r="G640" s="5323" t="s">
        <v>247</v>
      </c>
      <c r="H640" s="5323"/>
      <c r="I640" s="5323"/>
      <c r="J640" s="5323"/>
      <c r="K640" s="5323"/>
      <c r="L640" s="5323"/>
      <c r="M640" s="5323"/>
      <c r="N640" s="5324"/>
      <c r="O640" s="1326"/>
      <c r="P640" s="1326"/>
      <c r="Q640" s="1327"/>
      <c r="R640" s="1328"/>
      <c r="S640" s="1328"/>
      <c r="T640" s="1328"/>
      <c r="U640" s="1328"/>
      <c r="V640" s="1329"/>
      <c r="W640" s="5478"/>
      <c r="X640" s="529"/>
      <c r="Y640" s="5357"/>
      <c r="Z640" s="1288" t="s">
        <v>1382</v>
      </c>
      <c r="AA640"/>
      <c r="AB640" s="529"/>
    </row>
    <row r="641" spans="1:28" ht="18" customHeight="1">
      <c r="A641" s="5357"/>
      <c r="B641" s="1507"/>
      <c r="C641" s="957" t="s">
        <v>316</v>
      </c>
      <c r="D641" s="958" t="s">
        <v>345</v>
      </c>
      <c r="E641" s="959"/>
      <c r="F641" s="959"/>
      <c r="G641" s="5323"/>
      <c r="H641" s="5323"/>
      <c r="I641" s="5323"/>
      <c r="J641" s="5323"/>
      <c r="K641" s="5323"/>
      <c r="L641" s="5323"/>
      <c r="M641" s="5323"/>
      <c r="N641" s="5324"/>
      <c r="O641" s="1326"/>
      <c r="P641" s="1326"/>
      <c r="Q641" s="1327"/>
      <c r="R641" s="1328"/>
      <c r="S641" s="1328"/>
      <c r="T641" s="1328"/>
      <c r="U641" s="1328"/>
      <c r="V641" s="1329"/>
      <c r="W641" s="5478"/>
      <c r="X641" s="529"/>
      <c r="Y641" s="5357"/>
      <c r="Z641" s="1288" t="s">
        <v>1382</v>
      </c>
      <c r="AA641"/>
      <c r="AB641" s="529"/>
    </row>
    <row r="642" spans="1:28" ht="18" customHeight="1">
      <c r="A642" s="5357"/>
      <c r="B642" s="1507"/>
      <c r="C642" s="960" t="s">
        <v>297</v>
      </c>
      <c r="D642" s="955" t="s">
        <v>298</v>
      </c>
      <c r="E642" s="959"/>
      <c r="F642" s="959"/>
      <c r="G642" s="955"/>
      <c r="H642" s="961"/>
      <c r="I642" s="961"/>
      <c r="J642" s="961"/>
      <c r="K642" s="961"/>
      <c r="L642" s="961"/>
      <c r="M642" s="961"/>
      <c r="N642" s="39"/>
      <c r="O642" s="1326"/>
      <c r="P642" s="1326"/>
      <c r="Q642" s="1327"/>
      <c r="R642" s="1328"/>
      <c r="S642" s="1328"/>
      <c r="T642" s="1328"/>
      <c r="U642" s="1328"/>
      <c r="V642" s="1329"/>
      <c r="W642" s="5478"/>
      <c r="X642" s="529"/>
      <c r="Y642" s="5357"/>
      <c r="Z642" s="1288" t="s">
        <v>1382</v>
      </c>
      <c r="AA642"/>
      <c r="AB642" s="529"/>
    </row>
    <row r="643" spans="1:28" ht="18" customHeight="1">
      <c r="A643" s="5357"/>
      <c r="B643" s="1318"/>
      <c r="C643" s="962"/>
      <c r="D643" s="963"/>
      <c r="E643" s="964"/>
      <c r="F643" s="964"/>
      <c r="G643" s="965"/>
      <c r="H643" s="966"/>
      <c r="I643" s="966"/>
      <c r="J643" s="966"/>
      <c r="K643" s="1062" t="s">
        <v>299</v>
      </c>
      <c r="L643" s="966"/>
      <c r="M643" s="966"/>
      <c r="N643" s="40"/>
      <c r="O643" s="1326"/>
      <c r="P643" s="1326"/>
      <c r="Q643" s="1327"/>
      <c r="R643" s="1328"/>
      <c r="S643" s="1328"/>
      <c r="T643" s="1328"/>
      <c r="U643" s="1328"/>
      <c r="V643" s="1329"/>
      <c r="W643" s="5478"/>
      <c r="X643" s="529"/>
      <c r="Y643" s="5357"/>
      <c r="Z643" s="1288" t="s">
        <v>1382</v>
      </c>
      <c r="AA643"/>
      <c r="AB643" s="529"/>
    </row>
    <row r="644" spans="1:28" ht="18" customHeight="1">
      <c r="A644" s="5357"/>
      <c r="B644" s="2896">
        <v>1</v>
      </c>
      <c r="C644" s="968" t="s">
        <v>346</v>
      </c>
      <c r="D644" s="374"/>
      <c r="E644" s="374"/>
      <c r="F644" s="374"/>
      <c r="G644" s="374"/>
      <c r="H644" s="374"/>
      <c r="I644" s="374"/>
      <c r="J644" s="374"/>
      <c r="K644" s="1062" t="s">
        <v>300</v>
      </c>
      <c r="L644" s="374"/>
      <c r="M644" s="374"/>
      <c r="N644" s="41"/>
      <c r="O644" s="1326"/>
      <c r="P644" s="1326"/>
      <c r="Q644" s="1327"/>
      <c r="R644" s="1328"/>
      <c r="S644" s="1328"/>
      <c r="T644" s="1328"/>
      <c r="U644" s="1328"/>
      <c r="V644" s="1329"/>
      <c r="W644" s="5478"/>
      <c r="X644" s="529"/>
      <c r="Y644" s="5357"/>
      <c r="Z644" s="1288" t="s">
        <v>1382</v>
      </c>
      <c r="AA644"/>
      <c r="AB644" s="529"/>
    </row>
    <row r="645" spans="1:28" ht="18" customHeight="1">
      <c r="A645" s="5357"/>
      <c r="B645" s="2896">
        <f>LARGE(B644:B644,1)+1</f>
        <v>2</v>
      </c>
      <c r="C645" s="967"/>
      <c r="D645" s="374"/>
      <c r="E645" s="374"/>
      <c r="F645" s="374"/>
      <c r="G645" s="374"/>
      <c r="H645" s="374"/>
      <c r="I645" s="374"/>
      <c r="J645" s="374"/>
      <c r="K645" s="1062" t="s">
        <v>302</v>
      </c>
      <c r="L645" s="374"/>
      <c r="M645" s="374"/>
      <c r="N645" s="41"/>
      <c r="O645" s="1326"/>
      <c r="P645" s="1326"/>
      <c r="Q645" s="1327"/>
      <c r="R645" s="1328"/>
      <c r="S645" s="1328"/>
      <c r="T645" s="1328"/>
      <c r="U645" s="1328"/>
      <c r="V645" s="1329"/>
      <c r="W645" s="5478"/>
      <c r="X645" s="529"/>
      <c r="Y645" s="5357"/>
      <c r="Z645" s="1288" t="s">
        <v>1382</v>
      </c>
      <c r="AA645"/>
      <c r="AB645" s="529"/>
    </row>
    <row r="646" spans="1:28" ht="18" customHeight="1">
      <c r="A646" s="5357"/>
      <c r="B646" s="2896">
        <f>LARGE(B644:B645,1)+1</f>
        <v>3</v>
      </c>
      <c r="C646" s="968" t="s">
        <v>347</v>
      </c>
      <c r="D646" s="374"/>
      <c r="E646" s="374"/>
      <c r="F646" s="374"/>
      <c r="G646" s="374"/>
      <c r="H646" s="374"/>
      <c r="I646" s="374"/>
      <c r="J646" s="374"/>
      <c r="K646" s="374"/>
      <c r="L646" s="374"/>
      <c r="M646" s="374"/>
      <c r="N646" s="41"/>
      <c r="O646" s="1326"/>
      <c r="P646" s="1326"/>
      <c r="Q646" s="1327"/>
      <c r="R646" s="1328"/>
      <c r="S646" s="1328"/>
      <c r="T646" s="1328"/>
      <c r="U646" s="1328"/>
      <c r="V646" s="1329"/>
      <c r="W646" s="5478"/>
      <c r="X646" s="529"/>
      <c r="Y646" s="5357"/>
      <c r="Z646" s="1288" t="s">
        <v>1382</v>
      </c>
      <c r="AA646"/>
      <c r="AB646" s="529"/>
    </row>
    <row r="647" spans="1:28" ht="18" customHeight="1">
      <c r="A647" s="5357"/>
      <c r="B647" s="2896">
        <f>LARGE(B644:B646,1)+1</f>
        <v>4</v>
      </c>
      <c r="C647" s="968"/>
      <c r="D647" s="374"/>
      <c r="E647" s="374"/>
      <c r="F647" s="374"/>
      <c r="G647" s="374"/>
      <c r="H647" s="374"/>
      <c r="I647" s="374"/>
      <c r="J647" s="374"/>
      <c r="K647" s="374"/>
      <c r="L647" s="374"/>
      <c r="M647" s="374"/>
      <c r="N647" s="41"/>
      <c r="O647" s="1326"/>
      <c r="P647" s="1326"/>
      <c r="Q647" s="1327"/>
      <c r="R647" s="1328"/>
      <c r="S647" s="1328"/>
      <c r="T647" s="1328"/>
      <c r="U647" s="1328"/>
      <c r="V647" s="1329"/>
      <c r="W647" s="5478"/>
      <c r="X647" s="529"/>
      <c r="Y647" s="5357"/>
      <c r="Z647" s="1288" t="s">
        <v>1382</v>
      </c>
      <c r="AA647"/>
      <c r="AB647" s="529"/>
    </row>
    <row r="648" spans="1:28" ht="18" customHeight="1">
      <c r="A648" s="5357"/>
      <c r="B648" s="2896">
        <f>LARGE(B644:B647,1)+1</f>
        <v>5</v>
      </c>
      <c r="C648" s="968" t="s">
        <v>298</v>
      </c>
      <c r="D648" s="374"/>
      <c r="E648" s="374"/>
      <c r="F648" s="374"/>
      <c r="G648" s="374"/>
      <c r="H648" s="374"/>
      <c r="I648" s="374"/>
      <c r="J648" s="374"/>
      <c r="K648" s="374"/>
      <c r="L648" s="374"/>
      <c r="M648" s="374"/>
      <c r="N648" s="41"/>
      <c r="O648" s="1326"/>
      <c r="P648" s="1326"/>
      <c r="Q648" s="1327"/>
      <c r="R648" s="1328"/>
      <c r="S648" s="1328"/>
      <c r="T648" s="1328"/>
      <c r="U648" s="1328"/>
      <c r="V648" s="1329"/>
      <c r="W648" s="5478"/>
      <c r="X648" s="529"/>
      <c r="Y648" s="5357"/>
      <c r="Z648" s="1288" t="s">
        <v>1382</v>
      </c>
      <c r="AA648"/>
      <c r="AB648" s="529"/>
    </row>
    <row r="649" spans="1:28" ht="18" customHeight="1">
      <c r="A649" s="5357"/>
      <c r="B649" s="2896">
        <f>LARGE(B644:B648,1)+1</f>
        <v>6</v>
      </c>
      <c r="C649" s="968"/>
      <c r="D649" s="374"/>
      <c r="E649" s="374"/>
      <c r="F649" s="374"/>
      <c r="G649" s="374"/>
      <c r="H649" s="374"/>
      <c r="I649" s="374"/>
      <c r="J649" s="374"/>
      <c r="K649" s="374"/>
      <c r="L649" s="374"/>
      <c r="M649" s="374"/>
      <c r="N649" s="41"/>
      <c r="O649" s="1326"/>
      <c r="P649" s="1326"/>
      <c r="Q649" s="1327"/>
      <c r="R649" s="1328"/>
      <c r="S649" s="1328"/>
      <c r="T649" s="1328"/>
      <c r="U649" s="1328"/>
      <c r="V649" s="1329"/>
      <c r="W649" s="5478"/>
      <c r="X649" s="529"/>
      <c r="Y649" s="5357"/>
      <c r="Z649" s="1288" t="s">
        <v>1382</v>
      </c>
      <c r="AA649"/>
      <c r="AB649" s="529"/>
    </row>
    <row r="650" spans="1:28" ht="18" customHeight="1">
      <c r="A650" s="5357"/>
      <c r="B650" s="2896">
        <f>LARGE(B644:B649,1)+1</f>
        <v>7</v>
      </c>
      <c r="C650" s="968" t="s">
        <v>348</v>
      </c>
      <c r="D650" s="374"/>
      <c r="E650" s="374"/>
      <c r="F650" s="374"/>
      <c r="G650" s="374"/>
      <c r="H650" s="374"/>
      <c r="I650" s="374"/>
      <c r="J650" s="374"/>
      <c r="K650" s="374"/>
      <c r="L650" s="374"/>
      <c r="M650" s="374"/>
      <c r="N650" s="41"/>
      <c r="O650" s="1326"/>
      <c r="P650" s="1326"/>
      <c r="Q650" s="1327"/>
      <c r="R650" s="1328"/>
      <c r="S650" s="1328"/>
      <c r="T650" s="1328"/>
      <c r="U650" s="1328"/>
      <c r="V650" s="1329"/>
      <c r="W650" s="5478"/>
      <c r="X650" s="529"/>
      <c r="Y650" s="5357"/>
      <c r="Z650" s="1288" t="s">
        <v>1382</v>
      </c>
      <c r="AA650"/>
      <c r="AB650" s="529"/>
    </row>
    <row r="651" spans="1:28" ht="18" customHeight="1">
      <c r="A651" s="5357"/>
      <c r="B651" s="2896">
        <f>LARGE(B644:B650,1)+1</f>
        <v>8</v>
      </c>
      <c r="C651" s="968"/>
      <c r="D651" s="374"/>
      <c r="E651" s="374"/>
      <c r="F651" s="374"/>
      <c r="G651" s="374"/>
      <c r="H651" s="374"/>
      <c r="I651" s="374"/>
      <c r="J651" s="374"/>
      <c r="K651" s="374"/>
      <c r="L651" s="374"/>
      <c r="M651" s="374"/>
      <c r="N651" s="41"/>
      <c r="O651" s="1326"/>
      <c r="P651" s="1326"/>
      <c r="Q651" s="1327"/>
      <c r="R651" s="1328"/>
      <c r="S651" s="1328"/>
      <c r="T651" s="1328"/>
      <c r="U651" s="1328"/>
      <c r="V651" s="1329"/>
      <c r="W651" s="5478"/>
      <c r="X651" s="529"/>
      <c r="Y651" s="5357"/>
      <c r="Z651" s="1288" t="s">
        <v>1382</v>
      </c>
      <c r="AA651"/>
      <c r="AB651" s="529"/>
    </row>
    <row r="652" spans="1:28" ht="18" customHeight="1">
      <c r="A652" s="5357"/>
      <c r="B652" s="2896">
        <f>LARGE(B644:B651,1)+1</f>
        <v>9</v>
      </c>
      <c r="C652" s="968" t="s">
        <v>349</v>
      </c>
      <c r="D652" s="374"/>
      <c r="E652" s="374"/>
      <c r="F652" s="374"/>
      <c r="G652" s="374"/>
      <c r="H652" s="374"/>
      <c r="I652" s="374"/>
      <c r="J652" s="374"/>
      <c r="K652" s="374"/>
      <c r="L652" s="374"/>
      <c r="M652" s="374"/>
      <c r="N652" s="41"/>
      <c r="O652" s="1326"/>
      <c r="P652" s="1326"/>
      <c r="Q652" s="1327"/>
      <c r="R652" s="1328"/>
      <c r="S652" s="1328"/>
      <c r="T652" s="1328"/>
      <c r="U652" s="1328"/>
      <c r="V652" s="1329"/>
      <c r="W652" s="5478"/>
      <c r="X652" s="529"/>
      <c r="Y652" s="5357"/>
      <c r="Z652" s="1288" t="s">
        <v>1382</v>
      </c>
      <c r="AA652"/>
      <c r="AB652" s="529"/>
    </row>
    <row r="653" spans="1:28" ht="18" customHeight="1">
      <c r="A653" s="5357"/>
      <c r="B653" s="2896">
        <f>LARGE(B644:B652,1)+1</f>
        <v>10</v>
      </c>
      <c r="C653" s="968"/>
      <c r="D653" s="374"/>
      <c r="E653" s="374"/>
      <c r="F653" s="374"/>
      <c r="G653" s="374"/>
      <c r="H653" s="374"/>
      <c r="I653" s="374"/>
      <c r="J653" s="374"/>
      <c r="K653" s="374"/>
      <c r="L653" s="374"/>
      <c r="M653" s="374"/>
      <c r="N653" s="41"/>
      <c r="O653" s="1326"/>
      <c r="P653" s="1326"/>
      <c r="Q653" s="1327"/>
      <c r="R653" s="1328"/>
      <c r="S653" s="1328"/>
      <c r="T653" s="1328"/>
      <c r="U653" s="1328"/>
      <c r="V653" s="1329"/>
      <c r="W653" s="5478"/>
      <c r="X653" s="529"/>
      <c r="Y653" s="5357"/>
      <c r="Z653" s="1288" t="s">
        <v>1382</v>
      </c>
      <c r="AA653"/>
      <c r="AB653" s="529"/>
    </row>
    <row r="654" spans="1:28" ht="18" customHeight="1">
      <c r="A654" s="5357"/>
      <c r="B654" s="2896">
        <f>LARGE(B644:B653,1)+1</f>
        <v>11</v>
      </c>
      <c r="C654" s="968"/>
      <c r="D654" s="374"/>
      <c r="E654" s="374"/>
      <c r="F654" s="374"/>
      <c r="G654" s="374"/>
      <c r="H654" s="374"/>
      <c r="I654" s="374"/>
      <c r="J654" s="374"/>
      <c r="K654" s="374"/>
      <c r="L654" s="374"/>
      <c r="M654" s="374"/>
      <c r="N654" s="41"/>
      <c r="O654" s="1326"/>
      <c r="P654" s="1326"/>
      <c r="Q654" s="1327"/>
      <c r="R654" s="1328"/>
      <c r="S654" s="1328"/>
      <c r="T654" s="1328"/>
      <c r="U654" s="1328"/>
      <c r="V654" s="1329"/>
      <c r="W654" s="5478"/>
      <c r="X654" s="529"/>
      <c r="Y654" s="5357"/>
      <c r="Z654" s="1288" t="s">
        <v>1382</v>
      </c>
      <c r="AA654"/>
      <c r="AB654" s="529"/>
    </row>
    <row r="655" spans="1:28" ht="18" customHeight="1">
      <c r="A655" s="5357"/>
      <c r="B655" s="2896">
        <f>LARGE(B644:B654,1)+1</f>
        <v>12</v>
      </c>
      <c r="C655" s="968"/>
      <c r="D655" s="374"/>
      <c r="E655" s="374"/>
      <c r="F655" s="374"/>
      <c r="G655" s="374"/>
      <c r="H655" s="374"/>
      <c r="I655" s="374"/>
      <c r="J655" s="374"/>
      <c r="K655" s="374"/>
      <c r="L655" s="374"/>
      <c r="M655" s="374"/>
      <c r="N655" s="41"/>
      <c r="O655" s="1326"/>
      <c r="P655" s="1326"/>
      <c r="Q655" s="1327"/>
      <c r="R655" s="1328"/>
      <c r="S655" s="1328"/>
      <c r="T655" s="1328"/>
      <c r="U655" s="1328"/>
      <c r="V655" s="1329"/>
      <c r="W655" s="5478"/>
      <c r="X655" s="529"/>
      <c r="Y655" s="5357"/>
      <c r="Z655" s="1288" t="s">
        <v>1382</v>
      </c>
      <c r="AA655"/>
      <c r="AB655" s="529"/>
    </row>
    <row r="656" spans="1:28" ht="18" customHeight="1">
      <c r="A656" s="5357"/>
      <c r="B656" s="2896">
        <f>LARGE(B644:B655,1)+1</f>
        <v>13</v>
      </c>
      <c r="C656" s="968"/>
      <c r="D656" s="374"/>
      <c r="E656" s="374"/>
      <c r="F656" s="374"/>
      <c r="G656" s="374"/>
      <c r="H656" s="374"/>
      <c r="I656" s="374"/>
      <c r="J656" s="374"/>
      <c r="K656" s="374"/>
      <c r="L656" s="374"/>
      <c r="M656" s="374"/>
      <c r="N656" s="41"/>
      <c r="O656" s="1326"/>
      <c r="P656" s="1326"/>
      <c r="Q656" s="1327"/>
      <c r="R656" s="1328"/>
      <c r="S656" s="1328"/>
      <c r="T656" s="1328"/>
      <c r="U656" s="1328"/>
      <c r="V656" s="1329"/>
      <c r="W656" s="5478"/>
      <c r="X656" s="529"/>
      <c r="Y656" s="5357"/>
      <c r="Z656" s="1288" t="s">
        <v>1382</v>
      </c>
      <c r="AA656"/>
      <c r="AB656" s="529"/>
    </row>
    <row r="657" spans="1:28" ht="18" customHeight="1">
      <c r="A657" s="5357"/>
      <c r="B657" s="2896">
        <f>LARGE(B644:B656,1)+1</f>
        <v>14</v>
      </c>
      <c r="C657" s="968"/>
      <c r="D657" s="374"/>
      <c r="E657" s="374"/>
      <c r="F657" s="374"/>
      <c r="G657" s="374"/>
      <c r="H657" s="374"/>
      <c r="I657" s="374"/>
      <c r="J657" s="374"/>
      <c r="K657" s="374"/>
      <c r="L657" s="374"/>
      <c r="M657" s="374"/>
      <c r="N657" s="41"/>
      <c r="O657" s="1326"/>
      <c r="P657" s="1326"/>
      <c r="Q657" s="1327"/>
      <c r="R657" s="1328"/>
      <c r="S657" s="1328"/>
      <c r="T657" s="1328"/>
      <c r="U657" s="1328"/>
      <c r="V657" s="1329"/>
      <c r="W657" s="5478"/>
      <c r="X657" s="529"/>
      <c r="Y657" s="5357"/>
      <c r="Z657" s="1288" t="s">
        <v>1382</v>
      </c>
      <c r="AA657"/>
      <c r="AB657" s="529"/>
    </row>
    <row r="658" spans="1:28" ht="18" customHeight="1">
      <c r="A658" s="5357"/>
      <c r="B658" s="2896">
        <f>LARGE(B644:B657,1)+1</f>
        <v>15</v>
      </c>
      <c r="C658" s="968"/>
      <c r="D658" s="374"/>
      <c r="E658" s="374"/>
      <c r="F658" s="374"/>
      <c r="G658" s="374"/>
      <c r="H658" s="374"/>
      <c r="I658" s="374"/>
      <c r="J658" s="374"/>
      <c r="K658" s="374"/>
      <c r="L658" s="374"/>
      <c r="M658" s="374"/>
      <c r="N658" s="41"/>
      <c r="O658" s="1326"/>
      <c r="P658" s="1326"/>
      <c r="Q658" s="1327"/>
      <c r="R658" s="1328"/>
      <c r="S658" s="1328"/>
      <c r="T658" s="1328"/>
      <c r="U658" s="1328"/>
      <c r="V658" s="1329"/>
      <c r="W658" s="5478"/>
      <c r="X658" s="529"/>
      <c r="Y658" s="5357"/>
      <c r="Z658" s="1288" t="s">
        <v>1382</v>
      </c>
      <c r="AA658"/>
      <c r="AB658" s="529"/>
    </row>
    <row r="659" spans="1:28" ht="18" customHeight="1">
      <c r="A659" s="5357"/>
      <c r="B659" s="2896">
        <f>LARGE(B644:B658,1)+1</f>
        <v>16</v>
      </c>
      <c r="C659" s="968"/>
      <c r="D659" s="374"/>
      <c r="E659" s="374"/>
      <c r="F659" s="374"/>
      <c r="G659" s="374"/>
      <c r="H659" s="374"/>
      <c r="I659" s="374"/>
      <c r="J659" s="374"/>
      <c r="K659" s="374"/>
      <c r="L659" s="374"/>
      <c r="M659" s="374"/>
      <c r="N659" s="41"/>
      <c r="O659" s="1326"/>
      <c r="P659" s="1326"/>
      <c r="Q659" s="1327"/>
      <c r="R659" s="1328"/>
      <c r="S659" s="1328"/>
      <c r="T659" s="1328"/>
      <c r="U659" s="1328"/>
      <c r="V659" s="1329"/>
      <c r="W659" s="5478"/>
      <c r="X659" s="529"/>
      <c r="Y659" s="5357"/>
      <c r="Z659" s="1288" t="s">
        <v>1382</v>
      </c>
      <c r="AA659"/>
      <c r="AB659" s="529"/>
    </row>
    <row r="660" spans="1:28" ht="18" customHeight="1">
      <c r="A660" s="5357"/>
      <c r="B660" s="2896">
        <f>LARGE(B644:B659,1)+1</f>
        <v>17</v>
      </c>
      <c r="C660" s="968"/>
      <c r="D660" s="374"/>
      <c r="E660" s="374"/>
      <c r="F660" s="374"/>
      <c r="G660" s="374"/>
      <c r="H660" s="374"/>
      <c r="I660" s="374"/>
      <c r="J660" s="374"/>
      <c r="K660" s="374"/>
      <c r="L660" s="374"/>
      <c r="M660" s="374"/>
      <c r="N660" s="41"/>
      <c r="O660" s="1326"/>
      <c r="P660" s="1326"/>
      <c r="Q660" s="1327"/>
      <c r="R660" s="1328"/>
      <c r="S660" s="1328"/>
      <c r="T660" s="1328"/>
      <c r="U660" s="1328"/>
      <c r="V660" s="1329"/>
      <c r="W660" s="5478"/>
      <c r="X660" s="529"/>
      <c r="Y660" s="5357"/>
      <c r="Z660" s="1288" t="s">
        <v>1382</v>
      </c>
      <c r="AA660"/>
      <c r="AB660" s="529"/>
    </row>
    <row r="661" spans="1:28" ht="18" customHeight="1">
      <c r="A661" s="5357"/>
      <c r="B661" s="2896">
        <f>LARGE(B644:B660,1)+1</f>
        <v>18</v>
      </c>
      <c r="C661" s="968"/>
      <c r="D661" s="374"/>
      <c r="E661" s="374"/>
      <c r="F661" s="374"/>
      <c r="G661" s="374"/>
      <c r="H661" s="374"/>
      <c r="I661" s="374"/>
      <c r="J661" s="374"/>
      <c r="K661" s="374"/>
      <c r="L661" s="374"/>
      <c r="M661" s="374"/>
      <c r="N661" s="41"/>
      <c r="O661" s="1326"/>
      <c r="P661" s="1326"/>
      <c r="Q661" s="1327"/>
      <c r="R661" s="1328"/>
      <c r="S661" s="1328"/>
      <c r="T661" s="1328"/>
      <c r="U661" s="1328"/>
      <c r="V661" s="1329"/>
      <c r="W661" s="5478"/>
      <c r="X661" s="529"/>
      <c r="Y661" s="5357"/>
      <c r="Z661" s="1288" t="s">
        <v>1382</v>
      </c>
      <c r="AA661"/>
      <c r="AB661" s="529"/>
    </row>
    <row r="662" spans="1:28" ht="18" customHeight="1">
      <c r="A662" s="5357"/>
      <c r="B662" s="2896">
        <f>LARGE(B644:B661,1)+1</f>
        <v>19</v>
      </c>
      <c r="C662" s="968"/>
      <c r="D662" s="374"/>
      <c r="E662" s="374"/>
      <c r="F662" s="374"/>
      <c r="G662" s="374"/>
      <c r="H662" s="374"/>
      <c r="I662" s="374"/>
      <c r="J662" s="374"/>
      <c r="K662" s="374"/>
      <c r="L662" s="374"/>
      <c r="M662" s="374"/>
      <c r="N662" s="41"/>
      <c r="O662" s="1326"/>
      <c r="P662" s="1326"/>
      <c r="Q662" s="1327"/>
      <c r="R662" s="1328"/>
      <c r="S662" s="1328"/>
      <c r="T662" s="1328"/>
      <c r="U662" s="1328"/>
      <c r="V662" s="1329"/>
      <c r="W662" s="5478"/>
      <c r="X662" s="529"/>
      <c r="Y662" s="5357"/>
      <c r="Z662" s="1288" t="s">
        <v>1382</v>
      </c>
      <c r="AA662"/>
      <c r="AB662" s="529"/>
    </row>
    <row r="663" spans="1:28" ht="18" customHeight="1">
      <c r="A663" s="5357"/>
      <c r="B663" s="2896">
        <f>LARGE(B644:B662,1)+1</f>
        <v>20</v>
      </c>
      <c r="C663" s="968"/>
      <c r="D663" s="374"/>
      <c r="E663" s="374"/>
      <c r="F663" s="374"/>
      <c r="G663" s="374"/>
      <c r="H663" s="374"/>
      <c r="I663" s="374"/>
      <c r="J663" s="374"/>
      <c r="K663" s="374"/>
      <c r="L663" s="374"/>
      <c r="M663" s="374"/>
      <c r="N663" s="41"/>
      <c r="O663" s="1326"/>
      <c r="P663" s="1326"/>
      <c r="Q663" s="1327"/>
      <c r="R663" s="1328"/>
      <c r="S663" s="1328"/>
      <c r="T663" s="1328"/>
      <c r="U663" s="1328"/>
      <c r="V663" s="1329"/>
      <c r="W663" s="5478"/>
      <c r="X663" s="529"/>
      <c r="Y663" s="5357"/>
      <c r="Z663" s="1288" t="s">
        <v>1382</v>
      </c>
      <c r="AA663"/>
      <c r="AB663" s="529"/>
    </row>
    <row r="664" spans="1:28" ht="18" customHeight="1">
      <c r="A664" s="5357"/>
      <c r="B664" s="2896">
        <f>LARGE(B644:B663,1)+1</f>
        <v>21</v>
      </c>
      <c r="C664" s="968"/>
      <c r="D664" s="374"/>
      <c r="E664" s="374"/>
      <c r="F664" s="374"/>
      <c r="G664" s="374"/>
      <c r="H664" s="374"/>
      <c r="I664" s="374"/>
      <c r="J664" s="374"/>
      <c r="K664" s="374"/>
      <c r="L664" s="374"/>
      <c r="M664" s="374"/>
      <c r="N664" s="41"/>
      <c r="O664" s="1326"/>
      <c r="P664" s="1326"/>
      <c r="Q664" s="1327"/>
      <c r="R664" s="1328"/>
      <c r="S664" s="1328"/>
      <c r="T664" s="1328"/>
      <c r="U664" s="1328"/>
      <c r="V664" s="1329"/>
      <c r="W664" s="5478"/>
      <c r="X664" s="529"/>
      <c r="Y664" s="5357"/>
      <c r="Z664" s="1288" t="s">
        <v>1382</v>
      </c>
      <c r="AA664"/>
      <c r="AB664" s="529"/>
    </row>
    <row r="665" spans="1:28" ht="18" customHeight="1">
      <c r="A665" s="5357"/>
      <c r="B665" s="2896">
        <f>LARGE(B644:B664,1)+1</f>
        <v>22</v>
      </c>
      <c r="C665" s="968"/>
      <c r="D665" s="374"/>
      <c r="E665" s="374"/>
      <c r="F665" s="374"/>
      <c r="G665" s="374"/>
      <c r="H665" s="374"/>
      <c r="I665" s="374"/>
      <c r="J665" s="374"/>
      <c r="K665" s="374"/>
      <c r="L665" s="374"/>
      <c r="M665" s="374"/>
      <c r="N665" s="41"/>
      <c r="O665" s="1326"/>
      <c r="P665" s="1326"/>
      <c r="Q665" s="1327"/>
      <c r="R665" s="1328"/>
      <c r="S665" s="1328"/>
      <c r="T665" s="1328"/>
      <c r="U665" s="1328"/>
      <c r="V665" s="1329"/>
      <c r="W665" s="5478"/>
      <c r="X665" s="529"/>
      <c r="Y665" s="5357"/>
      <c r="Z665" s="1288" t="s">
        <v>1382</v>
      </c>
      <c r="AA665"/>
      <c r="AB665" s="529"/>
    </row>
    <row r="666" spans="1:28" ht="18" customHeight="1">
      <c r="A666" s="5357"/>
      <c r="B666" s="2896">
        <f>LARGE(B644:B665,1)+1</f>
        <v>23</v>
      </c>
      <c r="C666" s="968"/>
      <c r="D666" s="374"/>
      <c r="E666" s="374"/>
      <c r="F666" s="374"/>
      <c r="G666" s="374"/>
      <c r="H666" s="374"/>
      <c r="I666" s="374"/>
      <c r="J666" s="374"/>
      <c r="K666" s="374"/>
      <c r="L666" s="374"/>
      <c r="M666" s="374"/>
      <c r="N666" s="41"/>
      <c r="O666" s="1326"/>
      <c r="P666" s="1326"/>
      <c r="Q666" s="1327"/>
      <c r="R666" s="1328"/>
      <c r="S666" s="1328"/>
      <c r="T666" s="1328"/>
      <c r="U666" s="1328"/>
      <c r="V666" s="1329"/>
      <c r="W666" s="5478"/>
      <c r="X666" s="529"/>
      <c r="Y666" s="5357"/>
      <c r="Z666" s="1288" t="s">
        <v>1382</v>
      </c>
      <c r="AA666"/>
      <c r="AB666" s="529"/>
    </row>
    <row r="667" spans="1:28" ht="18" customHeight="1">
      <c r="A667" s="5357"/>
      <c r="B667" s="2896">
        <f>LARGE(B644:B666,1)+1</f>
        <v>24</v>
      </c>
      <c r="C667" s="968"/>
      <c r="D667" s="374"/>
      <c r="E667" s="374"/>
      <c r="F667" s="374"/>
      <c r="G667" s="374"/>
      <c r="H667" s="374"/>
      <c r="I667" s="374"/>
      <c r="J667" s="374"/>
      <c r="K667" s="374"/>
      <c r="L667" s="374"/>
      <c r="M667" s="374"/>
      <c r="N667" s="41"/>
      <c r="O667" s="1326"/>
      <c r="P667" s="1326"/>
      <c r="Q667" s="1327"/>
      <c r="R667" s="1328"/>
      <c r="S667" s="1328"/>
      <c r="T667" s="1328"/>
      <c r="U667" s="1328"/>
      <c r="V667" s="1329"/>
      <c r="W667" s="5478"/>
      <c r="X667" s="529"/>
      <c r="Y667" s="5357"/>
      <c r="Z667" s="1288" t="s">
        <v>1382</v>
      </c>
      <c r="AA667"/>
      <c r="AB667" s="529"/>
    </row>
    <row r="668" spans="1:28" ht="18" customHeight="1">
      <c r="A668" s="5357"/>
      <c r="B668" s="2896">
        <f>LARGE(B644:B667,1)+1</f>
        <v>25</v>
      </c>
      <c r="C668" s="968"/>
      <c r="D668" s="374"/>
      <c r="E668" s="374"/>
      <c r="F668" s="374"/>
      <c r="G668" s="374"/>
      <c r="H668" s="374"/>
      <c r="I668" s="374"/>
      <c r="J668" s="374"/>
      <c r="K668" s="374"/>
      <c r="L668" s="374"/>
      <c r="M668" s="374"/>
      <c r="N668" s="41"/>
      <c r="O668" s="1326"/>
      <c r="P668" s="1326"/>
      <c r="Q668" s="1327"/>
      <c r="R668" s="1328"/>
      <c r="S668" s="1328"/>
      <c r="T668" s="1328"/>
      <c r="U668" s="1328"/>
      <c r="V668" s="1329"/>
      <c r="W668" s="5478"/>
      <c r="X668" s="529"/>
      <c r="Y668" s="5357"/>
      <c r="Z668" s="1288" t="s">
        <v>1382</v>
      </c>
      <c r="AA668"/>
      <c r="AB668" s="529"/>
    </row>
    <row r="669" spans="1:28" ht="18" customHeight="1">
      <c r="A669" s="5357"/>
      <c r="B669" s="2896">
        <f>LARGE(B644:B668,1)+1</f>
        <v>26</v>
      </c>
      <c r="C669" s="968"/>
      <c r="D669" s="374"/>
      <c r="E669" s="374"/>
      <c r="F669" s="374"/>
      <c r="G669" s="374"/>
      <c r="H669" s="374"/>
      <c r="I669" s="374"/>
      <c r="J669" s="374"/>
      <c r="K669" s="374"/>
      <c r="L669" s="374"/>
      <c r="M669" s="374"/>
      <c r="N669" s="41"/>
      <c r="O669" s="1326"/>
      <c r="P669" s="1326"/>
      <c r="Q669" s="1327"/>
      <c r="R669" s="1328"/>
      <c r="S669" s="1328"/>
      <c r="T669" s="1328"/>
      <c r="U669" s="1328"/>
      <c r="V669" s="1329"/>
      <c r="W669" s="5478"/>
      <c r="X669" s="529"/>
      <c r="Y669" s="5357"/>
      <c r="Z669" s="1288" t="s">
        <v>1382</v>
      </c>
      <c r="AA669"/>
      <c r="AB669" s="529"/>
    </row>
    <row r="670" spans="1:28" ht="18" customHeight="1">
      <c r="A670" s="5357"/>
      <c r="B670" s="2896">
        <f>LARGE(B644:B669,1)+1</f>
        <v>27</v>
      </c>
      <c r="C670" s="968"/>
      <c r="D670" s="374"/>
      <c r="E670" s="374"/>
      <c r="F670" s="374"/>
      <c r="G670" s="374"/>
      <c r="H670" s="374"/>
      <c r="I670" s="374"/>
      <c r="J670" s="374"/>
      <c r="K670" s="374"/>
      <c r="L670" s="374"/>
      <c r="M670" s="374"/>
      <c r="N670" s="41"/>
      <c r="O670" s="1326"/>
      <c r="P670" s="1326"/>
      <c r="Q670" s="1327"/>
      <c r="R670" s="1328"/>
      <c r="S670" s="1328"/>
      <c r="T670" s="1328"/>
      <c r="U670" s="1328"/>
      <c r="V670" s="1329"/>
      <c r="W670" s="5478"/>
      <c r="X670" s="529"/>
      <c r="Y670" s="5357"/>
      <c r="Z670" s="1288" t="s">
        <v>1382</v>
      </c>
      <c r="AA670"/>
      <c r="AB670" s="529"/>
    </row>
    <row r="671" spans="1:28" ht="18" customHeight="1">
      <c r="A671" s="5357"/>
      <c r="B671" s="2896">
        <f>LARGE(B644:B670,1)+1</f>
        <v>28</v>
      </c>
      <c r="C671" s="968"/>
      <c r="D671" s="374"/>
      <c r="E671" s="374"/>
      <c r="F671" s="374"/>
      <c r="G671" s="374"/>
      <c r="H671" s="374"/>
      <c r="I671" s="374"/>
      <c r="J671" s="374"/>
      <c r="K671" s="374"/>
      <c r="L671" s="374"/>
      <c r="M671" s="374"/>
      <c r="N671" s="41"/>
      <c r="O671" s="1326"/>
      <c r="P671" s="1326"/>
      <c r="Q671" s="1327"/>
      <c r="R671" s="1328"/>
      <c r="S671" s="1328"/>
      <c r="T671" s="1328"/>
      <c r="U671" s="1328"/>
      <c r="V671" s="1329"/>
      <c r="W671" s="5478"/>
      <c r="X671" s="529"/>
      <c r="Y671" s="5357"/>
      <c r="Z671" s="1288" t="s">
        <v>1382</v>
      </c>
      <c r="AA671"/>
      <c r="AB671" s="529"/>
    </row>
    <row r="672" spans="1:28" ht="18" customHeight="1">
      <c r="A672" s="5357"/>
      <c r="B672" s="2896">
        <f>LARGE(B644:B671,1)+1</f>
        <v>29</v>
      </c>
      <c r="C672" s="968"/>
      <c r="D672" s="374"/>
      <c r="E672" s="374"/>
      <c r="F672" s="374"/>
      <c r="G672" s="374"/>
      <c r="H672" s="374"/>
      <c r="I672" s="374"/>
      <c r="J672" s="374"/>
      <c r="K672" s="374"/>
      <c r="L672" s="374"/>
      <c r="M672" s="374"/>
      <c r="N672" s="41"/>
      <c r="O672" s="1326"/>
      <c r="P672" s="1326"/>
      <c r="Q672" s="1327"/>
      <c r="R672" s="1328"/>
      <c r="S672" s="1328"/>
      <c r="T672" s="1328"/>
      <c r="U672" s="1328"/>
      <c r="V672" s="1329"/>
      <c r="W672" s="5478"/>
      <c r="X672" s="529"/>
      <c r="Y672" s="5357"/>
      <c r="Z672" s="1288" t="s">
        <v>1382</v>
      </c>
      <c r="AA672"/>
      <c r="AB672" s="529"/>
    </row>
    <row r="673" spans="1:28" ht="18" customHeight="1">
      <c r="A673" s="5357"/>
      <c r="B673" s="2896">
        <f>LARGE(B644:B672,1)+1</f>
        <v>30</v>
      </c>
      <c r="C673" s="968"/>
      <c r="D673" s="374"/>
      <c r="E673" s="374"/>
      <c r="F673" s="374"/>
      <c r="G673" s="374"/>
      <c r="H673" s="374"/>
      <c r="I673" s="374"/>
      <c r="J673" s="374"/>
      <c r="K673" s="374"/>
      <c r="L673" s="374"/>
      <c r="M673" s="374"/>
      <c r="N673" s="41"/>
      <c r="O673" s="1326"/>
      <c r="P673" s="1326"/>
      <c r="Q673" s="1327"/>
      <c r="R673" s="1328"/>
      <c r="S673" s="1328"/>
      <c r="T673" s="1328"/>
      <c r="U673" s="1328"/>
      <c r="V673" s="1329"/>
      <c r="W673" s="5478"/>
      <c r="X673" s="529"/>
      <c r="Y673" s="5357"/>
      <c r="Z673" s="1288" t="s">
        <v>1382</v>
      </c>
      <c r="AA673"/>
      <c r="AB673" s="529"/>
    </row>
    <row r="674" spans="1:28" ht="18" customHeight="1">
      <c r="A674" s="5357"/>
      <c r="B674" s="2896">
        <f>LARGE(B644:B673,1)+1</f>
        <v>31</v>
      </c>
      <c r="C674" s="968"/>
      <c r="D674" s="374"/>
      <c r="E674" s="374"/>
      <c r="F674" s="374"/>
      <c r="G674" s="374"/>
      <c r="H674" s="374"/>
      <c r="I674" s="374"/>
      <c r="J674" s="374"/>
      <c r="K674" s="374"/>
      <c r="L674" s="374"/>
      <c r="M674" s="374"/>
      <c r="N674" s="41"/>
      <c r="O674" s="1326"/>
      <c r="P674" s="1326"/>
      <c r="Q674" s="1327"/>
      <c r="R674" s="1328"/>
      <c r="S674" s="1328"/>
      <c r="T674" s="1328"/>
      <c r="U674" s="1328"/>
      <c r="V674" s="1329"/>
      <c r="W674" s="5478"/>
      <c r="X674" s="529"/>
      <c r="Y674" s="5357"/>
      <c r="Z674" s="1288" t="s">
        <v>1382</v>
      </c>
      <c r="AA674"/>
      <c r="AB674" s="529"/>
    </row>
    <row r="675" spans="1:28" ht="18" customHeight="1">
      <c r="A675" s="5357"/>
      <c r="B675" s="2896">
        <f>LARGE(B644:B674,1)+1</f>
        <v>32</v>
      </c>
      <c r="C675" s="968"/>
      <c r="D675" s="374"/>
      <c r="E675" s="374"/>
      <c r="F675" s="374"/>
      <c r="G675" s="374"/>
      <c r="H675" s="374"/>
      <c r="I675" s="374"/>
      <c r="J675" s="374"/>
      <c r="K675" s="374"/>
      <c r="L675" s="374"/>
      <c r="M675" s="374"/>
      <c r="N675" s="41"/>
      <c r="O675" s="1326"/>
      <c r="P675" s="1326"/>
      <c r="Q675" s="1327"/>
      <c r="R675" s="1328"/>
      <c r="S675" s="1328"/>
      <c r="T675" s="1328"/>
      <c r="U675" s="1328"/>
      <c r="V675" s="1329"/>
      <c r="W675" s="5478"/>
      <c r="X675" s="529"/>
      <c r="Y675" s="5357"/>
      <c r="Z675" s="1288" t="s">
        <v>1382</v>
      </c>
      <c r="AA675"/>
      <c r="AB675" s="529"/>
    </row>
    <row r="676" spans="1:28" ht="18" customHeight="1">
      <c r="A676" s="5357"/>
      <c r="B676" s="2896">
        <f>LARGE(B644:B675,1)+1</f>
        <v>33</v>
      </c>
      <c r="C676" s="968"/>
      <c r="D676" s="374"/>
      <c r="E676" s="374"/>
      <c r="F676" s="374"/>
      <c r="G676" s="374"/>
      <c r="H676" s="374"/>
      <c r="I676" s="374"/>
      <c r="J676" s="374"/>
      <c r="K676" s="374"/>
      <c r="L676" s="374"/>
      <c r="M676" s="374"/>
      <c r="N676" s="41"/>
      <c r="O676" s="1326"/>
      <c r="P676" s="1326"/>
      <c r="Q676" s="1327"/>
      <c r="R676" s="1328"/>
      <c r="S676" s="1328"/>
      <c r="T676" s="1328"/>
      <c r="U676" s="1328"/>
      <c r="V676" s="1329"/>
      <c r="W676" s="5478"/>
      <c r="X676" s="529"/>
      <c r="Y676" s="5357"/>
      <c r="Z676" s="1288" t="s">
        <v>1382</v>
      </c>
      <c r="AA676"/>
      <c r="AB676" s="529"/>
    </row>
    <row r="677" spans="1:28" ht="18" customHeight="1">
      <c r="A677" s="5357"/>
      <c r="B677" s="2896">
        <f>LARGE(B644:B676,1)+1</f>
        <v>34</v>
      </c>
      <c r="C677" s="969"/>
      <c r="D677" s="374"/>
      <c r="E677" s="374"/>
      <c r="F677" s="374"/>
      <c r="G677" s="374"/>
      <c r="H677" s="374"/>
      <c r="I677" s="374"/>
      <c r="J677" s="374"/>
      <c r="K677" s="374"/>
      <c r="L677" s="374"/>
      <c r="M677" s="374"/>
      <c r="N677" s="41"/>
      <c r="O677" s="1326"/>
      <c r="P677" s="1326"/>
      <c r="Q677" s="1327"/>
      <c r="R677" s="1328"/>
      <c r="S677" s="1328"/>
      <c r="T677" s="1328"/>
      <c r="U677" s="1328"/>
      <c r="V677" s="1329"/>
      <c r="W677" s="5478"/>
      <c r="X677" s="529"/>
      <c r="Y677" s="5357"/>
      <c r="Z677" s="1288" t="s">
        <v>1382</v>
      </c>
      <c r="AA677"/>
      <c r="AB677" s="529"/>
    </row>
    <row r="678" spans="1:28" ht="18" customHeight="1">
      <c r="A678" s="5357"/>
      <c r="B678" s="2896">
        <f>LARGE(B644:B677,1)+1</f>
        <v>35</v>
      </c>
      <c r="C678" s="969"/>
      <c r="D678" s="374"/>
      <c r="E678" s="374"/>
      <c r="F678" s="374"/>
      <c r="G678" s="374"/>
      <c r="H678" s="374"/>
      <c r="I678" s="374"/>
      <c r="J678" s="374"/>
      <c r="K678" s="374"/>
      <c r="L678" s="374"/>
      <c r="M678" s="374"/>
      <c r="N678" s="41"/>
      <c r="O678" s="1326"/>
      <c r="P678" s="1326"/>
      <c r="Q678" s="1327"/>
      <c r="R678" s="1328"/>
      <c r="S678" s="1328"/>
      <c r="T678" s="1328"/>
      <c r="U678" s="1328"/>
      <c r="V678" s="1329"/>
      <c r="W678" s="5478"/>
      <c r="X678" s="529"/>
      <c r="Y678" s="5357"/>
      <c r="Z678" s="1288" t="s">
        <v>1382</v>
      </c>
      <c r="AA678"/>
      <c r="AB678" s="529"/>
    </row>
    <row r="679" spans="1:28" ht="18" customHeight="1">
      <c r="A679" s="5357"/>
      <c r="B679" s="2896">
        <f>LARGE(B644:B678,1)+1</f>
        <v>36</v>
      </c>
      <c r="C679" s="969"/>
      <c r="D679" s="374"/>
      <c r="E679" s="374"/>
      <c r="F679" s="374"/>
      <c r="G679" s="374"/>
      <c r="H679" s="374"/>
      <c r="I679" s="374"/>
      <c r="J679" s="374"/>
      <c r="K679" s="374"/>
      <c r="L679" s="374"/>
      <c r="M679" s="374"/>
      <c r="N679" s="41"/>
      <c r="O679" s="1326"/>
      <c r="P679" s="1326"/>
      <c r="Q679" s="1327"/>
      <c r="R679" s="1328"/>
      <c r="S679" s="1328"/>
      <c r="T679" s="1328"/>
      <c r="U679" s="1328"/>
      <c r="V679" s="1329"/>
      <c r="W679" s="5478"/>
      <c r="X679" s="529"/>
      <c r="Y679" s="5357"/>
      <c r="Z679" s="1288" t="s">
        <v>1382</v>
      </c>
      <c r="AA679"/>
      <c r="AB679" s="529"/>
    </row>
    <row r="680" spans="1:28" ht="18" customHeight="1">
      <c r="A680" s="5357"/>
      <c r="B680" s="2896">
        <f>LARGE(B644:B679,1)+1</f>
        <v>37</v>
      </c>
      <c r="C680" s="969"/>
      <c r="D680" s="374"/>
      <c r="E680" s="374"/>
      <c r="F680" s="374"/>
      <c r="G680" s="374"/>
      <c r="H680" s="374"/>
      <c r="I680" s="374"/>
      <c r="J680" s="374"/>
      <c r="K680" s="374"/>
      <c r="L680" s="374"/>
      <c r="M680" s="374"/>
      <c r="N680" s="41"/>
      <c r="O680" s="1326"/>
      <c r="P680" s="1326"/>
      <c r="Q680" s="1327"/>
      <c r="R680" s="1328"/>
      <c r="S680" s="1328"/>
      <c r="T680" s="1328"/>
      <c r="U680" s="1328"/>
      <c r="V680" s="1329"/>
      <c r="W680" s="5478"/>
      <c r="X680" s="529"/>
      <c r="Y680" s="5357"/>
      <c r="Z680" s="1288" t="s">
        <v>1382</v>
      </c>
      <c r="AA680"/>
      <c r="AB680" s="529"/>
    </row>
    <row r="681" spans="1:28" ht="18" customHeight="1">
      <c r="A681" s="5357"/>
      <c r="B681" s="2896">
        <f>LARGE(B644:B680,1)+1</f>
        <v>38</v>
      </c>
      <c r="C681" s="969"/>
      <c r="D681" s="374"/>
      <c r="E681" s="374"/>
      <c r="F681" s="374"/>
      <c r="G681" s="374"/>
      <c r="H681" s="374"/>
      <c r="I681" s="374"/>
      <c r="J681" s="374"/>
      <c r="K681" s="374"/>
      <c r="L681" s="374"/>
      <c r="M681" s="374"/>
      <c r="N681" s="41"/>
      <c r="O681" s="1326"/>
      <c r="P681" s="1326"/>
      <c r="Q681" s="1327"/>
      <c r="R681" s="1328"/>
      <c r="S681" s="1328"/>
      <c r="T681" s="1328"/>
      <c r="U681" s="1328"/>
      <c r="V681" s="1329"/>
      <c r="W681" s="5478"/>
      <c r="X681" s="529"/>
      <c r="Y681" s="5357"/>
      <c r="Z681" s="1288" t="s">
        <v>1382</v>
      </c>
      <c r="AA681"/>
      <c r="AB681" s="529"/>
    </row>
    <row r="682" spans="1:28" ht="18" customHeight="1">
      <c r="A682" s="5357"/>
      <c r="B682" s="2896">
        <f>LARGE(B644:B681,1)+1</f>
        <v>39</v>
      </c>
      <c r="C682" s="969"/>
      <c r="D682" s="374"/>
      <c r="E682" s="374"/>
      <c r="F682" s="374"/>
      <c r="G682" s="374"/>
      <c r="H682" s="374"/>
      <c r="I682" s="374"/>
      <c r="J682" s="374"/>
      <c r="K682" s="374"/>
      <c r="L682" s="374"/>
      <c r="M682" s="374"/>
      <c r="N682" s="41"/>
      <c r="O682" s="1326"/>
      <c r="P682" s="1326"/>
      <c r="Q682" s="1327"/>
      <c r="R682" s="1328"/>
      <c r="S682" s="1328"/>
      <c r="T682" s="1328"/>
      <c r="U682" s="1328"/>
      <c r="V682" s="1329"/>
      <c r="W682" s="5478"/>
      <c r="X682" s="529"/>
      <c r="Y682" s="5357"/>
      <c r="Z682" s="1288" t="s">
        <v>1382</v>
      </c>
      <c r="AA682"/>
      <c r="AB682" s="529"/>
    </row>
    <row r="683" spans="1:28" ht="18" customHeight="1">
      <c r="A683" s="5357"/>
      <c r="B683" s="2896">
        <f>LARGE(B644:B682,1)+1</f>
        <v>40</v>
      </c>
      <c r="C683" s="969"/>
      <c r="D683" s="374"/>
      <c r="E683" s="374"/>
      <c r="F683" s="374"/>
      <c r="G683" s="374"/>
      <c r="H683" s="374"/>
      <c r="I683" s="374"/>
      <c r="J683" s="374"/>
      <c r="K683" s="374"/>
      <c r="L683" s="374"/>
      <c r="M683" s="374"/>
      <c r="N683" s="41"/>
      <c r="O683" s="1326"/>
      <c r="P683" s="1326"/>
      <c r="Q683" s="1327"/>
      <c r="R683" s="1328"/>
      <c r="S683" s="1328"/>
      <c r="T683" s="1328"/>
      <c r="U683" s="1328"/>
      <c r="V683" s="1329"/>
      <c r="W683" s="5478"/>
      <c r="X683" s="529"/>
      <c r="Y683" s="5357"/>
      <c r="Z683" s="1288" t="s">
        <v>1382</v>
      </c>
      <c r="AA683"/>
      <c r="AB683" s="529"/>
    </row>
    <row r="684" spans="1:28" ht="18" customHeight="1">
      <c r="A684" s="5357"/>
      <c r="B684" s="2896">
        <f>LARGE(B644:B683,1)+1</f>
        <v>41</v>
      </c>
      <c r="C684" s="42"/>
      <c r="D684" s="1511" t="s">
        <v>109</v>
      </c>
      <c r="E684" s="10"/>
      <c r="F684" s="10"/>
      <c r="G684" s="10"/>
      <c r="H684" s="10"/>
      <c r="I684" s="43"/>
      <c r="J684" s="43"/>
      <c r="K684" s="43"/>
      <c r="L684" s="43"/>
      <c r="M684" s="43"/>
      <c r="N684" s="44"/>
      <c r="O684" s="1326"/>
      <c r="P684" s="1326"/>
      <c r="Q684" s="1327"/>
      <c r="R684" s="1328"/>
      <c r="S684" s="1328"/>
      <c r="T684" s="1328"/>
      <c r="U684" s="1328"/>
      <c r="V684" s="1329"/>
      <c r="W684" s="5478"/>
      <c r="X684" s="529"/>
      <c r="Y684" s="5357"/>
      <c r="Z684" s="1288" t="s">
        <v>1382</v>
      </c>
      <c r="AA684"/>
      <c r="AB684" s="529"/>
    </row>
    <row r="685" spans="1:28" ht="18" customHeight="1">
      <c r="A685" s="5357"/>
      <c r="B685" s="5574"/>
      <c r="C685" s="5575"/>
      <c r="D685" s="5575"/>
      <c r="E685" s="5575"/>
      <c r="F685" s="5575"/>
      <c r="G685" s="5575"/>
      <c r="H685" s="5575"/>
      <c r="I685" s="5575"/>
      <c r="J685" s="5575"/>
      <c r="K685" s="5575"/>
      <c r="L685" s="5575"/>
      <c r="M685" s="5575"/>
      <c r="N685" s="5576"/>
      <c r="O685" s="1326"/>
      <c r="P685" s="1326"/>
      <c r="Q685" s="1327"/>
      <c r="R685" s="1328"/>
      <c r="S685" s="1328"/>
      <c r="T685" s="1328"/>
      <c r="U685" s="1328"/>
      <c r="V685" s="1329"/>
      <c r="W685" s="5478"/>
      <c r="X685" s="529"/>
      <c r="Y685" s="5357"/>
      <c r="Z685" s="1288" t="s">
        <v>1382</v>
      </c>
      <c r="AA685"/>
      <c r="AB685" s="529"/>
    </row>
    <row r="686" spans="1:28" ht="18" customHeight="1">
      <c r="A686" s="5357"/>
      <c r="B686" s="1393" t="s">
        <v>248</v>
      </c>
      <c r="C686" s="1508" t="s">
        <v>272</v>
      </c>
      <c r="D686" s="5469"/>
      <c r="E686" s="5329"/>
      <c r="F686" s="5329"/>
      <c r="G686" s="5329"/>
      <c r="H686" s="5329"/>
      <c r="I686" s="5329"/>
      <c r="J686" s="5329"/>
      <c r="K686" s="5329"/>
      <c r="L686" s="5329"/>
      <c r="M686" s="5329"/>
      <c r="N686" s="5330"/>
      <c r="O686" s="1326"/>
      <c r="P686" s="1326"/>
      <c r="Q686" s="1327"/>
      <c r="R686" s="1328"/>
      <c r="S686" s="1328"/>
      <c r="T686" s="1328"/>
      <c r="U686" s="1328"/>
      <c r="V686" s="1329"/>
      <c r="W686" s="5478"/>
      <c r="X686" s="529"/>
      <c r="Y686" s="5357"/>
      <c r="Z686" s="1288" t="s">
        <v>1382</v>
      </c>
      <c r="AA686"/>
      <c r="AB686" s="529"/>
    </row>
    <row r="687" spans="1:28" ht="18" customHeight="1">
      <c r="A687" s="5357"/>
      <c r="B687" s="5562"/>
      <c r="C687" s="5563"/>
      <c r="D687" s="5563"/>
      <c r="E687" s="5563"/>
      <c r="F687" s="5563"/>
      <c r="G687" s="5563"/>
      <c r="H687" s="5563"/>
      <c r="I687" s="5563"/>
      <c r="J687" s="5563"/>
      <c r="K687" s="5563"/>
      <c r="L687" s="5563"/>
      <c r="M687" s="5563"/>
      <c r="N687" s="5564"/>
      <c r="O687" s="1326"/>
      <c r="P687" s="1326"/>
      <c r="Q687" s="1327"/>
      <c r="R687" s="1328"/>
      <c r="S687" s="1328"/>
      <c r="T687" s="1328"/>
      <c r="U687" s="1328"/>
      <c r="V687" s="1329"/>
      <c r="W687" s="5478"/>
      <c r="X687" s="529"/>
      <c r="Y687" s="5357"/>
      <c r="Z687" s="1288" t="s">
        <v>1382</v>
      </c>
      <c r="AA687"/>
      <c r="AB687" s="529"/>
    </row>
    <row r="688" spans="1:28" ht="18" customHeight="1">
      <c r="A688" s="5357"/>
      <c r="B688" s="5466" t="s">
        <v>1255</v>
      </c>
      <c r="C688" s="5467"/>
      <c r="D688" s="5467"/>
      <c r="E688" s="5467"/>
      <c r="F688" s="5467"/>
      <c r="G688" s="5467"/>
      <c r="H688" s="5467"/>
      <c r="I688" s="5467"/>
      <c r="J688" s="5467"/>
      <c r="K688" s="5467"/>
      <c r="L688" s="5467"/>
      <c r="M688" s="5467"/>
      <c r="N688" s="5468"/>
      <c r="O688" s="1326"/>
      <c r="P688" s="1326"/>
      <c r="Q688" s="1327"/>
      <c r="R688" s="1328"/>
      <c r="S688" s="1328"/>
      <c r="T688" s="1328"/>
      <c r="U688" s="1328"/>
      <c r="V688" s="1329"/>
      <c r="W688" s="5478"/>
      <c r="X688" s="529"/>
      <c r="Y688" s="5357"/>
      <c r="Z688" s="1288" t="s">
        <v>1382</v>
      </c>
      <c r="AA688"/>
      <c r="AB688" s="529"/>
    </row>
    <row r="689" spans="1:28" ht="18" customHeight="1">
      <c r="A689" s="5357"/>
      <c r="B689" s="1395" t="s">
        <v>31</v>
      </c>
      <c r="C689" s="37">
        <v>0.05</v>
      </c>
      <c r="D689" s="1060">
        <v>0.05</v>
      </c>
      <c r="E689" s="35">
        <v>0.05</v>
      </c>
      <c r="F689" s="944" t="s">
        <v>307</v>
      </c>
      <c r="G689" s="72">
        <v>4</v>
      </c>
      <c r="H689" s="1060">
        <v>0.31</v>
      </c>
      <c r="I689" s="980">
        <v>4</v>
      </c>
      <c r="K689" s="944" t="s">
        <v>308</v>
      </c>
      <c r="L689" s="72">
        <v>4</v>
      </c>
      <c r="M689" s="1061">
        <v>0.6</v>
      </c>
      <c r="N689" s="38">
        <v>0.6</v>
      </c>
      <c r="O689" s="1326"/>
      <c r="P689" s="1326"/>
      <c r="Q689" s="1327"/>
      <c r="R689" s="1328"/>
      <c r="S689" s="1328"/>
      <c r="T689" s="1328"/>
      <c r="U689" s="1328"/>
      <c r="V689" s="1329"/>
      <c r="W689" s="5478"/>
      <c r="X689" s="529"/>
      <c r="Y689" s="5357"/>
      <c r="Z689" s="1288" t="s">
        <v>1382</v>
      </c>
      <c r="AA689"/>
      <c r="AB689" s="529"/>
    </row>
    <row r="690" spans="1:28" ht="18" customHeight="1">
      <c r="A690" s="5357"/>
      <c r="B690" s="5652" t="s">
        <v>388</v>
      </c>
      <c r="C690" s="5653"/>
      <c r="D690" s="5653"/>
      <c r="E690" s="5653"/>
      <c r="F690" s="5653"/>
      <c r="G690" s="5653"/>
      <c r="H690" s="5653"/>
      <c r="I690" s="5653"/>
      <c r="J690" s="5653"/>
      <c r="K690" s="5653"/>
      <c r="L690" s="5653"/>
      <c r="M690" s="5653"/>
      <c r="N690" s="5654"/>
      <c r="O690" s="1326"/>
      <c r="P690" s="1326"/>
      <c r="Q690" s="1327"/>
      <c r="R690" s="1328"/>
      <c r="S690" s="1328"/>
      <c r="T690" s="1328"/>
      <c r="U690" s="1328"/>
      <c r="V690" s="1329"/>
      <c r="W690" s="5478"/>
      <c r="X690" s="529"/>
      <c r="Y690" s="5357"/>
      <c r="Z690" s="1288" t="s">
        <v>1382</v>
      </c>
      <c r="AA690"/>
      <c r="AB690" s="529"/>
    </row>
    <row r="691" spans="1:28" ht="18" customHeight="1">
      <c r="A691" s="5357"/>
      <c r="B691" s="1396" t="s">
        <v>27</v>
      </c>
      <c r="C691" s="984" t="s">
        <v>1276</v>
      </c>
      <c r="D691" s="985"/>
      <c r="E691" s="985"/>
      <c r="F691" s="985"/>
      <c r="G691" s="985"/>
      <c r="H691" s="985"/>
      <c r="I691" s="986"/>
      <c r="J691" s="986"/>
      <c r="K691" s="986"/>
      <c r="L691" s="986"/>
      <c r="M691" s="986"/>
      <c r="N691" s="29"/>
      <c r="O691" s="1326"/>
      <c r="P691" s="1326"/>
      <c r="Q691" s="1327"/>
      <c r="R691" s="1328"/>
      <c r="S691" s="1328"/>
      <c r="T691" s="1328"/>
      <c r="U691" s="1328"/>
      <c r="V691" s="1329"/>
      <c r="W691" s="5478"/>
      <c r="X691" s="529"/>
      <c r="Y691" s="5357"/>
      <c r="Z691" s="1288" t="s">
        <v>1382</v>
      </c>
      <c r="AA691"/>
      <c r="AB691" s="529"/>
    </row>
    <row r="692" spans="1:28" ht="18" customHeight="1">
      <c r="A692" s="5357"/>
      <c r="B692" s="5314" t="s">
        <v>30</v>
      </c>
      <c r="C692" s="987" t="s">
        <v>32</v>
      </c>
      <c r="D692" s="985"/>
      <c r="E692" s="985"/>
      <c r="F692" s="985"/>
      <c r="G692" s="985"/>
      <c r="H692" s="985"/>
      <c r="I692" s="986"/>
      <c r="J692" s="986"/>
      <c r="K692" s="986"/>
      <c r="L692" s="986"/>
      <c r="M692" s="986"/>
      <c r="N692" s="29"/>
      <c r="O692" s="1326"/>
      <c r="P692" s="1326"/>
      <c r="Q692" s="1327"/>
      <c r="R692" s="1328"/>
      <c r="S692" s="1328"/>
      <c r="T692" s="1328"/>
      <c r="U692" s="1328"/>
      <c r="V692" s="1329"/>
      <c r="W692" s="5478"/>
      <c r="X692" s="529"/>
      <c r="Y692" s="5357"/>
      <c r="Z692" s="1288" t="s">
        <v>1382</v>
      </c>
      <c r="AA692"/>
      <c r="AB692" s="529"/>
    </row>
    <row r="693" spans="1:28" ht="18" customHeight="1">
      <c r="A693" s="5357"/>
      <c r="B693" s="5314"/>
      <c r="C693" s="987" t="s">
        <v>1259</v>
      </c>
      <c r="D693" s="985"/>
      <c r="E693" s="985"/>
      <c r="F693" s="985"/>
      <c r="G693" s="985"/>
      <c r="H693" s="985"/>
      <c r="I693" s="986"/>
      <c r="J693" s="986"/>
      <c r="K693" s="986"/>
      <c r="L693" s="986"/>
      <c r="M693" s="986"/>
      <c r="N693" s="29"/>
      <c r="O693" s="1326"/>
      <c r="P693" s="1326"/>
      <c r="Q693" s="1327"/>
      <c r="R693" s="1328"/>
      <c r="S693" s="1328"/>
      <c r="T693" s="1328"/>
      <c r="U693" s="1328"/>
      <c r="V693" s="1329"/>
      <c r="W693" s="5478"/>
      <c r="X693" s="529"/>
      <c r="Y693" s="5357"/>
      <c r="Z693" s="1288" t="s">
        <v>1382</v>
      </c>
      <c r="AA693"/>
      <c r="AB693" s="529"/>
    </row>
    <row r="694" spans="1:28" ht="18" customHeight="1">
      <c r="A694" s="5357"/>
      <c r="B694" s="5314"/>
      <c r="C694" s="987" t="s">
        <v>1268</v>
      </c>
      <c r="D694" s="985"/>
      <c r="E694" s="985"/>
      <c r="F694" s="985"/>
      <c r="G694" s="985"/>
      <c r="H694" s="985"/>
      <c r="I694" s="986"/>
      <c r="J694" s="986"/>
      <c r="K694" s="986"/>
      <c r="L694" s="986"/>
      <c r="M694" s="986"/>
      <c r="N694" s="29"/>
      <c r="O694" s="1326"/>
      <c r="P694" s="1326"/>
      <c r="Q694" s="1327"/>
      <c r="R694" s="1328"/>
      <c r="S694" s="1328"/>
      <c r="T694" s="1328"/>
      <c r="U694" s="1328"/>
      <c r="V694" s="1329"/>
      <c r="W694" s="5478"/>
      <c r="X694" s="529"/>
      <c r="Y694" s="5357"/>
      <c r="Z694" s="1288" t="s">
        <v>1382</v>
      </c>
      <c r="AA694"/>
      <c r="AB694" s="529"/>
    </row>
    <row r="695" spans="1:28" ht="18" customHeight="1">
      <c r="A695" s="5357"/>
      <c r="B695" s="1397" t="s">
        <v>248</v>
      </c>
      <c r="C695" s="988" t="s">
        <v>279</v>
      </c>
      <c r="D695" s="985"/>
      <c r="E695" s="985"/>
      <c r="F695" s="985"/>
      <c r="G695" s="985"/>
      <c r="H695" s="985"/>
      <c r="I695" s="986"/>
      <c r="J695" s="986"/>
      <c r="K695" s="986"/>
      <c r="L695" s="986"/>
      <c r="M695" s="986"/>
      <c r="N695" s="29"/>
      <c r="O695" s="1326"/>
      <c r="P695" s="1326"/>
      <c r="Q695" s="1327"/>
      <c r="R695" s="1328"/>
      <c r="S695" s="1328"/>
      <c r="T695" s="1328"/>
      <c r="U695" s="1328"/>
      <c r="V695" s="1329"/>
      <c r="W695" s="5478"/>
      <c r="X695" s="529"/>
      <c r="Y695" s="5357"/>
      <c r="Z695" s="1288" t="s">
        <v>1382</v>
      </c>
      <c r="AA695"/>
      <c r="AB695" s="529"/>
    </row>
    <row r="696" spans="1:28" ht="18" customHeight="1">
      <c r="A696" s="5357"/>
      <c r="B696" s="1398" t="s">
        <v>12</v>
      </c>
      <c r="C696" s="989" t="s">
        <v>23</v>
      </c>
      <c r="D696" s="985"/>
      <c r="E696" s="985"/>
      <c r="F696" s="985"/>
      <c r="G696" s="985"/>
      <c r="H696" s="985"/>
      <c r="I696" s="986"/>
      <c r="J696" s="986"/>
      <c r="K696" s="986"/>
      <c r="L696" s="986"/>
      <c r="M696" s="986"/>
      <c r="N696" s="29"/>
      <c r="O696" s="1326"/>
      <c r="P696" s="1326"/>
      <c r="Q696" s="1327"/>
      <c r="R696" s="1328"/>
      <c r="S696" s="1328"/>
      <c r="T696" s="1328"/>
      <c r="U696" s="1328"/>
      <c r="V696" s="1329"/>
      <c r="W696" s="5478"/>
      <c r="X696" s="529"/>
      <c r="Y696" s="5357"/>
      <c r="Z696" s="1288" t="s">
        <v>1382</v>
      </c>
      <c r="AA696"/>
      <c r="AB696" s="529"/>
    </row>
    <row r="697" spans="1:28" ht="18" customHeight="1">
      <c r="A697" s="5357"/>
      <c r="B697" s="1399"/>
      <c r="C697" s="990" t="s">
        <v>1258</v>
      </c>
      <c r="D697" s="985"/>
      <c r="E697" s="985"/>
      <c r="F697" s="985"/>
      <c r="G697" s="985"/>
      <c r="H697" s="985"/>
      <c r="I697" s="986"/>
      <c r="J697" s="986"/>
      <c r="K697" s="986"/>
      <c r="L697" s="986"/>
      <c r="M697" s="986"/>
      <c r="N697" s="29"/>
      <c r="O697" s="1326"/>
      <c r="P697" s="1326"/>
      <c r="Q697" s="1327"/>
      <c r="R697" s="1328"/>
      <c r="S697" s="1328"/>
      <c r="T697" s="1328"/>
      <c r="U697" s="1328"/>
      <c r="V697" s="1329"/>
      <c r="W697" s="5478"/>
      <c r="X697" s="529"/>
      <c r="Y697" s="5357"/>
      <c r="Z697" s="1288" t="s">
        <v>1382</v>
      </c>
      <c r="AA697"/>
      <c r="AB697" s="529"/>
    </row>
    <row r="698" spans="1:28" ht="18" customHeight="1">
      <c r="A698" s="5357"/>
      <c r="B698" s="1399" t="s">
        <v>13</v>
      </c>
      <c r="C698" s="991" t="s">
        <v>24</v>
      </c>
      <c r="D698" s="985"/>
      <c r="E698" s="985"/>
      <c r="F698" s="985"/>
      <c r="G698" s="985"/>
      <c r="H698" s="985"/>
      <c r="I698" s="986"/>
      <c r="J698" s="986"/>
      <c r="K698" s="986"/>
      <c r="L698" s="986"/>
      <c r="M698" s="986"/>
      <c r="N698" s="29"/>
      <c r="O698" s="1326"/>
      <c r="P698" s="1326"/>
      <c r="Q698" s="1327"/>
      <c r="R698" s="1328"/>
      <c r="S698" s="1328"/>
      <c r="T698" s="1328"/>
      <c r="U698" s="1328"/>
      <c r="V698" s="1329"/>
      <c r="W698" s="5478"/>
      <c r="X698" s="529"/>
      <c r="Y698" s="5357"/>
      <c r="Z698" s="1288" t="s">
        <v>1382</v>
      </c>
      <c r="AA698"/>
      <c r="AB698" s="529"/>
    </row>
    <row r="699" spans="1:28" ht="18" customHeight="1">
      <c r="A699" s="5357"/>
      <c r="B699" s="24" t="s">
        <v>253</v>
      </c>
      <c r="C699" s="5320" t="str">
        <f ca="1">CELL("nomfichier")</f>
        <v>E:\0-UPRT\1-UPRT.FR-SITE-WEB\ff-fiches-fabrications\ff-fiches-fabrication-maj-08-2020\[ff-14.B-restauration-10.postits-portions.xlsx]Nota</v>
      </c>
      <c r="D699" s="5320"/>
      <c r="E699" s="5320"/>
      <c r="F699" s="5320"/>
      <c r="G699" s="5320"/>
      <c r="H699" s="5320"/>
      <c r="I699" s="5320"/>
      <c r="J699" s="5320"/>
      <c r="K699" s="5320"/>
      <c r="L699" s="5320"/>
      <c r="M699" s="5320"/>
      <c r="N699" s="5321"/>
      <c r="O699" s="1326"/>
      <c r="P699" s="1326"/>
      <c r="Q699" s="1327"/>
      <c r="R699" s="1328"/>
      <c r="S699" s="1328"/>
      <c r="T699" s="1328"/>
      <c r="U699" s="1328"/>
      <c r="V699" s="1329"/>
      <c r="W699" s="5478"/>
      <c r="X699" s="529"/>
      <c r="Y699" s="5357"/>
      <c r="Z699" s="1288" t="s">
        <v>1382</v>
      </c>
      <c r="AA699"/>
      <c r="AB699" s="529"/>
    </row>
    <row r="700" spans="1:28" ht="18" customHeight="1">
      <c r="A700" s="5357"/>
      <c r="B700" s="1325" t="s">
        <v>255</v>
      </c>
      <c r="C700" s="5299" t="s">
        <v>1437</v>
      </c>
      <c r="D700" s="5299"/>
      <c r="E700" s="5299"/>
      <c r="F700" s="5299"/>
      <c r="G700" s="5299"/>
      <c r="H700" s="5299"/>
      <c r="I700" s="5299"/>
      <c r="J700" s="5299"/>
      <c r="K700" s="5299"/>
      <c r="L700" s="5299"/>
      <c r="M700" s="5299"/>
      <c r="N700" s="5322"/>
      <c r="O700" s="1326"/>
      <c r="P700" s="1326"/>
      <c r="Q700" s="1327"/>
      <c r="R700" s="1328"/>
      <c r="S700" s="1328"/>
      <c r="T700" s="1328"/>
      <c r="U700" s="1328"/>
      <c r="V700" s="1329"/>
      <c r="W700" s="5478"/>
      <c r="X700" s="529"/>
      <c r="Y700" s="5357"/>
      <c r="Z700" s="1288" t="s">
        <v>1382</v>
      </c>
      <c r="AA700"/>
      <c r="AB700" s="529"/>
    </row>
    <row r="701" spans="1:28" ht="18" customHeight="1" thickBot="1">
      <c r="A701" s="5357"/>
      <c r="B701" s="5300" t="s">
        <v>258</v>
      </c>
      <c r="C701" s="5052"/>
      <c r="D701" s="5052"/>
      <c r="E701" s="5052"/>
      <c r="F701" s="5052"/>
      <c r="G701" s="5052"/>
      <c r="H701" s="5052"/>
      <c r="I701" s="5052"/>
      <c r="J701" s="5052"/>
      <c r="K701" s="5052"/>
      <c r="L701" s="5052"/>
      <c r="M701" s="5052"/>
      <c r="N701" s="5301"/>
      <c r="O701" s="1326"/>
      <c r="P701" s="1326"/>
      <c r="Q701" s="1327"/>
      <c r="R701" s="1328"/>
      <c r="S701" s="1328"/>
      <c r="T701" s="1328"/>
      <c r="U701" s="1328"/>
      <c r="V701" s="1329"/>
      <c r="W701" s="5478"/>
      <c r="X701" s="529"/>
      <c r="Y701" s="5357"/>
      <c r="Z701" s="1288" t="s">
        <v>1382</v>
      </c>
      <c r="AA701"/>
      <c r="AB701" s="529"/>
    </row>
    <row r="702" spans="1:28" ht="18" customHeight="1">
      <c r="A702" s="1402"/>
      <c r="B702" s="1403"/>
      <c r="C702" s="1403"/>
      <c r="D702" s="1404"/>
      <c r="E702" s="1072"/>
      <c r="F702" s="1405"/>
      <c r="G702" s="1406"/>
      <c r="H702" s="1406"/>
      <c r="I702" s="1406"/>
      <c r="J702" s="1406"/>
      <c r="K702" s="1407"/>
      <c r="L702" s="1407"/>
      <c r="M702" s="1407"/>
      <c r="N702" s="1407"/>
      <c r="O702" s="1408"/>
      <c r="P702" s="1408"/>
      <c r="Q702" s="1408"/>
      <c r="R702" s="1408"/>
      <c r="S702" s="1408"/>
      <c r="T702" s="1408"/>
      <c r="U702" s="1408"/>
      <c r="V702" s="1408"/>
      <c r="W702" s="5478"/>
      <c r="X702" s="529"/>
      <c r="Y702" s="1402"/>
      <c r="Z702" s="529"/>
      <c r="AA702" s="529"/>
      <c r="AB702" s="529"/>
    </row>
    <row r="703" spans="1:28" ht="18" customHeight="1">
      <c r="A703" s="1402"/>
      <c r="B703" s="1403"/>
      <c r="C703" s="1403"/>
      <c r="D703" s="1404"/>
      <c r="E703" s="1072"/>
      <c r="F703" s="1405"/>
      <c r="G703" s="1406"/>
      <c r="H703" s="1406"/>
      <c r="I703" s="1406"/>
      <c r="J703" s="1406"/>
      <c r="K703" s="1407"/>
      <c r="L703" s="1407"/>
      <c r="M703" s="1407"/>
      <c r="N703" s="1407"/>
      <c r="O703" s="1408"/>
      <c r="P703" s="1408"/>
      <c r="Q703" s="1408"/>
      <c r="R703" s="1408"/>
      <c r="S703" s="1408"/>
      <c r="T703" s="1408"/>
      <c r="U703" s="1408"/>
      <c r="V703" s="1408"/>
      <c r="W703" s="5478"/>
      <c r="X703" s="529"/>
      <c r="Y703" s="1402"/>
      <c r="Z703" s="529"/>
      <c r="AA703" s="529"/>
      <c r="AB703" s="529"/>
    </row>
    <row r="704" spans="1:28" ht="18" customHeight="1" thickBot="1">
      <c r="A704" s="1436"/>
      <c r="B704" s="1437"/>
      <c r="C704" s="1437"/>
      <c r="D704" s="1438"/>
      <c r="E704" s="1439"/>
      <c r="F704" s="1405"/>
      <c r="G704" s="1406"/>
      <c r="H704" s="1406"/>
      <c r="I704" s="1406"/>
      <c r="J704" s="1406"/>
      <c r="K704" s="1407"/>
      <c r="L704" s="1407"/>
      <c r="M704" s="1407"/>
      <c r="N704" s="1407"/>
      <c r="O704" s="1408"/>
      <c r="P704" s="1408"/>
      <c r="Q704" s="1408"/>
      <c r="R704" s="1408"/>
      <c r="S704" s="1408"/>
      <c r="T704" s="1408"/>
      <c r="U704" s="1408"/>
      <c r="V704" s="1408"/>
      <c r="W704" s="5478"/>
      <c r="X704" s="529"/>
      <c r="Y704" s="1436"/>
      <c r="Z704" s="5508" t="s">
        <v>1444</v>
      </c>
      <c r="AA704" s="5508"/>
      <c r="AB704" s="529"/>
    </row>
    <row r="705" spans="1:28" ht="18" customHeight="1">
      <c r="A705" s="5399" t="s">
        <v>243</v>
      </c>
      <c r="B705" s="5596" t="s">
        <v>321</v>
      </c>
      <c r="C705" s="5597"/>
      <c r="D705" s="5597"/>
      <c r="E705" s="5597"/>
      <c r="F705" s="5597"/>
      <c r="G705" s="5597"/>
      <c r="H705" s="5597"/>
      <c r="I705" s="5597"/>
      <c r="J705" s="5597"/>
      <c r="K705" s="5597"/>
      <c r="L705" s="5597"/>
      <c r="M705" s="5597"/>
      <c r="N705" s="5405">
        <v>6</v>
      </c>
      <c r="O705" s="5369" t="str">
        <f>B705</f>
        <v>NOM de la recette a saisir ICI</v>
      </c>
      <c r="P705" s="5370"/>
      <c r="Q705" s="5370"/>
      <c r="R705" s="5370"/>
      <c r="S705" s="5370"/>
      <c r="T705" s="5370"/>
      <c r="U705" s="5370"/>
      <c r="V705" s="5371"/>
      <c r="W705" s="5478"/>
      <c r="X705" s="529"/>
      <c r="Y705" s="5399" t="s">
        <v>243</v>
      </c>
      <c r="Z705" s="5508"/>
      <c r="AA705" s="5508"/>
      <c r="AB705" s="529"/>
    </row>
    <row r="706" spans="1:28" ht="18" customHeight="1">
      <c r="A706" s="5400"/>
      <c r="B706" s="5598"/>
      <c r="C706" s="5599"/>
      <c r="D706" s="5599"/>
      <c r="E706" s="5599"/>
      <c r="F706" s="5599"/>
      <c r="G706" s="5599"/>
      <c r="H706" s="5599"/>
      <c r="I706" s="5599"/>
      <c r="J706" s="5599"/>
      <c r="K706" s="5599"/>
      <c r="L706" s="5599"/>
      <c r="M706" s="5599"/>
      <c r="N706" s="5406"/>
      <c r="O706" s="5369"/>
      <c r="P706" s="5370"/>
      <c r="Q706" s="5370"/>
      <c r="R706" s="5370"/>
      <c r="S706" s="5370"/>
      <c r="T706" s="5370"/>
      <c r="U706" s="5370"/>
      <c r="V706" s="5371"/>
      <c r="W706" s="5478"/>
      <c r="X706" s="529"/>
      <c r="Y706" s="5400"/>
      <c r="Z706" s="5508"/>
      <c r="AA706" s="5508"/>
      <c r="AB706" s="529"/>
    </row>
    <row r="707" spans="1:28" ht="18" customHeight="1">
      <c r="A707" s="5400"/>
      <c r="B707" s="5598"/>
      <c r="C707" s="5599"/>
      <c r="D707" s="5599"/>
      <c r="E707" s="5599"/>
      <c r="F707" s="5599"/>
      <c r="G707" s="5599"/>
      <c r="H707" s="5599"/>
      <c r="I707" s="5599"/>
      <c r="J707" s="5599"/>
      <c r="K707" s="5599"/>
      <c r="L707" s="5599"/>
      <c r="M707" s="5599"/>
      <c r="N707" s="5406"/>
      <c r="O707" s="5369"/>
      <c r="P707" s="5370"/>
      <c r="Q707" s="5370"/>
      <c r="R707" s="5370"/>
      <c r="S707" s="5370"/>
      <c r="T707" s="5370"/>
      <c r="U707" s="5370"/>
      <c r="V707" s="5371"/>
      <c r="W707" s="5478"/>
      <c r="X707" s="529"/>
      <c r="Y707" s="5400"/>
      <c r="Z707" s="5508"/>
      <c r="AA707" s="5508"/>
      <c r="AB707" s="529"/>
    </row>
    <row r="708" spans="1:28" ht="18" customHeight="1">
      <c r="A708" s="5357"/>
      <c r="B708" s="5358" t="s">
        <v>277</v>
      </c>
      <c r="C708" s="5359"/>
      <c r="D708" s="5360" t="s">
        <v>278</v>
      </c>
      <c r="E708" s="5360"/>
      <c r="F708" s="5360"/>
      <c r="G708" s="5360"/>
      <c r="H708" s="5360"/>
      <c r="I708" s="5360"/>
      <c r="J708" s="5360"/>
      <c r="K708" s="5360"/>
      <c r="L708" s="5360"/>
      <c r="M708" s="5360"/>
      <c r="N708" s="5361"/>
      <c r="O708" s="5369" t="str">
        <f>D708</f>
        <v xml:space="preserve"> ?  Si vous avez plusieurs postits pour une recette NOM DE LA RECETTE MÈRE</v>
      </c>
      <c r="P708" s="5370"/>
      <c r="Q708" s="5370"/>
      <c r="R708" s="5370"/>
      <c r="S708" s="5370"/>
      <c r="T708" s="5370"/>
      <c r="U708" s="5370"/>
      <c r="V708" s="5371"/>
      <c r="W708" s="5478"/>
      <c r="X708" s="529"/>
      <c r="Y708" s="5357"/>
      <c r="Z708" s="1288" t="s">
        <v>1382</v>
      </c>
      <c r="AA708"/>
      <c r="AB708" s="529"/>
    </row>
    <row r="709" spans="1:28" ht="18" customHeight="1">
      <c r="A709" s="5357"/>
      <c r="B709" s="5358"/>
      <c r="C709" s="5359"/>
      <c r="D709" s="5360"/>
      <c r="E709" s="5360"/>
      <c r="F709" s="5360"/>
      <c r="G709" s="5360"/>
      <c r="H709" s="5360"/>
      <c r="I709" s="5360"/>
      <c r="J709" s="5360"/>
      <c r="K709" s="5360"/>
      <c r="L709" s="5360"/>
      <c r="M709" s="5360"/>
      <c r="N709" s="5361"/>
      <c r="O709" s="5369"/>
      <c r="P709" s="5370"/>
      <c r="Q709" s="5370"/>
      <c r="R709" s="5370"/>
      <c r="S709" s="5370"/>
      <c r="T709" s="5370"/>
      <c r="U709" s="5370"/>
      <c r="V709" s="5371"/>
      <c r="W709" s="5478"/>
      <c r="X709" s="529"/>
      <c r="Y709" s="5357"/>
      <c r="Z709" s="1288" t="s">
        <v>1382</v>
      </c>
      <c r="AA709"/>
      <c r="AB709" s="529"/>
    </row>
    <row r="710" spans="1:28" ht="18" customHeight="1">
      <c r="A710" s="5357"/>
      <c r="B710" s="5470" t="s">
        <v>324</v>
      </c>
      <c r="C710" s="5471"/>
      <c r="D710" s="5471"/>
      <c r="E710" s="5471"/>
      <c r="F710" s="5471"/>
      <c r="G710" s="5471"/>
      <c r="H710" s="5471"/>
      <c r="I710" s="5471"/>
      <c r="J710" s="5471"/>
      <c r="K710" s="5471"/>
      <c r="L710" s="5471"/>
      <c r="M710" s="5471"/>
      <c r="N710" s="5472"/>
      <c r="O710" s="5369" t="str">
        <f>B710</f>
        <v>AUTEUR</v>
      </c>
      <c r="P710" s="5370"/>
      <c r="Q710" s="5370"/>
      <c r="R710" s="5370"/>
      <c r="S710" s="5370"/>
      <c r="T710" s="5370"/>
      <c r="U710" s="5370"/>
      <c r="V710" s="5371"/>
      <c r="W710" s="5478"/>
      <c r="X710" s="529"/>
      <c r="Y710" s="5357"/>
      <c r="Z710" s="1288" t="s">
        <v>1382</v>
      </c>
      <c r="AA710"/>
      <c r="AB710" s="529"/>
    </row>
    <row r="711" spans="1:28" ht="18" customHeight="1">
      <c r="A711" s="5357"/>
      <c r="B711" s="5470"/>
      <c r="C711" s="5471"/>
      <c r="D711" s="5471"/>
      <c r="E711" s="5471"/>
      <c r="F711" s="5471"/>
      <c r="G711" s="5471"/>
      <c r="H711" s="5471"/>
      <c r="I711" s="5471"/>
      <c r="J711" s="5471"/>
      <c r="K711" s="5471"/>
      <c r="L711" s="5471"/>
      <c r="M711" s="5471"/>
      <c r="N711" s="5472"/>
      <c r="O711" s="5369"/>
      <c r="P711" s="5370"/>
      <c r="Q711" s="5370"/>
      <c r="R711" s="5370"/>
      <c r="S711" s="5370"/>
      <c r="T711" s="5370"/>
      <c r="U711" s="5370"/>
      <c r="V711" s="5371"/>
      <c r="W711" s="5478"/>
      <c r="X711" s="529"/>
      <c r="Y711" s="5357"/>
      <c r="Z711" s="1288" t="s">
        <v>1382</v>
      </c>
      <c r="AA711"/>
      <c r="AB711" s="529"/>
    </row>
    <row r="712" spans="1:28" ht="18" customHeight="1">
      <c r="A712" s="5357"/>
      <c r="B712" s="5372" t="s">
        <v>326</v>
      </c>
      <c r="C712" s="5373"/>
      <c r="D712" s="5373"/>
      <c r="E712" s="5373"/>
      <c r="F712" s="5373"/>
      <c r="G712" s="5373"/>
      <c r="H712" s="5373"/>
      <c r="I712" s="5373"/>
      <c r="J712" s="5373"/>
      <c r="K712" s="5373"/>
      <c r="L712" s="5373"/>
      <c r="M712" s="5373"/>
      <c r="N712" s="5374"/>
      <c r="O712" s="1326"/>
      <c r="P712" s="1326"/>
      <c r="Q712" s="1327"/>
      <c r="R712" s="1328"/>
      <c r="S712" s="1328"/>
      <c r="T712" s="1328"/>
      <c r="U712" s="1328"/>
      <c r="V712" s="1329"/>
      <c r="W712" s="5478"/>
      <c r="X712" s="529"/>
      <c r="Y712" s="5357"/>
      <c r="Z712" s="1288" t="s">
        <v>1382</v>
      </c>
      <c r="AA712"/>
      <c r="AB712" s="529"/>
    </row>
    <row r="713" spans="1:28" ht="18" customHeight="1">
      <c r="A713" s="5357"/>
      <c r="B713" s="5372"/>
      <c r="C713" s="5373"/>
      <c r="D713" s="5373"/>
      <c r="E713" s="5373"/>
      <c r="F713" s="5373"/>
      <c r="G713" s="5373"/>
      <c r="H713" s="5373"/>
      <c r="I713" s="5373"/>
      <c r="J713" s="5373"/>
      <c r="K713" s="5373"/>
      <c r="L713" s="5373"/>
      <c r="M713" s="5373"/>
      <c r="N713" s="5374"/>
      <c r="O713" s="1326"/>
      <c r="P713" s="1326"/>
      <c r="Q713" s="1327"/>
      <c r="R713" s="1328"/>
      <c r="S713" s="1328"/>
      <c r="T713" s="1328"/>
      <c r="U713" s="1328"/>
      <c r="V713" s="1329"/>
      <c r="W713" s="5478"/>
      <c r="X713" s="529"/>
      <c r="Y713" s="5357"/>
      <c r="Z713" s="1288" t="s">
        <v>1382</v>
      </c>
      <c r="AA713"/>
      <c r="AB713" s="529"/>
    </row>
    <row r="714" spans="1:28" ht="18" customHeight="1">
      <c r="A714" s="5357"/>
      <c r="B714" s="5372"/>
      <c r="C714" s="5373"/>
      <c r="D714" s="5373"/>
      <c r="E714" s="5373"/>
      <c r="F714" s="5373"/>
      <c r="G714" s="5373"/>
      <c r="H714" s="5373"/>
      <c r="I714" s="5373"/>
      <c r="J714" s="5373"/>
      <c r="K714" s="5373"/>
      <c r="L714" s="5373"/>
      <c r="M714" s="5373"/>
      <c r="N714" s="5374"/>
      <c r="O714" s="1326"/>
      <c r="P714" s="1326"/>
      <c r="Q714" s="1327"/>
      <c r="R714" s="1328"/>
      <c r="S714" s="1328"/>
      <c r="T714" s="1328"/>
      <c r="U714" s="1328"/>
      <c r="V714" s="1329"/>
      <c r="W714" s="5478"/>
      <c r="X714" s="529"/>
      <c r="Y714" s="5357"/>
      <c r="Z714" s="1288" t="s">
        <v>1382</v>
      </c>
      <c r="AA714"/>
      <c r="AB714" s="529"/>
    </row>
    <row r="715" spans="1:28" ht="18" customHeight="1">
      <c r="A715" s="5357"/>
      <c r="B715" s="5372"/>
      <c r="C715" s="5373"/>
      <c r="D715" s="5373"/>
      <c r="E715" s="5373"/>
      <c r="F715" s="5373"/>
      <c r="G715" s="5373"/>
      <c r="H715" s="5373"/>
      <c r="I715" s="5373"/>
      <c r="J715" s="5373"/>
      <c r="K715" s="5373"/>
      <c r="L715" s="5373"/>
      <c r="M715" s="5373"/>
      <c r="N715" s="5374"/>
      <c r="O715" s="1326"/>
      <c r="P715" s="1326"/>
      <c r="Q715" s="1327"/>
      <c r="R715" s="1328"/>
      <c r="S715" s="1328"/>
      <c r="T715" s="1328"/>
      <c r="U715" s="1328"/>
      <c r="V715" s="1329"/>
      <c r="W715" s="5478"/>
      <c r="X715" s="529"/>
      <c r="Y715" s="5357"/>
      <c r="Z715" s="1288" t="s">
        <v>1382</v>
      </c>
      <c r="AA715"/>
      <c r="AB715" s="529"/>
    </row>
    <row r="716" spans="1:28" ht="18" customHeight="1">
      <c r="A716" s="5357"/>
      <c r="B716" s="5372"/>
      <c r="C716" s="5373"/>
      <c r="D716" s="5373"/>
      <c r="E716" s="5373"/>
      <c r="F716" s="5373"/>
      <c r="G716" s="5373"/>
      <c r="H716" s="5373"/>
      <c r="I716" s="5373"/>
      <c r="J716" s="5373"/>
      <c r="K716" s="5373"/>
      <c r="L716" s="5373"/>
      <c r="M716" s="5373"/>
      <c r="N716" s="5374"/>
      <c r="O716" s="1326"/>
      <c r="P716" s="1326"/>
      <c r="Q716" s="1327"/>
      <c r="R716" s="1328"/>
      <c r="S716" s="1328"/>
      <c r="T716" s="1328"/>
      <c r="U716" s="1328"/>
      <c r="V716" s="1329"/>
      <c r="W716" s="5478"/>
      <c r="X716" s="529"/>
      <c r="Y716" s="5357"/>
      <c r="Z716" s="1288" t="s">
        <v>1382</v>
      </c>
      <c r="AA716"/>
      <c r="AB716" s="529"/>
    </row>
    <row r="717" spans="1:28" ht="18" customHeight="1">
      <c r="A717" s="5357"/>
      <c r="B717" s="5375"/>
      <c r="C717" s="5376"/>
      <c r="D717" s="5376"/>
      <c r="E717" s="5376"/>
      <c r="F717" s="5376"/>
      <c r="G717" s="5376"/>
      <c r="H717" s="5376"/>
      <c r="I717" s="5376"/>
      <c r="J717" s="5376"/>
      <c r="K717" s="5376"/>
      <c r="L717" s="5376"/>
      <c r="M717" s="5376"/>
      <c r="N717" s="5377"/>
      <c r="O717" s="1469"/>
      <c r="P717" s="1470"/>
      <c r="Q717" s="1470"/>
      <c r="R717" s="1470"/>
      <c r="S717" s="1471"/>
      <c r="T717" s="1471"/>
      <c r="U717" s="1471"/>
      <c r="V717" s="1472"/>
      <c r="W717" s="5478"/>
      <c r="X717" s="529"/>
      <c r="Y717" s="5357"/>
      <c r="Z717" s="1288" t="s">
        <v>1382</v>
      </c>
      <c r="AA717"/>
      <c r="AB717" s="529"/>
    </row>
    <row r="718" spans="1:28" ht="18" customHeight="1">
      <c r="A718" s="5357"/>
      <c r="B718" s="1474" t="s">
        <v>28</v>
      </c>
      <c r="C718" s="1475"/>
      <c r="D718" s="1476" t="s">
        <v>516</v>
      </c>
      <c r="E718" s="1477"/>
      <c r="F718" s="1478" t="s">
        <v>517</v>
      </c>
      <c r="G718" s="1479">
        <v>1</v>
      </c>
      <c r="H718" s="1480" t="s">
        <v>376</v>
      </c>
      <c r="I718" s="1481" t="str">
        <f>B705</f>
        <v>NOM de la recette a saisir ICI</v>
      </c>
      <c r="J718" s="994"/>
      <c r="K718" s="994"/>
      <c r="L718" s="1475"/>
      <c r="M718" s="5592" t="s">
        <v>13</v>
      </c>
      <c r="N718" s="5593"/>
      <c r="O718" s="5395" t="s">
        <v>1417</v>
      </c>
      <c r="P718" s="5396"/>
      <c r="Q718" s="5396"/>
      <c r="R718" s="5396"/>
      <c r="S718" s="5396"/>
      <c r="T718" s="5396"/>
      <c r="U718" s="5378">
        <f>H51</f>
        <v>16</v>
      </c>
      <c r="V718" s="5379"/>
      <c r="W718" s="5478"/>
      <c r="X718" s="529"/>
      <c r="Y718" s="5357"/>
      <c r="Z718" s="1288" t="s">
        <v>1382</v>
      </c>
      <c r="AA718"/>
      <c r="AB718" s="529"/>
    </row>
    <row r="719" spans="1:28" ht="18" customHeight="1">
      <c r="A719" s="5357"/>
      <c r="B719" s="1482" t="s">
        <v>12</v>
      </c>
      <c r="C719" s="1478" t="s">
        <v>518</v>
      </c>
      <c r="D719" s="1513" t="str">
        <f>C720</f>
        <v>portions</v>
      </c>
      <c r="E719" s="1240"/>
      <c r="F719" s="1478" t="s">
        <v>519</v>
      </c>
      <c r="G719" s="1483">
        <f>(M720/K720)*G718</f>
        <v>2000</v>
      </c>
      <c r="H719" s="1475"/>
      <c r="I719" s="1475"/>
      <c r="J719" s="1475"/>
      <c r="K719" s="1475"/>
      <c r="L719" s="1475"/>
      <c r="M719" s="5655" t="str">
        <f>C720</f>
        <v>portions</v>
      </c>
      <c r="N719" s="5656"/>
      <c r="O719" s="5395"/>
      <c r="P719" s="5396"/>
      <c r="Q719" s="5396"/>
      <c r="R719" s="5396"/>
      <c r="S719" s="5396"/>
      <c r="T719" s="5396"/>
      <c r="U719" s="5378"/>
      <c r="V719" s="5379"/>
      <c r="W719" s="5478"/>
      <c r="X719" s="529"/>
      <c r="Y719" s="5357"/>
      <c r="Z719" s="1288" t="s">
        <v>1382</v>
      </c>
      <c r="AA719"/>
      <c r="AB719" s="529"/>
    </row>
    <row r="720" spans="1:28" ht="18" customHeight="1">
      <c r="A720" s="5357"/>
      <c r="B720" s="5586">
        <v>4</v>
      </c>
      <c r="C720" s="5587" t="s">
        <v>520</v>
      </c>
      <c r="D720" s="1484"/>
      <c r="E720" s="1484"/>
      <c r="F720" s="1485" t="s">
        <v>521</v>
      </c>
      <c r="G720" s="1486">
        <f>B720</f>
        <v>4</v>
      </c>
      <c r="H720" s="1485" t="str">
        <f>C720</f>
        <v>portions</v>
      </c>
      <c r="I720" s="1484"/>
      <c r="J720" s="5588" t="s">
        <v>522</v>
      </c>
      <c r="K720" s="5589">
        <f>N768</f>
        <v>5.0000000000000001E-3</v>
      </c>
      <c r="L720" s="1487"/>
      <c r="M720" s="5590">
        <v>10</v>
      </c>
      <c r="N720" s="5591"/>
      <c r="O720" s="5385" t="s">
        <v>1420</v>
      </c>
      <c r="P720" s="5386"/>
      <c r="Q720" s="5386"/>
      <c r="R720" s="5386"/>
      <c r="S720" s="5386"/>
      <c r="T720" s="5386"/>
      <c r="U720" s="5387" t="str">
        <f>Q51</f>
        <v>Portions</v>
      </c>
      <c r="V720" s="5388"/>
      <c r="W720" s="5478"/>
      <c r="X720" s="529"/>
      <c r="Y720" s="5357"/>
      <c r="Z720" s="1288" t="s">
        <v>1382</v>
      </c>
      <c r="AA720"/>
      <c r="AB720" s="529"/>
    </row>
    <row r="721" spans="1:28" ht="18" customHeight="1">
      <c r="A721" s="5357"/>
      <c r="B721" s="5586"/>
      <c r="C721" s="5587"/>
      <c r="D721" s="1484"/>
      <c r="E721" s="1484"/>
      <c r="F721" s="1484"/>
      <c r="G721" s="5577">
        <f>K720/M720</f>
        <v>5.0000000000000001E-4</v>
      </c>
      <c r="H721" s="5577"/>
      <c r="I721" s="1484"/>
      <c r="J721" s="5588"/>
      <c r="K721" s="5589"/>
      <c r="L721" s="1487"/>
      <c r="M721" s="5590"/>
      <c r="N721" s="5591"/>
      <c r="O721" s="5385"/>
      <c r="P721" s="5386"/>
      <c r="Q721" s="5386"/>
      <c r="R721" s="5386"/>
      <c r="S721" s="5386"/>
      <c r="T721" s="5386"/>
      <c r="U721" s="5387"/>
      <c r="V721" s="5388"/>
      <c r="W721" s="5478"/>
      <c r="X721" s="529"/>
      <c r="Y721" s="5357"/>
      <c r="Z721" s="1288" t="s">
        <v>1382</v>
      </c>
      <c r="AA721"/>
      <c r="AB721" s="529"/>
    </row>
    <row r="722" spans="1:28" ht="18" customHeight="1">
      <c r="A722" s="5357"/>
      <c r="B722" s="5375"/>
      <c r="C722" s="5376"/>
      <c r="D722" s="5376"/>
      <c r="E722" s="5376"/>
      <c r="F722" s="5376"/>
      <c r="G722" s="5376"/>
      <c r="H722" s="5376"/>
      <c r="I722" s="5376"/>
      <c r="J722" s="5376"/>
      <c r="K722" s="5376"/>
      <c r="L722" s="5376"/>
      <c r="M722" s="5376"/>
      <c r="N722" s="5377"/>
      <c r="O722" s="1469"/>
      <c r="P722" s="1470"/>
      <c r="Q722" s="1470"/>
      <c r="R722" s="1470"/>
      <c r="S722" s="1471"/>
      <c r="T722" s="1471"/>
      <c r="U722" s="1471"/>
      <c r="V722" s="1472"/>
      <c r="W722" s="5478"/>
      <c r="X722" s="529"/>
      <c r="Y722" s="5357"/>
      <c r="Z722" s="1288" t="s">
        <v>1382</v>
      </c>
      <c r="AA722"/>
      <c r="AB722" s="529"/>
    </row>
    <row r="723" spans="1:28" ht="18" customHeight="1">
      <c r="A723" s="5357"/>
      <c r="B723" s="5601" t="s">
        <v>30</v>
      </c>
      <c r="C723" s="5602"/>
      <c r="D723" s="5602"/>
      <c r="E723" s="5603" t="s">
        <v>1275</v>
      </c>
      <c r="F723" s="5603"/>
      <c r="G723" s="5603"/>
      <c r="H723" s="5603"/>
      <c r="I723" s="5603"/>
      <c r="J723" s="5603"/>
      <c r="K723" s="5603"/>
      <c r="L723" s="1488"/>
      <c r="M723" s="1489"/>
      <c r="N723" s="1490"/>
      <c r="O723" s="1339"/>
      <c r="P723" s="1340"/>
      <c r="Q723" s="1340"/>
      <c r="R723" s="1340"/>
      <c r="S723" s="1341"/>
      <c r="T723" s="1341"/>
      <c r="U723" s="1341"/>
      <c r="V723" s="1342"/>
      <c r="W723" s="5478"/>
      <c r="X723" s="529"/>
      <c r="Y723" s="5357"/>
      <c r="Z723" s="1288" t="s">
        <v>1382</v>
      </c>
      <c r="AA723"/>
      <c r="AB723" s="529"/>
    </row>
    <row r="724" spans="1:28" ht="18" customHeight="1">
      <c r="A724" s="5357"/>
      <c r="B724" s="5581" t="s">
        <v>284</v>
      </c>
      <c r="C724" s="5582" t="s">
        <v>313</v>
      </c>
      <c r="D724" s="5582" t="s">
        <v>341</v>
      </c>
      <c r="E724" s="5603"/>
      <c r="F724" s="5603"/>
      <c r="G724" s="5603"/>
      <c r="H724" s="5603"/>
      <c r="I724" s="5603"/>
      <c r="J724" s="5603"/>
      <c r="K724" s="5603"/>
      <c r="L724" s="1488"/>
      <c r="M724" s="1488"/>
      <c r="N724" s="1491"/>
      <c r="O724" s="1339"/>
      <c r="P724" s="1340"/>
      <c r="Q724" s="1340"/>
      <c r="R724" s="1340"/>
      <c r="S724" s="1341"/>
      <c r="T724" s="1341"/>
      <c r="U724" s="1341"/>
      <c r="V724" s="1342"/>
      <c r="W724" s="5478"/>
      <c r="X724" s="529"/>
      <c r="Y724" s="5357"/>
      <c r="Z724" s="1288" t="s">
        <v>1382</v>
      </c>
      <c r="AA724"/>
      <c r="AB724" s="529"/>
    </row>
    <row r="725" spans="1:28" ht="18" customHeight="1">
      <c r="A725" s="5357"/>
      <c r="B725" s="5581"/>
      <c r="C725" s="5582"/>
      <c r="D725" s="5582"/>
      <c r="E725" s="1492" t="s">
        <v>27</v>
      </c>
      <c r="F725" s="1493"/>
      <c r="G725" s="1493"/>
      <c r="H725" s="1494"/>
      <c r="I725" s="1495"/>
      <c r="J725" s="1496"/>
      <c r="K725" s="1496"/>
      <c r="L725" s="1497"/>
      <c r="M725" s="1497"/>
      <c r="N725" s="1498"/>
      <c r="O725" s="1339"/>
      <c r="P725" s="1340"/>
      <c r="Q725" s="1340"/>
      <c r="R725" s="1340"/>
      <c r="S725" s="1341"/>
      <c r="T725" s="1341"/>
      <c r="U725" s="1341"/>
      <c r="V725" s="1342"/>
      <c r="W725" s="5478"/>
      <c r="X725" s="529"/>
      <c r="Y725" s="5357"/>
      <c r="Z725" s="1288" t="s">
        <v>1382</v>
      </c>
      <c r="AA725"/>
      <c r="AB725" s="529"/>
    </row>
    <row r="726" spans="1:28" ht="18" customHeight="1">
      <c r="A726" s="5357"/>
      <c r="B726" s="5581"/>
      <c r="C726" s="5582"/>
      <c r="D726" s="5582"/>
      <c r="E726" s="977" t="str">
        <f>SUBSTITUTE(ADDRESS(1,COLUMN(),4),"1","")</f>
        <v>E</v>
      </c>
      <c r="F726" s="1048"/>
      <c r="G726" s="1049"/>
      <c r="H726" s="1050"/>
      <c r="I726" s="1050"/>
      <c r="J726" s="1050"/>
      <c r="K726" s="1050"/>
      <c r="L726" s="1051"/>
      <c r="M726" s="1051"/>
      <c r="N726" s="68"/>
      <c r="O726" s="1332"/>
      <c r="P726" s="1333"/>
      <c r="Q726" s="1333"/>
      <c r="R726" s="1333"/>
      <c r="S726" s="1334"/>
      <c r="T726" s="1499" t="s">
        <v>284</v>
      </c>
      <c r="U726" s="1334" t="s">
        <v>313</v>
      </c>
      <c r="V726" s="1335" t="s">
        <v>1273</v>
      </c>
      <c r="W726" s="5478"/>
      <c r="X726" s="529"/>
      <c r="Y726" s="5357"/>
      <c r="Z726" s="1288" t="s">
        <v>1382</v>
      </c>
      <c r="AA726"/>
      <c r="AB726" s="529"/>
    </row>
    <row r="727" spans="1:28" ht="18" customHeight="1">
      <c r="A727" s="5357"/>
      <c r="B727" s="69"/>
      <c r="C727" s="70"/>
      <c r="D727" s="71"/>
      <c r="E727" s="1500"/>
      <c r="F727" s="982" t="s">
        <v>109</v>
      </c>
      <c r="G727" s="978"/>
      <c r="H727" s="978"/>
      <c r="I727" s="978"/>
      <c r="J727" s="1501">
        <f>E727</f>
        <v>0</v>
      </c>
      <c r="K727" s="979">
        <f t="shared" ref="K727:K766" si="30">IF(ISBLANK(B727),D727,(D727*B727))</f>
        <v>0</v>
      </c>
      <c r="L727" s="980">
        <f>IF(ISTEXT(B727),B727,IF(ISBLANK(B727),0,(B727/B720)*M720))</f>
        <v>0</v>
      </c>
      <c r="M727" s="981">
        <f t="shared" ref="M727:M739" si="31">C727</f>
        <v>0</v>
      </c>
      <c r="N727" s="35">
        <f>(K727/B720)*M720</f>
        <v>0</v>
      </c>
      <c r="O727" s="942"/>
      <c r="P727" s="942"/>
      <c r="Q727" s="942"/>
      <c r="R727" s="942"/>
      <c r="S727" s="1365">
        <f t="shared" ref="S727:S766" si="32">J727</f>
        <v>0</v>
      </c>
      <c r="T727" s="1502">
        <f>(L727/M720)*U718</f>
        <v>0</v>
      </c>
      <c r="U727" s="1510">
        <f t="shared" ref="U727:U766" si="33">M727</f>
        <v>0</v>
      </c>
      <c r="V727" s="1504">
        <f>(N727/M720)*U718</f>
        <v>0</v>
      </c>
      <c r="W727" s="5478"/>
      <c r="X727" s="529"/>
      <c r="Y727" s="5357"/>
      <c r="Z727" s="1288" t="s">
        <v>1382</v>
      </c>
      <c r="AA727"/>
      <c r="AB727" s="529"/>
    </row>
    <row r="728" spans="1:28" ht="18" customHeight="1">
      <c r="A728" s="5357"/>
      <c r="B728" s="72"/>
      <c r="C728" s="73"/>
      <c r="D728" s="34"/>
      <c r="E728" s="1505"/>
      <c r="F728" s="982" t="s">
        <v>241</v>
      </c>
      <c r="G728" s="982"/>
      <c r="H728" s="982"/>
      <c r="I728" s="982"/>
      <c r="J728" s="1501">
        <f>E728</f>
        <v>0</v>
      </c>
      <c r="K728" s="979">
        <f t="shared" si="30"/>
        <v>0</v>
      </c>
      <c r="L728" s="980">
        <f>IF(ISTEXT(B728),B728,IF(ISBLANK(B728),0,(B728/B720)*M720))</f>
        <v>0</v>
      </c>
      <c r="M728" s="981">
        <f t="shared" si="31"/>
        <v>0</v>
      </c>
      <c r="N728" s="35">
        <f>(K728/B720)*M720</f>
        <v>0</v>
      </c>
      <c r="O728" s="942"/>
      <c r="P728" s="942"/>
      <c r="Q728" s="942"/>
      <c r="R728" s="942"/>
      <c r="S728" s="1365">
        <f t="shared" si="32"/>
        <v>0</v>
      </c>
      <c r="T728" s="1502">
        <f>(L728/M720)*U718</f>
        <v>0</v>
      </c>
      <c r="U728" s="1510">
        <f t="shared" si="33"/>
        <v>0</v>
      </c>
      <c r="V728" s="1504">
        <f>(N728/M720)*U718</f>
        <v>0</v>
      </c>
      <c r="W728" s="5478"/>
      <c r="X728" s="529"/>
      <c r="Y728" s="5357"/>
      <c r="Z728" s="1288" t="s">
        <v>1382</v>
      </c>
      <c r="AA728"/>
      <c r="AB728" s="529"/>
    </row>
    <row r="729" spans="1:28" ht="18" customHeight="1">
      <c r="A729" s="5357"/>
      <c r="B729" s="72">
        <v>1</v>
      </c>
      <c r="C729" s="73" t="s">
        <v>534</v>
      </c>
      <c r="D729" s="34">
        <v>2E-3</v>
      </c>
      <c r="E729" s="1505" t="s">
        <v>535</v>
      </c>
      <c r="F729" s="982"/>
      <c r="G729" s="982"/>
      <c r="H729" s="982"/>
      <c r="I729" s="982"/>
      <c r="J729" s="1501" t="str">
        <f>E729</f>
        <v>ail</v>
      </c>
      <c r="K729" s="979">
        <f t="shared" si="30"/>
        <v>2E-3</v>
      </c>
      <c r="L729" s="980">
        <f>IF(ISTEXT(B729),B729,IF(ISBLANK(B729),0,(B729/B720)*M720))</f>
        <v>2.5</v>
      </c>
      <c r="M729" s="981" t="str">
        <f t="shared" si="31"/>
        <v>gousse(s)</v>
      </c>
      <c r="N729" s="35">
        <f>(K729/B720)*M720</f>
        <v>5.0000000000000001E-3</v>
      </c>
      <c r="O729" s="942"/>
      <c r="P729" s="942"/>
      <c r="Q729" s="942"/>
      <c r="R729" s="942"/>
      <c r="S729" s="1365" t="str">
        <f t="shared" si="32"/>
        <v>ail</v>
      </c>
      <c r="T729" s="1502">
        <f>(L729/M720)*U718</f>
        <v>4</v>
      </c>
      <c r="U729" s="1510" t="str">
        <f t="shared" si="33"/>
        <v>gousse(s)</v>
      </c>
      <c r="V729" s="1504">
        <f>(N729/M720)*U718</f>
        <v>8.0000000000000002E-3</v>
      </c>
      <c r="W729" s="5478"/>
      <c r="X729" s="529"/>
      <c r="Y729" s="5357"/>
      <c r="Z729" s="1288" t="s">
        <v>1382</v>
      </c>
      <c r="AA729"/>
      <c r="AB729" s="529"/>
    </row>
    <row r="730" spans="1:28" ht="18" customHeight="1">
      <c r="A730" s="5357"/>
      <c r="B730" s="72"/>
      <c r="C730" s="73"/>
      <c r="D730" s="34"/>
      <c r="E730" s="1505"/>
      <c r="F730" s="982"/>
      <c r="G730" s="982"/>
      <c r="H730" s="982"/>
      <c r="I730" s="982"/>
      <c r="J730" s="1501">
        <f t="shared" ref="J730:J766" si="34">E730</f>
        <v>0</v>
      </c>
      <c r="K730" s="979">
        <f t="shared" si="30"/>
        <v>0</v>
      </c>
      <c r="L730" s="980">
        <f>IF(ISTEXT(B730),B730,IF(ISBLANK(B730),0,(B730/B720)*M720))</f>
        <v>0</v>
      </c>
      <c r="M730" s="981">
        <f t="shared" si="31"/>
        <v>0</v>
      </c>
      <c r="N730" s="35">
        <f>(K730/B720)*M720</f>
        <v>0</v>
      </c>
      <c r="O730" s="942"/>
      <c r="P730" s="942"/>
      <c r="Q730" s="942"/>
      <c r="R730" s="942"/>
      <c r="S730" s="1365">
        <f t="shared" si="32"/>
        <v>0</v>
      </c>
      <c r="T730" s="1502">
        <f>(L730/M720)*U718</f>
        <v>0</v>
      </c>
      <c r="U730" s="1510">
        <f t="shared" si="33"/>
        <v>0</v>
      </c>
      <c r="V730" s="1504">
        <f>(N730/M720)*U718</f>
        <v>0</v>
      </c>
      <c r="W730" s="5478"/>
      <c r="X730" s="529"/>
      <c r="Y730" s="5357"/>
      <c r="Z730" s="1288" t="s">
        <v>1382</v>
      </c>
      <c r="AA730"/>
      <c r="AB730" s="529"/>
    </row>
    <row r="731" spans="1:28" ht="18" customHeight="1">
      <c r="A731" s="5357"/>
      <c r="B731" s="72"/>
      <c r="C731" s="73"/>
      <c r="D731" s="34"/>
      <c r="E731" s="1505"/>
      <c r="F731" s="982"/>
      <c r="G731" s="982"/>
      <c r="H731" s="982"/>
      <c r="I731" s="982"/>
      <c r="J731" s="1501">
        <f t="shared" si="34"/>
        <v>0</v>
      </c>
      <c r="K731" s="979">
        <f t="shared" si="30"/>
        <v>0</v>
      </c>
      <c r="L731" s="980">
        <f>IF(ISTEXT(B731),B731,IF(ISBLANK(B731),0,(B731/B720)*M720))</f>
        <v>0</v>
      </c>
      <c r="M731" s="981">
        <f t="shared" si="31"/>
        <v>0</v>
      </c>
      <c r="N731" s="35">
        <f>(K731/B720)*M720</f>
        <v>0</v>
      </c>
      <c r="O731" s="942"/>
      <c r="P731" s="942"/>
      <c r="Q731" s="942"/>
      <c r="R731" s="942"/>
      <c r="S731" s="1365">
        <f t="shared" si="32"/>
        <v>0</v>
      </c>
      <c r="T731" s="1502">
        <f>(L731/M720)*U718</f>
        <v>0</v>
      </c>
      <c r="U731" s="1510">
        <f t="shared" si="33"/>
        <v>0</v>
      </c>
      <c r="V731" s="1504">
        <f>(N731/M720)*U718</f>
        <v>0</v>
      </c>
      <c r="W731" s="5478"/>
      <c r="X731" s="529"/>
      <c r="Y731" s="5357"/>
      <c r="Z731" s="1288" t="s">
        <v>1382</v>
      </c>
      <c r="AA731"/>
      <c r="AB731" s="529"/>
    </row>
    <row r="732" spans="1:28" ht="18" customHeight="1">
      <c r="A732" s="5357"/>
      <c r="B732" s="72"/>
      <c r="C732" s="73"/>
      <c r="D732" s="34"/>
      <c r="E732" s="1505"/>
      <c r="F732" s="982"/>
      <c r="G732" s="982"/>
      <c r="H732" s="982"/>
      <c r="I732" s="982"/>
      <c r="J732" s="1501">
        <f t="shared" si="34"/>
        <v>0</v>
      </c>
      <c r="K732" s="979">
        <f t="shared" si="30"/>
        <v>0</v>
      </c>
      <c r="L732" s="980">
        <f>IF(ISTEXT(B732),B732,IF(ISBLANK(B732),0,(B732/B720)*M720))</f>
        <v>0</v>
      </c>
      <c r="M732" s="981">
        <f t="shared" si="31"/>
        <v>0</v>
      </c>
      <c r="N732" s="35">
        <f>(K732/B720)*M720</f>
        <v>0</v>
      </c>
      <c r="O732" s="942"/>
      <c r="P732" s="942"/>
      <c r="Q732" s="942"/>
      <c r="R732" s="942"/>
      <c r="S732" s="1365">
        <f t="shared" si="32"/>
        <v>0</v>
      </c>
      <c r="T732" s="1502">
        <f>(L732/M720)*U718</f>
        <v>0</v>
      </c>
      <c r="U732" s="1510">
        <f t="shared" si="33"/>
        <v>0</v>
      </c>
      <c r="V732" s="1504">
        <f>(N732/M720)*U718</f>
        <v>0</v>
      </c>
      <c r="W732" s="5478"/>
      <c r="X732" s="529"/>
      <c r="Y732" s="5357"/>
      <c r="Z732" s="1288" t="s">
        <v>1382</v>
      </c>
      <c r="AA732"/>
      <c r="AB732" s="529"/>
    </row>
    <row r="733" spans="1:28" ht="18" customHeight="1">
      <c r="A733" s="5357"/>
      <c r="B733" s="72"/>
      <c r="C733" s="73"/>
      <c r="D733" s="34"/>
      <c r="E733" s="1505"/>
      <c r="F733" s="982"/>
      <c r="G733" s="982"/>
      <c r="H733" s="982"/>
      <c r="I733" s="982"/>
      <c r="J733" s="1501">
        <f t="shared" si="34"/>
        <v>0</v>
      </c>
      <c r="K733" s="979">
        <f t="shared" si="30"/>
        <v>0</v>
      </c>
      <c r="L733" s="980">
        <f>IF(ISTEXT(B733),B733,IF(ISBLANK(B733),0,(B733/B720)*M720))</f>
        <v>0</v>
      </c>
      <c r="M733" s="981">
        <f t="shared" si="31"/>
        <v>0</v>
      </c>
      <c r="N733" s="35">
        <f>(K733/B720)*M720</f>
        <v>0</v>
      </c>
      <c r="O733" s="942"/>
      <c r="P733" s="942"/>
      <c r="Q733" s="942"/>
      <c r="R733" s="942"/>
      <c r="S733" s="1365">
        <f t="shared" si="32"/>
        <v>0</v>
      </c>
      <c r="T733" s="1502">
        <f>(L733/M720)*U718</f>
        <v>0</v>
      </c>
      <c r="U733" s="1510">
        <f t="shared" si="33"/>
        <v>0</v>
      </c>
      <c r="V733" s="1504">
        <f>(N733/M720)*U718</f>
        <v>0</v>
      </c>
      <c r="W733" s="5478"/>
      <c r="X733" s="529"/>
      <c r="Y733" s="5357"/>
      <c r="Z733" s="1288" t="s">
        <v>1382</v>
      </c>
      <c r="AA733"/>
      <c r="AB733" s="529"/>
    </row>
    <row r="734" spans="1:28" ht="18" customHeight="1">
      <c r="A734" s="5357"/>
      <c r="B734" s="72"/>
      <c r="C734" s="73"/>
      <c r="D734" s="34"/>
      <c r="E734" s="1505"/>
      <c r="F734" s="982"/>
      <c r="G734" s="982"/>
      <c r="H734" s="982"/>
      <c r="I734" s="982"/>
      <c r="J734" s="1501">
        <f t="shared" si="34"/>
        <v>0</v>
      </c>
      <c r="K734" s="979">
        <f t="shared" si="30"/>
        <v>0</v>
      </c>
      <c r="L734" s="980">
        <f>IF(ISTEXT(B734),B734,IF(ISBLANK(B734),0,(B734/B720)*M720))</f>
        <v>0</v>
      </c>
      <c r="M734" s="981">
        <f t="shared" si="31"/>
        <v>0</v>
      </c>
      <c r="N734" s="35">
        <f>(K734/B720)*M720</f>
        <v>0</v>
      </c>
      <c r="O734" s="942"/>
      <c r="P734" s="942"/>
      <c r="Q734" s="942"/>
      <c r="R734" s="942"/>
      <c r="S734" s="1365">
        <f t="shared" si="32"/>
        <v>0</v>
      </c>
      <c r="T734" s="1502">
        <f>(L734/M720)*U718</f>
        <v>0</v>
      </c>
      <c r="U734" s="1510">
        <f t="shared" si="33"/>
        <v>0</v>
      </c>
      <c r="V734" s="1504">
        <f>(N734/M720)*U718</f>
        <v>0</v>
      </c>
      <c r="W734" s="5478"/>
      <c r="X734" s="529"/>
      <c r="Y734" s="5357"/>
      <c r="Z734" s="1288" t="s">
        <v>1382</v>
      </c>
      <c r="AA734"/>
      <c r="AB734" s="529"/>
    </row>
    <row r="735" spans="1:28" ht="18" customHeight="1">
      <c r="A735" s="5357"/>
      <c r="B735" s="72"/>
      <c r="C735" s="73"/>
      <c r="D735" s="34"/>
      <c r="E735" s="1505"/>
      <c r="F735" s="982"/>
      <c r="G735" s="982"/>
      <c r="H735" s="982"/>
      <c r="I735" s="982"/>
      <c r="J735" s="1501">
        <f t="shared" si="34"/>
        <v>0</v>
      </c>
      <c r="K735" s="979">
        <f t="shared" si="30"/>
        <v>0</v>
      </c>
      <c r="L735" s="980">
        <f>IF(ISTEXT(B735),B735,IF(ISBLANK(B735),0,(B735/B720)*M720))</f>
        <v>0</v>
      </c>
      <c r="M735" s="981">
        <f t="shared" si="31"/>
        <v>0</v>
      </c>
      <c r="N735" s="35">
        <f>(K735/B720)*M720</f>
        <v>0</v>
      </c>
      <c r="O735" s="942"/>
      <c r="P735" s="942"/>
      <c r="Q735" s="942"/>
      <c r="R735" s="942"/>
      <c r="S735" s="1365">
        <f t="shared" si="32"/>
        <v>0</v>
      </c>
      <c r="T735" s="1502">
        <f>(L735/M720)*U718</f>
        <v>0</v>
      </c>
      <c r="U735" s="1510">
        <f t="shared" si="33"/>
        <v>0</v>
      </c>
      <c r="V735" s="1504">
        <f>(N735/M720)*U718</f>
        <v>0</v>
      </c>
      <c r="W735" s="5478"/>
      <c r="X735" s="529"/>
      <c r="Y735" s="5357"/>
      <c r="Z735" s="1288" t="s">
        <v>1382</v>
      </c>
      <c r="AA735"/>
      <c r="AB735" s="529"/>
    </row>
    <row r="736" spans="1:28" ht="18" customHeight="1">
      <c r="A736" s="5357"/>
      <c r="B736" s="72"/>
      <c r="C736" s="73"/>
      <c r="D736" s="34"/>
      <c r="E736" s="1505"/>
      <c r="F736" s="982"/>
      <c r="G736" s="982"/>
      <c r="H736" s="982"/>
      <c r="I736" s="982"/>
      <c r="J736" s="1501">
        <f t="shared" si="34"/>
        <v>0</v>
      </c>
      <c r="K736" s="979">
        <f t="shared" si="30"/>
        <v>0</v>
      </c>
      <c r="L736" s="980">
        <f>IF(ISTEXT(B736),B736,IF(ISBLANK(B736),0,(B736/B720)*M720))</f>
        <v>0</v>
      </c>
      <c r="M736" s="981">
        <f t="shared" si="31"/>
        <v>0</v>
      </c>
      <c r="N736" s="35">
        <f>(K736/B720)*M720</f>
        <v>0</v>
      </c>
      <c r="O736" s="942"/>
      <c r="P736" s="942"/>
      <c r="Q736" s="942"/>
      <c r="R736" s="942"/>
      <c r="S736" s="1365">
        <f t="shared" si="32"/>
        <v>0</v>
      </c>
      <c r="T736" s="1502">
        <f>(L736/M720)*U718</f>
        <v>0</v>
      </c>
      <c r="U736" s="1510">
        <f t="shared" si="33"/>
        <v>0</v>
      </c>
      <c r="V736" s="1504">
        <f>(N736/M720)*U718</f>
        <v>0</v>
      </c>
      <c r="W736" s="5478"/>
      <c r="X736" s="529"/>
      <c r="Y736" s="5357"/>
      <c r="Z736" s="1288" t="s">
        <v>1382</v>
      </c>
      <c r="AA736"/>
      <c r="AB736" s="529"/>
    </row>
    <row r="737" spans="1:28" ht="18" customHeight="1">
      <c r="A737" s="5357"/>
      <c r="B737" s="72"/>
      <c r="C737" s="73"/>
      <c r="D737" s="34"/>
      <c r="E737" s="1505"/>
      <c r="F737" s="982"/>
      <c r="G737" s="982"/>
      <c r="H737" s="982"/>
      <c r="I737" s="982"/>
      <c r="J737" s="1501">
        <f t="shared" si="34"/>
        <v>0</v>
      </c>
      <c r="K737" s="979">
        <f t="shared" si="30"/>
        <v>0</v>
      </c>
      <c r="L737" s="980">
        <f>IF(ISTEXT(B737),B737,IF(ISBLANK(B737),0,(B737/B720)*M720))</f>
        <v>0</v>
      </c>
      <c r="M737" s="981">
        <f t="shared" si="31"/>
        <v>0</v>
      </c>
      <c r="N737" s="35">
        <f>(K737/B720)*M720</f>
        <v>0</v>
      </c>
      <c r="O737" s="942"/>
      <c r="P737" s="942"/>
      <c r="Q737" s="942"/>
      <c r="R737" s="942"/>
      <c r="S737" s="1365">
        <f t="shared" si="32"/>
        <v>0</v>
      </c>
      <c r="T737" s="1502">
        <f>(L737/M720)*U718</f>
        <v>0</v>
      </c>
      <c r="U737" s="1510">
        <f t="shared" si="33"/>
        <v>0</v>
      </c>
      <c r="V737" s="1504">
        <f>(N737/M720)*U718</f>
        <v>0</v>
      </c>
      <c r="W737" s="5478"/>
      <c r="X737" s="529"/>
      <c r="Y737" s="5357"/>
      <c r="Z737" s="1288" t="s">
        <v>1382</v>
      </c>
      <c r="AA737"/>
      <c r="AB737" s="529"/>
    </row>
    <row r="738" spans="1:28" ht="18" customHeight="1">
      <c r="A738" s="5357"/>
      <c r="B738" s="72"/>
      <c r="C738" s="73"/>
      <c r="D738" s="34"/>
      <c r="E738" s="1505"/>
      <c r="F738" s="982"/>
      <c r="G738" s="982"/>
      <c r="H738" s="982"/>
      <c r="I738" s="982"/>
      <c r="J738" s="1501">
        <f t="shared" si="34"/>
        <v>0</v>
      </c>
      <c r="K738" s="979">
        <f t="shared" si="30"/>
        <v>0</v>
      </c>
      <c r="L738" s="980">
        <f>IF(ISTEXT(B738),B738,IF(ISBLANK(B738),0,(B738/B720)*M720))</f>
        <v>0</v>
      </c>
      <c r="M738" s="981">
        <f t="shared" si="31"/>
        <v>0</v>
      </c>
      <c r="N738" s="35">
        <f>(K738/B720)*M720</f>
        <v>0</v>
      </c>
      <c r="O738" s="942"/>
      <c r="P738" s="942"/>
      <c r="Q738" s="942"/>
      <c r="R738" s="942"/>
      <c r="S738" s="1365">
        <f t="shared" si="32"/>
        <v>0</v>
      </c>
      <c r="T738" s="1502">
        <f>(L738/M720)*U718</f>
        <v>0</v>
      </c>
      <c r="U738" s="1510">
        <f t="shared" si="33"/>
        <v>0</v>
      </c>
      <c r="V738" s="1504">
        <f>(N738/M720)*U718</f>
        <v>0</v>
      </c>
      <c r="W738" s="5478"/>
      <c r="X738" s="529"/>
      <c r="Y738" s="5357"/>
      <c r="Z738" s="1288" t="s">
        <v>1382</v>
      </c>
      <c r="AA738"/>
      <c r="AB738" s="529"/>
    </row>
    <row r="739" spans="1:28" ht="18" customHeight="1">
      <c r="A739" s="5357"/>
      <c r="B739" s="72"/>
      <c r="C739" s="73"/>
      <c r="D739" s="34"/>
      <c r="E739" s="1505"/>
      <c r="F739" s="982"/>
      <c r="G739" s="982"/>
      <c r="H739" s="982"/>
      <c r="I739" s="982"/>
      <c r="J739" s="1501">
        <f t="shared" si="34"/>
        <v>0</v>
      </c>
      <c r="K739" s="979">
        <f t="shared" si="30"/>
        <v>0</v>
      </c>
      <c r="L739" s="980">
        <f>IF(ISTEXT(B739),B739,IF(ISBLANK(B739),0,(B739/B720)*M720))</f>
        <v>0</v>
      </c>
      <c r="M739" s="981">
        <f t="shared" si="31"/>
        <v>0</v>
      </c>
      <c r="N739" s="35">
        <f>(K739/B720)*M720</f>
        <v>0</v>
      </c>
      <c r="O739" s="942"/>
      <c r="P739" s="942"/>
      <c r="Q739" s="942"/>
      <c r="R739" s="942"/>
      <c r="S739" s="1365">
        <f t="shared" si="32"/>
        <v>0</v>
      </c>
      <c r="T739" s="1502">
        <f>(L739/M720)*U718</f>
        <v>0</v>
      </c>
      <c r="U739" s="1510">
        <f t="shared" si="33"/>
        <v>0</v>
      </c>
      <c r="V739" s="1504">
        <f>(N739/M720)*U718</f>
        <v>0</v>
      </c>
      <c r="W739" s="5478"/>
      <c r="X739" s="529"/>
      <c r="Y739" s="5357"/>
      <c r="Z739" s="1288" t="s">
        <v>1382</v>
      </c>
      <c r="AA739"/>
      <c r="AB739" s="529"/>
    </row>
    <row r="740" spans="1:28" ht="18" customHeight="1">
      <c r="A740" s="5357"/>
      <c r="B740" s="72"/>
      <c r="C740" s="73"/>
      <c r="D740" s="34"/>
      <c r="E740" s="1505"/>
      <c r="F740" s="982"/>
      <c r="G740" s="982"/>
      <c r="H740" s="982"/>
      <c r="I740" s="982"/>
      <c r="J740" s="1501">
        <f t="shared" si="34"/>
        <v>0</v>
      </c>
      <c r="K740" s="979">
        <f t="shared" si="30"/>
        <v>0</v>
      </c>
      <c r="L740" s="980">
        <f>IF(ISTEXT(B740),B740,IF(ISBLANK(B740),0,(B740/B720)*M720))</f>
        <v>0</v>
      </c>
      <c r="M740" s="981">
        <f>C740</f>
        <v>0</v>
      </c>
      <c r="N740" s="35">
        <f>(K740/B720)*M720</f>
        <v>0</v>
      </c>
      <c r="O740" s="942"/>
      <c r="P740" s="942"/>
      <c r="Q740" s="942"/>
      <c r="R740" s="942"/>
      <c r="S740" s="1365">
        <f t="shared" si="32"/>
        <v>0</v>
      </c>
      <c r="T740" s="1502">
        <f>(L740/M720)*U718</f>
        <v>0</v>
      </c>
      <c r="U740" s="1510">
        <f t="shared" si="33"/>
        <v>0</v>
      </c>
      <c r="V740" s="1504">
        <f>(N740/M720)*U718</f>
        <v>0</v>
      </c>
      <c r="W740" s="5478"/>
      <c r="X740" s="529"/>
      <c r="Y740" s="5357"/>
      <c r="Z740" s="1288" t="s">
        <v>1382</v>
      </c>
      <c r="AA740"/>
      <c r="AB740" s="529"/>
    </row>
    <row r="741" spans="1:28" ht="18" customHeight="1">
      <c r="A741" s="5357"/>
      <c r="B741" s="72"/>
      <c r="C741" s="73"/>
      <c r="D741" s="34"/>
      <c r="E741" s="1505"/>
      <c r="F741" s="982"/>
      <c r="G741" s="982"/>
      <c r="H741" s="982"/>
      <c r="I741" s="982"/>
      <c r="J741" s="1501">
        <f t="shared" si="34"/>
        <v>0</v>
      </c>
      <c r="K741" s="979">
        <f t="shared" si="30"/>
        <v>0</v>
      </c>
      <c r="L741" s="980">
        <f>IF(ISTEXT(B741),B741,IF(ISBLANK(B741),0,(B741/B720)*M720))</f>
        <v>0</v>
      </c>
      <c r="M741" s="981">
        <f t="shared" ref="M741:M766" si="35">C741</f>
        <v>0</v>
      </c>
      <c r="N741" s="35">
        <f>(K741/B720)*M720</f>
        <v>0</v>
      </c>
      <c r="O741" s="942"/>
      <c r="P741" s="942"/>
      <c r="Q741" s="942"/>
      <c r="R741" s="942"/>
      <c r="S741" s="1365">
        <f t="shared" si="32"/>
        <v>0</v>
      </c>
      <c r="T741" s="1502">
        <f>(L741/M720)*U718</f>
        <v>0</v>
      </c>
      <c r="U741" s="1510">
        <f t="shared" si="33"/>
        <v>0</v>
      </c>
      <c r="V741" s="1504">
        <f>(N741/M720)*U718</f>
        <v>0</v>
      </c>
      <c r="W741" s="5478"/>
      <c r="X741" s="529"/>
      <c r="Y741" s="5357"/>
      <c r="Z741" s="1288" t="s">
        <v>1382</v>
      </c>
      <c r="AA741"/>
      <c r="AB741" s="529"/>
    </row>
    <row r="742" spans="1:28" ht="18" customHeight="1">
      <c r="A742" s="5357"/>
      <c r="B742" s="72"/>
      <c r="C742" s="73"/>
      <c r="D742" s="34"/>
      <c r="E742" s="1505"/>
      <c r="F742" s="982"/>
      <c r="G742" s="982"/>
      <c r="H742" s="982"/>
      <c r="I742" s="982"/>
      <c r="J742" s="1501">
        <f t="shared" si="34"/>
        <v>0</v>
      </c>
      <c r="K742" s="979">
        <f t="shared" si="30"/>
        <v>0</v>
      </c>
      <c r="L742" s="980">
        <f>IF(ISTEXT(B742),B742,IF(ISBLANK(B742),0,(B742/B720)*M720))</f>
        <v>0</v>
      </c>
      <c r="M742" s="981">
        <f t="shared" si="35"/>
        <v>0</v>
      </c>
      <c r="N742" s="35">
        <f>(K742/B720)*M720</f>
        <v>0</v>
      </c>
      <c r="O742" s="942"/>
      <c r="P742" s="942"/>
      <c r="Q742" s="942"/>
      <c r="R742" s="942"/>
      <c r="S742" s="1365">
        <f t="shared" si="32"/>
        <v>0</v>
      </c>
      <c r="T742" s="1502">
        <f>(L742/M720)*U718</f>
        <v>0</v>
      </c>
      <c r="U742" s="1510">
        <f t="shared" si="33"/>
        <v>0</v>
      </c>
      <c r="V742" s="1504">
        <f>(N742/M720)*U718</f>
        <v>0</v>
      </c>
      <c r="W742" s="5478"/>
      <c r="X742" s="529"/>
      <c r="Y742" s="5357"/>
      <c r="Z742" s="1288" t="s">
        <v>1382</v>
      </c>
      <c r="AA742"/>
      <c r="AB742" s="529"/>
    </row>
    <row r="743" spans="1:28" ht="18" customHeight="1">
      <c r="A743" s="5357"/>
      <c r="B743" s="72"/>
      <c r="C743" s="73"/>
      <c r="D743" s="34"/>
      <c r="E743" s="1505"/>
      <c r="F743" s="982"/>
      <c r="G743" s="982"/>
      <c r="H743" s="982"/>
      <c r="I743" s="982"/>
      <c r="J743" s="1501">
        <f t="shared" si="34"/>
        <v>0</v>
      </c>
      <c r="K743" s="979">
        <f t="shared" si="30"/>
        <v>0</v>
      </c>
      <c r="L743" s="980">
        <f>IF(ISTEXT(B743),B743,IF(ISBLANK(B743),0,(B743/B720)*M720))</f>
        <v>0</v>
      </c>
      <c r="M743" s="981">
        <f t="shared" si="35"/>
        <v>0</v>
      </c>
      <c r="N743" s="35">
        <f>(K743/B720)*M720</f>
        <v>0</v>
      </c>
      <c r="O743" s="942"/>
      <c r="P743" s="942"/>
      <c r="Q743" s="942"/>
      <c r="R743" s="942"/>
      <c r="S743" s="1365">
        <f t="shared" si="32"/>
        <v>0</v>
      </c>
      <c r="T743" s="1502">
        <f>(L743/M720)*U718</f>
        <v>0</v>
      </c>
      <c r="U743" s="1510">
        <f t="shared" si="33"/>
        <v>0</v>
      </c>
      <c r="V743" s="1504">
        <f>(N743/M720)*U718</f>
        <v>0</v>
      </c>
      <c r="W743" s="5478"/>
      <c r="X743" s="529"/>
      <c r="Y743" s="5357"/>
      <c r="Z743" s="1288" t="s">
        <v>1382</v>
      </c>
      <c r="AA743"/>
      <c r="AB743" s="529"/>
    </row>
    <row r="744" spans="1:28" ht="18" customHeight="1">
      <c r="A744" s="5357"/>
      <c r="B744" s="72"/>
      <c r="C744" s="73"/>
      <c r="D744" s="34"/>
      <c r="E744" s="1505"/>
      <c r="F744" s="982"/>
      <c r="G744" s="982"/>
      <c r="H744" s="982"/>
      <c r="I744" s="982"/>
      <c r="J744" s="1501">
        <f t="shared" si="34"/>
        <v>0</v>
      </c>
      <c r="K744" s="979">
        <f t="shared" si="30"/>
        <v>0</v>
      </c>
      <c r="L744" s="980">
        <f>IF(ISTEXT(B744),B744,IF(ISBLANK(B744),0,(B744/B720)*M720))</f>
        <v>0</v>
      </c>
      <c r="M744" s="981">
        <f t="shared" si="35"/>
        <v>0</v>
      </c>
      <c r="N744" s="35">
        <f>(K744/B720)*M720</f>
        <v>0</v>
      </c>
      <c r="O744" s="942"/>
      <c r="P744" s="942"/>
      <c r="Q744" s="942"/>
      <c r="R744" s="942"/>
      <c r="S744" s="1365">
        <f t="shared" si="32"/>
        <v>0</v>
      </c>
      <c r="T744" s="1502">
        <f>(L744/M720)*U718</f>
        <v>0</v>
      </c>
      <c r="U744" s="1510">
        <f t="shared" si="33"/>
        <v>0</v>
      </c>
      <c r="V744" s="1504">
        <f>(N744/M720)*U718</f>
        <v>0</v>
      </c>
      <c r="W744" s="5478"/>
      <c r="X744" s="529"/>
      <c r="Y744" s="5357"/>
      <c r="Z744" s="1288" t="s">
        <v>1382</v>
      </c>
      <c r="AA744"/>
      <c r="AB744" s="529"/>
    </row>
    <row r="745" spans="1:28" ht="18" customHeight="1">
      <c r="A745" s="5357"/>
      <c r="B745" s="72"/>
      <c r="C745" s="73"/>
      <c r="D745" s="34"/>
      <c r="E745" s="1505"/>
      <c r="F745" s="982"/>
      <c r="G745" s="982"/>
      <c r="H745" s="982"/>
      <c r="I745" s="982"/>
      <c r="J745" s="1501">
        <f t="shared" si="34"/>
        <v>0</v>
      </c>
      <c r="K745" s="979">
        <f t="shared" si="30"/>
        <v>0</v>
      </c>
      <c r="L745" s="980">
        <f>IF(ISTEXT(B745),B745,IF(ISBLANK(B745),0,(B745/B720)*M720))</f>
        <v>0</v>
      </c>
      <c r="M745" s="981">
        <f t="shared" si="35"/>
        <v>0</v>
      </c>
      <c r="N745" s="35">
        <f>(K745/B720)*M720</f>
        <v>0</v>
      </c>
      <c r="O745" s="942"/>
      <c r="P745" s="942"/>
      <c r="Q745" s="942"/>
      <c r="R745" s="942"/>
      <c r="S745" s="1365">
        <f t="shared" si="32"/>
        <v>0</v>
      </c>
      <c r="T745" s="1502">
        <f>(L745/M720)*U718</f>
        <v>0</v>
      </c>
      <c r="U745" s="1510">
        <f t="shared" si="33"/>
        <v>0</v>
      </c>
      <c r="V745" s="1504">
        <f>(N745/M720)*U718</f>
        <v>0</v>
      </c>
      <c r="W745" s="5478"/>
      <c r="X745" s="529"/>
      <c r="Y745" s="5357"/>
      <c r="Z745" s="1288" t="s">
        <v>1382</v>
      </c>
      <c r="AA745"/>
      <c r="AB745" s="529"/>
    </row>
    <row r="746" spans="1:28" ht="18" customHeight="1">
      <c r="A746" s="5357"/>
      <c r="B746" s="72"/>
      <c r="C746" s="73"/>
      <c r="D746" s="34"/>
      <c r="E746" s="1505"/>
      <c r="F746" s="982"/>
      <c r="G746" s="982"/>
      <c r="H746" s="982"/>
      <c r="I746" s="982"/>
      <c r="J746" s="1501">
        <f t="shared" si="34"/>
        <v>0</v>
      </c>
      <c r="K746" s="979">
        <f t="shared" si="30"/>
        <v>0</v>
      </c>
      <c r="L746" s="980">
        <f>IF(ISTEXT(B746),B746,IF(ISBLANK(B746),0,(B746/B720)*M720))</f>
        <v>0</v>
      </c>
      <c r="M746" s="981">
        <f t="shared" si="35"/>
        <v>0</v>
      </c>
      <c r="N746" s="35">
        <f>(K746/B720)*M720</f>
        <v>0</v>
      </c>
      <c r="O746" s="942"/>
      <c r="P746" s="942"/>
      <c r="Q746" s="942"/>
      <c r="R746" s="942"/>
      <c r="S746" s="1365">
        <f t="shared" si="32"/>
        <v>0</v>
      </c>
      <c r="T746" s="1502">
        <f>(L746/M720)*U718</f>
        <v>0</v>
      </c>
      <c r="U746" s="1510">
        <f t="shared" si="33"/>
        <v>0</v>
      </c>
      <c r="V746" s="1504">
        <f>(N746/M720)*U718</f>
        <v>0</v>
      </c>
      <c r="W746" s="5478"/>
      <c r="X746" s="529"/>
      <c r="Y746" s="5357"/>
      <c r="Z746" s="1288" t="s">
        <v>1382</v>
      </c>
      <c r="AA746"/>
      <c r="AB746" s="529"/>
    </row>
    <row r="747" spans="1:28" ht="18" customHeight="1">
      <c r="A747" s="5357"/>
      <c r="B747" s="72"/>
      <c r="C747" s="73"/>
      <c r="D747" s="34"/>
      <c r="E747" s="1505"/>
      <c r="F747" s="982"/>
      <c r="G747" s="982"/>
      <c r="H747" s="982"/>
      <c r="I747" s="982"/>
      <c r="J747" s="1501">
        <f t="shared" si="34"/>
        <v>0</v>
      </c>
      <c r="K747" s="979">
        <f t="shared" si="30"/>
        <v>0</v>
      </c>
      <c r="L747" s="980">
        <f>IF(ISTEXT(B747),B747,IF(ISBLANK(B747),0,(B747/B720)*M720))</f>
        <v>0</v>
      </c>
      <c r="M747" s="981">
        <f t="shared" si="35"/>
        <v>0</v>
      </c>
      <c r="N747" s="35">
        <f>(K747/B720)*M720</f>
        <v>0</v>
      </c>
      <c r="O747" s="942"/>
      <c r="P747" s="942"/>
      <c r="Q747" s="942"/>
      <c r="R747" s="942"/>
      <c r="S747" s="1365">
        <f t="shared" si="32"/>
        <v>0</v>
      </c>
      <c r="T747" s="1502">
        <f>(L747/M720)*U718</f>
        <v>0</v>
      </c>
      <c r="U747" s="1510">
        <f t="shared" si="33"/>
        <v>0</v>
      </c>
      <c r="V747" s="1504">
        <f>(N747/M720)*U718</f>
        <v>0</v>
      </c>
      <c r="W747" s="5478"/>
      <c r="X747" s="529"/>
      <c r="Y747" s="5357"/>
      <c r="Z747" s="1288" t="s">
        <v>1382</v>
      </c>
      <c r="AA747"/>
      <c r="AB747" s="529"/>
    </row>
    <row r="748" spans="1:28" ht="18" customHeight="1">
      <c r="A748" s="5357"/>
      <c r="B748" s="72"/>
      <c r="C748" s="73"/>
      <c r="D748" s="34"/>
      <c r="E748" s="1505"/>
      <c r="F748" s="982"/>
      <c r="G748" s="982"/>
      <c r="H748" s="982"/>
      <c r="I748" s="982"/>
      <c r="J748" s="1501">
        <f t="shared" si="34"/>
        <v>0</v>
      </c>
      <c r="K748" s="979">
        <f t="shared" si="30"/>
        <v>0</v>
      </c>
      <c r="L748" s="980">
        <f>IF(ISTEXT(B748),B748,IF(ISBLANK(B748),0,(B748/B720)*M720))</f>
        <v>0</v>
      </c>
      <c r="M748" s="981">
        <f t="shared" si="35"/>
        <v>0</v>
      </c>
      <c r="N748" s="35">
        <f>(K748/B720)*M720</f>
        <v>0</v>
      </c>
      <c r="O748" s="942"/>
      <c r="P748" s="942"/>
      <c r="Q748" s="942"/>
      <c r="R748" s="942"/>
      <c r="S748" s="1365">
        <f t="shared" si="32"/>
        <v>0</v>
      </c>
      <c r="T748" s="1502">
        <f>(L748/M720)*U718</f>
        <v>0</v>
      </c>
      <c r="U748" s="1510">
        <f t="shared" si="33"/>
        <v>0</v>
      </c>
      <c r="V748" s="1504">
        <f>(N748/M720)*U718</f>
        <v>0</v>
      </c>
      <c r="W748" s="5478"/>
      <c r="X748" s="529"/>
      <c r="Y748" s="5357"/>
      <c r="Z748" s="1288" t="s">
        <v>1382</v>
      </c>
      <c r="AA748"/>
      <c r="AB748" s="529"/>
    </row>
    <row r="749" spans="1:28" ht="18" customHeight="1">
      <c r="A749" s="5357"/>
      <c r="B749" s="72"/>
      <c r="C749" s="73"/>
      <c r="D749" s="34"/>
      <c r="E749" s="1505"/>
      <c r="F749" s="982"/>
      <c r="G749" s="982"/>
      <c r="H749" s="982"/>
      <c r="I749" s="982"/>
      <c r="J749" s="1501">
        <f t="shared" si="34"/>
        <v>0</v>
      </c>
      <c r="K749" s="979">
        <f t="shared" si="30"/>
        <v>0</v>
      </c>
      <c r="L749" s="980">
        <f>IF(ISTEXT(B749),B749,IF(ISBLANK(B749),0,(B749/B720)*M720))</f>
        <v>0</v>
      </c>
      <c r="M749" s="981">
        <f t="shared" si="35"/>
        <v>0</v>
      </c>
      <c r="N749" s="35">
        <f>(K749/B720)*M720</f>
        <v>0</v>
      </c>
      <c r="O749" s="942"/>
      <c r="P749" s="942"/>
      <c r="Q749" s="942"/>
      <c r="R749" s="942"/>
      <c r="S749" s="1365">
        <f t="shared" si="32"/>
        <v>0</v>
      </c>
      <c r="T749" s="1502">
        <f>(L749/M720)*U718</f>
        <v>0</v>
      </c>
      <c r="U749" s="1510">
        <f t="shared" si="33"/>
        <v>0</v>
      </c>
      <c r="V749" s="1504">
        <f>(N749/M720)*U718</f>
        <v>0</v>
      </c>
      <c r="W749" s="5478"/>
      <c r="X749" s="529"/>
      <c r="Y749" s="5357"/>
      <c r="Z749" s="1288" t="s">
        <v>1382</v>
      </c>
      <c r="AA749"/>
      <c r="AB749" s="529"/>
    </row>
    <row r="750" spans="1:28" ht="18" customHeight="1">
      <c r="A750" s="5357"/>
      <c r="B750" s="72"/>
      <c r="C750" s="73"/>
      <c r="D750" s="34"/>
      <c r="E750" s="1505"/>
      <c r="F750" s="982"/>
      <c r="G750" s="982"/>
      <c r="H750" s="982"/>
      <c r="I750" s="982"/>
      <c r="J750" s="1501">
        <f t="shared" si="34"/>
        <v>0</v>
      </c>
      <c r="K750" s="979">
        <f t="shared" si="30"/>
        <v>0</v>
      </c>
      <c r="L750" s="980">
        <f>IF(ISTEXT(B750),B750,IF(ISBLANK(B750),0,(B750/B720)*M720))</f>
        <v>0</v>
      </c>
      <c r="M750" s="981">
        <f t="shared" si="35"/>
        <v>0</v>
      </c>
      <c r="N750" s="35">
        <f>(K750/B720)*M720</f>
        <v>0</v>
      </c>
      <c r="O750" s="942"/>
      <c r="P750" s="942"/>
      <c r="Q750" s="942"/>
      <c r="R750" s="942"/>
      <c r="S750" s="1365">
        <f t="shared" si="32"/>
        <v>0</v>
      </c>
      <c r="T750" s="1502">
        <f>(L750/M720)*U718</f>
        <v>0</v>
      </c>
      <c r="U750" s="1510">
        <f t="shared" si="33"/>
        <v>0</v>
      </c>
      <c r="V750" s="1504">
        <f>(N750/M720)*U718</f>
        <v>0</v>
      </c>
      <c r="W750" s="5478"/>
      <c r="X750" s="529"/>
      <c r="Y750" s="5357"/>
      <c r="Z750" s="1288" t="s">
        <v>1382</v>
      </c>
      <c r="AA750"/>
      <c r="AB750" s="529"/>
    </row>
    <row r="751" spans="1:28" ht="18" customHeight="1">
      <c r="A751" s="5357"/>
      <c r="B751" s="72"/>
      <c r="C751" s="73"/>
      <c r="D751" s="34"/>
      <c r="E751" s="1505"/>
      <c r="F751" s="982"/>
      <c r="G751" s="982"/>
      <c r="H751" s="982"/>
      <c r="I751" s="982"/>
      <c r="J751" s="1501">
        <f t="shared" si="34"/>
        <v>0</v>
      </c>
      <c r="K751" s="979">
        <f t="shared" si="30"/>
        <v>0</v>
      </c>
      <c r="L751" s="980">
        <f>IF(ISTEXT(B751),B751,IF(ISBLANK(B751),0,(B751/B720)*M720))</f>
        <v>0</v>
      </c>
      <c r="M751" s="981">
        <f t="shared" si="35"/>
        <v>0</v>
      </c>
      <c r="N751" s="35">
        <f>(K751/B720)*M720</f>
        <v>0</v>
      </c>
      <c r="O751" s="942"/>
      <c r="P751" s="942"/>
      <c r="Q751" s="942"/>
      <c r="R751" s="942"/>
      <c r="S751" s="1365">
        <f t="shared" si="32"/>
        <v>0</v>
      </c>
      <c r="T751" s="1502">
        <f>(L751/M720)*U718</f>
        <v>0</v>
      </c>
      <c r="U751" s="1510">
        <f t="shared" si="33"/>
        <v>0</v>
      </c>
      <c r="V751" s="1504">
        <f>(N751/M720)*U718</f>
        <v>0</v>
      </c>
      <c r="W751" s="5478"/>
      <c r="X751" s="529"/>
      <c r="Y751" s="5357"/>
      <c r="Z751" s="1288" t="s">
        <v>1382</v>
      </c>
      <c r="AA751"/>
      <c r="AB751" s="529"/>
    </row>
    <row r="752" spans="1:28" ht="18" customHeight="1">
      <c r="A752" s="5357"/>
      <c r="B752" s="72"/>
      <c r="C752" s="73"/>
      <c r="D752" s="34"/>
      <c r="E752" s="1505"/>
      <c r="F752" s="982"/>
      <c r="G752" s="982"/>
      <c r="H752" s="982"/>
      <c r="I752" s="982"/>
      <c r="J752" s="1501">
        <f t="shared" si="34"/>
        <v>0</v>
      </c>
      <c r="K752" s="979">
        <f t="shared" si="30"/>
        <v>0</v>
      </c>
      <c r="L752" s="980">
        <f>IF(ISTEXT(B752),B752,IF(ISBLANK(B752),0,(B752/B720)*M720))</f>
        <v>0</v>
      </c>
      <c r="M752" s="981">
        <f t="shared" si="35"/>
        <v>0</v>
      </c>
      <c r="N752" s="35">
        <f>(K752/B720)*M720</f>
        <v>0</v>
      </c>
      <c r="O752" s="942"/>
      <c r="P752" s="942"/>
      <c r="Q752" s="942"/>
      <c r="R752" s="942"/>
      <c r="S752" s="1365">
        <f t="shared" si="32"/>
        <v>0</v>
      </c>
      <c r="T752" s="1502">
        <f>(L752/M720)*U718</f>
        <v>0</v>
      </c>
      <c r="U752" s="1510">
        <f t="shared" si="33"/>
        <v>0</v>
      </c>
      <c r="V752" s="1504">
        <f>(N752/M720)*U718</f>
        <v>0</v>
      </c>
      <c r="W752" s="5478"/>
      <c r="X752" s="529"/>
      <c r="Y752" s="5357"/>
      <c r="Z752" s="1288" t="s">
        <v>1382</v>
      </c>
      <c r="AA752"/>
      <c r="AB752" s="529"/>
    </row>
    <row r="753" spans="1:28" ht="18" customHeight="1">
      <c r="A753" s="5357"/>
      <c r="B753" s="72"/>
      <c r="C753" s="73"/>
      <c r="D753" s="34"/>
      <c r="E753" s="1505"/>
      <c r="F753" s="982"/>
      <c r="G753" s="982"/>
      <c r="H753" s="982"/>
      <c r="I753" s="982"/>
      <c r="J753" s="1501">
        <f t="shared" si="34"/>
        <v>0</v>
      </c>
      <c r="K753" s="979">
        <f t="shared" si="30"/>
        <v>0</v>
      </c>
      <c r="L753" s="980">
        <f>IF(ISTEXT(B753),B753,IF(ISBLANK(B753),0,(B753/B720)*M720))</f>
        <v>0</v>
      </c>
      <c r="M753" s="981">
        <f t="shared" si="35"/>
        <v>0</v>
      </c>
      <c r="N753" s="35">
        <f>(K753/B720)*M720</f>
        <v>0</v>
      </c>
      <c r="O753" s="942"/>
      <c r="P753" s="942"/>
      <c r="Q753" s="942"/>
      <c r="R753" s="942"/>
      <c r="S753" s="1365">
        <f t="shared" si="32"/>
        <v>0</v>
      </c>
      <c r="T753" s="1502">
        <f>(L753/M720)*U718</f>
        <v>0</v>
      </c>
      <c r="U753" s="1510">
        <f t="shared" si="33"/>
        <v>0</v>
      </c>
      <c r="V753" s="1504">
        <f>(N753/M720)*U718</f>
        <v>0</v>
      </c>
      <c r="W753" s="5478"/>
      <c r="X753" s="529"/>
      <c r="Y753" s="5357"/>
      <c r="Z753" s="1288" t="s">
        <v>1382</v>
      </c>
      <c r="AA753"/>
      <c r="AB753" s="529"/>
    </row>
    <row r="754" spans="1:28" ht="18" customHeight="1">
      <c r="A754" s="5357"/>
      <c r="B754" s="72"/>
      <c r="C754" s="73"/>
      <c r="D754" s="34"/>
      <c r="E754" s="1505"/>
      <c r="F754" s="982"/>
      <c r="G754" s="982"/>
      <c r="H754" s="982"/>
      <c r="I754" s="982"/>
      <c r="J754" s="1501">
        <f t="shared" si="34"/>
        <v>0</v>
      </c>
      <c r="K754" s="979">
        <f t="shared" si="30"/>
        <v>0</v>
      </c>
      <c r="L754" s="980">
        <f>IF(ISTEXT(B754),B754,IF(ISBLANK(B754),0,(B754/B720)*M720))</f>
        <v>0</v>
      </c>
      <c r="M754" s="981">
        <f t="shared" si="35"/>
        <v>0</v>
      </c>
      <c r="N754" s="35">
        <f>(K754/B720)*M720</f>
        <v>0</v>
      </c>
      <c r="O754" s="942"/>
      <c r="P754" s="942"/>
      <c r="Q754" s="942"/>
      <c r="R754" s="942"/>
      <c r="S754" s="1365">
        <f t="shared" si="32"/>
        <v>0</v>
      </c>
      <c r="T754" s="1502">
        <f>(L754/M720)*U718</f>
        <v>0</v>
      </c>
      <c r="U754" s="1510">
        <f t="shared" si="33"/>
        <v>0</v>
      </c>
      <c r="V754" s="1504">
        <f>(N754/M720)*U718</f>
        <v>0</v>
      </c>
      <c r="W754" s="5478"/>
      <c r="X754" s="529"/>
      <c r="Y754" s="5357"/>
      <c r="Z754" s="1288" t="s">
        <v>1382</v>
      </c>
      <c r="AA754"/>
      <c r="AB754" s="529"/>
    </row>
    <row r="755" spans="1:28" ht="18" customHeight="1">
      <c r="A755" s="5357"/>
      <c r="B755" s="72"/>
      <c r="C755" s="73"/>
      <c r="D755" s="34"/>
      <c r="E755" s="1505"/>
      <c r="F755" s="982"/>
      <c r="G755" s="982"/>
      <c r="H755" s="982"/>
      <c r="I755" s="982"/>
      <c r="J755" s="1501">
        <f t="shared" si="34"/>
        <v>0</v>
      </c>
      <c r="K755" s="979">
        <f t="shared" si="30"/>
        <v>0</v>
      </c>
      <c r="L755" s="980">
        <f>IF(ISTEXT(B755),B755,IF(ISBLANK(B755),0,(B755/B720)*M720))</f>
        <v>0</v>
      </c>
      <c r="M755" s="981">
        <f t="shared" si="35"/>
        <v>0</v>
      </c>
      <c r="N755" s="35">
        <f>(K755/B720)*M720</f>
        <v>0</v>
      </c>
      <c r="O755" s="942"/>
      <c r="P755" s="942"/>
      <c r="Q755" s="942"/>
      <c r="R755" s="942"/>
      <c r="S755" s="1365">
        <f t="shared" si="32"/>
        <v>0</v>
      </c>
      <c r="T755" s="1502">
        <f>(L755/M720)*U718</f>
        <v>0</v>
      </c>
      <c r="U755" s="1510">
        <f t="shared" si="33"/>
        <v>0</v>
      </c>
      <c r="V755" s="1504">
        <f>(N755/M720)*U718</f>
        <v>0</v>
      </c>
      <c r="W755" s="5478"/>
      <c r="X755" s="529"/>
      <c r="Y755" s="5357"/>
      <c r="Z755" s="1288" t="s">
        <v>1382</v>
      </c>
      <c r="AA755"/>
      <c r="AB755" s="529"/>
    </row>
    <row r="756" spans="1:28" ht="18" customHeight="1">
      <c r="A756" s="5357"/>
      <c r="B756" s="72"/>
      <c r="C756" s="73"/>
      <c r="D756" s="34"/>
      <c r="E756" s="1505"/>
      <c r="F756" s="982"/>
      <c r="G756" s="982"/>
      <c r="H756" s="982"/>
      <c r="I756" s="982"/>
      <c r="J756" s="1501">
        <f t="shared" si="34"/>
        <v>0</v>
      </c>
      <c r="K756" s="979">
        <f t="shared" si="30"/>
        <v>0</v>
      </c>
      <c r="L756" s="980">
        <f>IF(ISTEXT(B756),B756,IF(ISBLANK(B756),0,(B756/B720)*M720))</f>
        <v>0</v>
      </c>
      <c r="M756" s="981">
        <f t="shared" si="35"/>
        <v>0</v>
      </c>
      <c r="N756" s="35">
        <f>(K756/B720)*M720</f>
        <v>0</v>
      </c>
      <c r="O756" s="942"/>
      <c r="P756" s="942"/>
      <c r="Q756" s="942"/>
      <c r="R756" s="942"/>
      <c r="S756" s="1365">
        <f t="shared" si="32"/>
        <v>0</v>
      </c>
      <c r="T756" s="1502">
        <f>(L756/M720)*U718</f>
        <v>0</v>
      </c>
      <c r="U756" s="1510">
        <f t="shared" si="33"/>
        <v>0</v>
      </c>
      <c r="V756" s="1504">
        <f>(N756/M720)*U718</f>
        <v>0</v>
      </c>
      <c r="W756" s="5478"/>
      <c r="X756" s="529"/>
      <c r="Y756" s="5357"/>
      <c r="Z756" s="1288" t="s">
        <v>1382</v>
      </c>
      <c r="AA756"/>
      <c r="AB756" s="529"/>
    </row>
    <row r="757" spans="1:28" ht="18" customHeight="1">
      <c r="A757" s="5357"/>
      <c r="B757" s="72"/>
      <c r="C757" s="73"/>
      <c r="D757" s="34"/>
      <c r="E757" s="1505"/>
      <c r="F757" s="982"/>
      <c r="G757" s="982"/>
      <c r="H757" s="982"/>
      <c r="I757" s="982"/>
      <c r="J757" s="1501">
        <f t="shared" si="34"/>
        <v>0</v>
      </c>
      <c r="K757" s="979">
        <f t="shared" si="30"/>
        <v>0</v>
      </c>
      <c r="L757" s="980">
        <f>IF(ISTEXT(B757),B757,IF(ISBLANK(B757),0,(B757/B720)*M720))</f>
        <v>0</v>
      </c>
      <c r="M757" s="981">
        <f t="shared" si="35"/>
        <v>0</v>
      </c>
      <c r="N757" s="35">
        <f>(K757/B720)*M720</f>
        <v>0</v>
      </c>
      <c r="O757" s="942"/>
      <c r="P757" s="942"/>
      <c r="Q757" s="942"/>
      <c r="R757" s="942"/>
      <c r="S757" s="1365">
        <f t="shared" si="32"/>
        <v>0</v>
      </c>
      <c r="T757" s="1502">
        <f>(L757/M720)*U718</f>
        <v>0</v>
      </c>
      <c r="U757" s="1510">
        <f t="shared" si="33"/>
        <v>0</v>
      </c>
      <c r="V757" s="1504">
        <f>(N757/M720)*U718</f>
        <v>0</v>
      </c>
      <c r="W757" s="5478"/>
      <c r="X757" s="529"/>
      <c r="Y757" s="5357"/>
      <c r="Z757" s="1288" t="s">
        <v>1382</v>
      </c>
      <c r="AA757"/>
      <c r="AB757" s="529"/>
    </row>
    <row r="758" spans="1:28" ht="18" customHeight="1">
      <c r="A758" s="5357"/>
      <c r="B758" s="72"/>
      <c r="C758" s="73"/>
      <c r="D758" s="34"/>
      <c r="E758" s="1505"/>
      <c r="F758" s="982"/>
      <c r="G758" s="982"/>
      <c r="H758" s="982"/>
      <c r="I758" s="982"/>
      <c r="J758" s="1501">
        <f t="shared" si="34"/>
        <v>0</v>
      </c>
      <c r="K758" s="979">
        <f t="shared" si="30"/>
        <v>0</v>
      </c>
      <c r="L758" s="980">
        <f>IF(ISTEXT(B758),B758,IF(ISBLANK(B758),0,(B758/B720)*M720))</f>
        <v>0</v>
      </c>
      <c r="M758" s="981">
        <f t="shared" si="35"/>
        <v>0</v>
      </c>
      <c r="N758" s="35">
        <f>(K758/B720)*M720</f>
        <v>0</v>
      </c>
      <c r="O758" s="942"/>
      <c r="P758" s="942"/>
      <c r="Q758" s="942"/>
      <c r="R758" s="942"/>
      <c r="S758" s="1365">
        <f t="shared" si="32"/>
        <v>0</v>
      </c>
      <c r="T758" s="1502">
        <f>(L758/M720)*U718</f>
        <v>0</v>
      </c>
      <c r="U758" s="1510">
        <f t="shared" si="33"/>
        <v>0</v>
      </c>
      <c r="V758" s="1504">
        <f>(N758/M720)*U718</f>
        <v>0</v>
      </c>
      <c r="W758" s="5478"/>
      <c r="X758" s="529"/>
      <c r="Y758" s="5357"/>
      <c r="Z758" s="1288" t="s">
        <v>1382</v>
      </c>
      <c r="AA758"/>
      <c r="AB758" s="529"/>
    </row>
    <row r="759" spans="1:28" ht="18" customHeight="1">
      <c r="A759" s="5357"/>
      <c r="B759" s="72"/>
      <c r="C759" s="73"/>
      <c r="D759" s="34"/>
      <c r="E759" s="1505"/>
      <c r="F759" s="982"/>
      <c r="G759" s="982"/>
      <c r="H759" s="982"/>
      <c r="I759" s="982"/>
      <c r="J759" s="1501">
        <f t="shared" si="34"/>
        <v>0</v>
      </c>
      <c r="K759" s="979">
        <f t="shared" si="30"/>
        <v>0</v>
      </c>
      <c r="L759" s="980">
        <f>IF(ISTEXT(B759),B759,IF(ISBLANK(B759),0,(B759/B720)*M720))</f>
        <v>0</v>
      </c>
      <c r="M759" s="981">
        <f t="shared" si="35"/>
        <v>0</v>
      </c>
      <c r="N759" s="35">
        <f>(K759/B720)*M720</f>
        <v>0</v>
      </c>
      <c r="O759" s="942"/>
      <c r="P759" s="942"/>
      <c r="Q759" s="942"/>
      <c r="R759" s="942"/>
      <c r="S759" s="1365">
        <f t="shared" si="32"/>
        <v>0</v>
      </c>
      <c r="T759" s="1502">
        <f>(L759/M720)*U718</f>
        <v>0</v>
      </c>
      <c r="U759" s="1510">
        <f t="shared" si="33"/>
        <v>0</v>
      </c>
      <c r="V759" s="1504">
        <f>(N759/M720)*U718</f>
        <v>0</v>
      </c>
      <c r="W759" s="5478"/>
      <c r="X759" s="529"/>
      <c r="Y759" s="5357"/>
      <c r="Z759" s="1288" t="s">
        <v>1382</v>
      </c>
      <c r="AA759"/>
      <c r="AB759" s="529"/>
    </row>
    <row r="760" spans="1:28" ht="18" customHeight="1">
      <c r="A760" s="5357"/>
      <c r="B760" s="72"/>
      <c r="C760" s="73"/>
      <c r="D760" s="34"/>
      <c r="E760" s="1505"/>
      <c r="F760" s="982"/>
      <c r="G760" s="982"/>
      <c r="H760" s="982"/>
      <c r="I760" s="982"/>
      <c r="J760" s="1501">
        <f t="shared" si="34"/>
        <v>0</v>
      </c>
      <c r="K760" s="979">
        <f t="shared" si="30"/>
        <v>0</v>
      </c>
      <c r="L760" s="980">
        <f>IF(ISTEXT(B760),B760,IF(ISBLANK(B760),0,(B760/B720)*M720))</f>
        <v>0</v>
      </c>
      <c r="M760" s="981">
        <f t="shared" si="35"/>
        <v>0</v>
      </c>
      <c r="N760" s="35">
        <f>(K760/B720)*M720</f>
        <v>0</v>
      </c>
      <c r="O760" s="942"/>
      <c r="P760" s="942"/>
      <c r="Q760" s="942"/>
      <c r="R760" s="942"/>
      <c r="S760" s="1365">
        <f t="shared" si="32"/>
        <v>0</v>
      </c>
      <c r="T760" s="1502">
        <f>(L760/M720)*U718</f>
        <v>0</v>
      </c>
      <c r="U760" s="1510">
        <f t="shared" si="33"/>
        <v>0</v>
      </c>
      <c r="V760" s="1504">
        <f>(N760/M720)*U718</f>
        <v>0</v>
      </c>
      <c r="W760" s="5478"/>
      <c r="X760" s="529"/>
      <c r="Y760" s="5357"/>
      <c r="Z760" s="1288" t="s">
        <v>1382</v>
      </c>
      <c r="AA760"/>
      <c r="AB760" s="529"/>
    </row>
    <row r="761" spans="1:28" ht="18" customHeight="1">
      <c r="A761" s="5357"/>
      <c r="B761" s="72"/>
      <c r="C761" s="73"/>
      <c r="D761" s="34"/>
      <c r="E761" s="1505"/>
      <c r="F761" s="982"/>
      <c r="G761" s="982"/>
      <c r="H761" s="982"/>
      <c r="I761" s="982"/>
      <c r="J761" s="1501">
        <f t="shared" si="34"/>
        <v>0</v>
      </c>
      <c r="K761" s="979">
        <f t="shared" si="30"/>
        <v>0</v>
      </c>
      <c r="L761" s="980">
        <f>IF(ISTEXT(B761),B761,IF(ISBLANK(B761),0,(B761/B720)*M720))</f>
        <v>0</v>
      </c>
      <c r="M761" s="981">
        <f t="shared" si="35"/>
        <v>0</v>
      </c>
      <c r="N761" s="35">
        <f>(K761/B720)*M720</f>
        <v>0</v>
      </c>
      <c r="O761" s="942"/>
      <c r="P761" s="942"/>
      <c r="Q761" s="942"/>
      <c r="R761" s="942"/>
      <c r="S761" s="1365">
        <f t="shared" si="32"/>
        <v>0</v>
      </c>
      <c r="T761" s="1502">
        <f>(L761/M720)*U718</f>
        <v>0</v>
      </c>
      <c r="U761" s="1510">
        <f t="shared" si="33"/>
        <v>0</v>
      </c>
      <c r="V761" s="1504">
        <f>(N761/M720)*U718</f>
        <v>0</v>
      </c>
      <c r="W761" s="5478"/>
      <c r="X761" s="529"/>
      <c r="Y761" s="5357"/>
      <c r="Z761" s="1288" t="s">
        <v>1382</v>
      </c>
      <c r="AA761"/>
      <c r="AB761" s="529"/>
    </row>
    <row r="762" spans="1:28" ht="18" customHeight="1">
      <c r="A762" s="5357"/>
      <c r="B762" s="72"/>
      <c r="C762" s="73"/>
      <c r="D762" s="34"/>
      <c r="E762" s="1505"/>
      <c r="F762" s="982"/>
      <c r="G762" s="982"/>
      <c r="H762" s="982"/>
      <c r="I762" s="982"/>
      <c r="J762" s="1501">
        <f t="shared" si="34"/>
        <v>0</v>
      </c>
      <c r="K762" s="979">
        <f t="shared" si="30"/>
        <v>0</v>
      </c>
      <c r="L762" s="980">
        <f>IF(ISTEXT(B762),B762,IF(ISBLANK(B762),0,(B762/B720)*M720))</f>
        <v>0</v>
      </c>
      <c r="M762" s="981">
        <f t="shared" si="35"/>
        <v>0</v>
      </c>
      <c r="N762" s="35">
        <f>(K762/B720)*M720</f>
        <v>0</v>
      </c>
      <c r="O762" s="942"/>
      <c r="P762" s="942"/>
      <c r="Q762" s="942"/>
      <c r="R762" s="942"/>
      <c r="S762" s="1365">
        <f t="shared" si="32"/>
        <v>0</v>
      </c>
      <c r="T762" s="1502">
        <f>(L762/M720)*U718</f>
        <v>0</v>
      </c>
      <c r="U762" s="1510">
        <f t="shared" si="33"/>
        <v>0</v>
      </c>
      <c r="V762" s="1504">
        <f>(N762/M720)*U718</f>
        <v>0</v>
      </c>
      <c r="W762" s="5478"/>
      <c r="X762" s="529"/>
      <c r="Y762" s="5357"/>
      <c r="Z762" s="1288" t="s">
        <v>1382</v>
      </c>
      <c r="AA762"/>
      <c r="AB762" s="529"/>
    </row>
    <row r="763" spans="1:28" ht="18" customHeight="1">
      <c r="A763" s="5357"/>
      <c r="B763" s="72"/>
      <c r="C763" s="73"/>
      <c r="D763" s="34"/>
      <c r="E763" s="1505"/>
      <c r="F763" s="982"/>
      <c r="G763" s="982"/>
      <c r="H763" s="982"/>
      <c r="I763" s="982"/>
      <c r="J763" s="1501">
        <f t="shared" si="34"/>
        <v>0</v>
      </c>
      <c r="K763" s="979">
        <f t="shared" si="30"/>
        <v>0</v>
      </c>
      <c r="L763" s="980">
        <f>IF(ISTEXT(B763),B763,IF(ISBLANK(B763),0,(B763/B720)*M720))</f>
        <v>0</v>
      </c>
      <c r="M763" s="981">
        <f t="shared" si="35"/>
        <v>0</v>
      </c>
      <c r="N763" s="35">
        <f>(K763/B720)*M720</f>
        <v>0</v>
      </c>
      <c r="O763" s="942"/>
      <c r="P763" s="942"/>
      <c r="Q763" s="942"/>
      <c r="R763" s="942"/>
      <c r="S763" s="1365">
        <f t="shared" si="32"/>
        <v>0</v>
      </c>
      <c r="T763" s="1502">
        <f>(L763/M720)*U718</f>
        <v>0</v>
      </c>
      <c r="U763" s="1510">
        <f t="shared" si="33"/>
        <v>0</v>
      </c>
      <c r="V763" s="1504">
        <f>(N763/M720)*U718</f>
        <v>0</v>
      </c>
      <c r="W763" s="5478"/>
      <c r="X763" s="529"/>
      <c r="Y763" s="5357"/>
      <c r="Z763" s="1288" t="s">
        <v>1382</v>
      </c>
      <c r="AA763"/>
      <c r="AB763" s="529"/>
    </row>
    <row r="764" spans="1:28" ht="18" customHeight="1">
      <c r="A764" s="5357"/>
      <c r="B764" s="72"/>
      <c r="C764" s="73"/>
      <c r="D764" s="34"/>
      <c r="E764" s="1505"/>
      <c r="F764" s="982"/>
      <c r="G764" s="982"/>
      <c r="H764" s="982"/>
      <c r="I764" s="982"/>
      <c r="J764" s="1501">
        <f t="shared" si="34"/>
        <v>0</v>
      </c>
      <c r="K764" s="979">
        <f t="shared" si="30"/>
        <v>0</v>
      </c>
      <c r="L764" s="980">
        <f>IF(ISTEXT(B764),B764,IF(ISBLANK(B764),0,(B764/B720)*M720))</f>
        <v>0</v>
      </c>
      <c r="M764" s="981">
        <f t="shared" si="35"/>
        <v>0</v>
      </c>
      <c r="N764" s="35">
        <f>(K764/B720)*M720</f>
        <v>0</v>
      </c>
      <c r="O764" s="942"/>
      <c r="P764" s="942"/>
      <c r="Q764" s="942"/>
      <c r="R764" s="942"/>
      <c r="S764" s="1365">
        <f t="shared" si="32"/>
        <v>0</v>
      </c>
      <c r="T764" s="1502">
        <f>(L764/M720)*U718</f>
        <v>0</v>
      </c>
      <c r="U764" s="1510">
        <f t="shared" si="33"/>
        <v>0</v>
      </c>
      <c r="V764" s="1504">
        <f>(N764/M720)*U718</f>
        <v>0</v>
      </c>
      <c r="W764" s="5478"/>
      <c r="X764" s="529"/>
      <c r="Y764" s="5357"/>
      <c r="Z764" s="1288" t="s">
        <v>1382</v>
      </c>
      <c r="AA764"/>
      <c r="AB764" s="529"/>
    </row>
    <row r="765" spans="1:28" ht="18" customHeight="1">
      <c r="A765" s="5357"/>
      <c r="B765" s="72"/>
      <c r="C765" s="73"/>
      <c r="D765" s="34"/>
      <c r="E765" s="1505"/>
      <c r="F765" s="982"/>
      <c r="G765" s="982"/>
      <c r="H765" s="982"/>
      <c r="I765" s="982"/>
      <c r="J765" s="1501">
        <f t="shared" si="34"/>
        <v>0</v>
      </c>
      <c r="K765" s="979">
        <f t="shared" si="30"/>
        <v>0</v>
      </c>
      <c r="L765" s="980">
        <f>IF(ISTEXT(B765),B765,IF(ISBLANK(B765),0,(B765/B720)*M720))</f>
        <v>0</v>
      </c>
      <c r="M765" s="981">
        <f t="shared" si="35"/>
        <v>0</v>
      </c>
      <c r="N765" s="35">
        <f>(K765/B720)*M720</f>
        <v>0</v>
      </c>
      <c r="O765" s="942"/>
      <c r="P765" s="942"/>
      <c r="Q765" s="942"/>
      <c r="R765" s="942"/>
      <c r="S765" s="1365">
        <f t="shared" si="32"/>
        <v>0</v>
      </c>
      <c r="T765" s="1502">
        <f>(L765/M720)*U718</f>
        <v>0</v>
      </c>
      <c r="U765" s="1510">
        <f t="shared" si="33"/>
        <v>0</v>
      </c>
      <c r="V765" s="1504">
        <f>(N765/M720)*U718</f>
        <v>0</v>
      </c>
      <c r="W765" s="5478"/>
      <c r="X765" s="529"/>
      <c r="Y765" s="5357"/>
      <c r="Z765" s="1288" t="s">
        <v>1382</v>
      </c>
      <c r="AA765"/>
      <c r="AB765" s="529"/>
    </row>
    <row r="766" spans="1:28" ht="18" customHeight="1">
      <c r="A766" s="5357"/>
      <c r="B766" s="74"/>
      <c r="C766" s="983"/>
      <c r="D766" s="1052"/>
      <c r="E766" s="1505"/>
      <c r="F766" s="982"/>
      <c r="G766" s="982"/>
      <c r="H766" s="982"/>
      <c r="I766" s="982"/>
      <c r="J766" s="1501">
        <f t="shared" si="34"/>
        <v>0</v>
      </c>
      <c r="K766" s="979">
        <f t="shared" si="30"/>
        <v>0</v>
      </c>
      <c r="L766" s="980">
        <f>IF(ISTEXT(B766),B766,IF(ISBLANK(B766),0,(B766/B720)*M720))</f>
        <v>0</v>
      </c>
      <c r="M766" s="981">
        <f t="shared" si="35"/>
        <v>0</v>
      </c>
      <c r="N766" s="35">
        <f>(K766/B720)*M720</f>
        <v>0</v>
      </c>
      <c r="O766" s="942"/>
      <c r="P766" s="942"/>
      <c r="Q766" s="942"/>
      <c r="R766" s="942"/>
      <c r="S766" s="1365">
        <f t="shared" si="32"/>
        <v>0</v>
      </c>
      <c r="T766" s="1502">
        <f>(L766/M720)*U718</f>
        <v>0</v>
      </c>
      <c r="U766" s="1510">
        <f t="shared" si="33"/>
        <v>0</v>
      </c>
      <c r="V766" s="1504">
        <f>(N766/M720)*U718</f>
        <v>0</v>
      </c>
      <c r="W766" s="5478"/>
      <c r="X766" s="529"/>
      <c r="Y766" s="5357"/>
      <c r="Z766" s="1288" t="s">
        <v>1382</v>
      </c>
      <c r="AA766"/>
      <c r="AB766" s="529"/>
    </row>
    <row r="767" spans="1:28" ht="18" customHeight="1">
      <c r="A767" s="5357"/>
      <c r="B767" s="5568"/>
      <c r="C767" s="5569"/>
      <c r="D767" s="5569"/>
      <c r="E767" s="5569"/>
      <c r="F767" s="5569"/>
      <c r="G767" s="5569"/>
      <c r="H767" s="5569"/>
      <c r="I767" s="5569"/>
      <c r="J767" s="5569"/>
      <c r="K767" s="5569"/>
      <c r="L767" s="5569"/>
      <c r="M767" s="5569"/>
      <c r="N767" s="5570"/>
      <c r="O767" s="1332"/>
      <c r="P767" s="1333"/>
      <c r="Q767" s="1333"/>
      <c r="R767" s="1333"/>
      <c r="S767" s="1334"/>
      <c r="T767" s="1334"/>
      <c r="U767" s="1334"/>
      <c r="V767" s="1335"/>
      <c r="W767" s="5478"/>
      <c r="X767" s="529"/>
      <c r="Y767" s="5357"/>
      <c r="Z767" s="5507" t="s">
        <v>1444</v>
      </c>
      <c r="AA767" s="5508"/>
      <c r="AB767" s="529"/>
    </row>
    <row r="768" spans="1:28" ht="18" customHeight="1">
      <c r="A768" s="5357"/>
      <c r="B768" s="1506"/>
      <c r="C768" s="1053"/>
      <c r="D768" s="1054">
        <f>SUM(D726:D767)</f>
        <v>2E-3</v>
      </c>
      <c r="E768" s="1054"/>
      <c r="F768" s="1055"/>
      <c r="G768" s="1055"/>
      <c r="H768" s="1055"/>
      <c r="I768" s="1055"/>
      <c r="J768" s="1056"/>
      <c r="K768" s="1056"/>
      <c r="L768" s="1057"/>
      <c r="M768" s="1057"/>
      <c r="N768" s="36">
        <f>SUM(N726:N767)</f>
        <v>5.0000000000000001E-3</v>
      </c>
      <c r="O768" s="1332"/>
      <c r="P768" s="1333"/>
      <c r="Q768" s="1333"/>
      <c r="R768" s="1333"/>
      <c r="S768" s="1334"/>
      <c r="T768" s="1334"/>
      <c r="U768" s="1334"/>
      <c r="V768" s="1335"/>
      <c r="W768" s="5478"/>
      <c r="X768" s="529"/>
      <c r="Y768" s="5357"/>
      <c r="Z768" s="5507"/>
      <c r="AA768" s="5508"/>
      <c r="AB768" s="529"/>
    </row>
    <row r="769" spans="1:28" ht="18" customHeight="1">
      <c r="A769" s="5357"/>
      <c r="B769" s="5571" t="s">
        <v>550</v>
      </c>
      <c r="C769" s="5572"/>
      <c r="D769" s="5572"/>
      <c r="E769" s="5572"/>
      <c r="F769" s="5572"/>
      <c r="G769" s="5572"/>
      <c r="H769" s="5572"/>
      <c r="I769" s="5572"/>
      <c r="J769" s="5572"/>
      <c r="K769" s="5572"/>
      <c r="L769" s="5572"/>
      <c r="M769" s="5572"/>
      <c r="N769" s="5573"/>
      <c r="O769" s="1326"/>
      <c r="P769" s="1326"/>
      <c r="Q769" s="1327"/>
      <c r="R769" s="1328"/>
      <c r="S769" s="1328"/>
      <c r="T769" s="1328"/>
      <c r="U769" s="1328"/>
      <c r="V769" s="1329"/>
      <c r="W769" s="5478"/>
      <c r="X769" s="529"/>
      <c r="Y769" s="5357"/>
      <c r="Z769" s="5507"/>
      <c r="AA769" s="5508"/>
      <c r="AB769" s="529"/>
    </row>
    <row r="770" spans="1:28" ht="18" customHeight="1">
      <c r="A770" s="5357"/>
      <c r="B770" s="1382"/>
      <c r="C770" s="955" t="s">
        <v>295</v>
      </c>
      <c r="D770" s="956"/>
      <c r="E770" s="956"/>
      <c r="F770" s="956"/>
      <c r="G770" s="5323" t="s">
        <v>247</v>
      </c>
      <c r="H770" s="5323"/>
      <c r="I770" s="5323"/>
      <c r="J770" s="5323"/>
      <c r="K770" s="5323"/>
      <c r="L770" s="5323"/>
      <c r="M770" s="5323"/>
      <c r="N770" s="5324"/>
      <c r="O770" s="1326"/>
      <c r="P770" s="1326"/>
      <c r="Q770" s="1327"/>
      <c r="R770" s="1328"/>
      <c r="S770" s="1328"/>
      <c r="T770" s="1328"/>
      <c r="U770" s="1328"/>
      <c r="V770" s="1329"/>
      <c r="W770" s="5478"/>
      <c r="X770" s="529"/>
      <c r="Y770" s="5357"/>
      <c r="Z770" s="1288" t="s">
        <v>1382</v>
      </c>
      <c r="AA770"/>
      <c r="AB770" s="529"/>
    </row>
    <row r="771" spans="1:28" ht="18" customHeight="1">
      <c r="A771" s="5357"/>
      <c r="B771" s="1507"/>
      <c r="C771" s="957" t="s">
        <v>316</v>
      </c>
      <c r="D771" s="958" t="s">
        <v>345</v>
      </c>
      <c r="E771" s="959"/>
      <c r="F771" s="959"/>
      <c r="G771" s="5323"/>
      <c r="H771" s="5323"/>
      <c r="I771" s="5323"/>
      <c r="J771" s="5323"/>
      <c r="K771" s="5323"/>
      <c r="L771" s="5323"/>
      <c r="M771" s="5323"/>
      <c r="N771" s="5324"/>
      <c r="O771" s="1326"/>
      <c r="P771" s="1326"/>
      <c r="Q771" s="1327"/>
      <c r="R771" s="1328"/>
      <c r="S771" s="1328"/>
      <c r="T771" s="1328"/>
      <c r="U771" s="1328"/>
      <c r="V771" s="1329"/>
      <c r="W771" s="5478"/>
      <c r="X771" s="529"/>
      <c r="Y771" s="5357"/>
      <c r="Z771" s="1288" t="s">
        <v>1382</v>
      </c>
      <c r="AA771"/>
      <c r="AB771" s="529"/>
    </row>
    <row r="772" spans="1:28" ht="18" customHeight="1">
      <c r="A772" s="5357"/>
      <c r="B772" s="1507"/>
      <c r="C772" s="960" t="s">
        <v>297</v>
      </c>
      <c r="D772" s="955" t="s">
        <v>298</v>
      </c>
      <c r="E772" s="959"/>
      <c r="F772" s="959"/>
      <c r="G772" s="955"/>
      <c r="H772" s="961"/>
      <c r="I772" s="961"/>
      <c r="J772" s="961"/>
      <c r="K772" s="961"/>
      <c r="L772" s="961"/>
      <c r="M772" s="961"/>
      <c r="N772" s="39"/>
      <c r="O772" s="1326"/>
      <c r="P772" s="1326"/>
      <c r="Q772" s="1327"/>
      <c r="R772" s="1328"/>
      <c r="S772" s="1328"/>
      <c r="T772" s="1328"/>
      <c r="U772" s="1328"/>
      <c r="V772" s="1329"/>
      <c r="W772" s="5478"/>
      <c r="X772" s="529"/>
      <c r="Y772" s="5357"/>
      <c r="Z772" s="1288" t="s">
        <v>1382</v>
      </c>
      <c r="AA772"/>
      <c r="AB772" s="529"/>
    </row>
    <row r="773" spans="1:28" ht="18" customHeight="1">
      <c r="A773" s="5357"/>
      <c r="B773" s="1318"/>
      <c r="C773" s="962"/>
      <c r="D773" s="963"/>
      <c r="E773" s="964"/>
      <c r="F773" s="964"/>
      <c r="G773" s="965"/>
      <c r="H773" s="966"/>
      <c r="I773" s="966"/>
      <c r="J773" s="966"/>
      <c r="K773" s="1062" t="s">
        <v>299</v>
      </c>
      <c r="L773" s="966"/>
      <c r="M773" s="966"/>
      <c r="N773" s="40"/>
      <c r="O773" s="1326"/>
      <c r="P773" s="1326"/>
      <c r="Q773" s="1327"/>
      <c r="R773" s="1328"/>
      <c r="S773" s="1328"/>
      <c r="T773" s="1328"/>
      <c r="U773" s="1328"/>
      <c r="V773" s="1329"/>
      <c r="W773" s="5478"/>
      <c r="X773" s="529"/>
      <c r="Y773" s="5357"/>
      <c r="Z773" s="1288" t="s">
        <v>1382</v>
      </c>
      <c r="AA773"/>
      <c r="AB773" s="529"/>
    </row>
    <row r="774" spans="1:28" ht="18" customHeight="1">
      <c r="A774" s="5357"/>
      <c r="B774" s="2896">
        <v>1</v>
      </c>
      <c r="C774" s="968" t="s">
        <v>346</v>
      </c>
      <c r="D774" s="374"/>
      <c r="E774" s="374"/>
      <c r="F774" s="374"/>
      <c r="G774" s="374"/>
      <c r="H774" s="374"/>
      <c r="I774" s="374"/>
      <c r="J774" s="374"/>
      <c r="K774" s="1062" t="s">
        <v>300</v>
      </c>
      <c r="L774" s="374"/>
      <c r="M774" s="374"/>
      <c r="N774" s="41"/>
      <c r="O774" s="1326"/>
      <c r="P774" s="1326"/>
      <c r="Q774" s="1327"/>
      <c r="R774" s="1328"/>
      <c r="S774" s="1328"/>
      <c r="T774" s="1328"/>
      <c r="U774" s="1328"/>
      <c r="V774" s="1329"/>
      <c r="W774" s="5478"/>
      <c r="X774" s="529"/>
      <c r="Y774" s="5357"/>
      <c r="Z774" s="1288" t="s">
        <v>1382</v>
      </c>
      <c r="AA774"/>
      <c r="AB774" s="529"/>
    </row>
    <row r="775" spans="1:28" ht="18" customHeight="1">
      <c r="A775" s="5357"/>
      <c r="B775" s="2896">
        <f>LARGE(B774:B774,1)+1</f>
        <v>2</v>
      </c>
      <c r="C775" s="967"/>
      <c r="D775" s="374"/>
      <c r="E775" s="374"/>
      <c r="F775" s="374"/>
      <c r="G775" s="374"/>
      <c r="H775" s="374"/>
      <c r="I775" s="374"/>
      <c r="J775" s="374"/>
      <c r="K775" s="1062" t="s">
        <v>302</v>
      </c>
      <c r="L775" s="374"/>
      <c r="M775" s="374"/>
      <c r="N775" s="41"/>
      <c r="O775" s="1326"/>
      <c r="P775" s="1326"/>
      <c r="Q775" s="1327"/>
      <c r="R775" s="1328"/>
      <c r="S775" s="1328"/>
      <c r="T775" s="1328"/>
      <c r="U775" s="1328"/>
      <c r="V775" s="1329"/>
      <c r="W775" s="5478"/>
      <c r="X775" s="529"/>
      <c r="Y775" s="5357"/>
      <c r="Z775" s="1288" t="s">
        <v>1382</v>
      </c>
      <c r="AA775"/>
      <c r="AB775" s="529"/>
    </row>
    <row r="776" spans="1:28" ht="18" customHeight="1">
      <c r="A776" s="5357"/>
      <c r="B776" s="2896">
        <f>LARGE(B774:B775,1)+1</f>
        <v>3</v>
      </c>
      <c r="C776" s="968" t="s">
        <v>347</v>
      </c>
      <c r="D776" s="374"/>
      <c r="E776" s="374"/>
      <c r="F776" s="374"/>
      <c r="G776" s="374"/>
      <c r="H776" s="374"/>
      <c r="I776" s="374"/>
      <c r="J776" s="374"/>
      <c r="K776" s="374"/>
      <c r="L776" s="374"/>
      <c r="M776" s="374"/>
      <c r="N776" s="41"/>
      <c r="O776" s="1326"/>
      <c r="P776" s="1326"/>
      <c r="Q776" s="1327"/>
      <c r="R776" s="1328"/>
      <c r="S776" s="1328"/>
      <c r="T776" s="1328"/>
      <c r="U776" s="1328"/>
      <c r="V776" s="1329"/>
      <c r="W776" s="5478"/>
      <c r="X776" s="529"/>
      <c r="Y776" s="5357"/>
      <c r="Z776" s="1288" t="s">
        <v>1382</v>
      </c>
      <c r="AA776"/>
      <c r="AB776" s="529"/>
    </row>
    <row r="777" spans="1:28" ht="18" customHeight="1">
      <c r="A777" s="5357"/>
      <c r="B777" s="2896">
        <f>LARGE(B774:B776,1)+1</f>
        <v>4</v>
      </c>
      <c r="C777" s="968"/>
      <c r="D777" s="374"/>
      <c r="E777" s="374"/>
      <c r="F777" s="374"/>
      <c r="G777" s="374"/>
      <c r="H777" s="374"/>
      <c r="I777" s="374"/>
      <c r="J777" s="374"/>
      <c r="K777" s="374"/>
      <c r="L777" s="374"/>
      <c r="M777" s="374"/>
      <c r="N777" s="41"/>
      <c r="O777" s="1326"/>
      <c r="P777" s="1326"/>
      <c r="Q777" s="1327"/>
      <c r="R777" s="1328"/>
      <c r="S777" s="1328"/>
      <c r="T777" s="1328"/>
      <c r="U777" s="1328"/>
      <c r="V777" s="1329"/>
      <c r="W777" s="5478"/>
      <c r="X777" s="529"/>
      <c r="Y777" s="5357"/>
      <c r="Z777" s="1288" t="s">
        <v>1382</v>
      </c>
      <c r="AA777"/>
      <c r="AB777" s="529"/>
    </row>
    <row r="778" spans="1:28" ht="18" customHeight="1">
      <c r="A778" s="5357"/>
      <c r="B778" s="2896">
        <f>LARGE(B774:B777,1)+1</f>
        <v>5</v>
      </c>
      <c r="C778" s="968" t="s">
        <v>298</v>
      </c>
      <c r="D778" s="374"/>
      <c r="E778" s="374"/>
      <c r="F778" s="374"/>
      <c r="G778" s="374"/>
      <c r="H778" s="374"/>
      <c r="I778" s="374"/>
      <c r="J778" s="374"/>
      <c r="K778" s="374"/>
      <c r="L778" s="374"/>
      <c r="M778" s="374"/>
      <c r="N778" s="41"/>
      <c r="O778" s="1326"/>
      <c r="P778" s="1326"/>
      <c r="Q778" s="1327"/>
      <c r="R778" s="1328"/>
      <c r="S778" s="1328"/>
      <c r="T778" s="1328"/>
      <c r="U778" s="1328"/>
      <c r="V778" s="1329"/>
      <c r="W778" s="5478"/>
      <c r="X778" s="529"/>
      <c r="Y778" s="5357"/>
      <c r="Z778" s="1288" t="s">
        <v>1382</v>
      </c>
      <c r="AA778"/>
      <c r="AB778" s="529"/>
    </row>
    <row r="779" spans="1:28" ht="18" customHeight="1">
      <c r="A779" s="5357"/>
      <c r="B779" s="2896">
        <f>LARGE(B774:B778,1)+1</f>
        <v>6</v>
      </c>
      <c r="C779" s="968"/>
      <c r="D779" s="374"/>
      <c r="E779" s="374"/>
      <c r="F779" s="374"/>
      <c r="G779" s="374"/>
      <c r="H779" s="374"/>
      <c r="I779" s="374"/>
      <c r="J779" s="374"/>
      <c r="K779" s="374"/>
      <c r="L779" s="374"/>
      <c r="M779" s="374"/>
      <c r="N779" s="41"/>
      <c r="O779" s="1326"/>
      <c r="P779" s="1326"/>
      <c r="Q779" s="1327"/>
      <c r="R779" s="1328"/>
      <c r="S779" s="1328"/>
      <c r="T779" s="1328"/>
      <c r="U779" s="1328"/>
      <c r="V779" s="1329"/>
      <c r="W779" s="5478"/>
      <c r="X779" s="529"/>
      <c r="Y779" s="5357"/>
      <c r="Z779" s="1288" t="s">
        <v>1382</v>
      </c>
      <c r="AA779"/>
      <c r="AB779" s="529"/>
    </row>
    <row r="780" spans="1:28" ht="18" customHeight="1">
      <c r="A780" s="5357"/>
      <c r="B780" s="2896">
        <f>LARGE(B774:B779,1)+1</f>
        <v>7</v>
      </c>
      <c r="C780" s="968" t="s">
        <v>348</v>
      </c>
      <c r="D780" s="374"/>
      <c r="E780" s="374"/>
      <c r="F780" s="374"/>
      <c r="G780" s="374"/>
      <c r="H780" s="374"/>
      <c r="I780" s="374"/>
      <c r="J780" s="374"/>
      <c r="K780" s="374"/>
      <c r="L780" s="374"/>
      <c r="M780" s="374"/>
      <c r="N780" s="41"/>
      <c r="O780" s="1326"/>
      <c r="P780" s="1326"/>
      <c r="Q780" s="1327"/>
      <c r="R780" s="1328"/>
      <c r="S780" s="1328"/>
      <c r="T780" s="1328"/>
      <c r="U780" s="1328"/>
      <c r="V780" s="1329"/>
      <c r="W780" s="5478"/>
      <c r="X780" s="529"/>
      <c r="Y780" s="5357"/>
      <c r="Z780" s="1288" t="s">
        <v>1382</v>
      </c>
      <c r="AA780"/>
      <c r="AB780" s="529"/>
    </row>
    <row r="781" spans="1:28" ht="18" customHeight="1">
      <c r="A781" s="5357"/>
      <c r="B781" s="2896">
        <f>LARGE(B774:B780,1)+1</f>
        <v>8</v>
      </c>
      <c r="C781" s="968"/>
      <c r="D781" s="374"/>
      <c r="E781" s="374"/>
      <c r="F781" s="374"/>
      <c r="G781" s="374"/>
      <c r="H781" s="374"/>
      <c r="I781" s="374"/>
      <c r="J781" s="374"/>
      <c r="K781" s="374"/>
      <c r="L781" s="374"/>
      <c r="M781" s="374"/>
      <c r="N781" s="41"/>
      <c r="O781" s="1326"/>
      <c r="P781" s="1326"/>
      <c r="Q781" s="1327"/>
      <c r="R781" s="1328"/>
      <c r="S781" s="1328"/>
      <c r="T781" s="1328"/>
      <c r="U781" s="1328"/>
      <c r="V781" s="1329"/>
      <c r="W781" s="5478"/>
      <c r="X781" s="529"/>
      <c r="Y781" s="5357"/>
      <c r="Z781" s="1288" t="s">
        <v>1382</v>
      </c>
      <c r="AA781"/>
      <c r="AB781" s="529"/>
    </row>
    <row r="782" spans="1:28" ht="18" customHeight="1">
      <c r="A782" s="5357"/>
      <c r="B782" s="2896">
        <f>LARGE(B774:B781,1)+1</f>
        <v>9</v>
      </c>
      <c r="C782" s="968" t="s">
        <v>349</v>
      </c>
      <c r="D782" s="374"/>
      <c r="E782" s="374"/>
      <c r="F782" s="374"/>
      <c r="G782" s="374"/>
      <c r="H782" s="374"/>
      <c r="I782" s="374"/>
      <c r="J782" s="374"/>
      <c r="K782" s="374"/>
      <c r="L782" s="374"/>
      <c r="M782" s="374"/>
      <c r="N782" s="41"/>
      <c r="O782" s="1326"/>
      <c r="P782" s="1326"/>
      <c r="Q782" s="1327"/>
      <c r="R782" s="1328"/>
      <c r="S782" s="1328"/>
      <c r="T782" s="1328"/>
      <c r="U782" s="1328"/>
      <c r="V782" s="1329"/>
      <c r="W782" s="5478"/>
      <c r="X782" s="529"/>
      <c r="Y782" s="5357"/>
      <c r="Z782" s="1288" t="s">
        <v>1382</v>
      </c>
      <c r="AA782"/>
      <c r="AB782" s="529"/>
    </row>
    <row r="783" spans="1:28" ht="18" customHeight="1">
      <c r="A783" s="5357"/>
      <c r="B783" s="2896">
        <f>LARGE(B774:B782,1)+1</f>
        <v>10</v>
      </c>
      <c r="C783" s="968"/>
      <c r="D783" s="374"/>
      <c r="E783" s="374"/>
      <c r="F783" s="374"/>
      <c r="G783" s="374"/>
      <c r="H783" s="374"/>
      <c r="I783" s="374"/>
      <c r="J783" s="374"/>
      <c r="K783" s="374"/>
      <c r="L783" s="374"/>
      <c r="M783" s="374"/>
      <c r="N783" s="41"/>
      <c r="O783" s="1326"/>
      <c r="P783" s="1326"/>
      <c r="Q783" s="1327"/>
      <c r="R783" s="1328"/>
      <c r="S783" s="1328"/>
      <c r="T783" s="1328"/>
      <c r="U783" s="1328"/>
      <c r="V783" s="1329"/>
      <c r="W783" s="5478"/>
      <c r="X783" s="529"/>
      <c r="Y783" s="5357"/>
      <c r="Z783" s="1288" t="s">
        <v>1382</v>
      </c>
      <c r="AA783"/>
      <c r="AB783" s="529"/>
    </row>
    <row r="784" spans="1:28" ht="18" customHeight="1">
      <c r="A784" s="5357"/>
      <c r="B784" s="2896">
        <f>LARGE(B774:B783,1)+1</f>
        <v>11</v>
      </c>
      <c r="C784" s="968"/>
      <c r="D784" s="374"/>
      <c r="E784" s="374"/>
      <c r="F784" s="374"/>
      <c r="G784" s="374"/>
      <c r="H784" s="374"/>
      <c r="I784" s="374"/>
      <c r="J784" s="374"/>
      <c r="K784" s="374"/>
      <c r="L784" s="374"/>
      <c r="M784" s="374"/>
      <c r="N784" s="41"/>
      <c r="O784" s="1326"/>
      <c r="P784" s="1326"/>
      <c r="Q784" s="1327"/>
      <c r="R784" s="1328"/>
      <c r="S784" s="1328"/>
      <c r="T784" s="1328"/>
      <c r="U784" s="1328"/>
      <c r="V784" s="1329"/>
      <c r="W784" s="5478"/>
      <c r="X784" s="529"/>
      <c r="Y784" s="5357"/>
      <c r="Z784" s="1288" t="s">
        <v>1382</v>
      </c>
      <c r="AA784"/>
      <c r="AB784" s="529"/>
    </row>
    <row r="785" spans="1:28" ht="18" customHeight="1">
      <c r="A785" s="5357"/>
      <c r="B785" s="2896">
        <f>LARGE(B774:B784,1)+1</f>
        <v>12</v>
      </c>
      <c r="C785" s="968"/>
      <c r="D785" s="374"/>
      <c r="E785" s="374"/>
      <c r="F785" s="374"/>
      <c r="G785" s="374"/>
      <c r="H785" s="374"/>
      <c r="I785" s="374"/>
      <c r="J785" s="374"/>
      <c r="K785" s="374"/>
      <c r="L785" s="374"/>
      <c r="M785" s="374"/>
      <c r="N785" s="41"/>
      <c r="O785" s="1326"/>
      <c r="P785" s="1326"/>
      <c r="Q785" s="1327"/>
      <c r="R785" s="1328"/>
      <c r="S785" s="1328"/>
      <c r="T785" s="1328"/>
      <c r="U785" s="1328"/>
      <c r="V785" s="1329"/>
      <c r="W785" s="5478"/>
      <c r="X785" s="529"/>
      <c r="Y785" s="5357"/>
      <c r="Z785" s="1288" t="s">
        <v>1382</v>
      </c>
      <c r="AA785"/>
      <c r="AB785" s="529"/>
    </row>
    <row r="786" spans="1:28" ht="18" customHeight="1">
      <c r="A786" s="5357"/>
      <c r="B786" s="2896">
        <f>LARGE(B774:B785,1)+1</f>
        <v>13</v>
      </c>
      <c r="C786" s="968"/>
      <c r="D786" s="374"/>
      <c r="E786" s="374"/>
      <c r="F786" s="374"/>
      <c r="G786" s="374"/>
      <c r="H786" s="374"/>
      <c r="I786" s="374"/>
      <c r="J786" s="374"/>
      <c r="K786" s="374"/>
      <c r="L786" s="374"/>
      <c r="M786" s="374"/>
      <c r="N786" s="41"/>
      <c r="O786" s="1326"/>
      <c r="P786" s="1326"/>
      <c r="Q786" s="1327"/>
      <c r="R786" s="1328"/>
      <c r="S786" s="1328"/>
      <c r="T786" s="1328"/>
      <c r="U786" s="1328"/>
      <c r="V786" s="1329"/>
      <c r="W786" s="5478"/>
      <c r="X786" s="529"/>
      <c r="Y786" s="5357"/>
      <c r="Z786" s="1288" t="s">
        <v>1382</v>
      </c>
      <c r="AA786"/>
      <c r="AB786" s="529"/>
    </row>
    <row r="787" spans="1:28" ht="18" customHeight="1">
      <c r="A787" s="5357"/>
      <c r="B787" s="2896">
        <f>LARGE(B774:B786,1)+1</f>
        <v>14</v>
      </c>
      <c r="C787" s="968"/>
      <c r="D787" s="374"/>
      <c r="E787" s="374"/>
      <c r="F787" s="374"/>
      <c r="G787" s="374"/>
      <c r="H787" s="374"/>
      <c r="I787" s="374"/>
      <c r="J787" s="374"/>
      <c r="K787" s="374"/>
      <c r="L787" s="374"/>
      <c r="M787" s="374"/>
      <c r="N787" s="41"/>
      <c r="O787" s="1326"/>
      <c r="P787" s="1326"/>
      <c r="Q787" s="1327"/>
      <c r="R787" s="1328"/>
      <c r="S787" s="1328"/>
      <c r="T787" s="1328"/>
      <c r="U787" s="1328"/>
      <c r="V787" s="1329"/>
      <c r="W787" s="5478"/>
      <c r="X787" s="529"/>
      <c r="Y787" s="5357"/>
      <c r="Z787" s="1288" t="s">
        <v>1382</v>
      </c>
      <c r="AA787"/>
      <c r="AB787" s="529"/>
    </row>
    <row r="788" spans="1:28" ht="18" customHeight="1">
      <c r="A788" s="5357"/>
      <c r="B788" s="2896">
        <f>LARGE(B774:B787,1)+1</f>
        <v>15</v>
      </c>
      <c r="C788" s="968"/>
      <c r="D788" s="374"/>
      <c r="E788" s="374"/>
      <c r="F788" s="374"/>
      <c r="G788" s="374"/>
      <c r="H788" s="374"/>
      <c r="I788" s="374"/>
      <c r="J788" s="374"/>
      <c r="K788" s="374"/>
      <c r="L788" s="374"/>
      <c r="M788" s="374"/>
      <c r="N788" s="41"/>
      <c r="O788" s="1326"/>
      <c r="P788" s="1326"/>
      <c r="Q788" s="1327"/>
      <c r="R788" s="1328"/>
      <c r="S788" s="1328"/>
      <c r="T788" s="1328"/>
      <c r="U788" s="1328"/>
      <c r="V788" s="1329"/>
      <c r="W788" s="5478"/>
      <c r="X788" s="529"/>
      <c r="Y788" s="5357"/>
      <c r="Z788" s="1288" t="s">
        <v>1382</v>
      </c>
      <c r="AA788"/>
      <c r="AB788" s="529"/>
    </row>
    <row r="789" spans="1:28" ht="18" customHeight="1">
      <c r="A789" s="5357"/>
      <c r="B789" s="2896">
        <f>LARGE(B774:B788,1)+1</f>
        <v>16</v>
      </c>
      <c r="C789" s="968"/>
      <c r="D789" s="374"/>
      <c r="E789" s="374"/>
      <c r="F789" s="374"/>
      <c r="G789" s="374"/>
      <c r="H789" s="374"/>
      <c r="I789" s="374"/>
      <c r="J789" s="374"/>
      <c r="K789" s="374"/>
      <c r="L789" s="374"/>
      <c r="M789" s="374"/>
      <c r="N789" s="41"/>
      <c r="O789" s="1326"/>
      <c r="P789" s="1326"/>
      <c r="Q789" s="1327"/>
      <c r="R789" s="1328"/>
      <c r="S789" s="1328"/>
      <c r="T789" s="1328"/>
      <c r="U789" s="1328"/>
      <c r="V789" s="1329"/>
      <c r="W789" s="5478"/>
      <c r="X789" s="529"/>
      <c r="Y789" s="5357"/>
      <c r="Z789" s="1288" t="s">
        <v>1382</v>
      </c>
      <c r="AA789"/>
      <c r="AB789" s="529"/>
    </row>
    <row r="790" spans="1:28" ht="18" customHeight="1">
      <c r="A790" s="5357"/>
      <c r="B790" s="2896">
        <f>LARGE(B774:B789,1)+1</f>
        <v>17</v>
      </c>
      <c r="C790" s="968"/>
      <c r="D790" s="374"/>
      <c r="E790" s="374"/>
      <c r="F790" s="374"/>
      <c r="G790" s="374"/>
      <c r="H790" s="374"/>
      <c r="I790" s="374"/>
      <c r="J790" s="374"/>
      <c r="K790" s="374"/>
      <c r="L790" s="374"/>
      <c r="M790" s="374"/>
      <c r="N790" s="41"/>
      <c r="O790" s="1326"/>
      <c r="P790" s="1326"/>
      <c r="Q790" s="1327"/>
      <c r="R790" s="1328"/>
      <c r="S790" s="1328"/>
      <c r="T790" s="1328"/>
      <c r="U790" s="1328"/>
      <c r="V790" s="1329"/>
      <c r="W790" s="5478"/>
      <c r="X790" s="529"/>
      <c r="Y790" s="5357"/>
      <c r="Z790" s="1288" t="s">
        <v>1382</v>
      </c>
      <c r="AA790"/>
      <c r="AB790" s="529"/>
    </row>
    <row r="791" spans="1:28" ht="18" customHeight="1">
      <c r="A791" s="5357"/>
      <c r="B791" s="2896">
        <f>LARGE(B774:B790,1)+1</f>
        <v>18</v>
      </c>
      <c r="C791" s="968"/>
      <c r="D791" s="374"/>
      <c r="E791" s="374"/>
      <c r="F791" s="374"/>
      <c r="G791" s="374"/>
      <c r="H791" s="374"/>
      <c r="I791" s="374"/>
      <c r="J791" s="374"/>
      <c r="K791" s="374"/>
      <c r="L791" s="374"/>
      <c r="M791" s="374"/>
      <c r="N791" s="41"/>
      <c r="O791" s="1326"/>
      <c r="P791" s="1326"/>
      <c r="Q791" s="1327"/>
      <c r="R791" s="1328"/>
      <c r="S791" s="1328"/>
      <c r="T791" s="1328"/>
      <c r="U791" s="1328"/>
      <c r="V791" s="1329"/>
      <c r="W791" s="5478"/>
      <c r="X791" s="529"/>
      <c r="Y791" s="5357"/>
      <c r="Z791" s="1288" t="s">
        <v>1382</v>
      </c>
      <c r="AA791"/>
      <c r="AB791" s="529"/>
    </row>
    <row r="792" spans="1:28" ht="18" customHeight="1">
      <c r="A792" s="5357"/>
      <c r="B792" s="2896">
        <f>LARGE(B774:B791,1)+1</f>
        <v>19</v>
      </c>
      <c r="C792" s="968"/>
      <c r="D792" s="374"/>
      <c r="E792" s="374"/>
      <c r="F792" s="374"/>
      <c r="G792" s="374"/>
      <c r="H792" s="374"/>
      <c r="I792" s="374"/>
      <c r="J792" s="374"/>
      <c r="K792" s="374"/>
      <c r="L792" s="374"/>
      <c r="M792" s="374"/>
      <c r="N792" s="41"/>
      <c r="O792" s="1326"/>
      <c r="P792" s="1326"/>
      <c r="Q792" s="1327"/>
      <c r="R792" s="1328"/>
      <c r="S792" s="1328"/>
      <c r="T792" s="1328"/>
      <c r="U792" s="1328"/>
      <c r="V792" s="1329"/>
      <c r="W792" s="5478"/>
      <c r="X792" s="529"/>
      <c r="Y792" s="5357"/>
      <c r="Z792" s="1288" t="s">
        <v>1382</v>
      </c>
      <c r="AA792"/>
      <c r="AB792" s="529"/>
    </row>
    <row r="793" spans="1:28" ht="18" customHeight="1">
      <c r="A793" s="5357"/>
      <c r="B793" s="2896">
        <f>LARGE(B774:B792,1)+1</f>
        <v>20</v>
      </c>
      <c r="C793" s="968"/>
      <c r="D793" s="374"/>
      <c r="E793" s="374"/>
      <c r="F793" s="374"/>
      <c r="G793" s="374"/>
      <c r="H793" s="374"/>
      <c r="I793" s="374"/>
      <c r="J793" s="374"/>
      <c r="K793" s="374"/>
      <c r="L793" s="374"/>
      <c r="M793" s="374"/>
      <c r="N793" s="41"/>
      <c r="O793" s="1326"/>
      <c r="P793" s="1326"/>
      <c r="Q793" s="1327"/>
      <c r="R793" s="1328"/>
      <c r="S793" s="1328"/>
      <c r="T793" s="1328"/>
      <c r="U793" s="1328"/>
      <c r="V793" s="1329"/>
      <c r="W793" s="5478"/>
      <c r="X793" s="529"/>
      <c r="Y793" s="5357"/>
      <c r="Z793" s="1288" t="s">
        <v>1382</v>
      </c>
      <c r="AA793"/>
      <c r="AB793" s="529"/>
    </row>
    <row r="794" spans="1:28" ht="18" customHeight="1">
      <c r="A794" s="5357"/>
      <c r="B794" s="2896">
        <f>LARGE(B774:B793,1)+1</f>
        <v>21</v>
      </c>
      <c r="C794" s="968"/>
      <c r="D794" s="374"/>
      <c r="E794" s="374"/>
      <c r="F794" s="374"/>
      <c r="G794" s="374"/>
      <c r="H794" s="374"/>
      <c r="I794" s="374"/>
      <c r="J794" s="374"/>
      <c r="K794" s="374"/>
      <c r="L794" s="374"/>
      <c r="M794" s="374"/>
      <c r="N794" s="41"/>
      <c r="O794" s="1326"/>
      <c r="P794" s="1326"/>
      <c r="Q794" s="1327"/>
      <c r="R794" s="1328"/>
      <c r="S794" s="1328"/>
      <c r="T794" s="1328"/>
      <c r="U794" s="1328"/>
      <c r="V794" s="1329"/>
      <c r="W794" s="5478"/>
      <c r="X794" s="529"/>
      <c r="Y794" s="5357"/>
      <c r="Z794" s="1288" t="s">
        <v>1382</v>
      </c>
      <c r="AA794"/>
      <c r="AB794" s="529"/>
    </row>
    <row r="795" spans="1:28" ht="18" customHeight="1">
      <c r="A795" s="5357"/>
      <c r="B795" s="2896">
        <f>LARGE(B774:B794,1)+1</f>
        <v>22</v>
      </c>
      <c r="C795" s="968"/>
      <c r="D795" s="374"/>
      <c r="E795" s="374"/>
      <c r="F795" s="374"/>
      <c r="G795" s="374"/>
      <c r="H795" s="374"/>
      <c r="I795" s="374"/>
      <c r="J795" s="374"/>
      <c r="K795" s="374"/>
      <c r="L795" s="374"/>
      <c r="M795" s="374"/>
      <c r="N795" s="41"/>
      <c r="O795" s="1326"/>
      <c r="P795" s="1326"/>
      <c r="Q795" s="1327"/>
      <c r="R795" s="1328"/>
      <c r="S795" s="1328"/>
      <c r="T795" s="1328"/>
      <c r="U795" s="1328"/>
      <c r="V795" s="1329"/>
      <c r="W795" s="5478"/>
      <c r="X795" s="529"/>
      <c r="Y795" s="5357"/>
      <c r="Z795" s="1288" t="s">
        <v>1382</v>
      </c>
      <c r="AA795"/>
      <c r="AB795" s="529"/>
    </row>
    <row r="796" spans="1:28" ht="18" customHeight="1">
      <c r="A796" s="5357"/>
      <c r="B796" s="2896">
        <f>LARGE(B774:B795,1)+1</f>
        <v>23</v>
      </c>
      <c r="C796" s="968"/>
      <c r="D796" s="374"/>
      <c r="E796" s="374"/>
      <c r="F796" s="374"/>
      <c r="G796" s="374"/>
      <c r="H796" s="374"/>
      <c r="I796" s="374"/>
      <c r="J796" s="374"/>
      <c r="K796" s="374"/>
      <c r="L796" s="374"/>
      <c r="M796" s="374"/>
      <c r="N796" s="41"/>
      <c r="O796" s="1326"/>
      <c r="P796" s="1326"/>
      <c r="Q796" s="1327"/>
      <c r="R796" s="1328"/>
      <c r="S796" s="1328"/>
      <c r="T796" s="1328"/>
      <c r="U796" s="1328"/>
      <c r="V796" s="1329"/>
      <c r="W796" s="5478"/>
      <c r="X796" s="529"/>
      <c r="Y796" s="5357"/>
      <c r="Z796" s="1288" t="s">
        <v>1382</v>
      </c>
      <c r="AA796"/>
      <c r="AB796" s="529"/>
    </row>
    <row r="797" spans="1:28" ht="18" customHeight="1">
      <c r="A797" s="5357"/>
      <c r="B797" s="2896">
        <f>LARGE(B774:B796,1)+1</f>
        <v>24</v>
      </c>
      <c r="C797" s="968"/>
      <c r="D797" s="374"/>
      <c r="E797" s="374"/>
      <c r="F797" s="374"/>
      <c r="G797" s="374"/>
      <c r="H797" s="374"/>
      <c r="I797" s="374"/>
      <c r="J797" s="374"/>
      <c r="K797" s="374"/>
      <c r="L797" s="374"/>
      <c r="M797" s="374"/>
      <c r="N797" s="41"/>
      <c r="O797" s="1326"/>
      <c r="P797" s="1326"/>
      <c r="Q797" s="1327"/>
      <c r="R797" s="1328"/>
      <c r="S797" s="1328"/>
      <c r="T797" s="1328"/>
      <c r="U797" s="1328"/>
      <c r="V797" s="1329"/>
      <c r="W797" s="5478"/>
      <c r="X797" s="529"/>
      <c r="Y797" s="5357"/>
      <c r="Z797" s="1288" t="s">
        <v>1382</v>
      </c>
      <c r="AA797"/>
      <c r="AB797" s="529"/>
    </row>
    <row r="798" spans="1:28" ht="18" customHeight="1">
      <c r="A798" s="5357"/>
      <c r="B798" s="2896">
        <f>LARGE(B774:B797,1)+1</f>
        <v>25</v>
      </c>
      <c r="C798" s="968"/>
      <c r="D798" s="374"/>
      <c r="E798" s="374"/>
      <c r="F798" s="374"/>
      <c r="G798" s="374"/>
      <c r="H798" s="374"/>
      <c r="I798" s="374"/>
      <c r="J798" s="374"/>
      <c r="K798" s="374"/>
      <c r="L798" s="374"/>
      <c r="M798" s="374"/>
      <c r="N798" s="41"/>
      <c r="O798" s="1326"/>
      <c r="P798" s="1326"/>
      <c r="Q798" s="1327"/>
      <c r="R798" s="1328"/>
      <c r="S798" s="1328"/>
      <c r="T798" s="1328"/>
      <c r="U798" s="1328"/>
      <c r="V798" s="1329"/>
      <c r="W798" s="5478"/>
      <c r="X798" s="529"/>
      <c r="Y798" s="5357"/>
      <c r="Z798" s="1288" t="s">
        <v>1382</v>
      </c>
      <c r="AA798"/>
      <c r="AB798" s="529"/>
    </row>
    <row r="799" spans="1:28" ht="18" customHeight="1">
      <c r="A799" s="5357"/>
      <c r="B799" s="2896">
        <f>LARGE(B774:B798,1)+1</f>
        <v>26</v>
      </c>
      <c r="C799" s="968"/>
      <c r="D799" s="374"/>
      <c r="E799" s="374"/>
      <c r="F799" s="374"/>
      <c r="G799" s="374"/>
      <c r="H799" s="374"/>
      <c r="I799" s="374"/>
      <c r="J799" s="374"/>
      <c r="K799" s="374"/>
      <c r="L799" s="374"/>
      <c r="M799" s="374"/>
      <c r="N799" s="41"/>
      <c r="O799" s="1326"/>
      <c r="P799" s="1326"/>
      <c r="Q799" s="1327"/>
      <c r="R799" s="1328"/>
      <c r="S799" s="1328"/>
      <c r="T799" s="1328"/>
      <c r="U799" s="1328"/>
      <c r="V799" s="1329"/>
      <c r="W799" s="5478"/>
      <c r="X799" s="529"/>
      <c r="Y799" s="5357"/>
      <c r="Z799" s="1288" t="s">
        <v>1382</v>
      </c>
      <c r="AA799"/>
      <c r="AB799" s="529"/>
    </row>
    <row r="800" spans="1:28" ht="18" customHeight="1">
      <c r="A800" s="5357"/>
      <c r="B800" s="2896">
        <f>LARGE(B774:B799,1)+1</f>
        <v>27</v>
      </c>
      <c r="C800" s="968"/>
      <c r="D800" s="374"/>
      <c r="E800" s="374"/>
      <c r="F800" s="374"/>
      <c r="G800" s="374"/>
      <c r="H800" s="374"/>
      <c r="I800" s="374"/>
      <c r="J800" s="374"/>
      <c r="K800" s="374"/>
      <c r="L800" s="374"/>
      <c r="M800" s="374"/>
      <c r="N800" s="41"/>
      <c r="O800" s="1326"/>
      <c r="P800" s="1326"/>
      <c r="Q800" s="1327"/>
      <c r="R800" s="1328"/>
      <c r="S800" s="1328"/>
      <c r="T800" s="1328"/>
      <c r="U800" s="1328"/>
      <c r="V800" s="1329"/>
      <c r="W800" s="5478"/>
      <c r="X800" s="529"/>
      <c r="Y800" s="5357"/>
      <c r="Z800" s="1288" t="s">
        <v>1382</v>
      </c>
      <c r="AA800"/>
      <c r="AB800" s="529"/>
    </row>
    <row r="801" spans="1:28" ht="18" customHeight="1">
      <c r="A801" s="5357"/>
      <c r="B801" s="2896">
        <f>LARGE(B774:B800,1)+1</f>
        <v>28</v>
      </c>
      <c r="C801" s="968"/>
      <c r="D801" s="374"/>
      <c r="E801" s="374"/>
      <c r="F801" s="374"/>
      <c r="G801" s="374"/>
      <c r="H801" s="374"/>
      <c r="I801" s="374"/>
      <c r="J801" s="374"/>
      <c r="K801" s="374"/>
      <c r="L801" s="374"/>
      <c r="M801" s="374"/>
      <c r="N801" s="41"/>
      <c r="O801" s="1326"/>
      <c r="P801" s="1326"/>
      <c r="Q801" s="1327"/>
      <c r="R801" s="1328"/>
      <c r="S801" s="1328"/>
      <c r="T801" s="1328"/>
      <c r="U801" s="1328"/>
      <c r="V801" s="1329"/>
      <c r="W801" s="5478"/>
      <c r="X801" s="529"/>
      <c r="Y801" s="5357"/>
      <c r="Z801" s="1288" t="s">
        <v>1382</v>
      </c>
      <c r="AA801"/>
      <c r="AB801" s="529"/>
    </row>
    <row r="802" spans="1:28" ht="18" customHeight="1">
      <c r="A802" s="5357"/>
      <c r="B802" s="2896">
        <f>LARGE(B774:B801,1)+1</f>
        <v>29</v>
      </c>
      <c r="C802" s="968"/>
      <c r="D802" s="374"/>
      <c r="E802" s="374"/>
      <c r="F802" s="374"/>
      <c r="G802" s="374"/>
      <c r="H802" s="374"/>
      <c r="I802" s="374"/>
      <c r="J802" s="374"/>
      <c r="K802" s="374"/>
      <c r="L802" s="374"/>
      <c r="M802" s="374"/>
      <c r="N802" s="41"/>
      <c r="O802" s="1326"/>
      <c r="P802" s="1326"/>
      <c r="Q802" s="1327"/>
      <c r="R802" s="1328"/>
      <c r="S802" s="1328"/>
      <c r="T802" s="1328"/>
      <c r="U802" s="1328"/>
      <c r="V802" s="1329"/>
      <c r="W802" s="5478"/>
      <c r="X802" s="529"/>
      <c r="Y802" s="5357"/>
      <c r="Z802" s="1288" t="s">
        <v>1382</v>
      </c>
      <c r="AA802"/>
      <c r="AB802" s="529"/>
    </row>
    <row r="803" spans="1:28" ht="18" customHeight="1">
      <c r="A803" s="5357"/>
      <c r="B803" s="2896">
        <f>LARGE(B774:B802,1)+1</f>
        <v>30</v>
      </c>
      <c r="C803" s="968"/>
      <c r="D803" s="374"/>
      <c r="E803" s="374"/>
      <c r="F803" s="374"/>
      <c r="G803" s="374"/>
      <c r="H803" s="374"/>
      <c r="I803" s="374"/>
      <c r="J803" s="374"/>
      <c r="K803" s="374"/>
      <c r="L803" s="374"/>
      <c r="M803" s="374"/>
      <c r="N803" s="41"/>
      <c r="O803" s="1326"/>
      <c r="P803" s="1326"/>
      <c r="Q803" s="1327"/>
      <c r="R803" s="1328"/>
      <c r="S803" s="1328"/>
      <c r="T803" s="1328"/>
      <c r="U803" s="1328"/>
      <c r="V803" s="1329"/>
      <c r="W803" s="5478"/>
      <c r="X803" s="529"/>
      <c r="Y803" s="5357"/>
      <c r="Z803" s="1288" t="s">
        <v>1382</v>
      </c>
      <c r="AA803"/>
      <c r="AB803" s="529"/>
    </row>
    <row r="804" spans="1:28" ht="18" customHeight="1">
      <c r="A804" s="5357"/>
      <c r="B804" s="2896">
        <f>LARGE(B774:B803,1)+1</f>
        <v>31</v>
      </c>
      <c r="C804" s="968"/>
      <c r="D804" s="374"/>
      <c r="E804" s="374"/>
      <c r="F804" s="374"/>
      <c r="G804" s="374"/>
      <c r="H804" s="374"/>
      <c r="I804" s="374"/>
      <c r="J804" s="374"/>
      <c r="K804" s="374"/>
      <c r="L804" s="374"/>
      <c r="M804" s="374"/>
      <c r="N804" s="41"/>
      <c r="O804" s="1326"/>
      <c r="P804" s="1326"/>
      <c r="Q804" s="1327"/>
      <c r="R804" s="1328"/>
      <c r="S804" s="1328"/>
      <c r="T804" s="1328"/>
      <c r="U804" s="1328"/>
      <c r="V804" s="1329"/>
      <c r="W804" s="5478"/>
      <c r="X804" s="529"/>
      <c r="Y804" s="5357"/>
      <c r="Z804" s="1288" t="s">
        <v>1382</v>
      </c>
      <c r="AA804"/>
      <c r="AB804" s="529"/>
    </row>
    <row r="805" spans="1:28" ht="18" customHeight="1">
      <c r="A805" s="5357"/>
      <c r="B805" s="2896">
        <f>LARGE(B774:B804,1)+1</f>
        <v>32</v>
      </c>
      <c r="C805" s="968"/>
      <c r="D805" s="374"/>
      <c r="E805" s="374"/>
      <c r="F805" s="374"/>
      <c r="G805" s="374"/>
      <c r="H805" s="374"/>
      <c r="I805" s="374"/>
      <c r="J805" s="374"/>
      <c r="K805" s="374"/>
      <c r="L805" s="374"/>
      <c r="M805" s="374"/>
      <c r="N805" s="41"/>
      <c r="O805" s="1326"/>
      <c r="P805" s="1326"/>
      <c r="Q805" s="1327"/>
      <c r="R805" s="1328"/>
      <c r="S805" s="1328"/>
      <c r="T805" s="1328"/>
      <c r="U805" s="1328"/>
      <c r="V805" s="1329"/>
      <c r="W805" s="5478"/>
      <c r="X805" s="529"/>
      <c r="Y805" s="5357"/>
      <c r="Z805" s="1288" t="s">
        <v>1382</v>
      </c>
      <c r="AA805"/>
      <c r="AB805" s="529"/>
    </row>
    <row r="806" spans="1:28" ht="18" customHeight="1">
      <c r="A806" s="5357"/>
      <c r="B806" s="2896">
        <f>LARGE(B774:B805,1)+1</f>
        <v>33</v>
      </c>
      <c r="C806" s="968"/>
      <c r="D806" s="374"/>
      <c r="E806" s="374"/>
      <c r="F806" s="374"/>
      <c r="G806" s="374"/>
      <c r="H806" s="374"/>
      <c r="I806" s="374"/>
      <c r="J806" s="374"/>
      <c r="K806" s="374"/>
      <c r="L806" s="374"/>
      <c r="M806" s="374"/>
      <c r="N806" s="41"/>
      <c r="O806" s="1326"/>
      <c r="P806" s="1326"/>
      <c r="Q806" s="1327"/>
      <c r="R806" s="1328"/>
      <c r="S806" s="1328"/>
      <c r="T806" s="1328"/>
      <c r="U806" s="1328"/>
      <c r="V806" s="1329"/>
      <c r="W806" s="5478"/>
      <c r="X806" s="529"/>
      <c r="Y806" s="5357"/>
      <c r="Z806" s="1288" t="s">
        <v>1382</v>
      </c>
      <c r="AA806"/>
      <c r="AB806" s="529"/>
    </row>
    <row r="807" spans="1:28" ht="18" customHeight="1">
      <c r="A807" s="5357"/>
      <c r="B807" s="2896">
        <f>LARGE(B774:B806,1)+1</f>
        <v>34</v>
      </c>
      <c r="C807" s="969"/>
      <c r="D807" s="374"/>
      <c r="E807" s="374"/>
      <c r="F807" s="374"/>
      <c r="G807" s="374"/>
      <c r="H807" s="374"/>
      <c r="I807" s="374"/>
      <c r="J807" s="374"/>
      <c r="K807" s="374"/>
      <c r="L807" s="374"/>
      <c r="M807" s="374"/>
      <c r="N807" s="41"/>
      <c r="O807" s="1326"/>
      <c r="P807" s="1326"/>
      <c r="Q807" s="1327"/>
      <c r="R807" s="1328"/>
      <c r="S807" s="1328"/>
      <c r="T807" s="1328"/>
      <c r="U807" s="1328"/>
      <c r="V807" s="1329"/>
      <c r="W807" s="5478"/>
      <c r="X807" s="529"/>
      <c r="Y807" s="5357"/>
      <c r="Z807" s="1288" t="s">
        <v>1382</v>
      </c>
      <c r="AA807"/>
      <c r="AB807" s="529"/>
    </row>
    <row r="808" spans="1:28" ht="18" customHeight="1">
      <c r="A808" s="5357"/>
      <c r="B808" s="2896">
        <f>LARGE(B774:B807,1)+1</f>
        <v>35</v>
      </c>
      <c r="C808" s="969"/>
      <c r="D808" s="374"/>
      <c r="E808" s="374"/>
      <c r="F808" s="374"/>
      <c r="G808" s="374"/>
      <c r="H808" s="374"/>
      <c r="I808" s="374"/>
      <c r="J808" s="374"/>
      <c r="K808" s="374"/>
      <c r="L808" s="374"/>
      <c r="M808" s="374"/>
      <c r="N808" s="41"/>
      <c r="O808" s="1326"/>
      <c r="P808" s="1326"/>
      <c r="Q808" s="1327"/>
      <c r="R808" s="1328"/>
      <c r="S808" s="1328"/>
      <c r="T808" s="1328"/>
      <c r="U808" s="1328"/>
      <c r="V808" s="1329"/>
      <c r="W808" s="5478"/>
      <c r="X808" s="529"/>
      <c r="Y808" s="5357"/>
      <c r="Z808" s="1288" t="s">
        <v>1382</v>
      </c>
      <c r="AA808"/>
      <c r="AB808" s="529"/>
    </row>
    <row r="809" spans="1:28" ht="18" customHeight="1">
      <c r="A809" s="5357"/>
      <c r="B809" s="2896">
        <f>LARGE(B774:B808,1)+1</f>
        <v>36</v>
      </c>
      <c r="C809" s="969"/>
      <c r="D809" s="374"/>
      <c r="E809" s="374"/>
      <c r="F809" s="374"/>
      <c r="G809" s="374"/>
      <c r="H809" s="374"/>
      <c r="I809" s="374"/>
      <c r="J809" s="374"/>
      <c r="K809" s="374"/>
      <c r="L809" s="374"/>
      <c r="M809" s="374"/>
      <c r="N809" s="41"/>
      <c r="O809" s="1326"/>
      <c r="P809" s="1326"/>
      <c r="Q809" s="1327"/>
      <c r="R809" s="1328"/>
      <c r="S809" s="1328"/>
      <c r="T809" s="1328"/>
      <c r="U809" s="1328"/>
      <c r="V809" s="1329"/>
      <c r="W809" s="5478"/>
      <c r="X809" s="529"/>
      <c r="Y809" s="5357"/>
      <c r="Z809" s="1288" t="s">
        <v>1382</v>
      </c>
      <c r="AA809"/>
      <c r="AB809" s="529"/>
    </row>
    <row r="810" spans="1:28" ht="18" customHeight="1">
      <c r="A810" s="5357"/>
      <c r="B810" s="2896">
        <f>LARGE(B774:B809,1)+1</f>
        <v>37</v>
      </c>
      <c r="C810" s="969"/>
      <c r="D810" s="374"/>
      <c r="E810" s="374"/>
      <c r="F810" s="374"/>
      <c r="G810" s="374"/>
      <c r="H810" s="374"/>
      <c r="I810" s="374"/>
      <c r="J810" s="374"/>
      <c r="K810" s="374"/>
      <c r="L810" s="374"/>
      <c r="M810" s="374"/>
      <c r="N810" s="41"/>
      <c r="O810" s="1326"/>
      <c r="P810" s="1326"/>
      <c r="Q810" s="1327"/>
      <c r="R810" s="1328"/>
      <c r="S810" s="1328"/>
      <c r="T810" s="1328"/>
      <c r="U810" s="1328"/>
      <c r="V810" s="1329"/>
      <c r="W810" s="5478"/>
      <c r="X810" s="529"/>
      <c r="Y810" s="5357"/>
      <c r="Z810" s="1288" t="s">
        <v>1382</v>
      </c>
      <c r="AA810"/>
      <c r="AB810" s="529"/>
    </row>
    <row r="811" spans="1:28" ht="18" customHeight="1">
      <c r="A811" s="5357"/>
      <c r="B811" s="2896">
        <f>LARGE(B774:B810,1)+1</f>
        <v>38</v>
      </c>
      <c r="C811" s="969"/>
      <c r="D811" s="374"/>
      <c r="E811" s="374"/>
      <c r="F811" s="374"/>
      <c r="G811" s="374"/>
      <c r="H811" s="374"/>
      <c r="I811" s="374"/>
      <c r="J811" s="374"/>
      <c r="K811" s="374"/>
      <c r="L811" s="374"/>
      <c r="M811" s="374"/>
      <c r="N811" s="41"/>
      <c r="O811" s="1326"/>
      <c r="P811" s="1326"/>
      <c r="Q811" s="1327"/>
      <c r="R811" s="1328"/>
      <c r="S811" s="1328"/>
      <c r="T811" s="1328"/>
      <c r="U811" s="1328"/>
      <c r="V811" s="1329"/>
      <c r="W811" s="5478"/>
      <c r="X811" s="529"/>
      <c r="Y811" s="5357"/>
      <c r="Z811" s="1288" t="s">
        <v>1382</v>
      </c>
      <c r="AA811"/>
      <c r="AB811" s="529"/>
    </row>
    <row r="812" spans="1:28" ht="18" customHeight="1">
      <c r="A812" s="5357"/>
      <c r="B812" s="2896">
        <f>LARGE(B774:B811,1)+1</f>
        <v>39</v>
      </c>
      <c r="C812" s="969"/>
      <c r="D812" s="374"/>
      <c r="E812" s="374"/>
      <c r="F812" s="374"/>
      <c r="G812" s="374"/>
      <c r="H812" s="374"/>
      <c r="I812" s="374"/>
      <c r="J812" s="374"/>
      <c r="K812" s="374"/>
      <c r="L812" s="374"/>
      <c r="M812" s="374"/>
      <c r="N812" s="41"/>
      <c r="O812" s="1326"/>
      <c r="P812" s="1326"/>
      <c r="Q812" s="1327"/>
      <c r="R812" s="1328"/>
      <c r="S812" s="1328"/>
      <c r="T812" s="1328"/>
      <c r="U812" s="1328"/>
      <c r="V812" s="1329"/>
      <c r="W812" s="5478"/>
      <c r="X812" s="529"/>
      <c r="Y812" s="5357"/>
      <c r="Z812" s="1288" t="s">
        <v>1382</v>
      </c>
      <c r="AA812"/>
      <c r="AB812" s="529"/>
    </row>
    <row r="813" spans="1:28" ht="18" customHeight="1">
      <c r="A813" s="5357"/>
      <c r="B813" s="2896">
        <f>LARGE(B774:B812,1)+1</f>
        <v>40</v>
      </c>
      <c r="C813" s="969"/>
      <c r="D813" s="374"/>
      <c r="E813" s="374"/>
      <c r="F813" s="374"/>
      <c r="G813" s="374"/>
      <c r="H813" s="374"/>
      <c r="I813" s="374"/>
      <c r="J813" s="374"/>
      <c r="K813" s="374"/>
      <c r="L813" s="374"/>
      <c r="M813" s="374"/>
      <c r="N813" s="41"/>
      <c r="O813" s="1326"/>
      <c r="P813" s="1326"/>
      <c r="Q813" s="1327"/>
      <c r="R813" s="1328"/>
      <c r="S813" s="1328"/>
      <c r="T813" s="1328"/>
      <c r="U813" s="1328"/>
      <c r="V813" s="1329"/>
      <c r="W813" s="5478"/>
      <c r="X813" s="529"/>
      <c r="Y813" s="5357"/>
      <c r="Z813" s="1288" t="s">
        <v>1382</v>
      </c>
      <c r="AA813"/>
      <c r="AB813" s="529"/>
    </row>
    <row r="814" spans="1:28" ht="18" customHeight="1">
      <c r="A814" s="5357"/>
      <c r="B814" s="2896">
        <f>LARGE(B774:B813,1)+1</f>
        <v>41</v>
      </c>
      <c r="C814" s="42"/>
      <c r="D814" s="1511" t="s">
        <v>109</v>
      </c>
      <c r="E814" s="10"/>
      <c r="F814" s="10"/>
      <c r="G814" s="10"/>
      <c r="H814" s="10"/>
      <c r="I814" s="43"/>
      <c r="J814" s="43"/>
      <c r="K814" s="43"/>
      <c r="L814" s="43"/>
      <c r="M814" s="43"/>
      <c r="N814" s="44"/>
      <c r="O814" s="1326"/>
      <c r="P814" s="1326"/>
      <c r="Q814" s="1327"/>
      <c r="R814" s="1328"/>
      <c r="S814" s="1328"/>
      <c r="T814" s="1328"/>
      <c r="U814" s="1328"/>
      <c r="V814" s="1329"/>
      <c r="W814" s="5478"/>
      <c r="X814" s="529"/>
      <c r="Y814" s="5357"/>
      <c r="Z814" s="1288" t="s">
        <v>1382</v>
      </c>
      <c r="AA814"/>
      <c r="AB814" s="529"/>
    </row>
    <row r="815" spans="1:28" ht="18" customHeight="1">
      <c r="A815" s="5357"/>
      <c r="B815" s="5574"/>
      <c r="C815" s="5575"/>
      <c r="D815" s="5575"/>
      <c r="E815" s="5575"/>
      <c r="F815" s="5575"/>
      <c r="G815" s="5575"/>
      <c r="H815" s="5575"/>
      <c r="I815" s="5575"/>
      <c r="J815" s="5575"/>
      <c r="K815" s="5575"/>
      <c r="L815" s="5575"/>
      <c r="M815" s="5575"/>
      <c r="N815" s="5576"/>
      <c r="O815" s="1326"/>
      <c r="P815" s="1326"/>
      <c r="Q815" s="1327"/>
      <c r="R815" s="1328"/>
      <c r="S815" s="1328"/>
      <c r="T815" s="1328"/>
      <c r="U815" s="1328"/>
      <c r="V815" s="1329"/>
      <c r="W815" s="5478"/>
      <c r="X815" s="529"/>
      <c r="Y815" s="5357"/>
      <c r="Z815" s="1288" t="s">
        <v>1382</v>
      </c>
      <c r="AA815"/>
      <c r="AB815" s="529"/>
    </row>
    <row r="816" spans="1:28" ht="18" customHeight="1">
      <c r="A816" s="5357"/>
      <c r="B816" s="1393" t="s">
        <v>248</v>
      </c>
      <c r="C816" s="1508" t="s">
        <v>272</v>
      </c>
      <c r="D816" s="5469"/>
      <c r="E816" s="5329"/>
      <c r="F816" s="5329"/>
      <c r="G816" s="5329"/>
      <c r="H816" s="5329"/>
      <c r="I816" s="5329"/>
      <c r="J816" s="5329"/>
      <c r="K816" s="5329"/>
      <c r="L816" s="5329"/>
      <c r="M816" s="5329"/>
      <c r="N816" s="5330"/>
      <c r="O816" s="1326"/>
      <c r="P816" s="1326"/>
      <c r="Q816" s="1327"/>
      <c r="R816" s="1328"/>
      <c r="S816" s="1328"/>
      <c r="T816" s="1328"/>
      <c r="U816" s="1328"/>
      <c r="V816" s="1329"/>
      <c r="W816" s="5478"/>
      <c r="X816" s="529"/>
      <c r="Y816" s="5357"/>
      <c r="Z816" s="1288" t="s">
        <v>1382</v>
      </c>
      <c r="AA816"/>
      <c r="AB816" s="529"/>
    </row>
    <row r="817" spans="1:28" ht="18" customHeight="1">
      <c r="A817" s="5357"/>
      <c r="B817" s="5562"/>
      <c r="C817" s="5563"/>
      <c r="D817" s="5563"/>
      <c r="E817" s="5563"/>
      <c r="F817" s="5563"/>
      <c r="G817" s="5563"/>
      <c r="H817" s="5563"/>
      <c r="I817" s="5563"/>
      <c r="J817" s="5563"/>
      <c r="K817" s="5563"/>
      <c r="L817" s="5563"/>
      <c r="M817" s="5563"/>
      <c r="N817" s="5564"/>
      <c r="O817" s="1326"/>
      <c r="P817" s="1326"/>
      <c r="Q817" s="1327"/>
      <c r="R817" s="1328"/>
      <c r="S817" s="1328"/>
      <c r="T817" s="1328"/>
      <c r="U817" s="1328"/>
      <c r="V817" s="1329"/>
      <c r="W817" s="5478"/>
      <c r="X817" s="529"/>
      <c r="Y817" s="5357"/>
      <c r="Z817" s="1288" t="s">
        <v>1382</v>
      </c>
      <c r="AA817"/>
      <c r="AB817" s="529"/>
    </row>
    <row r="818" spans="1:28" ht="18" customHeight="1">
      <c r="A818" s="5357"/>
      <c r="B818" s="5466" t="s">
        <v>1255</v>
      </c>
      <c r="C818" s="5467"/>
      <c r="D818" s="5467"/>
      <c r="E818" s="5467"/>
      <c r="F818" s="5467"/>
      <c r="G818" s="5467"/>
      <c r="H818" s="5467"/>
      <c r="I818" s="5467"/>
      <c r="J818" s="5467"/>
      <c r="K818" s="5467"/>
      <c r="L818" s="5467"/>
      <c r="M818" s="5467"/>
      <c r="N818" s="5468"/>
      <c r="O818" s="1326"/>
      <c r="P818" s="1326"/>
      <c r="Q818" s="1327"/>
      <c r="R818" s="1328"/>
      <c r="S818" s="1328"/>
      <c r="T818" s="1328"/>
      <c r="U818" s="1328"/>
      <c r="V818" s="1329"/>
      <c r="W818" s="5478"/>
      <c r="X818" s="529"/>
      <c r="Y818" s="5357"/>
      <c r="Z818" s="1288" t="s">
        <v>1382</v>
      </c>
      <c r="AA818"/>
      <c r="AB818" s="529"/>
    </row>
    <row r="819" spans="1:28" ht="18" customHeight="1">
      <c r="A819" s="5357"/>
      <c r="B819" s="1395" t="s">
        <v>31</v>
      </c>
      <c r="C819" s="37">
        <v>0.05</v>
      </c>
      <c r="D819" s="1060">
        <v>0.05</v>
      </c>
      <c r="E819" s="35">
        <v>0.05</v>
      </c>
      <c r="F819" s="944" t="s">
        <v>307</v>
      </c>
      <c r="G819" s="72">
        <v>4</v>
      </c>
      <c r="H819" s="1060">
        <v>0.31</v>
      </c>
      <c r="I819" s="980">
        <v>4</v>
      </c>
      <c r="K819" s="944" t="s">
        <v>308</v>
      </c>
      <c r="L819" s="72">
        <v>4</v>
      </c>
      <c r="M819" s="1061">
        <v>0.6</v>
      </c>
      <c r="N819" s="38">
        <v>0.6</v>
      </c>
      <c r="O819" s="1326"/>
      <c r="P819" s="1326"/>
      <c r="Q819" s="1327"/>
      <c r="R819" s="1328"/>
      <c r="S819" s="1328"/>
      <c r="T819" s="1328"/>
      <c r="U819" s="1328"/>
      <c r="V819" s="1329"/>
      <c r="W819" s="5478"/>
      <c r="X819" s="529"/>
      <c r="Y819" s="5357"/>
      <c r="Z819" s="1288" t="s">
        <v>1382</v>
      </c>
      <c r="AA819"/>
      <c r="AB819" s="529"/>
    </row>
    <row r="820" spans="1:28" ht="18" customHeight="1">
      <c r="A820" s="5357"/>
      <c r="B820" s="5652" t="s">
        <v>388</v>
      </c>
      <c r="C820" s="5653"/>
      <c r="D820" s="5653"/>
      <c r="E820" s="5653"/>
      <c r="F820" s="5653"/>
      <c r="G820" s="5653"/>
      <c r="H820" s="5653"/>
      <c r="I820" s="5653"/>
      <c r="J820" s="5653"/>
      <c r="K820" s="5653"/>
      <c r="L820" s="5653"/>
      <c r="M820" s="5653"/>
      <c r="N820" s="5654"/>
      <c r="O820" s="1326"/>
      <c r="P820" s="1326"/>
      <c r="Q820" s="1327"/>
      <c r="R820" s="1328"/>
      <c r="S820" s="1328"/>
      <c r="T820" s="1328"/>
      <c r="U820" s="1328"/>
      <c r="V820" s="1329"/>
      <c r="W820" s="5478"/>
      <c r="X820" s="529"/>
      <c r="Y820" s="5357"/>
      <c r="Z820" s="1288" t="s">
        <v>1382</v>
      </c>
      <c r="AA820"/>
      <c r="AB820" s="529"/>
    </row>
    <row r="821" spans="1:28" ht="18" customHeight="1">
      <c r="A821" s="5357"/>
      <c r="B821" s="1396" t="s">
        <v>27</v>
      </c>
      <c r="C821" s="984" t="s">
        <v>1276</v>
      </c>
      <c r="D821" s="985"/>
      <c r="E821" s="985"/>
      <c r="F821" s="985"/>
      <c r="G821" s="985"/>
      <c r="H821" s="985"/>
      <c r="I821" s="986"/>
      <c r="J821" s="986"/>
      <c r="K821" s="986"/>
      <c r="L821" s="986"/>
      <c r="M821" s="986"/>
      <c r="N821" s="29"/>
      <c r="O821" s="1326"/>
      <c r="P821" s="1326"/>
      <c r="Q821" s="1327"/>
      <c r="R821" s="1328"/>
      <c r="S821" s="1328"/>
      <c r="T821" s="1328"/>
      <c r="U821" s="1328"/>
      <c r="V821" s="1329"/>
      <c r="W821" s="5478"/>
      <c r="X821" s="529"/>
      <c r="Y821" s="5357"/>
      <c r="Z821" s="1288" t="s">
        <v>1382</v>
      </c>
      <c r="AA821"/>
      <c r="AB821" s="529"/>
    </row>
    <row r="822" spans="1:28" ht="18" customHeight="1">
      <c r="A822" s="5357"/>
      <c r="B822" s="5314" t="s">
        <v>30</v>
      </c>
      <c r="C822" s="987" t="s">
        <v>32</v>
      </c>
      <c r="D822" s="985"/>
      <c r="E822" s="985"/>
      <c r="F822" s="985"/>
      <c r="G822" s="985"/>
      <c r="H822" s="985"/>
      <c r="I822" s="986"/>
      <c r="J822" s="986"/>
      <c r="K822" s="986"/>
      <c r="L822" s="986"/>
      <c r="M822" s="986"/>
      <c r="N822" s="29"/>
      <c r="O822" s="1326"/>
      <c r="P822" s="1326"/>
      <c r="Q822" s="1327"/>
      <c r="R822" s="1328"/>
      <c r="S822" s="1328"/>
      <c r="T822" s="1328"/>
      <c r="U822" s="1328"/>
      <c r="V822" s="1329"/>
      <c r="W822" s="5478"/>
      <c r="X822" s="529"/>
      <c r="Y822" s="5357"/>
      <c r="Z822" s="1288" t="s">
        <v>1382</v>
      </c>
      <c r="AA822"/>
      <c r="AB822" s="529"/>
    </row>
    <row r="823" spans="1:28" ht="18" customHeight="1">
      <c r="A823" s="5357"/>
      <c r="B823" s="5314"/>
      <c r="C823" s="987" t="s">
        <v>1259</v>
      </c>
      <c r="D823" s="985"/>
      <c r="E823" s="985"/>
      <c r="F823" s="985"/>
      <c r="G823" s="985"/>
      <c r="H823" s="985"/>
      <c r="I823" s="986"/>
      <c r="J823" s="986"/>
      <c r="K823" s="986"/>
      <c r="L823" s="986"/>
      <c r="M823" s="986"/>
      <c r="N823" s="29"/>
      <c r="O823" s="1326"/>
      <c r="P823" s="1326"/>
      <c r="Q823" s="1327"/>
      <c r="R823" s="1328"/>
      <c r="S823" s="1328"/>
      <c r="T823" s="1328"/>
      <c r="U823" s="1328"/>
      <c r="V823" s="1329"/>
      <c r="W823" s="5478"/>
      <c r="X823" s="529"/>
      <c r="Y823" s="5357"/>
      <c r="Z823" s="1288" t="s">
        <v>1382</v>
      </c>
      <c r="AA823"/>
      <c r="AB823" s="529"/>
    </row>
    <row r="824" spans="1:28" ht="18" customHeight="1">
      <c r="A824" s="5357"/>
      <c r="B824" s="5314"/>
      <c r="C824" s="987" t="s">
        <v>1268</v>
      </c>
      <c r="D824" s="985"/>
      <c r="E824" s="985"/>
      <c r="F824" s="985"/>
      <c r="G824" s="985"/>
      <c r="H824" s="985"/>
      <c r="I824" s="986"/>
      <c r="J824" s="986"/>
      <c r="K824" s="986"/>
      <c r="L824" s="986"/>
      <c r="M824" s="986"/>
      <c r="N824" s="29"/>
      <c r="O824" s="1326"/>
      <c r="P824" s="1326"/>
      <c r="Q824" s="1327"/>
      <c r="R824" s="1328"/>
      <c r="S824" s="1328"/>
      <c r="T824" s="1328"/>
      <c r="U824" s="1328"/>
      <c r="V824" s="1329"/>
      <c r="W824" s="5478"/>
      <c r="X824" s="529"/>
      <c r="Y824" s="5357"/>
      <c r="Z824" s="1288" t="s">
        <v>1382</v>
      </c>
      <c r="AA824"/>
      <c r="AB824" s="529"/>
    </row>
    <row r="825" spans="1:28" ht="18" customHeight="1">
      <c r="A825" s="5357"/>
      <c r="B825" s="1397" t="s">
        <v>248</v>
      </c>
      <c r="C825" s="988" t="s">
        <v>279</v>
      </c>
      <c r="D825" s="985"/>
      <c r="E825" s="985"/>
      <c r="F825" s="985"/>
      <c r="G825" s="985"/>
      <c r="H825" s="985"/>
      <c r="I825" s="986"/>
      <c r="J825" s="986"/>
      <c r="K825" s="986"/>
      <c r="L825" s="986"/>
      <c r="M825" s="986"/>
      <c r="N825" s="29"/>
      <c r="O825" s="1326"/>
      <c r="P825" s="1326"/>
      <c r="Q825" s="1327"/>
      <c r="R825" s="1328"/>
      <c r="S825" s="1328"/>
      <c r="T825" s="1328"/>
      <c r="U825" s="1328"/>
      <c r="V825" s="1329"/>
      <c r="W825" s="5478"/>
      <c r="X825" s="529"/>
      <c r="Y825" s="5357"/>
      <c r="Z825" s="1288" t="s">
        <v>1382</v>
      </c>
      <c r="AA825"/>
      <c r="AB825" s="529"/>
    </row>
    <row r="826" spans="1:28" ht="18" customHeight="1">
      <c r="A826" s="5357"/>
      <c r="B826" s="1398" t="s">
        <v>12</v>
      </c>
      <c r="C826" s="989" t="s">
        <v>23</v>
      </c>
      <c r="D826" s="985"/>
      <c r="E826" s="985"/>
      <c r="F826" s="985"/>
      <c r="G826" s="985"/>
      <c r="H826" s="985"/>
      <c r="I826" s="986"/>
      <c r="J826" s="986"/>
      <c r="K826" s="986"/>
      <c r="L826" s="986"/>
      <c r="M826" s="986"/>
      <c r="N826" s="29"/>
      <c r="O826" s="1326"/>
      <c r="P826" s="1326"/>
      <c r="Q826" s="1327"/>
      <c r="R826" s="1328"/>
      <c r="S826" s="1328"/>
      <c r="T826" s="1328"/>
      <c r="U826" s="1328"/>
      <c r="V826" s="1329"/>
      <c r="W826" s="5478"/>
      <c r="X826" s="529"/>
      <c r="Y826" s="5357"/>
      <c r="Z826" s="1288" t="s">
        <v>1382</v>
      </c>
      <c r="AA826"/>
      <c r="AB826" s="529"/>
    </row>
    <row r="827" spans="1:28" ht="18" customHeight="1">
      <c r="A827" s="5357"/>
      <c r="B827" s="1399"/>
      <c r="C827" s="990" t="s">
        <v>1258</v>
      </c>
      <c r="D827" s="985"/>
      <c r="E827" s="985"/>
      <c r="F827" s="985"/>
      <c r="G827" s="985"/>
      <c r="H827" s="985"/>
      <c r="I827" s="986"/>
      <c r="J827" s="986"/>
      <c r="K827" s="986"/>
      <c r="L827" s="986"/>
      <c r="M827" s="986"/>
      <c r="N827" s="29"/>
      <c r="O827" s="1326"/>
      <c r="P827" s="1326"/>
      <c r="Q827" s="1327"/>
      <c r="R827" s="1328"/>
      <c r="S827" s="1328"/>
      <c r="T827" s="1328"/>
      <c r="U827" s="1328"/>
      <c r="V827" s="1329"/>
      <c r="W827" s="5478"/>
      <c r="X827" s="529"/>
      <c r="Y827" s="5357"/>
      <c r="Z827" s="1288" t="s">
        <v>1382</v>
      </c>
      <c r="AA827"/>
      <c r="AB827" s="529"/>
    </row>
    <row r="828" spans="1:28" ht="18" customHeight="1">
      <c r="A828" s="5357"/>
      <c r="B828" s="1399" t="s">
        <v>13</v>
      </c>
      <c r="C828" s="991" t="s">
        <v>24</v>
      </c>
      <c r="D828" s="985"/>
      <c r="E828" s="985"/>
      <c r="F828" s="985"/>
      <c r="G828" s="985"/>
      <c r="H828" s="985"/>
      <c r="I828" s="986"/>
      <c r="J828" s="986"/>
      <c r="K828" s="986"/>
      <c r="L828" s="986"/>
      <c r="M828" s="986"/>
      <c r="N828" s="29"/>
      <c r="O828" s="1326"/>
      <c r="P828" s="1326"/>
      <c r="Q828" s="1327"/>
      <c r="R828" s="1328"/>
      <c r="S828" s="1328"/>
      <c r="T828" s="1328"/>
      <c r="U828" s="1328"/>
      <c r="V828" s="1329"/>
      <c r="W828" s="5478"/>
      <c r="X828" s="529"/>
      <c r="Y828" s="5357"/>
      <c r="Z828" s="1288" t="s">
        <v>1382</v>
      </c>
      <c r="AA828"/>
      <c r="AB828" s="529"/>
    </row>
    <row r="829" spans="1:28" ht="18" customHeight="1">
      <c r="A829" s="5357"/>
      <c r="B829" s="24" t="s">
        <v>253</v>
      </c>
      <c r="C829" s="5320" t="str">
        <f ca="1">CELL("nomfichier")</f>
        <v>E:\0-UPRT\1-UPRT.FR-SITE-WEB\ff-fiches-fabrications\ff-fiches-fabrication-maj-08-2020\[ff-14.B-restauration-10.postits-portions.xlsx]Nota</v>
      </c>
      <c r="D829" s="5320"/>
      <c r="E829" s="5320"/>
      <c r="F829" s="5320"/>
      <c r="G829" s="5320"/>
      <c r="H829" s="5320"/>
      <c r="I829" s="5320"/>
      <c r="J829" s="5320"/>
      <c r="K829" s="5320"/>
      <c r="L829" s="5320"/>
      <c r="M829" s="5320"/>
      <c r="N829" s="5321"/>
      <c r="O829" s="1326"/>
      <c r="P829" s="1326"/>
      <c r="Q829" s="1327"/>
      <c r="R829" s="1328"/>
      <c r="S829" s="1328"/>
      <c r="T829" s="1328"/>
      <c r="U829" s="1328"/>
      <c r="V829" s="1329"/>
      <c r="W829" s="5478"/>
      <c r="X829" s="529"/>
      <c r="Y829" s="5357"/>
      <c r="Z829" s="1288" t="s">
        <v>1382</v>
      </c>
      <c r="AA829"/>
      <c r="AB829" s="529"/>
    </row>
    <row r="830" spans="1:28" ht="18" customHeight="1">
      <c r="A830" s="5357"/>
      <c r="B830" s="1325" t="s">
        <v>255</v>
      </c>
      <c r="C830" s="5299" t="s">
        <v>1437</v>
      </c>
      <c r="D830" s="5299"/>
      <c r="E830" s="5299"/>
      <c r="F830" s="5299"/>
      <c r="G830" s="5299"/>
      <c r="H830" s="5299"/>
      <c r="I830" s="5299"/>
      <c r="J830" s="5299"/>
      <c r="K830" s="5299"/>
      <c r="L830" s="5299"/>
      <c r="M830" s="5299"/>
      <c r="N830" s="5322"/>
      <c r="O830" s="1326"/>
      <c r="P830" s="1326"/>
      <c r="Q830" s="1327"/>
      <c r="R830" s="1328"/>
      <c r="S830" s="1328"/>
      <c r="T830" s="1328"/>
      <c r="U830" s="1328"/>
      <c r="V830" s="1329"/>
      <c r="W830" s="5478"/>
      <c r="X830" s="529"/>
      <c r="Y830" s="5357"/>
      <c r="Z830" s="1288" t="s">
        <v>1382</v>
      </c>
      <c r="AA830"/>
      <c r="AB830" s="529"/>
    </row>
    <row r="831" spans="1:28" ht="18" customHeight="1" thickBot="1">
      <c r="A831" s="5357"/>
      <c r="B831" s="5300" t="s">
        <v>258</v>
      </c>
      <c r="C831" s="5052"/>
      <c r="D831" s="5052"/>
      <c r="E831" s="5052"/>
      <c r="F831" s="5052"/>
      <c r="G831" s="5052"/>
      <c r="H831" s="5052"/>
      <c r="I831" s="5052"/>
      <c r="J831" s="5052"/>
      <c r="K831" s="5052"/>
      <c r="L831" s="5052"/>
      <c r="M831" s="5052"/>
      <c r="N831" s="5301"/>
      <c r="O831" s="1326"/>
      <c r="P831" s="1326"/>
      <c r="Q831" s="1327"/>
      <c r="R831" s="1328"/>
      <c r="S831" s="1328"/>
      <c r="T831" s="1328"/>
      <c r="U831" s="1328"/>
      <c r="V831" s="1329"/>
      <c r="W831" s="5478"/>
      <c r="X831" s="529"/>
      <c r="Y831" s="5357"/>
      <c r="Z831" s="1288" t="s">
        <v>1382</v>
      </c>
      <c r="AA831"/>
      <c r="AB831" s="529"/>
    </row>
    <row r="832" spans="1:28" ht="18" customHeight="1">
      <c r="A832" s="1402"/>
      <c r="B832" s="1403"/>
      <c r="C832" s="1403"/>
      <c r="D832" s="1404"/>
      <c r="E832" s="1072"/>
      <c r="F832" s="1405"/>
      <c r="G832" s="1406"/>
      <c r="H832" s="1406"/>
      <c r="I832" s="1406"/>
      <c r="J832" s="1406"/>
      <c r="K832" s="1407"/>
      <c r="L832" s="1407"/>
      <c r="M832" s="1407"/>
      <c r="N832" s="1407"/>
      <c r="O832" s="1408"/>
      <c r="P832" s="1408"/>
      <c r="Q832" s="1408"/>
      <c r="R832" s="1408"/>
      <c r="S832" s="1408"/>
      <c r="T832" s="1408"/>
      <c r="U832" s="1408"/>
      <c r="V832" s="1408"/>
      <c r="W832" s="5478"/>
      <c r="X832" s="529"/>
      <c r="Y832" s="1402"/>
      <c r="Z832" s="529"/>
      <c r="AA832" s="529"/>
      <c r="AB832" s="529"/>
    </row>
    <row r="833" spans="1:28" ht="18" customHeight="1">
      <c r="A833" s="1402"/>
      <c r="B833" s="1403"/>
      <c r="C833" s="1403"/>
      <c r="D833" s="1404"/>
      <c r="E833" s="1072"/>
      <c r="F833" s="1405"/>
      <c r="G833" s="1406"/>
      <c r="H833" s="1406"/>
      <c r="I833" s="1406"/>
      <c r="J833" s="1406"/>
      <c r="K833" s="1407"/>
      <c r="L833" s="1407"/>
      <c r="M833" s="1407"/>
      <c r="N833" s="1407"/>
      <c r="O833" s="1408"/>
      <c r="P833" s="1408"/>
      <c r="Q833" s="1408"/>
      <c r="R833" s="1408"/>
      <c r="S833" s="1408"/>
      <c r="T833" s="1408"/>
      <c r="U833" s="1408"/>
      <c r="V833" s="1408"/>
      <c r="W833" s="5478"/>
      <c r="X833" s="529"/>
      <c r="Y833" s="1402"/>
      <c r="Z833" s="529"/>
      <c r="AA833" s="529"/>
      <c r="AB833" s="529"/>
    </row>
    <row r="834" spans="1:28" ht="18" customHeight="1" thickBot="1">
      <c r="A834" s="1436"/>
      <c r="B834" s="1437"/>
      <c r="C834" s="1437"/>
      <c r="D834" s="1438"/>
      <c r="E834" s="1439"/>
      <c r="F834" s="1405"/>
      <c r="G834" s="1406"/>
      <c r="H834" s="1406"/>
      <c r="I834" s="1406"/>
      <c r="J834" s="1406"/>
      <c r="K834" s="1407"/>
      <c r="L834" s="1407"/>
      <c r="M834" s="1407"/>
      <c r="N834" s="1407"/>
      <c r="O834" s="1408"/>
      <c r="P834" s="1408"/>
      <c r="Q834" s="1408"/>
      <c r="R834" s="1408"/>
      <c r="S834" s="1408"/>
      <c r="T834" s="1408"/>
      <c r="U834" s="1408"/>
      <c r="V834" s="1408"/>
      <c r="W834" s="5478"/>
      <c r="X834" s="529"/>
      <c r="Y834" s="1436"/>
      <c r="Z834" s="5508" t="s">
        <v>1444</v>
      </c>
      <c r="AA834" s="5508"/>
      <c r="AB834" s="529"/>
    </row>
    <row r="835" spans="1:28" ht="18" customHeight="1">
      <c r="A835" s="5399" t="s">
        <v>243</v>
      </c>
      <c r="B835" s="5596" t="s">
        <v>321</v>
      </c>
      <c r="C835" s="5597"/>
      <c r="D835" s="5597"/>
      <c r="E835" s="5597"/>
      <c r="F835" s="5597"/>
      <c r="G835" s="5597"/>
      <c r="H835" s="5597"/>
      <c r="I835" s="5597"/>
      <c r="J835" s="5597"/>
      <c r="K835" s="5597"/>
      <c r="L835" s="5597"/>
      <c r="M835" s="5597"/>
      <c r="N835" s="5405">
        <v>7</v>
      </c>
      <c r="O835" s="5369" t="str">
        <f>B835</f>
        <v>NOM de la recette a saisir ICI</v>
      </c>
      <c r="P835" s="5370"/>
      <c r="Q835" s="5370"/>
      <c r="R835" s="5370"/>
      <c r="S835" s="5370"/>
      <c r="T835" s="5370"/>
      <c r="U835" s="5370"/>
      <c r="V835" s="5371"/>
      <c r="W835" s="5478"/>
      <c r="X835" s="529"/>
      <c r="Y835" s="5399" t="s">
        <v>243</v>
      </c>
      <c r="Z835" s="5508"/>
      <c r="AA835" s="5508"/>
      <c r="AB835" s="529"/>
    </row>
    <row r="836" spans="1:28" ht="18" customHeight="1">
      <c r="A836" s="5400"/>
      <c r="B836" s="5598"/>
      <c r="C836" s="5599"/>
      <c r="D836" s="5599"/>
      <c r="E836" s="5599"/>
      <c r="F836" s="5599"/>
      <c r="G836" s="5599"/>
      <c r="H836" s="5599"/>
      <c r="I836" s="5599"/>
      <c r="J836" s="5599"/>
      <c r="K836" s="5599"/>
      <c r="L836" s="5599"/>
      <c r="M836" s="5599"/>
      <c r="N836" s="5406"/>
      <c r="O836" s="5369"/>
      <c r="P836" s="5370"/>
      <c r="Q836" s="5370"/>
      <c r="R836" s="5370"/>
      <c r="S836" s="5370"/>
      <c r="T836" s="5370"/>
      <c r="U836" s="5370"/>
      <c r="V836" s="5371"/>
      <c r="W836" s="5478"/>
      <c r="X836" s="529"/>
      <c r="Y836" s="5400"/>
      <c r="Z836" s="5508"/>
      <c r="AA836" s="5508"/>
      <c r="AB836" s="529"/>
    </row>
    <row r="837" spans="1:28" ht="18" customHeight="1">
      <c r="A837" s="5400"/>
      <c r="B837" s="5598"/>
      <c r="C837" s="5599"/>
      <c r="D837" s="5599"/>
      <c r="E837" s="5599"/>
      <c r="F837" s="5599"/>
      <c r="G837" s="5599"/>
      <c r="H837" s="5599"/>
      <c r="I837" s="5599"/>
      <c r="J837" s="5599"/>
      <c r="K837" s="5599"/>
      <c r="L837" s="5599"/>
      <c r="M837" s="5599"/>
      <c r="N837" s="5406"/>
      <c r="O837" s="5369"/>
      <c r="P837" s="5370"/>
      <c r="Q837" s="5370"/>
      <c r="R837" s="5370"/>
      <c r="S837" s="5370"/>
      <c r="T837" s="5370"/>
      <c r="U837" s="5370"/>
      <c r="V837" s="5371"/>
      <c r="W837" s="5478"/>
      <c r="X837" s="529"/>
      <c r="Y837" s="5400"/>
      <c r="Z837" s="5508"/>
      <c r="AA837" s="5508"/>
      <c r="AB837" s="529"/>
    </row>
    <row r="838" spans="1:28" ht="18" customHeight="1">
      <c r="A838" s="5357"/>
      <c r="B838" s="5358" t="s">
        <v>277</v>
      </c>
      <c r="C838" s="5359"/>
      <c r="D838" s="5360" t="s">
        <v>278</v>
      </c>
      <c r="E838" s="5360"/>
      <c r="F838" s="5360"/>
      <c r="G838" s="5360"/>
      <c r="H838" s="5360"/>
      <c r="I838" s="5360"/>
      <c r="J838" s="5360"/>
      <c r="K838" s="5360"/>
      <c r="L838" s="5360"/>
      <c r="M838" s="5360"/>
      <c r="N838" s="5361"/>
      <c r="O838" s="5369" t="str">
        <f>D838</f>
        <v xml:space="preserve"> ?  Si vous avez plusieurs postits pour une recette NOM DE LA RECETTE MÈRE</v>
      </c>
      <c r="P838" s="5370"/>
      <c r="Q838" s="5370"/>
      <c r="R838" s="5370"/>
      <c r="S838" s="5370"/>
      <c r="T838" s="5370"/>
      <c r="U838" s="5370"/>
      <c r="V838" s="5371"/>
      <c r="W838" s="5478"/>
      <c r="X838" s="529"/>
      <c r="Y838" s="5357"/>
      <c r="Z838" s="1288" t="s">
        <v>1382</v>
      </c>
      <c r="AA838"/>
      <c r="AB838" s="529"/>
    </row>
    <row r="839" spans="1:28" ht="18" customHeight="1">
      <c r="A839" s="5357"/>
      <c r="B839" s="5358"/>
      <c r="C839" s="5359"/>
      <c r="D839" s="5360"/>
      <c r="E839" s="5360"/>
      <c r="F839" s="5360"/>
      <c r="G839" s="5360"/>
      <c r="H839" s="5360"/>
      <c r="I839" s="5360"/>
      <c r="J839" s="5360"/>
      <c r="K839" s="5360"/>
      <c r="L839" s="5360"/>
      <c r="M839" s="5360"/>
      <c r="N839" s="5361"/>
      <c r="O839" s="5369"/>
      <c r="P839" s="5370"/>
      <c r="Q839" s="5370"/>
      <c r="R839" s="5370"/>
      <c r="S839" s="5370"/>
      <c r="T839" s="5370"/>
      <c r="U839" s="5370"/>
      <c r="V839" s="5371"/>
      <c r="W839" s="5478"/>
      <c r="X839" s="529"/>
      <c r="Y839" s="5357"/>
      <c r="Z839" s="1288" t="s">
        <v>1382</v>
      </c>
      <c r="AA839"/>
      <c r="AB839" s="529"/>
    </row>
    <row r="840" spans="1:28" ht="18" customHeight="1">
      <c r="A840" s="5357"/>
      <c r="B840" s="5470" t="s">
        <v>324</v>
      </c>
      <c r="C840" s="5471"/>
      <c r="D840" s="5471"/>
      <c r="E840" s="5471"/>
      <c r="F840" s="5471"/>
      <c r="G840" s="5471"/>
      <c r="H840" s="5471"/>
      <c r="I840" s="5471"/>
      <c r="J840" s="5471"/>
      <c r="K840" s="5471"/>
      <c r="L840" s="5471"/>
      <c r="M840" s="5471"/>
      <c r="N840" s="5472"/>
      <c r="O840" s="5369" t="str">
        <f>B840</f>
        <v>AUTEUR</v>
      </c>
      <c r="P840" s="5370"/>
      <c r="Q840" s="5370"/>
      <c r="R840" s="5370"/>
      <c r="S840" s="5370"/>
      <c r="T840" s="5370"/>
      <c r="U840" s="5370"/>
      <c r="V840" s="5371"/>
      <c r="W840" s="5478"/>
      <c r="X840" s="529"/>
      <c r="Y840" s="5357"/>
      <c r="Z840" s="1288" t="s">
        <v>1382</v>
      </c>
      <c r="AA840"/>
      <c r="AB840" s="529"/>
    </row>
    <row r="841" spans="1:28" ht="18" customHeight="1">
      <c r="A841" s="5357"/>
      <c r="B841" s="5470"/>
      <c r="C841" s="5471"/>
      <c r="D841" s="5471"/>
      <c r="E841" s="5471"/>
      <c r="F841" s="5471"/>
      <c r="G841" s="5471"/>
      <c r="H841" s="5471"/>
      <c r="I841" s="5471"/>
      <c r="J841" s="5471"/>
      <c r="K841" s="5471"/>
      <c r="L841" s="5471"/>
      <c r="M841" s="5471"/>
      <c r="N841" s="5472"/>
      <c r="O841" s="5369"/>
      <c r="P841" s="5370"/>
      <c r="Q841" s="5370"/>
      <c r="R841" s="5370"/>
      <c r="S841" s="5370"/>
      <c r="T841" s="5370"/>
      <c r="U841" s="5370"/>
      <c r="V841" s="5371"/>
      <c r="W841" s="5478"/>
      <c r="X841" s="529"/>
      <c r="Y841" s="5357"/>
      <c r="Z841" s="1288" t="s">
        <v>1382</v>
      </c>
      <c r="AA841"/>
      <c r="AB841" s="529"/>
    </row>
    <row r="842" spans="1:28" ht="18" customHeight="1">
      <c r="A842" s="5357"/>
      <c r="B842" s="5372" t="s">
        <v>326</v>
      </c>
      <c r="C842" s="5373"/>
      <c r="D842" s="5373"/>
      <c r="E842" s="5373"/>
      <c r="F842" s="5373"/>
      <c r="G842" s="5373"/>
      <c r="H842" s="5373"/>
      <c r="I842" s="5373"/>
      <c r="J842" s="5373"/>
      <c r="K842" s="5373"/>
      <c r="L842" s="5373"/>
      <c r="M842" s="5373"/>
      <c r="N842" s="5374"/>
      <c r="O842" s="1326"/>
      <c r="P842" s="1326"/>
      <c r="Q842" s="1327"/>
      <c r="R842" s="1328"/>
      <c r="S842" s="1328"/>
      <c r="T842" s="1328"/>
      <c r="U842" s="1328"/>
      <c r="V842" s="1329"/>
      <c r="W842" s="5478"/>
      <c r="X842" s="529"/>
      <c r="Y842" s="5357"/>
      <c r="Z842" s="1288" t="s">
        <v>1382</v>
      </c>
      <c r="AA842"/>
      <c r="AB842" s="529"/>
    </row>
    <row r="843" spans="1:28" ht="18" customHeight="1">
      <c r="A843" s="5357"/>
      <c r="B843" s="5372"/>
      <c r="C843" s="5373"/>
      <c r="D843" s="5373"/>
      <c r="E843" s="5373"/>
      <c r="F843" s="5373"/>
      <c r="G843" s="5373"/>
      <c r="H843" s="5373"/>
      <c r="I843" s="5373"/>
      <c r="J843" s="5373"/>
      <c r="K843" s="5373"/>
      <c r="L843" s="5373"/>
      <c r="M843" s="5373"/>
      <c r="N843" s="5374"/>
      <c r="O843" s="1326"/>
      <c r="P843" s="1326"/>
      <c r="Q843" s="1327"/>
      <c r="R843" s="1328"/>
      <c r="S843" s="1328"/>
      <c r="T843" s="1328"/>
      <c r="U843" s="1328"/>
      <c r="V843" s="1329"/>
      <c r="W843" s="5478"/>
      <c r="X843" s="529"/>
      <c r="Y843" s="5357"/>
      <c r="Z843" s="1288" t="s">
        <v>1382</v>
      </c>
      <c r="AA843"/>
      <c r="AB843" s="529"/>
    </row>
    <row r="844" spans="1:28" ht="18" customHeight="1">
      <c r="A844" s="5357"/>
      <c r="B844" s="5372"/>
      <c r="C844" s="5373"/>
      <c r="D844" s="5373"/>
      <c r="E844" s="5373"/>
      <c r="F844" s="5373"/>
      <c r="G844" s="5373"/>
      <c r="H844" s="5373"/>
      <c r="I844" s="5373"/>
      <c r="J844" s="5373"/>
      <c r="K844" s="5373"/>
      <c r="L844" s="5373"/>
      <c r="M844" s="5373"/>
      <c r="N844" s="5374"/>
      <c r="O844" s="1326"/>
      <c r="P844" s="1326"/>
      <c r="Q844" s="1327"/>
      <c r="R844" s="1328"/>
      <c r="S844" s="1328"/>
      <c r="T844" s="1328"/>
      <c r="U844" s="1328"/>
      <c r="V844" s="1329"/>
      <c r="W844" s="5478"/>
      <c r="X844" s="529"/>
      <c r="Y844" s="5357"/>
      <c r="Z844" s="1288" t="s">
        <v>1382</v>
      </c>
      <c r="AA844"/>
      <c r="AB844" s="529"/>
    </row>
    <row r="845" spans="1:28" ht="18" customHeight="1">
      <c r="A845" s="5357"/>
      <c r="B845" s="5372"/>
      <c r="C845" s="5373"/>
      <c r="D845" s="5373"/>
      <c r="E845" s="5373"/>
      <c r="F845" s="5373"/>
      <c r="G845" s="5373"/>
      <c r="H845" s="5373"/>
      <c r="I845" s="5373"/>
      <c r="J845" s="5373"/>
      <c r="K845" s="5373"/>
      <c r="L845" s="5373"/>
      <c r="M845" s="5373"/>
      <c r="N845" s="5374"/>
      <c r="O845" s="1326"/>
      <c r="P845" s="1326"/>
      <c r="Q845" s="1327"/>
      <c r="R845" s="1328"/>
      <c r="S845" s="1328"/>
      <c r="T845" s="1328"/>
      <c r="U845" s="1328"/>
      <c r="V845" s="1329"/>
      <c r="W845" s="5478"/>
      <c r="X845" s="529"/>
      <c r="Y845" s="5357"/>
      <c r="Z845" s="1288" t="s">
        <v>1382</v>
      </c>
      <c r="AA845"/>
      <c r="AB845" s="529"/>
    </row>
    <row r="846" spans="1:28" ht="18" customHeight="1">
      <c r="A846" s="5357"/>
      <c r="B846" s="5372"/>
      <c r="C846" s="5373"/>
      <c r="D846" s="5373"/>
      <c r="E846" s="5373"/>
      <c r="F846" s="5373"/>
      <c r="G846" s="5373"/>
      <c r="H846" s="5373"/>
      <c r="I846" s="5373"/>
      <c r="J846" s="5373"/>
      <c r="K846" s="5373"/>
      <c r="L846" s="5373"/>
      <c r="M846" s="5373"/>
      <c r="N846" s="5374"/>
      <c r="O846" s="1326"/>
      <c r="P846" s="1326"/>
      <c r="Q846" s="1327"/>
      <c r="R846" s="1328"/>
      <c r="S846" s="1328"/>
      <c r="T846" s="1328"/>
      <c r="U846" s="1328"/>
      <c r="V846" s="1329"/>
      <c r="W846" s="5478"/>
      <c r="X846" s="529"/>
      <c r="Y846" s="5357"/>
      <c r="Z846" s="1288" t="s">
        <v>1382</v>
      </c>
      <c r="AA846"/>
      <c r="AB846" s="529"/>
    </row>
    <row r="847" spans="1:28" ht="18" customHeight="1">
      <c r="A847" s="5357"/>
      <c r="B847" s="5375"/>
      <c r="C847" s="5376"/>
      <c r="D847" s="5376"/>
      <c r="E847" s="5376"/>
      <c r="F847" s="5376"/>
      <c r="G847" s="5376"/>
      <c r="H847" s="5376"/>
      <c r="I847" s="5376"/>
      <c r="J847" s="5376"/>
      <c r="K847" s="5376"/>
      <c r="L847" s="5376"/>
      <c r="M847" s="5376"/>
      <c r="N847" s="5377"/>
      <c r="O847" s="1469"/>
      <c r="P847" s="1470"/>
      <c r="Q847" s="1470"/>
      <c r="R847" s="1470"/>
      <c r="S847" s="1471"/>
      <c r="T847" s="1471"/>
      <c r="U847" s="1471"/>
      <c r="V847" s="1472"/>
      <c r="W847" s="5478"/>
      <c r="X847" s="529"/>
      <c r="Y847" s="5357"/>
      <c r="Z847" s="1288" t="s">
        <v>1382</v>
      </c>
      <c r="AA847"/>
      <c r="AB847" s="529"/>
    </row>
    <row r="848" spans="1:28" ht="18" customHeight="1">
      <c r="A848" s="5357"/>
      <c r="B848" s="1474" t="s">
        <v>28</v>
      </c>
      <c r="C848" s="1475"/>
      <c r="D848" s="1476" t="s">
        <v>516</v>
      </c>
      <c r="E848" s="1477"/>
      <c r="F848" s="1478" t="s">
        <v>517</v>
      </c>
      <c r="G848" s="1479">
        <v>1</v>
      </c>
      <c r="H848" s="1480" t="s">
        <v>376</v>
      </c>
      <c r="I848" s="1481" t="str">
        <f>B835</f>
        <v>NOM de la recette a saisir ICI</v>
      </c>
      <c r="J848" s="994"/>
      <c r="K848" s="994"/>
      <c r="L848" s="1475"/>
      <c r="M848" s="5592" t="s">
        <v>13</v>
      </c>
      <c r="N848" s="5593"/>
      <c r="O848" s="5395" t="s">
        <v>1417</v>
      </c>
      <c r="P848" s="5396"/>
      <c r="Q848" s="5396"/>
      <c r="R848" s="5396"/>
      <c r="S848" s="5396"/>
      <c r="T848" s="5396"/>
      <c r="U848" s="5378">
        <f>H51</f>
        <v>16</v>
      </c>
      <c r="V848" s="5379"/>
      <c r="W848" s="5478"/>
      <c r="X848" s="529"/>
      <c r="Y848" s="5357"/>
      <c r="Z848" s="1288" t="s">
        <v>1382</v>
      </c>
      <c r="AA848"/>
      <c r="AB848" s="529"/>
    </row>
    <row r="849" spans="1:28" ht="18" customHeight="1">
      <c r="A849" s="5357"/>
      <c r="B849" s="1482" t="s">
        <v>12</v>
      </c>
      <c r="C849" s="1478" t="s">
        <v>518</v>
      </c>
      <c r="D849" s="1513" t="str">
        <f>C850</f>
        <v>portions</v>
      </c>
      <c r="E849" s="1240"/>
      <c r="F849" s="1478" t="s">
        <v>519</v>
      </c>
      <c r="G849" s="1483">
        <f>(M850/K850)*G848</f>
        <v>2000</v>
      </c>
      <c r="H849" s="1475"/>
      <c r="I849" s="1475"/>
      <c r="J849" s="1475"/>
      <c r="K849" s="1475"/>
      <c r="L849" s="1475"/>
      <c r="M849" s="5655" t="str">
        <f>C850</f>
        <v>portions</v>
      </c>
      <c r="N849" s="5656"/>
      <c r="O849" s="5395"/>
      <c r="P849" s="5396"/>
      <c r="Q849" s="5396"/>
      <c r="R849" s="5396"/>
      <c r="S849" s="5396"/>
      <c r="T849" s="5396"/>
      <c r="U849" s="5378"/>
      <c r="V849" s="5379"/>
      <c r="W849" s="5478"/>
      <c r="X849" s="529"/>
      <c r="Y849" s="5357"/>
      <c r="Z849" s="1288" t="s">
        <v>1382</v>
      </c>
      <c r="AA849"/>
      <c r="AB849" s="529"/>
    </row>
    <row r="850" spans="1:28" ht="18" customHeight="1">
      <c r="A850" s="5357"/>
      <c r="B850" s="5586">
        <v>4</v>
      </c>
      <c r="C850" s="5587" t="s">
        <v>520</v>
      </c>
      <c r="D850" s="1484"/>
      <c r="E850" s="1484"/>
      <c r="F850" s="1485" t="s">
        <v>521</v>
      </c>
      <c r="G850" s="1486">
        <f>B850</f>
        <v>4</v>
      </c>
      <c r="H850" s="1485" t="str">
        <f>C850</f>
        <v>portions</v>
      </c>
      <c r="I850" s="1484"/>
      <c r="J850" s="5588" t="s">
        <v>522</v>
      </c>
      <c r="K850" s="5589">
        <f>N898</f>
        <v>5.0000000000000001E-3</v>
      </c>
      <c r="L850" s="1487"/>
      <c r="M850" s="5590">
        <v>10</v>
      </c>
      <c r="N850" s="5591"/>
      <c r="O850" s="5385" t="s">
        <v>1420</v>
      </c>
      <c r="P850" s="5386"/>
      <c r="Q850" s="5386"/>
      <c r="R850" s="5386"/>
      <c r="S850" s="5386"/>
      <c r="T850" s="5386"/>
      <c r="U850" s="5387" t="str">
        <f>Q51</f>
        <v>Portions</v>
      </c>
      <c r="V850" s="5388"/>
      <c r="W850" s="5478"/>
      <c r="X850" s="529"/>
      <c r="Y850" s="5357"/>
      <c r="Z850" s="1288" t="s">
        <v>1382</v>
      </c>
      <c r="AA850"/>
      <c r="AB850" s="529"/>
    </row>
    <row r="851" spans="1:28" ht="18" customHeight="1">
      <c r="A851" s="5357"/>
      <c r="B851" s="5586"/>
      <c r="C851" s="5587"/>
      <c r="D851" s="1484"/>
      <c r="E851" s="1484"/>
      <c r="F851" s="1484"/>
      <c r="G851" s="5577">
        <f>K850/M850</f>
        <v>5.0000000000000001E-4</v>
      </c>
      <c r="H851" s="5577"/>
      <c r="I851" s="1484"/>
      <c r="J851" s="5588"/>
      <c r="K851" s="5589"/>
      <c r="L851" s="1487"/>
      <c r="M851" s="5590"/>
      <c r="N851" s="5591"/>
      <c r="O851" s="5385"/>
      <c r="P851" s="5386"/>
      <c r="Q851" s="5386"/>
      <c r="R851" s="5386"/>
      <c r="S851" s="5386"/>
      <c r="T851" s="5386"/>
      <c r="U851" s="5387"/>
      <c r="V851" s="5388"/>
      <c r="W851" s="5478"/>
      <c r="X851" s="529"/>
      <c r="Y851" s="5357"/>
      <c r="Z851" s="1288" t="s">
        <v>1382</v>
      </c>
      <c r="AA851"/>
      <c r="AB851" s="529"/>
    </row>
    <row r="852" spans="1:28" ht="18" customHeight="1">
      <c r="A852" s="5357"/>
      <c r="B852" s="5375"/>
      <c r="C852" s="5376"/>
      <c r="D852" s="5376"/>
      <c r="E852" s="5376"/>
      <c r="F852" s="5376"/>
      <c r="G852" s="5376"/>
      <c r="H852" s="5376"/>
      <c r="I852" s="5376"/>
      <c r="J852" s="5376"/>
      <c r="K852" s="5376"/>
      <c r="L852" s="5376"/>
      <c r="M852" s="5376"/>
      <c r="N852" s="5377"/>
      <c r="O852" s="1469"/>
      <c r="P852" s="1470"/>
      <c r="Q852" s="1470"/>
      <c r="R852" s="1470"/>
      <c r="S852" s="1471"/>
      <c r="T852" s="1471"/>
      <c r="U852" s="1471"/>
      <c r="V852" s="1472"/>
      <c r="W852" s="5478"/>
      <c r="X852" s="529"/>
      <c r="Y852" s="5357"/>
      <c r="Z852" s="1288" t="s">
        <v>1382</v>
      </c>
      <c r="AA852"/>
      <c r="AB852" s="529"/>
    </row>
    <row r="853" spans="1:28" ht="18" customHeight="1">
      <c r="A853" s="5357"/>
      <c r="B853" s="5601" t="s">
        <v>30</v>
      </c>
      <c r="C853" s="5602"/>
      <c r="D853" s="5602"/>
      <c r="E853" s="5603" t="s">
        <v>1275</v>
      </c>
      <c r="F853" s="5603"/>
      <c r="G853" s="5603"/>
      <c r="H853" s="5603"/>
      <c r="I853" s="5603"/>
      <c r="J853" s="5603"/>
      <c r="K853" s="5603"/>
      <c r="L853" s="1488"/>
      <c r="M853" s="1489"/>
      <c r="N853" s="1490"/>
      <c r="O853" s="1339"/>
      <c r="P853" s="1340"/>
      <c r="Q853" s="1340"/>
      <c r="R853" s="1340"/>
      <c r="S853" s="1341"/>
      <c r="T853" s="1341"/>
      <c r="U853" s="1341"/>
      <c r="V853" s="1342"/>
      <c r="W853" s="5478"/>
      <c r="X853" s="529"/>
      <c r="Y853" s="5357"/>
      <c r="Z853" s="1288" t="s">
        <v>1382</v>
      </c>
      <c r="AA853"/>
      <c r="AB853" s="529"/>
    </row>
    <row r="854" spans="1:28" ht="18" customHeight="1">
      <c r="A854" s="5357"/>
      <c r="B854" s="5581" t="s">
        <v>284</v>
      </c>
      <c r="C854" s="5582" t="s">
        <v>313</v>
      </c>
      <c r="D854" s="5582" t="s">
        <v>341</v>
      </c>
      <c r="E854" s="5603"/>
      <c r="F854" s="5603"/>
      <c r="G854" s="5603"/>
      <c r="H854" s="5603"/>
      <c r="I854" s="5603"/>
      <c r="J854" s="5603"/>
      <c r="K854" s="5603"/>
      <c r="L854" s="1488"/>
      <c r="M854" s="1488"/>
      <c r="N854" s="1491"/>
      <c r="O854" s="1339"/>
      <c r="P854" s="1340"/>
      <c r="Q854" s="1340"/>
      <c r="R854" s="1340"/>
      <c r="S854" s="1341"/>
      <c r="T854" s="1341"/>
      <c r="U854" s="1341"/>
      <c r="V854" s="1342"/>
      <c r="W854" s="5478"/>
      <c r="X854" s="529"/>
      <c r="Y854" s="5357"/>
      <c r="Z854" s="1288" t="s">
        <v>1382</v>
      </c>
      <c r="AA854"/>
      <c r="AB854" s="529"/>
    </row>
    <row r="855" spans="1:28" ht="18" customHeight="1">
      <c r="A855" s="5357"/>
      <c r="B855" s="5581"/>
      <c r="C855" s="5582"/>
      <c r="D855" s="5582"/>
      <c r="E855" s="1492" t="s">
        <v>27</v>
      </c>
      <c r="F855" s="1493"/>
      <c r="G855" s="1493"/>
      <c r="H855" s="1494"/>
      <c r="I855" s="1495"/>
      <c r="J855" s="1496"/>
      <c r="K855" s="1496"/>
      <c r="L855" s="1497"/>
      <c r="M855" s="1497"/>
      <c r="N855" s="1498"/>
      <c r="O855" s="1339"/>
      <c r="P855" s="1340"/>
      <c r="Q855" s="1340"/>
      <c r="R855" s="1340"/>
      <c r="S855" s="1341"/>
      <c r="T855" s="1341"/>
      <c r="U855" s="1341"/>
      <c r="V855" s="1342"/>
      <c r="W855" s="5478"/>
      <c r="X855" s="529"/>
      <c r="Y855" s="5357"/>
      <c r="Z855" s="1288" t="s">
        <v>1382</v>
      </c>
      <c r="AA855"/>
      <c r="AB855" s="529"/>
    </row>
    <row r="856" spans="1:28" ht="18" customHeight="1">
      <c r="A856" s="5357"/>
      <c r="B856" s="5581"/>
      <c r="C856" s="5582"/>
      <c r="D856" s="5582"/>
      <c r="E856" s="977" t="str">
        <f>SUBSTITUTE(ADDRESS(1,COLUMN(),4),"1","")</f>
        <v>E</v>
      </c>
      <c r="F856" s="1048"/>
      <c r="G856" s="1049"/>
      <c r="H856" s="1050"/>
      <c r="I856" s="1050"/>
      <c r="J856" s="1050"/>
      <c r="K856" s="1050"/>
      <c r="L856" s="1051"/>
      <c r="M856" s="1051"/>
      <c r="N856" s="68"/>
      <c r="O856" s="1332"/>
      <c r="P856" s="1333"/>
      <c r="Q856" s="1333"/>
      <c r="R856" s="1333"/>
      <c r="S856" s="1334"/>
      <c r="T856" s="1499" t="s">
        <v>284</v>
      </c>
      <c r="U856" s="1334" t="s">
        <v>313</v>
      </c>
      <c r="V856" s="1335" t="s">
        <v>1273</v>
      </c>
      <c r="W856" s="5478"/>
      <c r="X856" s="529"/>
      <c r="Y856" s="5357"/>
      <c r="Z856" s="1288" t="s">
        <v>1382</v>
      </c>
      <c r="AA856"/>
      <c r="AB856" s="529"/>
    </row>
    <row r="857" spans="1:28" ht="18" customHeight="1">
      <c r="A857" s="5357"/>
      <c r="B857" s="69"/>
      <c r="C857" s="70"/>
      <c r="D857" s="71"/>
      <c r="E857" s="1500"/>
      <c r="F857" s="982" t="s">
        <v>109</v>
      </c>
      <c r="G857" s="978"/>
      <c r="H857" s="978"/>
      <c r="I857" s="978"/>
      <c r="J857" s="1501">
        <f>E857</f>
        <v>0</v>
      </c>
      <c r="K857" s="979">
        <f t="shared" ref="K857:K896" si="36">IF(ISBLANK(B857),D857,(D857*B857))</f>
        <v>0</v>
      </c>
      <c r="L857" s="980">
        <f>IF(ISTEXT(B857),B857,IF(ISBLANK(B857),0,(B857/B850)*M850))</f>
        <v>0</v>
      </c>
      <c r="M857" s="981">
        <f t="shared" ref="M857:M869" si="37">C857</f>
        <v>0</v>
      </c>
      <c r="N857" s="35">
        <f>(K857/B850)*M850</f>
        <v>0</v>
      </c>
      <c r="O857" s="942"/>
      <c r="P857" s="942"/>
      <c r="Q857" s="942"/>
      <c r="R857" s="942"/>
      <c r="S857" s="1365">
        <f t="shared" ref="S857:S896" si="38">J857</f>
        <v>0</v>
      </c>
      <c r="T857" s="1502">
        <f>(L857/M850)*U848</f>
        <v>0</v>
      </c>
      <c r="U857" s="1510">
        <f t="shared" ref="U857:U896" si="39">M857</f>
        <v>0</v>
      </c>
      <c r="V857" s="1504">
        <f>(N857/M850)*U848</f>
        <v>0</v>
      </c>
      <c r="W857" s="5478"/>
      <c r="X857" s="529"/>
      <c r="Y857" s="5357"/>
      <c r="Z857" s="1288" t="s">
        <v>1382</v>
      </c>
      <c r="AA857"/>
      <c r="AB857" s="529"/>
    </row>
    <row r="858" spans="1:28" ht="18" customHeight="1">
      <c r="A858" s="5357"/>
      <c r="B858" s="72"/>
      <c r="C858" s="73"/>
      <c r="D858" s="34"/>
      <c r="E858" s="1505"/>
      <c r="F858" s="982" t="s">
        <v>241</v>
      </c>
      <c r="G858" s="982"/>
      <c r="H858" s="982"/>
      <c r="I858" s="982"/>
      <c r="J858" s="1501">
        <f>E858</f>
        <v>0</v>
      </c>
      <c r="K858" s="979">
        <f t="shared" si="36"/>
        <v>0</v>
      </c>
      <c r="L858" s="980">
        <f>IF(ISTEXT(B858),B858,IF(ISBLANK(B858),0,(B858/B850)*M850))</f>
        <v>0</v>
      </c>
      <c r="M858" s="981">
        <f t="shared" si="37"/>
        <v>0</v>
      </c>
      <c r="N858" s="35">
        <f>(K858/B850)*M850</f>
        <v>0</v>
      </c>
      <c r="O858" s="942"/>
      <c r="P858" s="942"/>
      <c r="Q858" s="942"/>
      <c r="R858" s="942"/>
      <c r="S858" s="1365">
        <f t="shared" si="38"/>
        <v>0</v>
      </c>
      <c r="T858" s="1502">
        <f>(L858/M850)*U848</f>
        <v>0</v>
      </c>
      <c r="U858" s="1510">
        <f t="shared" si="39"/>
        <v>0</v>
      </c>
      <c r="V858" s="1504">
        <f>(N858/M850)*U848</f>
        <v>0</v>
      </c>
      <c r="W858" s="5478"/>
      <c r="X858" s="529"/>
      <c r="Y858" s="5357"/>
      <c r="Z858" s="1288" t="s">
        <v>1382</v>
      </c>
      <c r="AA858"/>
      <c r="AB858" s="529"/>
    </row>
    <row r="859" spans="1:28" ht="18" customHeight="1">
      <c r="A859" s="5357"/>
      <c r="B859" s="72">
        <v>1</v>
      </c>
      <c r="C859" s="73" t="s">
        <v>534</v>
      </c>
      <c r="D859" s="34">
        <v>2E-3</v>
      </c>
      <c r="E859" s="1505" t="s">
        <v>535</v>
      </c>
      <c r="F859" s="1514"/>
      <c r="G859" s="982"/>
      <c r="H859" s="982"/>
      <c r="I859" s="982"/>
      <c r="J859" s="1501" t="str">
        <f>E859</f>
        <v>ail</v>
      </c>
      <c r="K859" s="979">
        <f t="shared" si="36"/>
        <v>2E-3</v>
      </c>
      <c r="L859" s="980">
        <f>IF(ISTEXT(B859),B859,IF(ISBLANK(B859),0,(B859/B850)*M850))</f>
        <v>2.5</v>
      </c>
      <c r="M859" s="981" t="str">
        <f t="shared" si="37"/>
        <v>gousse(s)</v>
      </c>
      <c r="N859" s="35">
        <f>(K859/B850)*M850</f>
        <v>5.0000000000000001E-3</v>
      </c>
      <c r="O859" s="942"/>
      <c r="P859" s="942"/>
      <c r="Q859" s="942"/>
      <c r="R859" s="942"/>
      <c r="S859" s="1365" t="str">
        <f t="shared" si="38"/>
        <v>ail</v>
      </c>
      <c r="T859" s="1502">
        <f>(L859/M850)*U848</f>
        <v>4</v>
      </c>
      <c r="U859" s="1510" t="str">
        <f t="shared" si="39"/>
        <v>gousse(s)</v>
      </c>
      <c r="V859" s="1504">
        <f>(N859/M850)*U848</f>
        <v>8.0000000000000002E-3</v>
      </c>
      <c r="W859" s="5478"/>
      <c r="X859" s="529"/>
      <c r="Y859" s="5357"/>
      <c r="Z859" s="1288" t="s">
        <v>1382</v>
      </c>
      <c r="AA859"/>
      <c r="AB859" s="529"/>
    </row>
    <row r="860" spans="1:28" ht="18" customHeight="1">
      <c r="A860" s="5357"/>
      <c r="B860" s="72"/>
      <c r="C860" s="73"/>
      <c r="D860" s="34"/>
      <c r="E860" s="1505"/>
      <c r="F860" s="982"/>
      <c r="G860" s="982"/>
      <c r="H860" s="982"/>
      <c r="I860" s="982"/>
      <c r="J860" s="1501">
        <f t="shared" ref="J860:J896" si="40">E860</f>
        <v>0</v>
      </c>
      <c r="K860" s="979">
        <f t="shared" si="36"/>
        <v>0</v>
      </c>
      <c r="L860" s="980">
        <f>IF(ISTEXT(B860),B860,IF(ISBLANK(B860),0,(B860/B850)*M850))</f>
        <v>0</v>
      </c>
      <c r="M860" s="981">
        <f t="shared" si="37"/>
        <v>0</v>
      </c>
      <c r="N860" s="35">
        <f>(K860/B850)*M850</f>
        <v>0</v>
      </c>
      <c r="O860" s="942"/>
      <c r="P860" s="942"/>
      <c r="Q860" s="942"/>
      <c r="R860" s="942"/>
      <c r="S860" s="1365">
        <f t="shared" si="38"/>
        <v>0</v>
      </c>
      <c r="T860" s="1502">
        <f>(L860/M850)*U848</f>
        <v>0</v>
      </c>
      <c r="U860" s="1510">
        <f t="shared" si="39"/>
        <v>0</v>
      </c>
      <c r="V860" s="1504">
        <f>(N860/M850)*U848</f>
        <v>0</v>
      </c>
      <c r="W860" s="5478"/>
      <c r="X860" s="529"/>
      <c r="Y860" s="5357"/>
      <c r="Z860" s="1288" t="s">
        <v>1382</v>
      </c>
      <c r="AA860"/>
      <c r="AB860" s="529"/>
    </row>
    <row r="861" spans="1:28" ht="18" customHeight="1">
      <c r="A861" s="5357"/>
      <c r="B861" s="72"/>
      <c r="C861" s="73"/>
      <c r="D861" s="34"/>
      <c r="E861" s="1505"/>
      <c r="F861" s="982"/>
      <c r="G861" s="982"/>
      <c r="H861" s="982"/>
      <c r="I861" s="982"/>
      <c r="J861" s="1501">
        <f t="shared" si="40"/>
        <v>0</v>
      </c>
      <c r="K861" s="979">
        <f t="shared" si="36"/>
        <v>0</v>
      </c>
      <c r="L861" s="980">
        <f>IF(ISTEXT(B861),B861,IF(ISBLANK(B861),0,(B861/B850)*M850))</f>
        <v>0</v>
      </c>
      <c r="M861" s="981">
        <f t="shared" si="37"/>
        <v>0</v>
      </c>
      <c r="N861" s="35">
        <f>(K861/B850)*M850</f>
        <v>0</v>
      </c>
      <c r="O861" s="942"/>
      <c r="P861" s="942"/>
      <c r="Q861" s="942"/>
      <c r="R861" s="942"/>
      <c r="S861" s="1365">
        <f t="shared" si="38"/>
        <v>0</v>
      </c>
      <c r="T861" s="1502">
        <f>(L861/M850)*U848</f>
        <v>0</v>
      </c>
      <c r="U861" s="1510">
        <f t="shared" si="39"/>
        <v>0</v>
      </c>
      <c r="V861" s="1504">
        <f>(N861/M850)*U848</f>
        <v>0</v>
      </c>
      <c r="W861" s="5478"/>
      <c r="X861" s="529"/>
      <c r="Y861" s="5357"/>
      <c r="Z861" s="1288" t="s">
        <v>1382</v>
      </c>
      <c r="AA861"/>
      <c r="AB861" s="529"/>
    </row>
    <row r="862" spans="1:28" ht="18" customHeight="1">
      <c r="A862" s="5357"/>
      <c r="B862" s="72"/>
      <c r="C862" s="73"/>
      <c r="D862" s="34"/>
      <c r="E862" s="1505"/>
      <c r="F862" s="982"/>
      <c r="G862" s="982"/>
      <c r="H862" s="982"/>
      <c r="I862" s="982"/>
      <c r="J862" s="1501">
        <f t="shared" si="40"/>
        <v>0</v>
      </c>
      <c r="K862" s="979">
        <f t="shared" si="36"/>
        <v>0</v>
      </c>
      <c r="L862" s="980">
        <f>IF(ISTEXT(B862),B862,IF(ISBLANK(B862),0,(B862/B850)*M850))</f>
        <v>0</v>
      </c>
      <c r="M862" s="981">
        <f t="shared" si="37"/>
        <v>0</v>
      </c>
      <c r="N862" s="35">
        <f>(K862/B850)*M850</f>
        <v>0</v>
      </c>
      <c r="O862" s="942"/>
      <c r="P862" s="942"/>
      <c r="Q862" s="942"/>
      <c r="R862" s="942"/>
      <c r="S862" s="1365">
        <f t="shared" si="38"/>
        <v>0</v>
      </c>
      <c r="T862" s="1502">
        <f>(L862/M850)*U848</f>
        <v>0</v>
      </c>
      <c r="U862" s="1510">
        <f t="shared" si="39"/>
        <v>0</v>
      </c>
      <c r="V862" s="1504">
        <f>(N862/M850)*U848</f>
        <v>0</v>
      </c>
      <c r="W862" s="5478"/>
      <c r="X862" s="529"/>
      <c r="Y862" s="5357"/>
      <c r="Z862" s="1288" t="s">
        <v>1382</v>
      </c>
      <c r="AA862"/>
      <c r="AB862" s="529"/>
    </row>
    <row r="863" spans="1:28" ht="18" customHeight="1">
      <c r="A863" s="5357"/>
      <c r="B863" s="72"/>
      <c r="C863" s="73"/>
      <c r="D863" s="34"/>
      <c r="E863" s="1505"/>
      <c r="F863" s="982"/>
      <c r="G863" s="982"/>
      <c r="H863" s="982"/>
      <c r="I863" s="982"/>
      <c r="J863" s="1501">
        <f t="shared" si="40"/>
        <v>0</v>
      </c>
      <c r="K863" s="979">
        <f t="shared" si="36"/>
        <v>0</v>
      </c>
      <c r="L863" s="980">
        <f>IF(ISTEXT(B863),B863,IF(ISBLANK(B863),0,(B863/B850)*M850))</f>
        <v>0</v>
      </c>
      <c r="M863" s="981">
        <f t="shared" si="37"/>
        <v>0</v>
      </c>
      <c r="N863" s="35">
        <f>(K863/B850)*M850</f>
        <v>0</v>
      </c>
      <c r="O863" s="942"/>
      <c r="P863" s="942"/>
      <c r="Q863" s="942"/>
      <c r="R863" s="942"/>
      <c r="S863" s="1365">
        <f t="shared" si="38"/>
        <v>0</v>
      </c>
      <c r="T863" s="1502">
        <f>(L863/M850)*U848</f>
        <v>0</v>
      </c>
      <c r="U863" s="1510">
        <f t="shared" si="39"/>
        <v>0</v>
      </c>
      <c r="V863" s="1504">
        <f>(N863/M850)*U848</f>
        <v>0</v>
      </c>
      <c r="W863" s="5478"/>
      <c r="X863" s="529"/>
      <c r="Y863" s="5357"/>
      <c r="Z863" s="1288" t="s">
        <v>1382</v>
      </c>
      <c r="AA863"/>
      <c r="AB863" s="529"/>
    </row>
    <row r="864" spans="1:28" ht="18" customHeight="1">
      <c r="A864" s="5357"/>
      <c r="B864" s="72"/>
      <c r="C864" s="73"/>
      <c r="D864" s="34"/>
      <c r="E864" s="1505"/>
      <c r="F864" s="982"/>
      <c r="G864" s="982"/>
      <c r="H864" s="982"/>
      <c r="I864" s="982"/>
      <c r="J864" s="1501">
        <f t="shared" si="40"/>
        <v>0</v>
      </c>
      <c r="K864" s="979">
        <f t="shared" si="36"/>
        <v>0</v>
      </c>
      <c r="L864" s="980">
        <f>IF(ISTEXT(B864),B864,IF(ISBLANK(B864),0,(B864/B850)*M850))</f>
        <v>0</v>
      </c>
      <c r="M864" s="981">
        <f t="shared" si="37"/>
        <v>0</v>
      </c>
      <c r="N864" s="35">
        <f>(K864/B850)*M850</f>
        <v>0</v>
      </c>
      <c r="O864" s="942"/>
      <c r="P864" s="942"/>
      <c r="Q864" s="942"/>
      <c r="R864" s="942"/>
      <c r="S864" s="1365">
        <f t="shared" si="38"/>
        <v>0</v>
      </c>
      <c r="T864" s="1502">
        <f>(L864/M850)*U848</f>
        <v>0</v>
      </c>
      <c r="U864" s="1510">
        <f t="shared" si="39"/>
        <v>0</v>
      </c>
      <c r="V864" s="1504">
        <f>(N864/M850)*U848</f>
        <v>0</v>
      </c>
      <c r="W864" s="5478"/>
      <c r="X864" s="529"/>
      <c r="Y864" s="5357"/>
      <c r="Z864" s="1288" t="s">
        <v>1382</v>
      </c>
      <c r="AA864"/>
      <c r="AB864" s="529"/>
    </row>
    <row r="865" spans="1:28" ht="18" customHeight="1">
      <c r="A865" s="5357"/>
      <c r="B865" s="72"/>
      <c r="C865" s="73"/>
      <c r="D865" s="34"/>
      <c r="E865" s="1505"/>
      <c r="F865" s="982"/>
      <c r="G865" s="982"/>
      <c r="H865" s="982"/>
      <c r="I865" s="982"/>
      <c r="J865" s="1501">
        <f t="shared" si="40"/>
        <v>0</v>
      </c>
      <c r="K865" s="979">
        <f t="shared" si="36"/>
        <v>0</v>
      </c>
      <c r="L865" s="980">
        <f>IF(ISTEXT(B865),B865,IF(ISBLANK(B865),0,(B865/B850)*M850))</f>
        <v>0</v>
      </c>
      <c r="M865" s="981">
        <f t="shared" si="37"/>
        <v>0</v>
      </c>
      <c r="N865" s="35">
        <f>(K865/B850)*M850</f>
        <v>0</v>
      </c>
      <c r="O865" s="942"/>
      <c r="P865" s="942"/>
      <c r="Q865" s="942"/>
      <c r="R865" s="942"/>
      <c r="S865" s="1365">
        <f t="shared" si="38"/>
        <v>0</v>
      </c>
      <c r="T865" s="1502">
        <f>(L865/M850)*U848</f>
        <v>0</v>
      </c>
      <c r="U865" s="1510">
        <f t="shared" si="39"/>
        <v>0</v>
      </c>
      <c r="V865" s="1504">
        <f>(N865/M850)*U848</f>
        <v>0</v>
      </c>
      <c r="W865" s="5478"/>
      <c r="X865" s="529"/>
      <c r="Y865" s="5357"/>
      <c r="Z865" s="1288" t="s">
        <v>1382</v>
      </c>
      <c r="AA865"/>
      <c r="AB865" s="529"/>
    </row>
    <row r="866" spans="1:28" ht="18" customHeight="1">
      <c r="A866" s="5357"/>
      <c r="B866" s="72"/>
      <c r="C866" s="73"/>
      <c r="D866" s="34"/>
      <c r="E866" s="1505"/>
      <c r="F866" s="982"/>
      <c r="G866" s="982"/>
      <c r="H866" s="982"/>
      <c r="I866" s="982"/>
      <c r="J866" s="1501">
        <f t="shared" si="40"/>
        <v>0</v>
      </c>
      <c r="K866" s="979">
        <f t="shared" si="36"/>
        <v>0</v>
      </c>
      <c r="L866" s="980">
        <f>IF(ISTEXT(B866),B866,IF(ISBLANK(B866),0,(B866/B850)*M850))</f>
        <v>0</v>
      </c>
      <c r="M866" s="981">
        <f t="shared" si="37"/>
        <v>0</v>
      </c>
      <c r="N866" s="35">
        <f>(K866/B850)*M850</f>
        <v>0</v>
      </c>
      <c r="O866" s="942"/>
      <c r="P866" s="942"/>
      <c r="Q866" s="942"/>
      <c r="R866" s="942"/>
      <c r="S866" s="1365">
        <f t="shared" si="38"/>
        <v>0</v>
      </c>
      <c r="T866" s="1502">
        <f>(L866/M850)*U848</f>
        <v>0</v>
      </c>
      <c r="U866" s="1510">
        <f t="shared" si="39"/>
        <v>0</v>
      </c>
      <c r="V866" s="1504">
        <f>(N866/M850)*U848</f>
        <v>0</v>
      </c>
      <c r="W866" s="5478"/>
      <c r="X866" s="529"/>
      <c r="Y866" s="5357"/>
      <c r="Z866" s="1288" t="s">
        <v>1382</v>
      </c>
      <c r="AA866"/>
      <c r="AB866" s="529"/>
    </row>
    <row r="867" spans="1:28" ht="18" customHeight="1">
      <c r="A867" s="5357"/>
      <c r="B867" s="72"/>
      <c r="C867" s="73"/>
      <c r="D867" s="34"/>
      <c r="E867" s="1505"/>
      <c r="F867" s="982"/>
      <c r="G867" s="982"/>
      <c r="H867" s="982"/>
      <c r="I867" s="982"/>
      <c r="J867" s="1501">
        <f t="shared" si="40"/>
        <v>0</v>
      </c>
      <c r="K867" s="979">
        <f t="shared" si="36"/>
        <v>0</v>
      </c>
      <c r="L867" s="980">
        <f>IF(ISTEXT(B867),B867,IF(ISBLANK(B867),0,(B867/B850)*M850))</f>
        <v>0</v>
      </c>
      <c r="M867" s="981">
        <f t="shared" si="37"/>
        <v>0</v>
      </c>
      <c r="N867" s="35">
        <f>(K867/B850)*M850</f>
        <v>0</v>
      </c>
      <c r="O867" s="942"/>
      <c r="P867" s="942"/>
      <c r="Q867" s="942"/>
      <c r="R867" s="942"/>
      <c r="S867" s="1365">
        <f t="shared" si="38"/>
        <v>0</v>
      </c>
      <c r="T867" s="1502">
        <f>(L867/M850)*U848</f>
        <v>0</v>
      </c>
      <c r="U867" s="1510">
        <f t="shared" si="39"/>
        <v>0</v>
      </c>
      <c r="V867" s="1504">
        <f>(N867/M850)*U848</f>
        <v>0</v>
      </c>
      <c r="W867" s="5478"/>
      <c r="X867" s="529"/>
      <c r="Y867" s="5357"/>
      <c r="Z867" s="1288" t="s">
        <v>1382</v>
      </c>
      <c r="AA867"/>
      <c r="AB867" s="529"/>
    </row>
    <row r="868" spans="1:28" ht="18" customHeight="1">
      <c r="A868" s="5357"/>
      <c r="B868" s="72"/>
      <c r="C868" s="73"/>
      <c r="D868" s="34"/>
      <c r="E868" s="1505"/>
      <c r="F868" s="982"/>
      <c r="G868" s="982"/>
      <c r="H868" s="982"/>
      <c r="I868" s="982"/>
      <c r="J868" s="1501">
        <f t="shared" si="40"/>
        <v>0</v>
      </c>
      <c r="K868" s="979">
        <f t="shared" si="36"/>
        <v>0</v>
      </c>
      <c r="L868" s="980">
        <f>IF(ISTEXT(B868),B868,IF(ISBLANK(B868),0,(B868/B850)*M850))</f>
        <v>0</v>
      </c>
      <c r="M868" s="981">
        <f t="shared" si="37"/>
        <v>0</v>
      </c>
      <c r="N868" s="35">
        <f>(K868/B850)*M850</f>
        <v>0</v>
      </c>
      <c r="O868" s="942"/>
      <c r="P868" s="942"/>
      <c r="Q868" s="942"/>
      <c r="R868" s="942"/>
      <c r="S868" s="1365">
        <f t="shared" si="38"/>
        <v>0</v>
      </c>
      <c r="T868" s="1502">
        <f>(L868/M850)*U848</f>
        <v>0</v>
      </c>
      <c r="U868" s="1510">
        <f t="shared" si="39"/>
        <v>0</v>
      </c>
      <c r="V868" s="1504">
        <f>(N868/M850)*U848</f>
        <v>0</v>
      </c>
      <c r="W868" s="5478"/>
      <c r="X868" s="529"/>
      <c r="Y868" s="5357"/>
      <c r="Z868" s="1288" t="s">
        <v>1382</v>
      </c>
      <c r="AA868"/>
      <c r="AB868" s="529"/>
    </row>
    <row r="869" spans="1:28" ht="18" customHeight="1">
      <c r="A869" s="5357"/>
      <c r="B869" s="72"/>
      <c r="C869" s="73"/>
      <c r="D869" s="34"/>
      <c r="E869" s="1505"/>
      <c r="F869" s="982"/>
      <c r="G869" s="982"/>
      <c r="H869" s="982"/>
      <c r="I869" s="982"/>
      <c r="J869" s="1501">
        <f t="shared" si="40"/>
        <v>0</v>
      </c>
      <c r="K869" s="979">
        <f t="shared" si="36"/>
        <v>0</v>
      </c>
      <c r="L869" s="980">
        <f>IF(ISTEXT(B869),B869,IF(ISBLANK(B869),0,(B869/B850)*M850))</f>
        <v>0</v>
      </c>
      <c r="M869" s="981">
        <f t="shared" si="37"/>
        <v>0</v>
      </c>
      <c r="N869" s="35">
        <f>(K869/B850)*M850</f>
        <v>0</v>
      </c>
      <c r="O869" s="942"/>
      <c r="P869" s="942"/>
      <c r="Q869" s="942"/>
      <c r="R869" s="942"/>
      <c r="S869" s="1365">
        <f t="shared" si="38"/>
        <v>0</v>
      </c>
      <c r="T869" s="1502">
        <f>(L869/M850)*U848</f>
        <v>0</v>
      </c>
      <c r="U869" s="1510">
        <f t="shared" si="39"/>
        <v>0</v>
      </c>
      <c r="V869" s="1504">
        <f>(N869/M850)*U848</f>
        <v>0</v>
      </c>
      <c r="W869" s="5478"/>
      <c r="X869" s="529"/>
      <c r="Y869" s="5357"/>
      <c r="Z869" s="1288" t="s">
        <v>1382</v>
      </c>
      <c r="AA869"/>
      <c r="AB869" s="529"/>
    </row>
    <row r="870" spans="1:28" ht="18" customHeight="1">
      <c r="A870" s="5357"/>
      <c r="B870" s="72"/>
      <c r="C870" s="73"/>
      <c r="D870" s="34"/>
      <c r="E870" s="1505"/>
      <c r="F870" s="982"/>
      <c r="G870" s="982"/>
      <c r="H870" s="982"/>
      <c r="I870" s="982"/>
      <c r="J870" s="1501">
        <f t="shared" si="40"/>
        <v>0</v>
      </c>
      <c r="K870" s="979">
        <f t="shared" si="36"/>
        <v>0</v>
      </c>
      <c r="L870" s="980">
        <f>IF(ISTEXT(B870),B870,IF(ISBLANK(B870),0,(B870/B850)*M850))</f>
        <v>0</v>
      </c>
      <c r="M870" s="981">
        <f>C870</f>
        <v>0</v>
      </c>
      <c r="N870" s="35">
        <f>(K870/B850)*M850</f>
        <v>0</v>
      </c>
      <c r="O870" s="942"/>
      <c r="P870" s="942"/>
      <c r="Q870" s="942"/>
      <c r="R870" s="942"/>
      <c r="S870" s="1365">
        <f t="shared" si="38"/>
        <v>0</v>
      </c>
      <c r="T870" s="1502">
        <f>(L870/M850)*U848</f>
        <v>0</v>
      </c>
      <c r="U870" s="1510">
        <f t="shared" si="39"/>
        <v>0</v>
      </c>
      <c r="V870" s="1504">
        <f>(N870/M850)*U848</f>
        <v>0</v>
      </c>
      <c r="W870" s="5478"/>
      <c r="X870" s="529"/>
      <c r="Y870" s="5357"/>
      <c r="Z870" s="1288" t="s">
        <v>1382</v>
      </c>
      <c r="AA870"/>
      <c r="AB870" s="529"/>
    </row>
    <row r="871" spans="1:28" ht="18" customHeight="1">
      <c r="A871" s="5357"/>
      <c r="B871" s="72"/>
      <c r="C871" s="73"/>
      <c r="D871" s="34"/>
      <c r="E871" s="1505"/>
      <c r="F871" s="982"/>
      <c r="G871" s="982"/>
      <c r="H871" s="982"/>
      <c r="I871" s="982"/>
      <c r="J871" s="1501">
        <f t="shared" si="40"/>
        <v>0</v>
      </c>
      <c r="K871" s="979">
        <f t="shared" si="36"/>
        <v>0</v>
      </c>
      <c r="L871" s="980">
        <f>IF(ISTEXT(B871),B871,IF(ISBLANK(B871),0,(B871/B850)*M850))</f>
        <v>0</v>
      </c>
      <c r="M871" s="981">
        <f t="shared" ref="M871:M896" si="41">C871</f>
        <v>0</v>
      </c>
      <c r="N871" s="35">
        <f>(K871/B850)*M850</f>
        <v>0</v>
      </c>
      <c r="O871" s="942"/>
      <c r="P871" s="942"/>
      <c r="Q871" s="942"/>
      <c r="R871" s="942"/>
      <c r="S871" s="1365">
        <f t="shared" si="38"/>
        <v>0</v>
      </c>
      <c r="T871" s="1502">
        <f>(L871/M850)*U848</f>
        <v>0</v>
      </c>
      <c r="U871" s="1510">
        <f t="shared" si="39"/>
        <v>0</v>
      </c>
      <c r="V871" s="1504">
        <f>(N871/M850)*U848</f>
        <v>0</v>
      </c>
      <c r="W871" s="5478"/>
      <c r="X871" s="529"/>
      <c r="Y871" s="5357"/>
      <c r="Z871" s="1288" t="s">
        <v>1382</v>
      </c>
      <c r="AA871"/>
      <c r="AB871" s="529"/>
    </row>
    <row r="872" spans="1:28" ht="18" customHeight="1">
      <c r="A872" s="5357"/>
      <c r="B872" s="72"/>
      <c r="C872" s="73"/>
      <c r="D872" s="34"/>
      <c r="E872" s="1505"/>
      <c r="F872" s="982"/>
      <c r="G872" s="982"/>
      <c r="H872" s="982"/>
      <c r="I872" s="982"/>
      <c r="J872" s="1501">
        <f t="shared" si="40"/>
        <v>0</v>
      </c>
      <c r="K872" s="979">
        <f t="shared" si="36"/>
        <v>0</v>
      </c>
      <c r="L872" s="980">
        <f>IF(ISTEXT(B872),B872,IF(ISBLANK(B872),0,(B872/B850)*M850))</f>
        <v>0</v>
      </c>
      <c r="M872" s="981">
        <f t="shared" si="41"/>
        <v>0</v>
      </c>
      <c r="N872" s="35">
        <f>(K872/B850)*M850</f>
        <v>0</v>
      </c>
      <c r="O872" s="942"/>
      <c r="P872" s="942"/>
      <c r="Q872" s="942"/>
      <c r="R872" s="942"/>
      <c r="S872" s="1365">
        <f t="shared" si="38"/>
        <v>0</v>
      </c>
      <c r="T872" s="1502">
        <f>(L872/M850)*U848</f>
        <v>0</v>
      </c>
      <c r="U872" s="1510">
        <f t="shared" si="39"/>
        <v>0</v>
      </c>
      <c r="V872" s="1504">
        <f>(N872/M850)*U848</f>
        <v>0</v>
      </c>
      <c r="W872" s="5478"/>
      <c r="X872" s="529"/>
      <c r="Y872" s="5357"/>
      <c r="Z872" s="1288" t="s">
        <v>1382</v>
      </c>
      <c r="AA872"/>
      <c r="AB872" s="529"/>
    </row>
    <row r="873" spans="1:28" ht="18" customHeight="1">
      <c r="A873" s="5357"/>
      <c r="B873" s="72"/>
      <c r="C873" s="73"/>
      <c r="D873" s="34"/>
      <c r="E873" s="1505"/>
      <c r="F873" s="982"/>
      <c r="G873" s="982"/>
      <c r="H873" s="982"/>
      <c r="I873" s="982"/>
      <c r="J873" s="1501">
        <f t="shared" si="40"/>
        <v>0</v>
      </c>
      <c r="K873" s="979">
        <f t="shared" si="36"/>
        <v>0</v>
      </c>
      <c r="L873" s="980">
        <f>IF(ISTEXT(B873),B873,IF(ISBLANK(B873),0,(B873/B850)*M850))</f>
        <v>0</v>
      </c>
      <c r="M873" s="981">
        <f t="shared" si="41"/>
        <v>0</v>
      </c>
      <c r="N873" s="35">
        <f>(K873/B850)*M850</f>
        <v>0</v>
      </c>
      <c r="O873" s="942"/>
      <c r="P873" s="942"/>
      <c r="Q873" s="942"/>
      <c r="R873" s="942"/>
      <c r="S873" s="1365">
        <f t="shared" si="38"/>
        <v>0</v>
      </c>
      <c r="T873" s="1502">
        <f>(L873/M850)*U848</f>
        <v>0</v>
      </c>
      <c r="U873" s="1510">
        <f t="shared" si="39"/>
        <v>0</v>
      </c>
      <c r="V873" s="1504">
        <f>(N873/M850)*U848</f>
        <v>0</v>
      </c>
      <c r="W873" s="5478"/>
      <c r="X873" s="529"/>
      <c r="Y873" s="5357"/>
      <c r="Z873" s="1288" t="s">
        <v>1382</v>
      </c>
      <c r="AA873"/>
      <c r="AB873" s="529"/>
    </row>
    <row r="874" spans="1:28" ht="18" customHeight="1">
      <c r="A874" s="5357"/>
      <c r="B874" s="72"/>
      <c r="C874" s="73"/>
      <c r="D874" s="34"/>
      <c r="E874" s="1505"/>
      <c r="F874" s="982"/>
      <c r="G874" s="982"/>
      <c r="H874" s="982"/>
      <c r="I874" s="982"/>
      <c r="J874" s="1501">
        <f t="shared" si="40"/>
        <v>0</v>
      </c>
      <c r="K874" s="979">
        <f t="shared" si="36"/>
        <v>0</v>
      </c>
      <c r="L874" s="980">
        <f>IF(ISTEXT(B874),B874,IF(ISBLANK(B874),0,(B874/B850)*M850))</f>
        <v>0</v>
      </c>
      <c r="M874" s="981">
        <f t="shared" si="41"/>
        <v>0</v>
      </c>
      <c r="N874" s="35">
        <f>(K874/B850)*M850</f>
        <v>0</v>
      </c>
      <c r="O874" s="942"/>
      <c r="P874" s="942"/>
      <c r="Q874" s="942"/>
      <c r="R874" s="942"/>
      <c r="S874" s="1365">
        <f t="shared" si="38"/>
        <v>0</v>
      </c>
      <c r="T874" s="1502">
        <f>(L874/M850)*U848</f>
        <v>0</v>
      </c>
      <c r="U874" s="1510">
        <f t="shared" si="39"/>
        <v>0</v>
      </c>
      <c r="V874" s="1504">
        <f>(N874/M850)*U848</f>
        <v>0</v>
      </c>
      <c r="W874" s="5478"/>
      <c r="X874" s="529"/>
      <c r="Y874" s="5357"/>
      <c r="Z874" s="1288" t="s">
        <v>1382</v>
      </c>
      <c r="AA874"/>
      <c r="AB874" s="529"/>
    </row>
    <row r="875" spans="1:28" ht="18" customHeight="1">
      <c r="A875" s="5357"/>
      <c r="B875" s="72"/>
      <c r="C875" s="73"/>
      <c r="D875" s="34"/>
      <c r="E875" s="1505"/>
      <c r="F875" s="982"/>
      <c r="G875" s="982"/>
      <c r="H875" s="982"/>
      <c r="I875" s="982"/>
      <c r="J875" s="1501">
        <f t="shared" si="40"/>
        <v>0</v>
      </c>
      <c r="K875" s="979">
        <f t="shared" si="36"/>
        <v>0</v>
      </c>
      <c r="L875" s="980">
        <f>IF(ISTEXT(B875),B875,IF(ISBLANK(B875),0,(B875/B850)*M850))</f>
        <v>0</v>
      </c>
      <c r="M875" s="981">
        <f t="shared" si="41"/>
        <v>0</v>
      </c>
      <c r="N875" s="35">
        <f>(K875/B850)*M850</f>
        <v>0</v>
      </c>
      <c r="O875" s="942"/>
      <c r="P875" s="942"/>
      <c r="Q875" s="942"/>
      <c r="R875" s="942"/>
      <c r="S875" s="1365">
        <f t="shared" si="38"/>
        <v>0</v>
      </c>
      <c r="T875" s="1502">
        <f>(L875/M850)*U848</f>
        <v>0</v>
      </c>
      <c r="U875" s="1510">
        <f t="shared" si="39"/>
        <v>0</v>
      </c>
      <c r="V875" s="1504">
        <f>(N875/M850)*U848</f>
        <v>0</v>
      </c>
      <c r="W875" s="5478"/>
      <c r="X875" s="529"/>
      <c r="Y875" s="5357"/>
      <c r="Z875" s="1288" t="s">
        <v>1382</v>
      </c>
      <c r="AA875"/>
      <c r="AB875" s="529"/>
    </row>
    <row r="876" spans="1:28" ht="18" customHeight="1">
      <c r="A876" s="5357"/>
      <c r="B876" s="72"/>
      <c r="C876" s="73"/>
      <c r="D876" s="34"/>
      <c r="E876" s="1505"/>
      <c r="F876" s="982"/>
      <c r="G876" s="982"/>
      <c r="H876" s="982"/>
      <c r="I876" s="982"/>
      <c r="J876" s="1501">
        <f t="shared" si="40"/>
        <v>0</v>
      </c>
      <c r="K876" s="979">
        <f t="shared" si="36"/>
        <v>0</v>
      </c>
      <c r="L876" s="980">
        <f>IF(ISTEXT(B876),B876,IF(ISBLANK(B876),0,(B876/B850)*M850))</f>
        <v>0</v>
      </c>
      <c r="M876" s="981">
        <f t="shared" si="41"/>
        <v>0</v>
      </c>
      <c r="N876" s="35">
        <f>(K876/B850)*M850</f>
        <v>0</v>
      </c>
      <c r="O876" s="942"/>
      <c r="P876" s="942"/>
      <c r="Q876" s="942"/>
      <c r="R876" s="942"/>
      <c r="S876" s="1365">
        <f t="shared" si="38"/>
        <v>0</v>
      </c>
      <c r="T876" s="1502">
        <f>(L876/M850)*U848</f>
        <v>0</v>
      </c>
      <c r="U876" s="1510">
        <f t="shared" si="39"/>
        <v>0</v>
      </c>
      <c r="V876" s="1504">
        <f>(N876/M850)*U848</f>
        <v>0</v>
      </c>
      <c r="W876" s="5478"/>
      <c r="X876" s="529"/>
      <c r="Y876" s="5357"/>
      <c r="Z876" s="1288" t="s">
        <v>1382</v>
      </c>
      <c r="AA876"/>
      <c r="AB876" s="529"/>
    </row>
    <row r="877" spans="1:28" ht="18" customHeight="1">
      <c r="A877" s="5357"/>
      <c r="B877" s="72"/>
      <c r="C877" s="73"/>
      <c r="D877" s="34"/>
      <c r="E877" s="1505"/>
      <c r="F877" s="982"/>
      <c r="G877" s="982"/>
      <c r="H877" s="982"/>
      <c r="I877" s="982"/>
      <c r="J877" s="1501">
        <f t="shared" si="40"/>
        <v>0</v>
      </c>
      <c r="K877" s="979">
        <f t="shared" si="36"/>
        <v>0</v>
      </c>
      <c r="L877" s="980">
        <f>IF(ISTEXT(B877),B877,IF(ISBLANK(B877),0,(B877/B850)*M850))</f>
        <v>0</v>
      </c>
      <c r="M877" s="981">
        <f t="shared" si="41"/>
        <v>0</v>
      </c>
      <c r="N877" s="35">
        <f>(K877/B850)*M850</f>
        <v>0</v>
      </c>
      <c r="O877" s="942"/>
      <c r="P877" s="942"/>
      <c r="Q877" s="942"/>
      <c r="R877" s="942"/>
      <c r="S877" s="1365">
        <f t="shared" si="38"/>
        <v>0</v>
      </c>
      <c r="T877" s="1502">
        <f>(L877/M850)*U848</f>
        <v>0</v>
      </c>
      <c r="U877" s="1510">
        <f t="shared" si="39"/>
        <v>0</v>
      </c>
      <c r="V877" s="1504">
        <f>(N877/M850)*U848</f>
        <v>0</v>
      </c>
      <c r="W877" s="5478"/>
      <c r="X877" s="529"/>
      <c r="Y877" s="5357"/>
      <c r="Z877" s="1288" t="s">
        <v>1382</v>
      </c>
      <c r="AA877"/>
      <c r="AB877" s="529"/>
    </row>
    <row r="878" spans="1:28" ht="18" customHeight="1">
      <c r="A878" s="5357"/>
      <c r="B878" s="72"/>
      <c r="C878" s="73"/>
      <c r="D878" s="34"/>
      <c r="E878" s="1505"/>
      <c r="F878" s="982"/>
      <c r="G878" s="982"/>
      <c r="H878" s="982"/>
      <c r="I878" s="982"/>
      <c r="J878" s="1501">
        <f t="shared" si="40"/>
        <v>0</v>
      </c>
      <c r="K878" s="979">
        <f t="shared" si="36"/>
        <v>0</v>
      </c>
      <c r="L878" s="980">
        <f>IF(ISTEXT(B878),B878,IF(ISBLANK(B878),0,(B878/B850)*M850))</f>
        <v>0</v>
      </c>
      <c r="M878" s="981">
        <f t="shared" si="41"/>
        <v>0</v>
      </c>
      <c r="N878" s="35">
        <f>(K878/B850)*M850</f>
        <v>0</v>
      </c>
      <c r="O878" s="942"/>
      <c r="P878" s="942"/>
      <c r="Q878" s="942"/>
      <c r="R878" s="942"/>
      <c r="S878" s="1365">
        <f t="shared" si="38"/>
        <v>0</v>
      </c>
      <c r="T878" s="1502">
        <f>(L878/M850)*U848</f>
        <v>0</v>
      </c>
      <c r="U878" s="1510">
        <f t="shared" si="39"/>
        <v>0</v>
      </c>
      <c r="V878" s="1504">
        <f>(N878/M850)*U848</f>
        <v>0</v>
      </c>
      <c r="W878" s="5478"/>
      <c r="X878" s="529"/>
      <c r="Y878" s="5357"/>
      <c r="Z878" s="1288" t="s">
        <v>1382</v>
      </c>
      <c r="AA878"/>
      <c r="AB878" s="529"/>
    </row>
    <row r="879" spans="1:28" ht="18" customHeight="1">
      <c r="A879" s="5357"/>
      <c r="B879" s="72"/>
      <c r="C879" s="73"/>
      <c r="D879" s="34"/>
      <c r="E879" s="1505"/>
      <c r="F879" s="982"/>
      <c r="G879" s="982"/>
      <c r="H879" s="982"/>
      <c r="I879" s="982"/>
      <c r="J879" s="1501">
        <f t="shared" si="40"/>
        <v>0</v>
      </c>
      <c r="K879" s="979">
        <f t="shared" si="36"/>
        <v>0</v>
      </c>
      <c r="L879" s="980">
        <f>IF(ISTEXT(B879),B879,IF(ISBLANK(B879),0,(B879/B850)*M850))</f>
        <v>0</v>
      </c>
      <c r="M879" s="981">
        <f t="shared" si="41"/>
        <v>0</v>
      </c>
      <c r="N879" s="35">
        <f>(K879/B850)*M850</f>
        <v>0</v>
      </c>
      <c r="O879" s="942"/>
      <c r="P879" s="942"/>
      <c r="Q879" s="942"/>
      <c r="R879" s="942"/>
      <c r="S879" s="1365">
        <f t="shared" si="38"/>
        <v>0</v>
      </c>
      <c r="T879" s="1502">
        <f>(L879/M850)*U848</f>
        <v>0</v>
      </c>
      <c r="U879" s="1510">
        <f t="shared" si="39"/>
        <v>0</v>
      </c>
      <c r="V879" s="1504">
        <f>(N879/M850)*U848</f>
        <v>0</v>
      </c>
      <c r="W879" s="5478"/>
      <c r="X879" s="529"/>
      <c r="Y879" s="5357"/>
      <c r="Z879" s="1288" t="s">
        <v>1382</v>
      </c>
      <c r="AA879"/>
      <c r="AB879" s="529"/>
    </row>
    <row r="880" spans="1:28" ht="18" customHeight="1">
      <c r="A880" s="5357"/>
      <c r="B880" s="72"/>
      <c r="C880" s="73"/>
      <c r="D880" s="34"/>
      <c r="E880" s="1505"/>
      <c r="F880" s="982"/>
      <c r="G880" s="982"/>
      <c r="H880" s="982"/>
      <c r="I880" s="982"/>
      <c r="J880" s="1501">
        <f t="shared" si="40"/>
        <v>0</v>
      </c>
      <c r="K880" s="979">
        <f t="shared" si="36"/>
        <v>0</v>
      </c>
      <c r="L880" s="980">
        <f>IF(ISTEXT(B880),B880,IF(ISBLANK(B880),0,(B880/B850)*M850))</f>
        <v>0</v>
      </c>
      <c r="M880" s="981">
        <f t="shared" si="41"/>
        <v>0</v>
      </c>
      <c r="N880" s="35">
        <f>(K880/B850)*M850</f>
        <v>0</v>
      </c>
      <c r="O880" s="942"/>
      <c r="P880" s="942"/>
      <c r="Q880" s="942"/>
      <c r="R880" s="942"/>
      <c r="S880" s="1365">
        <f t="shared" si="38"/>
        <v>0</v>
      </c>
      <c r="T880" s="1502">
        <f>(L880/M850)*U848</f>
        <v>0</v>
      </c>
      <c r="U880" s="1510">
        <f t="shared" si="39"/>
        <v>0</v>
      </c>
      <c r="V880" s="1504">
        <f>(N880/M850)*U848</f>
        <v>0</v>
      </c>
      <c r="W880" s="5478"/>
      <c r="X880" s="529"/>
      <c r="Y880" s="5357"/>
      <c r="Z880" s="1288" t="s">
        <v>1382</v>
      </c>
      <c r="AA880"/>
      <c r="AB880" s="529"/>
    </row>
    <row r="881" spans="1:28" ht="18" customHeight="1">
      <c r="A881" s="5357"/>
      <c r="B881" s="72"/>
      <c r="C881" s="73"/>
      <c r="D881" s="34"/>
      <c r="E881" s="1505"/>
      <c r="F881" s="982"/>
      <c r="G881" s="982"/>
      <c r="H881" s="982"/>
      <c r="I881" s="982"/>
      <c r="J881" s="1501">
        <f t="shared" si="40"/>
        <v>0</v>
      </c>
      <c r="K881" s="979">
        <f t="shared" si="36"/>
        <v>0</v>
      </c>
      <c r="L881" s="980">
        <f>IF(ISTEXT(B881),B881,IF(ISBLANK(B881),0,(B881/B850)*M850))</f>
        <v>0</v>
      </c>
      <c r="M881" s="981">
        <f t="shared" si="41"/>
        <v>0</v>
      </c>
      <c r="N881" s="35">
        <f>(K881/B850)*M850</f>
        <v>0</v>
      </c>
      <c r="O881" s="942"/>
      <c r="P881" s="942"/>
      <c r="Q881" s="942"/>
      <c r="R881" s="942"/>
      <c r="S881" s="1365">
        <f t="shared" si="38"/>
        <v>0</v>
      </c>
      <c r="T881" s="1502">
        <f>(L881/M850)*U848</f>
        <v>0</v>
      </c>
      <c r="U881" s="1510">
        <f t="shared" si="39"/>
        <v>0</v>
      </c>
      <c r="V881" s="1504">
        <f>(N881/M850)*U848</f>
        <v>0</v>
      </c>
      <c r="W881" s="5478"/>
      <c r="X881" s="529"/>
      <c r="Y881" s="5357"/>
      <c r="Z881" s="1288" t="s">
        <v>1382</v>
      </c>
      <c r="AA881"/>
      <c r="AB881" s="529"/>
    </row>
    <row r="882" spans="1:28" ht="18" customHeight="1">
      <c r="A882" s="5357"/>
      <c r="B882" s="72"/>
      <c r="C882" s="73"/>
      <c r="D882" s="34"/>
      <c r="E882" s="1505"/>
      <c r="F882" s="982"/>
      <c r="G882" s="982"/>
      <c r="H882" s="982"/>
      <c r="I882" s="982"/>
      <c r="J882" s="1501">
        <f t="shared" si="40"/>
        <v>0</v>
      </c>
      <c r="K882" s="979">
        <f t="shared" si="36"/>
        <v>0</v>
      </c>
      <c r="L882" s="980">
        <f>IF(ISTEXT(B882),B882,IF(ISBLANK(B882),0,(B882/B850)*M850))</f>
        <v>0</v>
      </c>
      <c r="M882" s="981">
        <f t="shared" si="41"/>
        <v>0</v>
      </c>
      <c r="N882" s="35">
        <f>(K882/B850)*M850</f>
        <v>0</v>
      </c>
      <c r="O882" s="942"/>
      <c r="P882" s="942"/>
      <c r="Q882" s="942"/>
      <c r="R882" s="942"/>
      <c r="S882" s="1365">
        <f t="shared" si="38"/>
        <v>0</v>
      </c>
      <c r="T882" s="1502">
        <f>(L882/M850)*U848</f>
        <v>0</v>
      </c>
      <c r="U882" s="1510">
        <f t="shared" si="39"/>
        <v>0</v>
      </c>
      <c r="V882" s="1504">
        <f>(N882/M850)*U848</f>
        <v>0</v>
      </c>
      <c r="W882" s="5478"/>
      <c r="X882" s="529"/>
      <c r="Y882" s="5357"/>
      <c r="Z882" s="1288" t="s">
        <v>1382</v>
      </c>
      <c r="AA882"/>
      <c r="AB882" s="529"/>
    </row>
    <row r="883" spans="1:28" ht="18" customHeight="1">
      <c r="A883" s="5357"/>
      <c r="B883" s="72"/>
      <c r="C883" s="73"/>
      <c r="D883" s="34"/>
      <c r="E883" s="1505"/>
      <c r="F883" s="982"/>
      <c r="G883" s="982"/>
      <c r="H883" s="982"/>
      <c r="I883" s="982"/>
      <c r="J883" s="1501">
        <f t="shared" si="40"/>
        <v>0</v>
      </c>
      <c r="K883" s="979">
        <f t="shared" si="36"/>
        <v>0</v>
      </c>
      <c r="L883" s="980">
        <f>IF(ISTEXT(B883),B883,IF(ISBLANK(B883),0,(B883/B850)*M850))</f>
        <v>0</v>
      </c>
      <c r="M883" s="981">
        <f t="shared" si="41"/>
        <v>0</v>
      </c>
      <c r="N883" s="35">
        <f>(K883/B850)*M850</f>
        <v>0</v>
      </c>
      <c r="O883" s="942"/>
      <c r="P883" s="942"/>
      <c r="Q883" s="942"/>
      <c r="R883" s="942"/>
      <c r="S883" s="1365">
        <f t="shared" si="38"/>
        <v>0</v>
      </c>
      <c r="T883" s="1502">
        <f>(L883/M850)*U848</f>
        <v>0</v>
      </c>
      <c r="U883" s="1510">
        <f t="shared" si="39"/>
        <v>0</v>
      </c>
      <c r="V883" s="1504">
        <f>(N883/M850)*U848</f>
        <v>0</v>
      </c>
      <c r="W883" s="5478"/>
      <c r="X883" s="529"/>
      <c r="Y883" s="5357"/>
      <c r="Z883" s="1288" t="s">
        <v>1382</v>
      </c>
      <c r="AA883"/>
      <c r="AB883" s="529"/>
    </row>
    <row r="884" spans="1:28" ht="18" customHeight="1">
      <c r="A884" s="5357"/>
      <c r="B884" s="72"/>
      <c r="C884" s="73"/>
      <c r="D884" s="34"/>
      <c r="E884" s="1505"/>
      <c r="F884" s="982"/>
      <c r="G884" s="982"/>
      <c r="H884" s="982"/>
      <c r="I884" s="982"/>
      <c r="J884" s="1501">
        <f t="shared" si="40"/>
        <v>0</v>
      </c>
      <c r="K884" s="979">
        <f t="shared" si="36"/>
        <v>0</v>
      </c>
      <c r="L884" s="980">
        <f>IF(ISTEXT(B884),B884,IF(ISBLANK(B884),0,(B884/B850)*M850))</f>
        <v>0</v>
      </c>
      <c r="M884" s="981">
        <f t="shared" si="41"/>
        <v>0</v>
      </c>
      <c r="N884" s="35">
        <f>(K884/B850)*M850</f>
        <v>0</v>
      </c>
      <c r="O884" s="942"/>
      <c r="P884" s="942"/>
      <c r="Q884" s="942"/>
      <c r="R884" s="942"/>
      <c r="S884" s="1365">
        <f t="shared" si="38"/>
        <v>0</v>
      </c>
      <c r="T884" s="1502">
        <f>(L884/M850)*U848</f>
        <v>0</v>
      </c>
      <c r="U884" s="1510">
        <f t="shared" si="39"/>
        <v>0</v>
      </c>
      <c r="V884" s="1504">
        <f>(N884/M850)*U848</f>
        <v>0</v>
      </c>
      <c r="W884" s="5478"/>
      <c r="X884" s="529"/>
      <c r="Y884" s="5357"/>
      <c r="Z884" s="1288" t="s">
        <v>1382</v>
      </c>
      <c r="AA884"/>
      <c r="AB884" s="529"/>
    </row>
    <row r="885" spans="1:28" ht="18" customHeight="1">
      <c r="A885" s="5357"/>
      <c r="B885" s="72"/>
      <c r="C885" s="73"/>
      <c r="D885" s="34"/>
      <c r="E885" s="1505"/>
      <c r="F885" s="982"/>
      <c r="G885" s="982"/>
      <c r="H885" s="982"/>
      <c r="I885" s="982"/>
      <c r="J885" s="1501">
        <f t="shared" si="40"/>
        <v>0</v>
      </c>
      <c r="K885" s="979">
        <f t="shared" si="36"/>
        <v>0</v>
      </c>
      <c r="L885" s="980">
        <f>IF(ISTEXT(B885),B885,IF(ISBLANK(B885),0,(B885/B850)*M850))</f>
        <v>0</v>
      </c>
      <c r="M885" s="981">
        <f t="shared" si="41"/>
        <v>0</v>
      </c>
      <c r="N885" s="35">
        <f>(K885/B850)*M850</f>
        <v>0</v>
      </c>
      <c r="O885" s="942"/>
      <c r="P885" s="942"/>
      <c r="Q885" s="942"/>
      <c r="R885" s="942"/>
      <c r="S885" s="1365">
        <f t="shared" si="38"/>
        <v>0</v>
      </c>
      <c r="T885" s="1502">
        <f>(L885/M850)*U848</f>
        <v>0</v>
      </c>
      <c r="U885" s="1510">
        <f t="shared" si="39"/>
        <v>0</v>
      </c>
      <c r="V885" s="1504">
        <f>(N885/M850)*U848</f>
        <v>0</v>
      </c>
      <c r="W885" s="5478"/>
      <c r="X885" s="529"/>
      <c r="Y885" s="5357"/>
      <c r="Z885" s="1288" t="s">
        <v>1382</v>
      </c>
      <c r="AA885"/>
      <c r="AB885" s="529"/>
    </row>
    <row r="886" spans="1:28" ht="18" customHeight="1">
      <c r="A886" s="5357"/>
      <c r="B886" s="72"/>
      <c r="C886" s="73"/>
      <c r="D886" s="34"/>
      <c r="E886" s="1505"/>
      <c r="F886" s="982"/>
      <c r="G886" s="982"/>
      <c r="H886" s="982"/>
      <c r="I886" s="982"/>
      <c r="J886" s="1501">
        <f t="shared" si="40"/>
        <v>0</v>
      </c>
      <c r="K886" s="979">
        <f t="shared" si="36"/>
        <v>0</v>
      </c>
      <c r="L886" s="980">
        <f>IF(ISTEXT(B886),B886,IF(ISBLANK(B886),0,(B886/B850)*M850))</f>
        <v>0</v>
      </c>
      <c r="M886" s="981">
        <f t="shared" si="41"/>
        <v>0</v>
      </c>
      <c r="N886" s="35">
        <f>(K886/B850)*M850</f>
        <v>0</v>
      </c>
      <c r="O886" s="942"/>
      <c r="P886" s="942"/>
      <c r="Q886" s="942"/>
      <c r="R886" s="942"/>
      <c r="S886" s="1365">
        <f t="shared" si="38"/>
        <v>0</v>
      </c>
      <c r="T886" s="1502">
        <f>(L886/M850)*U848</f>
        <v>0</v>
      </c>
      <c r="U886" s="1510">
        <f t="shared" si="39"/>
        <v>0</v>
      </c>
      <c r="V886" s="1504">
        <f>(N886/M850)*U848</f>
        <v>0</v>
      </c>
      <c r="W886" s="5478"/>
      <c r="X886" s="529"/>
      <c r="Y886" s="5357"/>
      <c r="Z886" s="1288" t="s">
        <v>1382</v>
      </c>
      <c r="AA886"/>
      <c r="AB886" s="529"/>
    </row>
    <row r="887" spans="1:28" ht="18" customHeight="1">
      <c r="A887" s="5357"/>
      <c r="B887" s="72"/>
      <c r="C887" s="73"/>
      <c r="D887" s="34"/>
      <c r="E887" s="1505"/>
      <c r="F887" s="982"/>
      <c r="G887" s="982"/>
      <c r="H887" s="982"/>
      <c r="I887" s="982"/>
      <c r="J887" s="1501">
        <f t="shared" si="40"/>
        <v>0</v>
      </c>
      <c r="K887" s="979">
        <f t="shared" si="36"/>
        <v>0</v>
      </c>
      <c r="L887" s="980">
        <f>IF(ISTEXT(B887),B887,IF(ISBLANK(B887),0,(B887/B850)*M850))</f>
        <v>0</v>
      </c>
      <c r="M887" s="981">
        <f t="shared" si="41"/>
        <v>0</v>
      </c>
      <c r="N887" s="35">
        <f>(K887/B850)*M850</f>
        <v>0</v>
      </c>
      <c r="O887" s="942"/>
      <c r="P887" s="942"/>
      <c r="Q887" s="942"/>
      <c r="R887" s="942"/>
      <c r="S887" s="1365">
        <f t="shared" si="38"/>
        <v>0</v>
      </c>
      <c r="T887" s="1502">
        <f>(L887/M850)*U848</f>
        <v>0</v>
      </c>
      <c r="U887" s="1510">
        <f t="shared" si="39"/>
        <v>0</v>
      </c>
      <c r="V887" s="1504">
        <f>(N887/M850)*U848</f>
        <v>0</v>
      </c>
      <c r="W887" s="5478"/>
      <c r="X887" s="529"/>
      <c r="Y887" s="5357"/>
      <c r="Z887" s="1288" t="s">
        <v>1382</v>
      </c>
      <c r="AA887"/>
      <c r="AB887" s="529"/>
    </row>
    <row r="888" spans="1:28" ht="18" customHeight="1">
      <c r="A888" s="5357"/>
      <c r="B888" s="72"/>
      <c r="C888" s="73"/>
      <c r="D888" s="34"/>
      <c r="E888" s="1505"/>
      <c r="F888" s="982"/>
      <c r="G888" s="982"/>
      <c r="H888" s="982"/>
      <c r="I888" s="982"/>
      <c r="J888" s="1501">
        <f t="shared" si="40"/>
        <v>0</v>
      </c>
      <c r="K888" s="979">
        <f t="shared" si="36"/>
        <v>0</v>
      </c>
      <c r="L888" s="980">
        <f>IF(ISTEXT(B888),B888,IF(ISBLANK(B888),0,(B888/B850)*M850))</f>
        <v>0</v>
      </c>
      <c r="M888" s="981">
        <f t="shared" si="41"/>
        <v>0</v>
      </c>
      <c r="N888" s="35">
        <f>(K888/B850)*M850</f>
        <v>0</v>
      </c>
      <c r="O888" s="942"/>
      <c r="P888" s="942"/>
      <c r="Q888" s="942"/>
      <c r="R888" s="942"/>
      <c r="S888" s="1365">
        <f t="shared" si="38"/>
        <v>0</v>
      </c>
      <c r="T888" s="1502">
        <f>(L888/M850)*U848</f>
        <v>0</v>
      </c>
      <c r="U888" s="1510">
        <f t="shared" si="39"/>
        <v>0</v>
      </c>
      <c r="V888" s="1504">
        <f>(N888/M850)*U848</f>
        <v>0</v>
      </c>
      <c r="W888" s="5478"/>
      <c r="X888" s="529"/>
      <c r="Y888" s="5357"/>
      <c r="Z888" s="1288" t="s">
        <v>1382</v>
      </c>
      <c r="AA888"/>
      <c r="AB888" s="529"/>
    </row>
    <row r="889" spans="1:28" ht="18" customHeight="1">
      <c r="A889" s="5357"/>
      <c r="B889" s="72"/>
      <c r="C889" s="73"/>
      <c r="D889" s="34"/>
      <c r="E889" s="1505"/>
      <c r="F889" s="982"/>
      <c r="G889" s="982"/>
      <c r="H889" s="982"/>
      <c r="I889" s="982"/>
      <c r="J889" s="1501">
        <f t="shared" si="40"/>
        <v>0</v>
      </c>
      <c r="K889" s="979">
        <f t="shared" si="36"/>
        <v>0</v>
      </c>
      <c r="L889" s="980">
        <f>IF(ISTEXT(B889),B889,IF(ISBLANK(B889),0,(B889/B850)*M850))</f>
        <v>0</v>
      </c>
      <c r="M889" s="981">
        <f t="shared" si="41"/>
        <v>0</v>
      </c>
      <c r="N889" s="35">
        <f>(K889/B850)*M850</f>
        <v>0</v>
      </c>
      <c r="O889" s="942"/>
      <c r="P889" s="942"/>
      <c r="Q889" s="942"/>
      <c r="R889" s="942"/>
      <c r="S889" s="1365">
        <f t="shared" si="38"/>
        <v>0</v>
      </c>
      <c r="T889" s="1502">
        <f>(L889/M850)*U848</f>
        <v>0</v>
      </c>
      <c r="U889" s="1510">
        <f t="shared" si="39"/>
        <v>0</v>
      </c>
      <c r="V889" s="1504">
        <f>(N889/M850)*U848</f>
        <v>0</v>
      </c>
      <c r="W889" s="5478"/>
      <c r="X889" s="529"/>
      <c r="Y889" s="5357"/>
      <c r="Z889" s="1288" t="s">
        <v>1382</v>
      </c>
      <c r="AA889"/>
      <c r="AB889" s="529"/>
    </row>
    <row r="890" spans="1:28" ht="18" customHeight="1">
      <c r="A890" s="5357"/>
      <c r="B890" s="72"/>
      <c r="C890" s="73"/>
      <c r="D890" s="34"/>
      <c r="E890" s="1505"/>
      <c r="F890" s="982"/>
      <c r="G890" s="982"/>
      <c r="H890" s="982"/>
      <c r="I890" s="982"/>
      <c r="J890" s="1501">
        <f t="shared" si="40"/>
        <v>0</v>
      </c>
      <c r="K890" s="979">
        <f t="shared" si="36"/>
        <v>0</v>
      </c>
      <c r="L890" s="980">
        <f>IF(ISTEXT(B890),B890,IF(ISBLANK(B890),0,(B890/B850)*M850))</f>
        <v>0</v>
      </c>
      <c r="M890" s="981">
        <f t="shared" si="41"/>
        <v>0</v>
      </c>
      <c r="N890" s="35">
        <f>(K890/B850)*M850</f>
        <v>0</v>
      </c>
      <c r="O890" s="942"/>
      <c r="P890" s="942"/>
      <c r="Q890" s="942"/>
      <c r="R890" s="942"/>
      <c r="S890" s="1365">
        <f t="shared" si="38"/>
        <v>0</v>
      </c>
      <c r="T890" s="1502">
        <f>(L890/M850)*U848</f>
        <v>0</v>
      </c>
      <c r="U890" s="1510">
        <f t="shared" si="39"/>
        <v>0</v>
      </c>
      <c r="V890" s="1504">
        <f>(N890/M850)*U848</f>
        <v>0</v>
      </c>
      <c r="W890" s="5478"/>
      <c r="X890" s="529"/>
      <c r="Y890" s="5357"/>
      <c r="Z890" s="1288" t="s">
        <v>1382</v>
      </c>
      <c r="AA890"/>
      <c r="AB890" s="529"/>
    </row>
    <row r="891" spans="1:28" ht="18" customHeight="1">
      <c r="A891" s="5357"/>
      <c r="B891" s="72"/>
      <c r="C891" s="73"/>
      <c r="D891" s="34"/>
      <c r="E891" s="1505"/>
      <c r="F891" s="982"/>
      <c r="G891" s="982"/>
      <c r="H891" s="982"/>
      <c r="I891" s="982"/>
      <c r="J891" s="1501">
        <f t="shared" si="40"/>
        <v>0</v>
      </c>
      <c r="K891" s="979">
        <f t="shared" si="36"/>
        <v>0</v>
      </c>
      <c r="L891" s="980">
        <f>IF(ISTEXT(B891),B891,IF(ISBLANK(B891),0,(B891/B850)*M850))</f>
        <v>0</v>
      </c>
      <c r="M891" s="981">
        <f t="shared" si="41"/>
        <v>0</v>
      </c>
      <c r="N891" s="35">
        <f>(K891/B850)*M850</f>
        <v>0</v>
      </c>
      <c r="O891" s="942"/>
      <c r="P891" s="942"/>
      <c r="Q891" s="942"/>
      <c r="R891" s="942"/>
      <c r="S891" s="1365">
        <f t="shared" si="38"/>
        <v>0</v>
      </c>
      <c r="T891" s="1502">
        <f>(L891/M850)*U848</f>
        <v>0</v>
      </c>
      <c r="U891" s="1510">
        <f t="shared" si="39"/>
        <v>0</v>
      </c>
      <c r="V891" s="1504">
        <f>(N891/M850)*U848</f>
        <v>0</v>
      </c>
      <c r="W891" s="5478"/>
      <c r="X891" s="529"/>
      <c r="Y891" s="5357"/>
      <c r="Z891" s="1288" t="s">
        <v>1382</v>
      </c>
      <c r="AA891"/>
      <c r="AB891" s="529"/>
    </row>
    <row r="892" spans="1:28" ht="18" customHeight="1">
      <c r="A892" s="5357"/>
      <c r="B892" s="72"/>
      <c r="C892" s="73"/>
      <c r="D892" s="34"/>
      <c r="E892" s="1505"/>
      <c r="F892" s="982"/>
      <c r="G892" s="982"/>
      <c r="H892" s="982"/>
      <c r="I892" s="982"/>
      <c r="J892" s="1501">
        <f t="shared" si="40"/>
        <v>0</v>
      </c>
      <c r="K892" s="979">
        <f t="shared" si="36"/>
        <v>0</v>
      </c>
      <c r="L892" s="980">
        <f>IF(ISTEXT(B892),B892,IF(ISBLANK(B892),0,(B892/B850)*M850))</f>
        <v>0</v>
      </c>
      <c r="M892" s="981">
        <f t="shared" si="41"/>
        <v>0</v>
      </c>
      <c r="N892" s="35">
        <f>(K892/B850)*M850</f>
        <v>0</v>
      </c>
      <c r="O892" s="942"/>
      <c r="P892" s="942"/>
      <c r="Q892" s="942"/>
      <c r="R892" s="942"/>
      <c r="S892" s="1365">
        <f t="shared" si="38"/>
        <v>0</v>
      </c>
      <c r="T892" s="1502">
        <f>(L892/M850)*U848</f>
        <v>0</v>
      </c>
      <c r="U892" s="1510">
        <f t="shared" si="39"/>
        <v>0</v>
      </c>
      <c r="V892" s="1504">
        <f>(N892/M850)*U848</f>
        <v>0</v>
      </c>
      <c r="W892" s="5478"/>
      <c r="X892" s="529"/>
      <c r="Y892" s="5357"/>
      <c r="Z892" s="1288" t="s">
        <v>1382</v>
      </c>
      <c r="AA892"/>
      <c r="AB892" s="529"/>
    </row>
    <row r="893" spans="1:28" ht="18" customHeight="1">
      <c r="A893" s="5357"/>
      <c r="B893" s="72"/>
      <c r="C893" s="73"/>
      <c r="D893" s="34"/>
      <c r="E893" s="1505"/>
      <c r="F893" s="982"/>
      <c r="G893" s="982"/>
      <c r="H893" s="982"/>
      <c r="I893" s="982"/>
      <c r="J893" s="1501">
        <f t="shared" si="40"/>
        <v>0</v>
      </c>
      <c r="K893" s="979">
        <f t="shared" si="36"/>
        <v>0</v>
      </c>
      <c r="L893" s="980">
        <f>IF(ISTEXT(B893),B893,IF(ISBLANK(B893),0,(B893/B850)*M850))</f>
        <v>0</v>
      </c>
      <c r="M893" s="981">
        <f t="shared" si="41"/>
        <v>0</v>
      </c>
      <c r="N893" s="35">
        <f>(K893/B850)*M850</f>
        <v>0</v>
      </c>
      <c r="O893" s="942"/>
      <c r="P893" s="942"/>
      <c r="Q893" s="942"/>
      <c r="R893" s="942"/>
      <c r="S893" s="1365">
        <f t="shared" si="38"/>
        <v>0</v>
      </c>
      <c r="T893" s="1502">
        <f>(L893/M850)*U848</f>
        <v>0</v>
      </c>
      <c r="U893" s="1510">
        <f t="shared" si="39"/>
        <v>0</v>
      </c>
      <c r="V893" s="1504">
        <f>(N893/M850)*U848</f>
        <v>0</v>
      </c>
      <c r="W893" s="5478"/>
      <c r="X893" s="529"/>
      <c r="Y893" s="5357"/>
      <c r="Z893" s="1288" t="s">
        <v>1382</v>
      </c>
      <c r="AA893"/>
      <c r="AB893" s="529"/>
    </row>
    <row r="894" spans="1:28" ht="18" customHeight="1">
      <c r="A894" s="5357"/>
      <c r="B894" s="72"/>
      <c r="C894" s="73"/>
      <c r="D894" s="34"/>
      <c r="E894" s="1505"/>
      <c r="F894" s="982"/>
      <c r="G894" s="982"/>
      <c r="H894" s="982"/>
      <c r="I894" s="982"/>
      <c r="J894" s="1501">
        <f t="shared" si="40"/>
        <v>0</v>
      </c>
      <c r="K894" s="979">
        <f t="shared" si="36"/>
        <v>0</v>
      </c>
      <c r="L894" s="980">
        <f>IF(ISTEXT(B894),B894,IF(ISBLANK(B894),0,(B894/B850)*M850))</f>
        <v>0</v>
      </c>
      <c r="M894" s="981">
        <f t="shared" si="41"/>
        <v>0</v>
      </c>
      <c r="N894" s="35">
        <f>(K894/B850)*M850</f>
        <v>0</v>
      </c>
      <c r="O894" s="942"/>
      <c r="P894" s="942"/>
      <c r="Q894" s="942"/>
      <c r="R894" s="942"/>
      <c r="S894" s="1365">
        <f t="shared" si="38"/>
        <v>0</v>
      </c>
      <c r="T894" s="1502">
        <f>(L894/M850)*U848</f>
        <v>0</v>
      </c>
      <c r="U894" s="1510">
        <f t="shared" si="39"/>
        <v>0</v>
      </c>
      <c r="V894" s="1504">
        <f>(N894/M850)*U848</f>
        <v>0</v>
      </c>
      <c r="W894" s="5478"/>
      <c r="X894" s="529"/>
      <c r="Y894" s="5357"/>
      <c r="Z894" s="1288" t="s">
        <v>1382</v>
      </c>
      <c r="AA894"/>
      <c r="AB894" s="529"/>
    </row>
    <row r="895" spans="1:28" ht="18" customHeight="1">
      <c r="A895" s="5357"/>
      <c r="B895" s="72"/>
      <c r="C895" s="73"/>
      <c r="D895" s="34"/>
      <c r="E895" s="1505"/>
      <c r="F895" s="982"/>
      <c r="G895" s="982"/>
      <c r="H895" s="982"/>
      <c r="I895" s="982"/>
      <c r="J895" s="1501">
        <f t="shared" si="40"/>
        <v>0</v>
      </c>
      <c r="K895" s="979">
        <f t="shared" si="36"/>
        <v>0</v>
      </c>
      <c r="L895" s="980">
        <f>IF(ISTEXT(B895),B895,IF(ISBLANK(B895),0,(B895/B850)*M850))</f>
        <v>0</v>
      </c>
      <c r="M895" s="981">
        <f t="shared" si="41"/>
        <v>0</v>
      </c>
      <c r="N895" s="35">
        <f>(K895/B850)*M850</f>
        <v>0</v>
      </c>
      <c r="O895" s="942"/>
      <c r="P895" s="942"/>
      <c r="Q895" s="942"/>
      <c r="R895" s="942"/>
      <c r="S895" s="1365">
        <f t="shared" si="38"/>
        <v>0</v>
      </c>
      <c r="T895" s="1502">
        <f>(L895/M850)*U848</f>
        <v>0</v>
      </c>
      <c r="U895" s="1510">
        <f t="shared" si="39"/>
        <v>0</v>
      </c>
      <c r="V895" s="1504">
        <f>(N895/M850)*U848</f>
        <v>0</v>
      </c>
      <c r="W895" s="5478"/>
      <c r="X895" s="529"/>
      <c r="Y895" s="5357"/>
      <c r="Z895" s="1288" t="s">
        <v>1382</v>
      </c>
      <c r="AA895"/>
      <c r="AB895" s="529"/>
    </row>
    <row r="896" spans="1:28" ht="18" customHeight="1">
      <c r="A896" s="5357"/>
      <c r="B896" s="74"/>
      <c r="C896" s="983"/>
      <c r="D896" s="1052"/>
      <c r="E896" s="1505"/>
      <c r="F896" s="982"/>
      <c r="G896" s="982"/>
      <c r="H896" s="982"/>
      <c r="I896" s="982"/>
      <c r="J896" s="1501">
        <f t="shared" si="40"/>
        <v>0</v>
      </c>
      <c r="K896" s="979">
        <f t="shared" si="36"/>
        <v>0</v>
      </c>
      <c r="L896" s="980">
        <f>IF(ISTEXT(B896),B896,IF(ISBLANK(B896),0,(B896/B850)*M850))</f>
        <v>0</v>
      </c>
      <c r="M896" s="981">
        <f t="shared" si="41"/>
        <v>0</v>
      </c>
      <c r="N896" s="35">
        <f>(K896/B850)*M850</f>
        <v>0</v>
      </c>
      <c r="O896" s="942"/>
      <c r="P896" s="942"/>
      <c r="Q896" s="942"/>
      <c r="R896" s="942"/>
      <c r="S896" s="1365">
        <f t="shared" si="38"/>
        <v>0</v>
      </c>
      <c r="T896" s="1502">
        <f>(L896/M850)*U848</f>
        <v>0</v>
      </c>
      <c r="U896" s="1510">
        <f t="shared" si="39"/>
        <v>0</v>
      </c>
      <c r="V896" s="1504">
        <f>(N896/M850)*U848</f>
        <v>0</v>
      </c>
      <c r="W896" s="5478"/>
      <c r="X896" s="529"/>
      <c r="Y896" s="5357"/>
      <c r="Z896" s="1288" t="s">
        <v>1382</v>
      </c>
      <c r="AA896"/>
      <c r="AB896" s="529"/>
    </row>
    <row r="897" spans="1:28" ht="18" customHeight="1">
      <c r="A897" s="5357"/>
      <c r="B897" s="5568"/>
      <c r="C897" s="5569"/>
      <c r="D897" s="5569"/>
      <c r="E897" s="5569"/>
      <c r="F897" s="5569"/>
      <c r="G897" s="5569"/>
      <c r="H897" s="5569"/>
      <c r="I897" s="5569"/>
      <c r="J897" s="5569"/>
      <c r="K897" s="5569"/>
      <c r="L897" s="5569"/>
      <c r="M897" s="5569"/>
      <c r="N897" s="5570"/>
      <c r="O897" s="1332"/>
      <c r="P897" s="1333"/>
      <c r="Q897" s="1333"/>
      <c r="R897" s="1333"/>
      <c r="S897" s="1334"/>
      <c r="T897" s="1334"/>
      <c r="U897" s="1334"/>
      <c r="V897" s="1335"/>
      <c r="W897" s="5478"/>
      <c r="X897" s="529"/>
      <c r="Y897" s="5357"/>
      <c r="Z897" s="5507" t="s">
        <v>1444</v>
      </c>
      <c r="AA897" s="5508"/>
      <c r="AB897" s="529"/>
    </row>
    <row r="898" spans="1:28" ht="18" customHeight="1">
      <c r="A898" s="5357"/>
      <c r="B898" s="1506"/>
      <c r="C898" s="1053"/>
      <c r="D898" s="1054">
        <f>SUM(D856:D897)</f>
        <v>2E-3</v>
      </c>
      <c r="E898" s="1054"/>
      <c r="F898" s="1055"/>
      <c r="G898" s="1055"/>
      <c r="H898" s="1055"/>
      <c r="I898" s="1055"/>
      <c r="J898" s="1056"/>
      <c r="K898" s="1056"/>
      <c r="L898" s="1057"/>
      <c r="M898" s="1057"/>
      <c r="N898" s="36">
        <f>SUM(N856:N897)</f>
        <v>5.0000000000000001E-3</v>
      </c>
      <c r="O898" s="1332"/>
      <c r="P898" s="1333"/>
      <c r="Q898" s="1333"/>
      <c r="R898" s="1333"/>
      <c r="S898" s="1334"/>
      <c r="T898" s="1334"/>
      <c r="U898" s="1334"/>
      <c r="V898" s="1335"/>
      <c r="W898" s="5478"/>
      <c r="X898" s="529"/>
      <c r="Y898" s="5357"/>
      <c r="Z898" s="5507"/>
      <c r="AA898" s="5508"/>
      <c r="AB898" s="529"/>
    </row>
    <row r="899" spans="1:28" ht="18" customHeight="1">
      <c r="A899" s="5357"/>
      <c r="B899" s="5571" t="s">
        <v>550</v>
      </c>
      <c r="C899" s="5572"/>
      <c r="D899" s="5572"/>
      <c r="E899" s="5572"/>
      <c r="F899" s="5572"/>
      <c r="G899" s="5572"/>
      <c r="H899" s="5572"/>
      <c r="I899" s="5572"/>
      <c r="J899" s="5572"/>
      <c r="K899" s="5572"/>
      <c r="L899" s="5572"/>
      <c r="M899" s="5572"/>
      <c r="N899" s="5573"/>
      <c r="O899" s="1326"/>
      <c r="P899" s="1326"/>
      <c r="Q899" s="1327"/>
      <c r="R899" s="1328"/>
      <c r="S899" s="1328"/>
      <c r="T899" s="1328"/>
      <c r="U899" s="1328"/>
      <c r="V899" s="1329"/>
      <c r="W899" s="5478"/>
      <c r="X899" s="529"/>
      <c r="Y899" s="5357"/>
      <c r="Z899" s="5507"/>
      <c r="AA899" s="5508"/>
      <c r="AB899" s="529"/>
    </row>
    <row r="900" spans="1:28" ht="18" customHeight="1">
      <c r="A900" s="5357"/>
      <c r="B900" s="1382"/>
      <c r="C900" s="955" t="s">
        <v>295</v>
      </c>
      <c r="D900" s="956"/>
      <c r="E900" s="956"/>
      <c r="F900" s="956"/>
      <c r="G900" s="5323" t="s">
        <v>247</v>
      </c>
      <c r="H900" s="5323"/>
      <c r="I900" s="5323"/>
      <c r="J900" s="5323"/>
      <c r="K900" s="5323"/>
      <c r="L900" s="5323"/>
      <c r="M900" s="5323"/>
      <c r="N900" s="5324"/>
      <c r="O900" s="1326"/>
      <c r="P900" s="1326"/>
      <c r="Q900" s="1327"/>
      <c r="R900" s="1328"/>
      <c r="S900" s="1328"/>
      <c r="T900" s="1328"/>
      <c r="U900" s="1328"/>
      <c r="V900" s="1329"/>
      <c r="W900" s="5478"/>
      <c r="X900" s="529"/>
      <c r="Y900" s="5357"/>
      <c r="Z900" s="1288" t="s">
        <v>1382</v>
      </c>
      <c r="AA900"/>
      <c r="AB900" s="529"/>
    </row>
    <row r="901" spans="1:28" ht="18" customHeight="1">
      <c r="A901" s="5357"/>
      <c r="B901" s="1507"/>
      <c r="C901" s="957" t="s">
        <v>316</v>
      </c>
      <c r="D901" s="958" t="s">
        <v>345</v>
      </c>
      <c r="E901" s="959"/>
      <c r="F901" s="959"/>
      <c r="G901" s="5323"/>
      <c r="H901" s="5323"/>
      <c r="I901" s="5323"/>
      <c r="J901" s="5323"/>
      <c r="K901" s="5323"/>
      <c r="L901" s="5323"/>
      <c r="M901" s="5323"/>
      <c r="N901" s="5324"/>
      <c r="O901" s="1326"/>
      <c r="P901" s="1326"/>
      <c r="Q901" s="1327"/>
      <c r="R901" s="1328"/>
      <c r="S901" s="1328"/>
      <c r="T901" s="1328"/>
      <c r="U901" s="1328"/>
      <c r="V901" s="1329"/>
      <c r="W901" s="5478"/>
      <c r="X901" s="529"/>
      <c r="Y901" s="5357"/>
      <c r="Z901" s="1288" t="s">
        <v>1382</v>
      </c>
      <c r="AA901"/>
      <c r="AB901" s="529"/>
    </row>
    <row r="902" spans="1:28" ht="18" customHeight="1">
      <c r="A902" s="5357"/>
      <c r="B902" s="1507"/>
      <c r="C902" s="960" t="s">
        <v>297</v>
      </c>
      <c r="D902" s="955" t="s">
        <v>298</v>
      </c>
      <c r="E902" s="959"/>
      <c r="F902" s="959"/>
      <c r="G902" s="955"/>
      <c r="H902" s="961"/>
      <c r="I902" s="961"/>
      <c r="J902" s="961"/>
      <c r="K902" s="961"/>
      <c r="L902" s="961"/>
      <c r="M902" s="961"/>
      <c r="N902" s="39"/>
      <c r="O902" s="1326"/>
      <c r="P902" s="1326"/>
      <c r="Q902" s="1327"/>
      <c r="R902" s="1328"/>
      <c r="S902" s="1328"/>
      <c r="T902" s="1328"/>
      <c r="U902" s="1328"/>
      <c r="V902" s="1329"/>
      <c r="W902" s="5478"/>
      <c r="X902" s="529"/>
      <c r="Y902" s="5357"/>
      <c r="Z902" s="1288" t="s">
        <v>1382</v>
      </c>
      <c r="AA902"/>
      <c r="AB902" s="529"/>
    </row>
    <row r="903" spans="1:28" ht="18" customHeight="1">
      <c r="A903" s="5357"/>
      <c r="B903" s="1318"/>
      <c r="C903" s="962"/>
      <c r="D903" s="963"/>
      <c r="E903" s="964"/>
      <c r="F903" s="964"/>
      <c r="G903" s="965"/>
      <c r="H903" s="966"/>
      <c r="I903" s="966"/>
      <c r="J903" s="966"/>
      <c r="K903" s="1062" t="s">
        <v>299</v>
      </c>
      <c r="L903" s="966"/>
      <c r="M903" s="966"/>
      <c r="N903" s="40"/>
      <c r="O903" s="1326"/>
      <c r="P903" s="1326"/>
      <c r="Q903" s="1327"/>
      <c r="R903" s="1328"/>
      <c r="S903" s="1328"/>
      <c r="T903" s="1328"/>
      <c r="U903" s="1328"/>
      <c r="V903" s="1329"/>
      <c r="W903" s="5478"/>
      <c r="X903" s="529"/>
      <c r="Y903" s="5357"/>
      <c r="Z903" s="1288" t="s">
        <v>1382</v>
      </c>
      <c r="AA903"/>
      <c r="AB903" s="529"/>
    </row>
    <row r="904" spans="1:28" ht="18" customHeight="1">
      <c r="A904" s="5357"/>
      <c r="B904" s="2896">
        <v>1</v>
      </c>
      <c r="C904" s="968" t="s">
        <v>346</v>
      </c>
      <c r="D904" s="374"/>
      <c r="E904" s="374"/>
      <c r="F904" s="374"/>
      <c r="G904" s="374"/>
      <c r="H904" s="374"/>
      <c r="I904" s="374"/>
      <c r="J904" s="374"/>
      <c r="K904" s="1062" t="s">
        <v>300</v>
      </c>
      <c r="L904" s="374"/>
      <c r="M904" s="374"/>
      <c r="N904" s="41"/>
      <c r="O904" s="1326"/>
      <c r="P904" s="1326"/>
      <c r="Q904" s="1327"/>
      <c r="R904" s="1328"/>
      <c r="S904" s="1328"/>
      <c r="T904" s="1328"/>
      <c r="U904" s="1328"/>
      <c r="V904" s="1329"/>
      <c r="W904" s="5478"/>
      <c r="X904" s="529"/>
      <c r="Y904" s="5357"/>
      <c r="Z904" s="1288" t="s">
        <v>1382</v>
      </c>
      <c r="AA904"/>
      <c r="AB904" s="529"/>
    </row>
    <row r="905" spans="1:28" ht="18" customHeight="1">
      <c r="A905" s="5357"/>
      <c r="B905" s="2896">
        <f>LARGE(B904:B904,1)+1</f>
        <v>2</v>
      </c>
      <c r="C905" s="967"/>
      <c r="D905" s="374"/>
      <c r="E905" s="374"/>
      <c r="F905" s="374"/>
      <c r="G905" s="374"/>
      <c r="H905" s="374"/>
      <c r="I905" s="374"/>
      <c r="J905" s="374"/>
      <c r="K905" s="1062" t="s">
        <v>302</v>
      </c>
      <c r="L905" s="374"/>
      <c r="M905" s="374"/>
      <c r="N905" s="41"/>
      <c r="O905" s="1326"/>
      <c r="P905" s="1326"/>
      <c r="Q905" s="1327"/>
      <c r="R905" s="1328"/>
      <c r="S905" s="1328"/>
      <c r="T905" s="1328"/>
      <c r="U905" s="1328"/>
      <c r="V905" s="1329"/>
      <c r="W905" s="5478"/>
      <c r="X905" s="529"/>
      <c r="Y905" s="5357"/>
      <c r="Z905" s="1288" t="s">
        <v>1382</v>
      </c>
      <c r="AA905"/>
      <c r="AB905" s="529"/>
    </row>
    <row r="906" spans="1:28" ht="18" customHeight="1">
      <c r="A906" s="5357"/>
      <c r="B906" s="2896">
        <f>LARGE(B904:B905,1)+1</f>
        <v>3</v>
      </c>
      <c r="C906" s="968" t="s">
        <v>347</v>
      </c>
      <c r="D906" s="374"/>
      <c r="E906" s="374"/>
      <c r="F906" s="374"/>
      <c r="G906" s="374"/>
      <c r="H906" s="374"/>
      <c r="I906" s="374"/>
      <c r="J906" s="374"/>
      <c r="K906" s="374"/>
      <c r="L906" s="374"/>
      <c r="M906" s="374"/>
      <c r="N906" s="41"/>
      <c r="O906" s="1326"/>
      <c r="P906" s="1326"/>
      <c r="Q906" s="1327"/>
      <c r="R906" s="1328"/>
      <c r="S906" s="1328"/>
      <c r="T906" s="1328"/>
      <c r="U906" s="1328"/>
      <c r="V906" s="1329"/>
      <c r="W906" s="5478"/>
      <c r="X906" s="529"/>
      <c r="Y906" s="5357"/>
      <c r="Z906" s="1288" t="s">
        <v>1382</v>
      </c>
      <c r="AA906"/>
      <c r="AB906" s="529"/>
    </row>
    <row r="907" spans="1:28" ht="18" customHeight="1">
      <c r="A907" s="5357"/>
      <c r="B907" s="2896">
        <f>LARGE(B904:B906,1)+1</f>
        <v>4</v>
      </c>
      <c r="C907" s="968"/>
      <c r="D907" s="374"/>
      <c r="E907" s="374"/>
      <c r="F907" s="374"/>
      <c r="G907" s="374"/>
      <c r="H907" s="374"/>
      <c r="I907" s="374"/>
      <c r="J907" s="374"/>
      <c r="K907" s="374"/>
      <c r="L907" s="374"/>
      <c r="M907" s="374"/>
      <c r="N907" s="41"/>
      <c r="O907" s="1326"/>
      <c r="P907" s="1326"/>
      <c r="Q907" s="1327"/>
      <c r="R907" s="1328"/>
      <c r="S907" s="1328"/>
      <c r="T907" s="1328"/>
      <c r="U907" s="1328"/>
      <c r="V907" s="1329"/>
      <c r="W907" s="5478"/>
      <c r="X907" s="529"/>
      <c r="Y907" s="5357"/>
      <c r="Z907" s="1288" t="s">
        <v>1382</v>
      </c>
      <c r="AA907"/>
      <c r="AB907" s="529"/>
    </row>
    <row r="908" spans="1:28" ht="18" customHeight="1">
      <c r="A908" s="5357"/>
      <c r="B908" s="2896">
        <f>LARGE(B904:B907,1)+1</f>
        <v>5</v>
      </c>
      <c r="C908" s="968" t="s">
        <v>298</v>
      </c>
      <c r="D908" s="374"/>
      <c r="E908" s="374"/>
      <c r="F908" s="374"/>
      <c r="G908" s="374"/>
      <c r="H908" s="374"/>
      <c r="I908" s="374"/>
      <c r="J908" s="374"/>
      <c r="K908" s="374"/>
      <c r="L908" s="374"/>
      <c r="M908" s="374"/>
      <c r="N908" s="41"/>
      <c r="O908" s="1326"/>
      <c r="P908" s="1326"/>
      <c r="Q908" s="1327"/>
      <c r="R908" s="1328"/>
      <c r="S908" s="1328"/>
      <c r="T908" s="1328"/>
      <c r="U908" s="1328"/>
      <c r="V908" s="1329"/>
      <c r="W908" s="5478"/>
      <c r="X908" s="529"/>
      <c r="Y908" s="5357"/>
      <c r="Z908" s="1288" t="s">
        <v>1382</v>
      </c>
      <c r="AA908"/>
      <c r="AB908" s="529"/>
    </row>
    <row r="909" spans="1:28" ht="18" customHeight="1">
      <c r="A909" s="5357"/>
      <c r="B909" s="2896">
        <f>LARGE(B904:B908,1)+1</f>
        <v>6</v>
      </c>
      <c r="C909" s="968"/>
      <c r="D909" s="374"/>
      <c r="E909" s="374"/>
      <c r="F909" s="374"/>
      <c r="G909" s="374"/>
      <c r="H909" s="374"/>
      <c r="I909" s="374"/>
      <c r="J909" s="374"/>
      <c r="K909" s="374"/>
      <c r="L909" s="374"/>
      <c r="M909" s="374"/>
      <c r="N909" s="41"/>
      <c r="O909" s="1326"/>
      <c r="P909" s="1326"/>
      <c r="Q909" s="1327"/>
      <c r="R909" s="1328"/>
      <c r="S909" s="1328"/>
      <c r="T909" s="1328"/>
      <c r="U909" s="1328"/>
      <c r="V909" s="1329"/>
      <c r="W909" s="5478"/>
      <c r="X909" s="529"/>
      <c r="Y909" s="5357"/>
      <c r="Z909" s="1288" t="s">
        <v>1382</v>
      </c>
      <c r="AA909"/>
      <c r="AB909" s="529"/>
    </row>
    <row r="910" spans="1:28" ht="18" customHeight="1">
      <c r="A910" s="5357"/>
      <c r="B910" s="2896">
        <f>LARGE(B904:B909,1)+1</f>
        <v>7</v>
      </c>
      <c r="C910" s="968" t="s">
        <v>348</v>
      </c>
      <c r="D910" s="374"/>
      <c r="E910" s="374"/>
      <c r="F910" s="374"/>
      <c r="G910" s="374"/>
      <c r="H910" s="374"/>
      <c r="I910" s="374"/>
      <c r="J910" s="374"/>
      <c r="K910" s="374"/>
      <c r="L910" s="374"/>
      <c r="M910" s="374"/>
      <c r="N910" s="41"/>
      <c r="O910" s="1326"/>
      <c r="P910" s="1326"/>
      <c r="Q910" s="1327"/>
      <c r="R910" s="1328"/>
      <c r="S910" s="1328"/>
      <c r="T910" s="1328"/>
      <c r="U910" s="1328"/>
      <c r="V910" s="1329"/>
      <c r="W910" s="5478"/>
      <c r="X910" s="529"/>
      <c r="Y910" s="5357"/>
      <c r="Z910" s="1288" t="s">
        <v>1382</v>
      </c>
      <c r="AA910"/>
      <c r="AB910" s="529"/>
    </row>
    <row r="911" spans="1:28" ht="18" customHeight="1">
      <c r="A911" s="5357"/>
      <c r="B911" s="2896">
        <f>LARGE(B904:B910,1)+1</f>
        <v>8</v>
      </c>
      <c r="C911" s="968"/>
      <c r="D911" s="374"/>
      <c r="E911" s="374"/>
      <c r="F911" s="374"/>
      <c r="G911" s="374"/>
      <c r="H911" s="374"/>
      <c r="I911" s="374"/>
      <c r="J911" s="374"/>
      <c r="K911" s="374"/>
      <c r="L911" s="374"/>
      <c r="M911" s="374"/>
      <c r="N911" s="41"/>
      <c r="O911" s="1326"/>
      <c r="P911" s="1326"/>
      <c r="Q911" s="1327"/>
      <c r="R911" s="1328"/>
      <c r="S911" s="1328"/>
      <c r="T911" s="1328"/>
      <c r="U911" s="1328"/>
      <c r="V911" s="1329"/>
      <c r="W911" s="5478"/>
      <c r="X911" s="529"/>
      <c r="Y911" s="5357"/>
      <c r="Z911" s="1288" t="s">
        <v>1382</v>
      </c>
      <c r="AA911"/>
      <c r="AB911" s="529"/>
    </row>
    <row r="912" spans="1:28" ht="18" customHeight="1">
      <c r="A912" s="5357"/>
      <c r="B912" s="2896">
        <f>LARGE(B904:B911,1)+1</f>
        <v>9</v>
      </c>
      <c r="C912" s="968" t="s">
        <v>349</v>
      </c>
      <c r="D912" s="374"/>
      <c r="E912" s="374"/>
      <c r="F912" s="374"/>
      <c r="G912" s="374"/>
      <c r="H912" s="374"/>
      <c r="I912" s="374"/>
      <c r="J912" s="374"/>
      <c r="K912" s="374"/>
      <c r="L912" s="374"/>
      <c r="M912" s="374"/>
      <c r="N912" s="41"/>
      <c r="O912" s="1326"/>
      <c r="P912" s="1326"/>
      <c r="Q912" s="1327"/>
      <c r="R912" s="1328"/>
      <c r="S912" s="1328"/>
      <c r="T912" s="1328"/>
      <c r="U912" s="1328"/>
      <c r="V912" s="1329"/>
      <c r="W912" s="5478"/>
      <c r="X912" s="529"/>
      <c r="Y912" s="5357"/>
      <c r="Z912" s="1288" t="s">
        <v>1382</v>
      </c>
      <c r="AA912"/>
      <c r="AB912" s="529"/>
    </row>
    <row r="913" spans="1:28" ht="18" customHeight="1">
      <c r="A913" s="5357"/>
      <c r="B913" s="2896">
        <f>LARGE(B904:B912,1)+1</f>
        <v>10</v>
      </c>
      <c r="C913" s="968"/>
      <c r="D913" s="374"/>
      <c r="E913" s="374"/>
      <c r="F913" s="374"/>
      <c r="G913" s="374"/>
      <c r="H913" s="374"/>
      <c r="I913" s="374"/>
      <c r="J913" s="374"/>
      <c r="K913" s="374"/>
      <c r="L913" s="374"/>
      <c r="M913" s="374"/>
      <c r="N913" s="41"/>
      <c r="O913" s="1326"/>
      <c r="P913" s="1326"/>
      <c r="Q913" s="1327"/>
      <c r="R913" s="1328"/>
      <c r="S913" s="1328"/>
      <c r="T913" s="1328"/>
      <c r="U913" s="1328"/>
      <c r="V913" s="1329"/>
      <c r="W913" s="5478"/>
      <c r="X913" s="529"/>
      <c r="Y913" s="5357"/>
      <c r="Z913" s="1288" t="s">
        <v>1382</v>
      </c>
      <c r="AA913"/>
      <c r="AB913" s="529"/>
    </row>
    <row r="914" spans="1:28" ht="18" customHeight="1">
      <c r="A914" s="5357"/>
      <c r="B914" s="2896">
        <f>LARGE(B904:B913,1)+1</f>
        <v>11</v>
      </c>
      <c r="C914" s="968"/>
      <c r="D914" s="374"/>
      <c r="E914" s="374"/>
      <c r="F914" s="374"/>
      <c r="G914" s="374"/>
      <c r="H914" s="374"/>
      <c r="I914" s="374"/>
      <c r="J914" s="374"/>
      <c r="K914" s="374"/>
      <c r="L914" s="374"/>
      <c r="M914" s="374"/>
      <c r="N914" s="41"/>
      <c r="O914" s="1326"/>
      <c r="P914" s="1326"/>
      <c r="Q914" s="1327"/>
      <c r="R914" s="1328"/>
      <c r="S914" s="1328"/>
      <c r="T914" s="1328"/>
      <c r="U914" s="1328"/>
      <c r="V914" s="1329"/>
      <c r="W914" s="5478"/>
      <c r="X914" s="529"/>
      <c r="Y914" s="5357"/>
      <c r="Z914" s="1288" t="s">
        <v>1382</v>
      </c>
      <c r="AA914"/>
      <c r="AB914" s="529"/>
    </row>
    <row r="915" spans="1:28" ht="18" customHeight="1">
      <c r="A915" s="5357"/>
      <c r="B915" s="2896">
        <f>LARGE(B904:B914,1)+1</f>
        <v>12</v>
      </c>
      <c r="C915" s="968"/>
      <c r="D915" s="374"/>
      <c r="E915" s="374"/>
      <c r="F915" s="374"/>
      <c r="G915" s="374"/>
      <c r="H915" s="374"/>
      <c r="I915" s="374"/>
      <c r="J915" s="374"/>
      <c r="K915" s="374"/>
      <c r="L915" s="374"/>
      <c r="M915" s="374"/>
      <c r="N915" s="41"/>
      <c r="O915" s="1326"/>
      <c r="P915" s="1326"/>
      <c r="Q915" s="1327"/>
      <c r="R915" s="1328"/>
      <c r="S915" s="1328"/>
      <c r="T915" s="1328"/>
      <c r="U915" s="1328"/>
      <c r="V915" s="1329"/>
      <c r="W915" s="5478"/>
      <c r="X915" s="529"/>
      <c r="Y915" s="5357"/>
      <c r="Z915" s="1288" t="s">
        <v>1382</v>
      </c>
      <c r="AA915"/>
      <c r="AB915" s="529"/>
    </row>
    <row r="916" spans="1:28" ht="18" customHeight="1">
      <c r="A916" s="5357"/>
      <c r="B916" s="2896">
        <f>LARGE(B904:B915,1)+1</f>
        <v>13</v>
      </c>
      <c r="C916" s="968"/>
      <c r="D916" s="374"/>
      <c r="E916" s="374"/>
      <c r="F916" s="374"/>
      <c r="G916" s="374"/>
      <c r="H916" s="374"/>
      <c r="I916" s="374"/>
      <c r="J916" s="374"/>
      <c r="K916" s="374"/>
      <c r="L916" s="374"/>
      <c r="M916" s="374"/>
      <c r="N916" s="41"/>
      <c r="O916" s="1326"/>
      <c r="P916" s="1326"/>
      <c r="Q916" s="1327"/>
      <c r="R916" s="1328"/>
      <c r="S916" s="1328"/>
      <c r="T916" s="1328"/>
      <c r="U916" s="1328"/>
      <c r="V916" s="1329"/>
      <c r="W916" s="5478"/>
      <c r="X916" s="529"/>
      <c r="Y916" s="5357"/>
      <c r="Z916" s="1288" t="s">
        <v>1382</v>
      </c>
      <c r="AA916"/>
      <c r="AB916" s="529"/>
    </row>
    <row r="917" spans="1:28" ht="18" customHeight="1">
      <c r="A917" s="5357"/>
      <c r="B917" s="2896">
        <f>LARGE(B904:B916,1)+1</f>
        <v>14</v>
      </c>
      <c r="C917" s="968"/>
      <c r="D917" s="374"/>
      <c r="E917" s="374"/>
      <c r="F917" s="374"/>
      <c r="G917" s="374"/>
      <c r="H917" s="374"/>
      <c r="I917" s="374"/>
      <c r="J917" s="374"/>
      <c r="K917" s="374"/>
      <c r="L917" s="374"/>
      <c r="M917" s="374"/>
      <c r="N917" s="41"/>
      <c r="O917" s="1326"/>
      <c r="P917" s="1326"/>
      <c r="Q917" s="1327"/>
      <c r="R917" s="1328"/>
      <c r="S917" s="1328"/>
      <c r="T917" s="1328"/>
      <c r="U917" s="1328"/>
      <c r="V917" s="1329"/>
      <c r="W917" s="5478"/>
      <c r="X917" s="529"/>
      <c r="Y917" s="5357"/>
      <c r="Z917" s="1288" t="s">
        <v>1382</v>
      </c>
      <c r="AA917"/>
      <c r="AB917" s="529"/>
    </row>
    <row r="918" spans="1:28" ht="18" customHeight="1">
      <c r="A918" s="5357"/>
      <c r="B918" s="2896">
        <f>LARGE(B904:B917,1)+1</f>
        <v>15</v>
      </c>
      <c r="C918" s="968"/>
      <c r="D918" s="374"/>
      <c r="E918" s="374"/>
      <c r="F918" s="374"/>
      <c r="G918" s="374"/>
      <c r="H918" s="374"/>
      <c r="I918" s="374"/>
      <c r="J918" s="374"/>
      <c r="K918" s="374"/>
      <c r="L918" s="374"/>
      <c r="M918" s="374"/>
      <c r="N918" s="41"/>
      <c r="O918" s="1326"/>
      <c r="P918" s="1326"/>
      <c r="Q918" s="1327"/>
      <c r="R918" s="1328"/>
      <c r="S918" s="1328"/>
      <c r="T918" s="1328"/>
      <c r="U918" s="1328"/>
      <c r="V918" s="1329"/>
      <c r="W918" s="5478"/>
      <c r="X918" s="529"/>
      <c r="Y918" s="5357"/>
      <c r="Z918" s="1288" t="s">
        <v>1382</v>
      </c>
      <c r="AA918"/>
      <c r="AB918" s="529"/>
    </row>
    <row r="919" spans="1:28" ht="18" customHeight="1">
      <c r="A919" s="5357"/>
      <c r="B919" s="2896">
        <f>LARGE(B904:B918,1)+1</f>
        <v>16</v>
      </c>
      <c r="C919" s="968"/>
      <c r="D919" s="374"/>
      <c r="E919" s="374"/>
      <c r="F919" s="374"/>
      <c r="G919" s="374"/>
      <c r="H919" s="374"/>
      <c r="I919" s="374"/>
      <c r="J919" s="374"/>
      <c r="K919" s="374"/>
      <c r="L919" s="374"/>
      <c r="M919" s="374"/>
      <c r="N919" s="41"/>
      <c r="O919" s="1326"/>
      <c r="P919" s="1326"/>
      <c r="Q919" s="1327"/>
      <c r="R919" s="1328"/>
      <c r="S919" s="1328"/>
      <c r="T919" s="1328"/>
      <c r="U919" s="1328"/>
      <c r="V919" s="1329"/>
      <c r="W919" s="5478"/>
      <c r="X919" s="529"/>
      <c r="Y919" s="5357"/>
      <c r="Z919" s="1288" t="s">
        <v>1382</v>
      </c>
      <c r="AA919"/>
      <c r="AB919" s="529"/>
    </row>
    <row r="920" spans="1:28" ht="18" customHeight="1">
      <c r="A920" s="5357"/>
      <c r="B920" s="2896">
        <f>LARGE(B904:B919,1)+1</f>
        <v>17</v>
      </c>
      <c r="C920" s="968"/>
      <c r="D920" s="374"/>
      <c r="E920" s="374"/>
      <c r="F920" s="374"/>
      <c r="G920" s="374"/>
      <c r="H920" s="374"/>
      <c r="I920" s="374"/>
      <c r="J920" s="374"/>
      <c r="K920" s="374"/>
      <c r="L920" s="374"/>
      <c r="M920" s="374"/>
      <c r="N920" s="41"/>
      <c r="O920" s="1326"/>
      <c r="P920" s="1326"/>
      <c r="Q920" s="1327"/>
      <c r="R920" s="1328"/>
      <c r="S920" s="1328"/>
      <c r="T920" s="1328"/>
      <c r="U920" s="1328"/>
      <c r="V920" s="1329"/>
      <c r="W920" s="5478"/>
      <c r="X920" s="529"/>
      <c r="Y920" s="5357"/>
      <c r="Z920" s="1288" t="s">
        <v>1382</v>
      </c>
      <c r="AA920"/>
      <c r="AB920" s="529"/>
    </row>
    <row r="921" spans="1:28" ht="18" customHeight="1">
      <c r="A921" s="5357"/>
      <c r="B921" s="2896">
        <f>LARGE(B904:B920,1)+1</f>
        <v>18</v>
      </c>
      <c r="C921" s="968"/>
      <c r="D921" s="374"/>
      <c r="E921" s="374"/>
      <c r="F921" s="374"/>
      <c r="G921" s="374"/>
      <c r="H921" s="374"/>
      <c r="I921" s="374"/>
      <c r="J921" s="374"/>
      <c r="K921" s="374"/>
      <c r="L921" s="374"/>
      <c r="M921" s="374"/>
      <c r="N921" s="41"/>
      <c r="O921" s="1326"/>
      <c r="P921" s="1326"/>
      <c r="Q921" s="1327"/>
      <c r="R921" s="1328"/>
      <c r="S921" s="1328"/>
      <c r="T921" s="1328"/>
      <c r="U921" s="1328"/>
      <c r="V921" s="1329"/>
      <c r="W921" s="5478"/>
      <c r="X921" s="529"/>
      <c r="Y921" s="5357"/>
      <c r="Z921" s="1288" t="s">
        <v>1382</v>
      </c>
      <c r="AA921"/>
      <c r="AB921" s="529"/>
    </row>
    <row r="922" spans="1:28" ht="18" customHeight="1">
      <c r="A922" s="5357"/>
      <c r="B922" s="2896">
        <f>LARGE(B904:B921,1)+1</f>
        <v>19</v>
      </c>
      <c r="C922" s="968"/>
      <c r="D922" s="374"/>
      <c r="E922" s="374"/>
      <c r="F922" s="374"/>
      <c r="G922" s="374"/>
      <c r="H922" s="374"/>
      <c r="I922" s="374"/>
      <c r="J922" s="374"/>
      <c r="K922" s="374"/>
      <c r="L922" s="374"/>
      <c r="M922" s="374"/>
      <c r="N922" s="41"/>
      <c r="O922" s="1326"/>
      <c r="P922" s="1326"/>
      <c r="Q922" s="1327"/>
      <c r="R922" s="1328"/>
      <c r="S922" s="1328"/>
      <c r="T922" s="1328"/>
      <c r="U922" s="1328"/>
      <c r="V922" s="1329"/>
      <c r="W922" s="5478"/>
      <c r="X922" s="529"/>
      <c r="Y922" s="5357"/>
      <c r="Z922" s="1288" t="s">
        <v>1382</v>
      </c>
      <c r="AA922"/>
      <c r="AB922" s="529"/>
    </row>
    <row r="923" spans="1:28" ht="18" customHeight="1">
      <c r="A923" s="5357"/>
      <c r="B923" s="2896">
        <f>LARGE(B904:B922,1)+1</f>
        <v>20</v>
      </c>
      <c r="C923" s="968"/>
      <c r="D923" s="374"/>
      <c r="E923" s="374"/>
      <c r="F923" s="374"/>
      <c r="G923" s="374"/>
      <c r="H923" s="374"/>
      <c r="I923" s="374"/>
      <c r="J923" s="374"/>
      <c r="K923" s="374"/>
      <c r="L923" s="374"/>
      <c r="M923" s="374"/>
      <c r="N923" s="41"/>
      <c r="O923" s="1326"/>
      <c r="P923" s="1326"/>
      <c r="Q923" s="1327"/>
      <c r="R923" s="1328"/>
      <c r="S923" s="1328"/>
      <c r="T923" s="1328"/>
      <c r="U923" s="1328"/>
      <c r="V923" s="1329"/>
      <c r="W923" s="5478"/>
      <c r="X923" s="529"/>
      <c r="Y923" s="5357"/>
      <c r="Z923" s="1288" t="s">
        <v>1382</v>
      </c>
      <c r="AA923"/>
      <c r="AB923" s="529"/>
    </row>
    <row r="924" spans="1:28" ht="18" customHeight="1">
      <c r="A924" s="5357"/>
      <c r="B924" s="2896">
        <f>LARGE(B904:B923,1)+1</f>
        <v>21</v>
      </c>
      <c r="C924" s="968"/>
      <c r="D924" s="374"/>
      <c r="E924" s="374"/>
      <c r="F924" s="374"/>
      <c r="G924" s="374"/>
      <c r="H924" s="374"/>
      <c r="I924" s="374"/>
      <c r="J924" s="374"/>
      <c r="K924" s="374"/>
      <c r="L924" s="374"/>
      <c r="M924" s="374"/>
      <c r="N924" s="41"/>
      <c r="O924" s="1326"/>
      <c r="P924" s="1326"/>
      <c r="Q924" s="1327"/>
      <c r="R924" s="1328"/>
      <c r="S924" s="1328"/>
      <c r="T924" s="1328"/>
      <c r="U924" s="1328"/>
      <c r="V924" s="1329"/>
      <c r="W924" s="5478"/>
      <c r="X924" s="529"/>
      <c r="Y924" s="5357"/>
      <c r="Z924" s="1288" t="s">
        <v>1382</v>
      </c>
      <c r="AA924"/>
      <c r="AB924" s="529"/>
    </row>
    <row r="925" spans="1:28" ht="18" customHeight="1">
      <c r="A925" s="5357"/>
      <c r="B925" s="2896">
        <f>LARGE(B904:B924,1)+1</f>
        <v>22</v>
      </c>
      <c r="C925" s="968"/>
      <c r="D925" s="374"/>
      <c r="E925" s="374"/>
      <c r="F925" s="374"/>
      <c r="G925" s="374"/>
      <c r="H925" s="374"/>
      <c r="I925" s="374"/>
      <c r="J925" s="374"/>
      <c r="K925" s="374"/>
      <c r="L925" s="374"/>
      <c r="M925" s="374"/>
      <c r="N925" s="41"/>
      <c r="O925" s="1326"/>
      <c r="P925" s="1326"/>
      <c r="Q925" s="1327"/>
      <c r="R925" s="1328"/>
      <c r="S925" s="1328"/>
      <c r="T925" s="1328"/>
      <c r="U925" s="1328"/>
      <c r="V925" s="1329"/>
      <c r="W925" s="5478"/>
      <c r="X925" s="529"/>
      <c r="Y925" s="5357"/>
      <c r="Z925" s="1288" t="s">
        <v>1382</v>
      </c>
      <c r="AA925"/>
      <c r="AB925" s="529"/>
    </row>
    <row r="926" spans="1:28" ht="18" customHeight="1">
      <c r="A926" s="5357"/>
      <c r="B926" s="2896">
        <f>LARGE(B904:B925,1)+1</f>
        <v>23</v>
      </c>
      <c r="C926" s="968"/>
      <c r="D926" s="374"/>
      <c r="E926" s="374"/>
      <c r="F926" s="374"/>
      <c r="G926" s="374"/>
      <c r="H926" s="374"/>
      <c r="I926" s="374"/>
      <c r="J926" s="374"/>
      <c r="K926" s="374"/>
      <c r="L926" s="374"/>
      <c r="M926" s="374"/>
      <c r="N926" s="41"/>
      <c r="O926" s="1326"/>
      <c r="P926" s="1326"/>
      <c r="Q926" s="1327"/>
      <c r="R926" s="1328"/>
      <c r="S926" s="1328"/>
      <c r="T926" s="1328"/>
      <c r="U926" s="1328"/>
      <c r="V926" s="1329"/>
      <c r="W926" s="5478"/>
      <c r="X926" s="529"/>
      <c r="Y926" s="5357"/>
      <c r="Z926" s="1288" t="s">
        <v>1382</v>
      </c>
      <c r="AA926"/>
      <c r="AB926" s="529"/>
    </row>
    <row r="927" spans="1:28" ht="18" customHeight="1">
      <c r="A927" s="5357"/>
      <c r="B927" s="2896">
        <f>LARGE(B904:B926,1)+1</f>
        <v>24</v>
      </c>
      <c r="C927" s="968"/>
      <c r="D927" s="374"/>
      <c r="E927" s="374"/>
      <c r="F927" s="374"/>
      <c r="G927" s="374"/>
      <c r="H927" s="374"/>
      <c r="I927" s="374"/>
      <c r="J927" s="374"/>
      <c r="K927" s="374"/>
      <c r="L927" s="374"/>
      <c r="M927" s="374"/>
      <c r="N927" s="41"/>
      <c r="O927" s="1326"/>
      <c r="P927" s="1326"/>
      <c r="Q927" s="1327"/>
      <c r="R927" s="1328"/>
      <c r="S927" s="1328"/>
      <c r="T927" s="1328"/>
      <c r="U927" s="1328"/>
      <c r="V927" s="1329"/>
      <c r="W927" s="5478"/>
      <c r="X927" s="529"/>
      <c r="Y927" s="5357"/>
      <c r="Z927" s="1288" t="s">
        <v>1382</v>
      </c>
      <c r="AA927"/>
      <c r="AB927" s="529"/>
    </row>
    <row r="928" spans="1:28" ht="18" customHeight="1">
      <c r="A928" s="5357"/>
      <c r="B928" s="2896">
        <f>LARGE(B904:B927,1)+1</f>
        <v>25</v>
      </c>
      <c r="C928" s="968"/>
      <c r="D928" s="374"/>
      <c r="E928" s="374"/>
      <c r="F928" s="374"/>
      <c r="G928" s="374"/>
      <c r="H928" s="374"/>
      <c r="I928" s="374"/>
      <c r="J928" s="374"/>
      <c r="K928" s="374"/>
      <c r="L928" s="374"/>
      <c r="M928" s="374"/>
      <c r="N928" s="41"/>
      <c r="O928" s="1326"/>
      <c r="P928" s="1326"/>
      <c r="Q928" s="1327"/>
      <c r="R928" s="1328"/>
      <c r="S928" s="1328"/>
      <c r="T928" s="1328"/>
      <c r="U928" s="1328"/>
      <c r="V928" s="1329"/>
      <c r="W928" s="5478"/>
      <c r="X928" s="529"/>
      <c r="Y928" s="5357"/>
      <c r="Z928" s="1288" t="s">
        <v>1382</v>
      </c>
      <c r="AA928"/>
      <c r="AB928" s="529"/>
    </row>
    <row r="929" spans="1:28" ht="18" customHeight="1">
      <c r="A929" s="5357"/>
      <c r="B929" s="2896">
        <f>LARGE(B904:B928,1)+1</f>
        <v>26</v>
      </c>
      <c r="C929" s="968"/>
      <c r="D929" s="374"/>
      <c r="E929" s="374"/>
      <c r="F929" s="374"/>
      <c r="G929" s="374"/>
      <c r="H929" s="374"/>
      <c r="I929" s="374"/>
      <c r="J929" s="374"/>
      <c r="K929" s="374"/>
      <c r="L929" s="374"/>
      <c r="M929" s="374"/>
      <c r="N929" s="41"/>
      <c r="O929" s="1326"/>
      <c r="P929" s="1326"/>
      <c r="Q929" s="1327"/>
      <c r="R929" s="1328"/>
      <c r="S929" s="1328"/>
      <c r="T929" s="1328"/>
      <c r="U929" s="1328"/>
      <c r="V929" s="1329"/>
      <c r="W929" s="5478"/>
      <c r="X929" s="529"/>
      <c r="Y929" s="5357"/>
      <c r="Z929" s="1288" t="s">
        <v>1382</v>
      </c>
      <c r="AA929"/>
      <c r="AB929" s="529"/>
    </row>
    <row r="930" spans="1:28" ht="18" customHeight="1">
      <c r="A930" s="5357"/>
      <c r="B930" s="2896">
        <f>LARGE(B904:B929,1)+1</f>
        <v>27</v>
      </c>
      <c r="C930" s="968"/>
      <c r="D930" s="374"/>
      <c r="E930" s="374"/>
      <c r="F930" s="374"/>
      <c r="G930" s="374"/>
      <c r="H930" s="374"/>
      <c r="I930" s="374"/>
      <c r="J930" s="374"/>
      <c r="K930" s="374"/>
      <c r="L930" s="374"/>
      <c r="M930" s="374"/>
      <c r="N930" s="41"/>
      <c r="O930" s="1326"/>
      <c r="P930" s="1326"/>
      <c r="Q930" s="1327"/>
      <c r="R930" s="1328"/>
      <c r="S930" s="1328"/>
      <c r="T930" s="1328"/>
      <c r="U930" s="1328"/>
      <c r="V930" s="1329"/>
      <c r="W930" s="5478"/>
      <c r="X930" s="529"/>
      <c r="Y930" s="5357"/>
      <c r="Z930" s="1288" t="s">
        <v>1382</v>
      </c>
      <c r="AA930"/>
      <c r="AB930" s="529"/>
    </row>
    <row r="931" spans="1:28" ht="18" customHeight="1">
      <c r="A931" s="5357"/>
      <c r="B931" s="2896">
        <f>LARGE(B904:B930,1)+1</f>
        <v>28</v>
      </c>
      <c r="C931" s="968"/>
      <c r="D931" s="374"/>
      <c r="E931" s="374"/>
      <c r="F931" s="374"/>
      <c r="G931" s="374"/>
      <c r="H931" s="374"/>
      <c r="I931" s="374"/>
      <c r="J931" s="374"/>
      <c r="K931" s="374"/>
      <c r="L931" s="374"/>
      <c r="M931" s="374"/>
      <c r="N931" s="41"/>
      <c r="O931" s="1326"/>
      <c r="P931" s="1326"/>
      <c r="Q931" s="1327"/>
      <c r="R931" s="1328"/>
      <c r="S931" s="1328"/>
      <c r="T931" s="1328"/>
      <c r="U931" s="1328"/>
      <c r="V931" s="1329"/>
      <c r="W931" s="5478"/>
      <c r="X931" s="529"/>
      <c r="Y931" s="5357"/>
      <c r="Z931" s="1288" t="s">
        <v>1382</v>
      </c>
      <c r="AA931"/>
      <c r="AB931" s="529"/>
    </row>
    <row r="932" spans="1:28" ht="18" customHeight="1">
      <c r="A932" s="5357"/>
      <c r="B932" s="2896">
        <f>LARGE(B904:B931,1)+1</f>
        <v>29</v>
      </c>
      <c r="C932" s="968"/>
      <c r="D932" s="374"/>
      <c r="E932" s="374"/>
      <c r="F932" s="374"/>
      <c r="G932" s="374"/>
      <c r="H932" s="374"/>
      <c r="I932" s="374"/>
      <c r="J932" s="374"/>
      <c r="K932" s="374"/>
      <c r="L932" s="374"/>
      <c r="M932" s="374"/>
      <c r="N932" s="41"/>
      <c r="O932" s="1326"/>
      <c r="P932" s="1326"/>
      <c r="Q932" s="1327"/>
      <c r="R932" s="1328"/>
      <c r="S932" s="1328"/>
      <c r="T932" s="1328"/>
      <c r="U932" s="1328"/>
      <c r="V932" s="1329"/>
      <c r="W932" s="5478"/>
      <c r="X932" s="529"/>
      <c r="Y932" s="5357"/>
      <c r="Z932" s="1288" t="s">
        <v>1382</v>
      </c>
      <c r="AA932"/>
      <c r="AB932" s="529"/>
    </row>
    <row r="933" spans="1:28" ht="18" customHeight="1">
      <c r="A933" s="5357"/>
      <c r="B933" s="2896">
        <f>LARGE(B904:B932,1)+1</f>
        <v>30</v>
      </c>
      <c r="C933" s="968"/>
      <c r="D933" s="374"/>
      <c r="E933" s="374"/>
      <c r="F933" s="374"/>
      <c r="G933" s="374"/>
      <c r="H933" s="374"/>
      <c r="I933" s="374"/>
      <c r="J933" s="374"/>
      <c r="K933" s="374"/>
      <c r="L933" s="374"/>
      <c r="M933" s="374"/>
      <c r="N933" s="41"/>
      <c r="O933" s="1326"/>
      <c r="P933" s="1326"/>
      <c r="Q933" s="1327"/>
      <c r="R933" s="1328"/>
      <c r="S933" s="1328"/>
      <c r="T933" s="1328"/>
      <c r="U933" s="1328"/>
      <c r="V933" s="1329"/>
      <c r="W933" s="5478"/>
      <c r="X933" s="529"/>
      <c r="Y933" s="5357"/>
      <c r="Z933" s="1288" t="s">
        <v>1382</v>
      </c>
      <c r="AA933"/>
      <c r="AB933" s="529"/>
    </row>
    <row r="934" spans="1:28" ht="18" customHeight="1">
      <c r="A934" s="5357"/>
      <c r="B934" s="2896">
        <f>LARGE(B904:B933,1)+1</f>
        <v>31</v>
      </c>
      <c r="C934" s="968"/>
      <c r="D934" s="374"/>
      <c r="E934" s="374"/>
      <c r="F934" s="374"/>
      <c r="G934" s="374"/>
      <c r="H934" s="374"/>
      <c r="I934" s="374"/>
      <c r="J934" s="374"/>
      <c r="K934" s="374"/>
      <c r="L934" s="374"/>
      <c r="M934" s="374"/>
      <c r="N934" s="41"/>
      <c r="O934" s="1326"/>
      <c r="P934" s="1326"/>
      <c r="Q934" s="1327"/>
      <c r="R934" s="1328"/>
      <c r="S934" s="1328"/>
      <c r="T934" s="1328"/>
      <c r="U934" s="1328"/>
      <c r="V934" s="1329"/>
      <c r="W934" s="5478"/>
      <c r="X934" s="529"/>
      <c r="Y934" s="5357"/>
      <c r="Z934" s="1288" t="s">
        <v>1382</v>
      </c>
      <c r="AA934"/>
      <c r="AB934" s="529"/>
    </row>
    <row r="935" spans="1:28" ht="18" customHeight="1">
      <c r="A935" s="5357"/>
      <c r="B935" s="2896">
        <f>LARGE(B904:B934,1)+1</f>
        <v>32</v>
      </c>
      <c r="C935" s="968"/>
      <c r="D935" s="374"/>
      <c r="E935" s="374"/>
      <c r="F935" s="374"/>
      <c r="G935" s="374"/>
      <c r="H935" s="374"/>
      <c r="I935" s="374"/>
      <c r="J935" s="374"/>
      <c r="K935" s="374"/>
      <c r="L935" s="374"/>
      <c r="M935" s="374"/>
      <c r="N935" s="41"/>
      <c r="O935" s="1326"/>
      <c r="P935" s="1326"/>
      <c r="Q935" s="1327"/>
      <c r="R935" s="1328"/>
      <c r="S935" s="1328"/>
      <c r="T935" s="1328"/>
      <c r="U935" s="1328"/>
      <c r="V935" s="1329"/>
      <c r="W935" s="5478"/>
      <c r="X935" s="529"/>
      <c r="Y935" s="5357"/>
      <c r="Z935" s="1288" t="s">
        <v>1382</v>
      </c>
      <c r="AA935"/>
      <c r="AB935" s="529"/>
    </row>
    <row r="936" spans="1:28" ht="18" customHeight="1">
      <c r="A936" s="5357"/>
      <c r="B936" s="2896">
        <f>LARGE(B904:B935,1)+1</f>
        <v>33</v>
      </c>
      <c r="C936" s="968"/>
      <c r="D936" s="374"/>
      <c r="E936" s="374"/>
      <c r="F936" s="374"/>
      <c r="G936" s="374"/>
      <c r="H936" s="374"/>
      <c r="I936" s="374"/>
      <c r="J936" s="374"/>
      <c r="K936" s="374"/>
      <c r="L936" s="374"/>
      <c r="M936" s="374"/>
      <c r="N936" s="41"/>
      <c r="O936" s="1326"/>
      <c r="P936" s="1326"/>
      <c r="Q936" s="1327"/>
      <c r="R936" s="1328"/>
      <c r="S936" s="1328"/>
      <c r="T936" s="1328"/>
      <c r="U936" s="1328"/>
      <c r="V936" s="1329"/>
      <c r="W936" s="5478"/>
      <c r="X936" s="529"/>
      <c r="Y936" s="5357"/>
      <c r="Z936" s="1288" t="s">
        <v>1382</v>
      </c>
      <c r="AA936"/>
      <c r="AB936" s="529"/>
    </row>
    <row r="937" spans="1:28" ht="18" customHeight="1">
      <c r="A937" s="5357"/>
      <c r="B937" s="2896">
        <f>LARGE(B904:B936,1)+1</f>
        <v>34</v>
      </c>
      <c r="C937" s="969"/>
      <c r="D937" s="374"/>
      <c r="E937" s="374"/>
      <c r="F937" s="374"/>
      <c r="G937" s="374"/>
      <c r="H937" s="374"/>
      <c r="I937" s="374"/>
      <c r="J937" s="374"/>
      <c r="K937" s="374"/>
      <c r="L937" s="374"/>
      <c r="M937" s="374"/>
      <c r="N937" s="41"/>
      <c r="O937" s="1326"/>
      <c r="P937" s="1326"/>
      <c r="Q937" s="1327"/>
      <c r="R937" s="1328"/>
      <c r="S937" s="1328"/>
      <c r="T937" s="1328"/>
      <c r="U937" s="1328"/>
      <c r="V937" s="1329"/>
      <c r="W937" s="5478"/>
      <c r="X937" s="529"/>
      <c r="Y937" s="5357"/>
      <c r="Z937" s="1288" t="s">
        <v>1382</v>
      </c>
      <c r="AA937"/>
      <c r="AB937" s="529"/>
    </row>
    <row r="938" spans="1:28" ht="18" customHeight="1">
      <c r="A938" s="5357"/>
      <c r="B938" s="2896">
        <f>LARGE(B904:B937,1)+1</f>
        <v>35</v>
      </c>
      <c r="C938" s="969"/>
      <c r="D938" s="374"/>
      <c r="E938" s="374"/>
      <c r="F938" s="374"/>
      <c r="G938" s="374"/>
      <c r="H938" s="374"/>
      <c r="I938" s="374"/>
      <c r="J938" s="374"/>
      <c r="K938" s="374"/>
      <c r="L938" s="374"/>
      <c r="M938" s="374"/>
      <c r="N938" s="41"/>
      <c r="O938" s="1326"/>
      <c r="P938" s="1326"/>
      <c r="Q938" s="1327"/>
      <c r="R938" s="1328"/>
      <c r="S938" s="1328"/>
      <c r="T938" s="1328"/>
      <c r="U938" s="1328"/>
      <c r="V938" s="1329"/>
      <c r="W938" s="5478"/>
      <c r="X938" s="529"/>
      <c r="Y938" s="5357"/>
      <c r="Z938" s="1288" t="s">
        <v>1382</v>
      </c>
      <c r="AA938"/>
      <c r="AB938" s="529"/>
    </row>
    <row r="939" spans="1:28" ht="18" customHeight="1">
      <c r="A939" s="5357"/>
      <c r="B939" s="2896">
        <f>LARGE(B904:B938,1)+1</f>
        <v>36</v>
      </c>
      <c r="C939" s="969"/>
      <c r="D939" s="374"/>
      <c r="E939" s="374"/>
      <c r="F939" s="374"/>
      <c r="G939" s="374"/>
      <c r="H939" s="374"/>
      <c r="I939" s="374"/>
      <c r="J939" s="374"/>
      <c r="K939" s="374"/>
      <c r="L939" s="374"/>
      <c r="M939" s="374"/>
      <c r="N939" s="41"/>
      <c r="O939" s="1326"/>
      <c r="P939" s="1326"/>
      <c r="Q939" s="1327"/>
      <c r="R939" s="1328"/>
      <c r="S939" s="1328"/>
      <c r="T939" s="1328"/>
      <c r="U939" s="1328"/>
      <c r="V939" s="1329"/>
      <c r="W939" s="5478"/>
      <c r="X939" s="529"/>
      <c r="Y939" s="5357"/>
      <c r="Z939" s="1288" t="s">
        <v>1382</v>
      </c>
      <c r="AA939"/>
      <c r="AB939" s="529"/>
    </row>
    <row r="940" spans="1:28" ht="18" customHeight="1">
      <c r="A940" s="5357"/>
      <c r="B940" s="2896">
        <f>LARGE(B904:B939,1)+1</f>
        <v>37</v>
      </c>
      <c r="C940" s="969"/>
      <c r="D940" s="374"/>
      <c r="E940" s="374"/>
      <c r="F940" s="374"/>
      <c r="G940" s="374"/>
      <c r="H940" s="374"/>
      <c r="I940" s="374"/>
      <c r="J940" s="374"/>
      <c r="K940" s="374"/>
      <c r="L940" s="374"/>
      <c r="M940" s="374"/>
      <c r="N940" s="41"/>
      <c r="O940" s="1326"/>
      <c r="P940" s="1326"/>
      <c r="Q940" s="1327"/>
      <c r="R940" s="1328"/>
      <c r="S940" s="1328"/>
      <c r="T940" s="1328"/>
      <c r="U940" s="1328"/>
      <c r="V940" s="1329"/>
      <c r="W940" s="5478"/>
      <c r="X940" s="529"/>
      <c r="Y940" s="5357"/>
      <c r="Z940" s="1288" t="s">
        <v>1382</v>
      </c>
      <c r="AA940"/>
      <c r="AB940" s="529"/>
    </row>
    <row r="941" spans="1:28" ht="18" customHeight="1">
      <c r="A941" s="5357"/>
      <c r="B941" s="2896">
        <f>LARGE(B904:B940,1)+1</f>
        <v>38</v>
      </c>
      <c r="C941" s="969"/>
      <c r="D941" s="374"/>
      <c r="E941" s="374"/>
      <c r="F941" s="374"/>
      <c r="G941" s="374"/>
      <c r="H941" s="374"/>
      <c r="I941" s="374"/>
      <c r="J941" s="374"/>
      <c r="K941" s="374"/>
      <c r="L941" s="374"/>
      <c r="M941" s="374"/>
      <c r="N941" s="41"/>
      <c r="O941" s="1326"/>
      <c r="P941" s="1326"/>
      <c r="Q941" s="1327"/>
      <c r="R941" s="1328"/>
      <c r="S941" s="1328"/>
      <c r="T941" s="1328"/>
      <c r="U941" s="1328"/>
      <c r="V941" s="1329"/>
      <c r="W941" s="5478"/>
      <c r="X941" s="529"/>
      <c r="Y941" s="5357"/>
      <c r="Z941" s="1288" t="s">
        <v>1382</v>
      </c>
      <c r="AA941"/>
      <c r="AB941" s="529"/>
    </row>
    <row r="942" spans="1:28" ht="18" customHeight="1">
      <c r="A942" s="5357"/>
      <c r="B942" s="2896">
        <f>LARGE(B904:B941,1)+1</f>
        <v>39</v>
      </c>
      <c r="C942" s="969"/>
      <c r="D942" s="374"/>
      <c r="E942" s="374"/>
      <c r="F942" s="374"/>
      <c r="G942" s="374"/>
      <c r="H942" s="374"/>
      <c r="I942" s="374"/>
      <c r="J942" s="374"/>
      <c r="K942" s="374"/>
      <c r="L942" s="374"/>
      <c r="M942" s="374"/>
      <c r="N942" s="41"/>
      <c r="O942" s="1326"/>
      <c r="P942" s="1326"/>
      <c r="Q942" s="1327"/>
      <c r="R942" s="1328"/>
      <c r="S942" s="1328"/>
      <c r="T942" s="1328"/>
      <c r="U942" s="1328"/>
      <c r="V942" s="1329"/>
      <c r="W942" s="5478"/>
      <c r="X942" s="529"/>
      <c r="Y942" s="5357"/>
      <c r="Z942" s="1288" t="s">
        <v>1382</v>
      </c>
      <c r="AA942"/>
      <c r="AB942" s="529"/>
    </row>
    <row r="943" spans="1:28" ht="18" customHeight="1">
      <c r="A943" s="5357"/>
      <c r="B943" s="2896">
        <f>LARGE(B904:B942,1)+1</f>
        <v>40</v>
      </c>
      <c r="C943" s="969"/>
      <c r="D943" s="374"/>
      <c r="E943" s="374"/>
      <c r="F943" s="374"/>
      <c r="G943" s="374"/>
      <c r="H943" s="374"/>
      <c r="I943" s="374"/>
      <c r="J943" s="374"/>
      <c r="K943" s="374"/>
      <c r="L943" s="374"/>
      <c r="M943" s="374"/>
      <c r="N943" s="41"/>
      <c r="O943" s="1326"/>
      <c r="P943" s="1326"/>
      <c r="Q943" s="1327"/>
      <c r="R943" s="1328"/>
      <c r="S943" s="1328"/>
      <c r="T943" s="1328"/>
      <c r="U943" s="1328"/>
      <c r="V943" s="1329"/>
      <c r="W943" s="5478"/>
      <c r="X943" s="529"/>
      <c r="Y943" s="5357"/>
      <c r="Z943" s="1288" t="s">
        <v>1382</v>
      </c>
      <c r="AA943"/>
      <c r="AB943" s="529"/>
    </row>
    <row r="944" spans="1:28" ht="18" customHeight="1">
      <c r="A944" s="5357"/>
      <c r="B944" s="2896">
        <f>LARGE(B904:B943,1)+1</f>
        <v>41</v>
      </c>
      <c r="C944" s="42"/>
      <c r="D944" s="1511" t="s">
        <v>109</v>
      </c>
      <c r="E944" s="10"/>
      <c r="F944" s="10"/>
      <c r="G944" s="10"/>
      <c r="H944" s="10"/>
      <c r="I944" s="43"/>
      <c r="J944" s="43"/>
      <c r="K944" s="43"/>
      <c r="L944" s="43"/>
      <c r="M944" s="43"/>
      <c r="N944" s="44"/>
      <c r="O944" s="1326"/>
      <c r="P944" s="1326"/>
      <c r="Q944" s="1327"/>
      <c r="R944" s="1328"/>
      <c r="S944" s="1328"/>
      <c r="T944" s="1328"/>
      <c r="U944" s="1328"/>
      <c r="V944" s="1329"/>
      <c r="W944" s="5478"/>
      <c r="X944" s="529"/>
      <c r="Y944" s="5357"/>
      <c r="Z944" s="1288" t="s">
        <v>1382</v>
      </c>
      <c r="AA944"/>
      <c r="AB944" s="529"/>
    </row>
    <row r="945" spans="1:28" ht="18" customHeight="1">
      <c r="A945" s="5357"/>
      <c r="B945" s="5574"/>
      <c r="C945" s="5575"/>
      <c r="D945" s="5575"/>
      <c r="E945" s="5575"/>
      <c r="F945" s="5575"/>
      <c r="G945" s="5575"/>
      <c r="H945" s="5575"/>
      <c r="I945" s="5575"/>
      <c r="J945" s="5575"/>
      <c r="K945" s="5575"/>
      <c r="L945" s="5575"/>
      <c r="M945" s="5575"/>
      <c r="N945" s="5576"/>
      <c r="O945" s="1326"/>
      <c r="P945" s="1326"/>
      <c r="Q945" s="1327"/>
      <c r="R945" s="1328"/>
      <c r="S945" s="1328"/>
      <c r="T945" s="1328"/>
      <c r="U945" s="1328"/>
      <c r="V945" s="1329"/>
      <c r="W945" s="5478"/>
      <c r="X945" s="529"/>
      <c r="Y945" s="5357"/>
      <c r="Z945" s="1288" t="s">
        <v>1382</v>
      </c>
      <c r="AA945"/>
      <c r="AB945" s="529"/>
    </row>
    <row r="946" spans="1:28" ht="18" customHeight="1">
      <c r="A946" s="5357"/>
      <c r="B946" s="1393" t="s">
        <v>248</v>
      </c>
      <c r="C946" s="1508" t="s">
        <v>272</v>
      </c>
      <c r="D946" s="5469"/>
      <c r="E946" s="5329"/>
      <c r="F946" s="5329"/>
      <c r="G946" s="5329"/>
      <c r="H946" s="5329"/>
      <c r="I946" s="5329"/>
      <c r="J946" s="5329"/>
      <c r="K946" s="5329"/>
      <c r="L946" s="5329"/>
      <c r="M946" s="5329"/>
      <c r="N946" s="5330"/>
      <c r="O946" s="1326"/>
      <c r="P946" s="1326"/>
      <c r="Q946" s="1327"/>
      <c r="R946" s="1328"/>
      <c r="S946" s="1328"/>
      <c r="T946" s="1328"/>
      <c r="U946" s="1328"/>
      <c r="V946" s="1329"/>
      <c r="W946" s="5478"/>
      <c r="X946" s="529"/>
      <c r="Y946" s="5357"/>
      <c r="Z946" s="1288" t="s">
        <v>1382</v>
      </c>
      <c r="AA946"/>
      <c r="AB946" s="529"/>
    </row>
    <row r="947" spans="1:28" ht="18" customHeight="1">
      <c r="A947" s="5357"/>
      <c r="B947" s="5562"/>
      <c r="C947" s="5563"/>
      <c r="D947" s="5563"/>
      <c r="E947" s="5563"/>
      <c r="F947" s="5563"/>
      <c r="G947" s="5563"/>
      <c r="H947" s="5563"/>
      <c r="I947" s="5563"/>
      <c r="J947" s="5563"/>
      <c r="K947" s="5563"/>
      <c r="L947" s="5563"/>
      <c r="M947" s="5563"/>
      <c r="N947" s="5564"/>
      <c r="O947" s="1326"/>
      <c r="P947" s="1326"/>
      <c r="Q947" s="1327"/>
      <c r="R947" s="1328"/>
      <c r="S947" s="1328"/>
      <c r="T947" s="1328"/>
      <c r="U947" s="1328"/>
      <c r="V947" s="1329"/>
      <c r="W947" s="5478"/>
      <c r="X947" s="529"/>
      <c r="Y947" s="5357"/>
      <c r="Z947" s="1288" t="s">
        <v>1382</v>
      </c>
      <c r="AA947"/>
      <c r="AB947" s="529"/>
    </row>
    <row r="948" spans="1:28" ht="18" customHeight="1">
      <c r="A948" s="5357"/>
      <c r="B948" s="5466" t="s">
        <v>1255</v>
      </c>
      <c r="C948" s="5467"/>
      <c r="D948" s="5467"/>
      <c r="E948" s="5467"/>
      <c r="F948" s="5467"/>
      <c r="G948" s="5467"/>
      <c r="H948" s="5467"/>
      <c r="I948" s="5467"/>
      <c r="J948" s="5467"/>
      <c r="K948" s="5467"/>
      <c r="L948" s="5467"/>
      <c r="M948" s="5467"/>
      <c r="N948" s="5468"/>
      <c r="O948" s="1326"/>
      <c r="P948" s="1326"/>
      <c r="Q948" s="1327"/>
      <c r="R948" s="1328"/>
      <c r="S948" s="1328"/>
      <c r="T948" s="1328"/>
      <c r="U948" s="1328"/>
      <c r="V948" s="1329"/>
      <c r="W948" s="5478"/>
      <c r="X948" s="529"/>
      <c r="Y948" s="5357"/>
      <c r="Z948" s="1288" t="s">
        <v>1382</v>
      </c>
      <c r="AA948"/>
      <c r="AB948" s="529"/>
    </row>
    <row r="949" spans="1:28" ht="18" customHeight="1">
      <c r="A949" s="5357"/>
      <c r="B949" s="1395" t="s">
        <v>31</v>
      </c>
      <c r="C949" s="37">
        <v>0.05</v>
      </c>
      <c r="D949" s="1060">
        <v>0.05</v>
      </c>
      <c r="E949" s="35">
        <v>0.05</v>
      </c>
      <c r="F949" s="944" t="s">
        <v>307</v>
      </c>
      <c r="G949" s="72">
        <v>4</v>
      </c>
      <c r="H949" s="1060">
        <v>0.31</v>
      </c>
      <c r="I949" s="980">
        <v>4</v>
      </c>
      <c r="K949" s="944" t="s">
        <v>308</v>
      </c>
      <c r="L949" s="72">
        <v>4</v>
      </c>
      <c r="M949" s="1061">
        <v>0.6</v>
      </c>
      <c r="N949" s="38">
        <v>0.6</v>
      </c>
      <c r="O949" s="1326"/>
      <c r="P949" s="1326"/>
      <c r="Q949" s="1327"/>
      <c r="R949" s="1328"/>
      <c r="S949" s="1328"/>
      <c r="T949" s="1328"/>
      <c r="U949" s="1328"/>
      <c r="V949" s="1329"/>
      <c r="W949" s="5478"/>
      <c r="X949" s="529"/>
      <c r="Y949" s="5357"/>
      <c r="Z949" s="1288" t="s">
        <v>1382</v>
      </c>
      <c r="AA949"/>
      <c r="AB949" s="529"/>
    </row>
    <row r="950" spans="1:28" ht="18" customHeight="1">
      <c r="A950" s="5357"/>
      <c r="B950" s="5652" t="s">
        <v>388</v>
      </c>
      <c r="C950" s="5653"/>
      <c r="D950" s="5653"/>
      <c r="E950" s="5653"/>
      <c r="F950" s="5653"/>
      <c r="G950" s="5653"/>
      <c r="H950" s="5653"/>
      <c r="I950" s="5653"/>
      <c r="J950" s="5653"/>
      <c r="K950" s="5653"/>
      <c r="L950" s="5653"/>
      <c r="M950" s="5653"/>
      <c r="N950" s="5654"/>
      <c r="O950" s="1326"/>
      <c r="P950" s="1326"/>
      <c r="Q950" s="1327"/>
      <c r="R950" s="1328"/>
      <c r="S950" s="1328"/>
      <c r="T950" s="1328"/>
      <c r="U950" s="1328"/>
      <c r="V950" s="1329"/>
      <c r="W950" s="5478"/>
      <c r="X950" s="529"/>
      <c r="Y950" s="5357"/>
      <c r="Z950" s="1288" t="s">
        <v>1382</v>
      </c>
      <c r="AA950"/>
      <c r="AB950" s="529"/>
    </row>
    <row r="951" spans="1:28" ht="18" customHeight="1">
      <c r="A951" s="5357"/>
      <c r="B951" s="1396" t="s">
        <v>27</v>
      </c>
      <c r="C951" s="984" t="s">
        <v>1276</v>
      </c>
      <c r="D951" s="985"/>
      <c r="E951" s="985"/>
      <c r="F951" s="985"/>
      <c r="G951" s="985"/>
      <c r="H951" s="985"/>
      <c r="I951" s="986"/>
      <c r="J951" s="986"/>
      <c r="K951" s="986"/>
      <c r="L951" s="986"/>
      <c r="M951" s="986"/>
      <c r="N951" s="29"/>
      <c r="O951" s="1326"/>
      <c r="P951" s="1326"/>
      <c r="Q951" s="1327"/>
      <c r="R951" s="1328"/>
      <c r="S951" s="1328"/>
      <c r="T951" s="1328"/>
      <c r="U951" s="1328"/>
      <c r="V951" s="1329"/>
      <c r="W951" s="5478"/>
      <c r="X951" s="529"/>
      <c r="Y951" s="5357"/>
      <c r="Z951" s="1288" t="s">
        <v>1382</v>
      </c>
      <c r="AA951"/>
      <c r="AB951" s="529"/>
    </row>
    <row r="952" spans="1:28" ht="18" customHeight="1">
      <c r="A952" s="5357"/>
      <c r="B952" s="5314" t="s">
        <v>30</v>
      </c>
      <c r="C952" s="987" t="s">
        <v>32</v>
      </c>
      <c r="D952" s="985"/>
      <c r="E952" s="985"/>
      <c r="F952" s="985"/>
      <c r="G952" s="985"/>
      <c r="H952" s="985"/>
      <c r="I952" s="986"/>
      <c r="J952" s="986"/>
      <c r="K952" s="986"/>
      <c r="L952" s="986"/>
      <c r="M952" s="986"/>
      <c r="N952" s="29"/>
      <c r="O952" s="1326"/>
      <c r="P952" s="1326"/>
      <c r="Q952" s="1327"/>
      <c r="R952" s="1328"/>
      <c r="S952" s="1328"/>
      <c r="T952" s="1328"/>
      <c r="U952" s="1328"/>
      <c r="V952" s="1329"/>
      <c r="W952" s="5478"/>
      <c r="X952" s="529"/>
      <c r="Y952" s="5357"/>
      <c r="Z952" s="1288" t="s">
        <v>1382</v>
      </c>
      <c r="AA952"/>
      <c r="AB952" s="529"/>
    </row>
    <row r="953" spans="1:28" ht="18" customHeight="1">
      <c r="A953" s="5357"/>
      <c r="B953" s="5314"/>
      <c r="C953" s="987" t="s">
        <v>1259</v>
      </c>
      <c r="D953" s="985"/>
      <c r="E953" s="985"/>
      <c r="F953" s="985"/>
      <c r="G953" s="985"/>
      <c r="H953" s="985"/>
      <c r="I953" s="986"/>
      <c r="J953" s="986"/>
      <c r="K953" s="986"/>
      <c r="L953" s="986"/>
      <c r="M953" s="986"/>
      <c r="N953" s="29"/>
      <c r="O953" s="1326"/>
      <c r="P953" s="1326"/>
      <c r="Q953" s="1327"/>
      <c r="R953" s="1328"/>
      <c r="S953" s="1328"/>
      <c r="T953" s="1328"/>
      <c r="U953" s="1328"/>
      <c r="V953" s="1329"/>
      <c r="W953" s="5478"/>
      <c r="X953" s="529"/>
      <c r="Y953" s="5357"/>
      <c r="Z953" s="1288" t="s">
        <v>1382</v>
      </c>
      <c r="AA953"/>
      <c r="AB953" s="529"/>
    </row>
    <row r="954" spans="1:28" ht="18" customHeight="1">
      <c r="A954" s="5357"/>
      <c r="B954" s="5314"/>
      <c r="C954" s="987" t="s">
        <v>1268</v>
      </c>
      <c r="D954" s="985"/>
      <c r="E954" s="985"/>
      <c r="F954" s="985"/>
      <c r="G954" s="985"/>
      <c r="H954" s="985"/>
      <c r="I954" s="986"/>
      <c r="J954" s="986"/>
      <c r="K954" s="986"/>
      <c r="L954" s="986"/>
      <c r="M954" s="986"/>
      <c r="N954" s="29"/>
      <c r="O954" s="1326"/>
      <c r="P954" s="1326"/>
      <c r="Q954" s="1327"/>
      <c r="R954" s="1328"/>
      <c r="S954" s="1328"/>
      <c r="T954" s="1328"/>
      <c r="U954" s="1328"/>
      <c r="V954" s="1329"/>
      <c r="W954" s="5478"/>
      <c r="X954" s="529"/>
      <c r="Y954" s="5357"/>
      <c r="Z954" s="1288" t="s">
        <v>1382</v>
      </c>
      <c r="AA954"/>
      <c r="AB954" s="529"/>
    </row>
    <row r="955" spans="1:28" ht="18" customHeight="1">
      <c r="A955" s="5357"/>
      <c r="B955" s="1397" t="s">
        <v>248</v>
      </c>
      <c r="C955" s="988" t="s">
        <v>279</v>
      </c>
      <c r="D955" s="985"/>
      <c r="E955" s="985"/>
      <c r="F955" s="985"/>
      <c r="G955" s="985"/>
      <c r="H955" s="985"/>
      <c r="I955" s="986"/>
      <c r="J955" s="986"/>
      <c r="K955" s="986"/>
      <c r="L955" s="986"/>
      <c r="M955" s="986"/>
      <c r="N955" s="29"/>
      <c r="O955" s="1326"/>
      <c r="P955" s="1326"/>
      <c r="Q955" s="1327"/>
      <c r="R955" s="1328"/>
      <c r="S955" s="1328"/>
      <c r="T955" s="1328"/>
      <c r="U955" s="1328"/>
      <c r="V955" s="1329"/>
      <c r="W955" s="5478"/>
      <c r="X955" s="529"/>
      <c r="Y955" s="5357"/>
      <c r="Z955" s="1288" t="s">
        <v>1382</v>
      </c>
      <c r="AA955"/>
      <c r="AB955" s="529"/>
    </row>
    <row r="956" spans="1:28" ht="18" customHeight="1">
      <c r="A956" s="5357"/>
      <c r="B956" s="1398" t="s">
        <v>12</v>
      </c>
      <c r="C956" s="989" t="s">
        <v>23</v>
      </c>
      <c r="D956" s="985"/>
      <c r="E956" s="985"/>
      <c r="F956" s="985"/>
      <c r="G956" s="985"/>
      <c r="H956" s="985"/>
      <c r="I956" s="986"/>
      <c r="J956" s="986"/>
      <c r="K956" s="986"/>
      <c r="L956" s="986"/>
      <c r="M956" s="986"/>
      <c r="N956" s="29"/>
      <c r="O956" s="1326"/>
      <c r="P956" s="1326"/>
      <c r="Q956" s="1327"/>
      <c r="R956" s="1328"/>
      <c r="S956" s="1328"/>
      <c r="T956" s="1328"/>
      <c r="U956" s="1328"/>
      <c r="V956" s="1329"/>
      <c r="W956" s="5478"/>
      <c r="X956" s="529"/>
      <c r="Y956" s="5357"/>
      <c r="Z956" s="1288" t="s">
        <v>1382</v>
      </c>
      <c r="AA956"/>
      <c r="AB956" s="529"/>
    </row>
    <row r="957" spans="1:28" ht="18" customHeight="1">
      <c r="A957" s="5357"/>
      <c r="B957" s="1399"/>
      <c r="C957" s="990" t="s">
        <v>1258</v>
      </c>
      <c r="D957" s="985"/>
      <c r="E957" s="985"/>
      <c r="F957" s="985"/>
      <c r="G957" s="985"/>
      <c r="H957" s="985"/>
      <c r="I957" s="986"/>
      <c r="J957" s="986"/>
      <c r="K957" s="986"/>
      <c r="L957" s="986"/>
      <c r="M957" s="986"/>
      <c r="N957" s="29"/>
      <c r="O957" s="1326"/>
      <c r="P957" s="1326"/>
      <c r="Q957" s="1327"/>
      <c r="R957" s="1328"/>
      <c r="S957" s="1328"/>
      <c r="T957" s="1328"/>
      <c r="U957" s="1328"/>
      <c r="V957" s="1329"/>
      <c r="W957" s="5478"/>
      <c r="X957" s="529"/>
      <c r="Y957" s="5357"/>
      <c r="Z957" s="1288" t="s">
        <v>1382</v>
      </c>
      <c r="AA957"/>
      <c r="AB957" s="529"/>
    </row>
    <row r="958" spans="1:28" ht="18" customHeight="1">
      <c r="A958" s="5357"/>
      <c r="B958" s="1399" t="s">
        <v>13</v>
      </c>
      <c r="C958" s="991" t="s">
        <v>24</v>
      </c>
      <c r="D958" s="985"/>
      <c r="E958" s="985"/>
      <c r="F958" s="985"/>
      <c r="G958" s="985"/>
      <c r="H958" s="985"/>
      <c r="I958" s="986"/>
      <c r="J958" s="986"/>
      <c r="K958" s="986"/>
      <c r="L958" s="986"/>
      <c r="M958" s="986"/>
      <c r="N958" s="29"/>
      <c r="O958" s="1326"/>
      <c r="P958" s="1326"/>
      <c r="Q958" s="1327"/>
      <c r="R958" s="1328"/>
      <c r="S958" s="1328"/>
      <c r="T958" s="1328"/>
      <c r="U958" s="1328"/>
      <c r="V958" s="1329"/>
      <c r="W958" s="5478"/>
      <c r="X958" s="529"/>
      <c r="Y958" s="5357"/>
      <c r="Z958" s="1288" t="s">
        <v>1382</v>
      </c>
      <c r="AA958"/>
      <c r="AB958" s="529"/>
    </row>
    <row r="959" spans="1:28" ht="18" customHeight="1">
      <c r="A959" s="5357"/>
      <c r="B959" s="24" t="s">
        <v>253</v>
      </c>
      <c r="C959" s="5320" t="str">
        <f ca="1">CELL("nomfichier")</f>
        <v>E:\0-UPRT\1-UPRT.FR-SITE-WEB\ff-fiches-fabrications\ff-fiches-fabrication-maj-08-2020\[ff-14.B-restauration-10.postits-portions.xlsx]Nota</v>
      </c>
      <c r="D959" s="5320"/>
      <c r="E959" s="5320"/>
      <c r="F959" s="5320"/>
      <c r="G959" s="5320"/>
      <c r="H959" s="5320"/>
      <c r="I959" s="5320"/>
      <c r="J959" s="5320"/>
      <c r="K959" s="5320"/>
      <c r="L959" s="5320"/>
      <c r="M959" s="5320"/>
      <c r="N959" s="5321"/>
      <c r="O959" s="1326"/>
      <c r="P959" s="1326"/>
      <c r="Q959" s="1327"/>
      <c r="R959" s="1328"/>
      <c r="S959" s="1328"/>
      <c r="T959" s="1328"/>
      <c r="U959" s="1328"/>
      <c r="V959" s="1329"/>
      <c r="W959" s="5478"/>
      <c r="X959" s="529"/>
      <c r="Y959" s="5357"/>
      <c r="Z959" s="1288" t="s">
        <v>1382</v>
      </c>
      <c r="AA959"/>
      <c r="AB959" s="529"/>
    </row>
    <row r="960" spans="1:28" ht="18" customHeight="1">
      <c r="A960" s="5357"/>
      <c r="B960" s="1325" t="s">
        <v>255</v>
      </c>
      <c r="C960" s="5299" t="s">
        <v>1437</v>
      </c>
      <c r="D960" s="5299"/>
      <c r="E960" s="5299"/>
      <c r="F960" s="5299"/>
      <c r="G960" s="5299"/>
      <c r="H960" s="5299"/>
      <c r="I960" s="5299"/>
      <c r="J960" s="5299"/>
      <c r="K960" s="5299"/>
      <c r="L960" s="5299"/>
      <c r="M960" s="5299"/>
      <c r="N960" s="5322"/>
      <c r="O960" s="1326"/>
      <c r="P960" s="1326"/>
      <c r="Q960" s="1327"/>
      <c r="R960" s="1328"/>
      <c r="S960" s="1328"/>
      <c r="T960" s="1328"/>
      <c r="U960" s="1328"/>
      <c r="V960" s="1329"/>
      <c r="W960" s="5478"/>
      <c r="X960" s="529"/>
      <c r="Y960" s="5357"/>
      <c r="Z960" s="1288" t="s">
        <v>1382</v>
      </c>
      <c r="AA960"/>
      <c r="AB960" s="529"/>
    </row>
    <row r="961" spans="1:28" ht="18" customHeight="1" thickBot="1">
      <c r="A961" s="5357"/>
      <c r="B961" s="5300" t="s">
        <v>258</v>
      </c>
      <c r="C961" s="5052"/>
      <c r="D961" s="5052"/>
      <c r="E961" s="5052"/>
      <c r="F961" s="5052"/>
      <c r="G961" s="5052"/>
      <c r="H961" s="5052"/>
      <c r="I961" s="5052"/>
      <c r="J961" s="5052"/>
      <c r="K961" s="5052"/>
      <c r="L961" s="5052"/>
      <c r="M961" s="5052"/>
      <c r="N961" s="5301"/>
      <c r="O961" s="1326"/>
      <c r="P961" s="1326"/>
      <c r="Q961" s="1327"/>
      <c r="R961" s="1328"/>
      <c r="S961" s="1328"/>
      <c r="T961" s="1328"/>
      <c r="U961" s="1328"/>
      <c r="V961" s="1329"/>
      <c r="W961" s="5478"/>
      <c r="X961" s="529"/>
      <c r="Y961" s="5357"/>
      <c r="Z961" s="1288" t="s">
        <v>1382</v>
      </c>
      <c r="AA961"/>
      <c r="AB961" s="529"/>
    </row>
    <row r="962" spans="1:28" ht="18" customHeight="1">
      <c r="A962" s="1402"/>
      <c r="B962" s="1403"/>
      <c r="C962" s="1403"/>
      <c r="D962" s="1404"/>
      <c r="E962" s="1072"/>
      <c r="F962" s="1405"/>
      <c r="G962" s="1406"/>
      <c r="H962" s="1406"/>
      <c r="I962" s="1406"/>
      <c r="J962" s="1406"/>
      <c r="K962" s="1407"/>
      <c r="L962" s="1407"/>
      <c r="M962" s="1407"/>
      <c r="N962" s="1407"/>
      <c r="O962" s="1408"/>
      <c r="P962" s="1408"/>
      <c r="Q962" s="1408"/>
      <c r="R962" s="1408"/>
      <c r="S962" s="1408"/>
      <c r="T962" s="1408"/>
      <c r="U962" s="1408"/>
      <c r="V962" s="1408"/>
      <c r="W962" s="5478"/>
      <c r="X962" s="529"/>
      <c r="Y962" s="1402"/>
      <c r="Z962" s="529"/>
      <c r="AA962" s="529"/>
      <c r="AB962" s="529"/>
    </row>
    <row r="963" spans="1:28" ht="18" customHeight="1">
      <c r="A963" s="1402"/>
      <c r="B963" s="1403"/>
      <c r="C963" s="1403"/>
      <c r="D963" s="1404"/>
      <c r="E963" s="1072"/>
      <c r="F963" s="1405"/>
      <c r="G963" s="1406"/>
      <c r="H963" s="1406"/>
      <c r="I963" s="1406"/>
      <c r="J963" s="1406"/>
      <c r="K963" s="1407"/>
      <c r="L963" s="1407"/>
      <c r="M963" s="1407"/>
      <c r="N963" s="1407"/>
      <c r="O963" s="1408"/>
      <c r="P963" s="1408"/>
      <c r="Q963" s="1408"/>
      <c r="R963" s="1408"/>
      <c r="S963" s="1408"/>
      <c r="T963" s="1408"/>
      <c r="U963" s="1408"/>
      <c r="V963" s="1408"/>
      <c r="W963" s="5478"/>
      <c r="X963" s="529"/>
      <c r="Y963" s="1402"/>
      <c r="Z963" s="529"/>
      <c r="AA963" s="529"/>
      <c r="AB963" s="529"/>
    </row>
    <row r="964" spans="1:28" ht="18" customHeight="1" thickBot="1">
      <c r="A964" s="1436"/>
      <c r="B964" s="1437"/>
      <c r="C964" s="1437"/>
      <c r="D964" s="1438"/>
      <c r="E964" s="1439"/>
      <c r="F964" s="1405"/>
      <c r="G964" s="1406"/>
      <c r="H964" s="1406"/>
      <c r="I964" s="1406"/>
      <c r="J964" s="1406"/>
      <c r="K964" s="1407"/>
      <c r="L964" s="1407"/>
      <c r="M964" s="1407"/>
      <c r="N964" s="1407"/>
      <c r="O964" s="1408"/>
      <c r="P964" s="1408"/>
      <c r="Q964" s="1408"/>
      <c r="R964" s="1408"/>
      <c r="S964" s="1408"/>
      <c r="T964" s="1408"/>
      <c r="U964" s="1408"/>
      <c r="V964" s="1408"/>
      <c r="W964" s="5478"/>
      <c r="X964" s="529"/>
      <c r="Y964" s="1436"/>
      <c r="Z964" s="5508" t="s">
        <v>1444</v>
      </c>
      <c r="AA964" s="5508"/>
      <c r="AB964" s="529"/>
    </row>
    <row r="965" spans="1:28" ht="18" customHeight="1">
      <c r="A965" s="5399" t="s">
        <v>243</v>
      </c>
      <c r="B965" s="5596" t="s">
        <v>321</v>
      </c>
      <c r="C965" s="5597"/>
      <c r="D965" s="5597"/>
      <c r="E965" s="5597"/>
      <c r="F965" s="5597"/>
      <c r="G965" s="5597"/>
      <c r="H965" s="5597"/>
      <c r="I965" s="5597"/>
      <c r="J965" s="5597"/>
      <c r="K965" s="5597"/>
      <c r="L965" s="5597"/>
      <c r="M965" s="5597"/>
      <c r="N965" s="5405">
        <v>8</v>
      </c>
      <c r="O965" s="5369" t="str">
        <f>B965</f>
        <v>NOM de la recette a saisir ICI</v>
      </c>
      <c r="P965" s="5370"/>
      <c r="Q965" s="5370"/>
      <c r="R965" s="5370"/>
      <c r="S965" s="5370"/>
      <c r="T965" s="5370"/>
      <c r="U965" s="5370"/>
      <c r="V965" s="5371"/>
      <c r="W965" s="5478"/>
      <c r="X965" s="529"/>
      <c r="Y965" s="5399" t="s">
        <v>243</v>
      </c>
      <c r="Z965" s="5508"/>
      <c r="AA965" s="5508"/>
      <c r="AB965" s="529"/>
    </row>
    <row r="966" spans="1:28" ht="18" customHeight="1">
      <c r="A966" s="5400"/>
      <c r="B966" s="5598"/>
      <c r="C966" s="5599"/>
      <c r="D966" s="5599"/>
      <c r="E966" s="5599"/>
      <c r="F966" s="5599"/>
      <c r="G966" s="5599"/>
      <c r="H966" s="5599"/>
      <c r="I966" s="5599"/>
      <c r="J966" s="5599"/>
      <c r="K966" s="5599"/>
      <c r="L966" s="5599"/>
      <c r="M966" s="5599"/>
      <c r="N966" s="5406"/>
      <c r="O966" s="5369"/>
      <c r="P966" s="5370"/>
      <c r="Q966" s="5370"/>
      <c r="R966" s="5370"/>
      <c r="S966" s="5370"/>
      <c r="T966" s="5370"/>
      <c r="U966" s="5370"/>
      <c r="V966" s="5371"/>
      <c r="W966" s="5478"/>
      <c r="X966" s="529"/>
      <c r="Y966" s="5400"/>
      <c r="Z966" s="5508"/>
      <c r="AA966" s="5508"/>
      <c r="AB966" s="529"/>
    </row>
    <row r="967" spans="1:28" ht="18" customHeight="1">
      <c r="A967" s="5400"/>
      <c r="B967" s="5598"/>
      <c r="C967" s="5599"/>
      <c r="D967" s="5599"/>
      <c r="E967" s="5599"/>
      <c r="F967" s="5599"/>
      <c r="G967" s="5599"/>
      <c r="H967" s="5599"/>
      <c r="I967" s="5599"/>
      <c r="J967" s="5599"/>
      <c r="K967" s="5599"/>
      <c r="L967" s="5599"/>
      <c r="M967" s="5599"/>
      <c r="N967" s="5406"/>
      <c r="O967" s="5369"/>
      <c r="P967" s="5370"/>
      <c r="Q967" s="5370"/>
      <c r="R967" s="5370"/>
      <c r="S967" s="5370"/>
      <c r="T967" s="5370"/>
      <c r="U967" s="5370"/>
      <c r="V967" s="5371"/>
      <c r="W967" s="5478"/>
      <c r="X967" s="529"/>
      <c r="Y967" s="5400"/>
      <c r="Z967" s="5508"/>
      <c r="AA967" s="5508"/>
      <c r="AB967" s="529"/>
    </row>
    <row r="968" spans="1:28" ht="18" customHeight="1">
      <c r="A968" s="5357"/>
      <c r="B968" s="5358" t="s">
        <v>277</v>
      </c>
      <c r="C968" s="5359"/>
      <c r="D968" s="5360" t="s">
        <v>278</v>
      </c>
      <c r="E968" s="5360"/>
      <c r="F968" s="5360"/>
      <c r="G968" s="5360"/>
      <c r="H968" s="5360"/>
      <c r="I968" s="5360"/>
      <c r="J968" s="5360"/>
      <c r="K968" s="5360"/>
      <c r="L968" s="5360"/>
      <c r="M968" s="5360"/>
      <c r="N968" s="5361"/>
      <c r="O968" s="5369" t="str">
        <f>D968</f>
        <v xml:space="preserve"> ?  Si vous avez plusieurs postits pour une recette NOM DE LA RECETTE MÈRE</v>
      </c>
      <c r="P968" s="5370"/>
      <c r="Q968" s="5370"/>
      <c r="R968" s="5370"/>
      <c r="S968" s="5370"/>
      <c r="T968" s="5370"/>
      <c r="U968" s="5370"/>
      <c r="V968" s="5371"/>
      <c r="W968" s="5478"/>
      <c r="X968" s="529"/>
      <c r="Y968" s="5357"/>
      <c r="Z968" s="1288" t="s">
        <v>1382</v>
      </c>
      <c r="AA968"/>
      <c r="AB968" s="529"/>
    </row>
    <row r="969" spans="1:28" ht="18" customHeight="1">
      <c r="A969" s="5357"/>
      <c r="B969" s="5358"/>
      <c r="C969" s="5359"/>
      <c r="D969" s="5360"/>
      <c r="E969" s="5360"/>
      <c r="F969" s="5360"/>
      <c r="G969" s="5360"/>
      <c r="H969" s="5360"/>
      <c r="I969" s="5360"/>
      <c r="J969" s="5360"/>
      <c r="K969" s="5360"/>
      <c r="L969" s="5360"/>
      <c r="M969" s="5360"/>
      <c r="N969" s="5361"/>
      <c r="O969" s="5369"/>
      <c r="P969" s="5370"/>
      <c r="Q969" s="5370"/>
      <c r="R969" s="5370"/>
      <c r="S969" s="5370"/>
      <c r="T969" s="5370"/>
      <c r="U969" s="5370"/>
      <c r="V969" s="5371"/>
      <c r="W969" s="5478"/>
      <c r="X969" s="529"/>
      <c r="Y969" s="5357"/>
      <c r="Z969" s="1288" t="s">
        <v>1382</v>
      </c>
      <c r="AA969"/>
      <c r="AB969" s="529"/>
    </row>
    <row r="970" spans="1:28" ht="18" customHeight="1">
      <c r="A970" s="5357"/>
      <c r="B970" s="5470" t="s">
        <v>324</v>
      </c>
      <c r="C970" s="5471"/>
      <c r="D970" s="5471"/>
      <c r="E970" s="5471"/>
      <c r="F970" s="5471"/>
      <c r="G970" s="5471"/>
      <c r="H970" s="5471"/>
      <c r="I970" s="5471"/>
      <c r="J970" s="5471"/>
      <c r="K970" s="5471"/>
      <c r="L970" s="5471"/>
      <c r="M970" s="5471"/>
      <c r="N970" s="5472"/>
      <c r="O970" s="5369" t="str">
        <f>B970</f>
        <v>AUTEUR</v>
      </c>
      <c r="P970" s="5370"/>
      <c r="Q970" s="5370"/>
      <c r="R970" s="5370"/>
      <c r="S970" s="5370"/>
      <c r="T970" s="5370"/>
      <c r="U970" s="5370"/>
      <c r="V970" s="5371"/>
      <c r="W970" s="5478"/>
      <c r="X970" s="529"/>
      <c r="Y970" s="5357"/>
      <c r="Z970" s="1288" t="s">
        <v>1382</v>
      </c>
      <c r="AA970"/>
      <c r="AB970" s="529"/>
    </row>
    <row r="971" spans="1:28" ht="18" customHeight="1">
      <c r="A971" s="5357"/>
      <c r="B971" s="5470"/>
      <c r="C971" s="5471"/>
      <c r="D971" s="5471"/>
      <c r="E971" s="5471"/>
      <c r="F971" s="5471"/>
      <c r="G971" s="5471"/>
      <c r="H971" s="5471"/>
      <c r="I971" s="5471"/>
      <c r="J971" s="5471"/>
      <c r="K971" s="5471"/>
      <c r="L971" s="5471"/>
      <c r="M971" s="5471"/>
      <c r="N971" s="5472"/>
      <c r="O971" s="5369"/>
      <c r="P971" s="5370"/>
      <c r="Q971" s="5370"/>
      <c r="R971" s="5370"/>
      <c r="S971" s="5370"/>
      <c r="T971" s="5370"/>
      <c r="U971" s="5370"/>
      <c r="V971" s="5371"/>
      <c r="W971" s="5478"/>
      <c r="X971" s="529"/>
      <c r="Y971" s="5357"/>
      <c r="Z971" s="1288" t="s">
        <v>1382</v>
      </c>
      <c r="AA971"/>
      <c r="AB971" s="529"/>
    </row>
    <row r="972" spans="1:28" ht="18" customHeight="1">
      <c r="A972" s="5357"/>
      <c r="B972" s="5372" t="s">
        <v>326</v>
      </c>
      <c r="C972" s="5373"/>
      <c r="D972" s="5373"/>
      <c r="E972" s="5373"/>
      <c r="F972" s="5373"/>
      <c r="G972" s="5373"/>
      <c r="H972" s="5373"/>
      <c r="I972" s="5373"/>
      <c r="J972" s="5373"/>
      <c r="K972" s="5373"/>
      <c r="L972" s="5373"/>
      <c r="M972" s="5373"/>
      <c r="N972" s="5374"/>
      <c r="O972" s="1326"/>
      <c r="P972" s="1326"/>
      <c r="Q972" s="1327"/>
      <c r="R972" s="1328"/>
      <c r="S972" s="1328"/>
      <c r="T972" s="1328"/>
      <c r="U972" s="1328"/>
      <c r="V972" s="1329"/>
      <c r="W972" s="5478"/>
      <c r="X972" s="529"/>
      <c r="Y972" s="5357"/>
      <c r="Z972" s="1288" t="s">
        <v>1382</v>
      </c>
      <c r="AA972"/>
      <c r="AB972" s="529"/>
    </row>
    <row r="973" spans="1:28" ht="18" customHeight="1">
      <c r="A973" s="5357"/>
      <c r="B973" s="5372"/>
      <c r="C973" s="5373"/>
      <c r="D973" s="5373"/>
      <c r="E973" s="5373"/>
      <c r="F973" s="5373"/>
      <c r="G973" s="5373"/>
      <c r="H973" s="5373"/>
      <c r="I973" s="5373"/>
      <c r="J973" s="5373"/>
      <c r="K973" s="5373"/>
      <c r="L973" s="5373"/>
      <c r="M973" s="5373"/>
      <c r="N973" s="5374"/>
      <c r="O973" s="1326"/>
      <c r="P973" s="1326"/>
      <c r="Q973" s="1327"/>
      <c r="R973" s="1328"/>
      <c r="S973" s="1328"/>
      <c r="T973" s="1328"/>
      <c r="U973" s="1328"/>
      <c r="V973" s="1329"/>
      <c r="W973" s="5478"/>
      <c r="X973" s="529"/>
      <c r="Y973" s="5357"/>
      <c r="Z973" s="1288" t="s">
        <v>1382</v>
      </c>
      <c r="AA973"/>
      <c r="AB973" s="529"/>
    </row>
    <row r="974" spans="1:28" ht="18" customHeight="1">
      <c r="A974" s="5357"/>
      <c r="B974" s="5372"/>
      <c r="C974" s="5373"/>
      <c r="D974" s="5373"/>
      <c r="E974" s="5373"/>
      <c r="F974" s="5373"/>
      <c r="G974" s="5373"/>
      <c r="H974" s="5373"/>
      <c r="I974" s="5373"/>
      <c r="J974" s="5373"/>
      <c r="K974" s="5373"/>
      <c r="L974" s="5373"/>
      <c r="M974" s="5373"/>
      <c r="N974" s="5374"/>
      <c r="O974" s="1326"/>
      <c r="P974" s="1326"/>
      <c r="Q974" s="1327"/>
      <c r="R974" s="1328"/>
      <c r="S974" s="1328"/>
      <c r="T974" s="1328"/>
      <c r="U974" s="1328"/>
      <c r="V974" s="1329"/>
      <c r="W974" s="5478"/>
      <c r="X974" s="529"/>
      <c r="Y974" s="5357"/>
      <c r="Z974" s="1288" t="s">
        <v>1382</v>
      </c>
      <c r="AA974"/>
      <c r="AB974" s="529"/>
    </row>
    <row r="975" spans="1:28" ht="18" customHeight="1">
      <c r="A975" s="5357"/>
      <c r="B975" s="5372"/>
      <c r="C975" s="5373"/>
      <c r="D975" s="5373"/>
      <c r="E975" s="5373"/>
      <c r="F975" s="5373"/>
      <c r="G975" s="5373"/>
      <c r="H975" s="5373"/>
      <c r="I975" s="5373"/>
      <c r="J975" s="5373"/>
      <c r="K975" s="5373"/>
      <c r="L975" s="5373"/>
      <c r="M975" s="5373"/>
      <c r="N975" s="5374"/>
      <c r="O975" s="1326"/>
      <c r="P975" s="1326"/>
      <c r="Q975" s="1327"/>
      <c r="R975" s="1328"/>
      <c r="S975" s="1328"/>
      <c r="T975" s="1328"/>
      <c r="U975" s="1328"/>
      <c r="V975" s="1329"/>
      <c r="W975" s="5478"/>
      <c r="X975" s="529"/>
      <c r="Y975" s="5357"/>
      <c r="Z975" s="1288" t="s">
        <v>1382</v>
      </c>
      <c r="AA975"/>
      <c r="AB975" s="529"/>
    </row>
    <row r="976" spans="1:28" ht="18" customHeight="1">
      <c r="A976" s="5357"/>
      <c r="B976" s="5372"/>
      <c r="C976" s="5373"/>
      <c r="D976" s="5373"/>
      <c r="E976" s="5373"/>
      <c r="F976" s="5373"/>
      <c r="G976" s="5373"/>
      <c r="H976" s="5373"/>
      <c r="I976" s="5373"/>
      <c r="J976" s="5373"/>
      <c r="K976" s="5373"/>
      <c r="L976" s="5373"/>
      <c r="M976" s="5373"/>
      <c r="N976" s="5374"/>
      <c r="O976" s="1326"/>
      <c r="P976" s="1326"/>
      <c r="Q976" s="1327"/>
      <c r="R976" s="1328"/>
      <c r="S976" s="1328"/>
      <c r="T976" s="1328"/>
      <c r="U976" s="1328"/>
      <c r="V976" s="1329"/>
      <c r="W976" s="5478"/>
      <c r="X976" s="529"/>
      <c r="Y976" s="5357"/>
      <c r="Z976" s="1288" t="s">
        <v>1382</v>
      </c>
      <c r="AA976"/>
      <c r="AB976" s="529"/>
    </row>
    <row r="977" spans="1:28" ht="18" customHeight="1">
      <c r="A977" s="5357"/>
      <c r="B977" s="5375"/>
      <c r="C977" s="5376"/>
      <c r="D977" s="5376"/>
      <c r="E977" s="5376"/>
      <c r="F977" s="5376"/>
      <c r="G977" s="5376"/>
      <c r="H977" s="5376"/>
      <c r="I977" s="5376"/>
      <c r="J977" s="5376"/>
      <c r="K977" s="5376"/>
      <c r="L977" s="5376"/>
      <c r="M977" s="5376"/>
      <c r="N977" s="5377"/>
      <c r="O977" s="1469"/>
      <c r="P977" s="1470"/>
      <c r="Q977" s="1470"/>
      <c r="R977" s="1470"/>
      <c r="S977" s="1471"/>
      <c r="T977" s="1471"/>
      <c r="U977" s="1471"/>
      <c r="V977" s="1472"/>
      <c r="W977" s="5478"/>
      <c r="X977" s="529"/>
      <c r="Y977" s="5357"/>
      <c r="Z977" s="1288" t="s">
        <v>1382</v>
      </c>
      <c r="AA977"/>
      <c r="AB977" s="529"/>
    </row>
    <row r="978" spans="1:28" ht="18" customHeight="1">
      <c r="A978" s="5357"/>
      <c r="B978" s="1474" t="s">
        <v>28</v>
      </c>
      <c r="C978" s="1475"/>
      <c r="D978" s="1476" t="s">
        <v>516</v>
      </c>
      <c r="E978" s="1477"/>
      <c r="F978" s="1478" t="s">
        <v>517</v>
      </c>
      <c r="G978" s="1479">
        <v>1</v>
      </c>
      <c r="H978" s="1480" t="s">
        <v>376</v>
      </c>
      <c r="I978" s="1481" t="str">
        <f>B965</f>
        <v>NOM de la recette a saisir ICI</v>
      </c>
      <c r="J978" s="994"/>
      <c r="K978" s="994"/>
      <c r="L978" s="1475"/>
      <c r="M978" s="5592" t="s">
        <v>13</v>
      </c>
      <c r="N978" s="5593"/>
      <c r="O978" s="5395" t="s">
        <v>1417</v>
      </c>
      <c r="P978" s="5396"/>
      <c r="Q978" s="5396"/>
      <c r="R978" s="5396"/>
      <c r="S978" s="5396"/>
      <c r="T978" s="5396"/>
      <c r="U978" s="5378">
        <f>H51</f>
        <v>16</v>
      </c>
      <c r="V978" s="5379"/>
      <c r="W978" s="5478"/>
      <c r="X978" s="529"/>
      <c r="Y978" s="5357"/>
      <c r="Z978" s="1288" t="s">
        <v>1382</v>
      </c>
      <c r="AA978"/>
      <c r="AB978" s="529"/>
    </row>
    <row r="979" spans="1:28" ht="18" customHeight="1">
      <c r="A979" s="5357"/>
      <c r="B979" s="1482" t="s">
        <v>12</v>
      </c>
      <c r="C979" s="1478" t="s">
        <v>518</v>
      </c>
      <c r="D979" s="1513" t="str">
        <f>C980</f>
        <v>portions</v>
      </c>
      <c r="E979" s="1240"/>
      <c r="F979" s="1478" t="s">
        <v>519</v>
      </c>
      <c r="G979" s="1483">
        <f>(M980/K980)*G978</f>
        <v>2000</v>
      </c>
      <c r="H979" s="1475"/>
      <c r="I979" s="1475"/>
      <c r="J979" s="1475"/>
      <c r="K979" s="1475"/>
      <c r="L979" s="1475"/>
      <c r="M979" s="5655" t="str">
        <f>C980</f>
        <v>portions</v>
      </c>
      <c r="N979" s="5656"/>
      <c r="O979" s="5395"/>
      <c r="P979" s="5396"/>
      <c r="Q979" s="5396"/>
      <c r="R979" s="5396"/>
      <c r="S979" s="5396"/>
      <c r="T979" s="5396"/>
      <c r="U979" s="5378"/>
      <c r="V979" s="5379"/>
      <c r="W979" s="5478"/>
      <c r="X979" s="529"/>
      <c r="Y979" s="5357"/>
      <c r="Z979" s="1288" t="s">
        <v>1382</v>
      </c>
      <c r="AA979"/>
      <c r="AB979" s="529"/>
    </row>
    <row r="980" spans="1:28" ht="18" customHeight="1">
      <c r="A980" s="5357"/>
      <c r="B980" s="5586">
        <v>4</v>
      </c>
      <c r="C980" s="5587" t="s">
        <v>520</v>
      </c>
      <c r="D980" s="1484"/>
      <c r="E980" s="1484"/>
      <c r="F980" s="1485" t="s">
        <v>521</v>
      </c>
      <c r="G980" s="1486">
        <f>B980</f>
        <v>4</v>
      </c>
      <c r="H980" s="1485" t="str">
        <f>C980</f>
        <v>portions</v>
      </c>
      <c r="I980" s="1484"/>
      <c r="J980" s="5588" t="s">
        <v>522</v>
      </c>
      <c r="K980" s="5589">
        <f>N1028</f>
        <v>5.0000000000000001E-3</v>
      </c>
      <c r="L980" s="1487"/>
      <c r="M980" s="5590">
        <v>10</v>
      </c>
      <c r="N980" s="5591"/>
      <c r="O980" s="5385" t="s">
        <v>1420</v>
      </c>
      <c r="P980" s="5386"/>
      <c r="Q980" s="5386"/>
      <c r="R980" s="5386"/>
      <c r="S980" s="5386"/>
      <c r="T980" s="5386"/>
      <c r="U980" s="5387" t="str">
        <f>Q51</f>
        <v>Portions</v>
      </c>
      <c r="V980" s="5388"/>
      <c r="W980" s="5478"/>
      <c r="X980" s="529"/>
      <c r="Y980" s="5357"/>
      <c r="Z980" s="1288" t="s">
        <v>1382</v>
      </c>
      <c r="AA980"/>
      <c r="AB980" s="529"/>
    </row>
    <row r="981" spans="1:28" ht="18" customHeight="1">
      <c r="A981" s="5357"/>
      <c r="B981" s="5586"/>
      <c r="C981" s="5587"/>
      <c r="D981" s="1484"/>
      <c r="E981" s="1484"/>
      <c r="F981" s="1484"/>
      <c r="G981" s="5577">
        <f>K980/M980</f>
        <v>5.0000000000000001E-4</v>
      </c>
      <c r="H981" s="5577"/>
      <c r="I981" s="1484"/>
      <c r="J981" s="5588"/>
      <c r="K981" s="5589"/>
      <c r="L981" s="1487"/>
      <c r="M981" s="5590"/>
      <c r="N981" s="5591"/>
      <c r="O981" s="5385"/>
      <c r="P981" s="5386"/>
      <c r="Q981" s="5386"/>
      <c r="R981" s="5386"/>
      <c r="S981" s="5386"/>
      <c r="T981" s="5386"/>
      <c r="U981" s="5387"/>
      <c r="V981" s="5388"/>
      <c r="W981" s="5478"/>
      <c r="X981" s="529"/>
      <c r="Y981" s="5357"/>
      <c r="Z981" s="1288" t="s">
        <v>1382</v>
      </c>
      <c r="AA981"/>
      <c r="AB981" s="529"/>
    </row>
    <row r="982" spans="1:28" ht="18" customHeight="1">
      <c r="A982" s="5357"/>
      <c r="B982" s="5375"/>
      <c r="C982" s="5376"/>
      <c r="D982" s="5376"/>
      <c r="E982" s="5376"/>
      <c r="F982" s="5376"/>
      <c r="G982" s="5376"/>
      <c r="H982" s="5376"/>
      <c r="I982" s="5376"/>
      <c r="J982" s="5376"/>
      <c r="K982" s="5376"/>
      <c r="L982" s="5376"/>
      <c r="M982" s="5376"/>
      <c r="N982" s="5377"/>
      <c r="O982" s="1469"/>
      <c r="P982" s="1470"/>
      <c r="Q982" s="1470"/>
      <c r="R982" s="1470"/>
      <c r="S982" s="1471"/>
      <c r="T982" s="1471"/>
      <c r="U982" s="1471"/>
      <c r="V982" s="1472"/>
      <c r="W982" s="5478"/>
      <c r="X982" s="529"/>
      <c r="Y982" s="5357"/>
      <c r="Z982" s="1288" t="s">
        <v>1382</v>
      </c>
      <c r="AA982"/>
      <c r="AB982" s="529"/>
    </row>
    <row r="983" spans="1:28" ht="18" customHeight="1">
      <c r="A983" s="5357"/>
      <c r="B983" s="5601" t="s">
        <v>30</v>
      </c>
      <c r="C983" s="5602"/>
      <c r="D983" s="5602"/>
      <c r="E983" s="5603" t="s">
        <v>1275</v>
      </c>
      <c r="F983" s="5603"/>
      <c r="G983" s="5603"/>
      <c r="H983" s="5603"/>
      <c r="I983" s="5603"/>
      <c r="J983" s="5603"/>
      <c r="K983" s="5603"/>
      <c r="L983" s="1488"/>
      <c r="M983" s="1489"/>
      <c r="N983" s="1490"/>
      <c r="O983" s="1339"/>
      <c r="P983" s="1340"/>
      <c r="Q983" s="1340"/>
      <c r="R983" s="1340"/>
      <c r="S983" s="1341"/>
      <c r="T983" s="1341"/>
      <c r="U983" s="1341"/>
      <c r="V983" s="1342"/>
      <c r="W983" s="5478"/>
      <c r="X983" s="529"/>
      <c r="Y983" s="5357"/>
      <c r="Z983" s="1288" t="s">
        <v>1382</v>
      </c>
      <c r="AA983"/>
      <c r="AB983" s="529"/>
    </row>
    <row r="984" spans="1:28" ht="18" customHeight="1">
      <c r="A984" s="5357"/>
      <c r="B984" s="5581" t="s">
        <v>284</v>
      </c>
      <c r="C984" s="5582" t="s">
        <v>313</v>
      </c>
      <c r="D984" s="5582" t="s">
        <v>341</v>
      </c>
      <c r="E984" s="5603"/>
      <c r="F984" s="5603"/>
      <c r="G984" s="5603"/>
      <c r="H984" s="5603"/>
      <c r="I984" s="5603"/>
      <c r="J984" s="5603"/>
      <c r="K984" s="5603"/>
      <c r="L984" s="1488"/>
      <c r="M984" s="1488"/>
      <c r="N984" s="1491"/>
      <c r="O984" s="1339"/>
      <c r="P984" s="1340"/>
      <c r="Q984" s="1340"/>
      <c r="R984" s="1340"/>
      <c r="S984" s="1341"/>
      <c r="T984" s="1341"/>
      <c r="U984" s="1341"/>
      <c r="V984" s="1342"/>
      <c r="W984" s="5478"/>
      <c r="X984" s="529"/>
      <c r="Y984" s="5357"/>
      <c r="Z984" s="1288" t="s">
        <v>1382</v>
      </c>
      <c r="AA984"/>
      <c r="AB984" s="529"/>
    </row>
    <row r="985" spans="1:28" ht="18" customHeight="1">
      <c r="A985" s="5357"/>
      <c r="B985" s="5581"/>
      <c r="C985" s="5582"/>
      <c r="D985" s="5582"/>
      <c r="E985" s="1492" t="s">
        <v>27</v>
      </c>
      <c r="F985" s="1493"/>
      <c r="G985" s="1493"/>
      <c r="H985" s="1494"/>
      <c r="I985" s="1495"/>
      <c r="J985" s="1496"/>
      <c r="K985" s="1496"/>
      <c r="L985" s="1497"/>
      <c r="M985" s="1497"/>
      <c r="N985" s="1498"/>
      <c r="O985" s="1339"/>
      <c r="P985" s="1340"/>
      <c r="Q985" s="1340"/>
      <c r="R985" s="1340"/>
      <c r="S985" s="1341"/>
      <c r="T985" s="1341"/>
      <c r="U985" s="1341"/>
      <c r="V985" s="1342"/>
      <c r="W985" s="5478"/>
      <c r="X985" s="529"/>
      <c r="Y985" s="5357"/>
      <c r="Z985" s="1288" t="s">
        <v>1382</v>
      </c>
      <c r="AA985"/>
      <c r="AB985" s="529"/>
    </row>
    <row r="986" spans="1:28" ht="18" customHeight="1">
      <c r="A986" s="5357"/>
      <c r="B986" s="5581"/>
      <c r="C986" s="5582"/>
      <c r="D986" s="5582"/>
      <c r="E986" s="977" t="str">
        <f>SUBSTITUTE(ADDRESS(1,COLUMN(),4),"1","")</f>
        <v>E</v>
      </c>
      <c r="F986" s="1048"/>
      <c r="G986" s="1049"/>
      <c r="H986" s="1050"/>
      <c r="I986" s="1050"/>
      <c r="J986" s="1050"/>
      <c r="K986" s="1050"/>
      <c r="L986" s="1051"/>
      <c r="M986" s="1051"/>
      <c r="N986" s="68"/>
      <c r="O986" s="1332"/>
      <c r="P986" s="1333"/>
      <c r="Q986" s="1333"/>
      <c r="R986" s="1333"/>
      <c r="S986" s="1334"/>
      <c r="T986" s="1499" t="s">
        <v>284</v>
      </c>
      <c r="U986" s="1334" t="s">
        <v>313</v>
      </c>
      <c r="V986" s="1335" t="s">
        <v>1273</v>
      </c>
      <c r="W986" s="5478"/>
      <c r="X986" s="529"/>
      <c r="Y986" s="5357"/>
      <c r="Z986" s="1288" t="s">
        <v>1382</v>
      </c>
      <c r="AA986"/>
      <c r="AB986" s="529"/>
    </row>
    <row r="987" spans="1:28" ht="18" customHeight="1">
      <c r="A987" s="5357"/>
      <c r="B987" s="69"/>
      <c r="C987" s="70"/>
      <c r="D987" s="71"/>
      <c r="E987" s="1500"/>
      <c r="F987" s="982" t="s">
        <v>109</v>
      </c>
      <c r="G987" s="978"/>
      <c r="H987" s="978"/>
      <c r="I987" s="978"/>
      <c r="J987" s="1501">
        <f>E987</f>
        <v>0</v>
      </c>
      <c r="K987" s="979">
        <f t="shared" ref="K987:K1026" si="42">IF(ISBLANK(B987),D987,(D987*B987))</f>
        <v>0</v>
      </c>
      <c r="L987" s="980">
        <f>IF(ISTEXT(B987),B987,IF(ISBLANK(B987),0,(B987/B980)*M980))</f>
        <v>0</v>
      </c>
      <c r="M987" s="981">
        <f t="shared" ref="M987:M999" si="43">C987</f>
        <v>0</v>
      </c>
      <c r="N987" s="35">
        <f>(K987/B980)*M980</f>
        <v>0</v>
      </c>
      <c r="O987" s="942"/>
      <c r="P987" s="942"/>
      <c r="Q987" s="942"/>
      <c r="R987" s="942"/>
      <c r="S987" s="1365">
        <f t="shared" ref="S987:S1026" si="44">J987</f>
        <v>0</v>
      </c>
      <c r="T987" s="1502">
        <f>(L987/M980)*U978</f>
        <v>0</v>
      </c>
      <c r="U987" s="1510">
        <f t="shared" ref="U987:U1026" si="45">M987</f>
        <v>0</v>
      </c>
      <c r="V987" s="1504">
        <f>(N987/M980)*U978</f>
        <v>0</v>
      </c>
      <c r="W987" s="5478"/>
      <c r="X987" s="529"/>
      <c r="Y987" s="5357"/>
      <c r="Z987" s="1288" t="s">
        <v>1382</v>
      </c>
      <c r="AA987"/>
      <c r="AB987" s="529"/>
    </row>
    <row r="988" spans="1:28" ht="18" customHeight="1">
      <c r="A988" s="5357"/>
      <c r="B988" s="72"/>
      <c r="C988" s="73"/>
      <c r="D988" s="34"/>
      <c r="E988" s="1505"/>
      <c r="F988" s="982" t="s">
        <v>241</v>
      </c>
      <c r="G988" s="982"/>
      <c r="H988" s="982"/>
      <c r="I988" s="982"/>
      <c r="J988" s="1501">
        <f>E988</f>
        <v>0</v>
      </c>
      <c r="K988" s="979">
        <f t="shared" si="42"/>
        <v>0</v>
      </c>
      <c r="L988" s="980">
        <f>IF(ISTEXT(B988),B988,IF(ISBLANK(B988),0,(B988/B980)*M980))</f>
        <v>0</v>
      </c>
      <c r="M988" s="981">
        <f t="shared" si="43"/>
        <v>0</v>
      </c>
      <c r="N988" s="35">
        <f>(K988/B980)*M980</f>
        <v>0</v>
      </c>
      <c r="O988" s="942"/>
      <c r="P988" s="942"/>
      <c r="Q988" s="942"/>
      <c r="R988" s="942"/>
      <c r="S988" s="1365">
        <f t="shared" si="44"/>
        <v>0</v>
      </c>
      <c r="T988" s="1502">
        <f>(L988/M980)*U978</f>
        <v>0</v>
      </c>
      <c r="U988" s="1510">
        <f t="shared" si="45"/>
        <v>0</v>
      </c>
      <c r="V988" s="1504">
        <f>(N988/M980)*U978</f>
        <v>0</v>
      </c>
      <c r="W988" s="5478"/>
      <c r="X988" s="529"/>
      <c r="Y988" s="5357"/>
      <c r="Z988" s="1288" t="s">
        <v>1382</v>
      </c>
      <c r="AA988"/>
      <c r="AB988" s="529"/>
    </row>
    <row r="989" spans="1:28" ht="18" customHeight="1">
      <c r="A989" s="5357"/>
      <c r="B989" s="72">
        <v>1</v>
      </c>
      <c r="C989" s="73" t="s">
        <v>534</v>
      </c>
      <c r="D989" s="34">
        <v>2E-3</v>
      </c>
      <c r="E989" s="1505" t="s">
        <v>535</v>
      </c>
      <c r="F989" s="982"/>
      <c r="G989" s="982"/>
      <c r="H989" s="982"/>
      <c r="I989" s="982"/>
      <c r="J989" s="1501" t="str">
        <f>E989</f>
        <v>ail</v>
      </c>
      <c r="K989" s="979">
        <f t="shared" si="42"/>
        <v>2E-3</v>
      </c>
      <c r="L989" s="980">
        <f>IF(ISTEXT(B989),B989,IF(ISBLANK(B989),0,(B989/B980)*M980))</f>
        <v>2.5</v>
      </c>
      <c r="M989" s="981" t="str">
        <f t="shared" si="43"/>
        <v>gousse(s)</v>
      </c>
      <c r="N989" s="35">
        <f>(K989/B980)*M980</f>
        <v>5.0000000000000001E-3</v>
      </c>
      <c r="O989" s="942"/>
      <c r="P989" s="942"/>
      <c r="Q989" s="942"/>
      <c r="R989" s="942"/>
      <c r="S989" s="1365" t="str">
        <f t="shared" si="44"/>
        <v>ail</v>
      </c>
      <c r="T989" s="1502">
        <f>(L989/M980)*U978</f>
        <v>4</v>
      </c>
      <c r="U989" s="1510" t="str">
        <f t="shared" si="45"/>
        <v>gousse(s)</v>
      </c>
      <c r="V989" s="1504">
        <f>(N989/M980)*U978</f>
        <v>8.0000000000000002E-3</v>
      </c>
      <c r="W989" s="5478"/>
      <c r="X989" s="529"/>
      <c r="Y989" s="5357"/>
      <c r="Z989" s="1288" t="s">
        <v>1382</v>
      </c>
      <c r="AA989"/>
      <c r="AB989" s="529"/>
    </row>
    <row r="990" spans="1:28" ht="18" customHeight="1">
      <c r="A990" s="5357"/>
      <c r="B990" s="72"/>
      <c r="C990" s="73"/>
      <c r="D990" s="34"/>
      <c r="E990" s="1505"/>
      <c r="F990" s="982"/>
      <c r="G990" s="982"/>
      <c r="H990" s="982"/>
      <c r="I990" s="982"/>
      <c r="J990" s="1501">
        <f t="shared" ref="J990:J1026" si="46">E990</f>
        <v>0</v>
      </c>
      <c r="K990" s="979">
        <f t="shared" si="42"/>
        <v>0</v>
      </c>
      <c r="L990" s="980">
        <f>IF(ISTEXT(B990),B990,IF(ISBLANK(B990),0,(B990/B980)*M980))</f>
        <v>0</v>
      </c>
      <c r="M990" s="981">
        <f t="shared" si="43"/>
        <v>0</v>
      </c>
      <c r="N990" s="35">
        <f>(K990/B980)*M980</f>
        <v>0</v>
      </c>
      <c r="O990" s="942"/>
      <c r="P990" s="942"/>
      <c r="Q990" s="942"/>
      <c r="R990" s="942"/>
      <c r="S990" s="1365">
        <f t="shared" si="44"/>
        <v>0</v>
      </c>
      <c r="T990" s="1502">
        <f>(L990/M980)*U978</f>
        <v>0</v>
      </c>
      <c r="U990" s="1510">
        <f t="shared" si="45"/>
        <v>0</v>
      </c>
      <c r="V990" s="1504">
        <f>(N990/M980)*U978</f>
        <v>0</v>
      </c>
      <c r="W990" s="5478"/>
      <c r="X990" s="529"/>
      <c r="Y990" s="5357"/>
      <c r="Z990" s="1288" t="s">
        <v>1382</v>
      </c>
      <c r="AA990"/>
      <c r="AB990" s="529"/>
    </row>
    <row r="991" spans="1:28" ht="18" customHeight="1">
      <c r="A991" s="5357"/>
      <c r="B991" s="72"/>
      <c r="C991" s="73"/>
      <c r="D991" s="34"/>
      <c r="E991" s="1505"/>
      <c r="F991" s="982"/>
      <c r="G991" s="982"/>
      <c r="H991" s="982"/>
      <c r="I991" s="982"/>
      <c r="J991" s="1501">
        <f t="shared" si="46"/>
        <v>0</v>
      </c>
      <c r="K991" s="979">
        <f t="shared" si="42"/>
        <v>0</v>
      </c>
      <c r="L991" s="980">
        <f>IF(ISTEXT(B991),B991,IF(ISBLANK(B991),0,(B991/B980)*M980))</f>
        <v>0</v>
      </c>
      <c r="M991" s="981">
        <f t="shared" si="43"/>
        <v>0</v>
      </c>
      <c r="N991" s="35">
        <f>(K991/B980)*M980</f>
        <v>0</v>
      </c>
      <c r="O991" s="942"/>
      <c r="P991" s="942"/>
      <c r="Q991" s="942"/>
      <c r="R991" s="942"/>
      <c r="S991" s="1365">
        <f t="shared" si="44"/>
        <v>0</v>
      </c>
      <c r="T991" s="1502">
        <f>(L991/M980)*U978</f>
        <v>0</v>
      </c>
      <c r="U991" s="1510">
        <f t="shared" si="45"/>
        <v>0</v>
      </c>
      <c r="V991" s="1504">
        <f>(N991/M980)*U978</f>
        <v>0</v>
      </c>
      <c r="W991" s="5478"/>
      <c r="X991" s="529"/>
      <c r="Y991" s="5357"/>
      <c r="Z991" s="1288" t="s">
        <v>1382</v>
      </c>
      <c r="AA991"/>
      <c r="AB991" s="529"/>
    </row>
    <row r="992" spans="1:28" ht="18" customHeight="1">
      <c r="A992" s="5357"/>
      <c r="B992" s="72"/>
      <c r="C992" s="73"/>
      <c r="D992" s="34"/>
      <c r="E992" s="1505"/>
      <c r="F992" s="982"/>
      <c r="G992" s="982"/>
      <c r="H992" s="982"/>
      <c r="I992" s="982"/>
      <c r="J992" s="1501">
        <f t="shared" si="46"/>
        <v>0</v>
      </c>
      <c r="K992" s="979">
        <f t="shared" si="42"/>
        <v>0</v>
      </c>
      <c r="L992" s="980">
        <f>IF(ISTEXT(B992),B992,IF(ISBLANK(B992),0,(B992/B980)*M980))</f>
        <v>0</v>
      </c>
      <c r="M992" s="981">
        <f t="shared" si="43"/>
        <v>0</v>
      </c>
      <c r="N992" s="35">
        <f>(K992/B980)*M980</f>
        <v>0</v>
      </c>
      <c r="O992" s="942"/>
      <c r="P992" s="942"/>
      <c r="Q992" s="942"/>
      <c r="R992" s="942"/>
      <c r="S992" s="1365">
        <f t="shared" si="44"/>
        <v>0</v>
      </c>
      <c r="T992" s="1502">
        <f>(L992/M980)*U978</f>
        <v>0</v>
      </c>
      <c r="U992" s="1510">
        <f t="shared" si="45"/>
        <v>0</v>
      </c>
      <c r="V992" s="1504">
        <f>(N992/M980)*U978</f>
        <v>0</v>
      </c>
      <c r="W992" s="5478"/>
      <c r="X992" s="529"/>
      <c r="Y992" s="5357"/>
      <c r="Z992" s="1288" t="s">
        <v>1382</v>
      </c>
      <c r="AA992"/>
      <c r="AB992" s="529"/>
    </row>
    <row r="993" spans="1:28" ht="18" customHeight="1">
      <c r="A993" s="5357"/>
      <c r="B993" s="72"/>
      <c r="C993" s="73"/>
      <c r="D993" s="34"/>
      <c r="E993" s="1505"/>
      <c r="F993" s="982"/>
      <c r="G993" s="982"/>
      <c r="H993" s="982"/>
      <c r="I993" s="982"/>
      <c r="J993" s="1501">
        <f t="shared" si="46"/>
        <v>0</v>
      </c>
      <c r="K993" s="979">
        <f t="shared" si="42"/>
        <v>0</v>
      </c>
      <c r="L993" s="980">
        <f>IF(ISTEXT(B993),B993,IF(ISBLANK(B993),0,(B993/B980)*M980))</f>
        <v>0</v>
      </c>
      <c r="M993" s="981">
        <f t="shared" si="43"/>
        <v>0</v>
      </c>
      <c r="N993" s="35">
        <f>(K993/B980)*M980</f>
        <v>0</v>
      </c>
      <c r="O993" s="942"/>
      <c r="P993" s="942"/>
      <c r="Q993" s="942"/>
      <c r="R993" s="942"/>
      <c r="S993" s="1365">
        <f t="shared" si="44"/>
        <v>0</v>
      </c>
      <c r="T993" s="1502">
        <f>(L993/M980)*U978</f>
        <v>0</v>
      </c>
      <c r="U993" s="1510">
        <f t="shared" si="45"/>
        <v>0</v>
      </c>
      <c r="V993" s="1504">
        <f>(N993/M980)*U978</f>
        <v>0</v>
      </c>
      <c r="W993" s="5478"/>
      <c r="X993" s="529"/>
      <c r="Y993" s="5357"/>
      <c r="Z993" s="1288" t="s">
        <v>1382</v>
      </c>
      <c r="AA993"/>
      <c r="AB993" s="529"/>
    </row>
    <row r="994" spans="1:28" ht="18" customHeight="1">
      <c r="A994" s="5357"/>
      <c r="B994" s="72"/>
      <c r="C994" s="73"/>
      <c r="D994" s="34"/>
      <c r="E994" s="1505"/>
      <c r="F994" s="982"/>
      <c r="G994" s="982"/>
      <c r="H994" s="982"/>
      <c r="I994" s="982"/>
      <c r="J994" s="1501">
        <f t="shared" si="46"/>
        <v>0</v>
      </c>
      <c r="K994" s="979">
        <f t="shared" si="42"/>
        <v>0</v>
      </c>
      <c r="L994" s="980">
        <f>IF(ISTEXT(B994),B994,IF(ISBLANK(B994),0,(B994/B980)*M980))</f>
        <v>0</v>
      </c>
      <c r="M994" s="981">
        <f t="shared" si="43"/>
        <v>0</v>
      </c>
      <c r="N994" s="35">
        <f>(K994/B980)*M980</f>
        <v>0</v>
      </c>
      <c r="O994" s="942"/>
      <c r="P994" s="942"/>
      <c r="Q994" s="942"/>
      <c r="R994" s="942"/>
      <c r="S994" s="1365">
        <f t="shared" si="44"/>
        <v>0</v>
      </c>
      <c r="T994" s="1502">
        <f>(L994/M980)*U978</f>
        <v>0</v>
      </c>
      <c r="U994" s="1510">
        <f t="shared" si="45"/>
        <v>0</v>
      </c>
      <c r="V994" s="1504">
        <f>(N994/M980)*U978</f>
        <v>0</v>
      </c>
      <c r="W994" s="5478"/>
      <c r="X994" s="529"/>
      <c r="Y994" s="5357"/>
      <c r="Z994" s="1288" t="s">
        <v>1382</v>
      </c>
      <c r="AA994"/>
      <c r="AB994" s="529"/>
    </row>
    <row r="995" spans="1:28" ht="18" customHeight="1">
      <c r="A995" s="5357"/>
      <c r="B995" s="72"/>
      <c r="C995" s="73"/>
      <c r="D995" s="34"/>
      <c r="E995" s="1505"/>
      <c r="F995" s="982"/>
      <c r="G995" s="982"/>
      <c r="H995" s="982"/>
      <c r="I995" s="982"/>
      <c r="J995" s="1501">
        <f t="shared" si="46"/>
        <v>0</v>
      </c>
      <c r="K995" s="979">
        <f t="shared" si="42"/>
        <v>0</v>
      </c>
      <c r="L995" s="980">
        <f>IF(ISTEXT(B995),B995,IF(ISBLANK(B995),0,(B995/B980)*M980))</f>
        <v>0</v>
      </c>
      <c r="M995" s="981">
        <f t="shared" si="43"/>
        <v>0</v>
      </c>
      <c r="N995" s="35">
        <f>(K995/B980)*M980</f>
        <v>0</v>
      </c>
      <c r="O995" s="942"/>
      <c r="P995" s="942"/>
      <c r="Q995" s="942"/>
      <c r="R995" s="942"/>
      <c r="S995" s="1365">
        <f t="shared" si="44"/>
        <v>0</v>
      </c>
      <c r="T995" s="1502">
        <f>(L995/M980)*U978</f>
        <v>0</v>
      </c>
      <c r="U995" s="1510">
        <f t="shared" si="45"/>
        <v>0</v>
      </c>
      <c r="V995" s="1504">
        <f>(N995/M980)*U978</f>
        <v>0</v>
      </c>
      <c r="W995" s="5478"/>
      <c r="X995" s="529"/>
      <c r="Y995" s="5357"/>
      <c r="Z995" s="1288" t="s">
        <v>1382</v>
      </c>
      <c r="AA995"/>
      <c r="AB995" s="529"/>
    </row>
    <row r="996" spans="1:28" ht="18" customHeight="1">
      <c r="A996" s="5357"/>
      <c r="B996" s="72"/>
      <c r="C996" s="73"/>
      <c r="D996" s="34"/>
      <c r="E996" s="1505"/>
      <c r="F996" s="982"/>
      <c r="G996" s="982"/>
      <c r="H996" s="982"/>
      <c r="I996" s="982"/>
      <c r="J996" s="1501">
        <f t="shared" si="46"/>
        <v>0</v>
      </c>
      <c r="K996" s="979">
        <f t="shared" si="42"/>
        <v>0</v>
      </c>
      <c r="L996" s="980">
        <f>IF(ISTEXT(B996),B996,IF(ISBLANK(B996),0,(B996/B980)*M980))</f>
        <v>0</v>
      </c>
      <c r="M996" s="981">
        <f t="shared" si="43"/>
        <v>0</v>
      </c>
      <c r="N996" s="35">
        <f>(K996/B980)*M980</f>
        <v>0</v>
      </c>
      <c r="O996" s="942"/>
      <c r="P996" s="942"/>
      <c r="Q996" s="942"/>
      <c r="R996" s="942"/>
      <c r="S996" s="1365">
        <f t="shared" si="44"/>
        <v>0</v>
      </c>
      <c r="T996" s="1502">
        <f>(L996/M980)*U978</f>
        <v>0</v>
      </c>
      <c r="U996" s="1510">
        <f t="shared" si="45"/>
        <v>0</v>
      </c>
      <c r="V996" s="1504">
        <f>(N996/M980)*U978</f>
        <v>0</v>
      </c>
      <c r="W996" s="5478"/>
      <c r="X996" s="529"/>
      <c r="Y996" s="5357"/>
      <c r="Z996" s="1288" t="s">
        <v>1382</v>
      </c>
      <c r="AA996"/>
      <c r="AB996" s="529"/>
    </row>
    <row r="997" spans="1:28" ht="18" customHeight="1">
      <c r="A997" s="5357"/>
      <c r="B997" s="72"/>
      <c r="C997" s="73"/>
      <c r="D997" s="34"/>
      <c r="E997" s="1505"/>
      <c r="F997" s="982"/>
      <c r="G997" s="982"/>
      <c r="H997" s="982"/>
      <c r="I997" s="982"/>
      <c r="J997" s="1501">
        <f t="shared" si="46"/>
        <v>0</v>
      </c>
      <c r="K997" s="979">
        <f t="shared" si="42"/>
        <v>0</v>
      </c>
      <c r="L997" s="980">
        <f>IF(ISTEXT(B997),B997,IF(ISBLANK(B997),0,(B997/B980)*M980))</f>
        <v>0</v>
      </c>
      <c r="M997" s="981">
        <f t="shared" si="43"/>
        <v>0</v>
      </c>
      <c r="N997" s="35">
        <f>(K997/B980)*M980</f>
        <v>0</v>
      </c>
      <c r="O997" s="942"/>
      <c r="P997" s="942"/>
      <c r="Q997" s="942"/>
      <c r="R997" s="942"/>
      <c r="S997" s="1365">
        <f t="shared" si="44"/>
        <v>0</v>
      </c>
      <c r="T997" s="1502">
        <f>(L997/M980)*U978</f>
        <v>0</v>
      </c>
      <c r="U997" s="1510">
        <f t="shared" si="45"/>
        <v>0</v>
      </c>
      <c r="V997" s="1504">
        <f>(N997/M980)*U978</f>
        <v>0</v>
      </c>
      <c r="W997" s="5478"/>
      <c r="X997" s="529"/>
      <c r="Y997" s="5357"/>
      <c r="Z997" s="1288" t="s">
        <v>1382</v>
      </c>
      <c r="AA997"/>
      <c r="AB997" s="529"/>
    </row>
    <row r="998" spans="1:28" ht="18" customHeight="1">
      <c r="A998" s="5357"/>
      <c r="B998" s="72"/>
      <c r="C998" s="73"/>
      <c r="D998" s="34"/>
      <c r="E998" s="1505"/>
      <c r="F998" s="982"/>
      <c r="G998" s="982"/>
      <c r="H998" s="982"/>
      <c r="I998" s="982"/>
      <c r="J998" s="1501">
        <f t="shared" si="46"/>
        <v>0</v>
      </c>
      <c r="K998" s="979">
        <f t="shared" si="42"/>
        <v>0</v>
      </c>
      <c r="L998" s="980">
        <f>IF(ISTEXT(B998),B998,IF(ISBLANK(B998),0,(B998/B980)*M980))</f>
        <v>0</v>
      </c>
      <c r="M998" s="981">
        <f t="shared" si="43"/>
        <v>0</v>
      </c>
      <c r="N998" s="35">
        <f>(K998/B980)*M980</f>
        <v>0</v>
      </c>
      <c r="O998" s="942"/>
      <c r="P998" s="942"/>
      <c r="Q998" s="942"/>
      <c r="R998" s="942"/>
      <c r="S998" s="1365">
        <f t="shared" si="44"/>
        <v>0</v>
      </c>
      <c r="T998" s="1502">
        <f>(L998/M980)*U978</f>
        <v>0</v>
      </c>
      <c r="U998" s="1510">
        <f t="shared" si="45"/>
        <v>0</v>
      </c>
      <c r="V998" s="1504">
        <f>(N998/M980)*U978</f>
        <v>0</v>
      </c>
      <c r="W998" s="5478"/>
      <c r="X998" s="529"/>
      <c r="Y998" s="5357"/>
      <c r="Z998" s="1288" t="s">
        <v>1382</v>
      </c>
      <c r="AA998"/>
      <c r="AB998" s="529"/>
    </row>
    <row r="999" spans="1:28" ht="18" customHeight="1">
      <c r="A999" s="5357"/>
      <c r="B999" s="72"/>
      <c r="C999" s="73"/>
      <c r="D999" s="34"/>
      <c r="E999" s="1505"/>
      <c r="F999" s="982"/>
      <c r="G999" s="982"/>
      <c r="H999" s="982"/>
      <c r="I999" s="982"/>
      <c r="J999" s="1501">
        <f t="shared" si="46"/>
        <v>0</v>
      </c>
      <c r="K999" s="979">
        <f t="shared" si="42"/>
        <v>0</v>
      </c>
      <c r="L999" s="980">
        <f>IF(ISTEXT(B999),B999,IF(ISBLANK(B999),0,(B999/B980)*M980))</f>
        <v>0</v>
      </c>
      <c r="M999" s="981">
        <f t="shared" si="43"/>
        <v>0</v>
      </c>
      <c r="N999" s="35">
        <f>(K999/B980)*M980</f>
        <v>0</v>
      </c>
      <c r="O999" s="942"/>
      <c r="P999" s="942"/>
      <c r="Q999" s="942"/>
      <c r="R999" s="942"/>
      <c r="S999" s="1365">
        <f t="shared" si="44"/>
        <v>0</v>
      </c>
      <c r="T999" s="1502">
        <f>(L999/M980)*U978</f>
        <v>0</v>
      </c>
      <c r="U999" s="1510">
        <f t="shared" si="45"/>
        <v>0</v>
      </c>
      <c r="V999" s="1504">
        <f>(N999/M980)*U978</f>
        <v>0</v>
      </c>
      <c r="W999" s="5478"/>
      <c r="X999" s="529"/>
      <c r="Y999" s="5357"/>
      <c r="Z999" s="1288" t="s">
        <v>1382</v>
      </c>
      <c r="AA999"/>
      <c r="AB999" s="529"/>
    </row>
    <row r="1000" spans="1:28" ht="18" customHeight="1">
      <c r="A1000" s="5357"/>
      <c r="B1000" s="72"/>
      <c r="C1000" s="73"/>
      <c r="D1000" s="34"/>
      <c r="E1000" s="1505"/>
      <c r="F1000" s="982"/>
      <c r="G1000" s="982"/>
      <c r="H1000" s="982"/>
      <c r="I1000" s="982"/>
      <c r="J1000" s="1501">
        <f t="shared" si="46"/>
        <v>0</v>
      </c>
      <c r="K1000" s="979">
        <f t="shared" si="42"/>
        <v>0</v>
      </c>
      <c r="L1000" s="980">
        <f>IF(ISTEXT(B1000),B1000,IF(ISBLANK(B1000),0,(B1000/B980)*M980))</f>
        <v>0</v>
      </c>
      <c r="M1000" s="981">
        <f>C1000</f>
        <v>0</v>
      </c>
      <c r="N1000" s="35">
        <f>(K1000/B980)*M980</f>
        <v>0</v>
      </c>
      <c r="O1000" s="942"/>
      <c r="P1000" s="942"/>
      <c r="Q1000" s="942"/>
      <c r="R1000" s="942"/>
      <c r="S1000" s="1365">
        <f t="shared" si="44"/>
        <v>0</v>
      </c>
      <c r="T1000" s="1502">
        <f>(L1000/M980)*U978</f>
        <v>0</v>
      </c>
      <c r="U1000" s="1510">
        <f t="shared" si="45"/>
        <v>0</v>
      </c>
      <c r="V1000" s="1504">
        <f>(N1000/M980)*U978</f>
        <v>0</v>
      </c>
      <c r="W1000" s="5478"/>
      <c r="X1000" s="529"/>
      <c r="Y1000" s="5357"/>
      <c r="Z1000" s="1288" t="s">
        <v>1382</v>
      </c>
      <c r="AA1000"/>
      <c r="AB1000" s="529"/>
    </row>
    <row r="1001" spans="1:28" ht="18" customHeight="1">
      <c r="A1001" s="5357"/>
      <c r="B1001" s="72"/>
      <c r="C1001" s="73"/>
      <c r="D1001" s="34"/>
      <c r="E1001" s="1505"/>
      <c r="F1001" s="982"/>
      <c r="G1001" s="982"/>
      <c r="H1001" s="982"/>
      <c r="I1001" s="982"/>
      <c r="J1001" s="1501">
        <f t="shared" si="46"/>
        <v>0</v>
      </c>
      <c r="K1001" s="979">
        <f t="shared" si="42"/>
        <v>0</v>
      </c>
      <c r="L1001" s="980">
        <f>IF(ISTEXT(B1001),B1001,IF(ISBLANK(B1001),0,(B1001/B980)*M980))</f>
        <v>0</v>
      </c>
      <c r="M1001" s="981">
        <f t="shared" ref="M1001:M1026" si="47">C1001</f>
        <v>0</v>
      </c>
      <c r="N1001" s="35">
        <f>(K1001/B980)*M980</f>
        <v>0</v>
      </c>
      <c r="O1001" s="942"/>
      <c r="P1001" s="942"/>
      <c r="Q1001" s="942"/>
      <c r="R1001" s="942"/>
      <c r="S1001" s="1365">
        <f t="shared" si="44"/>
        <v>0</v>
      </c>
      <c r="T1001" s="1502">
        <f>(L1001/M980)*U978</f>
        <v>0</v>
      </c>
      <c r="U1001" s="1510">
        <f t="shared" si="45"/>
        <v>0</v>
      </c>
      <c r="V1001" s="1504">
        <f>(N1001/M980)*U978</f>
        <v>0</v>
      </c>
      <c r="W1001" s="5478"/>
      <c r="X1001" s="529"/>
      <c r="Y1001" s="5357"/>
      <c r="Z1001" s="1288" t="s">
        <v>1382</v>
      </c>
      <c r="AA1001"/>
      <c r="AB1001" s="529"/>
    </row>
    <row r="1002" spans="1:28" ht="18" customHeight="1">
      <c r="A1002" s="5357"/>
      <c r="B1002" s="72"/>
      <c r="C1002" s="73"/>
      <c r="D1002" s="34"/>
      <c r="E1002" s="1505"/>
      <c r="F1002" s="982"/>
      <c r="G1002" s="982"/>
      <c r="H1002" s="982"/>
      <c r="I1002" s="982"/>
      <c r="J1002" s="1501">
        <f t="shared" si="46"/>
        <v>0</v>
      </c>
      <c r="K1002" s="979">
        <f t="shared" si="42"/>
        <v>0</v>
      </c>
      <c r="L1002" s="980">
        <f>IF(ISTEXT(B1002),B1002,IF(ISBLANK(B1002),0,(B1002/B980)*M980))</f>
        <v>0</v>
      </c>
      <c r="M1002" s="981">
        <f t="shared" si="47"/>
        <v>0</v>
      </c>
      <c r="N1002" s="35">
        <f>(K1002/B980)*M980</f>
        <v>0</v>
      </c>
      <c r="O1002" s="942"/>
      <c r="P1002" s="942"/>
      <c r="Q1002" s="942"/>
      <c r="R1002" s="942"/>
      <c r="S1002" s="1365">
        <f t="shared" si="44"/>
        <v>0</v>
      </c>
      <c r="T1002" s="1502">
        <f>(L1002/M980)*U978</f>
        <v>0</v>
      </c>
      <c r="U1002" s="1510">
        <f t="shared" si="45"/>
        <v>0</v>
      </c>
      <c r="V1002" s="1504">
        <f>(N1002/M980)*U978</f>
        <v>0</v>
      </c>
      <c r="W1002" s="5478"/>
      <c r="X1002" s="529"/>
      <c r="Y1002" s="5357"/>
      <c r="Z1002" s="1288" t="s">
        <v>1382</v>
      </c>
      <c r="AA1002"/>
      <c r="AB1002" s="529"/>
    </row>
    <row r="1003" spans="1:28" ht="18" customHeight="1">
      <c r="A1003" s="5357"/>
      <c r="B1003" s="72"/>
      <c r="C1003" s="73"/>
      <c r="D1003" s="34"/>
      <c r="E1003" s="1505"/>
      <c r="F1003" s="982"/>
      <c r="G1003" s="982"/>
      <c r="H1003" s="982"/>
      <c r="I1003" s="982"/>
      <c r="J1003" s="1501">
        <f t="shared" si="46"/>
        <v>0</v>
      </c>
      <c r="K1003" s="979">
        <f t="shared" si="42"/>
        <v>0</v>
      </c>
      <c r="L1003" s="980">
        <f>IF(ISTEXT(B1003),B1003,IF(ISBLANK(B1003),0,(B1003/B980)*M980))</f>
        <v>0</v>
      </c>
      <c r="M1003" s="981">
        <f t="shared" si="47"/>
        <v>0</v>
      </c>
      <c r="N1003" s="35">
        <f>(K1003/B980)*M980</f>
        <v>0</v>
      </c>
      <c r="O1003" s="942"/>
      <c r="P1003" s="942"/>
      <c r="Q1003" s="942"/>
      <c r="R1003" s="942"/>
      <c r="S1003" s="1365">
        <f t="shared" si="44"/>
        <v>0</v>
      </c>
      <c r="T1003" s="1502">
        <f>(L1003/M980)*U978</f>
        <v>0</v>
      </c>
      <c r="U1003" s="1510">
        <f t="shared" si="45"/>
        <v>0</v>
      </c>
      <c r="V1003" s="1504">
        <f>(N1003/M980)*U978</f>
        <v>0</v>
      </c>
      <c r="W1003" s="5478"/>
      <c r="X1003" s="529"/>
      <c r="Y1003" s="5357"/>
      <c r="Z1003" s="1288" t="s">
        <v>1382</v>
      </c>
      <c r="AA1003"/>
      <c r="AB1003" s="529"/>
    </row>
    <row r="1004" spans="1:28" ht="18" customHeight="1">
      <c r="A1004" s="5357"/>
      <c r="B1004" s="72"/>
      <c r="C1004" s="73"/>
      <c r="D1004" s="34"/>
      <c r="E1004" s="1505"/>
      <c r="F1004" s="982"/>
      <c r="G1004" s="982"/>
      <c r="H1004" s="982"/>
      <c r="I1004" s="982"/>
      <c r="J1004" s="1501">
        <f t="shared" si="46"/>
        <v>0</v>
      </c>
      <c r="K1004" s="979">
        <f t="shared" si="42"/>
        <v>0</v>
      </c>
      <c r="L1004" s="980">
        <f>IF(ISTEXT(B1004),B1004,IF(ISBLANK(B1004),0,(B1004/B980)*M980))</f>
        <v>0</v>
      </c>
      <c r="M1004" s="981">
        <f t="shared" si="47"/>
        <v>0</v>
      </c>
      <c r="N1004" s="35">
        <f>(K1004/B980)*M980</f>
        <v>0</v>
      </c>
      <c r="O1004" s="942"/>
      <c r="P1004" s="942"/>
      <c r="Q1004" s="942"/>
      <c r="R1004" s="942"/>
      <c r="S1004" s="1365">
        <f t="shared" si="44"/>
        <v>0</v>
      </c>
      <c r="T1004" s="1502">
        <f>(L1004/M980)*U978</f>
        <v>0</v>
      </c>
      <c r="U1004" s="1510">
        <f t="shared" si="45"/>
        <v>0</v>
      </c>
      <c r="V1004" s="1504">
        <f>(N1004/M980)*U978</f>
        <v>0</v>
      </c>
      <c r="W1004" s="5478"/>
      <c r="X1004" s="529"/>
      <c r="Y1004" s="5357"/>
      <c r="Z1004" s="1288" t="s">
        <v>1382</v>
      </c>
      <c r="AA1004"/>
      <c r="AB1004" s="529"/>
    </row>
    <row r="1005" spans="1:28" ht="18" customHeight="1">
      <c r="A1005" s="5357"/>
      <c r="B1005" s="72"/>
      <c r="C1005" s="73"/>
      <c r="D1005" s="34"/>
      <c r="E1005" s="1505"/>
      <c r="F1005" s="982"/>
      <c r="G1005" s="982"/>
      <c r="H1005" s="982"/>
      <c r="I1005" s="982"/>
      <c r="J1005" s="1501">
        <f t="shared" si="46"/>
        <v>0</v>
      </c>
      <c r="K1005" s="979">
        <f t="shared" si="42"/>
        <v>0</v>
      </c>
      <c r="L1005" s="980">
        <f>IF(ISTEXT(B1005),B1005,IF(ISBLANK(B1005),0,(B1005/B980)*M980))</f>
        <v>0</v>
      </c>
      <c r="M1005" s="981">
        <f t="shared" si="47"/>
        <v>0</v>
      </c>
      <c r="N1005" s="35">
        <f>(K1005/B980)*M980</f>
        <v>0</v>
      </c>
      <c r="O1005" s="942"/>
      <c r="P1005" s="942"/>
      <c r="Q1005" s="942"/>
      <c r="R1005" s="942"/>
      <c r="S1005" s="1365">
        <f t="shared" si="44"/>
        <v>0</v>
      </c>
      <c r="T1005" s="1502">
        <f>(L1005/M980)*U978</f>
        <v>0</v>
      </c>
      <c r="U1005" s="1510">
        <f t="shared" si="45"/>
        <v>0</v>
      </c>
      <c r="V1005" s="1504">
        <f>(N1005/M980)*U978</f>
        <v>0</v>
      </c>
      <c r="W1005" s="5478"/>
      <c r="X1005" s="529"/>
      <c r="Y1005" s="5357"/>
      <c r="Z1005" s="1288" t="s">
        <v>1382</v>
      </c>
      <c r="AA1005"/>
      <c r="AB1005" s="529"/>
    </row>
    <row r="1006" spans="1:28" ht="18" customHeight="1">
      <c r="A1006" s="5357"/>
      <c r="B1006" s="72"/>
      <c r="C1006" s="73"/>
      <c r="D1006" s="34"/>
      <c r="E1006" s="1505"/>
      <c r="F1006" s="982"/>
      <c r="G1006" s="982"/>
      <c r="H1006" s="982"/>
      <c r="I1006" s="982"/>
      <c r="J1006" s="1501">
        <f t="shared" si="46"/>
        <v>0</v>
      </c>
      <c r="K1006" s="979">
        <f t="shared" si="42"/>
        <v>0</v>
      </c>
      <c r="L1006" s="980">
        <f>IF(ISTEXT(B1006),B1006,IF(ISBLANK(B1006),0,(B1006/B980)*M980))</f>
        <v>0</v>
      </c>
      <c r="M1006" s="981">
        <f t="shared" si="47"/>
        <v>0</v>
      </c>
      <c r="N1006" s="35">
        <f>(K1006/B980)*M980</f>
        <v>0</v>
      </c>
      <c r="O1006" s="942"/>
      <c r="P1006" s="942"/>
      <c r="Q1006" s="942"/>
      <c r="R1006" s="942"/>
      <c r="S1006" s="1365">
        <f t="shared" si="44"/>
        <v>0</v>
      </c>
      <c r="T1006" s="1502">
        <f>(L1006/M980)*U978</f>
        <v>0</v>
      </c>
      <c r="U1006" s="1510">
        <f t="shared" si="45"/>
        <v>0</v>
      </c>
      <c r="V1006" s="1504">
        <f>(N1006/M980)*U978</f>
        <v>0</v>
      </c>
      <c r="W1006" s="5478"/>
      <c r="X1006" s="529"/>
      <c r="Y1006" s="5357"/>
      <c r="Z1006" s="1288" t="s">
        <v>1382</v>
      </c>
      <c r="AA1006"/>
      <c r="AB1006" s="529"/>
    </row>
    <row r="1007" spans="1:28" ht="18" customHeight="1">
      <c r="A1007" s="5357"/>
      <c r="B1007" s="72"/>
      <c r="C1007" s="73"/>
      <c r="D1007" s="34"/>
      <c r="E1007" s="1505"/>
      <c r="F1007" s="982"/>
      <c r="G1007" s="982"/>
      <c r="H1007" s="982"/>
      <c r="I1007" s="982"/>
      <c r="J1007" s="1501">
        <f t="shared" si="46"/>
        <v>0</v>
      </c>
      <c r="K1007" s="979">
        <f t="shared" si="42"/>
        <v>0</v>
      </c>
      <c r="L1007" s="980">
        <f>IF(ISTEXT(B1007),B1007,IF(ISBLANK(B1007),0,(B1007/B980)*M980))</f>
        <v>0</v>
      </c>
      <c r="M1007" s="981">
        <f t="shared" si="47"/>
        <v>0</v>
      </c>
      <c r="N1007" s="35">
        <f>(K1007/B980)*M980</f>
        <v>0</v>
      </c>
      <c r="O1007" s="942"/>
      <c r="P1007" s="942"/>
      <c r="Q1007" s="942"/>
      <c r="R1007" s="942"/>
      <c r="S1007" s="1365">
        <f t="shared" si="44"/>
        <v>0</v>
      </c>
      <c r="T1007" s="1502">
        <f>(L1007/M980)*U978</f>
        <v>0</v>
      </c>
      <c r="U1007" s="1510">
        <f t="shared" si="45"/>
        <v>0</v>
      </c>
      <c r="V1007" s="1504">
        <f>(N1007/M980)*U978</f>
        <v>0</v>
      </c>
      <c r="W1007" s="5478"/>
      <c r="X1007" s="529"/>
      <c r="Y1007" s="5357"/>
      <c r="Z1007" s="1288" t="s">
        <v>1382</v>
      </c>
      <c r="AA1007"/>
      <c r="AB1007" s="529"/>
    </row>
    <row r="1008" spans="1:28" ht="18" customHeight="1">
      <c r="A1008" s="5357"/>
      <c r="B1008" s="72"/>
      <c r="C1008" s="73"/>
      <c r="D1008" s="34"/>
      <c r="E1008" s="1505"/>
      <c r="F1008" s="982"/>
      <c r="G1008" s="982"/>
      <c r="H1008" s="982"/>
      <c r="I1008" s="982"/>
      <c r="J1008" s="1501">
        <f t="shared" si="46"/>
        <v>0</v>
      </c>
      <c r="K1008" s="979">
        <f t="shared" si="42"/>
        <v>0</v>
      </c>
      <c r="L1008" s="980">
        <f>IF(ISTEXT(B1008),B1008,IF(ISBLANK(B1008),0,(B1008/B980)*M980))</f>
        <v>0</v>
      </c>
      <c r="M1008" s="981">
        <f t="shared" si="47"/>
        <v>0</v>
      </c>
      <c r="N1008" s="35">
        <f>(K1008/B980)*M980</f>
        <v>0</v>
      </c>
      <c r="O1008" s="942"/>
      <c r="P1008" s="942"/>
      <c r="Q1008" s="942"/>
      <c r="R1008" s="942"/>
      <c r="S1008" s="1365">
        <f t="shared" si="44"/>
        <v>0</v>
      </c>
      <c r="T1008" s="1502">
        <f>(L1008/M980)*U978</f>
        <v>0</v>
      </c>
      <c r="U1008" s="1510">
        <f t="shared" si="45"/>
        <v>0</v>
      </c>
      <c r="V1008" s="1504">
        <f>(N1008/M980)*U978</f>
        <v>0</v>
      </c>
      <c r="W1008" s="5478"/>
      <c r="X1008" s="529"/>
      <c r="Y1008" s="5357"/>
      <c r="Z1008" s="1288" t="s">
        <v>1382</v>
      </c>
      <c r="AA1008"/>
      <c r="AB1008" s="529"/>
    </row>
    <row r="1009" spans="1:28" ht="18" customHeight="1">
      <c r="A1009" s="5357"/>
      <c r="B1009" s="72"/>
      <c r="C1009" s="73"/>
      <c r="D1009" s="34"/>
      <c r="E1009" s="1505"/>
      <c r="F1009" s="982"/>
      <c r="G1009" s="982"/>
      <c r="H1009" s="982"/>
      <c r="I1009" s="982"/>
      <c r="J1009" s="1501">
        <f t="shared" si="46"/>
        <v>0</v>
      </c>
      <c r="K1009" s="979">
        <f t="shared" si="42"/>
        <v>0</v>
      </c>
      <c r="L1009" s="980">
        <f>IF(ISTEXT(B1009),B1009,IF(ISBLANK(B1009),0,(B1009/B980)*M980))</f>
        <v>0</v>
      </c>
      <c r="M1009" s="981">
        <f t="shared" si="47"/>
        <v>0</v>
      </c>
      <c r="N1009" s="35">
        <f>(K1009/B980)*M980</f>
        <v>0</v>
      </c>
      <c r="O1009" s="942"/>
      <c r="P1009" s="942"/>
      <c r="Q1009" s="942"/>
      <c r="R1009" s="942"/>
      <c r="S1009" s="1365">
        <f t="shared" si="44"/>
        <v>0</v>
      </c>
      <c r="T1009" s="1502">
        <f>(L1009/M980)*U978</f>
        <v>0</v>
      </c>
      <c r="U1009" s="1510">
        <f t="shared" si="45"/>
        <v>0</v>
      </c>
      <c r="V1009" s="1504">
        <f>(N1009/M980)*U978</f>
        <v>0</v>
      </c>
      <c r="W1009" s="5478"/>
      <c r="X1009" s="529"/>
      <c r="Y1009" s="5357"/>
      <c r="Z1009" s="1288" t="s">
        <v>1382</v>
      </c>
      <c r="AA1009"/>
      <c r="AB1009" s="529"/>
    </row>
    <row r="1010" spans="1:28" ht="18" customHeight="1">
      <c r="A1010" s="5357"/>
      <c r="B1010" s="72"/>
      <c r="C1010" s="73"/>
      <c r="D1010" s="34"/>
      <c r="E1010" s="1505"/>
      <c r="F1010" s="982"/>
      <c r="G1010" s="982"/>
      <c r="H1010" s="982"/>
      <c r="I1010" s="982"/>
      <c r="J1010" s="1501">
        <f t="shared" si="46"/>
        <v>0</v>
      </c>
      <c r="K1010" s="979">
        <f t="shared" si="42"/>
        <v>0</v>
      </c>
      <c r="L1010" s="980">
        <f>IF(ISTEXT(B1010),B1010,IF(ISBLANK(B1010),0,(B1010/B980)*M980))</f>
        <v>0</v>
      </c>
      <c r="M1010" s="981">
        <f t="shared" si="47"/>
        <v>0</v>
      </c>
      <c r="N1010" s="35">
        <f>(K1010/B980)*M980</f>
        <v>0</v>
      </c>
      <c r="O1010" s="942"/>
      <c r="P1010" s="942"/>
      <c r="Q1010" s="942"/>
      <c r="R1010" s="942"/>
      <c r="S1010" s="1365">
        <f t="shared" si="44"/>
        <v>0</v>
      </c>
      <c r="T1010" s="1502">
        <f>(L1010/M980)*U978</f>
        <v>0</v>
      </c>
      <c r="U1010" s="1510">
        <f t="shared" si="45"/>
        <v>0</v>
      </c>
      <c r="V1010" s="1504">
        <f>(N1010/M980)*U978</f>
        <v>0</v>
      </c>
      <c r="W1010" s="5478"/>
      <c r="X1010" s="529"/>
      <c r="Y1010" s="5357"/>
      <c r="Z1010" s="1288" t="s">
        <v>1382</v>
      </c>
      <c r="AA1010"/>
      <c r="AB1010" s="529"/>
    </row>
    <row r="1011" spans="1:28" ht="18" customHeight="1">
      <c r="A1011" s="5357"/>
      <c r="B1011" s="72"/>
      <c r="C1011" s="73"/>
      <c r="D1011" s="34"/>
      <c r="E1011" s="1505"/>
      <c r="F1011" s="982"/>
      <c r="G1011" s="982"/>
      <c r="H1011" s="982"/>
      <c r="I1011" s="982"/>
      <c r="J1011" s="1501">
        <f t="shared" si="46"/>
        <v>0</v>
      </c>
      <c r="K1011" s="979">
        <f t="shared" si="42"/>
        <v>0</v>
      </c>
      <c r="L1011" s="980">
        <f>IF(ISTEXT(B1011),B1011,IF(ISBLANK(B1011),0,(B1011/B980)*M980))</f>
        <v>0</v>
      </c>
      <c r="M1011" s="981">
        <f t="shared" si="47"/>
        <v>0</v>
      </c>
      <c r="N1011" s="35">
        <f>(K1011/B980)*M980</f>
        <v>0</v>
      </c>
      <c r="O1011" s="942"/>
      <c r="P1011" s="942"/>
      <c r="Q1011" s="942"/>
      <c r="R1011" s="942"/>
      <c r="S1011" s="1365">
        <f t="shared" si="44"/>
        <v>0</v>
      </c>
      <c r="T1011" s="1502">
        <f>(L1011/M980)*U978</f>
        <v>0</v>
      </c>
      <c r="U1011" s="1510">
        <f t="shared" si="45"/>
        <v>0</v>
      </c>
      <c r="V1011" s="1504">
        <f>(N1011/M980)*U978</f>
        <v>0</v>
      </c>
      <c r="W1011" s="5478"/>
      <c r="X1011" s="529"/>
      <c r="Y1011" s="5357"/>
      <c r="Z1011" s="1288" t="s">
        <v>1382</v>
      </c>
      <c r="AA1011"/>
      <c r="AB1011" s="529"/>
    </row>
    <row r="1012" spans="1:28" ht="18" customHeight="1">
      <c r="A1012" s="5357"/>
      <c r="B1012" s="72"/>
      <c r="C1012" s="73"/>
      <c r="D1012" s="34"/>
      <c r="E1012" s="1505"/>
      <c r="F1012" s="982"/>
      <c r="G1012" s="982"/>
      <c r="H1012" s="982"/>
      <c r="I1012" s="982"/>
      <c r="J1012" s="1501">
        <f t="shared" si="46"/>
        <v>0</v>
      </c>
      <c r="K1012" s="979">
        <f t="shared" si="42"/>
        <v>0</v>
      </c>
      <c r="L1012" s="980">
        <f>IF(ISTEXT(B1012),B1012,IF(ISBLANK(B1012),0,(B1012/B980)*M980))</f>
        <v>0</v>
      </c>
      <c r="M1012" s="981">
        <f t="shared" si="47"/>
        <v>0</v>
      </c>
      <c r="N1012" s="35">
        <f>(K1012/B980)*M980</f>
        <v>0</v>
      </c>
      <c r="O1012" s="942"/>
      <c r="P1012" s="942"/>
      <c r="Q1012" s="942"/>
      <c r="R1012" s="942"/>
      <c r="S1012" s="1365">
        <f t="shared" si="44"/>
        <v>0</v>
      </c>
      <c r="T1012" s="1502">
        <f>(L1012/M980)*U978</f>
        <v>0</v>
      </c>
      <c r="U1012" s="1510">
        <f t="shared" si="45"/>
        <v>0</v>
      </c>
      <c r="V1012" s="1504">
        <f>(N1012/M980)*U978</f>
        <v>0</v>
      </c>
      <c r="W1012" s="5478"/>
      <c r="X1012" s="529"/>
      <c r="Y1012" s="5357"/>
      <c r="Z1012" s="1288" t="s">
        <v>1382</v>
      </c>
      <c r="AA1012"/>
      <c r="AB1012" s="529"/>
    </row>
    <row r="1013" spans="1:28" ht="18" customHeight="1">
      <c r="A1013" s="5357"/>
      <c r="B1013" s="72"/>
      <c r="C1013" s="73"/>
      <c r="D1013" s="34"/>
      <c r="E1013" s="1505"/>
      <c r="F1013" s="982"/>
      <c r="G1013" s="982"/>
      <c r="H1013" s="982"/>
      <c r="I1013" s="982"/>
      <c r="J1013" s="1501">
        <f t="shared" si="46"/>
        <v>0</v>
      </c>
      <c r="K1013" s="979">
        <f t="shared" si="42"/>
        <v>0</v>
      </c>
      <c r="L1013" s="980">
        <f>IF(ISTEXT(B1013),B1013,IF(ISBLANK(B1013),0,(B1013/B980)*M980))</f>
        <v>0</v>
      </c>
      <c r="M1013" s="981">
        <f t="shared" si="47"/>
        <v>0</v>
      </c>
      <c r="N1013" s="35">
        <f>(K1013/B980)*M980</f>
        <v>0</v>
      </c>
      <c r="O1013" s="942"/>
      <c r="P1013" s="942"/>
      <c r="Q1013" s="942"/>
      <c r="R1013" s="942"/>
      <c r="S1013" s="1365">
        <f t="shared" si="44"/>
        <v>0</v>
      </c>
      <c r="T1013" s="1502">
        <f>(L1013/M980)*U978</f>
        <v>0</v>
      </c>
      <c r="U1013" s="1510">
        <f t="shared" si="45"/>
        <v>0</v>
      </c>
      <c r="V1013" s="1504">
        <f>(N1013/M980)*U978</f>
        <v>0</v>
      </c>
      <c r="W1013" s="5478"/>
      <c r="X1013" s="529"/>
      <c r="Y1013" s="5357"/>
      <c r="Z1013" s="1288" t="s">
        <v>1382</v>
      </c>
      <c r="AA1013"/>
      <c r="AB1013" s="529"/>
    </row>
    <row r="1014" spans="1:28" ht="18" customHeight="1">
      <c r="A1014" s="5357"/>
      <c r="B1014" s="72"/>
      <c r="C1014" s="73"/>
      <c r="D1014" s="34"/>
      <c r="E1014" s="1505"/>
      <c r="F1014" s="982"/>
      <c r="G1014" s="982"/>
      <c r="H1014" s="982"/>
      <c r="I1014" s="982"/>
      <c r="J1014" s="1501">
        <f t="shared" si="46"/>
        <v>0</v>
      </c>
      <c r="K1014" s="979">
        <f t="shared" si="42"/>
        <v>0</v>
      </c>
      <c r="L1014" s="980">
        <f>IF(ISTEXT(B1014),B1014,IF(ISBLANK(B1014),0,(B1014/B980)*M980))</f>
        <v>0</v>
      </c>
      <c r="M1014" s="981">
        <f t="shared" si="47"/>
        <v>0</v>
      </c>
      <c r="N1014" s="35">
        <f>(K1014/B980)*M980</f>
        <v>0</v>
      </c>
      <c r="O1014" s="942"/>
      <c r="P1014" s="942"/>
      <c r="Q1014" s="942"/>
      <c r="R1014" s="942"/>
      <c r="S1014" s="1365">
        <f t="shared" si="44"/>
        <v>0</v>
      </c>
      <c r="T1014" s="1502">
        <f>(L1014/M980)*U978</f>
        <v>0</v>
      </c>
      <c r="U1014" s="1510">
        <f t="shared" si="45"/>
        <v>0</v>
      </c>
      <c r="V1014" s="1504">
        <f>(N1014/M980)*U978</f>
        <v>0</v>
      </c>
      <c r="W1014" s="5478"/>
      <c r="X1014" s="529"/>
      <c r="Y1014" s="5357"/>
      <c r="Z1014" s="1288" t="s">
        <v>1382</v>
      </c>
      <c r="AA1014"/>
      <c r="AB1014" s="529"/>
    </row>
    <row r="1015" spans="1:28" ht="18" customHeight="1">
      <c r="A1015" s="5357"/>
      <c r="B1015" s="72"/>
      <c r="C1015" s="73"/>
      <c r="D1015" s="34"/>
      <c r="E1015" s="1505"/>
      <c r="F1015" s="982"/>
      <c r="G1015" s="982"/>
      <c r="H1015" s="982"/>
      <c r="I1015" s="982"/>
      <c r="J1015" s="1501">
        <f t="shared" si="46"/>
        <v>0</v>
      </c>
      <c r="K1015" s="979">
        <f t="shared" si="42"/>
        <v>0</v>
      </c>
      <c r="L1015" s="980">
        <f>IF(ISTEXT(B1015),B1015,IF(ISBLANK(B1015),0,(B1015/B980)*M980))</f>
        <v>0</v>
      </c>
      <c r="M1015" s="981">
        <f t="shared" si="47"/>
        <v>0</v>
      </c>
      <c r="N1015" s="35">
        <f>(K1015/B980)*M980</f>
        <v>0</v>
      </c>
      <c r="O1015" s="942"/>
      <c r="P1015" s="942"/>
      <c r="Q1015" s="942"/>
      <c r="R1015" s="942"/>
      <c r="S1015" s="1365">
        <f t="shared" si="44"/>
        <v>0</v>
      </c>
      <c r="T1015" s="1502">
        <f>(L1015/M980)*U978</f>
        <v>0</v>
      </c>
      <c r="U1015" s="1510">
        <f t="shared" si="45"/>
        <v>0</v>
      </c>
      <c r="V1015" s="1504">
        <f>(N1015/M980)*U978</f>
        <v>0</v>
      </c>
      <c r="W1015" s="5478"/>
      <c r="X1015" s="529"/>
      <c r="Y1015" s="5357"/>
      <c r="Z1015" s="1288" t="s">
        <v>1382</v>
      </c>
      <c r="AA1015"/>
      <c r="AB1015" s="529"/>
    </row>
    <row r="1016" spans="1:28" ht="18" customHeight="1">
      <c r="A1016" s="5357"/>
      <c r="B1016" s="72"/>
      <c r="C1016" s="73"/>
      <c r="D1016" s="34"/>
      <c r="E1016" s="1505"/>
      <c r="F1016" s="982"/>
      <c r="G1016" s="982"/>
      <c r="H1016" s="982"/>
      <c r="I1016" s="982"/>
      <c r="J1016" s="1501">
        <f t="shared" si="46"/>
        <v>0</v>
      </c>
      <c r="K1016" s="979">
        <f t="shared" si="42"/>
        <v>0</v>
      </c>
      <c r="L1016" s="980">
        <f>IF(ISTEXT(B1016),B1016,IF(ISBLANK(B1016),0,(B1016/B980)*M980))</f>
        <v>0</v>
      </c>
      <c r="M1016" s="981">
        <f t="shared" si="47"/>
        <v>0</v>
      </c>
      <c r="N1016" s="35">
        <f>(K1016/B980)*M980</f>
        <v>0</v>
      </c>
      <c r="O1016" s="942"/>
      <c r="P1016" s="942"/>
      <c r="Q1016" s="942"/>
      <c r="R1016" s="942"/>
      <c r="S1016" s="1365">
        <f t="shared" si="44"/>
        <v>0</v>
      </c>
      <c r="T1016" s="1502">
        <f>(L1016/M980)*U978</f>
        <v>0</v>
      </c>
      <c r="U1016" s="1510">
        <f t="shared" si="45"/>
        <v>0</v>
      </c>
      <c r="V1016" s="1504">
        <f>(N1016/M980)*U978</f>
        <v>0</v>
      </c>
      <c r="W1016" s="5478"/>
      <c r="X1016" s="529"/>
      <c r="Y1016" s="5357"/>
      <c r="Z1016" s="1288" t="s">
        <v>1382</v>
      </c>
      <c r="AA1016"/>
      <c r="AB1016" s="529"/>
    </row>
    <row r="1017" spans="1:28" ht="18" customHeight="1">
      <c r="A1017" s="5357"/>
      <c r="B1017" s="72"/>
      <c r="C1017" s="73"/>
      <c r="D1017" s="34"/>
      <c r="E1017" s="1505"/>
      <c r="F1017" s="982"/>
      <c r="G1017" s="982"/>
      <c r="H1017" s="982"/>
      <c r="I1017" s="982"/>
      <c r="J1017" s="1501">
        <f t="shared" si="46"/>
        <v>0</v>
      </c>
      <c r="K1017" s="979">
        <f t="shared" si="42"/>
        <v>0</v>
      </c>
      <c r="L1017" s="980">
        <f>IF(ISTEXT(B1017),B1017,IF(ISBLANK(B1017),0,(B1017/B980)*M980))</f>
        <v>0</v>
      </c>
      <c r="M1017" s="981">
        <f t="shared" si="47"/>
        <v>0</v>
      </c>
      <c r="N1017" s="35">
        <f>(K1017/B980)*M980</f>
        <v>0</v>
      </c>
      <c r="O1017" s="942"/>
      <c r="P1017" s="942"/>
      <c r="Q1017" s="942"/>
      <c r="R1017" s="942"/>
      <c r="S1017" s="1365">
        <f t="shared" si="44"/>
        <v>0</v>
      </c>
      <c r="T1017" s="1502">
        <f>(L1017/M980)*U978</f>
        <v>0</v>
      </c>
      <c r="U1017" s="1510">
        <f t="shared" si="45"/>
        <v>0</v>
      </c>
      <c r="V1017" s="1504">
        <f>(N1017/M980)*U978</f>
        <v>0</v>
      </c>
      <c r="W1017" s="5478"/>
      <c r="X1017" s="529"/>
      <c r="Y1017" s="5357"/>
      <c r="Z1017" s="1288" t="s">
        <v>1382</v>
      </c>
      <c r="AA1017"/>
      <c r="AB1017" s="529"/>
    </row>
    <row r="1018" spans="1:28" ht="18" customHeight="1">
      <c r="A1018" s="5357"/>
      <c r="B1018" s="72"/>
      <c r="C1018" s="73"/>
      <c r="D1018" s="34"/>
      <c r="E1018" s="1505"/>
      <c r="F1018" s="982"/>
      <c r="G1018" s="982"/>
      <c r="H1018" s="982"/>
      <c r="I1018" s="982"/>
      <c r="J1018" s="1501">
        <f t="shared" si="46"/>
        <v>0</v>
      </c>
      <c r="K1018" s="979">
        <f t="shared" si="42"/>
        <v>0</v>
      </c>
      <c r="L1018" s="980">
        <f>IF(ISTEXT(B1018),B1018,IF(ISBLANK(B1018),0,(B1018/B980)*M980))</f>
        <v>0</v>
      </c>
      <c r="M1018" s="981">
        <f t="shared" si="47"/>
        <v>0</v>
      </c>
      <c r="N1018" s="35">
        <f>(K1018/B980)*M980</f>
        <v>0</v>
      </c>
      <c r="O1018" s="942"/>
      <c r="P1018" s="942"/>
      <c r="Q1018" s="942"/>
      <c r="R1018" s="942"/>
      <c r="S1018" s="1365">
        <f t="shared" si="44"/>
        <v>0</v>
      </c>
      <c r="T1018" s="1502">
        <f>(L1018/M980)*U978</f>
        <v>0</v>
      </c>
      <c r="U1018" s="1510">
        <f t="shared" si="45"/>
        <v>0</v>
      </c>
      <c r="V1018" s="1504">
        <f>(N1018/M980)*U978</f>
        <v>0</v>
      </c>
      <c r="W1018" s="5478"/>
      <c r="X1018" s="529"/>
      <c r="Y1018" s="5357"/>
      <c r="Z1018" s="1288" t="s">
        <v>1382</v>
      </c>
      <c r="AA1018"/>
      <c r="AB1018" s="529"/>
    </row>
    <row r="1019" spans="1:28" ht="18" customHeight="1">
      <c r="A1019" s="5357"/>
      <c r="B1019" s="72"/>
      <c r="C1019" s="73"/>
      <c r="D1019" s="34"/>
      <c r="E1019" s="1505"/>
      <c r="F1019" s="982"/>
      <c r="G1019" s="982"/>
      <c r="H1019" s="982"/>
      <c r="I1019" s="982"/>
      <c r="J1019" s="1501">
        <f t="shared" si="46"/>
        <v>0</v>
      </c>
      <c r="K1019" s="979">
        <f t="shared" si="42"/>
        <v>0</v>
      </c>
      <c r="L1019" s="980">
        <f>IF(ISTEXT(B1019),B1019,IF(ISBLANK(B1019),0,(B1019/B980)*M980))</f>
        <v>0</v>
      </c>
      <c r="M1019" s="981">
        <f t="shared" si="47"/>
        <v>0</v>
      </c>
      <c r="N1019" s="35">
        <f>(K1019/B980)*M980</f>
        <v>0</v>
      </c>
      <c r="O1019" s="942"/>
      <c r="P1019" s="942"/>
      <c r="Q1019" s="942"/>
      <c r="R1019" s="942"/>
      <c r="S1019" s="1365">
        <f t="shared" si="44"/>
        <v>0</v>
      </c>
      <c r="T1019" s="1502">
        <f>(L1019/M980)*U978</f>
        <v>0</v>
      </c>
      <c r="U1019" s="1510">
        <f t="shared" si="45"/>
        <v>0</v>
      </c>
      <c r="V1019" s="1504">
        <f>(N1019/M980)*U978</f>
        <v>0</v>
      </c>
      <c r="W1019" s="5478"/>
      <c r="X1019" s="529"/>
      <c r="Y1019" s="5357"/>
      <c r="Z1019" s="1288" t="s">
        <v>1382</v>
      </c>
      <c r="AA1019"/>
      <c r="AB1019" s="529"/>
    </row>
    <row r="1020" spans="1:28" ht="18" customHeight="1">
      <c r="A1020" s="5357"/>
      <c r="B1020" s="72"/>
      <c r="C1020" s="73"/>
      <c r="D1020" s="34"/>
      <c r="E1020" s="1505"/>
      <c r="F1020" s="982"/>
      <c r="G1020" s="982"/>
      <c r="H1020" s="982"/>
      <c r="I1020" s="982"/>
      <c r="J1020" s="1501">
        <f t="shared" si="46"/>
        <v>0</v>
      </c>
      <c r="K1020" s="979">
        <f t="shared" si="42"/>
        <v>0</v>
      </c>
      <c r="L1020" s="980">
        <f>IF(ISTEXT(B1020),B1020,IF(ISBLANK(B1020),0,(B1020/B980)*M980))</f>
        <v>0</v>
      </c>
      <c r="M1020" s="981">
        <f t="shared" si="47"/>
        <v>0</v>
      </c>
      <c r="N1020" s="35">
        <f>(K1020/B980)*M980</f>
        <v>0</v>
      </c>
      <c r="O1020" s="942"/>
      <c r="P1020" s="942"/>
      <c r="Q1020" s="942"/>
      <c r="R1020" s="942"/>
      <c r="S1020" s="1365">
        <f t="shared" si="44"/>
        <v>0</v>
      </c>
      <c r="T1020" s="1502">
        <f>(L1020/M980)*U978</f>
        <v>0</v>
      </c>
      <c r="U1020" s="1510">
        <f t="shared" si="45"/>
        <v>0</v>
      </c>
      <c r="V1020" s="1504">
        <f>(N1020/M980)*U978</f>
        <v>0</v>
      </c>
      <c r="W1020" s="5478"/>
      <c r="X1020" s="529"/>
      <c r="Y1020" s="5357"/>
      <c r="Z1020" s="1288" t="s">
        <v>1382</v>
      </c>
      <c r="AA1020"/>
      <c r="AB1020" s="529"/>
    </row>
    <row r="1021" spans="1:28" ht="18" customHeight="1">
      <c r="A1021" s="5357"/>
      <c r="B1021" s="72"/>
      <c r="C1021" s="73"/>
      <c r="D1021" s="34"/>
      <c r="E1021" s="1505"/>
      <c r="F1021" s="982"/>
      <c r="G1021" s="982"/>
      <c r="H1021" s="982"/>
      <c r="I1021" s="982"/>
      <c r="J1021" s="1501">
        <f t="shared" si="46"/>
        <v>0</v>
      </c>
      <c r="K1021" s="979">
        <f t="shared" si="42"/>
        <v>0</v>
      </c>
      <c r="L1021" s="980">
        <f>IF(ISTEXT(B1021),B1021,IF(ISBLANK(B1021),0,(B1021/B980)*M980))</f>
        <v>0</v>
      </c>
      <c r="M1021" s="981">
        <f t="shared" si="47"/>
        <v>0</v>
      </c>
      <c r="N1021" s="35">
        <f>(K1021/B980)*M980</f>
        <v>0</v>
      </c>
      <c r="O1021" s="942"/>
      <c r="P1021" s="942"/>
      <c r="Q1021" s="942"/>
      <c r="R1021" s="942"/>
      <c r="S1021" s="1365">
        <f t="shared" si="44"/>
        <v>0</v>
      </c>
      <c r="T1021" s="1502">
        <f>(L1021/M980)*U978</f>
        <v>0</v>
      </c>
      <c r="U1021" s="1510">
        <f t="shared" si="45"/>
        <v>0</v>
      </c>
      <c r="V1021" s="1504">
        <f>(N1021/M980)*U978</f>
        <v>0</v>
      </c>
      <c r="W1021" s="5478"/>
      <c r="X1021" s="529"/>
      <c r="Y1021" s="5357"/>
      <c r="Z1021" s="1288" t="s">
        <v>1382</v>
      </c>
      <c r="AA1021"/>
      <c r="AB1021" s="529"/>
    </row>
    <row r="1022" spans="1:28" ht="18" customHeight="1">
      <c r="A1022" s="5357"/>
      <c r="B1022" s="72"/>
      <c r="C1022" s="73"/>
      <c r="D1022" s="34"/>
      <c r="E1022" s="1505"/>
      <c r="F1022" s="982"/>
      <c r="G1022" s="982"/>
      <c r="H1022" s="982"/>
      <c r="I1022" s="982"/>
      <c r="J1022" s="1501">
        <f t="shared" si="46"/>
        <v>0</v>
      </c>
      <c r="K1022" s="979">
        <f t="shared" si="42"/>
        <v>0</v>
      </c>
      <c r="L1022" s="980">
        <f>IF(ISTEXT(B1022),B1022,IF(ISBLANK(B1022),0,(B1022/B980)*M980))</f>
        <v>0</v>
      </c>
      <c r="M1022" s="981">
        <f t="shared" si="47"/>
        <v>0</v>
      </c>
      <c r="N1022" s="35">
        <f>(K1022/B980)*M980</f>
        <v>0</v>
      </c>
      <c r="O1022" s="942"/>
      <c r="P1022" s="942"/>
      <c r="Q1022" s="942"/>
      <c r="R1022" s="942"/>
      <c r="S1022" s="1365">
        <f t="shared" si="44"/>
        <v>0</v>
      </c>
      <c r="T1022" s="1502">
        <f>(L1022/M980)*U978</f>
        <v>0</v>
      </c>
      <c r="U1022" s="1510">
        <f t="shared" si="45"/>
        <v>0</v>
      </c>
      <c r="V1022" s="1504">
        <f>(N1022/M980)*U978</f>
        <v>0</v>
      </c>
      <c r="W1022" s="5478"/>
      <c r="X1022" s="529"/>
      <c r="Y1022" s="5357"/>
      <c r="Z1022" s="1288" t="s">
        <v>1382</v>
      </c>
      <c r="AA1022"/>
      <c r="AB1022" s="529"/>
    </row>
    <row r="1023" spans="1:28" ht="18" customHeight="1">
      <c r="A1023" s="5357"/>
      <c r="B1023" s="72"/>
      <c r="C1023" s="73"/>
      <c r="D1023" s="34"/>
      <c r="E1023" s="1505"/>
      <c r="F1023" s="982"/>
      <c r="G1023" s="982"/>
      <c r="H1023" s="982"/>
      <c r="I1023" s="982"/>
      <c r="J1023" s="1501">
        <f t="shared" si="46"/>
        <v>0</v>
      </c>
      <c r="K1023" s="979">
        <f t="shared" si="42"/>
        <v>0</v>
      </c>
      <c r="L1023" s="980">
        <f>IF(ISTEXT(B1023),B1023,IF(ISBLANK(B1023),0,(B1023/B980)*M980))</f>
        <v>0</v>
      </c>
      <c r="M1023" s="981">
        <f t="shared" si="47"/>
        <v>0</v>
      </c>
      <c r="N1023" s="35">
        <f>(K1023/B980)*M980</f>
        <v>0</v>
      </c>
      <c r="O1023" s="942"/>
      <c r="P1023" s="942"/>
      <c r="Q1023" s="942"/>
      <c r="R1023" s="942"/>
      <c r="S1023" s="1365">
        <f t="shared" si="44"/>
        <v>0</v>
      </c>
      <c r="T1023" s="1502">
        <f>(L1023/M980)*U978</f>
        <v>0</v>
      </c>
      <c r="U1023" s="1510">
        <f t="shared" si="45"/>
        <v>0</v>
      </c>
      <c r="V1023" s="1504">
        <f>(N1023/M980)*U978</f>
        <v>0</v>
      </c>
      <c r="W1023" s="5478"/>
      <c r="X1023" s="529"/>
      <c r="Y1023" s="5357"/>
      <c r="Z1023" s="1288" t="s">
        <v>1382</v>
      </c>
      <c r="AA1023"/>
      <c r="AB1023" s="529"/>
    </row>
    <row r="1024" spans="1:28" ht="18" customHeight="1">
      <c r="A1024" s="5357"/>
      <c r="B1024" s="72"/>
      <c r="C1024" s="73"/>
      <c r="D1024" s="34"/>
      <c r="E1024" s="1505"/>
      <c r="F1024" s="982"/>
      <c r="G1024" s="982"/>
      <c r="H1024" s="982"/>
      <c r="I1024" s="982"/>
      <c r="J1024" s="1501">
        <f t="shared" si="46"/>
        <v>0</v>
      </c>
      <c r="K1024" s="979">
        <f t="shared" si="42"/>
        <v>0</v>
      </c>
      <c r="L1024" s="980">
        <f>IF(ISTEXT(B1024),B1024,IF(ISBLANK(B1024),0,(B1024/B980)*M980))</f>
        <v>0</v>
      </c>
      <c r="M1024" s="981">
        <f t="shared" si="47"/>
        <v>0</v>
      </c>
      <c r="N1024" s="35">
        <f>(K1024/B980)*M980</f>
        <v>0</v>
      </c>
      <c r="O1024" s="942"/>
      <c r="P1024" s="942"/>
      <c r="Q1024" s="942"/>
      <c r="R1024" s="942"/>
      <c r="S1024" s="1365">
        <f t="shared" si="44"/>
        <v>0</v>
      </c>
      <c r="T1024" s="1502">
        <f>(L1024/M980)*U978</f>
        <v>0</v>
      </c>
      <c r="U1024" s="1510">
        <f t="shared" si="45"/>
        <v>0</v>
      </c>
      <c r="V1024" s="1504">
        <f>(N1024/M980)*U978</f>
        <v>0</v>
      </c>
      <c r="W1024" s="5478"/>
      <c r="X1024" s="529"/>
      <c r="Y1024" s="5357"/>
      <c r="Z1024" s="1288" t="s">
        <v>1382</v>
      </c>
      <c r="AA1024"/>
      <c r="AB1024" s="529"/>
    </row>
    <row r="1025" spans="1:28" ht="18" customHeight="1">
      <c r="A1025" s="5357"/>
      <c r="B1025" s="72"/>
      <c r="C1025" s="73"/>
      <c r="D1025" s="34"/>
      <c r="E1025" s="1505"/>
      <c r="F1025" s="982"/>
      <c r="G1025" s="982"/>
      <c r="H1025" s="982"/>
      <c r="I1025" s="982"/>
      <c r="J1025" s="1501">
        <f t="shared" si="46"/>
        <v>0</v>
      </c>
      <c r="K1025" s="979">
        <f t="shared" si="42"/>
        <v>0</v>
      </c>
      <c r="L1025" s="980">
        <f>IF(ISTEXT(B1025),B1025,IF(ISBLANK(B1025),0,(B1025/B980)*M980))</f>
        <v>0</v>
      </c>
      <c r="M1025" s="981">
        <f t="shared" si="47"/>
        <v>0</v>
      </c>
      <c r="N1025" s="35">
        <f>(K1025/B980)*M980</f>
        <v>0</v>
      </c>
      <c r="O1025" s="942"/>
      <c r="P1025" s="942"/>
      <c r="Q1025" s="942"/>
      <c r="R1025" s="942"/>
      <c r="S1025" s="1365">
        <f t="shared" si="44"/>
        <v>0</v>
      </c>
      <c r="T1025" s="1502">
        <f>(L1025/M980)*U978</f>
        <v>0</v>
      </c>
      <c r="U1025" s="1510">
        <f t="shared" si="45"/>
        <v>0</v>
      </c>
      <c r="V1025" s="1504">
        <f>(N1025/M980)*U978</f>
        <v>0</v>
      </c>
      <c r="W1025" s="5478"/>
      <c r="X1025" s="529"/>
      <c r="Y1025" s="5357"/>
      <c r="Z1025" s="1288" t="s">
        <v>1382</v>
      </c>
      <c r="AA1025"/>
      <c r="AB1025" s="529"/>
    </row>
    <row r="1026" spans="1:28" ht="18" customHeight="1">
      <c r="A1026" s="5357"/>
      <c r="B1026" s="74"/>
      <c r="C1026" s="983"/>
      <c r="D1026" s="1052"/>
      <c r="E1026" s="1505"/>
      <c r="F1026" s="982"/>
      <c r="G1026" s="982"/>
      <c r="H1026" s="982"/>
      <c r="I1026" s="982"/>
      <c r="J1026" s="1501">
        <f t="shared" si="46"/>
        <v>0</v>
      </c>
      <c r="K1026" s="979">
        <f t="shared" si="42"/>
        <v>0</v>
      </c>
      <c r="L1026" s="980">
        <f>IF(ISTEXT(B1026),B1026,IF(ISBLANK(B1026),0,(B1026/B980)*M980))</f>
        <v>0</v>
      </c>
      <c r="M1026" s="981">
        <f t="shared" si="47"/>
        <v>0</v>
      </c>
      <c r="N1026" s="35">
        <f>(K1026/B980)*M980</f>
        <v>0</v>
      </c>
      <c r="O1026" s="942"/>
      <c r="P1026" s="942"/>
      <c r="Q1026" s="942"/>
      <c r="R1026" s="942"/>
      <c r="S1026" s="1365">
        <f t="shared" si="44"/>
        <v>0</v>
      </c>
      <c r="T1026" s="1502">
        <f>(L1026/M980)*U978</f>
        <v>0</v>
      </c>
      <c r="U1026" s="1510">
        <f t="shared" si="45"/>
        <v>0</v>
      </c>
      <c r="V1026" s="1504">
        <f>(N1026/M980)*U978</f>
        <v>0</v>
      </c>
      <c r="W1026" s="5478"/>
      <c r="X1026" s="529"/>
      <c r="Y1026" s="5357"/>
      <c r="Z1026" s="1288" t="s">
        <v>1382</v>
      </c>
      <c r="AA1026"/>
      <c r="AB1026" s="529"/>
    </row>
    <row r="1027" spans="1:28" ht="18" customHeight="1">
      <c r="A1027" s="5357"/>
      <c r="B1027" s="5568"/>
      <c r="C1027" s="5569"/>
      <c r="D1027" s="5569"/>
      <c r="E1027" s="5569"/>
      <c r="F1027" s="5569"/>
      <c r="G1027" s="5569"/>
      <c r="H1027" s="5569"/>
      <c r="I1027" s="5569"/>
      <c r="J1027" s="5569"/>
      <c r="K1027" s="5569"/>
      <c r="L1027" s="5569"/>
      <c r="M1027" s="5569"/>
      <c r="N1027" s="5570"/>
      <c r="O1027" s="1332"/>
      <c r="P1027" s="1333"/>
      <c r="Q1027" s="1333"/>
      <c r="R1027" s="1333"/>
      <c r="S1027" s="1334"/>
      <c r="T1027" s="1334"/>
      <c r="U1027" s="1334"/>
      <c r="V1027" s="1335"/>
      <c r="W1027" s="5478"/>
      <c r="X1027" s="529"/>
      <c r="Y1027" s="5357"/>
      <c r="Z1027" s="5507" t="s">
        <v>1444</v>
      </c>
      <c r="AA1027" s="5508"/>
      <c r="AB1027" s="529"/>
    </row>
    <row r="1028" spans="1:28" ht="18" customHeight="1">
      <c r="A1028" s="5357"/>
      <c r="B1028" s="1506"/>
      <c r="C1028" s="1053"/>
      <c r="D1028" s="1054">
        <f>SUM(D986:D1027)</f>
        <v>2E-3</v>
      </c>
      <c r="E1028" s="1054"/>
      <c r="F1028" s="1055"/>
      <c r="G1028" s="1055"/>
      <c r="H1028" s="1055"/>
      <c r="I1028" s="1055"/>
      <c r="J1028" s="1056"/>
      <c r="K1028" s="1056"/>
      <c r="L1028" s="1057"/>
      <c r="M1028" s="1057"/>
      <c r="N1028" s="36">
        <f>SUM(N986:N1027)</f>
        <v>5.0000000000000001E-3</v>
      </c>
      <c r="O1028" s="1332"/>
      <c r="P1028" s="1333"/>
      <c r="Q1028" s="1333"/>
      <c r="R1028" s="1333"/>
      <c r="S1028" s="1334"/>
      <c r="T1028" s="1334"/>
      <c r="U1028" s="1334"/>
      <c r="V1028" s="1335"/>
      <c r="W1028" s="5478"/>
      <c r="X1028" s="529"/>
      <c r="Y1028" s="5357"/>
      <c r="Z1028" s="5507"/>
      <c r="AA1028" s="5508"/>
      <c r="AB1028" s="529"/>
    </row>
    <row r="1029" spans="1:28" ht="18" customHeight="1">
      <c r="A1029" s="5357"/>
      <c r="B1029" s="5571" t="s">
        <v>550</v>
      </c>
      <c r="C1029" s="5572"/>
      <c r="D1029" s="5572"/>
      <c r="E1029" s="5572"/>
      <c r="F1029" s="5572"/>
      <c r="G1029" s="5572"/>
      <c r="H1029" s="5572"/>
      <c r="I1029" s="5572"/>
      <c r="J1029" s="5572"/>
      <c r="K1029" s="5572"/>
      <c r="L1029" s="5572"/>
      <c r="M1029" s="5572"/>
      <c r="N1029" s="5573"/>
      <c r="O1029" s="1326"/>
      <c r="P1029" s="1326"/>
      <c r="Q1029" s="1327"/>
      <c r="R1029" s="1328"/>
      <c r="S1029" s="1328"/>
      <c r="T1029" s="1328"/>
      <c r="U1029" s="1328"/>
      <c r="V1029" s="1329"/>
      <c r="W1029" s="5478"/>
      <c r="X1029" s="529"/>
      <c r="Y1029" s="5357"/>
      <c r="Z1029" s="5507"/>
      <c r="AA1029" s="5508"/>
      <c r="AB1029" s="529"/>
    </row>
    <row r="1030" spans="1:28" ht="18" customHeight="1">
      <c r="A1030" s="5357"/>
      <c r="B1030" s="1382"/>
      <c r="C1030" s="955" t="s">
        <v>295</v>
      </c>
      <c r="D1030" s="956"/>
      <c r="E1030" s="956"/>
      <c r="F1030" s="956"/>
      <c r="G1030" s="5323" t="s">
        <v>247</v>
      </c>
      <c r="H1030" s="5323"/>
      <c r="I1030" s="5323"/>
      <c r="J1030" s="5323"/>
      <c r="K1030" s="5323"/>
      <c r="L1030" s="5323"/>
      <c r="M1030" s="5323"/>
      <c r="N1030" s="5324"/>
      <c r="O1030" s="1326"/>
      <c r="P1030" s="1326"/>
      <c r="Q1030" s="1327"/>
      <c r="R1030" s="1328"/>
      <c r="S1030" s="1328"/>
      <c r="T1030" s="1328"/>
      <c r="U1030" s="1328"/>
      <c r="V1030" s="1329"/>
      <c r="W1030" s="5478"/>
      <c r="X1030" s="529"/>
      <c r="Y1030" s="5357"/>
      <c r="Z1030" s="1288" t="s">
        <v>1382</v>
      </c>
      <c r="AA1030"/>
      <c r="AB1030" s="529"/>
    </row>
    <row r="1031" spans="1:28" ht="18" customHeight="1">
      <c r="A1031" s="5357"/>
      <c r="B1031" s="1507"/>
      <c r="C1031" s="957" t="s">
        <v>316</v>
      </c>
      <c r="D1031" s="958" t="s">
        <v>345</v>
      </c>
      <c r="E1031" s="959"/>
      <c r="F1031" s="959"/>
      <c r="G1031" s="5323"/>
      <c r="H1031" s="5323"/>
      <c r="I1031" s="5323"/>
      <c r="J1031" s="5323"/>
      <c r="K1031" s="5323"/>
      <c r="L1031" s="5323"/>
      <c r="M1031" s="5323"/>
      <c r="N1031" s="5324"/>
      <c r="O1031" s="1326"/>
      <c r="P1031" s="1326"/>
      <c r="Q1031" s="1327"/>
      <c r="R1031" s="1328"/>
      <c r="S1031" s="1328"/>
      <c r="T1031" s="1328"/>
      <c r="U1031" s="1328"/>
      <c r="V1031" s="1329"/>
      <c r="W1031" s="5478"/>
      <c r="X1031" s="529"/>
      <c r="Y1031" s="5357"/>
      <c r="Z1031" s="1288" t="s">
        <v>1382</v>
      </c>
      <c r="AA1031"/>
      <c r="AB1031" s="529"/>
    </row>
    <row r="1032" spans="1:28" ht="18" customHeight="1">
      <c r="A1032" s="5357"/>
      <c r="B1032" s="1507"/>
      <c r="C1032" s="960" t="s">
        <v>297</v>
      </c>
      <c r="D1032" s="955" t="s">
        <v>298</v>
      </c>
      <c r="E1032" s="959"/>
      <c r="F1032" s="959"/>
      <c r="G1032" s="955"/>
      <c r="H1032" s="961"/>
      <c r="I1032" s="961"/>
      <c r="J1032" s="961"/>
      <c r="K1032" s="961"/>
      <c r="L1032" s="961"/>
      <c r="M1032" s="961"/>
      <c r="N1032" s="39"/>
      <c r="O1032" s="1326"/>
      <c r="P1032" s="1326"/>
      <c r="Q1032" s="1327"/>
      <c r="R1032" s="1328"/>
      <c r="S1032" s="1328"/>
      <c r="T1032" s="1328"/>
      <c r="U1032" s="1328"/>
      <c r="V1032" s="1329"/>
      <c r="W1032" s="5478"/>
      <c r="X1032" s="529"/>
      <c r="Y1032" s="5357"/>
      <c r="Z1032" s="1288" t="s">
        <v>1382</v>
      </c>
      <c r="AA1032"/>
      <c r="AB1032" s="529"/>
    </row>
    <row r="1033" spans="1:28" ht="18" customHeight="1">
      <c r="A1033" s="5357"/>
      <c r="B1033" s="1318"/>
      <c r="C1033" s="962"/>
      <c r="D1033" s="963"/>
      <c r="E1033" s="964"/>
      <c r="F1033" s="964"/>
      <c r="G1033" s="965"/>
      <c r="H1033" s="966"/>
      <c r="I1033" s="966"/>
      <c r="J1033" s="966"/>
      <c r="K1033" s="1062" t="s">
        <v>299</v>
      </c>
      <c r="L1033" s="966"/>
      <c r="M1033" s="966"/>
      <c r="N1033" s="40"/>
      <c r="O1033" s="1326"/>
      <c r="P1033" s="1326"/>
      <c r="Q1033" s="1327"/>
      <c r="R1033" s="1328"/>
      <c r="S1033" s="1328"/>
      <c r="T1033" s="1328"/>
      <c r="U1033" s="1328"/>
      <c r="V1033" s="1329"/>
      <c r="W1033" s="5478"/>
      <c r="X1033" s="529"/>
      <c r="Y1033" s="5357"/>
      <c r="Z1033" s="1288" t="s">
        <v>1382</v>
      </c>
      <c r="AA1033"/>
      <c r="AB1033" s="529"/>
    </row>
    <row r="1034" spans="1:28" ht="18" customHeight="1">
      <c r="A1034" s="5357"/>
      <c r="B1034" s="2896">
        <v>1</v>
      </c>
      <c r="C1034" s="968" t="s">
        <v>346</v>
      </c>
      <c r="D1034" s="374"/>
      <c r="E1034" s="374"/>
      <c r="F1034" s="374"/>
      <c r="G1034" s="374"/>
      <c r="H1034" s="374"/>
      <c r="I1034" s="374"/>
      <c r="J1034" s="374"/>
      <c r="K1034" s="1062" t="s">
        <v>300</v>
      </c>
      <c r="L1034" s="374"/>
      <c r="M1034" s="374"/>
      <c r="N1034" s="41"/>
      <c r="O1034" s="1326"/>
      <c r="P1034" s="1326"/>
      <c r="Q1034" s="1327"/>
      <c r="R1034" s="1328"/>
      <c r="S1034" s="1328"/>
      <c r="T1034" s="1328"/>
      <c r="U1034" s="1328"/>
      <c r="V1034" s="1329"/>
      <c r="W1034" s="5478"/>
      <c r="X1034" s="529"/>
      <c r="Y1034" s="5357"/>
      <c r="Z1034" s="1288" t="s">
        <v>1382</v>
      </c>
      <c r="AA1034"/>
      <c r="AB1034" s="529"/>
    </row>
    <row r="1035" spans="1:28" ht="18" customHeight="1">
      <c r="A1035" s="5357"/>
      <c r="B1035" s="2896">
        <f>LARGE(B1034:B1034,1)+1</f>
        <v>2</v>
      </c>
      <c r="C1035" s="967"/>
      <c r="D1035" s="374"/>
      <c r="E1035" s="374"/>
      <c r="F1035" s="374"/>
      <c r="G1035" s="374"/>
      <c r="H1035" s="374"/>
      <c r="I1035" s="374"/>
      <c r="J1035" s="374"/>
      <c r="K1035" s="1062" t="s">
        <v>302</v>
      </c>
      <c r="L1035" s="374"/>
      <c r="M1035" s="374"/>
      <c r="N1035" s="41"/>
      <c r="O1035" s="1326"/>
      <c r="P1035" s="1326"/>
      <c r="Q1035" s="1327"/>
      <c r="R1035" s="1328"/>
      <c r="S1035" s="1328"/>
      <c r="T1035" s="1328"/>
      <c r="U1035" s="1328"/>
      <c r="V1035" s="1329"/>
      <c r="W1035" s="5478"/>
      <c r="X1035" s="529"/>
      <c r="Y1035" s="5357"/>
      <c r="Z1035" s="1288" t="s">
        <v>1382</v>
      </c>
      <c r="AA1035"/>
      <c r="AB1035" s="529"/>
    </row>
    <row r="1036" spans="1:28" ht="18" customHeight="1">
      <c r="A1036" s="5357"/>
      <c r="B1036" s="2896">
        <f>LARGE(B1034:B1035,1)+1</f>
        <v>3</v>
      </c>
      <c r="C1036" s="968" t="s">
        <v>347</v>
      </c>
      <c r="D1036" s="374"/>
      <c r="E1036" s="374"/>
      <c r="F1036" s="374"/>
      <c r="G1036" s="374"/>
      <c r="H1036" s="374"/>
      <c r="I1036" s="374"/>
      <c r="J1036" s="374"/>
      <c r="K1036" s="374"/>
      <c r="L1036" s="374"/>
      <c r="M1036" s="374"/>
      <c r="N1036" s="41"/>
      <c r="O1036" s="1326"/>
      <c r="P1036" s="1326"/>
      <c r="Q1036" s="1327"/>
      <c r="R1036" s="1328"/>
      <c r="S1036" s="1328"/>
      <c r="T1036" s="1328"/>
      <c r="U1036" s="1328"/>
      <c r="V1036" s="1329"/>
      <c r="W1036" s="5478"/>
      <c r="X1036" s="529"/>
      <c r="Y1036" s="5357"/>
      <c r="Z1036" s="1288" t="s">
        <v>1382</v>
      </c>
      <c r="AA1036"/>
      <c r="AB1036" s="529"/>
    </row>
    <row r="1037" spans="1:28" ht="18" customHeight="1">
      <c r="A1037" s="5357"/>
      <c r="B1037" s="2896">
        <f>LARGE(B1034:B1036,1)+1</f>
        <v>4</v>
      </c>
      <c r="C1037" s="968"/>
      <c r="D1037" s="374"/>
      <c r="E1037" s="374"/>
      <c r="F1037" s="374"/>
      <c r="G1037" s="374"/>
      <c r="H1037" s="374"/>
      <c r="I1037" s="374"/>
      <c r="J1037" s="374"/>
      <c r="K1037" s="374"/>
      <c r="L1037" s="374"/>
      <c r="M1037" s="374"/>
      <c r="N1037" s="41"/>
      <c r="O1037" s="1326"/>
      <c r="P1037" s="1326"/>
      <c r="Q1037" s="1327"/>
      <c r="R1037" s="1328"/>
      <c r="S1037" s="1328"/>
      <c r="T1037" s="1328"/>
      <c r="U1037" s="1328"/>
      <c r="V1037" s="1329"/>
      <c r="W1037" s="5478"/>
      <c r="X1037" s="529"/>
      <c r="Y1037" s="5357"/>
      <c r="Z1037" s="1288" t="s">
        <v>1382</v>
      </c>
      <c r="AA1037"/>
      <c r="AB1037" s="529"/>
    </row>
    <row r="1038" spans="1:28" ht="18" customHeight="1">
      <c r="A1038" s="5357"/>
      <c r="B1038" s="2896">
        <f>LARGE(B1034:B1037,1)+1</f>
        <v>5</v>
      </c>
      <c r="C1038" s="968" t="s">
        <v>298</v>
      </c>
      <c r="D1038" s="374"/>
      <c r="E1038" s="374"/>
      <c r="F1038" s="374"/>
      <c r="G1038" s="374"/>
      <c r="H1038" s="374"/>
      <c r="I1038" s="374"/>
      <c r="J1038" s="374"/>
      <c r="K1038" s="374"/>
      <c r="L1038" s="374"/>
      <c r="M1038" s="374"/>
      <c r="N1038" s="41"/>
      <c r="O1038" s="1326"/>
      <c r="P1038" s="1326"/>
      <c r="Q1038" s="1327"/>
      <c r="R1038" s="1328"/>
      <c r="S1038" s="1328"/>
      <c r="T1038" s="1328"/>
      <c r="U1038" s="1328"/>
      <c r="V1038" s="1329"/>
      <c r="W1038" s="5478"/>
      <c r="X1038" s="529"/>
      <c r="Y1038" s="5357"/>
      <c r="Z1038" s="1288" t="s">
        <v>1382</v>
      </c>
      <c r="AA1038"/>
      <c r="AB1038" s="529"/>
    </row>
    <row r="1039" spans="1:28" ht="18" customHeight="1">
      <c r="A1039" s="5357"/>
      <c r="B1039" s="2896">
        <f>LARGE(B1034:B1038,1)+1</f>
        <v>6</v>
      </c>
      <c r="C1039" s="968"/>
      <c r="D1039" s="374"/>
      <c r="E1039" s="374"/>
      <c r="F1039" s="374"/>
      <c r="G1039" s="374"/>
      <c r="H1039" s="374"/>
      <c r="I1039" s="374"/>
      <c r="J1039" s="374"/>
      <c r="K1039" s="374"/>
      <c r="L1039" s="374"/>
      <c r="M1039" s="374"/>
      <c r="N1039" s="41"/>
      <c r="O1039" s="1326"/>
      <c r="P1039" s="1326"/>
      <c r="Q1039" s="1327"/>
      <c r="R1039" s="1328"/>
      <c r="S1039" s="1328"/>
      <c r="T1039" s="1328"/>
      <c r="U1039" s="1328"/>
      <c r="V1039" s="1329"/>
      <c r="W1039" s="5478"/>
      <c r="X1039" s="529"/>
      <c r="Y1039" s="5357"/>
      <c r="Z1039" s="1288" t="s">
        <v>1382</v>
      </c>
      <c r="AA1039"/>
      <c r="AB1039" s="529"/>
    </row>
    <row r="1040" spans="1:28" ht="18" customHeight="1">
      <c r="A1040" s="5357"/>
      <c r="B1040" s="2896">
        <f>LARGE(B1034:B1039,1)+1</f>
        <v>7</v>
      </c>
      <c r="C1040" s="968" t="s">
        <v>348</v>
      </c>
      <c r="D1040" s="374"/>
      <c r="E1040" s="374"/>
      <c r="F1040" s="374"/>
      <c r="G1040" s="374"/>
      <c r="H1040" s="374"/>
      <c r="I1040" s="374"/>
      <c r="J1040" s="374"/>
      <c r="K1040" s="374"/>
      <c r="L1040" s="374"/>
      <c r="M1040" s="374"/>
      <c r="N1040" s="41"/>
      <c r="O1040" s="1326"/>
      <c r="P1040" s="1326"/>
      <c r="Q1040" s="1327"/>
      <c r="R1040" s="1328"/>
      <c r="S1040" s="1328"/>
      <c r="T1040" s="1328"/>
      <c r="U1040" s="1328"/>
      <c r="V1040" s="1329"/>
      <c r="W1040" s="5478"/>
      <c r="X1040" s="529"/>
      <c r="Y1040" s="5357"/>
      <c r="Z1040" s="1288" t="s">
        <v>1382</v>
      </c>
      <c r="AA1040"/>
      <c r="AB1040" s="529"/>
    </row>
    <row r="1041" spans="1:28" ht="18" customHeight="1">
      <c r="A1041" s="5357"/>
      <c r="B1041" s="2896">
        <f>LARGE(B1034:B1040,1)+1</f>
        <v>8</v>
      </c>
      <c r="C1041" s="968"/>
      <c r="D1041" s="374"/>
      <c r="E1041" s="374"/>
      <c r="F1041" s="374"/>
      <c r="G1041" s="374"/>
      <c r="H1041" s="374"/>
      <c r="I1041" s="374"/>
      <c r="J1041" s="374"/>
      <c r="K1041" s="374"/>
      <c r="L1041" s="374"/>
      <c r="M1041" s="374"/>
      <c r="N1041" s="41"/>
      <c r="O1041" s="1326"/>
      <c r="P1041" s="1326"/>
      <c r="Q1041" s="1327"/>
      <c r="R1041" s="1328"/>
      <c r="S1041" s="1328"/>
      <c r="T1041" s="1328"/>
      <c r="U1041" s="1328"/>
      <c r="V1041" s="1329"/>
      <c r="W1041" s="5478"/>
      <c r="X1041" s="529"/>
      <c r="Y1041" s="5357"/>
      <c r="Z1041" s="1288" t="s">
        <v>1382</v>
      </c>
      <c r="AA1041"/>
      <c r="AB1041" s="529"/>
    </row>
    <row r="1042" spans="1:28" ht="18" customHeight="1">
      <c r="A1042" s="5357"/>
      <c r="B1042" s="2896">
        <f>LARGE(B1034:B1041,1)+1</f>
        <v>9</v>
      </c>
      <c r="C1042" s="968" t="s">
        <v>349</v>
      </c>
      <c r="D1042" s="374"/>
      <c r="E1042" s="374"/>
      <c r="F1042" s="374"/>
      <c r="G1042" s="374"/>
      <c r="H1042" s="374"/>
      <c r="I1042" s="374"/>
      <c r="J1042" s="374"/>
      <c r="K1042" s="374"/>
      <c r="L1042" s="374"/>
      <c r="M1042" s="374"/>
      <c r="N1042" s="41"/>
      <c r="O1042" s="1326"/>
      <c r="P1042" s="1326"/>
      <c r="Q1042" s="1327"/>
      <c r="R1042" s="1328"/>
      <c r="S1042" s="1328"/>
      <c r="T1042" s="1328"/>
      <c r="U1042" s="1328"/>
      <c r="V1042" s="1329"/>
      <c r="W1042" s="5478"/>
      <c r="X1042" s="529"/>
      <c r="Y1042" s="5357"/>
      <c r="Z1042" s="1288" t="s">
        <v>1382</v>
      </c>
      <c r="AA1042"/>
      <c r="AB1042" s="529"/>
    </row>
    <row r="1043" spans="1:28" ht="18" customHeight="1">
      <c r="A1043" s="5357"/>
      <c r="B1043" s="2896">
        <f>LARGE(B1034:B1042,1)+1</f>
        <v>10</v>
      </c>
      <c r="C1043" s="968"/>
      <c r="D1043" s="374"/>
      <c r="E1043" s="374"/>
      <c r="F1043" s="374"/>
      <c r="G1043" s="374"/>
      <c r="H1043" s="374"/>
      <c r="I1043" s="374"/>
      <c r="J1043" s="374"/>
      <c r="K1043" s="374"/>
      <c r="L1043" s="374"/>
      <c r="M1043" s="374"/>
      <c r="N1043" s="41"/>
      <c r="O1043" s="1326"/>
      <c r="P1043" s="1326"/>
      <c r="Q1043" s="1327"/>
      <c r="R1043" s="1328"/>
      <c r="S1043" s="1328"/>
      <c r="T1043" s="1328"/>
      <c r="U1043" s="1328"/>
      <c r="V1043" s="1329"/>
      <c r="W1043" s="5478"/>
      <c r="X1043" s="529"/>
      <c r="Y1043" s="5357"/>
      <c r="Z1043" s="1288" t="s">
        <v>1382</v>
      </c>
      <c r="AA1043"/>
      <c r="AB1043" s="529"/>
    </row>
    <row r="1044" spans="1:28" ht="18" customHeight="1">
      <c r="A1044" s="5357"/>
      <c r="B1044" s="2896">
        <f>LARGE(B1034:B1043,1)+1</f>
        <v>11</v>
      </c>
      <c r="C1044" s="968"/>
      <c r="D1044" s="374"/>
      <c r="E1044" s="374"/>
      <c r="F1044" s="374"/>
      <c r="G1044" s="374"/>
      <c r="H1044" s="374"/>
      <c r="I1044" s="374"/>
      <c r="J1044" s="374"/>
      <c r="K1044" s="374"/>
      <c r="L1044" s="374"/>
      <c r="M1044" s="374"/>
      <c r="N1044" s="41"/>
      <c r="O1044" s="1326"/>
      <c r="P1044" s="1326"/>
      <c r="Q1044" s="1327"/>
      <c r="R1044" s="1328"/>
      <c r="S1044" s="1328"/>
      <c r="T1044" s="1328"/>
      <c r="U1044" s="1328"/>
      <c r="V1044" s="1329"/>
      <c r="W1044" s="5478"/>
      <c r="X1044" s="529"/>
      <c r="Y1044" s="5357"/>
      <c r="Z1044" s="1288" t="s">
        <v>1382</v>
      </c>
      <c r="AA1044"/>
      <c r="AB1044" s="529"/>
    </row>
    <row r="1045" spans="1:28" ht="18" customHeight="1">
      <c r="A1045" s="5357"/>
      <c r="B1045" s="2896">
        <f>LARGE(B1034:B1044,1)+1</f>
        <v>12</v>
      </c>
      <c r="C1045" s="968"/>
      <c r="D1045" s="374"/>
      <c r="E1045" s="374"/>
      <c r="F1045" s="374"/>
      <c r="G1045" s="374"/>
      <c r="H1045" s="374"/>
      <c r="I1045" s="374"/>
      <c r="J1045" s="374"/>
      <c r="K1045" s="374"/>
      <c r="L1045" s="374"/>
      <c r="M1045" s="374"/>
      <c r="N1045" s="41"/>
      <c r="O1045" s="1326"/>
      <c r="P1045" s="1326"/>
      <c r="Q1045" s="1327"/>
      <c r="R1045" s="1328"/>
      <c r="S1045" s="1328"/>
      <c r="T1045" s="1328"/>
      <c r="U1045" s="1328"/>
      <c r="V1045" s="1329"/>
      <c r="W1045" s="5478"/>
      <c r="X1045" s="529"/>
      <c r="Y1045" s="5357"/>
      <c r="Z1045" s="1288" t="s">
        <v>1382</v>
      </c>
      <c r="AA1045"/>
      <c r="AB1045" s="529"/>
    </row>
    <row r="1046" spans="1:28" ht="18" customHeight="1">
      <c r="A1046" s="5357"/>
      <c r="B1046" s="2896">
        <f>LARGE(B1034:B1045,1)+1</f>
        <v>13</v>
      </c>
      <c r="C1046" s="968"/>
      <c r="D1046" s="374"/>
      <c r="E1046" s="374"/>
      <c r="F1046" s="374"/>
      <c r="G1046" s="374"/>
      <c r="H1046" s="374"/>
      <c r="I1046" s="374"/>
      <c r="J1046" s="374"/>
      <c r="K1046" s="374"/>
      <c r="L1046" s="374"/>
      <c r="M1046" s="374"/>
      <c r="N1046" s="41"/>
      <c r="O1046" s="1326"/>
      <c r="P1046" s="1326"/>
      <c r="Q1046" s="1327"/>
      <c r="R1046" s="1328"/>
      <c r="S1046" s="1328"/>
      <c r="T1046" s="1328"/>
      <c r="U1046" s="1328"/>
      <c r="V1046" s="1329"/>
      <c r="W1046" s="5478"/>
      <c r="X1046" s="529"/>
      <c r="Y1046" s="5357"/>
      <c r="Z1046" s="1288" t="s">
        <v>1382</v>
      </c>
      <c r="AA1046"/>
      <c r="AB1046" s="529"/>
    </row>
    <row r="1047" spans="1:28" ht="18" customHeight="1">
      <c r="A1047" s="5357"/>
      <c r="B1047" s="2896">
        <f>LARGE(B1034:B1046,1)+1</f>
        <v>14</v>
      </c>
      <c r="C1047" s="968"/>
      <c r="D1047" s="374"/>
      <c r="E1047" s="374"/>
      <c r="F1047" s="374"/>
      <c r="G1047" s="374"/>
      <c r="H1047" s="374"/>
      <c r="I1047" s="374"/>
      <c r="J1047" s="374"/>
      <c r="K1047" s="374"/>
      <c r="L1047" s="374"/>
      <c r="M1047" s="374"/>
      <c r="N1047" s="41"/>
      <c r="O1047" s="1326"/>
      <c r="P1047" s="1326"/>
      <c r="Q1047" s="1327"/>
      <c r="R1047" s="1328"/>
      <c r="S1047" s="1328"/>
      <c r="T1047" s="1328"/>
      <c r="U1047" s="1328"/>
      <c r="V1047" s="1329"/>
      <c r="W1047" s="5478"/>
      <c r="X1047" s="529"/>
      <c r="Y1047" s="5357"/>
      <c r="Z1047" s="1288" t="s">
        <v>1382</v>
      </c>
      <c r="AA1047"/>
      <c r="AB1047" s="529"/>
    </row>
    <row r="1048" spans="1:28" ht="18" customHeight="1">
      <c r="A1048" s="5357"/>
      <c r="B1048" s="2896">
        <f>LARGE(B1034:B1047,1)+1</f>
        <v>15</v>
      </c>
      <c r="C1048" s="968"/>
      <c r="D1048" s="374"/>
      <c r="E1048" s="374"/>
      <c r="F1048" s="374"/>
      <c r="G1048" s="374"/>
      <c r="H1048" s="374"/>
      <c r="I1048" s="374"/>
      <c r="J1048" s="374"/>
      <c r="K1048" s="374"/>
      <c r="L1048" s="374"/>
      <c r="M1048" s="374"/>
      <c r="N1048" s="41"/>
      <c r="O1048" s="1326"/>
      <c r="P1048" s="1326"/>
      <c r="Q1048" s="1327"/>
      <c r="R1048" s="1328"/>
      <c r="S1048" s="1328"/>
      <c r="T1048" s="1328"/>
      <c r="U1048" s="1328"/>
      <c r="V1048" s="1329"/>
      <c r="W1048" s="5478"/>
      <c r="X1048" s="529"/>
      <c r="Y1048" s="5357"/>
      <c r="Z1048" s="1288" t="s">
        <v>1382</v>
      </c>
      <c r="AA1048"/>
      <c r="AB1048" s="529"/>
    </row>
    <row r="1049" spans="1:28" ht="18" customHeight="1">
      <c r="A1049" s="5357"/>
      <c r="B1049" s="2896">
        <f>LARGE(B1034:B1048,1)+1</f>
        <v>16</v>
      </c>
      <c r="C1049" s="968"/>
      <c r="D1049" s="374"/>
      <c r="E1049" s="374"/>
      <c r="F1049" s="374"/>
      <c r="G1049" s="374"/>
      <c r="H1049" s="374"/>
      <c r="I1049" s="374"/>
      <c r="J1049" s="374"/>
      <c r="K1049" s="374"/>
      <c r="L1049" s="374"/>
      <c r="M1049" s="374"/>
      <c r="N1049" s="41"/>
      <c r="O1049" s="1326"/>
      <c r="P1049" s="1326"/>
      <c r="Q1049" s="1327"/>
      <c r="R1049" s="1328"/>
      <c r="S1049" s="1328"/>
      <c r="T1049" s="1328"/>
      <c r="U1049" s="1328"/>
      <c r="V1049" s="1329"/>
      <c r="W1049" s="5478"/>
      <c r="X1049" s="529"/>
      <c r="Y1049" s="5357"/>
      <c r="Z1049" s="1288" t="s">
        <v>1382</v>
      </c>
      <c r="AA1049"/>
      <c r="AB1049" s="529"/>
    </row>
    <row r="1050" spans="1:28" ht="18" customHeight="1">
      <c r="A1050" s="5357"/>
      <c r="B1050" s="2896">
        <f>LARGE(B1034:B1049,1)+1</f>
        <v>17</v>
      </c>
      <c r="C1050" s="968"/>
      <c r="D1050" s="374"/>
      <c r="E1050" s="374"/>
      <c r="F1050" s="374"/>
      <c r="G1050" s="374"/>
      <c r="H1050" s="374"/>
      <c r="I1050" s="374"/>
      <c r="J1050" s="374"/>
      <c r="K1050" s="374"/>
      <c r="L1050" s="374"/>
      <c r="M1050" s="374"/>
      <c r="N1050" s="41"/>
      <c r="O1050" s="1326"/>
      <c r="P1050" s="1326"/>
      <c r="Q1050" s="1327"/>
      <c r="R1050" s="1328"/>
      <c r="S1050" s="1328"/>
      <c r="T1050" s="1328"/>
      <c r="U1050" s="1328"/>
      <c r="V1050" s="1329"/>
      <c r="W1050" s="5478"/>
      <c r="X1050" s="529"/>
      <c r="Y1050" s="5357"/>
      <c r="Z1050" s="1288" t="s">
        <v>1382</v>
      </c>
      <c r="AA1050"/>
      <c r="AB1050" s="529"/>
    </row>
    <row r="1051" spans="1:28" ht="18" customHeight="1">
      <c r="A1051" s="5357"/>
      <c r="B1051" s="2896">
        <f>LARGE(B1034:B1050,1)+1</f>
        <v>18</v>
      </c>
      <c r="C1051" s="968"/>
      <c r="D1051" s="374"/>
      <c r="E1051" s="374"/>
      <c r="F1051" s="374"/>
      <c r="G1051" s="374"/>
      <c r="H1051" s="374"/>
      <c r="I1051" s="374"/>
      <c r="J1051" s="374"/>
      <c r="K1051" s="374"/>
      <c r="L1051" s="374"/>
      <c r="M1051" s="374"/>
      <c r="N1051" s="41"/>
      <c r="O1051" s="1326"/>
      <c r="P1051" s="1326"/>
      <c r="Q1051" s="1327"/>
      <c r="R1051" s="1328"/>
      <c r="S1051" s="1328"/>
      <c r="T1051" s="1328"/>
      <c r="U1051" s="1328"/>
      <c r="V1051" s="1329"/>
      <c r="W1051" s="5478"/>
      <c r="X1051" s="529"/>
      <c r="Y1051" s="5357"/>
      <c r="Z1051" s="1288" t="s">
        <v>1382</v>
      </c>
      <c r="AA1051"/>
      <c r="AB1051" s="529"/>
    </row>
    <row r="1052" spans="1:28" ht="18" customHeight="1">
      <c r="A1052" s="5357"/>
      <c r="B1052" s="2896">
        <f>LARGE(B1034:B1051,1)+1</f>
        <v>19</v>
      </c>
      <c r="C1052" s="968"/>
      <c r="D1052" s="374"/>
      <c r="E1052" s="374"/>
      <c r="F1052" s="374"/>
      <c r="G1052" s="374"/>
      <c r="H1052" s="374"/>
      <c r="I1052" s="374"/>
      <c r="J1052" s="374"/>
      <c r="K1052" s="374"/>
      <c r="L1052" s="374"/>
      <c r="M1052" s="374"/>
      <c r="N1052" s="41"/>
      <c r="O1052" s="1326"/>
      <c r="P1052" s="1326"/>
      <c r="Q1052" s="1327"/>
      <c r="R1052" s="1328"/>
      <c r="S1052" s="1328"/>
      <c r="T1052" s="1328"/>
      <c r="U1052" s="1328"/>
      <c r="V1052" s="1329"/>
      <c r="W1052" s="5478"/>
      <c r="X1052" s="529"/>
      <c r="Y1052" s="5357"/>
      <c r="Z1052" s="1288" t="s">
        <v>1382</v>
      </c>
      <c r="AA1052"/>
      <c r="AB1052" s="529"/>
    </row>
    <row r="1053" spans="1:28" ht="18" customHeight="1">
      <c r="A1053" s="5357"/>
      <c r="B1053" s="2896">
        <f>LARGE(B1034:B1052,1)+1</f>
        <v>20</v>
      </c>
      <c r="C1053" s="968"/>
      <c r="D1053" s="374"/>
      <c r="E1053" s="374"/>
      <c r="F1053" s="374"/>
      <c r="G1053" s="374"/>
      <c r="H1053" s="374"/>
      <c r="I1053" s="374"/>
      <c r="J1053" s="374"/>
      <c r="K1053" s="374"/>
      <c r="L1053" s="374"/>
      <c r="M1053" s="374"/>
      <c r="N1053" s="41"/>
      <c r="O1053" s="1326"/>
      <c r="P1053" s="1326"/>
      <c r="Q1053" s="1327"/>
      <c r="R1053" s="1328"/>
      <c r="S1053" s="1328"/>
      <c r="T1053" s="1328"/>
      <c r="U1053" s="1328"/>
      <c r="V1053" s="1329"/>
      <c r="W1053" s="5478"/>
      <c r="X1053" s="529"/>
      <c r="Y1053" s="5357"/>
      <c r="Z1053" s="1288" t="s">
        <v>1382</v>
      </c>
      <c r="AA1053"/>
      <c r="AB1053" s="529"/>
    </row>
    <row r="1054" spans="1:28" ht="18" customHeight="1">
      <c r="A1054" s="5357"/>
      <c r="B1054" s="2896">
        <f>LARGE(B1034:B1053,1)+1</f>
        <v>21</v>
      </c>
      <c r="C1054" s="968"/>
      <c r="D1054" s="374"/>
      <c r="E1054" s="374"/>
      <c r="F1054" s="374"/>
      <c r="G1054" s="374"/>
      <c r="H1054" s="374"/>
      <c r="I1054" s="374"/>
      <c r="J1054" s="374"/>
      <c r="K1054" s="374"/>
      <c r="L1054" s="374"/>
      <c r="M1054" s="374"/>
      <c r="N1054" s="41"/>
      <c r="O1054" s="1326"/>
      <c r="P1054" s="1326"/>
      <c r="Q1054" s="1327"/>
      <c r="R1054" s="1328"/>
      <c r="S1054" s="1328"/>
      <c r="T1054" s="1328"/>
      <c r="U1054" s="1328"/>
      <c r="V1054" s="1329"/>
      <c r="W1054" s="5478"/>
      <c r="X1054" s="529"/>
      <c r="Y1054" s="5357"/>
      <c r="Z1054" s="1288" t="s">
        <v>1382</v>
      </c>
      <c r="AA1054"/>
      <c r="AB1054" s="529"/>
    </row>
    <row r="1055" spans="1:28" ht="18" customHeight="1">
      <c r="A1055" s="5357"/>
      <c r="B1055" s="2896">
        <f>LARGE(B1034:B1054,1)+1</f>
        <v>22</v>
      </c>
      <c r="C1055" s="968"/>
      <c r="D1055" s="374"/>
      <c r="E1055" s="374"/>
      <c r="F1055" s="374"/>
      <c r="G1055" s="374"/>
      <c r="H1055" s="374"/>
      <c r="I1055" s="374"/>
      <c r="J1055" s="374"/>
      <c r="K1055" s="374"/>
      <c r="L1055" s="374"/>
      <c r="M1055" s="374"/>
      <c r="N1055" s="41"/>
      <c r="O1055" s="1326"/>
      <c r="P1055" s="1326"/>
      <c r="Q1055" s="1327"/>
      <c r="R1055" s="1328"/>
      <c r="S1055" s="1328"/>
      <c r="T1055" s="1328"/>
      <c r="U1055" s="1328"/>
      <c r="V1055" s="1329"/>
      <c r="W1055" s="5478"/>
      <c r="X1055" s="529"/>
      <c r="Y1055" s="5357"/>
      <c r="Z1055" s="1288" t="s">
        <v>1382</v>
      </c>
      <c r="AA1055"/>
      <c r="AB1055" s="529"/>
    </row>
    <row r="1056" spans="1:28" ht="18" customHeight="1">
      <c r="A1056" s="5357"/>
      <c r="B1056" s="2896">
        <f>LARGE(B1034:B1055,1)+1</f>
        <v>23</v>
      </c>
      <c r="C1056" s="968"/>
      <c r="D1056" s="374"/>
      <c r="E1056" s="374"/>
      <c r="F1056" s="374"/>
      <c r="G1056" s="374"/>
      <c r="H1056" s="374"/>
      <c r="I1056" s="374"/>
      <c r="J1056" s="374"/>
      <c r="K1056" s="374"/>
      <c r="L1056" s="374"/>
      <c r="M1056" s="374"/>
      <c r="N1056" s="41"/>
      <c r="O1056" s="1326"/>
      <c r="P1056" s="1326"/>
      <c r="Q1056" s="1327"/>
      <c r="R1056" s="1328"/>
      <c r="S1056" s="1328"/>
      <c r="T1056" s="1328"/>
      <c r="U1056" s="1328"/>
      <c r="V1056" s="1329"/>
      <c r="W1056" s="5478"/>
      <c r="X1056" s="529"/>
      <c r="Y1056" s="5357"/>
      <c r="Z1056" s="1288" t="s">
        <v>1382</v>
      </c>
      <c r="AA1056"/>
      <c r="AB1056" s="529"/>
    </row>
    <row r="1057" spans="1:28" ht="18" customHeight="1">
      <c r="A1057" s="5357"/>
      <c r="B1057" s="2896">
        <f>LARGE(B1034:B1056,1)+1</f>
        <v>24</v>
      </c>
      <c r="C1057" s="968"/>
      <c r="D1057" s="374"/>
      <c r="E1057" s="374"/>
      <c r="F1057" s="374"/>
      <c r="G1057" s="374"/>
      <c r="H1057" s="374"/>
      <c r="I1057" s="374"/>
      <c r="J1057" s="374"/>
      <c r="K1057" s="374"/>
      <c r="L1057" s="374"/>
      <c r="M1057" s="374"/>
      <c r="N1057" s="41"/>
      <c r="O1057" s="1326"/>
      <c r="P1057" s="1326"/>
      <c r="Q1057" s="1327"/>
      <c r="R1057" s="1328"/>
      <c r="S1057" s="1328"/>
      <c r="T1057" s="1328"/>
      <c r="U1057" s="1328"/>
      <c r="V1057" s="1329"/>
      <c r="W1057" s="5478"/>
      <c r="X1057" s="529"/>
      <c r="Y1057" s="5357"/>
      <c r="Z1057" s="1288" t="s">
        <v>1382</v>
      </c>
      <c r="AA1057"/>
      <c r="AB1057" s="529"/>
    </row>
    <row r="1058" spans="1:28" ht="18" customHeight="1">
      <c r="A1058" s="5357"/>
      <c r="B1058" s="2896">
        <f>LARGE(B1034:B1057,1)+1</f>
        <v>25</v>
      </c>
      <c r="C1058" s="968"/>
      <c r="D1058" s="374"/>
      <c r="E1058" s="374"/>
      <c r="F1058" s="374"/>
      <c r="G1058" s="374"/>
      <c r="H1058" s="374"/>
      <c r="I1058" s="374"/>
      <c r="J1058" s="374"/>
      <c r="K1058" s="374"/>
      <c r="L1058" s="374"/>
      <c r="M1058" s="374"/>
      <c r="N1058" s="41"/>
      <c r="O1058" s="1326"/>
      <c r="P1058" s="1326"/>
      <c r="Q1058" s="1327"/>
      <c r="R1058" s="1328"/>
      <c r="S1058" s="1328"/>
      <c r="T1058" s="1328"/>
      <c r="U1058" s="1328"/>
      <c r="V1058" s="1329"/>
      <c r="W1058" s="5478"/>
      <c r="X1058" s="529"/>
      <c r="Y1058" s="5357"/>
      <c r="Z1058" s="1288" t="s">
        <v>1382</v>
      </c>
      <c r="AA1058"/>
      <c r="AB1058" s="529"/>
    </row>
    <row r="1059" spans="1:28" ht="18" customHeight="1">
      <c r="A1059" s="5357"/>
      <c r="B1059" s="2896">
        <f>LARGE(B1034:B1058,1)+1</f>
        <v>26</v>
      </c>
      <c r="C1059" s="968"/>
      <c r="D1059" s="374"/>
      <c r="E1059" s="374"/>
      <c r="F1059" s="374"/>
      <c r="G1059" s="374"/>
      <c r="H1059" s="374"/>
      <c r="I1059" s="374"/>
      <c r="J1059" s="374"/>
      <c r="K1059" s="374"/>
      <c r="L1059" s="374"/>
      <c r="M1059" s="374"/>
      <c r="N1059" s="41"/>
      <c r="O1059" s="1326"/>
      <c r="P1059" s="1326"/>
      <c r="Q1059" s="1327"/>
      <c r="R1059" s="1328"/>
      <c r="S1059" s="1328"/>
      <c r="T1059" s="1328"/>
      <c r="U1059" s="1328"/>
      <c r="V1059" s="1329"/>
      <c r="W1059" s="5478"/>
      <c r="X1059" s="529"/>
      <c r="Y1059" s="5357"/>
      <c r="Z1059" s="1288" t="s">
        <v>1382</v>
      </c>
      <c r="AA1059"/>
      <c r="AB1059" s="529"/>
    </row>
    <row r="1060" spans="1:28" ht="18" customHeight="1">
      <c r="A1060" s="5357"/>
      <c r="B1060" s="2896">
        <f>LARGE(B1034:B1059,1)+1</f>
        <v>27</v>
      </c>
      <c r="C1060" s="968"/>
      <c r="D1060" s="374"/>
      <c r="E1060" s="374"/>
      <c r="F1060" s="374"/>
      <c r="G1060" s="374"/>
      <c r="H1060" s="374"/>
      <c r="I1060" s="374"/>
      <c r="J1060" s="374"/>
      <c r="K1060" s="374"/>
      <c r="L1060" s="374"/>
      <c r="M1060" s="374"/>
      <c r="N1060" s="41"/>
      <c r="O1060" s="1326"/>
      <c r="P1060" s="1326"/>
      <c r="Q1060" s="1327"/>
      <c r="R1060" s="1328"/>
      <c r="S1060" s="1328"/>
      <c r="T1060" s="1328"/>
      <c r="U1060" s="1328"/>
      <c r="V1060" s="1329"/>
      <c r="W1060" s="5478"/>
      <c r="X1060" s="529"/>
      <c r="Y1060" s="5357"/>
      <c r="Z1060" s="1288" t="s">
        <v>1382</v>
      </c>
      <c r="AA1060"/>
      <c r="AB1060" s="529"/>
    </row>
    <row r="1061" spans="1:28" ht="18" customHeight="1">
      <c r="A1061" s="5357"/>
      <c r="B1061" s="2896">
        <f>LARGE(B1034:B1060,1)+1</f>
        <v>28</v>
      </c>
      <c r="C1061" s="968"/>
      <c r="D1061" s="374"/>
      <c r="E1061" s="374"/>
      <c r="F1061" s="374"/>
      <c r="G1061" s="374"/>
      <c r="H1061" s="374"/>
      <c r="I1061" s="374"/>
      <c r="J1061" s="374"/>
      <c r="K1061" s="374"/>
      <c r="L1061" s="374"/>
      <c r="M1061" s="374"/>
      <c r="N1061" s="41"/>
      <c r="O1061" s="1326"/>
      <c r="P1061" s="1326"/>
      <c r="Q1061" s="1327"/>
      <c r="R1061" s="1328"/>
      <c r="S1061" s="1328"/>
      <c r="T1061" s="1328"/>
      <c r="U1061" s="1328"/>
      <c r="V1061" s="1329"/>
      <c r="W1061" s="5478"/>
      <c r="X1061" s="529"/>
      <c r="Y1061" s="5357"/>
      <c r="Z1061" s="1288" t="s">
        <v>1382</v>
      </c>
      <c r="AA1061"/>
      <c r="AB1061" s="529"/>
    </row>
    <row r="1062" spans="1:28" ht="18" customHeight="1">
      <c r="A1062" s="5357"/>
      <c r="B1062" s="2896">
        <f>LARGE(B1034:B1061,1)+1</f>
        <v>29</v>
      </c>
      <c r="C1062" s="968"/>
      <c r="D1062" s="374"/>
      <c r="E1062" s="374"/>
      <c r="F1062" s="374"/>
      <c r="G1062" s="374"/>
      <c r="H1062" s="374"/>
      <c r="I1062" s="374"/>
      <c r="J1062" s="374"/>
      <c r="K1062" s="374"/>
      <c r="L1062" s="374"/>
      <c r="M1062" s="374"/>
      <c r="N1062" s="41"/>
      <c r="O1062" s="1326"/>
      <c r="P1062" s="1326"/>
      <c r="Q1062" s="1327"/>
      <c r="R1062" s="1328"/>
      <c r="S1062" s="1328"/>
      <c r="T1062" s="1328"/>
      <c r="U1062" s="1328"/>
      <c r="V1062" s="1329"/>
      <c r="W1062" s="5478"/>
      <c r="X1062" s="529"/>
      <c r="Y1062" s="5357"/>
      <c r="Z1062" s="1288" t="s">
        <v>1382</v>
      </c>
      <c r="AA1062"/>
      <c r="AB1062" s="529"/>
    </row>
    <row r="1063" spans="1:28" ht="18" customHeight="1">
      <c r="A1063" s="5357"/>
      <c r="B1063" s="2896">
        <f>LARGE(B1034:B1062,1)+1</f>
        <v>30</v>
      </c>
      <c r="C1063" s="968"/>
      <c r="D1063" s="374"/>
      <c r="E1063" s="374"/>
      <c r="F1063" s="374"/>
      <c r="G1063" s="374"/>
      <c r="H1063" s="374"/>
      <c r="I1063" s="374"/>
      <c r="J1063" s="374"/>
      <c r="K1063" s="374"/>
      <c r="L1063" s="374"/>
      <c r="M1063" s="374"/>
      <c r="N1063" s="41"/>
      <c r="O1063" s="1326"/>
      <c r="P1063" s="1326"/>
      <c r="Q1063" s="1327"/>
      <c r="R1063" s="1328"/>
      <c r="S1063" s="1328"/>
      <c r="T1063" s="1328"/>
      <c r="U1063" s="1328"/>
      <c r="V1063" s="1329"/>
      <c r="W1063" s="5478"/>
      <c r="X1063" s="529"/>
      <c r="Y1063" s="5357"/>
      <c r="Z1063" s="1288" t="s">
        <v>1382</v>
      </c>
      <c r="AA1063"/>
      <c r="AB1063" s="529"/>
    </row>
    <row r="1064" spans="1:28" ht="18" customHeight="1">
      <c r="A1064" s="5357"/>
      <c r="B1064" s="2896">
        <f>LARGE(B1034:B1063,1)+1</f>
        <v>31</v>
      </c>
      <c r="C1064" s="968"/>
      <c r="D1064" s="374"/>
      <c r="E1064" s="374"/>
      <c r="F1064" s="374"/>
      <c r="G1064" s="374"/>
      <c r="H1064" s="374"/>
      <c r="I1064" s="374"/>
      <c r="J1064" s="374"/>
      <c r="K1064" s="374"/>
      <c r="L1064" s="374"/>
      <c r="M1064" s="374"/>
      <c r="N1064" s="41"/>
      <c r="O1064" s="1326"/>
      <c r="P1064" s="1326"/>
      <c r="Q1064" s="1327"/>
      <c r="R1064" s="1328"/>
      <c r="S1064" s="1328"/>
      <c r="T1064" s="1328"/>
      <c r="U1064" s="1328"/>
      <c r="V1064" s="1329"/>
      <c r="W1064" s="5478"/>
      <c r="X1064" s="529"/>
      <c r="Y1064" s="5357"/>
      <c r="Z1064" s="1288" t="s">
        <v>1382</v>
      </c>
      <c r="AA1064"/>
      <c r="AB1064" s="529"/>
    </row>
    <row r="1065" spans="1:28" ht="18" customHeight="1">
      <c r="A1065" s="5357"/>
      <c r="B1065" s="2896">
        <f>LARGE(B1034:B1064,1)+1</f>
        <v>32</v>
      </c>
      <c r="C1065" s="968"/>
      <c r="D1065" s="374"/>
      <c r="E1065" s="374"/>
      <c r="F1065" s="374"/>
      <c r="G1065" s="374"/>
      <c r="H1065" s="374"/>
      <c r="I1065" s="374"/>
      <c r="J1065" s="374"/>
      <c r="K1065" s="374"/>
      <c r="L1065" s="374"/>
      <c r="M1065" s="374"/>
      <c r="N1065" s="41"/>
      <c r="O1065" s="1326"/>
      <c r="P1065" s="1326"/>
      <c r="Q1065" s="1327"/>
      <c r="R1065" s="1328"/>
      <c r="S1065" s="1328"/>
      <c r="T1065" s="1328"/>
      <c r="U1065" s="1328"/>
      <c r="V1065" s="1329"/>
      <c r="W1065" s="5478"/>
      <c r="X1065" s="529"/>
      <c r="Y1065" s="5357"/>
      <c r="Z1065" s="1288" t="s">
        <v>1382</v>
      </c>
      <c r="AA1065"/>
      <c r="AB1065" s="529"/>
    </row>
    <row r="1066" spans="1:28" ht="18" customHeight="1">
      <c r="A1066" s="5357"/>
      <c r="B1066" s="2896">
        <f>LARGE(B1034:B1065,1)+1</f>
        <v>33</v>
      </c>
      <c r="C1066" s="968"/>
      <c r="D1066" s="374"/>
      <c r="E1066" s="374"/>
      <c r="F1066" s="374"/>
      <c r="G1066" s="374"/>
      <c r="H1066" s="374"/>
      <c r="I1066" s="374"/>
      <c r="J1066" s="374"/>
      <c r="K1066" s="374"/>
      <c r="L1066" s="374"/>
      <c r="M1066" s="374"/>
      <c r="N1066" s="41"/>
      <c r="O1066" s="1326"/>
      <c r="P1066" s="1326"/>
      <c r="Q1066" s="1327"/>
      <c r="R1066" s="1328"/>
      <c r="S1066" s="1328"/>
      <c r="T1066" s="1328"/>
      <c r="U1066" s="1328"/>
      <c r="V1066" s="1329"/>
      <c r="W1066" s="5478"/>
      <c r="X1066" s="529"/>
      <c r="Y1066" s="5357"/>
      <c r="Z1066" s="1288" t="s">
        <v>1382</v>
      </c>
      <c r="AA1066"/>
      <c r="AB1066" s="529"/>
    </row>
    <row r="1067" spans="1:28" ht="18" customHeight="1">
      <c r="A1067" s="5357"/>
      <c r="B1067" s="2896">
        <f>LARGE(B1034:B1066,1)+1</f>
        <v>34</v>
      </c>
      <c r="C1067" s="969"/>
      <c r="D1067" s="374"/>
      <c r="E1067" s="374"/>
      <c r="F1067" s="374"/>
      <c r="G1067" s="374"/>
      <c r="H1067" s="374"/>
      <c r="I1067" s="374"/>
      <c r="J1067" s="374"/>
      <c r="K1067" s="374"/>
      <c r="L1067" s="374"/>
      <c r="M1067" s="374"/>
      <c r="N1067" s="41"/>
      <c r="O1067" s="1326"/>
      <c r="P1067" s="1326"/>
      <c r="Q1067" s="1327"/>
      <c r="R1067" s="1328"/>
      <c r="S1067" s="1328"/>
      <c r="T1067" s="1328"/>
      <c r="U1067" s="1328"/>
      <c r="V1067" s="1329"/>
      <c r="W1067" s="5478"/>
      <c r="X1067" s="529"/>
      <c r="Y1067" s="5357"/>
      <c r="Z1067" s="1288" t="s">
        <v>1382</v>
      </c>
      <c r="AA1067"/>
      <c r="AB1067" s="529"/>
    </row>
    <row r="1068" spans="1:28" ht="18" customHeight="1">
      <c r="A1068" s="5357"/>
      <c r="B1068" s="2896">
        <f>LARGE(B1034:B1067,1)+1</f>
        <v>35</v>
      </c>
      <c r="C1068" s="969"/>
      <c r="D1068" s="374"/>
      <c r="E1068" s="374"/>
      <c r="F1068" s="374"/>
      <c r="G1068" s="374"/>
      <c r="H1068" s="374"/>
      <c r="I1068" s="374"/>
      <c r="J1068" s="374"/>
      <c r="K1068" s="374"/>
      <c r="L1068" s="374"/>
      <c r="M1068" s="374"/>
      <c r="N1068" s="41"/>
      <c r="O1068" s="1326"/>
      <c r="P1068" s="1326"/>
      <c r="Q1068" s="1327"/>
      <c r="R1068" s="1328"/>
      <c r="S1068" s="1328"/>
      <c r="T1068" s="1328"/>
      <c r="U1068" s="1328"/>
      <c r="V1068" s="1329"/>
      <c r="W1068" s="5478"/>
      <c r="X1068" s="529"/>
      <c r="Y1068" s="5357"/>
      <c r="Z1068" s="1288" t="s">
        <v>1382</v>
      </c>
      <c r="AA1068"/>
      <c r="AB1068" s="529"/>
    </row>
    <row r="1069" spans="1:28" ht="18" customHeight="1">
      <c r="A1069" s="5357"/>
      <c r="B1069" s="2896">
        <f>LARGE(B1034:B1068,1)+1</f>
        <v>36</v>
      </c>
      <c r="C1069" s="969"/>
      <c r="D1069" s="374"/>
      <c r="E1069" s="374"/>
      <c r="F1069" s="374"/>
      <c r="G1069" s="374"/>
      <c r="H1069" s="374"/>
      <c r="I1069" s="374"/>
      <c r="J1069" s="374"/>
      <c r="K1069" s="374"/>
      <c r="L1069" s="374"/>
      <c r="M1069" s="374"/>
      <c r="N1069" s="41"/>
      <c r="O1069" s="1326"/>
      <c r="P1069" s="1326"/>
      <c r="Q1069" s="1327"/>
      <c r="R1069" s="1328"/>
      <c r="S1069" s="1328"/>
      <c r="T1069" s="1328"/>
      <c r="U1069" s="1328"/>
      <c r="V1069" s="1329"/>
      <c r="W1069" s="5478"/>
      <c r="X1069" s="529"/>
      <c r="Y1069" s="5357"/>
      <c r="Z1069" s="1288" t="s">
        <v>1382</v>
      </c>
      <c r="AA1069"/>
      <c r="AB1069" s="529"/>
    </row>
    <row r="1070" spans="1:28" ht="18" customHeight="1">
      <c r="A1070" s="5357"/>
      <c r="B1070" s="2896">
        <f>LARGE(B1034:B1069,1)+1</f>
        <v>37</v>
      </c>
      <c r="C1070" s="969"/>
      <c r="D1070" s="374"/>
      <c r="E1070" s="374"/>
      <c r="F1070" s="374"/>
      <c r="G1070" s="374"/>
      <c r="H1070" s="374"/>
      <c r="I1070" s="374"/>
      <c r="J1070" s="374"/>
      <c r="K1070" s="374"/>
      <c r="L1070" s="374"/>
      <c r="M1070" s="374"/>
      <c r="N1070" s="41"/>
      <c r="O1070" s="1326"/>
      <c r="P1070" s="1326"/>
      <c r="Q1070" s="1327"/>
      <c r="R1070" s="1328"/>
      <c r="S1070" s="1328"/>
      <c r="T1070" s="1328"/>
      <c r="U1070" s="1328"/>
      <c r="V1070" s="1329"/>
      <c r="W1070" s="5478"/>
      <c r="X1070" s="529"/>
      <c r="Y1070" s="5357"/>
      <c r="Z1070" s="1288" t="s">
        <v>1382</v>
      </c>
      <c r="AA1070"/>
      <c r="AB1070" s="529"/>
    </row>
    <row r="1071" spans="1:28" ht="18" customHeight="1">
      <c r="A1071" s="5357"/>
      <c r="B1071" s="2896">
        <f>LARGE(B1034:B1070,1)+1</f>
        <v>38</v>
      </c>
      <c r="C1071" s="969"/>
      <c r="D1071" s="374"/>
      <c r="E1071" s="374"/>
      <c r="F1071" s="374"/>
      <c r="G1071" s="374"/>
      <c r="H1071" s="374"/>
      <c r="I1071" s="374"/>
      <c r="J1071" s="374"/>
      <c r="K1071" s="374"/>
      <c r="L1071" s="374"/>
      <c r="M1071" s="374"/>
      <c r="N1071" s="41"/>
      <c r="O1071" s="1326"/>
      <c r="P1071" s="1326"/>
      <c r="Q1071" s="1327"/>
      <c r="R1071" s="1328"/>
      <c r="S1071" s="1328"/>
      <c r="T1071" s="1328"/>
      <c r="U1071" s="1328"/>
      <c r="V1071" s="1329"/>
      <c r="W1071" s="5478"/>
      <c r="X1071" s="529"/>
      <c r="Y1071" s="5357"/>
      <c r="Z1071" s="1288" t="s">
        <v>1382</v>
      </c>
      <c r="AA1071"/>
      <c r="AB1071" s="529"/>
    </row>
    <row r="1072" spans="1:28" ht="18" customHeight="1">
      <c r="A1072" s="5357"/>
      <c r="B1072" s="2896">
        <f>LARGE(B1034:B1071,1)+1</f>
        <v>39</v>
      </c>
      <c r="C1072" s="969"/>
      <c r="D1072" s="374"/>
      <c r="E1072" s="374"/>
      <c r="F1072" s="374"/>
      <c r="G1072" s="374"/>
      <c r="H1072" s="374"/>
      <c r="I1072" s="374"/>
      <c r="J1072" s="374"/>
      <c r="K1072" s="374"/>
      <c r="L1072" s="374"/>
      <c r="M1072" s="374"/>
      <c r="N1072" s="41"/>
      <c r="O1072" s="1326"/>
      <c r="P1072" s="1326"/>
      <c r="Q1072" s="1327"/>
      <c r="R1072" s="1328"/>
      <c r="S1072" s="1328"/>
      <c r="T1072" s="1328"/>
      <c r="U1072" s="1328"/>
      <c r="V1072" s="1329"/>
      <c r="W1072" s="5478"/>
      <c r="X1072" s="529"/>
      <c r="Y1072" s="5357"/>
      <c r="Z1072" s="1288" t="s">
        <v>1382</v>
      </c>
      <c r="AA1072"/>
      <c r="AB1072" s="529"/>
    </row>
    <row r="1073" spans="1:28" ht="18" customHeight="1">
      <c r="A1073" s="5357"/>
      <c r="B1073" s="2896">
        <f>LARGE(B1034:B1072,1)+1</f>
        <v>40</v>
      </c>
      <c r="C1073" s="969"/>
      <c r="D1073" s="374"/>
      <c r="E1073" s="374"/>
      <c r="F1073" s="374"/>
      <c r="G1073" s="374"/>
      <c r="H1073" s="374"/>
      <c r="I1073" s="374"/>
      <c r="J1073" s="374"/>
      <c r="K1073" s="374"/>
      <c r="L1073" s="374"/>
      <c r="M1073" s="374"/>
      <c r="N1073" s="41"/>
      <c r="O1073" s="1326"/>
      <c r="P1073" s="1326"/>
      <c r="Q1073" s="1327"/>
      <c r="R1073" s="1328"/>
      <c r="S1073" s="1328"/>
      <c r="T1073" s="1328"/>
      <c r="U1073" s="1328"/>
      <c r="V1073" s="1329"/>
      <c r="W1073" s="5478"/>
      <c r="X1073" s="529"/>
      <c r="Y1073" s="5357"/>
      <c r="Z1073" s="1288" t="s">
        <v>1382</v>
      </c>
      <c r="AA1073"/>
      <c r="AB1073" s="529"/>
    </row>
    <row r="1074" spans="1:28" ht="18" customHeight="1">
      <c r="A1074" s="5357"/>
      <c r="B1074" s="2896">
        <f>LARGE(B1034:B1073,1)+1</f>
        <v>41</v>
      </c>
      <c r="C1074" s="42"/>
      <c r="D1074" s="1511" t="s">
        <v>109</v>
      </c>
      <c r="E1074" s="10"/>
      <c r="F1074" s="10"/>
      <c r="G1074" s="10"/>
      <c r="H1074" s="10"/>
      <c r="I1074" s="43"/>
      <c r="J1074" s="43"/>
      <c r="K1074" s="43"/>
      <c r="L1074" s="43"/>
      <c r="M1074" s="43"/>
      <c r="N1074" s="44"/>
      <c r="O1074" s="1326"/>
      <c r="P1074" s="1326"/>
      <c r="Q1074" s="1327"/>
      <c r="R1074" s="1328"/>
      <c r="S1074" s="1328"/>
      <c r="T1074" s="1328"/>
      <c r="U1074" s="1328"/>
      <c r="V1074" s="1329"/>
      <c r="W1074" s="5478"/>
      <c r="X1074" s="529"/>
      <c r="Y1074" s="5357"/>
      <c r="Z1074" s="1288" t="s">
        <v>1382</v>
      </c>
      <c r="AA1074"/>
      <c r="AB1074" s="529"/>
    </row>
    <row r="1075" spans="1:28" ht="18" customHeight="1">
      <c r="A1075" s="5357"/>
      <c r="B1075" s="5574"/>
      <c r="C1075" s="5575"/>
      <c r="D1075" s="5575"/>
      <c r="E1075" s="5575"/>
      <c r="F1075" s="5575"/>
      <c r="G1075" s="5575"/>
      <c r="H1075" s="5575"/>
      <c r="I1075" s="5575"/>
      <c r="J1075" s="5575"/>
      <c r="K1075" s="5575"/>
      <c r="L1075" s="5575"/>
      <c r="M1075" s="5575"/>
      <c r="N1075" s="5576"/>
      <c r="O1075" s="1326"/>
      <c r="P1075" s="1326"/>
      <c r="Q1075" s="1327"/>
      <c r="R1075" s="1328"/>
      <c r="S1075" s="1328"/>
      <c r="T1075" s="1328"/>
      <c r="U1075" s="1328"/>
      <c r="V1075" s="1329"/>
      <c r="W1075" s="5478"/>
      <c r="X1075" s="529"/>
      <c r="Y1075" s="5357"/>
      <c r="Z1075" s="1288" t="s">
        <v>1382</v>
      </c>
      <c r="AA1075"/>
      <c r="AB1075" s="529"/>
    </row>
    <row r="1076" spans="1:28" ht="18" customHeight="1">
      <c r="A1076" s="5357"/>
      <c r="B1076" s="1393" t="s">
        <v>248</v>
      </c>
      <c r="C1076" s="1508" t="s">
        <v>272</v>
      </c>
      <c r="D1076" s="5469"/>
      <c r="E1076" s="5329"/>
      <c r="F1076" s="5329"/>
      <c r="G1076" s="5329"/>
      <c r="H1076" s="5329"/>
      <c r="I1076" s="5329"/>
      <c r="J1076" s="5329"/>
      <c r="K1076" s="5329"/>
      <c r="L1076" s="5329"/>
      <c r="M1076" s="5329"/>
      <c r="N1076" s="5330"/>
      <c r="O1076" s="1326"/>
      <c r="P1076" s="1326"/>
      <c r="Q1076" s="1327"/>
      <c r="R1076" s="1328"/>
      <c r="S1076" s="1328"/>
      <c r="T1076" s="1328"/>
      <c r="U1076" s="1328"/>
      <c r="V1076" s="1329"/>
      <c r="W1076" s="5478"/>
      <c r="X1076" s="529"/>
      <c r="Y1076" s="5357"/>
      <c r="Z1076" s="1288" t="s">
        <v>1382</v>
      </c>
      <c r="AA1076"/>
      <c r="AB1076" s="529"/>
    </row>
    <row r="1077" spans="1:28" ht="18" customHeight="1">
      <c r="A1077" s="5357"/>
      <c r="B1077" s="5562"/>
      <c r="C1077" s="5563"/>
      <c r="D1077" s="5563"/>
      <c r="E1077" s="5563"/>
      <c r="F1077" s="5563"/>
      <c r="G1077" s="5563"/>
      <c r="H1077" s="5563"/>
      <c r="I1077" s="5563"/>
      <c r="J1077" s="5563"/>
      <c r="K1077" s="5563"/>
      <c r="L1077" s="5563"/>
      <c r="M1077" s="5563"/>
      <c r="N1077" s="5564"/>
      <c r="O1077" s="1326"/>
      <c r="P1077" s="1326"/>
      <c r="Q1077" s="1327"/>
      <c r="R1077" s="1328"/>
      <c r="S1077" s="1328"/>
      <c r="T1077" s="1328"/>
      <c r="U1077" s="1328"/>
      <c r="V1077" s="1329"/>
      <c r="W1077" s="5478"/>
      <c r="X1077" s="529"/>
      <c r="Y1077" s="5357"/>
      <c r="Z1077" s="1288" t="s">
        <v>1382</v>
      </c>
      <c r="AA1077"/>
      <c r="AB1077" s="529"/>
    </row>
    <row r="1078" spans="1:28" ht="18" customHeight="1">
      <c r="A1078" s="5357"/>
      <c r="B1078" s="5466" t="s">
        <v>1255</v>
      </c>
      <c r="C1078" s="5467"/>
      <c r="D1078" s="5467"/>
      <c r="E1078" s="5467"/>
      <c r="F1078" s="5467"/>
      <c r="G1078" s="5467"/>
      <c r="H1078" s="5467"/>
      <c r="I1078" s="5467"/>
      <c r="J1078" s="5467"/>
      <c r="K1078" s="5467"/>
      <c r="L1078" s="5467"/>
      <c r="M1078" s="5467"/>
      <c r="N1078" s="5468"/>
      <c r="O1078" s="1326"/>
      <c r="P1078" s="1326"/>
      <c r="Q1078" s="1327"/>
      <c r="R1078" s="1328"/>
      <c r="S1078" s="1328"/>
      <c r="T1078" s="1328"/>
      <c r="U1078" s="1328"/>
      <c r="V1078" s="1329"/>
      <c r="W1078" s="5478"/>
      <c r="X1078" s="529"/>
      <c r="Y1078" s="5357"/>
      <c r="Z1078" s="1288" t="s">
        <v>1382</v>
      </c>
      <c r="AA1078"/>
      <c r="AB1078" s="529"/>
    </row>
    <row r="1079" spans="1:28" ht="18" customHeight="1">
      <c r="A1079" s="5357"/>
      <c r="B1079" s="1395" t="s">
        <v>31</v>
      </c>
      <c r="C1079" s="37">
        <v>0.05</v>
      </c>
      <c r="D1079" s="1060">
        <v>0.05</v>
      </c>
      <c r="E1079" s="35">
        <v>0.05</v>
      </c>
      <c r="F1079" s="944" t="s">
        <v>307</v>
      </c>
      <c r="G1079" s="72">
        <v>4</v>
      </c>
      <c r="H1079" s="1060">
        <v>0.31</v>
      </c>
      <c r="I1079" s="980">
        <v>4</v>
      </c>
      <c r="K1079" s="944" t="s">
        <v>308</v>
      </c>
      <c r="L1079" s="72">
        <v>4</v>
      </c>
      <c r="M1079" s="1061">
        <v>0.6</v>
      </c>
      <c r="N1079" s="38">
        <v>0.6</v>
      </c>
      <c r="O1079" s="1326"/>
      <c r="P1079" s="1326"/>
      <c r="Q1079" s="1327"/>
      <c r="R1079" s="1328"/>
      <c r="S1079" s="1328"/>
      <c r="T1079" s="1328"/>
      <c r="U1079" s="1328"/>
      <c r="V1079" s="1329"/>
      <c r="W1079" s="5478"/>
      <c r="X1079" s="529"/>
      <c r="Y1079" s="5357"/>
      <c r="Z1079" s="1288" t="s">
        <v>1382</v>
      </c>
      <c r="AA1079"/>
      <c r="AB1079" s="529"/>
    </row>
    <row r="1080" spans="1:28" ht="18" customHeight="1">
      <c r="A1080" s="5357"/>
      <c r="B1080" s="5652" t="s">
        <v>388</v>
      </c>
      <c r="C1080" s="5653"/>
      <c r="D1080" s="5653"/>
      <c r="E1080" s="5653"/>
      <c r="F1080" s="5653"/>
      <c r="G1080" s="5653"/>
      <c r="H1080" s="5653"/>
      <c r="I1080" s="5653"/>
      <c r="J1080" s="5653"/>
      <c r="K1080" s="5653"/>
      <c r="L1080" s="5653"/>
      <c r="M1080" s="5653"/>
      <c r="N1080" s="5654"/>
      <c r="O1080" s="1326"/>
      <c r="P1080" s="1326"/>
      <c r="Q1080" s="1327"/>
      <c r="R1080" s="1328"/>
      <c r="S1080" s="1328"/>
      <c r="T1080" s="1328"/>
      <c r="U1080" s="1328"/>
      <c r="V1080" s="1329"/>
      <c r="W1080" s="5478"/>
      <c r="X1080" s="529"/>
      <c r="Y1080" s="5357"/>
      <c r="Z1080" s="1288" t="s">
        <v>1382</v>
      </c>
      <c r="AA1080"/>
      <c r="AB1080" s="529"/>
    </row>
    <row r="1081" spans="1:28" ht="18" customHeight="1">
      <c r="A1081" s="5357"/>
      <c r="B1081" s="1396" t="s">
        <v>27</v>
      </c>
      <c r="C1081" s="984" t="s">
        <v>1276</v>
      </c>
      <c r="D1081" s="985"/>
      <c r="E1081" s="985"/>
      <c r="F1081" s="985"/>
      <c r="G1081" s="985"/>
      <c r="H1081" s="985"/>
      <c r="I1081" s="986"/>
      <c r="J1081" s="986"/>
      <c r="K1081" s="986"/>
      <c r="L1081" s="986"/>
      <c r="M1081" s="986"/>
      <c r="N1081" s="29"/>
      <c r="O1081" s="1326"/>
      <c r="P1081" s="1326"/>
      <c r="Q1081" s="1327"/>
      <c r="R1081" s="1328"/>
      <c r="S1081" s="1328"/>
      <c r="T1081" s="1328"/>
      <c r="U1081" s="1328"/>
      <c r="V1081" s="1329"/>
      <c r="W1081" s="5478"/>
      <c r="X1081" s="529"/>
      <c r="Y1081" s="5357"/>
      <c r="Z1081" s="1288" t="s">
        <v>1382</v>
      </c>
      <c r="AA1081"/>
      <c r="AB1081" s="529"/>
    </row>
    <row r="1082" spans="1:28" ht="18" customHeight="1">
      <c r="A1082" s="5357"/>
      <c r="B1082" s="5314" t="s">
        <v>30</v>
      </c>
      <c r="C1082" s="987" t="s">
        <v>32</v>
      </c>
      <c r="D1082" s="985"/>
      <c r="E1082" s="985"/>
      <c r="F1082" s="985"/>
      <c r="G1082" s="985"/>
      <c r="H1082" s="985"/>
      <c r="I1082" s="986"/>
      <c r="J1082" s="986"/>
      <c r="K1082" s="986"/>
      <c r="L1082" s="986"/>
      <c r="M1082" s="986"/>
      <c r="N1082" s="29"/>
      <c r="O1082" s="1326"/>
      <c r="P1082" s="1326"/>
      <c r="Q1082" s="1327"/>
      <c r="R1082" s="1328"/>
      <c r="S1082" s="1328"/>
      <c r="T1082" s="1328"/>
      <c r="U1082" s="1328"/>
      <c r="V1082" s="1329"/>
      <c r="W1082" s="5478"/>
      <c r="X1082" s="529"/>
      <c r="Y1082" s="5357"/>
      <c r="Z1082" s="1288" t="s">
        <v>1382</v>
      </c>
      <c r="AA1082"/>
      <c r="AB1082" s="529"/>
    </row>
    <row r="1083" spans="1:28" ht="18" customHeight="1">
      <c r="A1083" s="5357"/>
      <c r="B1083" s="5314"/>
      <c r="C1083" s="987" t="s">
        <v>1259</v>
      </c>
      <c r="D1083" s="985"/>
      <c r="E1083" s="985"/>
      <c r="F1083" s="985"/>
      <c r="G1083" s="985"/>
      <c r="H1083" s="985"/>
      <c r="I1083" s="986"/>
      <c r="J1083" s="986"/>
      <c r="K1083" s="986"/>
      <c r="L1083" s="986"/>
      <c r="M1083" s="986"/>
      <c r="N1083" s="29"/>
      <c r="O1083" s="1326"/>
      <c r="P1083" s="1326"/>
      <c r="Q1083" s="1327"/>
      <c r="R1083" s="1328"/>
      <c r="S1083" s="1328"/>
      <c r="T1083" s="1328"/>
      <c r="U1083" s="1328"/>
      <c r="V1083" s="1329"/>
      <c r="W1083" s="5478"/>
      <c r="X1083" s="529"/>
      <c r="Y1083" s="5357"/>
      <c r="Z1083" s="1288" t="s">
        <v>1382</v>
      </c>
      <c r="AA1083"/>
      <c r="AB1083" s="529"/>
    </row>
    <row r="1084" spans="1:28" ht="18" customHeight="1">
      <c r="A1084" s="5357"/>
      <c r="B1084" s="5314"/>
      <c r="C1084" s="987" t="s">
        <v>1268</v>
      </c>
      <c r="D1084" s="985"/>
      <c r="E1084" s="985"/>
      <c r="F1084" s="985"/>
      <c r="G1084" s="985"/>
      <c r="H1084" s="985"/>
      <c r="I1084" s="986"/>
      <c r="J1084" s="986"/>
      <c r="K1084" s="986"/>
      <c r="L1084" s="986"/>
      <c r="M1084" s="986"/>
      <c r="N1084" s="29"/>
      <c r="O1084" s="1326"/>
      <c r="P1084" s="1326"/>
      <c r="Q1084" s="1327"/>
      <c r="R1084" s="1328"/>
      <c r="S1084" s="1328"/>
      <c r="T1084" s="1328"/>
      <c r="U1084" s="1328"/>
      <c r="V1084" s="1329"/>
      <c r="W1084" s="5478"/>
      <c r="X1084" s="529"/>
      <c r="Y1084" s="5357"/>
      <c r="Z1084" s="1288" t="s">
        <v>1382</v>
      </c>
      <c r="AA1084"/>
      <c r="AB1084" s="529"/>
    </row>
    <row r="1085" spans="1:28" ht="18" customHeight="1">
      <c r="A1085" s="5357"/>
      <c r="B1085" s="1397" t="s">
        <v>248</v>
      </c>
      <c r="C1085" s="988" t="s">
        <v>279</v>
      </c>
      <c r="D1085" s="985"/>
      <c r="E1085" s="985"/>
      <c r="F1085" s="985"/>
      <c r="G1085" s="985"/>
      <c r="H1085" s="985"/>
      <c r="I1085" s="986"/>
      <c r="J1085" s="986"/>
      <c r="K1085" s="986"/>
      <c r="L1085" s="986"/>
      <c r="M1085" s="986"/>
      <c r="N1085" s="29"/>
      <c r="O1085" s="1326"/>
      <c r="P1085" s="1326"/>
      <c r="Q1085" s="1327"/>
      <c r="R1085" s="1328"/>
      <c r="S1085" s="1328"/>
      <c r="T1085" s="1328"/>
      <c r="U1085" s="1328"/>
      <c r="V1085" s="1329"/>
      <c r="W1085" s="5478"/>
      <c r="X1085" s="529"/>
      <c r="Y1085" s="5357"/>
      <c r="Z1085" s="1288" t="s">
        <v>1382</v>
      </c>
      <c r="AA1085"/>
      <c r="AB1085" s="529"/>
    </row>
    <row r="1086" spans="1:28" ht="18" customHeight="1">
      <c r="A1086" s="5357"/>
      <c r="B1086" s="1398" t="s">
        <v>12</v>
      </c>
      <c r="C1086" s="989" t="s">
        <v>23</v>
      </c>
      <c r="D1086" s="985"/>
      <c r="E1086" s="985"/>
      <c r="F1086" s="985"/>
      <c r="G1086" s="985"/>
      <c r="H1086" s="985"/>
      <c r="I1086" s="986"/>
      <c r="J1086" s="986"/>
      <c r="K1086" s="986"/>
      <c r="L1086" s="986"/>
      <c r="M1086" s="986"/>
      <c r="N1086" s="29"/>
      <c r="O1086" s="1326"/>
      <c r="P1086" s="1326"/>
      <c r="Q1086" s="1327"/>
      <c r="R1086" s="1328"/>
      <c r="S1086" s="1328"/>
      <c r="T1086" s="1328"/>
      <c r="U1086" s="1328"/>
      <c r="V1086" s="1329"/>
      <c r="W1086" s="5478"/>
      <c r="X1086" s="529"/>
      <c r="Y1086" s="5357"/>
      <c r="Z1086" s="1288" t="s">
        <v>1382</v>
      </c>
      <c r="AA1086"/>
      <c r="AB1086" s="529"/>
    </row>
    <row r="1087" spans="1:28" ht="18" customHeight="1">
      <c r="A1087" s="5357"/>
      <c r="B1087" s="1399"/>
      <c r="C1087" s="990" t="s">
        <v>1258</v>
      </c>
      <c r="D1087" s="985"/>
      <c r="E1087" s="985"/>
      <c r="F1087" s="985"/>
      <c r="G1087" s="985"/>
      <c r="H1087" s="985"/>
      <c r="I1087" s="986"/>
      <c r="J1087" s="986"/>
      <c r="K1087" s="986"/>
      <c r="L1087" s="986"/>
      <c r="M1087" s="986"/>
      <c r="N1087" s="29"/>
      <c r="O1087" s="1326"/>
      <c r="P1087" s="1326"/>
      <c r="Q1087" s="1327"/>
      <c r="R1087" s="1328"/>
      <c r="S1087" s="1328"/>
      <c r="T1087" s="1328"/>
      <c r="U1087" s="1328"/>
      <c r="V1087" s="1329"/>
      <c r="W1087" s="5478"/>
      <c r="X1087" s="529"/>
      <c r="Y1087" s="5357"/>
      <c r="Z1087" s="1288" t="s">
        <v>1382</v>
      </c>
      <c r="AA1087"/>
      <c r="AB1087" s="529"/>
    </row>
    <row r="1088" spans="1:28" ht="18" customHeight="1">
      <c r="A1088" s="5357"/>
      <c r="B1088" s="1399" t="s">
        <v>13</v>
      </c>
      <c r="C1088" s="991" t="s">
        <v>24</v>
      </c>
      <c r="D1088" s="985"/>
      <c r="E1088" s="985"/>
      <c r="F1088" s="985"/>
      <c r="G1088" s="985"/>
      <c r="H1088" s="985"/>
      <c r="I1088" s="986"/>
      <c r="J1088" s="986"/>
      <c r="K1088" s="986"/>
      <c r="L1088" s="986"/>
      <c r="M1088" s="986"/>
      <c r="N1088" s="29"/>
      <c r="O1088" s="1326"/>
      <c r="P1088" s="1326"/>
      <c r="Q1088" s="1327"/>
      <c r="R1088" s="1328"/>
      <c r="S1088" s="1328"/>
      <c r="T1088" s="1328"/>
      <c r="U1088" s="1328"/>
      <c r="V1088" s="1329"/>
      <c r="W1088" s="5478"/>
      <c r="X1088" s="529"/>
      <c r="Y1088" s="5357"/>
      <c r="Z1088" s="1288" t="s">
        <v>1382</v>
      </c>
      <c r="AA1088"/>
      <c r="AB1088" s="529"/>
    </row>
    <row r="1089" spans="1:28" ht="18" customHeight="1">
      <c r="A1089" s="5357"/>
      <c r="B1089" s="24" t="s">
        <v>253</v>
      </c>
      <c r="C1089" s="5320" t="str">
        <f ca="1">CELL("nomfichier")</f>
        <v>E:\0-UPRT\1-UPRT.FR-SITE-WEB\ff-fiches-fabrications\ff-fiches-fabrication-maj-08-2020\[ff-14.B-restauration-10.postits-portions.xlsx]Nota</v>
      </c>
      <c r="D1089" s="5320"/>
      <c r="E1089" s="5320"/>
      <c r="F1089" s="5320"/>
      <c r="G1089" s="5320"/>
      <c r="H1089" s="5320"/>
      <c r="I1089" s="5320"/>
      <c r="J1089" s="5320"/>
      <c r="K1089" s="5320"/>
      <c r="L1089" s="5320"/>
      <c r="M1089" s="5320"/>
      <c r="N1089" s="5321"/>
      <c r="O1089" s="1326"/>
      <c r="P1089" s="1326"/>
      <c r="Q1089" s="1327"/>
      <c r="R1089" s="1328"/>
      <c r="S1089" s="1328"/>
      <c r="T1089" s="1328"/>
      <c r="U1089" s="1328"/>
      <c r="V1089" s="1329"/>
      <c r="W1089" s="5478"/>
      <c r="X1089" s="529"/>
      <c r="Y1089" s="5357"/>
      <c r="Z1089" s="1288" t="s">
        <v>1382</v>
      </c>
      <c r="AA1089"/>
      <c r="AB1089" s="529"/>
    </row>
    <row r="1090" spans="1:28" ht="18" customHeight="1">
      <c r="A1090" s="5357"/>
      <c r="B1090" s="1325" t="s">
        <v>255</v>
      </c>
      <c r="C1090" s="5299" t="s">
        <v>1437</v>
      </c>
      <c r="D1090" s="5299"/>
      <c r="E1090" s="5299"/>
      <c r="F1090" s="5299"/>
      <c r="G1090" s="5299"/>
      <c r="H1090" s="5299"/>
      <c r="I1090" s="5299"/>
      <c r="J1090" s="5299"/>
      <c r="K1090" s="5299"/>
      <c r="L1090" s="5299"/>
      <c r="M1090" s="5299"/>
      <c r="N1090" s="5322"/>
      <c r="O1090" s="1326"/>
      <c r="P1090" s="1326"/>
      <c r="Q1090" s="1327"/>
      <c r="R1090" s="1328"/>
      <c r="S1090" s="1328"/>
      <c r="T1090" s="1328"/>
      <c r="U1090" s="1328"/>
      <c r="V1090" s="1329"/>
      <c r="W1090" s="5478"/>
      <c r="X1090" s="529"/>
      <c r="Y1090" s="5357"/>
      <c r="Z1090" s="1288" t="s">
        <v>1382</v>
      </c>
      <c r="AA1090"/>
      <c r="AB1090" s="529"/>
    </row>
    <row r="1091" spans="1:28" ht="18" customHeight="1" thickBot="1">
      <c r="A1091" s="5357"/>
      <c r="B1091" s="5300" t="s">
        <v>258</v>
      </c>
      <c r="C1091" s="5052"/>
      <c r="D1091" s="5052"/>
      <c r="E1091" s="5052"/>
      <c r="F1091" s="5052"/>
      <c r="G1091" s="5052"/>
      <c r="H1091" s="5052"/>
      <c r="I1091" s="5052"/>
      <c r="J1091" s="5052"/>
      <c r="K1091" s="5052"/>
      <c r="L1091" s="5052"/>
      <c r="M1091" s="5052"/>
      <c r="N1091" s="5301"/>
      <c r="O1091" s="1326"/>
      <c r="P1091" s="1326"/>
      <c r="Q1091" s="1327"/>
      <c r="R1091" s="1328"/>
      <c r="S1091" s="1328"/>
      <c r="T1091" s="1328"/>
      <c r="U1091" s="1328"/>
      <c r="V1091" s="1329"/>
      <c r="W1091" s="5478"/>
      <c r="X1091" s="529"/>
      <c r="Y1091" s="5357"/>
      <c r="Z1091" s="1288" t="s">
        <v>1382</v>
      </c>
      <c r="AA1091"/>
      <c r="AB1091" s="529"/>
    </row>
    <row r="1092" spans="1:28" ht="18" customHeight="1">
      <c r="A1092" s="1402"/>
      <c r="B1092" s="1403"/>
      <c r="C1092" s="1403"/>
      <c r="D1092" s="1404"/>
      <c r="E1092" s="1072"/>
      <c r="F1092" s="1405"/>
      <c r="G1092" s="1406"/>
      <c r="H1092" s="1406"/>
      <c r="I1092" s="1406"/>
      <c r="J1092" s="1406"/>
      <c r="K1092" s="1407"/>
      <c r="L1092" s="1407"/>
      <c r="M1092" s="1407"/>
      <c r="N1092" s="1407"/>
      <c r="O1092" s="1408"/>
      <c r="P1092" s="1408"/>
      <c r="Q1092" s="1408"/>
      <c r="R1092" s="1408"/>
      <c r="S1092" s="1408"/>
      <c r="T1092" s="1408"/>
      <c r="U1092" s="1408"/>
      <c r="V1092" s="1408"/>
      <c r="W1092" s="5478"/>
      <c r="X1092" s="529"/>
      <c r="Y1092" s="1402"/>
      <c r="Z1092" s="529"/>
      <c r="AA1092" s="529"/>
      <c r="AB1092" s="529"/>
    </row>
    <row r="1093" spans="1:28" ht="18" customHeight="1">
      <c r="A1093" s="1402"/>
      <c r="B1093" s="1403"/>
      <c r="C1093" s="1403"/>
      <c r="D1093" s="1404"/>
      <c r="E1093" s="1072"/>
      <c r="F1093" s="1405"/>
      <c r="G1093" s="1406"/>
      <c r="H1093" s="1406"/>
      <c r="I1093" s="1406"/>
      <c r="J1093" s="1406"/>
      <c r="K1093" s="1407"/>
      <c r="L1093" s="1407"/>
      <c r="M1093" s="1407"/>
      <c r="N1093" s="1407"/>
      <c r="O1093" s="1408"/>
      <c r="P1093" s="1408"/>
      <c r="Q1093" s="1408"/>
      <c r="R1093" s="1408"/>
      <c r="S1093" s="1408"/>
      <c r="T1093" s="1408"/>
      <c r="U1093" s="1408"/>
      <c r="V1093" s="1408"/>
      <c r="W1093" s="5478"/>
      <c r="X1093" s="529"/>
      <c r="Y1093" s="1402"/>
      <c r="Z1093" s="529"/>
      <c r="AA1093" s="529"/>
      <c r="AB1093" s="529"/>
    </row>
    <row r="1094" spans="1:28" ht="18" customHeight="1" thickBot="1">
      <c r="A1094" s="1436"/>
      <c r="B1094" s="1437"/>
      <c r="C1094" s="1437"/>
      <c r="D1094" s="1438"/>
      <c r="E1094" s="1439"/>
      <c r="F1094" s="1405"/>
      <c r="G1094" s="1406"/>
      <c r="H1094" s="1406"/>
      <c r="I1094" s="1406"/>
      <c r="J1094" s="1406"/>
      <c r="K1094" s="1407"/>
      <c r="L1094" s="1407"/>
      <c r="M1094" s="1407"/>
      <c r="N1094" s="1407"/>
      <c r="O1094" s="1408"/>
      <c r="P1094" s="1408"/>
      <c r="Q1094" s="1408"/>
      <c r="R1094" s="1408"/>
      <c r="S1094" s="1408"/>
      <c r="T1094" s="1408"/>
      <c r="U1094" s="1408"/>
      <c r="V1094" s="1408"/>
      <c r="W1094" s="5478"/>
      <c r="X1094" s="529"/>
      <c r="Y1094" s="1436"/>
      <c r="Z1094" s="5508" t="s">
        <v>1444</v>
      </c>
      <c r="AA1094" s="5508"/>
      <c r="AB1094" s="529"/>
    </row>
    <row r="1095" spans="1:28" ht="18" customHeight="1">
      <c r="A1095" s="5399" t="s">
        <v>243</v>
      </c>
      <c r="B1095" s="5596" t="s">
        <v>321</v>
      </c>
      <c r="C1095" s="5597"/>
      <c r="D1095" s="5597"/>
      <c r="E1095" s="5597"/>
      <c r="F1095" s="5597"/>
      <c r="G1095" s="5597"/>
      <c r="H1095" s="5597"/>
      <c r="I1095" s="5597"/>
      <c r="J1095" s="5597"/>
      <c r="K1095" s="5597"/>
      <c r="L1095" s="5597"/>
      <c r="M1095" s="5597"/>
      <c r="N1095" s="5405">
        <v>9</v>
      </c>
      <c r="O1095" s="5369" t="str">
        <f>B1095</f>
        <v>NOM de la recette a saisir ICI</v>
      </c>
      <c r="P1095" s="5370"/>
      <c r="Q1095" s="5370"/>
      <c r="R1095" s="5370"/>
      <c r="S1095" s="5370"/>
      <c r="T1095" s="5370"/>
      <c r="U1095" s="5370"/>
      <c r="V1095" s="5371"/>
      <c r="W1095" s="5478"/>
      <c r="X1095" s="529"/>
      <c r="Y1095" s="5399" t="s">
        <v>243</v>
      </c>
      <c r="Z1095" s="5508"/>
      <c r="AA1095" s="5508"/>
      <c r="AB1095" s="529"/>
    </row>
    <row r="1096" spans="1:28" ht="18" customHeight="1">
      <c r="A1096" s="5400"/>
      <c r="B1096" s="5598"/>
      <c r="C1096" s="5599"/>
      <c r="D1096" s="5599"/>
      <c r="E1096" s="5599"/>
      <c r="F1096" s="5599"/>
      <c r="G1096" s="5599"/>
      <c r="H1096" s="5599"/>
      <c r="I1096" s="5599"/>
      <c r="J1096" s="5599"/>
      <c r="K1096" s="5599"/>
      <c r="L1096" s="5599"/>
      <c r="M1096" s="5599"/>
      <c r="N1096" s="5406"/>
      <c r="O1096" s="5369"/>
      <c r="P1096" s="5370"/>
      <c r="Q1096" s="5370"/>
      <c r="R1096" s="5370"/>
      <c r="S1096" s="5370"/>
      <c r="T1096" s="5370"/>
      <c r="U1096" s="5370"/>
      <c r="V1096" s="5371"/>
      <c r="W1096" s="5478"/>
      <c r="X1096" s="529"/>
      <c r="Y1096" s="5400"/>
      <c r="Z1096" s="5508"/>
      <c r="AA1096" s="5508"/>
      <c r="AB1096" s="529"/>
    </row>
    <row r="1097" spans="1:28" ht="18" customHeight="1">
      <c r="A1097" s="5400"/>
      <c r="B1097" s="5598"/>
      <c r="C1097" s="5599"/>
      <c r="D1097" s="5599"/>
      <c r="E1097" s="5599"/>
      <c r="F1097" s="5599"/>
      <c r="G1097" s="5599"/>
      <c r="H1097" s="5599"/>
      <c r="I1097" s="5599"/>
      <c r="J1097" s="5599"/>
      <c r="K1097" s="5599"/>
      <c r="L1097" s="5599"/>
      <c r="M1097" s="5599"/>
      <c r="N1097" s="5406"/>
      <c r="O1097" s="5369"/>
      <c r="P1097" s="5370"/>
      <c r="Q1097" s="5370"/>
      <c r="R1097" s="5370"/>
      <c r="S1097" s="5370"/>
      <c r="T1097" s="5370"/>
      <c r="U1097" s="5370"/>
      <c r="V1097" s="5371"/>
      <c r="W1097" s="5478"/>
      <c r="X1097" s="529"/>
      <c r="Y1097" s="5400"/>
      <c r="Z1097" s="5508"/>
      <c r="AA1097" s="5508"/>
      <c r="AB1097" s="529"/>
    </row>
    <row r="1098" spans="1:28" ht="18" customHeight="1">
      <c r="A1098" s="5357"/>
      <c r="B1098" s="5358" t="s">
        <v>277</v>
      </c>
      <c r="C1098" s="5359"/>
      <c r="D1098" s="5360" t="s">
        <v>278</v>
      </c>
      <c r="E1098" s="5360"/>
      <c r="F1098" s="5360"/>
      <c r="G1098" s="5360"/>
      <c r="H1098" s="5360"/>
      <c r="I1098" s="5360"/>
      <c r="J1098" s="5360"/>
      <c r="K1098" s="5360"/>
      <c r="L1098" s="5360"/>
      <c r="M1098" s="5360"/>
      <c r="N1098" s="5361"/>
      <c r="O1098" s="5369" t="str">
        <f>D1098</f>
        <v xml:space="preserve"> ?  Si vous avez plusieurs postits pour une recette NOM DE LA RECETTE MÈRE</v>
      </c>
      <c r="P1098" s="5370"/>
      <c r="Q1098" s="5370"/>
      <c r="R1098" s="5370"/>
      <c r="S1098" s="5370"/>
      <c r="T1098" s="5370"/>
      <c r="U1098" s="5370"/>
      <c r="V1098" s="5371"/>
      <c r="W1098" s="5478"/>
      <c r="X1098" s="529"/>
      <c r="Y1098" s="5357"/>
      <c r="Z1098" s="1288" t="s">
        <v>1382</v>
      </c>
      <c r="AA1098"/>
      <c r="AB1098" s="529"/>
    </row>
    <row r="1099" spans="1:28" ht="18" customHeight="1">
      <c r="A1099" s="5357"/>
      <c r="B1099" s="5358"/>
      <c r="C1099" s="5359"/>
      <c r="D1099" s="5360"/>
      <c r="E1099" s="5360"/>
      <c r="F1099" s="5360"/>
      <c r="G1099" s="5360"/>
      <c r="H1099" s="5360"/>
      <c r="I1099" s="5360"/>
      <c r="J1099" s="5360"/>
      <c r="K1099" s="5360"/>
      <c r="L1099" s="5360"/>
      <c r="M1099" s="5360"/>
      <c r="N1099" s="5361"/>
      <c r="O1099" s="5369"/>
      <c r="P1099" s="5370"/>
      <c r="Q1099" s="5370"/>
      <c r="R1099" s="5370"/>
      <c r="S1099" s="5370"/>
      <c r="T1099" s="5370"/>
      <c r="U1099" s="5370"/>
      <c r="V1099" s="5371"/>
      <c r="W1099" s="5478"/>
      <c r="X1099" s="529"/>
      <c r="Y1099" s="5357"/>
      <c r="Z1099" s="1288" t="s">
        <v>1382</v>
      </c>
      <c r="AA1099"/>
      <c r="AB1099" s="529"/>
    </row>
    <row r="1100" spans="1:28" ht="18" customHeight="1">
      <c r="A1100" s="5357"/>
      <c r="B1100" s="5470" t="s">
        <v>324</v>
      </c>
      <c r="C1100" s="5471"/>
      <c r="D1100" s="5471"/>
      <c r="E1100" s="5471"/>
      <c r="F1100" s="5471"/>
      <c r="G1100" s="5471"/>
      <c r="H1100" s="5471"/>
      <c r="I1100" s="5471"/>
      <c r="J1100" s="5471"/>
      <c r="K1100" s="5471"/>
      <c r="L1100" s="5471"/>
      <c r="M1100" s="5471"/>
      <c r="N1100" s="5472"/>
      <c r="O1100" s="5369" t="str">
        <f>B1100</f>
        <v>AUTEUR</v>
      </c>
      <c r="P1100" s="5370"/>
      <c r="Q1100" s="5370"/>
      <c r="R1100" s="5370"/>
      <c r="S1100" s="5370"/>
      <c r="T1100" s="5370"/>
      <c r="U1100" s="5370"/>
      <c r="V1100" s="5371"/>
      <c r="W1100" s="5478"/>
      <c r="X1100" s="529"/>
      <c r="Y1100" s="5357"/>
      <c r="Z1100" s="1288" t="s">
        <v>1382</v>
      </c>
      <c r="AA1100"/>
      <c r="AB1100" s="529"/>
    </row>
    <row r="1101" spans="1:28" ht="18" customHeight="1">
      <c r="A1101" s="5357"/>
      <c r="B1101" s="5470"/>
      <c r="C1101" s="5471"/>
      <c r="D1101" s="5471"/>
      <c r="E1101" s="5471"/>
      <c r="F1101" s="5471"/>
      <c r="G1101" s="5471"/>
      <c r="H1101" s="5471"/>
      <c r="I1101" s="5471"/>
      <c r="J1101" s="5471"/>
      <c r="K1101" s="5471"/>
      <c r="L1101" s="5471"/>
      <c r="M1101" s="5471"/>
      <c r="N1101" s="5472"/>
      <c r="O1101" s="5369"/>
      <c r="P1101" s="5370"/>
      <c r="Q1101" s="5370"/>
      <c r="R1101" s="5370"/>
      <c r="S1101" s="5370"/>
      <c r="T1101" s="5370"/>
      <c r="U1101" s="5370"/>
      <c r="V1101" s="5371"/>
      <c r="W1101" s="5478"/>
      <c r="X1101" s="529"/>
      <c r="Y1101" s="5357"/>
      <c r="Z1101" s="1288" t="s">
        <v>1382</v>
      </c>
      <c r="AA1101"/>
      <c r="AB1101" s="529"/>
    </row>
    <row r="1102" spans="1:28" ht="18" customHeight="1">
      <c r="A1102" s="5357"/>
      <c r="B1102" s="5372" t="s">
        <v>326</v>
      </c>
      <c r="C1102" s="5373"/>
      <c r="D1102" s="5373"/>
      <c r="E1102" s="5373"/>
      <c r="F1102" s="5373"/>
      <c r="G1102" s="5373"/>
      <c r="H1102" s="5373"/>
      <c r="I1102" s="5373"/>
      <c r="J1102" s="5373"/>
      <c r="K1102" s="5373"/>
      <c r="L1102" s="5373"/>
      <c r="M1102" s="5373"/>
      <c r="N1102" s="5374"/>
      <c r="O1102" s="1326"/>
      <c r="P1102" s="1326"/>
      <c r="Q1102" s="1327"/>
      <c r="R1102" s="1328"/>
      <c r="S1102" s="1328"/>
      <c r="T1102" s="1328"/>
      <c r="U1102" s="1328"/>
      <c r="V1102" s="1329"/>
      <c r="W1102" s="5478"/>
      <c r="X1102" s="529"/>
      <c r="Y1102" s="5357"/>
      <c r="Z1102" s="1288" t="s">
        <v>1382</v>
      </c>
      <c r="AA1102"/>
      <c r="AB1102" s="529"/>
    </row>
    <row r="1103" spans="1:28" ht="18" customHeight="1">
      <c r="A1103" s="5357"/>
      <c r="B1103" s="5372"/>
      <c r="C1103" s="5373"/>
      <c r="D1103" s="5373"/>
      <c r="E1103" s="5373"/>
      <c r="F1103" s="5373"/>
      <c r="G1103" s="5373"/>
      <c r="H1103" s="5373"/>
      <c r="I1103" s="5373"/>
      <c r="J1103" s="5373"/>
      <c r="K1103" s="5373"/>
      <c r="L1103" s="5373"/>
      <c r="M1103" s="5373"/>
      <c r="N1103" s="5374"/>
      <c r="O1103" s="1326"/>
      <c r="P1103" s="1326"/>
      <c r="Q1103" s="1327"/>
      <c r="R1103" s="1328"/>
      <c r="S1103" s="1328"/>
      <c r="T1103" s="1328"/>
      <c r="U1103" s="1328"/>
      <c r="V1103" s="1329"/>
      <c r="W1103" s="5478"/>
      <c r="X1103" s="529"/>
      <c r="Y1103" s="5357"/>
      <c r="Z1103" s="1288" t="s">
        <v>1382</v>
      </c>
      <c r="AA1103"/>
      <c r="AB1103" s="529"/>
    </row>
    <row r="1104" spans="1:28" ht="18" customHeight="1">
      <c r="A1104" s="5357"/>
      <c r="B1104" s="5372"/>
      <c r="C1104" s="5373"/>
      <c r="D1104" s="5373"/>
      <c r="E1104" s="5373"/>
      <c r="F1104" s="5373"/>
      <c r="G1104" s="5373"/>
      <c r="H1104" s="5373"/>
      <c r="I1104" s="5373"/>
      <c r="J1104" s="5373"/>
      <c r="K1104" s="5373"/>
      <c r="L1104" s="5373"/>
      <c r="M1104" s="5373"/>
      <c r="N1104" s="5374"/>
      <c r="O1104" s="1326"/>
      <c r="P1104" s="1326"/>
      <c r="Q1104" s="1327"/>
      <c r="R1104" s="1328"/>
      <c r="S1104" s="1328"/>
      <c r="T1104" s="1328"/>
      <c r="U1104" s="1328"/>
      <c r="V1104" s="1329"/>
      <c r="W1104" s="5478"/>
      <c r="X1104" s="529"/>
      <c r="Y1104" s="5357"/>
      <c r="Z1104" s="1288" t="s">
        <v>1382</v>
      </c>
      <c r="AA1104"/>
      <c r="AB1104" s="529"/>
    </row>
    <row r="1105" spans="1:28" ht="18" customHeight="1">
      <c r="A1105" s="5357"/>
      <c r="B1105" s="5372"/>
      <c r="C1105" s="5373"/>
      <c r="D1105" s="5373"/>
      <c r="E1105" s="5373"/>
      <c r="F1105" s="5373"/>
      <c r="G1105" s="5373"/>
      <c r="H1105" s="5373"/>
      <c r="I1105" s="5373"/>
      <c r="J1105" s="5373"/>
      <c r="K1105" s="5373"/>
      <c r="L1105" s="5373"/>
      <c r="M1105" s="5373"/>
      <c r="N1105" s="5374"/>
      <c r="O1105" s="1326"/>
      <c r="P1105" s="1326"/>
      <c r="Q1105" s="1327"/>
      <c r="R1105" s="1328"/>
      <c r="S1105" s="1328"/>
      <c r="T1105" s="1328"/>
      <c r="U1105" s="1328"/>
      <c r="V1105" s="1329"/>
      <c r="W1105" s="5478"/>
      <c r="X1105" s="529"/>
      <c r="Y1105" s="5357"/>
      <c r="Z1105" s="1288" t="s">
        <v>1382</v>
      </c>
      <c r="AA1105"/>
      <c r="AB1105" s="529"/>
    </row>
    <row r="1106" spans="1:28" ht="18" customHeight="1">
      <c r="A1106" s="5357"/>
      <c r="B1106" s="5372"/>
      <c r="C1106" s="5373"/>
      <c r="D1106" s="5373"/>
      <c r="E1106" s="5373"/>
      <c r="F1106" s="5373"/>
      <c r="G1106" s="5373"/>
      <c r="H1106" s="5373"/>
      <c r="I1106" s="5373"/>
      <c r="J1106" s="5373"/>
      <c r="K1106" s="5373"/>
      <c r="L1106" s="5373"/>
      <c r="M1106" s="5373"/>
      <c r="N1106" s="5374"/>
      <c r="O1106" s="1326"/>
      <c r="P1106" s="1326"/>
      <c r="Q1106" s="1327"/>
      <c r="R1106" s="1328"/>
      <c r="S1106" s="1328"/>
      <c r="T1106" s="1328"/>
      <c r="U1106" s="1328"/>
      <c r="V1106" s="1329"/>
      <c r="W1106" s="5478"/>
      <c r="X1106" s="529"/>
      <c r="Y1106" s="5357"/>
      <c r="Z1106" s="1288" t="s">
        <v>1382</v>
      </c>
      <c r="AA1106"/>
      <c r="AB1106" s="529"/>
    </row>
    <row r="1107" spans="1:28" ht="18" customHeight="1">
      <c r="A1107" s="5357"/>
      <c r="B1107" s="5375"/>
      <c r="C1107" s="5376"/>
      <c r="D1107" s="5376"/>
      <c r="E1107" s="5376"/>
      <c r="F1107" s="5376"/>
      <c r="G1107" s="5376"/>
      <c r="H1107" s="5376"/>
      <c r="I1107" s="5376"/>
      <c r="J1107" s="5376"/>
      <c r="K1107" s="5376"/>
      <c r="L1107" s="5376"/>
      <c r="M1107" s="5376"/>
      <c r="N1107" s="5377"/>
      <c r="O1107" s="1469"/>
      <c r="P1107" s="1470"/>
      <c r="Q1107" s="1470"/>
      <c r="R1107" s="1470"/>
      <c r="S1107" s="1471"/>
      <c r="T1107" s="1471"/>
      <c r="U1107" s="1471"/>
      <c r="V1107" s="1472"/>
      <c r="W1107" s="5478"/>
      <c r="X1107" s="529"/>
      <c r="Y1107" s="5357"/>
      <c r="Z1107" s="1288" t="s">
        <v>1382</v>
      </c>
      <c r="AA1107"/>
      <c r="AB1107" s="529"/>
    </row>
    <row r="1108" spans="1:28" ht="18" customHeight="1">
      <c r="A1108" s="5357"/>
      <c r="B1108" s="1474" t="s">
        <v>28</v>
      </c>
      <c r="C1108" s="1475"/>
      <c r="D1108" s="1476" t="s">
        <v>516</v>
      </c>
      <c r="E1108" s="1477"/>
      <c r="F1108" s="1478" t="s">
        <v>517</v>
      </c>
      <c r="G1108" s="1479">
        <v>1</v>
      </c>
      <c r="H1108" s="1480" t="s">
        <v>376</v>
      </c>
      <c r="I1108" s="1481" t="str">
        <f>B1095</f>
        <v>NOM de la recette a saisir ICI</v>
      </c>
      <c r="J1108" s="994"/>
      <c r="K1108" s="994"/>
      <c r="L1108" s="1475"/>
      <c r="M1108" s="5592" t="s">
        <v>13</v>
      </c>
      <c r="N1108" s="5593"/>
      <c r="O1108" s="5395" t="s">
        <v>1417</v>
      </c>
      <c r="P1108" s="5396"/>
      <c r="Q1108" s="5396"/>
      <c r="R1108" s="5396"/>
      <c r="S1108" s="5396"/>
      <c r="T1108" s="5396"/>
      <c r="U1108" s="5378">
        <f>H51</f>
        <v>16</v>
      </c>
      <c r="V1108" s="5379"/>
      <c r="W1108" s="5478"/>
      <c r="X1108" s="529"/>
      <c r="Y1108" s="5357"/>
      <c r="Z1108" s="1288" t="s">
        <v>1382</v>
      </c>
      <c r="AA1108"/>
      <c r="AB1108" s="529"/>
    </row>
    <row r="1109" spans="1:28" ht="18" customHeight="1">
      <c r="A1109" s="5357"/>
      <c r="B1109" s="1482" t="s">
        <v>12</v>
      </c>
      <c r="C1109" s="1478" t="s">
        <v>518</v>
      </c>
      <c r="D1109" s="1513" t="str">
        <f>C1110</f>
        <v>portions</v>
      </c>
      <c r="E1109" s="1240"/>
      <c r="F1109" s="1478" t="s">
        <v>519</v>
      </c>
      <c r="G1109" s="1483">
        <f>(M1110/K1110)*G1108</f>
        <v>2000</v>
      </c>
      <c r="H1109" s="1475"/>
      <c r="I1109" s="1475"/>
      <c r="J1109" s="1475"/>
      <c r="K1109" s="1475"/>
      <c r="L1109" s="1475"/>
      <c r="M1109" s="5655" t="str">
        <f>C1110</f>
        <v>portions</v>
      </c>
      <c r="N1109" s="5656"/>
      <c r="O1109" s="5395"/>
      <c r="P1109" s="5396"/>
      <c r="Q1109" s="5396"/>
      <c r="R1109" s="5396"/>
      <c r="S1109" s="5396"/>
      <c r="T1109" s="5396"/>
      <c r="U1109" s="5378"/>
      <c r="V1109" s="5379"/>
      <c r="W1109" s="5478"/>
      <c r="X1109" s="529"/>
      <c r="Y1109" s="5357"/>
      <c r="Z1109" s="1288" t="s">
        <v>1382</v>
      </c>
      <c r="AA1109"/>
      <c r="AB1109" s="529"/>
    </row>
    <row r="1110" spans="1:28" ht="18" customHeight="1">
      <c r="A1110" s="5357"/>
      <c r="B1110" s="5586">
        <v>4</v>
      </c>
      <c r="C1110" s="5587" t="s">
        <v>520</v>
      </c>
      <c r="D1110" s="1484"/>
      <c r="E1110" s="1484"/>
      <c r="F1110" s="1485" t="s">
        <v>521</v>
      </c>
      <c r="G1110" s="1486">
        <f>B1110</f>
        <v>4</v>
      </c>
      <c r="H1110" s="1485" t="str">
        <f>C1110</f>
        <v>portions</v>
      </c>
      <c r="I1110" s="1484"/>
      <c r="J1110" s="5588" t="s">
        <v>522</v>
      </c>
      <c r="K1110" s="5589">
        <f>N1158</f>
        <v>5.0000000000000001E-3</v>
      </c>
      <c r="L1110" s="1487"/>
      <c r="M1110" s="5590">
        <v>10</v>
      </c>
      <c r="N1110" s="5591"/>
      <c r="O1110" s="5385" t="s">
        <v>1420</v>
      </c>
      <c r="P1110" s="5386"/>
      <c r="Q1110" s="5386"/>
      <c r="R1110" s="5386"/>
      <c r="S1110" s="5386"/>
      <c r="T1110" s="5386"/>
      <c r="U1110" s="5387" t="str">
        <f>Q51</f>
        <v>Portions</v>
      </c>
      <c r="V1110" s="5388"/>
      <c r="W1110" s="5478"/>
      <c r="X1110" s="529"/>
      <c r="Y1110" s="5357"/>
      <c r="Z1110" s="1288" t="s">
        <v>1382</v>
      </c>
      <c r="AA1110"/>
      <c r="AB1110" s="529"/>
    </row>
    <row r="1111" spans="1:28" ht="18" customHeight="1">
      <c r="A1111" s="5357"/>
      <c r="B1111" s="5586"/>
      <c r="C1111" s="5587"/>
      <c r="D1111" s="1484"/>
      <c r="E1111" s="1484"/>
      <c r="F1111" s="1484"/>
      <c r="G1111" s="5577">
        <f>K1110/M1110</f>
        <v>5.0000000000000001E-4</v>
      </c>
      <c r="H1111" s="5577"/>
      <c r="I1111" s="1484"/>
      <c r="J1111" s="5588"/>
      <c r="K1111" s="5589"/>
      <c r="L1111" s="1487"/>
      <c r="M1111" s="5590"/>
      <c r="N1111" s="5591"/>
      <c r="O1111" s="5385"/>
      <c r="P1111" s="5386"/>
      <c r="Q1111" s="5386"/>
      <c r="R1111" s="5386"/>
      <c r="S1111" s="5386"/>
      <c r="T1111" s="5386"/>
      <c r="U1111" s="5387"/>
      <c r="V1111" s="5388"/>
      <c r="W1111" s="5478"/>
      <c r="X1111" s="529"/>
      <c r="Y1111" s="5357"/>
      <c r="Z1111" s="1288" t="s">
        <v>1382</v>
      </c>
      <c r="AA1111"/>
      <c r="AB1111" s="529"/>
    </row>
    <row r="1112" spans="1:28" ht="18" customHeight="1">
      <c r="A1112" s="5357"/>
      <c r="B1112" s="5375"/>
      <c r="C1112" s="5376"/>
      <c r="D1112" s="5376"/>
      <c r="E1112" s="5376"/>
      <c r="F1112" s="5376"/>
      <c r="G1112" s="5376"/>
      <c r="H1112" s="5376"/>
      <c r="I1112" s="5376"/>
      <c r="J1112" s="5376"/>
      <c r="K1112" s="5376"/>
      <c r="L1112" s="5376"/>
      <c r="M1112" s="5376"/>
      <c r="N1112" s="5377"/>
      <c r="O1112" s="1469"/>
      <c r="P1112" s="1470"/>
      <c r="Q1112" s="1470"/>
      <c r="R1112" s="1470"/>
      <c r="S1112" s="1471"/>
      <c r="T1112" s="1471"/>
      <c r="U1112" s="1471"/>
      <c r="V1112" s="1472"/>
      <c r="W1112" s="5478"/>
      <c r="X1112" s="529"/>
      <c r="Y1112" s="5357"/>
      <c r="Z1112" s="1288" t="s">
        <v>1382</v>
      </c>
      <c r="AA1112"/>
      <c r="AB1112" s="529"/>
    </row>
    <row r="1113" spans="1:28" ht="18" customHeight="1">
      <c r="A1113" s="5357"/>
      <c r="B1113" s="5601" t="s">
        <v>30</v>
      </c>
      <c r="C1113" s="5602"/>
      <c r="D1113" s="5602"/>
      <c r="E1113" s="5603" t="s">
        <v>1275</v>
      </c>
      <c r="F1113" s="5603"/>
      <c r="G1113" s="5603"/>
      <c r="H1113" s="5603"/>
      <c r="I1113" s="5603"/>
      <c r="J1113" s="5603"/>
      <c r="K1113" s="5603"/>
      <c r="L1113" s="1488"/>
      <c r="M1113" s="1489"/>
      <c r="N1113" s="1490"/>
      <c r="O1113" s="1339"/>
      <c r="P1113" s="1340"/>
      <c r="Q1113" s="1340"/>
      <c r="R1113" s="1340"/>
      <c r="S1113" s="1341"/>
      <c r="T1113" s="1341"/>
      <c r="U1113" s="1341"/>
      <c r="V1113" s="1342"/>
      <c r="W1113" s="5478"/>
      <c r="X1113" s="529"/>
      <c r="Y1113" s="5357"/>
      <c r="Z1113" s="1288" t="s">
        <v>1382</v>
      </c>
      <c r="AA1113"/>
      <c r="AB1113" s="529"/>
    </row>
    <row r="1114" spans="1:28" ht="18" customHeight="1">
      <c r="A1114" s="5357"/>
      <c r="B1114" s="5581" t="s">
        <v>284</v>
      </c>
      <c r="C1114" s="5582" t="s">
        <v>313</v>
      </c>
      <c r="D1114" s="5582" t="s">
        <v>341</v>
      </c>
      <c r="E1114" s="5603"/>
      <c r="F1114" s="5603"/>
      <c r="G1114" s="5603"/>
      <c r="H1114" s="5603"/>
      <c r="I1114" s="5603"/>
      <c r="J1114" s="5603"/>
      <c r="K1114" s="5603"/>
      <c r="L1114" s="1488"/>
      <c r="M1114" s="1488"/>
      <c r="N1114" s="1491"/>
      <c r="O1114" s="1339"/>
      <c r="P1114" s="1340"/>
      <c r="Q1114" s="1340"/>
      <c r="R1114" s="1340"/>
      <c r="S1114" s="1341"/>
      <c r="T1114" s="1341"/>
      <c r="U1114" s="1341"/>
      <c r="V1114" s="1342"/>
      <c r="W1114" s="5478"/>
      <c r="X1114" s="529"/>
      <c r="Y1114" s="5357"/>
      <c r="Z1114" s="1288" t="s">
        <v>1382</v>
      </c>
      <c r="AA1114"/>
      <c r="AB1114" s="529"/>
    </row>
    <row r="1115" spans="1:28" ht="18" customHeight="1">
      <c r="A1115" s="5357"/>
      <c r="B1115" s="5581"/>
      <c r="C1115" s="5582"/>
      <c r="D1115" s="5582"/>
      <c r="E1115" s="1492" t="s">
        <v>27</v>
      </c>
      <c r="F1115" s="1493"/>
      <c r="G1115" s="1493"/>
      <c r="H1115" s="1494"/>
      <c r="I1115" s="1495"/>
      <c r="J1115" s="1496"/>
      <c r="K1115" s="1496"/>
      <c r="L1115" s="1497"/>
      <c r="M1115" s="1497"/>
      <c r="N1115" s="1498"/>
      <c r="O1115" s="1339"/>
      <c r="P1115" s="1340"/>
      <c r="Q1115" s="1340"/>
      <c r="R1115" s="1340"/>
      <c r="S1115" s="1341"/>
      <c r="T1115" s="1341"/>
      <c r="U1115" s="1341"/>
      <c r="V1115" s="1342"/>
      <c r="W1115" s="5478"/>
      <c r="X1115" s="529"/>
      <c r="Y1115" s="5357"/>
      <c r="Z1115" s="1288" t="s">
        <v>1382</v>
      </c>
      <c r="AA1115"/>
      <c r="AB1115" s="529"/>
    </row>
    <row r="1116" spans="1:28" ht="18" customHeight="1">
      <c r="A1116" s="5357"/>
      <c r="B1116" s="5581"/>
      <c r="C1116" s="5582"/>
      <c r="D1116" s="5582"/>
      <c r="E1116" s="977" t="str">
        <f>SUBSTITUTE(ADDRESS(1,COLUMN(),4),"1","")</f>
        <v>E</v>
      </c>
      <c r="F1116" s="1048"/>
      <c r="G1116" s="1049"/>
      <c r="H1116" s="1050"/>
      <c r="I1116" s="1050"/>
      <c r="J1116" s="1050"/>
      <c r="K1116" s="1050"/>
      <c r="L1116" s="1051"/>
      <c r="M1116" s="1051"/>
      <c r="N1116" s="68"/>
      <c r="O1116" s="1332"/>
      <c r="P1116" s="1333"/>
      <c r="Q1116" s="1333"/>
      <c r="R1116" s="1333"/>
      <c r="S1116" s="1334"/>
      <c r="T1116" s="1499" t="s">
        <v>284</v>
      </c>
      <c r="U1116" s="1334" t="s">
        <v>313</v>
      </c>
      <c r="V1116" s="1335" t="s">
        <v>1273</v>
      </c>
      <c r="W1116" s="5478"/>
      <c r="X1116" s="529"/>
      <c r="Y1116" s="5357"/>
      <c r="Z1116" s="1288" t="s">
        <v>1382</v>
      </c>
      <c r="AA1116"/>
      <c r="AB1116" s="529"/>
    </row>
    <row r="1117" spans="1:28" ht="18" customHeight="1">
      <c r="A1117" s="5357"/>
      <c r="B1117" s="69"/>
      <c r="C1117" s="70"/>
      <c r="D1117" s="71"/>
      <c r="E1117" s="1500"/>
      <c r="F1117" s="982" t="s">
        <v>109</v>
      </c>
      <c r="G1117" s="978"/>
      <c r="H1117" s="978"/>
      <c r="I1117" s="978"/>
      <c r="J1117" s="1501">
        <f>E1117</f>
        <v>0</v>
      </c>
      <c r="K1117" s="979">
        <f t="shared" ref="K1117:K1156" si="48">IF(ISBLANK(B1117),D1117,(D1117*B1117))</f>
        <v>0</v>
      </c>
      <c r="L1117" s="980">
        <f>IF(ISTEXT(B1117),B1117,IF(ISBLANK(B1117),0,(B1117/B1110)*M1110))</f>
        <v>0</v>
      </c>
      <c r="M1117" s="981">
        <f t="shared" ref="M1117:M1129" si="49">C1117</f>
        <v>0</v>
      </c>
      <c r="N1117" s="35">
        <f>(K1117/B1110)*M1110</f>
        <v>0</v>
      </c>
      <c r="O1117" s="942"/>
      <c r="P1117" s="942"/>
      <c r="Q1117" s="942"/>
      <c r="R1117" s="942"/>
      <c r="S1117" s="1365">
        <f t="shared" ref="S1117:S1156" si="50">J1117</f>
        <v>0</v>
      </c>
      <c r="T1117" s="1502">
        <f>(L1117/M1110)*U1108</f>
        <v>0</v>
      </c>
      <c r="U1117" s="1510">
        <f t="shared" ref="U1117:U1156" si="51">M1117</f>
        <v>0</v>
      </c>
      <c r="V1117" s="1504">
        <f>(N1117/M1110)*U1108</f>
        <v>0</v>
      </c>
      <c r="W1117" s="5478"/>
      <c r="X1117" s="529"/>
      <c r="Y1117" s="5357"/>
      <c r="Z1117" s="1288" t="s">
        <v>1382</v>
      </c>
      <c r="AA1117"/>
      <c r="AB1117" s="529"/>
    </row>
    <row r="1118" spans="1:28" ht="18" customHeight="1">
      <c r="A1118" s="5357"/>
      <c r="B1118" s="72"/>
      <c r="C1118" s="73"/>
      <c r="D1118" s="34"/>
      <c r="E1118" s="1505"/>
      <c r="F1118" s="982" t="s">
        <v>241</v>
      </c>
      <c r="G1118" s="982"/>
      <c r="H1118" s="982"/>
      <c r="I1118" s="982"/>
      <c r="J1118" s="1501">
        <f>E1118</f>
        <v>0</v>
      </c>
      <c r="K1118" s="979">
        <f t="shared" si="48"/>
        <v>0</v>
      </c>
      <c r="L1118" s="980">
        <f>IF(ISTEXT(B1118),B1118,IF(ISBLANK(B1118),0,(B1118/B1110)*M1110))</f>
        <v>0</v>
      </c>
      <c r="M1118" s="981">
        <f t="shared" si="49"/>
        <v>0</v>
      </c>
      <c r="N1118" s="35">
        <f>(K1118/B1110)*M1110</f>
        <v>0</v>
      </c>
      <c r="O1118" s="942"/>
      <c r="P1118" s="942"/>
      <c r="Q1118" s="942"/>
      <c r="R1118" s="942"/>
      <c r="S1118" s="1365">
        <f t="shared" si="50"/>
        <v>0</v>
      </c>
      <c r="T1118" s="1502">
        <f>(L1118/M1110)*U1108</f>
        <v>0</v>
      </c>
      <c r="U1118" s="1510">
        <f t="shared" si="51"/>
        <v>0</v>
      </c>
      <c r="V1118" s="1504">
        <f>(N1118/M1110)*U1108</f>
        <v>0</v>
      </c>
      <c r="W1118" s="5478"/>
      <c r="X1118" s="529"/>
      <c r="Y1118" s="5357"/>
      <c r="Z1118" s="1288" t="s">
        <v>1382</v>
      </c>
      <c r="AA1118"/>
      <c r="AB1118" s="529"/>
    </row>
    <row r="1119" spans="1:28" ht="18" customHeight="1">
      <c r="A1119" s="5357"/>
      <c r="B1119" s="72">
        <v>1</v>
      </c>
      <c r="C1119" s="73" t="s">
        <v>534</v>
      </c>
      <c r="D1119" s="34">
        <v>2E-3</v>
      </c>
      <c r="E1119" s="1505" t="s">
        <v>535</v>
      </c>
      <c r="F1119" s="982"/>
      <c r="G1119" s="982"/>
      <c r="H1119" s="982"/>
      <c r="I1119" s="982"/>
      <c r="J1119" s="1501" t="str">
        <f>E1119</f>
        <v>ail</v>
      </c>
      <c r="K1119" s="979">
        <f t="shared" si="48"/>
        <v>2E-3</v>
      </c>
      <c r="L1119" s="980">
        <f>IF(ISTEXT(B1119),B1119,IF(ISBLANK(B1119),0,(B1119/B1110)*M1110))</f>
        <v>2.5</v>
      </c>
      <c r="M1119" s="981" t="str">
        <f t="shared" si="49"/>
        <v>gousse(s)</v>
      </c>
      <c r="N1119" s="35">
        <f>(K1119/B1110)*M1110</f>
        <v>5.0000000000000001E-3</v>
      </c>
      <c r="O1119" s="942"/>
      <c r="P1119" s="942"/>
      <c r="Q1119" s="942"/>
      <c r="R1119" s="942"/>
      <c r="S1119" s="1365" t="str">
        <f t="shared" si="50"/>
        <v>ail</v>
      </c>
      <c r="T1119" s="1502">
        <f>(L1119/M1110)*U1108</f>
        <v>4</v>
      </c>
      <c r="U1119" s="1510" t="str">
        <f t="shared" si="51"/>
        <v>gousse(s)</v>
      </c>
      <c r="V1119" s="1504">
        <f>(N1119/M1110)*U1108</f>
        <v>8.0000000000000002E-3</v>
      </c>
      <c r="W1119" s="5478"/>
      <c r="X1119" s="529"/>
      <c r="Y1119" s="5357"/>
      <c r="Z1119" s="1288" t="s">
        <v>1382</v>
      </c>
      <c r="AA1119"/>
      <c r="AB1119" s="529"/>
    </row>
    <row r="1120" spans="1:28" ht="18" customHeight="1">
      <c r="A1120" s="5357"/>
      <c r="B1120" s="72"/>
      <c r="C1120" s="73"/>
      <c r="D1120" s="34"/>
      <c r="E1120" s="1505"/>
      <c r="F1120" s="982"/>
      <c r="G1120" s="982"/>
      <c r="H1120" s="982"/>
      <c r="I1120" s="982"/>
      <c r="J1120" s="1501">
        <f t="shared" ref="J1120:J1156" si="52">E1120</f>
        <v>0</v>
      </c>
      <c r="K1120" s="979">
        <f t="shared" si="48"/>
        <v>0</v>
      </c>
      <c r="L1120" s="980">
        <f>IF(ISTEXT(B1120),B1120,IF(ISBLANK(B1120),0,(B1120/B1110)*M1110))</f>
        <v>0</v>
      </c>
      <c r="M1120" s="981">
        <f t="shared" si="49"/>
        <v>0</v>
      </c>
      <c r="N1120" s="35">
        <f>(K1120/B1110)*M1110</f>
        <v>0</v>
      </c>
      <c r="O1120" s="942"/>
      <c r="P1120" s="942"/>
      <c r="Q1120" s="942"/>
      <c r="R1120" s="942"/>
      <c r="S1120" s="1365">
        <f t="shared" si="50"/>
        <v>0</v>
      </c>
      <c r="T1120" s="1502">
        <f>(L1120/M1110)*U1108</f>
        <v>0</v>
      </c>
      <c r="U1120" s="1510">
        <f t="shared" si="51"/>
        <v>0</v>
      </c>
      <c r="V1120" s="1504">
        <f>(N1120/M1110)*U1108</f>
        <v>0</v>
      </c>
      <c r="W1120" s="5478"/>
      <c r="X1120" s="529"/>
      <c r="Y1120" s="5357"/>
      <c r="Z1120" s="1288" t="s">
        <v>1382</v>
      </c>
      <c r="AA1120"/>
      <c r="AB1120" s="529"/>
    </row>
    <row r="1121" spans="1:28" ht="18" customHeight="1">
      <c r="A1121" s="5357"/>
      <c r="B1121" s="72"/>
      <c r="C1121" s="73"/>
      <c r="D1121" s="34"/>
      <c r="E1121" s="1505"/>
      <c r="F1121" s="982"/>
      <c r="G1121" s="982"/>
      <c r="H1121" s="982"/>
      <c r="I1121" s="982"/>
      <c r="J1121" s="1501">
        <f t="shared" si="52"/>
        <v>0</v>
      </c>
      <c r="K1121" s="979">
        <f t="shared" si="48"/>
        <v>0</v>
      </c>
      <c r="L1121" s="980">
        <f>IF(ISTEXT(B1121),B1121,IF(ISBLANK(B1121),0,(B1121/B1110)*M1110))</f>
        <v>0</v>
      </c>
      <c r="M1121" s="981">
        <f t="shared" si="49"/>
        <v>0</v>
      </c>
      <c r="N1121" s="35">
        <f>(K1121/B1110)*M1110</f>
        <v>0</v>
      </c>
      <c r="O1121" s="942"/>
      <c r="P1121" s="942"/>
      <c r="Q1121" s="942"/>
      <c r="R1121" s="942"/>
      <c r="S1121" s="1365">
        <f t="shared" si="50"/>
        <v>0</v>
      </c>
      <c r="T1121" s="1502">
        <f>(L1121/M1110)*U1108</f>
        <v>0</v>
      </c>
      <c r="U1121" s="1510">
        <f t="shared" si="51"/>
        <v>0</v>
      </c>
      <c r="V1121" s="1504">
        <f>(N1121/M1110)*U1108</f>
        <v>0</v>
      </c>
      <c r="W1121" s="5478"/>
      <c r="X1121" s="529"/>
      <c r="Y1121" s="5357"/>
      <c r="Z1121" s="1288" t="s">
        <v>1382</v>
      </c>
      <c r="AA1121"/>
      <c r="AB1121" s="529"/>
    </row>
    <row r="1122" spans="1:28" ht="18" customHeight="1">
      <c r="A1122" s="5357"/>
      <c r="B1122" s="72"/>
      <c r="C1122" s="73"/>
      <c r="D1122" s="34"/>
      <c r="E1122" s="1505"/>
      <c r="F1122" s="982"/>
      <c r="G1122" s="982"/>
      <c r="H1122" s="982"/>
      <c r="I1122" s="982"/>
      <c r="J1122" s="1501">
        <f t="shared" si="52"/>
        <v>0</v>
      </c>
      <c r="K1122" s="979">
        <f t="shared" si="48"/>
        <v>0</v>
      </c>
      <c r="L1122" s="980">
        <f>IF(ISTEXT(B1122),B1122,IF(ISBLANK(B1122),0,(B1122/B1110)*M1110))</f>
        <v>0</v>
      </c>
      <c r="M1122" s="981">
        <f t="shared" si="49"/>
        <v>0</v>
      </c>
      <c r="N1122" s="35">
        <f>(K1122/B1110)*M1110</f>
        <v>0</v>
      </c>
      <c r="O1122" s="942"/>
      <c r="P1122" s="942"/>
      <c r="Q1122" s="942"/>
      <c r="R1122" s="942"/>
      <c r="S1122" s="1365">
        <f t="shared" si="50"/>
        <v>0</v>
      </c>
      <c r="T1122" s="1502">
        <f>(L1122/M1110)*U1108</f>
        <v>0</v>
      </c>
      <c r="U1122" s="1510">
        <f t="shared" si="51"/>
        <v>0</v>
      </c>
      <c r="V1122" s="1504">
        <f>(N1122/M1110)*U1108</f>
        <v>0</v>
      </c>
      <c r="W1122" s="5478"/>
      <c r="X1122" s="529"/>
      <c r="Y1122" s="5357"/>
      <c r="Z1122" s="1288" t="s">
        <v>1382</v>
      </c>
      <c r="AA1122"/>
      <c r="AB1122" s="529"/>
    </row>
    <row r="1123" spans="1:28" ht="18" customHeight="1">
      <c r="A1123" s="5357"/>
      <c r="B1123" s="72"/>
      <c r="C1123" s="73"/>
      <c r="D1123" s="34"/>
      <c r="E1123" s="1505"/>
      <c r="F1123" s="982"/>
      <c r="G1123" s="982"/>
      <c r="H1123" s="982"/>
      <c r="I1123" s="982"/>
      <c r="J1123" s="1501">
        <f t="shared" si="52"/>
        <v>0</v>
      </c>
      <c r="K1123" s="979">
        <f t="shared" si="48"/>
        <v>0</v>
      </c>
      <c r="L1123" s="980">
        <f>IF(ISTEXT(B1123),B1123,IF(ISBLANK(B1123),0,(B1123/B1110)*M1110))</f>
        <v>0</v>
      </c>
      <c r="M1123" s="981">
        <f t="shared" si="49"/>
        <v>0</v>
      </c>
      <c r="N1123" s="35">
        <f>(K1123/B1110)*M1110</f>
        <v>0</v>
      </c>
      <c r="O1123" s="942"/>
      <c r="P1123" s="942"/>
      <c r="Q1123" s="942"/>
      <c r="R1123" s="942"/>
      <c r="S1123" s="1365">
        <f t="shared" si="50"/>
        <v>0</v>
      </c>
      <c r="T1123" s="1502">
        <f>(L1123/M1110)*U1108</f>
        <v>0</v>
      </c>
      <c r="U1123" s="1510">
        <f t="shared" si="51"/>
        <v>0</v>
      </c>
      <c r="V1123" s="1504">
        <f>(N1123/M1110)*U1108</f>
        <v>0</v>
      </c>
      <c r="W1123" s="5478"/>
      <c r="X1123" s="529"/>
      <c r="Y1123" s="5357"/>
      <c r="Z1123" s="1288" t="s">
        <v>1382</v>
      </c>
      <c r="AA1123"/>
      <c r="AB1123" s="529"/>
    </row>
    <row r="1124" spans="1:28" ht="18" customHeight="1">
      <c r="A1124" s="5357"/>
      <c r="B1124" s="72"/>
      <c r="C1124" s="73"/>
      <c r="D1124" s="34"/>
      <c r="E1124" s="1505"/>
      <c r="F1124" s="982"/>
      <c r="G1124" s="982"/>
      <c r="H1124" s="982"/>
      <c r="I1124" s="982"/>
      <c r="J1124" s="1501">
        <f t="shared" si="52"/>
        <v>0</v>
      </c>
      <c r="K1124" s="979">
        <f t="shared" si="48"/>
        <v>0</v>
      </c>
      <c r="L1124" s="980">
        <f>IF(ISTEXT(B1124),B1124,IF(ISBLANK(B1124),0,(B1124/B1110)*M1110))</f>
        <v>0</v>
      </c>
      <c r="M1124" s="981">
        <f t="shared" si="49"/>
        <v>0</v>
      </c>
      <c r="N1124" s="35">
        <f>(K1124/B1110)*M1110</f>
        <v>0</v>
      </c>
      <c r="O1124" s="942"/>
      <c r="P1124" s="942"/>
      <c r="Q1124" s="942"/>
      <c r="R1124" s="942"/>
      <c r="S1124" s="1365">
        <f t="shared" si="50"/>
        <v>0</v>
      </c>
      <c r="T1124" s="1502">
        <f>(L1124/M1110)*U1108</f>
        <v>0</v>
      </c>
      <c r="U1124" s="1510">
        <f t="shared" si="51"/>
        <v>0</v>
      </c>
      <c r="V1124" s="1504">
        <f>(N1124/M1110)*U1108</f>
        <v>0</v>
      </c>
      <c r="W1124" s="5478"/>
      <c r="X1124" s="529"/>
      <c r="Y1124" s="5357"/>
      <c r="Z1124" s="1288" t="s">
        <v>1382</v>
      </c>
      <c r="AA1124"/>
      <c r="AB1124" s="529"/>
    </row>
    <row r="1125" spans="1:28" ht="18" customHeight="1">
      <c r="A1125" s="5357"/>
      <c r="B1125" s="72"/>
      <c r="C1125" s="73"/>
      <c r="D1125" s="34"/>
      <c r="E1125" s="1505"/>
      <c r="F1125" s="982"/>
      <c r="G1125" s="982"/>
      <c r="H1125" s="982"/>
      <c r="I1125" s="982"/>
      <c r="J1125" s="1501">
        <f t="shared" si="52"/>
        <v>0</v>
      </c>
      <c r="K1125" s="979">
        <f t="shared" si="48"/>
        <v>0</v>
      </c>
      <c r="L1125" s="980">
        <f>IF(ISTEXT(B1125),B1125,IF(ISBLANK(B1125),0,(B1125/B1110)*M1110))</f>
        <v>0</v>
      </c>
      <c r="M1125" s="981">
        <f t="shared" si="49"/>
        <v>0</v>
      </c>
      <c r="N1125" s="35">
        <f>(K1125/B1110)*M1110</f>
        <v>0</v>
      </c>
      <c r="O1125" s="942"/>
      <c r="P1125" s="942"/>
      <c r="Q1125" s="942"/>
      <c r="R1125" s="942"/>
      <c r="S1125" s="1365">
        <f t="shared" si="50"/>
        <v>0</v>
      </c>
      <c r="T1125" s="1502">
        <f>(L1125/M1110)*U1108</f>
        <v>0</v>
      </c>
      <c r="U1125" s="1510">
        <f t="shared" si="51"/>
        <v>0</v>
      </c>
      <c r="V1125" s="1504">
        <f>(N1125/M1110)*U1108</f>
        <v>0</v>
      </c>
      <c r="W1125" s="5478"/>
      <c r="X1125" s="529"/>
      <c r="Y1125" s="5357"/>
      <c r="Z1125" s="1288" t="s">
        <v>1382</v>
      </c>
      <c r="AA1125"/>
      <c r="AB1125" s="529"/>
    </row>
    <row r="1126" spans="1:28" ht="18" customHeight="1">
      <c r="A1126" s="5357"/>
      <c r="B1126" s="72"/>
      <c r="C1126" s="73"/>
      <c r="D1126" s="34"/>
      <c r="E1126" s="1505"/>
      <c r="F1126" s="982"/>
      <c r="G1126" s="982"/>
      <c r="H1126" s="982"/>
      <c r="I1126" s="982"/>
      <c r="J1126" s="1501">
        <f t="shared" si="52"/>
        <v>0</v>
      </c>
      <c r="K1126" s="979">
        <f t="shared" si="48"/>
        <v>0</v>
      </c>
      <c r="L1126" s="980">
        <f>IF(ISTEXT(B1126),B1126,IF(ISBLANK(B1126),0,(B1126/B1110)*M1110))</f>
        <v>0</v>
      </c>
      <c r="M1126" s="981">
        <f t="shared" si="49"/>
        <v>0</v>
      </c>
      <c r="N1126" s="35">
        <f>(K1126/B1110)*M1110</f>
        <v>0</v>
      </c>
      <c r="O1126" s="942"/>
      <c r="P1126" s="942"/>
      <c r="Q1126" s="942"/>
      <c r="R1126" s="942"/>
      <c r="S1126" s="1365">
        <f t="shared" si="50"/>
        <v>0</v>
      </c>
      <c r="T1126" s="1502">
        <f>(L1126/M1110)*U1108</f>
        <v>0</v>
      </c>
      <c r="U1126" s="1510">
        <f t="shared" si="51"/>
        <v>0</v>
      </c>
      <c r="V1126" s="1504">
        <f>(N1126/M1110)*U1108</f>
        <v>0</v>
      </c>
      <c r="W1126" s="5478"/>
      <c r="X1126" s="529"/>
      <c r="Y1126" s="5357"/>
      <c r="Z1126" s="1288" t="s">
        <v>1382</v>
      </c>
      <c r="AA1126"/>
      <c r="AB1126" s="529"/>
    </row>
    <row r="1127" spans="1:28" ht="18" customHeight="1">
      <c r="A1127" s="5357"/>
      <c r="B1127" s="72"/>
      <c r="C1127" s="73"/>
      <c r="D1127" s="34"/>
      <c r="E1127" s="1505"/>
      <c r="F1127" s="982"/>
      <c r="G1127" s="982"/>
      <c r="H1127" s="982"/>
      <c r="I1127" s="982"/>
      <c r="J1127" s="1501">
        <f t="shared" si="52"/>
        <v>0</v>
      </c>
      <c r="K1127" s="979">
        <f t="shared" si="48"/>
        <v>0</v>
      </c>
      <c r="L1127" s="980">
        <f>IF(ISTEXT(B1127),B1127,IF(ISBLANK(B1127),0,(B1127/B1110)*M1110))</f>
        <v>0</v>
      </c>
      <c r="M1127" s="981">
        <f t="shared" si="49"/>
        <v>0</v>
      </c>
      <c r="N1127" s="35">
        <f>(K1127/B1110)*M1110</f>
        <v>0</v>
      </c>
      <c r="O1127" s="942"/>
      <c r="P1127" s="942"/>
      <c r="Q1127" s="942"/>
      <c r="R1127" s="942"/>
      <c r="S1127" s="1365">
        <f t="shared" si="50"/>
        <v>0</v>
      </c>
      <c r="T1127" s="1502">
        <f>(L1127/M1110)*U1108</f>
        <v>0</v>
      </c>
      <c r="U1127" s="1510">
        <f t="shared" si="51"/>
        <v>0</v>
      </c>
      <c r="V1127" s="1504">
        <f>(N1127/M1110)*U1108</f>
        <v>0</v>
      </c>
      <c r="W1127" s="5478"/>
      <c r="X1127" s="529"/>
      <c r="Y1127" s="5357"/>
      <c r="Z1127" s="1288" t="s">
        <v>1382</v>
      </c>
      <c r="AA1127"/>
      <c r="AB1127" s="529"/>
    </row>
    <row r="1128" spans="1:28" ht="18" customHeight="1">
      <c r="A1128" s="5357"/>
      <c r="B1128" s="72"/>
      <c r="C1128" s="73"/>
      <c r="D1128" s="34"/>
      <c r="E1128" s="1505"/>
      <c r="F1128" s="982"/>
      <c r="G1128" s="982"/>
      <c r="H1128" s="982"/>
      <c r="I1128" s="982"/>
      <c r="J1128" s="1501">
        <f t="shared" si="52"/>
        <v>0</v>
      </c>
      <c r="K1128" s="979">
        <f t="shared" si="48"/>
        <v>0</v>
      </c>
      <c r="L1128" s="980">
        <f>IF(ISTEXT(B1128),B1128,IF(ISBLANK(B1128),0,(B1128/B1110)*M1110))</f>
        <v>0</v>
      </c>
      <c r="M1128" s="981">
        <f t="shared" si="49"/>
        <v>0</v>
      </c>
      <c r="N1128" s="35">
        <f>(K1128/B1110)*M1110</f>
        <v>0</v>
      </c>
      <c r="O1128" s="942"/>
      <c r="P1128" s="942"/>
      <c r="Q1128" s="942"/>
      <c r="R1128" s="942"/>
      <c r="S1128" s="1365">
        <f t="shared" si="50"/>
        <v>0</v>
      </c>
      <c r="T1128" s="1502">
        <f>(L1128/M1110)*U1108</f>
        <v>0</v>
      </c>
      <c r="U1128" s="1510">
        <f t="shared" si="51"/>
        <v>0</v>
      </c>
      <c r="V1128" s="1504">
        <f>(N1128/M1110)*U1108</f>
        <v>0</v>
      </c>
      <c r="W1128" s="5478"/>
      <c r="X1128" s="529"/>
      <c r="Y1128" s="5357"/>
      <c r="Z1128" s="1288" t="s">
        <v>1382</v>
      </c>
      <c r="AA1128"/>
      <c r="AB1128" s="529"/>
    </row>
    <row r="1129" spans="1:28" ht="18" customHeight="1">
      <c r="A1129" s="5357"/>
      <c r="B1129" s="72"/>
      <c r="C1129" s="73"/>
      <c r="D1129" s="34"/>
      <c r="E1129" s="1505"/>
      <c r="F1129" s="982"/>
      <c r="G1129" s="982"/>
      <c r="H1129" s="982"/>
      <c r="I1129" s="982"/>
      <c r="J1129" s="1501">
        <f t="shared" si="52"/>
        <v>0</v>
      </c>
      <c r="K1129" s="979">
        <f t="shared" si="48"/>
        <v>0</v>
      </c>
      <c r="L1129" s="980">
        <f>IF(ISTEXT(B1129),B1129,IF(ISBLANK(B1129),0,(B1129/B1110)*M1110))</f>
        <v>0</v>
      </c>
      <c r="M1129" s="981">
        <f t="shared" si="49"/>
        <v>0</v>
      </c>
      <c r="N1129" s="35">
        <f>(K1129/B1110)*M1110</f>
        <v>0</v>
      </c>
      <c r="O1129" s="942"/>
      <c r="P1129" s="942"/>
      <c r="Q1129" s="942"/>
      <c r="R1129" s="942"/>
      <c r="S1129" s="1365">
        <f t="shared" si="50"/>
        <v>0</v>
      </c>
      <c r="T1129" s="1502">
        <f>(L1129/M1110)*U1108</f>
        <v>0</v>
      </c>
      <c r="U1129" s="1510">
        <f t="shared" si="51"/>
        <v>0</v>
      </c>
      <c r="V1129" s="1504">
        <f>(N1129/M1110)*U1108</f>
        <v>0</v>
      </c>
      <c r="W1129" s="5478"/>
      <c r="X1129" s="529"/>
      <c r="Y1129" s="5357"/>
      <c r="Z1129" s="1288" t="s">
        <v>1382</v>
      </c>
      <c r="AA1129"/>
      <c r="AB1129" s="529"/>
    </row>
    <row r="1130" spans="1:28" ht="18" customHeight="1">
      <c r="A1130" s="5357"/>
      <c r="B1130" s="72"/>
      <c r="C1130" s="73"/>
      <c r="D1130" s="34"/>
      <c r="E1130" s="1505"/>
      <c r="F1130" s="982"/>
      <c r="G1130" s="982"/>
      <c r="H1130" s="982"/>
      <c r="I1130" s="982"/>
      <c r="J1130" s="1501">
        <f t="shared" si="52"/>
        <v>0</v>
      </c>
      <c r="K1130" s="979">
        <f t="shared" si="48"/>
        <v>0</v>
      </c>
      <c r="L1130" s="980">
        <f>IF(ISTEXT(B1130),B1130,IF(ISBLANK(B1130),0,(B1130/B1110)*M1110))</f>
        <v>0</v>
      </c>
      <c r="M1130" s="981">
        <f>C1130</f>
        <v>0</v>
      </c>
      <c r="N1130" s="35">
        <f>(K1130/B1110)*M1110</f>
        <v>0</v>
      </c>
      <c r="O1130" s="942"/>
      <c r="P1130" s="942"/>
      <c r="Q1130" s="942"/>
      <c r="R1130" s="942"/>
      <c r="S1130" s="1365">
        <f t="shared" si="50"/>
        <v>0</v>
      </c>
      <c r="T1130" s="1502">
        <f>(L1130/M1110)*U1108</f>
        <v>0</v>
      </c>
      <c r="U1130" s="1510">
        <f t="shared" si="51"/>
        <v>0</v>
      </c>
      <c r="V1130" s="1504">
        <f>(N1130/M1110)*U1108</f>
        <v>0</v>
      </c>
      <c r="W1130" s="5478"/>
      <c r="X1130" s="529"/>
      <c r="Y1130" s="5357"/>
      <c r="Z1130" s="1288" t="s">
        <v>1382</v>
      </c>
      <c r="AA1130"/>
      <c r="AB1130" s="529"/>
    </row>
    <row r="1131" spans="1:28" ht="18" customHeight="1">
      <c r="A1131" s="5357"/>
      <c r="B1131" s="72"/>
      <c r="C1131" s="73"/>
      <c r="D1131" s="34"/>
      <c r="E1131" s="1505"/>
      <c r="F1131" s="982"/>
      <c r="G1131" s="982"/>
      <c r="H1131" s="982"/>
      <c r="I1131" s="982"/>
      <c r="J1131" s="1501">
        <f t="shared" si="52"/>
        <v>0</v>
      </c>
      <c r="K1131" s="979">
        <f t="shared" si="48"/>
        <v>0</v>
      </c>
      <c r="L1131" s="980">
        <f>IF(ISTEXT(B1131),B1131,IF(ISBLANK(B1131),0,(B1131/B1110)*M1110))</f>
        <v>0</v>
      </c>
      <c r="M1131" s="981">
        <f t="shared" ref="M1131:M1156" si="53">C1131</f>
        <v>0</v>
      </c>
      <c r="N1131" s="35">
        <f>(K1131/B1110)*M1110</f>
        <v>0</v>
      </c>
      <c r="O1131" s="942"/>
      <c r="P1131" s="942"/>
      <c r="Q1131" s="942"/>
      <c r="R1131" s="942"/>
      <c r="S1131" s="1365">
        <f t="shared" si="50"/>
        <v>0</v>
      </c>
      <c r="T1131" s="1502">
        <f>(L1131/M1110)*U1108</f>
        <v>0</v>
      </c>
      <c r="U1131" s="1510">
        <f t="shared" si="51"/>
        <v>0</v>
      </c>
      <c r="V1131" s="1504">
        <f>(N1131/M1110)*U1108</f>
        <v>0</v>
      </c>
      <c r="W1131" s="5478"/>
      <c r="X1131" s="529"/>
      <c r="Y1131" s="5357"/>
      <c r="Z1131" s="1288" t="s">
        <v>1382</v>
      </c>
      <c r="AA1131"/>
      <c r="AB1131" s="529"/>
    </row>
    <row r="1132" spans="1:28" ht="18" customHeight="1">
      <c r="A1132" s="5357"/>
      <c r="B1132" s="72"/>
      <c r="C1132" s="73"/>
      <c r="D1132" s="34"/>
      <c r="E1132" s="1505"/>
      <c r="F1132" s="982"/>
      <c r="G1132" s="982"/>
      <c r="H1132" s="982"/>
      <c r="I1132" s="982"/>
      <c r="J1132" s="1501">
        <f t="shared" si="52"/>
        <v>0</v>
      </c>
      <c r="K1132" s="979">
        <f t="shared" si="48"/>
        <v>0</v>
      </c>
      <c r="L1132" s="980">
        <f>IF(ISTEXT(B1132),B1132,IF(ISBLANK(B1132),0,(B1132/B1110)*M1110))</f>
        <v>0</v>
      </c>
      <c r="M1132" s="981">
        <f t="shared" si="53"/>
        <v>0</v>
      </c>
      <c r="N1132" s="35">
        <f>(K1132/B1110)*M1110</f>
        <v>0</v>
      </c>
      <c r="O1132" s="942"/>
      <c r="P1132" s="942"/>
      <c r="Q1132" s="942"/>
      <c r="R1132" s="942"/>
      <c r="S1132" s="1365">
        <f t="shared" si="50"/>
        <v>0</v>
      </c>
      <c r="T1132" s="1502">
        <f>(L1132/M1110)*U1108</f>
        <v>0</v>
      </c>
      <c r="U1132" s="1510">
        <f t="shared" si="51"/>
        <v>0</v>
      </c>
      <c r="V1132" s="1504">
        <f>(N1132/M1110)*U1108</f>
        <v>0</v>
      </c>
      <c r="W1132" s="5478"/>
      <c r="X1132" s="529"/>
      <c r="Y1132" s="5357"/>
      <c r="Z1132" s="1288" t="s">
        <v>1382</v>
      </c>
      <c r="AA1132"/>
      <c r="AB1132" s="529"/>
    </row>
    <row r="1133" spans="1:28" ht="18" customHeight="1">
      <c r="A1133" s="5357"/>
      <c r="B1133" s="72"/>
      <c r="C1133" s="73"/>
      <c r="D1133" s="34"/>
      <c r="E1133" s="1505"/>
      <c r="F1133" s="982"/>
      <c r="G1133" s="982"/>
      <c r="H1133" s="982"/>
      <c r="I1133" s="982"/>
      <c r="J1133" s="1501">
        <f t="shared" si="52"/>
        <v>0</v>
      </c>
      <c r="K1133" s="979">
        <f t="shared" si="48"/>
        <v>0</v>
      </c>
      <c r="L1133" s="980">
        <f>IF(ISTEXT(B1133),B1133,IF(ISBLANK(B1133),0,(B1133/B1110)*M1110))</f>
        <v>0</v>
      </c>
      <c r="M1133" s="981">
        <f t="shared" si="53"/>
        <v>0</v>
      </c>
      <c r="N1133" s="35">
        <f>(K1133/B1110)*M1110</f>
        <v>0</v>
      </c>
      <c r="O1133" s="942"/>
      <c r="P1133" s="942"/>
      <c r="Q1133" s="942"/>
      <c r="R1133" s="942"/>
      <c r="S1133" s="1365">
        <f t="shared" si="50"/>
        <v>0</v>
      </c>
      <c r="T1133" s="1502">
        <f>(L1133/M1110)*U1108</f>
        <v>0</v>
      </c>
      <c r="U1133" s="1510">
        <f t="shared" si="51"/>
        <v>0</v>
      </c>
      <c r="V1133" s="1504">
        <f>(N1133/M1110)*U1108</f>
        <v>0</v>
      </c>
      <c r="W1133" s="5478"/>
      <c r="X1133" s="529"/>
      <c r="Y1133" s="5357"/>
      <c r="Z1133" s="1288" t="s">
        <v>1382</v>
      </c>
      <c r="AA1133"/>
      <c r="AB1133" s="529"/>
    </row>
    <row r="1134" spans="1:28" ht="18" customHeight="1">
      <c r="A1134" s="5357"/>
      <c r="B1134" s="72"/>
      <c r="C1134" s="73"/>
      <c r="D1134" s="34"/>
      <c r="E1134" s="1505"/>
      <c r="F1134" s="982"/>
      <c r="G1134" s="982"/>
      <c r="H1134" s="982"/>
      <c r="I1134" s="982"/>
      <c r="J1134" s="1501">
        <f t="shared" si="52"/>
        <v>0</v>
      </c>
      <c r="K1134" s="979">
        <f t="shared" si="48"/>
        <v>0</v>
      </c>
      <c r="L1134" s="980">
        <f>IF(ISTEXT(B1134),B1134,IF(ISBLANK(B1134),0,(B1134/B1110)*M1110))</f>
        <v>0</v>
      </c>
      <c r="M1134" s="981">
        <f t="shared" si="53"/>
        <v>0</v>
      </c>
      <c r="N1134" s="35">
        <f>(K1134/B1110)*M1110</f>
        <v>0</v>
      </c>
      <c r="O1134" s="942"/>
      <c r="P1134" s="942"/>
      <c r="Q1134" s="942"/>
      <c r="R1134" s="942"/>
      <c r="S1134" s="1365">
        <f t="shared" si="50"/>
        <v>0</v>
      </c>
      <c r="T1134" s="1502">
        <f>(L1134/M1110)*U1108</f>
        <v>0</v>
      </c>
      <c r="U1134" s="1510">
        <f t="shared" si="51"/>
        <v>0</v>
      </c>
      <c r="V1134" s="1504">
        <f>(N1134/M1110)*U1108</f>
        <v>0</v>
      </c>
      <c r="W1134" s="5478"/>
      <c r="X1134" s="529"/>
      <c r="Y1134" s="5357"/>
      <c r="Z1134" s="1288" t="s">
        <v>1382</v>
      </c>
      <c r="AA1134"/>
      <c r="AB1134" s="529"/>
    </row>
    <row r="1135" spans="1:28" ht="18" customHeight="1">
      <c r="A1135" s="5357"/>
      <c r="B1135" s="72"/>
      <c r="C1135" s="73"/>
      <c r="D1135" s="34"/>
      <c r="E1135" s="1505"/>
      <c r="F1135" s="982"/>
      <c r="G1135" s="982"/>
      <c r="H1135" s="982"/>
      <c r="I1135" s="982"/>
      <c r="J1135" s="1501">
        <f t="shared" si="52"/>
        <v>0</v>
      </c>
      <c r="K1135" s="979">
        <f t="shared" si="48"/>
        <v>0</v>
      </c>
      <c r="L1135" s="980">
        <f>IF(ISTEXT(B1135),B1135,IF(ISBLANK(B1135),0,(B1135/B1110)*M1110))</f>
        <v>0</v>
      </c>
      <c r="M1135" s="981">
        <f t="shared" si="53"/>
        <v>0</v>
      </c>
      <c r="N1135" s="35">
        <f>(K1135/B1110)*M1110</f>
        <v>0</v>
      </c>
      <c r="O1135" s="942"/>
      <c r="P1135" s="942"/>
      <c r="Q1135" s="942"/>
      <c r="R1135" s="942"/>
      <c r="S1135" s="1365">
        <f t="shared" si="50"/>
        <v>0</v>
      </c>
      <c r="T1135" s="1502">
        <f>(L1135/M1110)*U1108</f>
        <v>0</v>
      </c>
      <c r="U1135" s="1510">
        <f t="shared" si="51"/>
        <v>0</v>
      </c>
      <c r="V1135" s="1504">
        <f>(N1135/M1110)*U1108</f>
        <v>0</v>
      </c>
      <c r="W1135" s="5478"/>
      <c r="X1135" s="529"/>
      <c r="Y1135" s="5357"/>
      <c r="Z1135" s="1288" t="s">
        <v>1382</v>
      </c>
      <c r="AA1135"/>
      <c r="AB1135" s="529"/>
    </row>
    <row r="1136" spans="1:28" ht="18" customHeight="1">
      <c r="A1136" s="5357"/>
      <c r="B1136" s="72"/>
      <c r="C1136" s="73"/>
      <c r="D1136" s="34"/>
      <c r="E1136" s="1505"/>
      <c r="F1136" s="982"/>
      <c r="G1136" s="982"/>
      <c r="H1136" s="982"/>
      <c r="I1136" s="982"/>
      <c r="J1136" s="1501">
        <f t="shared" si="52"/>
        <v>0</v>
      </c>
      <c r="K1136" s="979">
        <f t="shared" si="48"/>
        <v>0</v>
      </c>
      <c r="L1136" s="980">
        <f>IF(ISTEXT(B1136),B1136,IF(ISBLANK(B1136),0,(B1136/B1110)*M1110))</f>
        <v>0</v>
      </c>
      <c r="M1136" s="981">
        <f t="shared" si="53"/>
        <v>0</v>
      </c>
      <c r="N1136" s="35">
        <f>(K1136/B1110)*M1110</f>
        <v>0</v>
      </c>
      <c r="O1136" s="942"/>
      <c r="P1136" s="942"/>
      <c r="Q1136" s="942"/>
      <c r="R1136" s="942"/>
      <c r="S1136" s="1365">
        <f t="shared" si="50"/>
        <v>0</v>
      </c>
      <c r="T1136" s="1502">
        <f>(L1136/M1110)*U1108</f>
        <v>0</v>
      </c>
      <c r="U1136" s="1510">
        <f t="shared" si="51"/>
        <v>0</v>
      </c>
      <c r="V1136" s="1504">
        <f>(N1136/M1110)*U1108</f>
        <v>0</v>
      </c>
      <c r="W1136" s="5478"/>
      <c r="X1136" s="529"/>
      <c r="Y1136" s="5357"/>
      <c r="Z1136" s="1288" t="s">
        <v>1382</v>
      </c>
      <c r="AA1136"/>
      <c r="AB1136" s="529"/>
    </row>
    <row r="1137" spans="1:28" ht="18" customHeight="1">
      <c r="A1137" s="5357"/>
      <c r="B1137" s="72"/>
      <c r="C1137" s="73"/>
      <c r="D1137" s="34"/>
      <c r="E1137" s="1505"/>
      <c r="F1137" s="982"/>
      <c r="G1137" s="982"/>
      <c r="H1137" s="982"/>
      <c r="I1137" s="982"/>
      <c r="J1137" s="1501">
        <f t="shared" si="52"/>
        <v>0</v>
      </c>
      <c r="K1137" s="979">
        <f t="shared" si="48"/>
        <v>0</v>
      </c>
      <c r="L1137" s="980">
        <f>IF(ISTEXT(B1137),B1137,IF(ISBLANK(B1137),0,(B1137/B1110)*M1110))</f>
        <v>0</v>
      </c>
      <c r="M1137" s="981">
        <f t="shared" si="53"/>
        <v>0</v>
      </c>
      <c r="N1137" s="35">
        <f>(K1137/B1110)*M1110</f>
        <v>0</v>
      </c>
      <c r="O1137" s="942"/>
      <c r="P1137" s="942"/>
      <c r="Q1137" s="942"/>
      <c r="R1137" s="942"/>
      <c r="S1137" s="1365">
        <f t="shared" si="50"/>
        <v>0</v>
      </c>
      <c r="T1137" s="1502">
        <f>(L1137/M1110)*U1108</f>
        <v>0</v>
      </c>
      <c r="U1137" s="1510">
        <f t="shared" si="51"/>
        <v>0</v>
      </c>
      <c r="V1137" s="1504">
        <f>(N1137/M1110)*U1108</f>
        <v>0</v>
      </c>
      <c r="W1137" s="5478"/>
      <c r="X1137" s="529"/>
      <c r="Y1137" s="5357"/>
      <c r="Z1137" s="1288" t="s">
        <v>1382</v>
      </c>
      <c r="AA1137"/>
      <c r="AB1137" s="529"/>
    </row>
    <row r="1138" spans="1:28" ht="18" customHeight="1">
      <c r="A1138" s="5357"/>
      <c r="B1138" s="72"/>
      <c r="C1138" s="73"/>
      <c r="D1138" s="34"/>
      <c r="E1138" s="1505"/>
      <c r="F1138" s="982"/>
      <c r="G1138" s="982"/>
      <c r="H1138" s="982"/>
      <c r="I1138" s="982"/>
      <c r="J1138" s="1501">
        <f t="shared" si="52"/>
        <v>0</v>
      </c>
      <c r="K1138" s="979">
        <f t="shared" si="48"/>
        <v>0</v>
      </c>
      <c r="L1138" s="980">
        <f>IF(ISTEXT(B1138),B1138,IF(ISBLANK(B1138),0,(B1138/B1110)*M1110))</f>
        <v>0</v>
      </c>
      <c r="M1138" s="981">
        <f t="shared" si="53"/>
        <v>0</v>
      </c>
      <c r="N1138" s="35">
        <f>(K1138/B1110)*M1110</f>
        <v>0</v>
      </c>
      <c r="O1138" s="942"/>
      <c r="P1138" s="942"/>
      <c r="Q1138" s="942"/>
      <c r="R1138" s="942"/>
      <c r="S1138" s="1365">
        <f t="shared" si="50"/>
        <v>0</v>
      </c>
      <c r="T1138" s="1502">
        <f>(L1138/M1110)*U1108</f>
        <v>0</v>
      </c>
      <c r="U1138" s="1510">
        <f t="shared" si="51"/>
        <v>0</v>
      </c>
      <c r="V1138" s="1504">
        <f>(N1138/M1110)*U1108</f>
        <v>0</v>
      </c>
      <c r="W1138" s="5478"/>
      <c r="X1138" s="529"/>
      <c r="Y1138" s="5357"/>
      <c r="Z1138" s="1288" t="s">
        <v>1382</v>
      </c>
      <c r="AA1138"/>
      <c r="AB1138" s="529"/>
    </row>
    <row r="1139" spans="1:28" ht="18" customHeight="1">
      <c r="A1139" s="5357"/>
      <c r="B1139" s="72"/>
      <c r="C1139" s="73"/>
      <c r="D1139" s="34"/>
      <c r="E1139" s="1505"/>
      <c r="F1139" s="982"/>
      <c r="G1139" s="982"/>
      <c r="H1139" s="982"/>
      <c r="I1139" s="982"/>
      <c r="J1139" s="1501">
        <f t="shared" si="52"/>
        <v>0</v>
      </c>
      <c r="K1139" s="979">
        <f t="shared" si="48"/>
        <v>0</v>
      </c>
      <c r="L1139" s="980">
        <f>IF(ISTEXT(B1139),B1139,IF(ISBLANK(B1139),0,(B1139/B1110)*M1110))</f>
        <v>0</v>
      </c>
      <c r="M1139" s="981">
        <f t="shared" si="53"/>
        <v>0</v>
      </c>
      <c r="N1139" s="35">
        <f>(K1139/B1110)*M1110</f>
        <v>0</v>
      </c>
      <c r="O1139" s="942"/>
      <c r="P1139" s="942"/>
      <c r="Q1139" s="942"/>
      <c r="R1139" s="942"/>
      <c r="S1139" s="1365">
        <f t="shared" si="50"/>
        <v>0</v>
      </c>
      <c r="T1139" s="1502">
        <f>(L1139/M1110)*U1108</f>
        <v>0</v>
      </c>
      <c r="U1139" s="1510">
        <f t="shared" si="51"/>
        <v>0</v>
      </c>
      <c r="V1139" s="1504">
        <f>(N1139/M1110)*U1108</f>
        <v>0</v>
      </c>
      <c r="W1139" s="5478"/>
      <c r="X1139" s="529"/>
      <c r="Y1139" s="5357"/>
      <c r="Z1139" s="1288" t="s">
        <v>1382</v>
      </c>
      <c r="AA1139"/>
      <c r="AB1139" s="529"/>
    </row>
    <row r="1140" spans="1:28" ht="18" customHeight="1">
      <c r="A1140" s="5357"/>
      <c r="B1140" s="72"/>
      <c r="C1140" s="73"/>
      <c r="D1140" s="34"/>
      <c r="E1140" s="1505"/>
      <c r="F1140" s="982"/>
      <c r="G1140" s="982"/>
      <c r="H1140" s="982"/>
      <c r="I1140" s="982"/>
      <c r="J1140" s="1501">
        <f t="shared" si="52"/>
        <v>0</v>
      </c>
      <c r="K1140" s="979">
        <f t="shared" si="48"/>
        <v>0</v>
      </c>
      <c r="L1140" s="980">
        <f>IF(ISTEXT(B1140),B1140,IF(ISBLANK(B1140),0,(B1140/B1110)*M1110))</f>
        <v>0</v>
      </c>
      <c r="M1140" s="981">
        <f t="shared" si="53"/>
        <v>0</v>
      </c>
      <c r="N1140" s="35">
        <f>(K1140/B1110)*M1110</f>
        <v>0</v>
      </c>
      <c r="O1140" s="942"/>
      <c r="P1140" s="942"/>
      <c r="Q1140" s="942"/>
      <c r="R1140" s="942"/>
      <c r="S1140" s="1365">
        <f t="shared" si="50"/>
        <v>0</v>
      </c>
      <c r="T1140" s="1502">
        <f>(L1140/M1110)*U1108</f>
        <v>0</v>
      </c>
      <c r="U1140" s="1510">
        <f t="shared" si="51"/>
        <v>0</v>
      </c>
      <c r="V1140" s="1504">
        <f>(N1140/M1110)*U1108</f>
        <v>0</v>
      </c>
      <c r="W1140" s="5478"/>
      <c r="X1140" s="529"/>
      <c r="Y1140" s="5357"/>
      <c r="Z1140" s="1288" t="s">
        <v>1382</v>
      </c>
      <c r="AA1140"/>
      <c r="AB1140" s="529"/>
    </row>
    <row r="1141" spans="1:28" ht="18" customHeight="1">
      <c r="A1141" s="5357"/>
      <c r="B1141" s="72"/>
      <c r="C1141" s="73"/>
      <c r="D1141" s="34"/>
      <c r="E1141" s="1505"/>
      <c r="F1141" s="982"/>
      <c r="G1141" s="982"/>
      <c r="H1141" s="982"/>
      <c r="I1141" s="982"/>
      <c r="J1141" s="1501">
        <f t="shared" si="52"/>
        <v>0</v>
      </c>
      <c r="K1141" s="979">
        <f t="shared" si="48"/>
        <v>0</v>
      </c>
      <c r="L1141" s="980">
        <f>IF(ISTEXT(B1141),B1141,IF(ISBLANK(B1141),0,(B1141/B1110)*M1110))</f>
        <v>0</v>
      </c>
      <c r="M1141" s="981">
        <f t="shared" si="53"/>
        <v>0</v>
      </c>
      <c r="N1141" s="35">
        <f>(K1141/B1110)*M1110</f>
        <v>0</v>
      </c>
      <c r="O1141" s="942"/>
      <c r="P1141" s="942"/>
      <c r="Q1141" s="942"/>
      <c r="R1141" s="942"/>
      <c r="S1141" s="1365">
        <f t="shared" si="50"/>
        <v>0</v>
      </c>
      <c r="T1141" s="1502">
        <f>(L1141/M1110)*U1108</f>
        <v>0</v>
      </c>
      <c r="U1141" s="1510">
        <f t="shared" si="51"/>
        <v>0</v>
      </c>
      <c r="V1141" s="1504">
        <f>(N1141/M1110)*U1108</f>
        <v>0</v>
      </c>
      <c r="W1141" s="5478"/>
      <c r="X1141" s="529"/>
      <c r="Y1141" s="5357"/>
      <c r="Z1141" s="1288" t="s">
        <v>1382</v>
      </c>
      <c r="AA1141"/>
      <c r="AB1141" s="529"/>
    </row>
    <row r="1142" spans="1:28" ht="18" customHeight="1">
      <c r="A1142" s="5357"/>
      <c r="B1142" s="72"/>
      <c r="C1142" s="73"/>
      <c r="D1142" s="34"/>
      <c r="E1142" s="1505"/>
      <c r="F1142" s="982"/>
      <c r="G1142" s="982"/>
      <c r="H1142" s="982"/>
      <c r="I1142" s="982"/>
      <c r="J1142" s="1501">
        <f t="shared" si="52"/>
        <v>0</v>
      </c>
      <c r="K1142" s="979">
        <f t="shared" si="48"/>
        <v>0</v>
      </c>
      <c r="L1142" s="980">
        <f>IF(ISTEXT(B1142),B1142,IF(ISBLANK(B1142),0,(B1142/B1110)*M1110))</f>
        <v>0</v>
      </c>
      <c r="M1142" s="981">
        <f t="shared" si="53"/>
        <v>0</v>
      </c>
      <c r="N1142" s="35">
        <f>(K1142/B1110)*M1110</f>
        <v>0</v>
      </c>
      <c r="O1142" s="942"/>
      <c r="P1142" s="942"/>
      <c r="Q1142" s="942"/>
      <c r="R1142" s="942"/>
      <c r="S1142" s="1365">
        <f t="shared" si="50"/>
        <v>0</v>
      </c>
      <c r="T1142" s="1502">
        <f>(L1142/M1110)*U1108</f>
        <v>0</v>
      </c>
      <c r="U1142" s="1510">
        <f t="shared" si="51"/>
        <v>0</v>
      </c>
      <c r="V1142" s="1504">
        <f>(N1142/M1110)*U1108</f>
        <v>0</v>
      </c>
      <c r="W1142" s="5478"/>
      <c r="X1142" s="529"/>
      <c r="Y1142" s="5357"/>
      <c r="Z1142" s="1288" t="s">
        <v>1382</v>
      </c>
      <c r="AA1142"/>
      <c r="AB1142" s="529"/>
    </row>
    <row r="1143" spans="1:28" ht="18" customHeight="1">
      <c r="A1143" s="5357"/>
      <c r="B1143" s="72"/>
      <c r="C1143" s="73"/>
      <c r="D1143" s="34"/>
      <c r="E1143" s="1505"/>
      <c r="F1143" s="982"/>
      <c r="G1143" s="982"/>
      <c r="H1143" s="982"/>
      <c r="I1143" s="982"/>
      <c r="J1143" s="1501">
        <f t="shared" si="52"/>
        <v>0</v>
      </c>
      <c r="K1143" s="979">
        <f t="shared" si="48"/>
        <v>0</v>
      </c>
      <c r="L1143" s="980">
        <f>IF(ISTEXT(B1143),B1143,IF(ISBLANK(B1143),0,(B1143/B1110)*M1110))</f>
        <v>0</v>
      </c>
      <c r="M1143" s="981">
        <f t="shared" si="53"/>
        <v>0</v>
      </c>
      <c r="N1143" s="35">
        <f>(K1143/B1110)*M1110</f>
        <v>0</v>
      </c>
      <c r="O1143" s="942"/>
      <c r="P1143" s="942"/>
      <c r="Q1143" s="942"/>
      <c r="R1143" s="942"/>
      <c r="S1143" s="1365">
        <f t="shared" si="50"/>
        <v>0</v>
      </c>
      <c r="T1143" s="1502">
        <f>(L1143/M1110)*U1108</f>
        <v>0</v>
      </c>
      <c r="U1143" s="1510">
        <f t="shared" si="51"/>
        <v>0</v>
      </c>
      <c r="V1143" s="1504">
        <f>(N1143/M1110)*U1108</f>
        <v>0</v>
      </c>
      <c r="W1143" s="5478"/>
      <c r="X1143" s="529"/>
      <c r="Y1143" s="5357"/>
      <c r="Z1143" s="1288" t="s">
        <v>1382</v>
      </c>
      <c r="AA1143"/>
      <c r="AB1143" s="529"/>
    </row>
    <row r="1144" spans="1:28" ht="18" customHeight="1">
      <c r="A1144" s="5357"/>
      <c r="B1144" s="72"/>
      <c r="C1144" s="73"/>
      <c r="D1144" s="34"/>
      <c r="E1144" s="1505"/>
      <c r="F1144" s="982"/>
      <c r="G1144" s="982"/>
      <c r="H1144" s="982"/>
      <c r="I1144" s="982"/>
      <c r="J1144" s="1501">
        <f t="shared" si="52"/>
        <v>0</v>
      </c>
      <c r="K1144" s="979">
        <f t="shared" si="48"/>
        <v>0</v>
      </c>
      <c r="L1144" s="980">
        <f>IF(ISTEXT(B1144),B1144,IF(ISBLANK(B1144),0,(B1144/B1110)*M1110))</f>
        <v>0</v>
      </c>
      <c r="M1144" s="981">
        <f t="shared" si="53"/>
        <v>0</v>
      </c>
      <c r="N1144" s="35">
        <f>(K1144/B1110)*M1110</f>
        <v>0</v>
      </c>
      <c r="O1144" s="942"/>
      <c r="P1144" s="942"/>
      <c r="Q1144" s="942"/>
      <c r="R1144" s="942"/>
      <c r="S1144" s="1365">
        <f t="shared" si="50"/>
        <v>0</v>
      </c>
      <c r="T1144" s="1502">
        <f>(L1144/M1110)*U1108</f>
        <v>0</v>
      </c>
      <c r="U1144" s="1510">
        <f t="shared" si="51"/>
        <v>0</v>
      </c>
      <c r="V1144" s="1504">
        <f>(N1144/M1110)*U1108</f>
        <v>0</v>
      </c>
      <c r="W1144" s="5478"/>
      <c r="X1144" s="529"/>
      <c r="Y1144" s="5357"/>
      <c r="Z1144" s="1288" t="s">
        <v>1382</v>
      </c>
      <c r="AA1144"/>
      <c r="AB1144" s="529"/>
    </row>
    <row r="1145" spans="1:28" ht="18" customHeight="1">
      <c r="A1145" s="5357"/>
      <c r="B1145" s="72"/>
      <c r="C1145" s="73"/>
      <c r="D1145" s="34"/>
      <c r="E1145" s="1505"/>
      <c r="F1145" s="982"/>
      <c r="G1145" s="982"/>
      <c r="H1145" s="982"/>
      <c r="I1145" s="982"/>
      <c r="J1145" s="1501">
        <f t="shared" si="52"/>
        <v>0</v>
      </c>
      <c r="K1145" s="979">
        <f t="shared" si="48"/>
        <v>0</v>
      </c>
      <c r="L1145" s="980">
        <f>IF(ISTEXT(B1145),B1145,IF(ISBLANK(B1145),0,(B1145/B1110)*M1110))</f>
        <v>0</v>
      </c>
      <c r="M1145" s="981">
        <f t="shared" si="53"/>
        <v>0</v>
      </c>
      <c r="N1145" s="35">
        <f>(K1145/B1110)*M1110</f>
        <v>0</v>
      </c>
      <c r="O1145" s="942"/>
      <c r="P1145" s="942"/>
      <c r="Q1145" s="942"/>
      <c r="R1145" s="942"/>
      <c r="S1145" s="1365">
        <f t="shared" si="50"/>
        <v>0</v>
      </c>
      <c r="T1145" s="1502">
        <f>(L1145/M1110)*U1108</f>
        <v>0</v>
      </c>
      <c r="U1145" s="1510">
        <f t="shared" si="51"/>
        <v>0</v>
      </c>
      <c r="V1145" s="1504">
        <f>(N1145/M1110)*U1108</f>
        <v>0</v>
      </c>
      <c r="W1145" s="5478"/>
      <c r="X1145" s="529"/>
      <c r="Y1145" s="5357"/>
      <c r="Z1145" s="1288" t="s">
        <v>1382</v>
      </c>
      <c r="AA1145"/>
      <c r="AB1145" s="529"/>
    </row>
    <row r="1146" spans="1:28" ht="18" customHeight="1">
      <c r="A1146" s="5357"/>
      <c r="B1146" s="72"/>
      <c r="C1146" s="73"/>
      <c r="D1146" s="34"/>
      <c r="E1146" s="1505"/>
      <c r="F1146" s="982"/>
      <c r="G1146" s="982"/>
      <c r="H1146" s="982"/>
      <c r="I1146" s="982"/>
      <c r="J1146" s="1501">
        <f t="shared" si="52"/>
        <v>0</v>
      </c>
      <c r="K1146" s="979">
        <f t="shared" si="48"/>
        <v>0</v>
      </c>
      <c r="L1146" s="980">
        <f>IF(ISTEXT(B1146),B1146,IF(ISBLANK(B1146),0,(B1146/B1110)*M1110))</f>
        <v>0</v>
      </c>
      <c r="M1146" s="981">
        <f t="shared" si="53"/>
        <v>0</v>
      </c>
      <c r="N1146" s="35">
        <f>(K1146/B1110)*M1110</f>
        <v>0</v>
      </c>
      <c r="O1146" s="942"/>
      <c r="P1146" s="942"/>
      <c r="Q1146" s="942"/>
      <c r="R1146" s="942"/>
      <c r="S1146" s="1365">
        <f t="shared" si="50"/>
        <v>0</v>
      </c>
      <c r="T1146" s="1502">
        <f>(L1146/M1110)*U1108</f>
        <v>0</v>
      </c>
      <c r="U1146" s="1510">
        <f t="shared" si="51"/>
        <v>0</v>
      </c>
      <c r="V1146" s="1504">
        <f>(N1146/M1110)*U1108</f>
        <v>0</v>
      </c>
      <c r="W1146" s="5478"/>
      <c r="X1146" s="529"/>
      <c r="Y1146" s="5357"/>
      <c r="Z1146" s="1288" t="s">
        <v>1382</v>
      </c>
      <c r="AA1146"/>
      <c r="AB1146" s="529"/>
    </row>
    <row r="1147" spans="1:28" ht="18" customHeight="1">
      <c r="A1147" s="5357"/>
      <c r="B1147" s="72"/>
      <c r="C1147" s="73"/>
      <c r="D1147" s="34"/>
      <c r="E1147" s="1505"/>
      <c r="F1147" s="982"/>
      <c r="G1147" s="982"/>
      <c r="H1147" s="982"/>
      <c r="I1147" s="982"/>
      <c r="J1147" s="1501">
        <f t="shared" si="52"/>
        <v>0</v>
      </c>
      <c r="K1147" s="979">
        <f t="shared" si="48"/>
        <v>0</v>
      </c>
      <c r="L1147" s="980">
        <f>IF(ISTEXT(B1147),B1147,IF(ISBLANK(B1147),0,(B1147/B1110)*M1110))</f>
        <v>0</v>
      </c>
      <c r="M1147" s="981">
        <f t="shared" si="53"/>
        <v>0</v>
      </c>
      <c r="N1147" s="35">
        <f>(K1147/B1110)*M1110</f>
        <v>0</v>
      </c>
      <c r="O1147" s="942"/>
      <c r="P1147" s="942"/>
      <c r="Q1147" s="942"/>
      <c r="R1147" s="942"/>
      <c r="S1147" s="1365">
        <f t="shared" si="50"/>
        <v>0</v>
      </c>
      <c r="T1147" s="1502">
        <f>(L1147/M1110)*U1108</f>
        <v>0</v>
      </c>
      <c r="U1147" s="1510">
        <f t="shared" si="51"/>
        <v>0</v>
      </c>
      <c r="V1147" s="1504">
        <f>(N1147/M1110)*U1108</f>
        <v>0</v>
      </c>
      <c r="W1147" s="5478"/>
      <c r="X1147" s="529"/>
      <c r="Y1147" s="5357"/>
      <c r="Z1147" s="1288" t="s">
        <v>1382</v>
      </c>
      <c r="AA1147"/>
      <c r="AB1147" s="529"/>
    </row>
    <row r="1148" spans="1:28" ht="18" customHeight="1">
      <c r="A1148" s="5357"/>
      <c r="B1148" s="72"/>
      <c r="C1148" s="73"/>
      <c r="D1148" s="34"/>
      <c r="E1148" s="1505"/>
      <c r="F1148" s="982"/>
      <c r="G1148" s="982"/>
      <c r="H1148" s="982"/>
      <c r="I1148" s="982"/>
      <c r="J1148" s="1501">
        <f t="shared" si="52"/>
        <v>0</v>
      </c>
      <c r="K1148" s="979">
        <f t="shared" si="48"/>
        <v>0</v>
      </c>
      <c r="L1148" s="980">
        <f>IF(ISTEXT(B1148),B1148,IF(ISBLANK(B1148),0,(B1148/B1110)*M1110))</f>
        <v>0</v>
      </c>
      <c r="M1148" s="981">
        <f t="shared" si="53"/>
        <v>0</v>
      </c>
      <c r="N1148" s="35">
        <f>(K1148/B1110)*M1110</f>
        <v>0</v>
      </c>
      <c r="O1148" s="942"/>
      <c r="P1148" s="942"/>
      <c r="Q1148" s="942"/>
      <c r="R1148" s="942"/>
      <c r="S1148" s="1365">
        <f t="shared" si="50"/>
        <v>0</v>
      </c>
      <c r="T1148" s="1502">
        <f>(L1148/M1110)*U1108</f>
        <v>0</v>
      </c>
      <c r="U1148" s="1510">
        <f t="shared" si="51"/>
        <v>0</v>
      </c>
      <c r="V1148" s="1504">
        <f>(N1148/M1110)*U1108</f>
        <v>0</v>
      </c>
      <c r="W1148" s="5478"/>
      <c r="X1148" s="529"/>
      <c r="Y1148" s="5357"/>
      <c r="Z1148" s="1288" t="s">
        <v>1382</v>
      </c>
      <c r="AA1148"/>
      <c r="AB1148" s="529"/>
    </row>
    <row r="1149" spans="1:28" ht="18" customHeight="1">
      <c r="A1149" s="5357"/>
      <c r="B1149" s="72"/>
      <c r="C1149" s="73"/>
      <c r="D1149" s="34"/>
      <c r="E1149" s="1505"/>
      <c r="F1149" s="982"/>
      <c r="G1149" s="982"/>
      <c r="H1149" s="982"/>
      <c r="I1149" s="982"/>
      <c r="J1149" s="1501">
        <f t="shared" si="52"/>
        <v>0</v>
      </c>
      <c r="K1149" s="979">
        <f t="shared" si="48"/>
        <v>0</v>
      </c>
      <c r="L1149" s="980">
        <f>IF(ISTEXT(B1149),B1149,IF(ISBLANK(B1149),0,(B1149/B1110)*M1110))</f>
        <v>0</v>
      </c>
      <c r="M1149" s="981">
        <f t="shared" si="53"/>
        <v>0</v>
      </c>
      <c r="N1149" s="35">
        <f>(K1149/B1110)*M1110</f>
        <v>0</v>
      </c>
      <c r="O1149" s="942"/>
      <c r="P1149" s="942"/>
      <c r="Q1149" s="942"/>
      <c r="R1149" s="942"/>
      <c r="S1149" s="1365">
        <f t="shared" si="50"/>
        <v>0</v>
      </c>
      <c r="T1149" s="1502">
        <f>(L1149/M1110)*U1108</f>
        <v>0</v>
      </c>
      <c r="U1149" s="1510">
        <f t="shared" si="51"/>
        <v>0</v>
      </c>
      <c r="V1149" s="1504">
        <f>(N1149/M1110)*U1108</f>
        <v>0</v>
      </c>
      <c r="W1149" s="5478"/>
      <c r="X1149" s="529"/>
      <c r="Y1149" s="5357"/>
      <c r="Z1149" s="1288" t="s">
        <v>1382</v>
      </c>
      <c r="AA1149"/>
      <c r="AB1149" s="529"/>
    </row>
    <row r="1150" spans="1:28" ht="18" customHeight="1">
      <c r="A1150" s="5357"/>
      <c r="B1150" s="72"/>
      <c r="C1150" s="73"/>
      <c r="D1150" s="34"/>
      <c r="E1150" s="1505"/>
      <c r="F1150" s="982"/>
      <c r="G1150" s="982"/>
      <c r="H1150" s="982"/>
      <c r="I1150" s="982"/>
      <c r="J1150" s="1501">
        <f t="shared" si="52"/>
        <v>0</v>
      </c>
      <c r="K1150" s="979">
        <f t="shared" si="48"/>
        <v>0</v>
      </c>
      <c r="L1150" s="980">
        <f>IF(ISTEXT(B1150),B1150,IF(ISBLANK(B1150),0,(B1150/B1110)*M1110))</f>
        <v>0</v>
      </c>
      <c r="M1150" s="981">
        <f t="shared" si="53"/>
        <v>0</v>
      </c>
      <c r="N1150" s="35">
        <f>(K1150/B1110)*M1110</f>
        <v>0</v>
      </c>
      <c r="O1150" s="942"/>
      <c r="P1150" s="942"/>
      <c r="Q1150" s="942"/>
      <c r="R1150" s="942"/>
      <c r="S1150" s="1365">
        <f t="shared" si="50"/>
        <v>0</v>
      </c>
      <c r="T1150" s="1502">
        <f>(L1150/M1110)*U1108</f>
        <v>0</v>
      </c>
      <c r="U1150" s="1510">
        <f t="shared" si="51"/>
        <v>0</v>
      </c>
      <c r="V1150" s="1504">
        <f>(N1150/M1110)*U1108</f>
        <v>0</v>
      </c>
      <c r="W1150" s="5478"/>
      <c r="X1150" s="529"/>
      <c r="Y1150" s="5357"/>
      <c r="Z1150" s="1288" t="s">
        <v>1382</v>
      </c>
      <c r="AA1150"/>
      <c r="AB1150" s="529"/>
    </row>
    <row r="1151" spans="1:28" ht="18" customHeight="1">
      <c r="A1151" s="5357"/>
      <c r="B1151" s="72"/>
      <c r="C1151" s="73"/>
      <c r="D1151" s="34"/>
      <c r="E1151" s="1505"/>
      <c r="F1151" s="982"/>
      <c r="G1151" s="982"/>
      <c r="H1151" s="982"/>
      <c r="I1151" s="982"/>
      <c r="J1151" s="1501">
        <f t="shared" si="52"/>
        <v>0</v>
      </c>
      <c r="K1151" s="979">
        <f t="shared" si="48"/>
        <v>0</v>
      </c>
      <c r="L1151" s="980">
        <f>IF(ISTEXT(B1151),B1151,IF(ISBLANK(B1151),0,(B1151/B1110)*M1110))</f>
        <v>0</v>
      </c>
      <c r="M1151" s="981">
        <f t="shared" si="53"/>
        <v>0</v>
      </c>
      <c r="N1151" s="35">
        <f>(K1151/B1110)*M1110</f>
        <v>0</v>
      </c>
      <c r="O1151" s="942"/>
      <c r="P1151" s="942"/>
      <c r="Q1151" s="942"/>
      <c r="R1151" s="942"/>
      <c r="S1151" s="1365">
        <f t="shared" si="50"/>
        <v>0</v>
      </c>
      <c r="T1151" s="1502">
        <f>(L1151/M1110)*U1108</f>
        <v>0</v>
      </c>
      <c r="U1151" s="1510">
        <f t="shared" si="51"/>
        <v>0</v>
      </c>
      <c r="V1151" s="1504">
        <f>(N1151/M1110)*U1108</f>
        <v>0</v>
      </c>
      <c r="W1151" s="5478"/>
      <c r="X1151" s="529"/>
      <c r="Y1151" s="5357"/>
      <c r="Z1151" s="1288" t="s">
        <v>1382</v>
      </c>
      <c r="AA1151"/>
      <c r="AB1151" s="529"/>
    </row>
    <row r="1152" spans="1:28" ht="18" customHeight="1">
      <c r="A1152" s="5357"/>
      <c r="B1152" s="72"/>
      <c r="C1152" s="73"/>
      <c r="D1152" s="34"/>
      <c r="E1152" s="1505"/>
      <c r="F1152" s="982"/>
      <c r="G1152" s="982"/>
      <c r="H1152" s="982"/>
      <c r="I1152" s="982"/>
      <c r="J1152" s="1501">
        <f t="shared" si="52"/>
        <v>0</v>
      </c>
      <c r="K1152" s="979">
        <f t="shared" si="48"/>
        <v>0</v>
      </c>
      <c r="L1152" s="980">
        <f>IF(ISTEXT(B1152),B1152,IF(ISBLANK(B1152),0,(B1152/B1110)*M1110))</f>
        <v>0</v>
      </c>
      <c r="M1152" s="981">
        <f t="shared" si="53"/>
        <v>0</v>
      </c>
      <c r="N1152" s="35">
        <f>(K1152/B1110)*M1110</f>
        <v>0</v>
      </c>
      <c r="O1152" s="942"/>
      <c r="P1152" s="942"/>
      <c r="Q1152" s="942"/>
      <c r="R1152" s="942"/>
      <c r="S1152" s="1365">
        <f t="shared" si="50"/>
        <v>0</v>
      </c>
      <c r="T1152" s="1502">
        <f>(L1152/M1110)*U1108</f>
        <v>0</v>
      </c>
      <c r="U1152" s="1510">
        <f t="shared" si="51"/>
        <v>0</v>
      </c>
      <c r="V1152" s="1504">
        <f>(N1152/M1110)*U1108</f>
        <v>0</v>
      </c>
      <c r="W1152" s="5478"/>
      <c r="X1152" s="529"/>
      <c r="Y1152" s="5357"/>
      <c r="Z1152" s="1288" t="s">
        <v>1382</v>
      </c>
      <c r="AA1152"/>
      <c r="AB1152" s="529"/>
    </row>
    <row r="1153" spans="1:28" ht="18" customHeight="1">
      <c r="A1153" s="5357"/>
      <c r="B1153" s="72"/>
      <c r="C1153" s="73"/>
      <c r="D1153" s="34"/>
      <c r="E1153" s="1505"/>
      <c r="F1153" s="982"/>
      <c r="G1153" s="982"/>
      <c r="H1153" s="982"/>
      <c r="I1153" s="982"/>
      <c r="J1153" s="1501">
        <f t="shared" si="52"/>
        <v>0</v>
      </c>
      <c r="K1153" s="979">
        <f t="shared" si="48"/>
        <v>0</v>
      </c>
      <c r="L1153" s="980">
        <f>IF(ISTEXT(B1153),B1153,IF(ISBLANK(B1153),0,(B1153/B1110)*M1110))</f>
        <v>0</v>
      </c>
      <c r="M1153" s="981">
        <f t="shared" si="53"/>
        <v>0</v>
      </c>
      <c r="N1153" s="35">
        <f>(K1153/B1110)*M1110</f>
        <v>0</v>
      </c>
      <c r="O1153" s="942"/>
      <c r="P1153" s="942"/>
      <c r="Q1153" s="942"/>
      <c r="R1153" s="942"/>
      <c r="S1153" s="1365">
        <f t="shared" si="50"/>
        <v>0</v>
      </c>
      <c r="T1153" s="1502">
        <f>(L1153/M1110)*U1108</f>
        <v>0</v>
      </c>
      <c r="U1153" s="1510">
        <f t="shared" si="51"/>
        <v>0</v>
      </c>
      <c r="V1153" s="1504">
        <f>(N1153/M1110)*U1108</f>
        <v>0</v>
      </c>
      <c r="W1153" s="5478"/>
      <c r="X1153" s="529"/>
      <c r="Y1153" s="5357"/>
      <c r="Z1153" s="1288" t="s">
        <v>1382</v>
      </c>
      <c r="AA1153"/>
      <c r="AB1153" s="529"/>
    </row>
    <row r="1154" spans="1:28" ht="18" customHeight="1">
      <c r="A1154" s="5357"/>
      <c r="B1154" s="72"/>
      <c r="C1154" s="73"/>
      <c r="D1154" s="34"/>
      <c r="E1154" s="1505"/>
      <c r="F1154" s="982"/>
      <c r="G1154" s="982"/>
      <c r="H1154" s="982"/>
      <c r="I1154" s="982"/>
      <c r="J1154" s="1501">
        <f t="shared" si="52"/>
        <v>0</v>
      </c>
      <c r="K1154" s="979">
        <f t="shared" si="48"/>
        <v>0</v>
      </c>
      <c r="L1154" s="980">
        <f>IF(ISTEXT(B1154),B1154,IF(ISBLANK(B1154),0,(B1154/B1110)*M1110))</f>
        <v>0</v>
      </c>
      <c r="M1154" s="981">
        <f t="shared" si="53"/>
        <v>0</v>
      </c>
      <c r="N1154" s="35">
        <f>(K1154/B1110)*M1110</f>
        <v>0</v>
      </c>
      <c r="O1154" s="942"/>
      <c r="P1154" s="942"/>
      <c r="Q1154" s="942"/>
      <c r="R1154" s="942"/>
      <c r="S1154" s="1365">
        <f t="shared" si="50"/>
        <v>0</v>
      </c>
      <c r="T1154" s="1502">
        <f>(L1154/M1110)*U1108</f>
        <v>0</v>
      </c>
      <c r="U1154" s="1510">
        <f t="shared" si="51"/>
        <v>0</v>
      </c>
      <c r="V1154" s="1504">
        <f>(N1154/M1110)*U1108</f>
        <v>0</v>
      </c>
      <c r="W1154" s="5478"/>
      <c r="X1154" s="529"/>
      <c r="Y1154" s="5357"/>
      <c r="Z1154" s="1288" t="s">
        <v>1382</v>
      </c>
      <c r="AA1154"/>
      <c r="AB1154" s="529"/>
    </row>
    <row r="1155" spans="1:28" ht="18" customHeight="1">
      <c r="A1155" s="5357"/>
      <c r="B1155" s="72"/>
      <c r="C1155" s="73"/>
      <c r="D1155" s="34"/>
      <c r="E1155" s="1505"/>
      <c r="F1155" s="982"/>
      <c r="G1155" s="982"/>
      <c r="H1155" s="982"/>
      <c r="I1155" s="982"/>
      <c r="J1155" s="1501">
        <f t="shared" si="52"/>
        <v>0</v>
      </c>
      <c r="K1155" s="979">
        <f t="shared" si="48"/>
        <v>0</v>
      </c>
      <c r="L1155" s="980">
        <f>IF(ISTEXT(B1155),B1155,IF(ISBLANK(B1155),0,(B1155/B1110)*M1110))</f>
        <v>0</v>
      </c>
      <c r="M1155" s="981">
        <f t="shared" si="53"/>
        <v>0</v>
      </c>
      <c r="N1155" s="35">
        <f>(K1155/B1110)*M1110</f>
        <v>0</v>
      </c>
      <c r="O1155" s="942"/>
      <c r="P1155" s="942"/>
      <c r="Q1155" s="942"/>
      <c r="R1155" s="942"/>
      <c r="S1155" s="1365">
        <f t="shared" si="50"/>
        <v>0</v>
      </c>
      <c r="T1155" s="1502">
        <f>(L1155/M1110)*U1108</f>
        <v>0</v>
      </c>
      <c r="U1155" s="1510">
        <f t="shared" si="51"/>
        <v>0</v>
      </c>
      <c r="V1155" s="1504">
        <f>(N1155/M1110)*U1108</f>
        <v>0</v>
      </c>
      <c r="W1155" s="5478"/>
      <c r="X1155" s="529"/>
      <c r="Y1155" s="5357"/>
      <c r="Z1155" s="1288" t="s">
        <v>1382</v>
      </c>
      <c r="AA1155"/>
      <c r="AB1155" s="529"/>
    </row>
    <row r="1156" spans="1:28" ht="18" customHeight="1">
      <c r="A1156" s="5357"/>
      <c r="B1156" s="74"/>
      <c r="C1156" s="983"/>
      <c r="D1156" s="1052"/>
      <c r="E1156" s="1505"/>
      <c r="F1156" s="982"/>
      <c r="G1156" s="982"/>
      <c r="H1156" s="982"/>
      <c r="I1156" s="982"/>
      <c r="J1156" s="1501">
        <f t="shared" si="52"/>
        <v>0</v>
      </c>
      <c r="K1156" s="979">
        <f t="shared" si="48"/>
        <v>0</v>
      </c>
      <c r="L1156" s="980">
        <f>IF(ISTEXT(B1156),B1156,IF(ISBLANK(B1156),0,(B1156/B1110)*M1110))</f>
        <v>0</v>
      </c>
      <c r="M1156" s="981">
        <f t="shared" si="53"/>
        <v>0</v>
      </c>
      <c r="N1156" s="35">
        <f>(K1156/B1110)*M1110</f>
        <v>0</v>
      </c>
      <c r="O1156" s="942"/>
      <c r="P1156" s="942"/>
      <c r="Q1156" s="942"/>
      <c r="R1156" s="942"/>
      <c r="S1156" s="1365">
        <f t="shared" si="50"/>
        <v>0</v>
      </c>
      <c r="T1156" s="1502">
        <f>(L1156/M1110)*U1108</f>
        <v>0</v>
      </c>
      <c r="U1156" s="1510">
        <f t="shared" si="51"/>
        <v>0</v>
      </c>
      <c r="V1156" s="1504">
        <f>(N1156/M1110)*U1108</f>
        <v>0</v>
      </c>
      <c r="W1156" s="5478"/>
      <c r="X1156" s="529"/>
      <c r="Y1156" s="5357"/>
      <c r="Z1156" s="1288" t="s">
        <v>1382</v>
      </c>
      <c r="AA1156"/>
      <c r="AB1156" s="529"/>
    </row>
    <row r="1157" spans="1:28" ht="18" customHeight="1">
      <c r="A1157" s="5357"/>
      <c r="B1157" s="5568"/>
      <c r="C1157" s="5569"/>
      <c r="D1157" s="5569"/>
      <c r="E1157" s="5569"/>
      <c r="F1157" s="5569"/>
      <c r="G1157" s="5569"/>
      <c r="H1157" s="5569"/>
      <c r="I1157" s="5569"/>
      <c r="J1157" s="5569"/>
      <c r="K1157" s="5569"/>
      <c r="L1157" s="5569"/>
      <c r="M1157" s="5569"/>
      <c r="N1157" s="5570"/>
      <c r="O1157" s="1332"/>
      <c r="P1157" s="1333"/>
      <c r="Q1157" s="1333"/>
      <c r="R1157" s="1333"/>
      <c r="S1157" s="1334"/>
      <c r="T1157" s="1334"/>
      <c r="U1157" s="1334"/>
      <c r="V1157" s="1335"/>
      <c r="W1157" s="5478"/>
      <c r="X1157" s="529"/>
      <c r="Y1157" s="5357"/>
      <c r="Z1157" s="5507" t="s">
        <v>1444</v>
      </c>
      <c r="AA1157" s="5508"/>
      <c r="AB1157" s="529"/>
    </row>
    <row r="1158" spans="1:28" ht="18" customHeight="1">
      <c r="A1158" s="5357"/>
      <c r="B1158" s="1506"/>
      <c r="C1158" s="1053"/>
      <c r="D1158" s="1054">
        <f>SUM(D1116:D1157)</f>
        <v>2E-3</v>
      </c>
      <c r="E1158" s="1054"/>
      <c r="F1158" s="1055"/>
      <c r="G1158" s="1055"/>
      <c r="H1158" s="1055"/>
      <c r="I1158" s="1055"/>
      <c r="J1158" s="1056"/>
      <c r="K1158" s="1056"/>
      <c r="L1158" s="1057"/>
      <c r="M1158" s="1057"/>
      <c r="N1158" s="36">
        <f>SUM(N1116:N1157)</f>
        <v>5.0000000000000001E-3</v>
      </c>
      <c r="O1158" s="1332"/>
      <c r="P1158" s="1333"/>
      <c r="Q1158" s="1333"/>
      <c r="R1158" s="1333"/>
      <c r="S1158" s="1334"/>
      <c r="T1158" s="1334"/>
      <c r="U1158" s="1334"/>
      <c r="V1158" s="1335"/>
      <c r="W1158" s="5478"/>
      <c r="X1158" s="529"/>
      <c r="Y1158" s="5357"/>
      <c r="Z1158" s="5507"/>
      <c r="AA1158" s="5508"/>
      <c r="AB1158" s="529"/>
    </row>
    <row r="1159" spans="1:28" ht="18" customHeight="1">
      <c r="A1159" s="5357"/>
      <c r="B1159" s="5571" t="s">
        <v>550</v>
      </c>
      <c r="C1159" s="5572"/>
      <c r="D1159" s="5572"/>
      <c r="E1159" s="5572"/>
      <c r="F1159" s="5572"/>
      <c r="G1159" s="5572"/>
      <c r="H1159" s="5572"/>
      <c r="I1159" s="5572"/>
      <c r="J1159" s="5572"/>
      <c r="K1159" s="5572"/>
      <c r="L1159" s="5572"/>
      <c r="M1159" s="5572"/>
      <c r="N1159" s="5573"/>
      <c r="O1159" s="1326"/>
      <c r="P1159" s="1326"/>
      <c r="Q1159" s="1327"/>
      <c r="R1159" s="1328"/>
      <c r="S1159" s="1328"/>
      <c r="T1159" s="1328"/>
      <c r="U1159" s="1328"/>
      <c r="V1159" s="1329"/>
      <c r="W1159" s="5478"/>
      <c r="X1159" s="529"/>
      <c r="Y1159" s="5357"/>
      <c r="Z1159" s="5507"/>
      <c r="AA1159" s="5508"/>
      <c r="AB1159" s="529"/>
    </row>
    <row r="1160" spans="1:28" ht="18" customHeight="1">
      <c r="A1160" s="5357"/>
      <c r="B1160" s="1382"/>
      <c r="C1160" s="955" t="s">
        <v>295</v>
      </c>
      <c r="D1160" s="956"/>
      <c r="E1160" s="956"/>
      <c r="F1160" s="956"/>
      <c r="G1160" s="5323" t="s">
        <v>247</v>
      </c>
      <c r="H1160" s="5323"/>
      <c r="I1160" s="5323"/>
      <c r="J1160" s="5323"/>
      <c r="K1160" s="5323"/>
      <c r="L1160" s="5323"/>
      <c r="M1160" s="5323"/>
      <c r="N1160" s="5324"/>
      <c r="O1160" s="1326"/>
      <c r="P1160" s="1326"/>
      <c r="Q1160" s="1327"/>
      <c r="R1160" s="1328"/>
      <c r="S1160" s="1328"/>
      <c r="T1160" s="1328"/>
      <c r="U1160" s="1328"/>
      <c r="V1160" s="1329"/>
      <c r="W1160" s="5478"/>
      <c r="X1160" s="529"/>
      <c r="Y1160" s="5357"/>
      <c r="Z1160" s="1288" t="s">
        <v>1382</v>
      </c>
      <c r="AA1160"/>
      <c r="AB1160" s="529"/>
    </row>
    <row r="1161" spans="1:28" ht="18" customHeight="1">
      <c r="A1161" s="5357"/>
      <c r="B1161" s="1507"/>
      <c r="C1161" s="957" t="s">
        <v>316</v>
      </c>
      <c r="D1161" s="958" t="s">
        <v>345</v>
      </c>
      <c r="E1161" s="959"/>
      <c r="F1161" s="959"/>
      <c r="G1161" s="5323"/>
      <c r="H1161" s="5323"/>
      <c r="I1161" s="5323"/>
      <c r="J1161" s="5323"/>
      <c r="K1161" s="5323"/>
      <c r="L1161" s="5323"/>
      <c r="M1161" s="5323"/>
      <c r="N1161" s="5324"/>
      <c r="O1161" s="1326"/>
      <c r="P1161" s="1326"/>
      <c r="Q1161" s="1327"/>
      <c r="R1161" s="1328"/>
      <c r="S1161" s="1328"/>
      <c r="T1161" s="1328"/>
      <c r="U1161" s="1328"/>
      <c r="V1161" s="1329"/>
      <c r="W1161" s="5478"/>
      <c r="X1161" s="529"/>
      <c r="Y1161" s="5357"/>
      <c r="Z1161" s="1288" t="s">
        <v>1382</v>
      </c>
      <c r="AA1161"/>
      <c r="AB1161" s="529"/>
    </row>
    <row r="1162" spans="1:28" ht="18" customHeight="1">
      <c r="A1162" s="5357"/>
      <c r="B1162" s="1507"/>
      <c r="C1162" s="960" t="s">
        <v>297</v>
      </c>
      <c r="D1162" s="955" t="s">
        <v>298</v>
      </c>
      <c r="E1162" s="959"/>
      <c r="F1162" s="959"/>
      <c r="G1162" s="955"/>
      <c r="H1162" s="961"/>
      <c r="I1162" s="961"/>
      <c r="J1162" s="961"/>
      <c r="K1162" s="961"/>
      <c r="L1162" s="961"/>
      <c r="M1162" s="961"/>
      <c r="N1162" s="39"/>
      <c r="O1162" s="1326"/>
      <c r="P1162" s="1326"/>
      <c r="Q1162" s="1327"/>
      <c r="R1162" s="1328"/>
      <c r="S1162" s="1328"/>
      <c r="T1162" s="1328"/>
      <c r="U1162" s="1328"/>
      <c r="V1162" s="1329"/>
      <c r="W1162" s="5478"/>
      <c r="X1162" s="529"/>
      <c r="Y1162" s="5357"/>
      <c r="Z1162" s="1288" t="s">
        <v>1382</v>
      </c>
      <c r="AA1162"/>
      <c r="AB1162" s="529"/>
    </row>
    <row r="1163" spans="1:28" ht="18" customHeight="1">
      <c r="A1163" s="5357"/>
      <c r="B1163" s="1318"/>
      <c r="C1163" s="962"/>
      <c r="D1163" s="963"/>
      <c r="E1163" s="964"/>
      <c r="F1163" s="964"/>
      <c r="G1163" s="965"/>
      <c r="H1163" s="966"/>
      <c r="I1163" s="966"/>
      <c r="J1163" s="966"/>
      <c r="K1163" s="1062" t="s">
        <v>299</v>
      </c>
      <c r="L1163" s="966"/>
      <c r="M1163" s="966"/>
      <c r="N1163" s="40"/>
      <c r="O1163" s="1326"/>
      <c r="P1163" s="1326"/>
      <c r="Q1163" s="1327"/>
      <c r="R1163" s="1328"/>
      <c r="S1163" s="1328"/>
      <c r="T1163" s="1328"/>
      <c r="U1163" s="1328"/>
      <c r="V1163" s="1329"/>
      <c r="W1163" s="5478"/>
      <c r="X1163" s="529"/>
      <c r="Y1163" s="5357"/>
      <c r="Z1163" s="1288" t="s">
        <v>1382</v>
      </c>
      <c r="AA1163"/>
      <c r="AB1163" s="529"/>
    </row>
    <row r="1164" spans="1:28" ht="18" customHeight="1">
      <c r="A1164" s="5357"/>
      <c r="B1164" s="2896">
        <v>1</v>
      </c>
      <c r="C1164" s="968" t="s">
        <v>346</v>
      </c>
      <c r="D1164" s="374"/>
      <c r="E1164" s="374"/>
      <c r="F1164" s="374"/>
      <c r="G1164" s="374"/>
      <c r="H1164" s="374"/>
      <c r="I1164" s="374"/>
      <c r="J1164" s="374"/>
      <c r="K1164" s="1062" t="s">
        <v>300</v>
      </c>
      <c r="L1164" s="374"/>
      <c r="M1164" s="374"/>
      <c r="N1164" s="41"/>
      <c r="O1164" s="1326"/>
      <c r="P1164" s="1326"/>
      <c r="Q1164" s="1327"/>
      <c r="R1164" s="1328"/>
      <c r="S1164" s="1328"/>
      <c r="T1164" s="1328"/>
      <c r="U1164" s="1328"/>
      <c r="V1164" s="1329"/>
      <c r="W1164" s="5478"/>
      <c r="X1164" s="529"/>
      <c r="Y1164" s="5357"/>
      <c r="Z1164" s="1288" t="s">
        <v>1382</v>
      </c>
      <c r="AA1164"/>
      <c r="AB1164" s="529"/>
    </row>
    <row r="1165" spans="1:28" ht="18" customHeight="1">
      <c r="A1165" s="5357"/>
      <c r="B1165" s="2896">
        <f>LARGE(B1164:B1164,1)+1</f>
        <v>2</v>
      </c>
      <c r="C1165" s="967"/>
      <c r="D1165" s="374"/>
      <c r="E1165" s="374"/>
      <c r="F1165" s="374"/>
      <c r="G1165" s="374"/>
      <c r="H1165" s="374"/>
      <c r="I1165" s="374"/>
      <c r="J1165" s="374"/>
      <c r="K1165" s="1062" t="s">
        <v>302</v>
      </c>
      <c r="L1165" s="374"/>
      <c r="M1165" s="374"/>
      <c r="N1165" s="41"/>
      <c r="O1165" s="1326"/>
      <c r="P1165" s="1326"/>
      <c r="Q1165" s="1327"/>
      <c r="R1165" s="1328"/>
      <c r="S1165" s="1328"/>
      <c r="T1165" s="1328"/>
      <c r="U1165" s="1328"/>
      <c r="V1165" s="1329"/>
      <c r="W1165" s="5478"/>
      <c r="X1165" s="529"/>
      <c r="Y1165" s="5357"/>
      <c r="Z1165" s="1288" t="s">
        <v>1382</v>
      </c>
      <c r="AA1165"/>
      <c r="AB1165" s="529"/>
    </row>
    <row r="1166" spans="1:28" ht="18" customHeight="1">
      <c r="A1166" s="5357"/>
      <c r="B1166" s="2896">
        <f>LARGE(B1164:B1165,1)+1</f>
        <v>3</v>
      </c>
      <c r="C1166" s="968" t="s">
        <v>347</v>
      </c>
      <c r="D1166" s="374"/>
      <c r="E1166" s="374"/>
      <c r="F1166" s="374"/>
      <c r="G1166" s="374"/>
      <c r="H1166" s="374"/>
      <c r="I1166" s="374"/>
      <c r="J1166" s="374"/>
      <c r="K1166" s="374"/>
      <c r="L1166" s="374"/>
      <c r="M1166" s="374"/>
      <c r="N1166" s="41"/>
      <c r="O1166" s="1326"/>
      <c r="P1166" s="1326"/>
      <c r="Q1166" s="1327"/>
      <c r="R1166" s="1328"/>
      <c r="S1166" s="1328"/>
      <c r="T1166" s="1328"/>
      <c r="U1166" s="1328"/>
      <c r="V1166" s="1329"/>
      <c r="W1166" s="5478"/>
      <c r="X1166" s="529"/>
      <c r="Y1166" s="5357"/>
      <c r="Z1166" s="1288" t="s">
        <v>1382</v>
      </c>
      <c r="AA1166"/>
      <c r="AB1166" s="529"/>
    </row>
    <row r="1167" spans="1:28" ht="18" customHeight="1">
      <c r="A1167" s="5357"/>
      <c r="B1167" s="2896">
        <f>LARGE(B1164:B1166,1)+1</f>
        <v>4</v>
      </c>
      <c r="C1167" s="968"/>
      <c r="D1167" s="374"/>
      <c r="E1167" s="374"/>
      <c r="F1167" s="374"/>
      <c r="G1167" s="374"/>
      <c r="H1167" s="374"/>
      <c r="I1167" s="374"/>
      <c r="J1167" s="374"/>
      <c r="K1167" s="374"/>
      <c r="L1167" s="374"/>
      <c r="M1167" s="374"/>
      <c r="N1167" s="41"/>
      <c r="O1167" s="1326"/>
      <c r="P1167" s="1326"/>
      <c r="Q1167" s="1327"/>
      <c r="R1167" s="1328"/>
      <c r="S1167" s="1328"/>
      <c r="T1167" s="1328"/>
      <c r="U1167" s="1328"/>
      <c r="V1167" s="1329"/>
      <c r="W1167" s="5478"/>
      <c r="X1167" s="529"/>
      <c r="Y1167" s="5357"/>
      <c r="Z1167" s="1288" t="s">
        <v>1382</v>
      </c>
      <c r="AA1167"/>
      <c r="AB1167" s="529"/>
    </row>
    <row r="1168" spans="1:28" ht="18" customHeight="1">
      <c r="A1168" s="5357"/>
      <c r="B1168" s="2896">
        <f>LARGE(B1164:B1167,1)+1</f>
        <v>5</v>
      </c>
      <c r="C1168" s="968" t="s">
        <v>298</v>
      </c>
      <c r="D1168" s="374"/>
      <c r="E1168" s="374"/>
      <c r="F1168" s="374"/>
      <c r="G1168" s="374"/>
      <c r="H1168" s="374"/>
      <c r="I1168" s="374"/>
      <c r="J1168" s="374"/>
      <c r="K1168" s="374"/>
      <c r="L1168" s="374"/>
      <c r="M1168" s="374"/>
      <c r="N1168" s="41"/>
      <c r="O1168" s="1326"/>
      <c r="P1168" s="1326"/>
      <c r="Q1168" s="1327"/>
      <c r="R1168" s="1328"/>
      <c r="S1168" s="1328"/>
      <c r="T1168" s="1328"/>
      <c r="U1168" s="1328"/>
      <c r="V1168" s="1329"/>
      <c r="W1168" s="5478"/>
      <c r="X1168" s="529"/>
      <c r="Y1168" s="5357"/>
      <c r="Z1168" s="1288" t="s">
        <v>1382</v>
      </c>
      <c r="AA1168"/>
      <c r="AB1168" s="529"/>
    </row>
    <row r="1169" spans="1:28" ht="18" customHeight="1">
      <c r="A1169" s="5357"/>
      <c r="B1169" s="2896">
        <f>LARGE(B1164:B1168,1)+1</f>
        <v>6</v>
      </c>
      <c r="C1169" s="968"/>
      <c r="D1169" s="374"/>
      <c r="E1169" s="374"/>
      <c r="F1169" s="374"/>
      <c r="G1169" s="374"/>
      <c r="H1169" s="374"/>
      <c r="I1169" s="374"/>
      <c r="J1169" s="374"/>
      <c r="K1169" s="374"/>
      <c r="L1169" s="374"/>
      <c r="M1169" s="374"/>
      <c r="N1169" s="41"/>
      <c r="O1169" s="1326"/>
      <c r="P1169" s="1326"/>
      <c r="Q1169" s="1327"/>
      <c r="R1169" s="1328"/>
      <c r="S1169" s="1328"/>
      <c r="T1169" s="1328"/>
      <c r="U1169" s="1328"/>
      <c r="V1169" s="1329"/>
      <c r="W1169" s="5478"/>
      <c r="X1169" s="529"/>
      <c r="Y1169" s="5357"/>
      <c r="Z1169" s="1288" t="s">
        <v>1382</v>
      </c>
      <c r="AA1169"/>
      <c r="AB1169" s="529"/>
    </row>
    <row r="1170" spans="1:28" ht="18" customHeight="1">
      <c r="A1170" s="5357"/>
      <c r="B1170" s="2896">
        <f>LARGE(B1164:B1169,1)+1</f>
        <v>7</v>
      </c>
      <c r="C1170" s="968" t="s">
        <v>348</v>
      </c>
      <c r="D1170" s="374"/>
      <c r="E1170" s="374"/>
      <c r="F1170" s="374"/>
      <c r="G1170" s="374"/>
      <c r="H1170" s="374"/>
      <c r="I1170" s="374"/>
      <c r="J1170" s="374"/>
      <c r="K1170" s="374"/>
      <c r="L1170" s="374"/>
      <c r="M1170" s="374"/>
      <c r="N1170" s="41"/>
      <c r="O1170" s="1326"/>
      <c r="P1170" s="1326"/>
      <c r="Q1170" s="1327"/>
      <c r="R1170" s="1328"/>
      <c r="S1170" s="1328"/>
      <c r="T1170" s="1328"/>
      <c r="U1170" s="1328"/>
      <c r="V1170" s="1329"/>
      <c r="W1170" s="5478"/>
      <c r="X1170" s="529"/>
      <c r="Y1170" s="5357"/>
      <c r="Z1170" s="1288" t="s">
        <v>1382</v>
      </c>
      <c r="AA1170"/>
      <c r="AB1170" s="529"/>
    </row>
    <row r="1171" spans="1:28" ht="18" customHeight="1">
      <c r="A1171" s="5357"/>
      <c r="B1171" s="2896">
        <f>LARGE(B1164:B1170,1)+1</f>
        <v>8</v>
      </c>
      <c r="C1171" s="968"/>
      <c r="D1171" s="374"/>
      <c r="E1171" s="374"/>
      <c r="F1171" s="374"/>
      <c r="G1171" s="374"/>
      <c r="H1171" s="374"/>
      <c r="I1171" s="374"/>
      <c r="J1171" s="374"/>
      <c r="K1171" s="374"/>
      <c r="L1171" s="374"/>
      <c r="M1171" s="374"/>
      <c r="N1171" s="41"/>
      <c r="O1171" s="1326"/>
      <c r="P1171" s="1326"/>
      <c r="Q1171" s="1327"/>
      <c r="R1171" s="1328"/>
      <c r="S1171" s="1328"/>
      <c r="T1171" s="1328"/>
      <c r="U1171" s="1328"/>
      <c r="V1171" s="1329"/>
      <c r="W1171" s="5478"/>
      <c r="X1171" s="529"/>
      <c r="Y1171" s="5357"/>
      <c r="Z1171" s="1288" t="s">
        <v>1382</v>
      </c>
      <c r="AA1171"/>
      <c r="AB1171" s="529"/>
    </row>
    <row r="1172" spans="1:28" ht="18" customHeight="1">
      <c r="A1172" s="5357"/>
      <c r="B1172" s="2896">
        <f>LARGE(B1164:B1171,1)+1</f>
        <v>9</v>
      </c>
      <c r="C1172" s="968" t="s">
        <v>349</v>
      </c>
      <c r="D1172" s="374"/>
      <c r="E1172" s="374"/>
      <c r="F1172" s="374"/>
      <c r="G1172" s="374"/>
      <c r="H1172" s="374"/>
      <c r="I1172" s="374"/>
      <c r="J1172" s="374"/>
      <c r="K1172" s="374"/>
      <c r="L1172" s="374"/>
      <c r="M1172" s="374"/>
      <c r="N1172" s="41"/>
      <c r="O1172" s="1326"/>
      <c r="P1172" s="1326"/>
      <c r="Q1172" s="1327"/>
      <c r="R1172" s="1328"/>
      <c r="S1172" s="1328"/>
      <c r="T1172" s="1328"/>
      <c r="U1172" s="1328"/>
      <c r="V1172" s="1329"/>
      <c r="W1172" s="5478"/>
      <c r="X1172" s="529"/>
      <c r="Y1172" s="5357"/>
      <c r="Z1172" s="1288" t="s">
        <v>1382</v>
      </c>
      <c r="AA1172"/>
      <c r="AB1172" s="529"/>
    </row>
    <row r="1173" spans="1:28" ht="18" customHeight="1">
      <c r="A1173" s="5357"/>
      <c r="B1173" s="2896">
        <f>LARGE(B1164:B1172,1)+1</f>
        <v>10</v>
      </c>
      <c r="C1173" s="968"/>
      <c r="D1173" s="374"/>
      <c r="E1173" s="374"/>
      <c r="F1173" s="374"/>
      <c r="G1173" s="374"/>
      <c r="H1173" s="374"/>
      <c r="I1173" s="374"/>
      <c r="J1173" s="374"/>
      <c r="K1173" s="374"/>
      <c r="L1173" s="374"/>
      <c r="M1173" s="374"/>
      <c r="N1173" s="41"/>
      <c r="O1173" s="1326"/>
      <c r="P1173" s="1326"/>
      <c r="Q1173" s="1327"/>
      <c r="R1173" s="1328"/>
      <c r="S1173" s="1328"/>
      <c r="T1173" s="1328"/>
      <c r="U1173" s="1328"/>
      <c r="V1173" s="1329"/>
      <c r="W1173" s="5478"/>
      <c r="X1173" s="529"/>
      <c r="Y1173" s="5357"/>
      <c r="Z1173" s="1288" t="s">
        <v>1382</v>
      </c>
      <c r="AA1173"/>
      <c r="AB1173" s="529"/>
    </row>
    <row r="1174" spans="1:28" ht="18" customHeight="1">
      <c r="A1174" s="5357"/>
      <c r="B1174" s="2896">
        <f>LARGE(B1164:B1173,1)+1</f>
        <v>11</v>
      </c>
      <c r="C1174" s="968"/>
      <c r="D1174" s="374"/>
      <c r="E1174" s="374"/>
      <c r="F1174" s="374"/>
      <c r="G1174" s="374"/>
      <c r="H1174" s="374"/>
      <c r="I1174" s="374"/>
      <c r="J1174" s="374"/>
      <c r="K1174" s="374"/>
      <c r="L1174" s="374"/>
      <c r="M1174" s="374"/>
      <c r="N1174" s="41"/>
      <c r="O1174" s="1326"/>
      <c r="P1174" s="1326"/>
      <c r="Q1174" s="1327"/>
      <c r="R1174" s="1328"/>
      <c r="S1174" s="1328"/>
      <c r="T1174" s="1328"/>
      <c r="U1174" s="1328"/>
      <c r="V1174" s="1329"/>
      <c r="W1174" s="5478"/>
      <c r="X1174" s="529"/>
      <c r="Y1174" s="5357"/>
      <c r="Z1174" s="1288" t="s">
        <v>1382</v>
      </c>
      <c r="AA1174"/>
      <c r="AB1174" s="529"/>
    </row>
    <row r="1175" spans="1:28" ht="18" customHeight="1">
      <c r="A1175" s="5357"/>
      <c r="B1175" s="2896">
        <f>LARGE(B1164:B1174,1)+1</f>
        <v>12</v>
      </c>
      <c r="C1175" s="968"/>
      <c r="D1175" s="374"/>
      <c r="E1175" s="374"/>
      <c r="F1175" s="374"/>
      <c r="G1175" s="374"/>
      <c r="H1175" s="374"/>
      <c r="I1175" s="374"/>
      <c r="J1175" s="374"/>
      <c r="K1175" s="374"/>
      <c r="L1175" s="374"/>
      <c r="M1175" s="374"/>
      <c r="N1175" s="41"/>
      <c r="O1175" s="1326"/>
      <c r="P1175" s="1326"/>
      <c r="Q1175" s="1327"/>
      <c r="R1175" s="1328"/>
      <c r="S1175" s="1328"/>
      <c r="T1175" s="1328"/>
      <c r="U1175" s="1328"/>
      <c r="V1175" s="1329"/>
      <c r="W1175" s="5478"/>
      <c r="X1175" s="529"/>
      <c r="Y1175" s="5357"/>
      <c r="Z1175" s="1288" t="s">
        <v>1382</v>
      </c>
      <c r="AA1175"/>
      <c r="AB1175" s="529"/>
    </row>
    <row r="1176" spans="1:28" ht="18" customHeight="1">
      <c r="A1176" s="5357"/>
      <c r="B1176" s="2896">
        <f>LARGE(B1164:B1175,1)+1</f>
        <v>13</v>
      </c>
      <c r="C1176" s="968"/>
      <c r="D1176" s="374"/>
      <c r="E1176" s="374"/>
      <c r="F1176" s="374"/>
      <c r="G1176" s="374"/>
      <c r="H1176" s="374"/>
      <c r="I1176" s="374"/>
      <c r="J1176" s="374"/>
      <c r="K1176" s="374"/>
      <c r="L1176" s="374"/>
      <c r="M1176" s="374"/>
      <c r="N1176" s="41"/>
      <c r="O1176" s="1326"/>
      <c r="P1176" s="1326"/>
      <c r="Q1176" s="1327"/>
      <c r="R1176" s="1328"/>
      <c r="S1176" s="1328"/>
      <c r="T1176" s="1328"/>
      <c r="U1176" s="1328"/>
      <c r="V1176" s="1329"/>
      <c r="W1176" s="5478"/>
      <c r="X1176" s="529"/>
      <c r="Y1176" s="5357"/>
      <c r="Z1176" s="1288" t="s">
        <v>1382</v>
      </c>
      <c r="AA1176"/>
      <c r="AB1176" s="529"/>
    </row>
    <row r="1177" spans="1:28" ht="18" customHeight="1">
      <c r="A1177" s="5357"/>
      <c r="B1177" s="2896">
        <f>LARGE(B1164:B1176,1)+1</f>
        <v>14</v>
      </c>
      <c r="C1177" s="968"/>
      <c r="D1177" s="374"/>
      <c r="E1177" s="374"/>
      <c r="F1177" s="374"/>
      <c r="G1177" s="374"/>
      <c r="H1177" s="374"/>
      <c r="I1177" s="374"/>
      <c r="J1177" s="374"/>
      <c r="K1177" s="374"/>
      <c r="L1177" s="374"/>
      <c r="M1177" s="374"/>
      <c r="N1177" s="41"/>
      <c r="O1177" s="1326"/>
      <c r="P1177" s="1326"/>
      <c r="Q1177" s="1327"/>
      <c r="R1177" s="1328"/>
      <c r="S1177" s="1328"/>
      <c r="T1177" s="1328"/>
      <c r="U1177" s="1328"/>
      <c r="V1177" s="1329"/>
      <c r="W1177" s="5478"/>
      <c r="X1177" s="529"/>
      <c r="Y1177" s="5357"/>
      <c r="Z1177" s="1288" t="s">
        <v>1382</v>
      </c>
      <c r="AA1177"/>
      <c r="AB1177" s="529"/>
    </row>
    <row r="1178" spans="1:28" ht="18" customHeight="1">
      <c r="A1178" s="5357"/>
      <c r="B1178" s="2896">
        <f>LARGE(B1164:B1177,1)+1</f>
        <v>15</v>
      </c>
      <c r="C1178" s="968"/>
      <c r="D1178" s="374"/>
      <c r="E1178" s="374"/>
      <c r="F1178" s="374"/>
      <c r="G1178" s="374"/>
      <c r="H1178" s="374"/>
      <c r="I1178" s="374"/>
      <c r="J1178" s="374"/>
      <c r="K1178" s="374"/>
      <c r="L1178" s="374"/>
      <c r="M1178" s="374"/>
      <c r="N1178" s="41"/>
      <c r="O1178" s="1326"/>
      <c r="P1178" s="1326"/>
      <c r="Q1178" s="1327"/>
      <c r="R1178" s="1328"/>
      <c r="S1178" s="1328"/>
      <c r="T1178" s="1328"/>
      <c r="U1178" s="1328"/>
      <c r="V1178" s="1329"/>
      <c r="W1178" s="5478"/>
      <c r="X1178" s="529"/>
      <c r="Y1178" s="5357"/>
      <c r="Z1178" s="1288" t="s">
        <v>1382</v>
      </c>
      <c r="AA1178"/>
      <c r="AB1178" s="529"/>
    </row>
    <row r="1179" spans="1:28" ht="18" customHeight="1">
      <c r="A1179" s="5357"/>
      <c r="B1179" s="2896">
        <f>LARGE(B1164:B1178,1)+1</f>
        <v>16</v>
      </c>
      <c r="C1179" s="968"/>
      <c r="D1179" s="374"/>
      <c r="E1179" s="374"/>
      <c r="F1179" s="374"/>
      <c r="G1179" s="374"/>
      <c r="H1179" s="374"/>
      <c r="I1179" s="374"/>
      <c r="J1179" s="374"/>
      <c r="K1179" s="374"/>
      <c r="L1179" s="374"/>
      <c r="M1179" s="374"/>
      <c r="N1179" s="41"/>
      <c r="O1179" s="1326"/>
      <c r="P1179" s="1326"/>
      <c r="Q1179" s="1327"/>
      <c r="R1179" s="1328"/>
      <c r="S1179" s="1328"/>
      <c r="T1179" s="1328"/>
      <c r="U1179" s="1328"/>
      <c r="V1179" s="1329"/>
      <c r="W1179" s="5478"/>
      <c r="X1179" s="529"/>
      <c r="Y1179" s="5357"/>
      <c r="Z1179" s="1288" t="s">
        <v>1382</v>
      </c>
      <c r="AA1179"/>
      <c r="AB1179" s="529"/>
    </row>
    <row r="1180" spans="1:28" ht="18" customHeight="1">
      <c r="A1180" s="5357"/>
      <c r="B1180" s="2896">
        <f>LARGE(B1164:B1179,1)+1</f>
        <v>17</v>
      </c>
      <c r="C1180" s="968"/>
      <c r="D1180" s="374"/>
      <c r="E1180" s="374"/>
      <c r="F1180" s="374"/>
      <c r="G1180" s="374"/>
      <c r="H1180" s="374"/>
      <c r="I1180" s="374"/>
      <c r="J1180" s="374"/>
      <c r="K1180" s="374"/>
      <c r="L1180" s="374"/>
      <c r="M1180" s="374"/>
      <c r="N1180" s="41"/>
      <c r="O1180" s="1326"/>
      <c r="P1180" s="1326"/>
      <c r="Q1180" s="1327"/>
      <c r="R1180" s="1328"/>
      <c r="S1180" s="1328"/>
      <c r="T1180" s="1328"/>
      <c r="U1180" s="1328"/>
      <c r="V1180" s="1329"/>
      <c r="W1180" s="5478"/>
      <c r="X1180" s="529"/>
      <c r="Y1180" s="5357"/>
      <c r="Z1180" s="1288" t="s">
        <v>1382</v>
      </c>
      <c r="AA1180"/>
      <c r="AB1180" s="529"/>
    </row>
    <row r="1181" spans="1:28" ht="18" customHeight="1">
      <c r="A1181" s="5357"/>
      <c r="B1181" s="2896">
        <f>LARGE(B1164:B1180,1)+1</f>
        <v>18</v>
      </c>
      <c r="C1181" s="968"/>
      <c r="D1181" s="374"/>
      <c r="E1181" s="374"/>
      <c r="F1181" s="374"/>
      <c r="G1181" s="374"/>
      <c r="H1181" s="374"/>
      <c r="I1181" s="374"/>
      <c r="J1181" s="374"/>
      <c r="K1181" s="374"/>
      <c r="L1181" s="374"/>
      <c r="M1181" s="374"/>
      <c r="N1181" s="41"/>
      <c r="O1181" s="1326"/>
      <c r="P1181" s="1326"/>
      <c r="Q1181" s="1327"/>
      <c r="R1181" s="1328"/>
      <c r="S1181" s="1328"/>
      <c r="T1181" s="1328"/>
      <c r="U1181" s="1328"/>
      <c r="V1181" s="1329"/>
      <c r="W1181" s="5478"/>
      <c r="X1181" s="529"/>
      <c r="Y1181" s="5357"/>
      <c r="Z1181" s="1288" t="s">
        <v>1382</v>
      </c>
      <c r="AA1181"/>
      <c r="AB1181" s="529"/>
    </row>
    <row r="1182" spans="1:28" ht="18" customHeight="1">
      <c r="A1182" s="5357"/>
      <c r="B1182" s="2896">
        <f>LARGE(B1164:B1181,1)+1</f>
        <v>19</v>
      </c>
      <c r="C1182" s="968"/>
      <c r="D1182" s="374"/>
      <c r="E1182" s="374"/>
      <c r="F1182" s="374"/>
      <c r="G1182" s="374"/>
      <c r="H1182" s="374"/>
      <c r="I1182" s="374"/>
      <c r="J1182" s="374"/>
      <c r="K1182" s="374"/>
      <c r="L1182" s="374"/>
      <c r="M1182" s="374"/>
      <c r="N1182" s="41"/>
      <c r="O1182" s="1326"/>
      <c r="P1182" s="1326"/>
      <c r="Q1182" s="1327"/>
      <c r="R1182" s="1328"/>
      <c r="S1182" s="1328"/>
      <c r="T1182" s="1328"/>
      <c r="U1182" s="1328"/>
      <c r="V1182" s="1329"/>
      <c r="W1182" s="5478"/>
      <c r="X1182" s="529"/>
      <c r="Y1182" s="5357"/>
      <c r="Z1182" s="1288" t="s">
        <v>1382</v>
      </c>
      <c r="AA1182"/>
      <c r="AB1182" s="529"/>
    </row>
    <row r="1183" spans="1:28" ht="18" customHeight="1">
      <c r="A1183" s="5357"/>
      <c r="B1183" s="2896">
        <f>LARGE(B1164:B1182,1)+1</f>
        <v>20</v>
      </c>
      <c r="C1183" s="968"/>
      <c r="D1183" s="374"/>
      <c r="E1183" s="374"/>
      <c r="F1183" s="374"/>
      <c r="G1183" s="374"/>
      <c r="H1183" s="374"/>
      <c r="I1183" s="374"/>
      <c r="J1183" s="374"/>
      <c r="K1183" s="374"/>
      <c r="L1183" s="374"/>
      <c r="M1183" s="374"/>
      <c r="N1183" s="41"/>
      <c r="O1183" s="1326"/>
      <c r="P1183" s="1326"/>
      <c r="Q1183" s="1327"/>
      <c r="R1183" s="1328"/>
      <c r="S1183" s="1328"/>
      <c r="T1183" s="1328"/>
      <c r="U1183" s="1328"/>
      <c r="V1183" s="1329"/>
      <c r="W1183" s="5478"/>
      <c r="X1183" s="529"/>
      <c r="Y1183" s="5357"/>
      <c r="Z1183" s="1288" t="s">
        <v>1382</v>
      </c>
      <c r="AA1183"/>
      <c r="AB1183" s="529"/>
    </row>
    <row r="1184" spans="1:28" ht="18" customHeight="1">
      <c r="A1184" s="5357"/>
      <c r="B1184" s="2896">
        <f>LARGE(B1164:B1183,1)+1</f>
        <v>21</v>
      </c>
      <c r="C1184" s="968"/>
      <c r="D1184" s="374"/>
      <c r="E1184" s="374"/>
      <c r="F1184" s="374"/>
      <c r="G1184" s="374"/>
      <c r="H1184" s="374"/>
      <c r="I1184" s="374"/>
      <c r="J1184" s="374"/>
      <c r="K1184" s="374"/>
      <c r="L1184" s="374"/>
      <c r="M1184" s="374"/>
      <c r="N1184" s="41"/>
      <c r="O1184" s="1326"/>
      <c r="P1184" s="1326"/>
      <c r="Q1184" s="1327"/>
      <c r="R1184" s="1328"/>
      <c r="S1184" s="1328"/>
      <c r="T1184" s="1328"/>
      <c r="U1184" s="1328"/>
      <c r="V1184" s="1329"/>
      <c r="W1184" s="5478"/>
      <c r="X1184" s="529"/>
      <c r="Y1184" s="5357"/>
      <c r="Z1184" s="1288" t="s">
        <v>1382</v>
      </c>
      <c r="AA1184"/>
      <c r="AB1184" s="529"/>
    </row>
    <row r="1185" spans="1:28" ht="18" customHeight="1">
      <c r="A1185" s="5357"/>
      <c r="B1185" s="2896">
        <f>LARGE(B1164:B1184,1)+1</f>
        <v>22</v>
      </c>
      <c r="C1185" s="968"/>
      <c r="D1185" s="374"/>
      <c r="E1185" s="374"/>
      <c r="F1185" s="374"/>
      <c r="G1185" s="374"/>
      <c r="H1185" s="374"/>
      <c r="I1185" s="374"/>
      <c r="J1185" s="374"/>
      <c r="K1185" s="374"/>
      <c r="L1185" s="374"/>
      <c r="M1185" s="374"/>
      <c r="N1185" s="41"/>
      <c r="O1185" s="1326"/>
      <c r="P1185" s="1326"/>
      <c r="Q1185" s="1327"/>
      <c r="R1185" s="1328"/>
      <c r="S1185" s="1328"/>
      <c r="T1185" s="1328"/>
      <c r="U1185" s="1328"/>
      <c r="V1185" s="1329"/>
      <c r="W1185" s="5478"/>
      <c r="X1185" s="529"/>
      <c r="Y1185" s="5357"/>
      <c r="Z1185" s="1288" t="s">
        <v>1382</v>
      </c>
      <c r="AA1185"/>
      <c r="AB1185" s="529"/>
    </row>
    <row r="1186" spans="1:28" ht="18" customHeight="1">
      <c r="A1186" s="5357"/>
      <c r="B1186" s="2896">
        <f>LARGE(B1164:B1185,1)+1</f>
        <v>23</v>
      </c>
      <c r="C1186" s="968"/>
      <c r="D1186" s="374"/>
      <c r="E1186" s="374"/>
      <c r="F1186" s="374"/>
      <c r="G1186" s="374"/>
      <c r="H1186" s="374"/>
      <c r="I1186" s="374"/>
      <c r="J1186" s="374"/>
      <c r="K1186" s="374"/>
      <c r="L1186" s="374"/>
      <c r="M1186" s="374"/>
      <c r="N1186" s="41"/>
      <c r="O1186" s="1326"/>
      <c r="P1186" s="1326"/>
      <c r="Q1186" s="1327"/>
      <c r="R1186" s="1328"/>
      <c r="S1186" s="1328"/>
      <c r="T1186" s="1328"/>
      <c r="U1186" s="1328"/>
      <c r="V1186" s="1329"/>
      <c r="W1186" s="5478"/>
      <c r="X1186" s="529"/>
      <c r="Y1186" s="5357"/>
      <c r="Z1186" s="1288" t="s">
        <v>1382</v>
      </c>
      <c r="AA1186"/>
      <c r="AB1186" s="529"/>
    </row>
    <row r="1187" spans="1:28" ht="18" customHeight="1">
      <c r="A1187" s="5357"/>
      <c r="B1187" s="2896">
        <f>LARGE(B1164:B1186,1)+1</f>
        <v>24</v>
      </c>
      <c r="C1187" s="968"/>
      <c r="D1187" s="374"/>
      <c r="E1187" s="374"/>
      <c r="F1187" s="374"/>
      <c r="G1187" s="374"/>
      <c r="H1187" s="374"/>
      <c r="I1187" s="374"/>
      <c r="J1187" s="374"/>
      <c r="K1187" s="374"/>
      <c r="L1187" s="374"/>
      <c r="M1187" s="374"/>
      <c r="N1187" s="41"/>
      <c r="O1187" s="1326"/>
      <c r="P1187" s="1326"/>
      <c r="Q1187" s="1327"/>
      <c r="R1187" s="1328"/>
      <c r="S1187" s="1328"/>
      <c r="T1187" s="1328"/>
      <c r="U1187" s="1328"/>
      <c r="V1187" s="1329"/>
      <c r="W1187" s="5478"/>
      <c r="X1187" s="529"/>
      <c r="Y1187" s="5357"/>
      <c r="Z1187" s="1288" t="s">
        <v>1382</v>
      </c>
      <c r="AA1187"/>
      <c r="AB1187" s="529"/>
    </row>
    <row r="1188" spans="1:28" ht="18" customHeight="1">
      <c r="A1188" s="5357"/>
      <c r="B1188" s="2896">
        <f>LARGE(B1164:B1187,1)+1</f>
        <v>25</v>
      </c>
      <c r="C1188" s="968"/>
      <c r="D1188" s="374"/>
      <c r="E1188" s="374"/>
      <c r="F1188" s="374"/>
      <c r="G1188" s="374"/>
      <c r="H1188" s="374"/>
      <c r="I1188" s="374"/>
      <c r="J1188" s="374"/>
      <c r="K1188" s="374"/>
      <c r="L1188" s="374"/>
      <c r="M1188" s="374"/>
      <c r="N1188" s="41"/>
      <c r="O1188" s="1326"/>
      <c r="P1188" s="1326"/>
      <c r="Q1188" s="1327"/>
      <c r="R1188" s="1328"/>
      <c r="S1188" s="1328"/>
      <c r="T1188" s="1328"/>
      <c r="U1188" s="1328"/>
      <c r="V1188" s="1329"/>
      <c r="W1188" s="5478"/>
      <c r="X1188" s="529"/>
      <c r="Y1188" s="5357"/>
      <c r="Z1188" s="1288" t="s">
        <v>1382</v>
      </c>
      <c r="AA1188"/>
      <c r="AB1188" s="529"/>
    </row>
    <row r="1189" spans="1:28" ht="18" customHeight="1">
      <c r="A1189" s="5357"/>
      <c r="B1189" s="2896">
        <f>LARGE(B1164:B1188,1)+1</f>
        <v>26</v>
      </c>
      <c r="C1189" s="968"/>
      <c r="D1189" s="374"/>
      <c r="E1189" s="374"/>
      <c r="F1189" s="374"/>
      <c r="G1189" s="374"/>
      <c r="H1189" s="374"/>
      <c r="I1189" s="374"/>
      <c r="J1189" s="374"/>
      <c r="K1189" s="374"/>
      <c r="L1189" s="374"/>
      <c r="M1189" s="374"/>
      <c r="N1189" s="41"/>
      <c r="O1189" s="1326"/>
      <c r="P1189" s="1326"/>
      <c r="Q1189" s="1327"/>
      <c r="R1189" s="1328"/>
      <c r="S1189" s="1328"/>
      <c r="T1189" s="1328"/>
      <c r="U1189" s="1328"/>
      <c r="V1189" s="1329"/>
      <c r="W1189" s="5478"/>
      <c r="X1189" s="529"/>
      <c r="Y1189" s="5357"/>
      <c r="Z1189" s="1288" t="s">
        <v>1382</v>
      </c>
      <c r="AA1189"/>
      <c r="AB1189" s="529"/>
    </row>
    <row r="1190" spans="1:28" ht="18" customHeight="1">
      <c r="A1190" s="5357"/>
      <c r="B1190" s="2896">
        <f>LARGE(B1164:B1189,1)+1</f>
        <v>27</v>
      </c>
      <c r="C1190" s="968"/>
      <c r="D1190" s="374"/>
      <c r="E1190" s="374"/>
      <c r="F1190" s="374"/>
      <c r="G1190" s="374"/>
      <c r="H1190" s="374"/>
      <c r="I1190" s="374"/>
      <c r="J1190" s="374"/>
      <c r="K1190" s="374"/>
      <c r="L1190" s="374"/>
      <c r="M1190" s="374"/>
      <c r="N1190" s="41"/>
      <c r="O1190" s="1326"/>
      <c r="P1190" s="1326"/>
      <c r="Q1190" s="1327"/>
      <c r="R1190" s="1328"/>
      <c r="S1190" s="1328"/>
      <c r="T1190" s="1328"/>
      <c r="U1190" s="1328"/>
      <c r="V1190" s="1329"/>
      <c r="W1190" s="5478"/>
      <c r="X1190" s="529"/>
      <c r="Y1190" s="5357"/>
      <c r="Z1190" s="1288" t="s">
        <v>1382</v>
      </c>
      <c r="AA1190"/>
      <c r="AB1190" s="529"/>
    </row>
    <row r="1191" spans="1:28" ht="18" customHeight="1">
      <c r="A1191" s="5357"/>
      <c r="B1191" s="2896">
        <f>LARGE(B1164:B1190,1)+1</f>
        <v>28</v>
      </c>
      <c r="C1191" s="968"/>
      <c r="D1191" s="374"/>
      <c r="E1191" s="374"/>
      <c r="F1191" s="374"/>
      <c r="G1191" s="374"/>
      <c r="H1191" s="374"/>
      <c r="I1191" s="374"/>
      <c r="J1191" s="374"/>
      <c r="K1191" s="374"/>
      <c r="L1191" s="374"/>
      <c r="M1191" s="374"/>
      <c r="N1191" s="41"/>
      <c r="O1191" s="1326"/>
      <c r="P1191" s="1326"/>
      <c r="Q1191" s="1327"/>
      <c r="R1191" s="1328"/>
      <c r="S1191" s="1328"/>
      <c r="T1191" s="1328"/>
      <c r="U1191" s="1328"/>
      <c r="V1191" s="1329"/>
      <c r="W1191" s="5478"/>
      <c r="X1191" s="529"/>
      <c r="Y1191" s="5357"/>
      <c r="Z1191" s="1288" t="s">
        <v>1382</v>
      </c>
      <c r="AA1191"/>
      <c r="AB1191" s="529"/>
    </row>
    <row r="1192" spans="1:28" ht="18" customHeight="1">
      <c r="A1192" s="5357"/>
      <c r="B1192" s="2896">
        <f>LARGE(B1164:B1191,1)+1</f>
        <v>29</v>
      </c>
      <c r="C1192" s="968"/>
      <c r="D1192" s="374"/>
      <c r="E1192" s="374"/>
      <c r="F1192" s="374"/>
      <c r="G1192" s="374"/>
      <c r="H1192" s="374"/>
      <c r="I1192" s="374"/>
      <c r="J1192" s="374"/>
      <c r="K1192" s="374"/>
      <c r="L1192" s="374"/>
      <c r="M1192" s="374"/>
      <c r="N1192" s="41"/>
      <c r="O1192" s="1326"/>
      <c r="P1192" s="1326"/>
      <c r="Q1192" s="1327"/>
      <c r="R1192" s="1328"/>
      <c r="S1192" s="1328"/>
      <c r="T1192" s="1328"/>
      <c r="U1192" s="1328"/>
      <c r="V1192" s="1329"/>
      <c r="W1192" s="5478"/>
      <c r="X1192" s="529"/>
      <c r="Y1192" s="5357"/>
      <c r="Z1192" s="1288" t="s">
        <v>1382</v>
      </c>
      <c r="AA1192"/>
      <c r="AB1192" s="529"/>
    </row>
    <row r="1193" spans="1:28" ht="18" customHeight="1">
      <c r="A1193" s="5357"/>
      <c r="B1193" s="2896">
        <f>LARGE(B1164:B1192,1)+1</f>
        <v>30</v>
      </c>
      <c r="C1193" s="968"/>
      <c r="D1193" s="374"/>
      <c r="E1193" s="374"/>
      <c r="F1193" s="374"/>
      <c r="G1193" s="374"/>
      <c r="H1193" s="374"/>
      <c r="I1193" s="374"/>
      <c r="J1193" s="374"/>
      <c r="K1193" s="374"/>
      <c r="L1193" s="374"/>
      <c r="M1193" s="374"/>
      <c r="N1193" s="41"/>
      <c r="O1193" s="1326"/>
      <c r="P1193" s="1326"/>
      <c r="Q1193" s="1327"/>
      <c r="R1193" s="1328"/>
      <c r="S1193" s="1328"/>
      <c r="T1193" s="1328"/>
      <c r="U1193" s="1328"/>
      <c r="V1193" s="1329"/>
      <c r="W1193" s="5478"/>
      <c r="X1193" s="529"/>
      <c r="Y1193" s="5357"/>
      <c r="Z1193" s="1288" t="s">
        <v>1382</v>
      </c>
      <c r="AA1193"/>
      <c r="AB1193" s="529"/>
    </row>
    <row r="1194" spans="1:28" ht="18" customHeight="1">
      <c r="A1194" s="5357"/>
      <c r="B1194" s="2896">
        <f>LARGE(B1164:B1193,1)+1</f>
        <v>31</v>
      </c>
      <c r="C1194" s="968"/>
      <c r="D1194" s="374"/>
      <c r="E1194" s="374"/>
      <c r="F1194" s="374"/>
      <c r="G1194" s="374"/>
      <c r="H1194" s="374"/>
      <c r="I1194" s="374"/>
      <c r="J1194" s="374"/>
      <c r="K1194" s="374"/>
      <c r="L1194" s="374"/>
      <c r="M1194" s="374"/>
      <c r="N1194" s="41"/>
      <c r="O1194" s="1326"/>
      <c r="P1194" s="1326"/>
      <c r="Q1194" s="1327"/>
      <c r="R1194" s="1328"/>
      <c r="S1194" s="1328"/>
      <c r="T1194" s="1328"/>
      <c r="U1194" s="1328"/>
      <c r="V1194" s="1329"/>
      <c r="W1194" s="5478"/>
      <c r="X1194" s="529"/>
      <c r="Y1194" s="5357"/>
      <c r="Z1194" s="1288" t="s">
        <v>1382</v>
      </c>
      <c r="AA1194"/>
      <c r="AB1194" s="529"/>
    </row>
    <row r="1195" spans="1:28" ht="18" customHeight="1">
      <c r="A1195" s="5357"/>
      <c r="B1195" s="2896">
        <f>LARGE(B1164:B1194,1)+1</f>
        <v>32</v>
      </c>
      <c r="C1195" s="968"/>
      <c r="D1195" s="374"/>
      <c r="E1195" s="374"/>
      <c r="F1195" s="374"/>
      <c r="G1195" s="374"/>
      <c r="H1195" s="374"/>
      <c r="I1195" s="374"/>
      <c r="J1195" s="374"/>
      <c r="K1195" s="374"/>
      <c r="L1195" s="374"/>
      <c r="M1195" s="374"/>
      <c r="N1195" s="41"/>
      <c r="O1195" s="1326"/>
      <c r="P1195" s="1326"/>
      <c r="Q1195" s="1327"/>
      <c r="R1195" s="1328"/>
      <c r="S1195" s="1328"/>
      <c r="T1195" s="1328"/>
      <c r="U1195" s="1328"/>
      <c r="V1195" s="1329"/>
      <c r="W1195" s="5478"/>
      <c r="X1195" s="529"/>
      <c r="Y1195" s="5357"/>
      <c r="Z1195" s="1288" t="s">
        <v>1382</v>
      </c>
      <c r="AA1195"/>
      <c r="AB1195" s="529"/>
    </row>
    <row r="1196" spans="1:28" ht="18" customHeight="1">
      <c r="A1196" s="5357"/>
      <c r="B1196" s="2896">
        <f>LARGE(B1164:B1195,1)+1</f>
        <v>33</v>
      </c>
      <c r="C1196" s="968"/>
      <c r="D1196" s="374"/>
      <c r="E1196" s="374"/>
      <c r="F1196" s="374"/>
      <c r="G1196" s="374"/>
      <c r="H1196" s="374"/>
      <c r="I1196" s="374"/>
      <c r="J1196" s="374"/>
      <c r="K1196" s="374"/>
      <c r="L1196" s="374"/>
      <c r="M1196" s="374"/>
      <c r="N1196" s="41"/>
      <c r="O1196" s="1326"/>
      <c r="P1196" s="1326"/>
      <c r="Q1196" s="1327"/>
      <c r="R1196" s="1328"/>
      <c r="S1196" s="1328"/>
      <c r="T1196" s="1328"/>
      <c r="U1196" s="1328"/>
      <c r="V1196" s="1329"/>
      <c r="W1196" s="5478"/>
      <c r="X1196" s="529"/>
      <c r="Y1196" s="5357"/>
      <c r="Z1196" s="1288" t="s">
        <v>1382</v>
      </c>
      <c r="AA1196"/>
      <c r="AB1196" s="529"/>
    </row>
    <row r="1197" spans="1:28" ht="18" customHeight="1">
      <c r="A1197" s="5357"/>
      <c r="B1197" s="2896">
        <f>LARGE(B1164:B1196,1)+1</f>
        <v>34</v>
      </c>
      <c r="C1197" s="969"/>
      <c r="D1197" s="374"/>
      <c r="E1197" s="374"/>
      <c r="F1197" s="374"/>
      <c r="G1197" s="374"/>
      <c r="H1197" s="374"/>
      <c r="I1197" s="374"/>
      <c r="J1197" s="374"/>
      <c r="K1197" s="374"/>
      <c r="L1197" s="374"/>
      <c r="M1197" s="374"/>
      <c r="N1197" s="41"/>
      <c r="O1197" s="1326"/>
      <c r="P1197" s="1326"/>
      <c r="Q1197" s="1327"/>
      <c r="R1197" s="1328"/>
      <c r="S1197" s="1328"/>
      <c r="T1197" s="1328"/>
      <c r="U1197" s="1328"/>
      <c r="V1197" s="1329"/>
      <c r="W1197" s="5478"/>
      <c r="X1197" s="529"/>
      <c r="Y1197" s="5357"/>
      <c r="Z1197" s="1288" t="s">
        <v>1382</v>
      </c>
      <c r="AA1197"/>
      <c r="AB1197" s="529"/>
    </row>
    <row r="1198" spans="1:28" ht="18" customHeight="1">
      <c r="A1198" s="5357"/>
      <c r="B1198" s="2896">
        <f>LARGE(B1164:B1197,1)+1</f>
        <v>35</v>
      </c>
      <c r="C1198" s="969"/>
      <c r="D1198" s="374"/>
      <c r="E1198" s="374"/>
      <c r="F1198" s="374"/>
      <c r="G1198" s="374"/>
      <c r="H1198" s="374"/>
      <c r="I1198" s="374"/>
      <c r="J1198" s="374"/>
      <c r="K1198" s="374"/>
      <c r="L1198" s="374"/>
      <c r="M1198" s="374"/>
      <c r="N1198" s="41"/>
      <c r="O1198" s="1326"/>
      <c r="P1198" s="1326"/>
      <c r="Q1198" s="1327"/>
      <c r="R1198" s="1328"/>
      <c r="S1198" s="1328"/>
      <c r="T1198" s="1328"/>
      <c r="U1198" s="1328"/>
      <c r="V1198" s="1329"/>
      <c r="W1198" s="5478"/>
      <c r="X1198" s="529"/>
      <c r="Y1198" s="5357"/>
      <c r="Z1198" s="1288" t="s">
        <v>1382</v>
      </c>
      <c r="AA1198"/>
      <c r="AB1198" s="529"/>
    </row>
    <row r="1199" spans="1:28" ht="18" customHeight="1">
      <c r="A1199" s="5357"/>
      <c r="B1199" s="2896">
        <f>LARGE(B1164:B1198,1)+1</f>
        <v>36</v>
      </c>
      <c r="C1199" s="969"/>
      <c r="D1199" s="374"/>
      <c r="E1199" s="374"/>
      <c r="F1199" s="374"/>
      <c r="G1199" s="374"/>
      <c r="H1199" s="374"/>
      <c r="I1199" s="374"/>
      <c r="J1199" s="374"/>
      <c r="K1199" s="374"/>
      <c r="L1199" s="374"/>
      <c r="M1199" s="374"/>
      <c r="N1199" s="41"/>
      <c r="O1199" s="1326"/>
      <c r="P1199" s="1326"/>
      <c r="Q1199" s="1327"/>
      <c r="R1199" s="1328"/>
      <c r="S1199" s="1328"/>
      <c r="T1199" s="1328"/>
      <c r="U1199" s="1328"/>
      <c r="V1199" s="1329"/>
      <c r="W1199" s="5478"/>
      <c r="X1199" s="529"/>
      <c r="Y1199" s="5357"/>
      <c r="Z1199" s="1288" t="s">
        <v>1382</v>
      </c>
      <c r="AA1199"/>
      <c r="AB1199" s="529"/>
    </row>
    <row r="1200" spans="1:28" ht="18" customHeight="1">
      <c r="A1200" s="5357"/>
      <c r="B1200" s="2896">
        <f>LARGE(B1164:B1199,1)+1</f>
        <v>37</v>
      </c>
      <c r="C1200" s="969"/>
      <c r="D1200" s="374"/>
      <c r="E1200" s="374"/>
      <c r="F1200" s="374"/>
      <c r="G1200" s="374"/>
      <c r="H1200" s="374"/>
      <c r="I1200" s="374"/>
      <c r="J1200" s="374"/>
      <c r="K1200" s="374"/>
      <c r="L1200" s="374"/>
      <c r="M1200" s="374"/>
      <c r="N1200" s="41"/>
      <c r="O1200" s="1326"/>
      <c r="P1200" s="1326"/>
      <c r="Q1200" s="1327"/>
      <c r="R1200" s="1328"/>
      <c r="S1200" s="1328"/>
      <c r="T1200" s="1328"/>
      <c r="U1200" s="1328"/>
      <c r="V1200" s="1329"/>
      <c r="W1200" s="5478"/>
      <c r="X1200" s="529"/>
      <c r="Y1200" s="5357"/>
      <c r="Z1200" s="1288" t="s">
        <v>1382</v>
      </c>
      <c r="AA1200"/>
      <c r="AB1200" s="529"/>
    </row>
    <row r="1201" spans="1:28" ht="18" customHeight="1">
      <c r="A1201" s="5357"/>
      <c r="B1201" s="2896">
        <f>LARGE(B1164:B1200,1)+1</f>
        <v>38</v>
      </c>
      <c r="C1201" s="969"/>
      <c r="D1201" s="374"/>
      <c r="E1201" s="374"/>
      <c r="F1201" s="374"/>
      <c r="G1201" s="374"/>
      <c r="H1201" s="374"/>
      <c r="I1201" s="374"/>
      <c r="J1201" s="374"/>
      <c r="K1201" s="374"/>
      <c r="L1201" s="374"/>
      <c r="M1201" s="374"/>
      <c r="N1201" s="41"/>
      <c r="O1201" s="1326"/>
      <c r="P1201" s="1326"/>
      <c r="Q1201" s="1327"/>
      <c r="R1201" s="1328"/>
      <c r="S1201" s="1328"/>
      <c r="T1201" s="1328"/>
      <c r="U1201" s="1328"/>
      <c r="V1201" s="1329"/>
      <c r="W1201" s="5478"/>
      <c r="X1201" s="529"/>
      <c r="Y1201" s="5357"/>
      <c r="Z1201" s="1288" t="s">
        <v>1382</v>
      </c>
      <c r="AA1201"/>
      <c r="AB1201" s="529"/>
    </row>
    <row r="1202" spans="1:28" ht="18" customHeight="1">
      <c r="A1202" s="5357"/>
      <c r="B1202" s="2896">
        <f>LARGE(B1164:B1201,1)+1</f>
        <v>39</v>
      </c>
      <c r="C1202" s="969"/>
      <c r="D1202" s="374"/>
      <c r="E1202" s="374"/>
      <c r="F1202" s="374"/>
      <c r="G1202" s="374"/>
      <c r="H1202" s="374"/>
      <c r="I1202" s="374"/>
      <c r="J1202" s="374"/>
      <c r="K1202" s="374"/>
      <c r="L1202" s="374"/>
      <c r="M1202" s="374"/>
      <c r="N1202" s="41"/>
      <c r="O1202" s="1326"/>
      <c r="P1202" s="1326"/>
      <c r="Q1202" s="1327"/>
      <c r="R1202" s="1328"/>
      <c r="S1202" s="1328"/>
      <c r="T1202" s="1328"/>
      <c r="U1202" s="1328"/>
      <c r="V1202" s="1329"/>
      <c r="W1202" s="5478"/>
      <c r="X1202" s="529"/>
      <c r="Y1202" s="5357"/>
      <c r="Z1202" s="1288" t="s">
        <v>1382</v>
      </c>
      <c r="AA1202"/>
      <c r="AB1202" s="529"/>
    </row>
    <row r="1203" spans="1:28" ht="18" customHeight="1">
      <c r="A1203" s="5357"/>
      <c r="B1203" s="2896">
        <f>LARGE(B1164:B1202,1)+1</f>
        <v>40</v>
      </c>
      <c r="C1203" s="969"/>
      <c r="D1203" s="374"/>
      <c r="E1203" s="374"/>
      <c r="F1203" s="374"/>
      <c r="G1203" s="374"/>
      <c r="H1203" s="374"/>
      <c r="I1203" s="374"/>
      <c r="J1203" s="374"/>
      <c r="K1203" s="374"/>
      <c r="L1203" s="374"/>
      <c r="M1203" s="374"/>
      <c r="N1203" s="41"/>
      <c r="O1203" s="1326"/>
      <c r="P1203" s="1326"/>
      <c r="Q1203" s="1327"/>
      <c r="R1203" s="1328"/>
      <c r="S1203" s="1328"/>
      <c r="T1203" s="1328"/>
      <c r="U1203" s="1328"/>
      <c r="V1203" s="1329"/>
      <c r="W1203" s="5478"/>
      <c r="X1203" s="529"/>
      <c r="Y1203" s="5357"/>
      <c r="Z1203" s="1288" t="s">
        <v>1382</v>
      </c>
      <c r="AA1203"/>
      <c r="AB1203" s="529"/>
    </row>
    <row r="1204" spans="1:28" ht="18" customHeight="1">
      <c r="A1204" s="5357"/>
      <c r="B1204" s="2896">
        <f>LARGE(B1164:B1203,1)+1</f>
        <v>41</v>
      </c>
      <c r="C1204" s="42"/>
      <c r="D1204" s="1511" t="s">
        <v>109</v>
      </c>
      <c r="E1204" s="10"/>
      <c r="F1204" s="10"/>
      <c r="G1204" s="10"/>
      <c r="H1204" s="10"/>
      <c r="I1204" s="43"/>
      <c r="J1204" s="43"/>
      <c r="K1204" s="43"/>
      <c r="L1204" s="43"/>
      <c r="M1204" s="43"/>
      <c r="N1204" s="44"/>
      <c r="O1204" s="1326"/>
      <c r="P1204" s="1326"/>
      <c r="Q1204" s="1327"/>
      <c r="R1204" s="1328"/>
      <c r="S1204" s="1328"/>
      <c r="T1204" s="1328"/>
      <c r="U1204" s="1328"/>
      <c r="V1204" s="1329"/>
      <c r="W1204" s="5478"/>
      <c r="X1204" s="529"/>
      <c r="Y1204" s="5357"/>
      <c r="Z1204" s="1288" t="s">
        <v>1382</v>
      </c>
      <c r="AA1204"/>
      <c r="AB1204" s="529"/>
    </row>
    <row r="1205" spans="1:28" ht="18" customHeight="1">
      <c r="A1205" s="5357"/>
      <c r="B1205" s="5574"/>
      <c r="C1205" s="5575"/>
      <c r="D1205" s="5575"/>
      <c r="E1205" s="5575"/>
      <c r="F1205" s="5575"/>
      <c r="G1205" s="5575"/>
      <c r="H1205" s="5575"/>
      <c r="I1205" s="5575"/>
      <c r="J1205" s="5575"/>
      <c r="K1205" s="5575"/>
      <c r="L1205" s="5575"/>
      <c r="M1205" s="5575"/>
      <c r="N1205" s="5576"/>
      <c r="O1205" s="1326"/>
      <c r="P1205" s="1326"/>
      <c r="Q1205" s="1327"/>
      <c r="R1205" s="1328"/>
      <c r="S1205" s="1328"/>
      <c r="T1205" s="1328"/>
      <c r="U1205" s="1328"/>
      <c r="V1205" s="1329"/>
      <c r="W1205" s="5478"/>
      <c r="X1205" s="529"/>
      <c r="Y1205" s="5357"/>
      <c r="Z1205" s="1288" t="s">
        <v>1382</v>
      </c>
      <c r="AA1205"/>
      <c r="AB1205" s="529"/>
    </row>
    <row r="1206" spans="1:28" ht="18" customHeight="1">
      <c r="A1206" s="5357"/>
      <c r="B1206" s="1393" t="s">
        <v>248</v>
      </c>
      <c r="C1206" s="1508" t="s">
        <v>272</v>
      </c>
      <c r="D1206" s="5469"/>
      <c r="E1206" s="5329"/>
      <c r="F1206" s="5329"/>
      <c r="G1206" s="5329"/>
      <c r="H1206" s="5329"/>
      <c r="I1206" s="5329"/>
      <c r="J1206" s="5329"/>
      <c r="K1206" s="5329"/>
      <c r="L1206" s="5329"/>
      <c r="M1206" s="5329"/>
      <c r="N1206" s="5330"/>
      <c r="O1206" s="1326"/>
      <c r="P1206" s="1326"/>
      <c r="Q1206" s="1327"/>
      <c r="R1206" s="1328"/>
      <c r="S1206" s="1328"/>
      <c r="T1206" s="1328"/>
      <c r="U1206" s="1328"/>
      <c r="V1206" s="1329"/>
      <c r="W1206" s="5478"/>
      <c r="X1206" s="529"/>
      <c r="Y1206" s="5357"/>
      <c r="Z1206" s="1288" t="s">
        <v>1382</v>
      </c>
      <c r="AA1206"/>
      <c r="AB1206" s="529"/>
    </row>
    <row r="1207" spans="1:28" ht="18" customHeight="1">
      <c r="A1207" s="5357"/>
      <c r="B1207" s="5562"/>
      <c r="C1207" s="5563"/>
      <c r="D1207" s="5563"/>
      <c r="E1207" s="5563"/>
      <c r="F1207" s="5563"/>
      <c r="G1207" s="5563"/>
      <c r="H1207" s="5563"/>
      <c r="I1207" s="5563"/>
      <c r="J1207" s="5563"/>
      <c r="K1207" s="5563"/>
      <c r="L1207" s="5563"/>
      <c r="M1207" s="5563"/>
      <c r="N1207" s="5564"/>
      <c r="O1207" s="1326"/>
      <c r="P1207" s="1326"/>
      <c r="Q1207" s="1327"/>
      <c r="R1207" s="1328"/>
      <c r="S1207" s="1328"/>
      <c r="T1207" s="1328"/>
      <c r="U1207" s="1328"/>
      <c r="V1207" s="1329"/>
      <c r="W1207" s="5478"/>
      <c r="X1207" s="529"/>
      <c r="Y1207" s="5357"/>
      <c r="Z1207" s="1288" t="s">
        <v>1382</v>
      </c>
      <c r="AA1207"/>
      <c r="AB1207" s="529"/>
    </row>
    <row r="1208" spans="1:28" ht="18" customHeight="1">
      <c r="A1208" s="5357"/>
      <c r="B1208" s="5466" t="s">
        <v>1255</v>
      </c>
      <c r="C1208" s="5467"/>
      <c r="D1208" s="5467"/>
      <c r="E1208" s="5467"/>
      <c r="F1208" s="5467"/>
      <c r="G1208" s="5467"/>
      <c r="H1208" s="5467"/>
      <c r="I1208" s="5467"/>
      <c r="J1208" s="5467"/>
      <c r="K1208" s="5467"/>
      <c r="L1208" s="5467"/>
      <c r="M1208" s="5467"/>
      <c r="N1208" s="5468"/>
      <c r="O1208" s="1326"/>
      <c r="P1208" s="1326"/>
      <c r="Q1208" s="1327"/>
      <c r="R1208" s="1328"/>
      <c r="S1208" s="1328"/>
      <c r="T1208" s="1328"/>
      <c r="U1208" s="1328"/>
      <c r="V1208" s="1329"/>
      <c r="W1208" s="5478"/>
      <c r="X1208" s="529"/>
      <c r="Y1208" s="5357"/>
      <c r="Z1208" s="1288" t="s">
        <v>1382</v>
      </c>
      <c r="AA1208"/>
      <c r="AB1208" s="529"/>
    </row>
    <row r="1209" spans="1:28" ht="18" customHeight="1">
      <c r="A1209" s="5357"/>
      <c r="B1209" s="1395" t="s">
        <v>31</v>
      </c>
      <c r="C1209" s="37">
        <v>0.05</v>
      </c>
      <c r="D1209" s="1060">
        <v>0.05</v>
      </c>
      <c r="E1209" s="35">
        <v>0.05</v>
      </c>
      <c r="F1209" s="944" t="s">
        <v>307</v>
      </c>
      <c r="G1209" s="72">
        <v>4</v>
      </c>
      <c r="H1209" s="1060">
        <v>0.31</v>
      </c>
      <c r="I1209" s="980">
        <v>4</v>
      </c>
      <c r="K1209" s="944" t="s">
        <v>308</v>
      </c>
      <c r="L1209" s="72">
        <v>4</v>
      </c>
      <c r="M1209" s="1061">
        <v>0.6</v>
      </c>
      <c r="N1209" s="38">
        <v>0.6</v>
      </c>
      <c r="O1209" s="1326"/>
      <c r="P1209" s="1326"/>
      <c r="Q1209" s="1327"/>
      <c r="R1209" s="1328"/>
      <c r="S1209" s="1328"/>
      <c r="T1209" s="1328"/>
      <c r="U1209" s="1328"/>
      <c r="V1209" s="1329"/>
      <c r="W1209" s="5478"/>
      <c r="X1209" s="529"/>
      <c r="Y1209" s="5357"/>
      <c r="Z1209" s="1288" t="s">
        <v>1382</v>
      </c>
      <c r="AA1209"/>
      <c r="AB1209" s="529"/>
    </row>
    <row r="1210" spans="1:28" ht="18" customHeight="1">
      <c r="A1210" s="5357"/>
      <c r="B1210" s="5652" t="s">
        <v>388</v>
      </c>
      <c r="C1210" s="5653"/>
      <c r="D1210" s="5653"/>
      <c r="E1210" s="5653"/>
      <c r="F1210" s="5653"/>
      <c r="G1210" s="5653"/>
      <c r="H1210" s="5653"/>
      <c r="I1210" s="5653"/>
      <c r="J1210" s="5653"/>
      <c r="K1210" s="5653"/>
      <c r="L1210" s="5653"/>
      <c r="M1210" s="5653"/>
      <c r="N1210" s="5654"/>
      <c r="O1210" s="1326"/>
      <c r="P1210" s="1326"/>
      <c r="Q1210" s="1327"/>
      <c r="R1210" s="1328"/>
      <c r="S1210" s="1328"/>
      <c r="T1210" s="1328"/>
      <c r="U1210" s="1328"/>
      <c r="V1210" s="1329"/>
      <c r="W1210" s="5478"/>
      <c r="X1210" s="529"/>
      <c r="Y1210" s="5357"/>
      <c r="Z1210" s="1288" t="s">
        <v>1382</v>
      </c>
      <c r="AA1210"/>
      <c r="AB1210" s="529"/>
    </row>
    <row r="1211" spans="1:28" ht="18" customHeight="1">
      <c r="A1211" s="5357"/>
      <c r="B1211" s="1396" t="s">
        <v>27</v>
      </c>
      <c r="C1211" s="984" t="s">
        <v>1276</v>
      </c>
      <c r="D1211" s="985"/>
      <c r="E1211" s="985"/>
      <c r="F1211" s="985"/>
      <c r="G1211" s="985"/>
      <c r="H1211" s="985"/>
      <c r="I1211" s="986"/>
      <c r="J1211" s="986"/>
      <c r="K1211" s="986"/>
      <c r="L1211" s="986"/>
      <c r="M1211" s="986"/>
      <c r="N1211" s="29"/>
      <c r="O1211" s="1326"/>
      <c r="P1211" s="1326"/>
      <c r="Q1211" s="1327"/>
      <c r="R1211" s="1328"/>
      <c r="S1211" s="1328"/>
      <c r="T1211" s="1328"/>
      <c r="U1211" s="1328"/>
      <c r="V1211" s="1329"/>
      <c r="W1211" s="5478"/>
      <c r="X1211" s="529"/>
      <c r="Y1211" s="5357"/>
      <c r="Z1211" s="1288" t="s">
        <v>1382</v>
      </c>
      <c r="AA1211"/>
      <c r="AB1211" s="529"/>
    </row>
    <row r="1212" spans="1:28" ht="18" customHeight="1">
      <c r="A1212" s="5357"/>
      <c r="B1212" s="5314" t="s">
        <v>30</v>
      </c>
      <c r="C1212" s="987" t="s">
        <v>32</v>
      </c>
      <c r="D1212" s="985"/>
      <c r="E1212" s="985"/>
      <c r="F1212" s="985"/>
      <c r="G1212" s="985"/>
      <c r="H1212" s="985"/>
      <c r="I1212" s="986"/>
      <c r="J1212" s="986"/>
      <c r="K1212" s="986"/>
      <c r="L1212" s="986"/>
      <c r="M1212" s="986"/>
      <c r="N1212" s="29"/>
      <c r="O1212" s="1326"/>
      <c r="P1212" s="1326"/>
      <c r="Q1212" s="1327"/>
      <c r="R1212" s="1328"/>
      <c r="S1212" s="1328"/>
      <c r="T1212" s="1328"/>
      <c r="U1212" s="1328"/>
      <c r="V1212" s="1329"/>
      <c r="W1212" s="5478"/>
      <c r="X1212" s="529"/>
      <c r="Y1212" s="5357"/>
      <c r="Z1212" s="1288" t="s">
        <v>1382</v>
      </c>
      <c r="AA1212"/>
      <c r="AB1212" s="529"/>
    </row>
    <row r="1213" spans="1:28" ht="18" customHeight="1">
      <c r="A1213" s="5357"/>
      <c r="B1213" s="5314"/>
      <c r="C1213" s="987" t="s">
        <v>1259</v>
      </c>
      <c r="D1213" s="985"/>
      <c r="E1213" s="985"/>
      <c r="F1213" s="985"/>
      <c r="G1213" s="985"/>
      <c r="H1213" s="985"/>
      <c r="I1213" s="986"/>
      <c r="J1213" s="986"/>
      <c r="K1213" s="986"/>
      <c r="L1213" s="986"/>
      <c r="M1213" s="986"/>
      <c r="N1213" s="29"/>
      <c r="O1213" s="1326"/>
      <c r="P1213" s="1326"/>
      <c r="Q1213" s="1327"/>
      <c r="R1213" s="1328"/>
      <c r="S1213" s="1328"/>
      <c r="T1213" s="1328"/>
      <c r="U1213" s="1328"/>
      <c r="V1213" s="1329"/>
      <c r="W1213" s="5478"/>
      <c r="X1213" s="529"/>
      <c r="Y1213" s="5357"/>
      <c r="Z1213" s="1288" t="s">
        <v>1382</v>
      </c>
      <c r="AA1213"/>
      <c r="AB1213" s="529"/>
    </row>
    <row r="1214" spans="1:28" ht="18" customHeight="1">
      <c r="A1214" s="5357"/>
      <c r="B1214" s="5314"/>
      <c r="C1214" s="987" t="s">
        <v>1268</v>
      </c>
      <c r="D1214" s="985"/>
      <c r="E1214" s="985"/>
      <c r="F1214" s="985"/>
      <c r="G1214" s="985"/>
      <c r="H1214" s="985"/>
      <c r="I1214" s="986"/>
      <c r="J1214" s="986"/>
      <c r="K1214" s="986"/>
      <c r="L1214" s="986"/>
      <c r="M1214" s="986"/>
      <c r="N1214" s="29"/>
      <c r="O1214" s="1326"/>
      <c r="P1214" s="1326"/>
      <c r="Q1214" s="1327"/>
      <c r="R1214" s="1328"/>
      <c r="S1214" s="1328"/>
      <c r="T1214" s="1328"/>
      <c r="U1214" s="1328"/>
      <c r="V1214" s="1329"/>
      <c r="W1214" s="5478"/>
      <c r="X1214" s="529"/>
      <c r="Y1214" s="5357"/>
      <c r="Z1214" s="1288" t="s">
        <v>1382</v>
      </c>
      <c r="AA1214"/>
      <c r="AB1214" s="529"/>
    </row>
    <row r="1215" spans="1:28" ht="18" customHeight="1">
      <c r="A1215" s="5357"/>
      <c r="B1215" s="1397" t="s">
        <v>248</v>
      </c>
      <c r="C1215" s="988" t="s">
        <v>279</v>
      </c>
      <c r="D1215" s="985"/>
      <c r="E1215" s="985"/>
      <c r="F1215" s="985"/>
      <c r="G1215" s="985"/>
      <c r="H1215" s="985"/>
      <c r="I1215" s="986"/>
      <c r="J1215" s="986"/>
      <c r="K1215" s="986"/>
      <c r="L1215" s="986"/>
      <c r="M1215" s="986"/>
      <c r="N1215" s="29"/>
      <c r="O1215" s="1326"/>
      <c r="P1215" s="1326"/>
      <c r="Q1215" s="1327"/>
      <c r="R1215" s="1328"/>
      <c r="S1215" s="1328"/>
      <c r="T1215" s="1328"/>
      <c r="U1215" s="1328"/>
      <c r="V1215" s="1329"/>
      <c r="W1215" s="5478"/>
      <c r="X1215" s="529"/>
      <c r="Y1215" s="5357"/>
      <c r="Z1215" s="1288" t="s">
        <v>1382</v>
      </c>
      <c r="AA1215"/>
      <c r="AB1215" s="529"/>
    </row>
    <row r="1216" spans="1:28" ht="18" customHeight="1">
      <c r="A1216" s="5357"/>
      <c r="B1216" s="1398" t="s">
        <v>12</v>
      </c>
      <c r="C1216" s="989" t="s">
        <v>23</v>
      </c>
      <c r="D1216" s="985"/>
      <c r="E1216" s="985"/>
      <c r="F1216" s="985"/>
      <c r="G1216" s="985"/>
      <c r="H1216" s="985"/>
      <c r="I1216" s="986"/>
      <c r="J1216" s="986"/>
      <c r="K1216" s="986"/>
      <c r="L1216" s="986"/>
      <c r="M1216" s="986"/>
      <c r="N1216" s="29"/>
      <c r="O1216" s="1326"/>
      <c r="P1216" s="1326"/>
      <c r="Q1216" s="1327"/>
      <c r="R1216" s="1328"/>
      <c r="S1216" s="1328"/>
      <c r="T1216" s="1328"/>
      <c r="U1216" s="1328"/>
      <c r="V1216" s="1329"/>
      <c r="W1216" s="5478"/>
      <c r="X1216" s="529"/>
      <c r="Y1216" s="5357"/>
      <c r="Z1216" s="1288" t="s">
        <v>1382</v>
      </c>
      <c r="AA1216"/>
      <c r="AB1216" s="529"/>
    </row>
    <row r="1217" spans="1:28" ht="18" customHeight="1">
      <c r="A1217" s="5357"/>
      <c r="B1217" s="1399"/>
      <c r="C1217" s="990" t="s">
        <v>1258</v>
      </c>
      <c r="D1217" s="985"/>
      <c r="E1217" s="985"/>
      <c r="F1217" s="985"/>
      <c r="G1217" s="985"/>
      <c r="H1217" s="985"/>
      <c r="I1217" s="986"/>
      <c r="J1217" s="986"/>
      <c r="K1217" s="986"/>
      <c r="L1217" s="986"/>
      <c r="M1217" s="986"/>
      <c r="N1217" s="29"/>
      <c r="O1217" s="1326"/>
      <c r="P1217" s="1326"/>
      <c r="Q1217" s="1327"/>
      <c r="R1217" s="1328"/>
      <c r="S1217" s="1328"/>
      <c r="T1217" s="1328"/>
      <c r="U1217" s="1328"/>
      <c r="V1217" s="1329"/>
      <c r="W1217" s="5478"/>
      <c r="X1217" s="529"/>
      <c r="Y1217" s="5357"/>
      <c r="Z1217" s="1288" t="s">
        <v>1382</v>
      </c>
      <c r="AA1217"/>
      <c r="AB1217" s="529"/>
    </row>
    <row r="1218" spans="1:28" ht="18" customHeight="1">
      <c r="A1218" s="5357"/>
      <c r="B1218" s="1399" t="s">
        <v>13</v>
      </c>
      <c r="C1218" s="991" t="s">
        <v>24</v>
      </c>
      <c r="D1218" s="985"/>
      <c r="E1218" s="985"/>
      <c r="F1218" s="985"/>
      <c r="G1218" s="985"/>
      <c r="H1218" s="985"/>
      <c r="I1218" s="986"/>
      <c r="J1218" s="986"/>
      <c r="K1218" s="986"/>
      <c r="L1218" s="986"/>
      <c r="M1218" s="986"/>
      <c r="N1218" s="29"/>
      <c r="O1218" s="1326"/>
      <c r="P1218" s="1326"/>
      <c r="Q1218" s="1327"/>
      <c r="R1218" s="1328"/>
      <c r="S1218" s="1328"/>
      <c r="T1218" s="1328"/>
      <c r="U1218" s="1328"/>
      <c r="V1218" s="1329"/>
      <c r="W1218" s="5478"/>
      <c r="X1218" s="529"/>
      <c r="Y1218" s="5357"/>
      <c r="Z1218" s="1288" t="s">
        <v>1382</v>
      </c>
      <c r="AA1218"/>
      <c r="AB1218" s="529"/>
    </row>
    <row r="1219" spans="1:28" ht="18" customHeight="1">
      <c r="A1219" s="5357"/>
      <c r="B1219" s="24" t="s">
        <v>253</v>
      </c>
      <c r="C1219" s="5320" t="str">
        <f ca="1">CELL("nomfichier")</f>
        <v>E:\0-UPRT\1-UPRT.FR-SITE-WEB\ff-fiches-fabrications\ff-fiches-fabrication-maj-08-2020\[ff-14.B-restauration-10.postits-portions.xlsx]Nota</v>
      </c>
      <c r="D1219" s="5320"/>
      <c r="E1219" s="5320"/>
      <c r="F1219" s="5320"/>
      <c r="G1219" s="5320"/>
      <c r="H1219" s="5320"/>
      <c r="I1219" s="5320"/>
      <c r="J1219" s="5320"/>
      <c r="K1219" s="5320"/>
      <c r="L1219" s="5320"/>
      <c r="M1219" s="5320"/>
      <c r="N1219" s="5321"/>
      <c r="O1219" s="1326"/>
      <c r="P1219" s="1326"/>
      <c r="Q1219" s="1327"/>
      <c r="R1219" s="1328"/>
      <c r="S1219" s="1328"/>
      <c r="T1219" s="1328"/>
      <c r="U1219" s="1328"/>
      <c r="V1219" s="1329"/>
      <c r="W1219" s="5478"/>
      <c r="X1219" s="529"/>
      <c r="Y1219" s="5357"/>
      <c r="Z1219" s="1288" t="s">
        <v>1382</v>
      </c>
      <c r="AA1219"/>
      <c r="AB1219" s="529"/>
    </row>
    <row r="1220" spans="1:28" ht="18" customHeight="1">
      <c r="A1220" s="5357"/>
      <c r="B1220" s="1325" t="s">
        <v>255</v>
      </c>
      <c r="C1220" s="5299" t="s">
        <v>1437</v>
      </c>
      <c r="D1220" s="5299"/>
      <c r="E1220" s="5299"/>
      <c r="F1220" s="5299"/>
      <c r="G1220" s="5299"/>
      <c r="H1220" s="5299"/>
      <c r="I1220" s="5299"/>
      <c r="J1220" s="5299"/>
      <c r="K1220" s="5299"/>
      <c r="L1220" s="5299"/>
      <c r="M1220" s="5299"/>
      <c r="N1220" s="5322"/>
      <c r="O1220" s="1326"/>
      <c r="P1220" s="1326"/>
      <c r="Q1220" s="1327"/>
      <c r="R1220" s="1328"/>
      <c r="S1220" s="1328"/>
      <c r="T1220" s="1328"/>
      <c r="U1220" s="1328"/>
      <c r="V1220" s="1329"/>
      <c r="W1220" s="5478"/>
      <c r="X1220" s="529"/>
      <c r="Y1220" s="5357"/>
      <c r="Z1220" s="1288" t="s">
        <v>1382</v>
      </c>
      <c r="AA1220"/>
      <c r="AB1220" s="529"/>
    </row>
    <row r="1221" spans="1:28" ht="18" customHeight="1" thickBot="1">
      <c r="A1221" s="5357"/>
      <c r="B1221" s="5300" t="s">
        <v>258</v>
      </c>
      <c r="C1221" s="5052"/>
      <c r="D1221" s="5052"/>
      <c r="E1221" s="5052"/>
      <c r="F1221" s="5052"/>
      <c r="G1221" s="5052"/>
      <c r="H1221" s="5052"/>
      <c r="I1221" s="5052"/>
      <c r="J1221" s="5052"/>
      <c r="K1221" s="5052"/>
      <c r="L1221" s="5052"/>
      <c r="M1221" s="5052"/>
      <c r="N1221" s="5301"/>
      <c r="O1221" s="1326"/>
      <c r="P1221" s="1326"/>
      <c r="Q1221" s="1327"/>
      <c r="R1221" s="1328"/>
      <c r="S1221" s="1328"/>
      <c r="T1221" s="1328"/>
      <c r="U1221" s="1328"/>
      <c r="V1221" s="1329"/>
      <c r="W1221" s="5478"/>
      <c r="X1221" s="529"/>
      <c r="Y1221" s="5357"/>
      <c r="Z1221" s="1288" t="s">
        <v>1382</v>
      </c>
      <c r="AA1221"/>
      <c r="AB1221" s="529"/>
    </row>
    <row r="1222" spans="1:28" ht="18" customHeight="1">
      <c r="A1222" s="1402"/>
      <c r="B1222" s="1403"/>
      <c r="C1222" s="1403"/>
      <c r="D1222" s="1404"/>
      <c r="E1222" s="1072"/>
      <c r="F1222" s="1405"/>
      <c r="G1222" s="1406"/>
      <c r="H1222" s="1406"/>
      <c r="I1222" s="1406"/>
      <c r="J1222" s="1406"/>
      <c r="K1222" s="1407"/>
      <c r="L1222" s="1407"/>
      <c r="M1222" s="1407"/>
      <c r="N1222" s="1407"/>
      <c r="O1222" s="1408"/>
      <c r="P1222" s="1408"/>
      <c r="Q1222" s="1408"/>
      <c r="R1222" s="1408"/>
      <c r="S1222" s="1408"/>
      <c r="T1222" s="1408"/>
      <c r="U1222" s="1408"/>
      <c r="V1222" s="1408"/>
      <c r="W1222" s="5478"/>
      <c r="X1222" s="529"/>
      <c r="Y1222" s="1402"/>
      <c r="Z1222" s="529"/>
      <c r="AA1222" s="529"/>
      <c r="AB1222" s="529"/>
    </row>
    <row r="1223" spans="1:28" ht="18" customHeight="1">
      <c r="A1223" s="1402"/>
      <c r="B1223" s="1403"/>
      <c r="C1223" s="1403"/>
      <c r="D1223" s="1404"/>
      <c r="E1223" s="1072"/>
      <c r="F1223" s="1405"/>
      <c r="G1223" s="1406"/>
      <c r="H1223" s="1406"/>
      <c r="I1223" s="1406"/>
      <c r="J1223" s="1406"/>
      <c r="K1223" s="1407"/>
      <c r="L1223" s="1407"/>
      <c r="M1223" s="1407"/>
      <c r="N1223" s="1407"/>
      <c r="O1223" s="1408"/>
      <c r="P1223" s="1408"/>
      <c r="Q1223" s="1408"/>
      <c r="R1223" s="1408"/>
      <c r="S1223" s="1408"/>
      <c r="T1223" s="1408"/>
      <c r="U1223" s="1408"/>
      <c r="V1223" s="1408"/>
      <c r="W1223" s="5478"/>
      <c r="X1223" s="529"/>
      <c r="Y1223" s="1402"/>
      <c r="Z1223" s="529"/>
      <c r="AA1223" s="529"/>
      <c r="AB1223" s="529"/>
    </row>
    <row r="1224" spans="1:28" ht="18" customHeight="1" thickBot="1">
      <c r="A1224" s="1436"/>
      <c r="B1224" s="1437"/>
      <c r="C1224" s="1437"/>
      <c r="D1224" s="1438"/>
      <c r="E1224" s="1439"/>
      <c r="F1224" s="1405"/>
      <c r="G1224" s="1406"/>
      <c r="H1224" s="1406"/>
      <c r="I1224" s="1406"/>
      <c r="J1224" s="1406"/>
      <c r="K1224" s="1407"/>
      <c r="L1224" s="1407"/>
      <c r="M1224" s="1407"/>
      <c r="N1224" s="1407"/>
      <c r="O1224" s="1408"/>
      <c r="P1224" s="1408"/>
      <c r="Q1224" s="1408"/>
      <c r="R1224" s="1408"/>
      <c r="S1224" s="1408"/>
      <c r="T1224" s="1408"/>
      <c r="U1224" s="1408"/>
      <c r="V1224" s="1408"/>
      <c r="W1224" s="5478"/>
      <c r="X1224" s="529"/>
      <c r="Y1224" s="1436"/>
      <c r="Z1224" s="5508" t="s">
        <v>1444</v>
      </c>
      <c r="AA1224" s="5508"/>
      <c r="AB1224" s="529"/>
    </row>
    <row r="1225" spans="1:28" ht="18" customHeight="1">
      <c r="A1225" s="5399" t="s">
        <v>243</v>
      </c>
      <c r="B1225" s="5596" t="s">
        <v>321</v>
      </c>
      <c r="C1225" s="5597"/>
      <c r="D1225" s="5597"/>
      <c r="E1225" s="5597"/>
      <c r="F1225" s="5597"/>
      <c r="G1225" s="5597"/>
      <c r="H1225" s="5597"/>
      <c r="I1225" s="5597"/>
      <c r="J1225" s="5597"/>
      <c r="K1225" s="5597"/>
      <c r="L1225" s="5597"/>
      <c r="M1225" s="5597"/>
      <c r="N1225" s="5405">
        <v>10</v>
      </c>
      <c r="O1225" s="5369" t="str">
        <f>B1225</f>
        <v>NOM de la recette a saisir ICI</v>
      </c>
      <c r="P1225" s="5370"/>
      <c r="Q1225" s="5370"/>
      <c r="R1225" s="5370"/>
      <c r="S1225" s="5370"/>
      <c r="T1225" s="5370"/>
      <c r="U1225" s="5370"/>
      <c r="V1225" s="5371"/>
      <c r="W1225" s="5478"/>
      <c r="X1225" s="529"/>
      <c r="Y1225" s="5399" t="s">
        <v>243</v>
      </c>
      <c r="Z1225" s="5508"/>
      <c r="AA1225" s="5508"/>
      <c r="AB1225" s="529"/>
    </row>
    <row r="1226" spans="1:28" ht="18" customHeight="1">
      <c r="A1226" s="5400"/>
      <c r="B1226" s="5598"/>
      <c r="C1226" s="5599"/>
      <c r="D1226" s="5599"/>
      <c r="E1226" s="5599"/>
      <c r="F1226" s="5599"/>
      <c r="G1226" s="5599"/>
      <c r="H1226" s="5599"/>
      <c r="I1226" s="5599"/>
      <c r="J1226" s="5599"/>
      <c r="K1226" s="5599"/>
      <c r="L1226" s="5599"/>
      <c r="M1226" s="5599"/>
      <c r="N1226" s="5406"/>
      <c r="O1226" s="5369"/>
      <c r="P1226" s="5370"/>
      <c r="Q1226" s="5370"/>
      <c r="R1226" s="5370"/>
      <c r="S1226" s="5370"/>
      <c r="T1226" s="5370"/>
      <c r="U1226" s="5370"/>
      <c r="V1226" s="5371"/>
      <c r="W1226" s="5478"/>
      <c r="X1226" s="529"/>
      <c r="Y1226" s="5400"/>
      <c r="Z1226" s="5508"/>
      <c r="AA1226" s="5508"/>
      <c r="AB1226" s="529"/>
    </row>
    <row r="1227" spans="1:28" ht="18" customHeight="1">
      <c r="A1227" s="5400"/>
      <c r="B1227" s="5598"/>
      <c r="C1227" s="5599"/>
      <c r="D1227" s="5599"/>
      <c r="E1227" s="5599"/>
      <c r="F1227" s="5599"/>
      <c r="G1227" s="5599"/>
      <c r="H1227" s="5599"/>
      <c r="I1227" s="5599"/>
      <c r="J1227" s="5599"/>
      <c r="K1227" s="5599"/>
      <c r="L1227" s="5599"/>
      <c r="M1227" s="5599"/>
      <c r="N1227" s="5406"/>
      <c r="O1227" s="5369"/>
      <c r="P1227" s="5370"/>
      <c r="Q1227" s="5370"/>
      <c r="R1227" s="5370"/>
      <c r="S1227" s="5370"/>
      <c r="T1227" s="5370"/>
      <c r="U1227" s="5370"/>
      <c r="V1227" s="5371"/>
      <c r="W1227" s="5478"/>
      <c r="X1227" s="529"/>
      <c r="Y1227" s="5400"/>
      <c r="Z1227" s="5508"/>
      <c r="AA1227" s="5508"/>
      <c r="AB1227" s="529"/>
    </row>
    <row r="1228" spans="1:28" ht="18" customHeight="1">
      <c r="A1228" s="5357"/>
      <c r="B1228" s="5358" t="s">
        <v>277</v>
      </c>
      <c r="C1228" s="5359"/>
      <c r="D1228" s="5360" t="s">
        <v>278</v>
      </c>
      <c r="E1228" s="5360"/>
      <c r="F1228" s="5360"/>
      <c r="G1228" s="5360"/>
      <c r="H1228" s="5360"/>
      <c r="I1228" s="5360"/>
      <c r="J1228" s="5360"/>
      <c r="K1228" s="5360"/>
      <c r="L1228" s="5360"/>
      <c r="M1228" s="5360"/>
      <c r="N1228" s="5361"/>
      <c r="O1228" s="5369" t="str">
        <f>D1228</f>
        <v xml:space="preserve"> ?  Si vous avez plusieurs postits pour une recette NOM DE LA RECETTE MÈRE</v>
      </c>
      <c r="P1228" s="5370"/>
      <c r="Q1228" s="5370"/>
      <c r="R1228" s="5370"/>
      <c r="S1228" s="5370"/>
      <c r="T1228" s="5370"/>
      <c r="U1228" s="5370"/>
      <c r="V1228" s="5371"/>
      <c r="W1228" s="5478"/>
      <c r="X1228" s="529"/>
      <c r="Y1228" s="5357"/>
      <c r="Z1228" s="1288" t="s">
        <v>1382</v>
      </c>
      <c r="AA1228"/>
      <c r="AB1228" s="529"/>
    </row>
    <row r="1229" spans="1:28" ht="18" customHeight="1">
      <c r="A1229" s="5357"/>
      <c r="B1229" s="5358"/>
      <c r="C1229" s="5359"/>
      <c r="D1229" s="5360"/>
      <c r="E1229" s="5360"/>
      <c r="F1229" s="5360"/>
      <c r="G1229" s="5360"/>
      <c r="H1229" s="5360"/>
      <c r="I1229" s="5360"/>
      <c r="J1229" s="5360"/>
      <c r="K1229" s="5360"/>
      <c r="L1229" s="5360"/>
      <c r="M1229" s="5360"/>
      <c r="N1229" s="5361"/>
      <c r="O1229" s="5369"/>
      <c r="P1229" s="5370"/>
      <c r="Q1229" s="5370"/>
      <c r="R1229" s="5370"/>
      <c r="S1229" s="5370"/>
      <c r="T1229" s="5370"/>
      <c r="U1229" s="5370"/>
      <c r="V1229" s="5371"/>
      <c r="W1229" s="5478"/>
      <c r="X1229" s="529"/>
      <c r="Y1229" s="5357"/>
      <c r="Z1229" s="1288" t="s">
        <v>1382</v>
      </c>
      <c r="AA1229"/>
      <c r="AB1229" s="529"/>
    </row>
    <row r="1230" spans="1:28" ht="18" customHeight="1">
      <c r="A1230" s="5357"/>
      <c r="B1230" s="5470" t="s">
        <v>324</v>
      </c>
      <c r="C1230" s="5471"/>
      <c r="D1230" s="5471"/>
      <c r="E1230" s="5471"/>
      <c r="F1230" s="5471"/>
      <c r="G1230" s="5471"/>
      <c r="H1230" s="5471"/>
      <c r="I1230" s="5471"/>
      <c r="J1230" s="5471"/>
      <c r="K1230" s="5471"/>
      <c r="L1230" s="5471"/>
      <c r="M1230" s="5471"/>
      <c r="N1230" s="5472"/>
      <c r="O1230" s="5369" t="str">
        <f>B1230</f>
        <v>AUTEUR</v>
      </c>
      <c r="P1230" s="5370"/>
      <c r="Q1230" s="5370"/>
      <c r="R1230" s="5370"/>
      <c r="S1230" s="5370"/>
      <c r="T1230" s="5370"/>
      <c r="U1230" s="5370"/>
      <c r="V1230" s="5371"/>
      <c r="W1230" s="5478"/>
      <c r="X1230" s="529"/>
      <c r="Y1230" s="5357"/>
      <c r="Z1230" s="1288" t="s">
        <v>1382</v>
      </c>
      <c r="AA1230"/>
      <c r="AB1230" s="529"/>
    </row>
    <row r="1231" spans="1:28" ht="18" customHeight="1">
      <c r="A1231" s="5357"/>
      <c r="B1231" s="5470"/>
      <c r="C1231" s="5471"/>
      <c r="D1231" s="5471"/>
      <c r="E1231" s="5471"/>
      <c r="F1231" s="5471"/>
      <c r="G1231" s="5471"/>
      <c r="H1231" s="5471"/>
      <c r="I1231" s="5471"/>
      <c r="J1231" s="5471"/>
      <c r="K1231" s="5471"/>
      <c r="L1231" s="5471"/>
      <c r="M1231" s="5471"/>
      <c r="N1231" s="5472"/>
      <c r="O1231" s="5369"/>
      <c r="P1231" s="5370"/>
      <c r="Q1231" s="5370"/>
      <c r="R1231" s="5370"/>
      <c r="S1231" s="5370"/>
      <c r="T1231" s="5370"/>
      <c r="U1231" s="5370"/>
      <c r="V1231" s="5371"/>
      <c r="W1231" s="5478"/>
      <c r="X1231" s="529"/>
      <c r="Y1231" s="5357"/>
      <c r="Z1231" s="1288" t="s">
        <v>1382</v>
      </c>
      <c r="AA1231"/>
      <c r="AB1231" s="529"/>
    </row>
    <row r="1232" spans="1:28" ht="18" customHeight="1">
      <c r="A1232" s="5357"/>
      <c r="B1232" s="5372" t="s">
        <v>326</v>
      </c>
      <c r="C1232" s="5373"/>
      <c r="D1232" s="5373"/>
      <c r="E1232" s="5373"/>
      <c r="F1232" s="5373"/>
      <c r="G1232" s="5373"/>
      <c r="H1232" s="5373"/>
      <c r="I1232" s="5373"/>
      <c r="J1232" s="5373"/>
      <c r="K1232" s="5373"/>
      <c r="L1232" s="5373"/>
      <c r="M1232" s="5373"/>
      <c r="N1232" s="5374"/>
      <c r="O1232" s="1326"/>
      <c r="P1232" s="1326"/>
      <c r="Q1232" s="1327"/>
      <c r="R1232" s="1328"/>
      <c r="S1232" s="1328"/>
      <c r="T1232" s="1328"/>
      <c r="U1232" s="1328"/>
      <c r="V1232" s="1329"/>
      <c r="W1232" s="5478"/>
      <c r="X1232" s="529"/>
      <c r="Y1232" s="5357"/>
      <c r="Z1232" s="1288" t="s">
        <v>1382</v>
      </c>
      <c r="AA1232"/>
      <c r="AB1232" s="529"/>
    </row>
    <row r="1233" spans="1:28" ht="18" customHeight="1">
      <c r="A1233" s="5357"/>
      <c r="B1233" s="5372"/>
      <c r="C1233" s="5373"/>
      <c r="D1233" s="5373"/>
      <c r="E1233" s="5373"/>
      <c r="F1233" s="5373"/>
      <c r="G1233" s="5373"/>
      <c r="H1233" s="5373"/>
      <c r="I1233" s="5373"/>
      <c r="J1233" s="5373"/>
      <c r="K1233" s="5373"/>
      <c r="L1233" s="5373"/>
      <c r="M1233" s="5373"/>
      <c r="N1233" s="5374"/>
      <c r="O1233" s="1326"/>
      <c r="P1233" s="1326"/>
      <c r="Q1233" s="1327"/>
      <c r="R1233" s="1328"/>
      <c r="S1233" s="1328"/>
      <c r="T1233" s="1328"/>
      <c r="U1233" s="1328"/>
      <c r="V1233" s="1329"/>
      <c r="W1233" s="5478"/>
      <c r="X1233" s="529"/>
      <c r="Y1233" s="5357"/>
      <c r="Z1233" s="1288" t="s">
        <v>1382</v>
      </c>
      <c r="AA1233"/>
      <c r="AB1233" s="529"/>
    </row>
    <row r="1234" spans="1:28" ht="18" customHeight="1">
      <c r="A1234" s="5357"/>
      <c r="B1234" s="5372"/>
      <c r="C1234" s="5373"/>
      <c r="D1234" s="5373"/>
      <c r="E1234" s="5373"/>
      <c r="F1234" s="5373"/>
      <c r="G1234" s="5373"/>
      <c r="H1234" s="5373"/>
      <c r="I1234" s="5373"/>
      <c r="J1234" s="5373"/>
      <c r="K1234" s="5373"/>
      <c r="L1234" s="5373"/>
      <c r="M1234" s="5373"/>
      <c r="N1234" s="5374"/>
      <c r="O1234" s="1326"/>
      <c r="P1234" s="1326"/>
      <c r="Q1234" s="1327"/>
      <c r="R1234" s="1328"/>
      <c r="S1234" s="1328"/>
      <c r="T1234" s="1328"/>
      <c r="U1234" s="1328"/>
      <c r="V1234" s="1329"/>
      <c r="W1234" s="5478"/>
      <c r="X1234" s="529"/>
      <c r="Y1234" s="5357"/>
      <c r="Z1234" s="1288" t="s">
        <v>1382</v>
      </c>
      <c r="AA1234"/>
      <c r="AB1234" s="529"/>
    </row>
    <row r="1235" spans="1:28" ht="18" customHeight="1">
      <c r="A1235" s="5357"/>
      <c r="B1235" s="5372"/>
      <c r="C1235" s="5373"/>
      <c r="D1235" s="5373"/>
      <c r="E1235" s="5373"/>
      <c r="F1235" s="5373"/>
      <c r="G1235" s="5373"/>
      <c r="H1235" s="5373"/>
      <c r="I1235" s="5373"/>
      <c r="J1235" s="5373"/>
      <c r="K1235" s="5373"/>
      <c r="L1235" s="5373"/>
      <c r="M1235" s="5373"/>
      <c r="N1235" s="5374"/>
      <c r="O1235" s="1326"/>
      <c r="P1235" s="1326"/>
      <c r="Q1235" s="1327"/>
      <c r="R1235" s="1328"/>
      <c r="S1235" s="1328"/>
      <c r="T1235" s="1328"/>
      <c r="U1235" s="1328"/>
      <c r="V1235" s="1329"/>
      <c r="W1235" s="5478"/>
      <c r="X1235" s="529"/>
      <c r="Y1235" s="5357"/>
      <c r="Z1235" s="1288" t="s">
        <v>1382</v>
      </c>
      <c r="AA1235"/>
      <c r="AB1235" s="529"/>
    </row>
    <row r="1236" spans="1:28" ht="18" customHeight="1">
      <c r="A1236" s="5357"/>
      <c r="B1236" s="5372"/>
      <c r="C1236" s="5373"/>
      <c r="D1236" s="5373"/>
      <c r="E1236" s="5373"/>
      <c r="F1236" s="5373"/>
      <c r="G1236" s="5373"/>
      <c r="H1236" s="5373"/>
      <c r="I1236" s="5373"/>
      <c r="J1236" s="5373"/>
      <c r="K1236" s="5373"/>
      <c r="L1236" s="5373"/>
      <c r="M1236" s="5373"/>
      <c r="N1236" s="5374"/>
      <c r="O1236" s="1326"/>
      <c r="P1236" s="1326"/>
      <c r="Q1236" s="1327"/>
      <c r="R1236" s="1328"/>
      <c r="S1236" s="1328"/>
      <c r="T1236" s="1328"/>
      <c r="U1236" s="1328"/>
      <c r="V1236" s="1329"/>
      <c r="W1236" s="5478"/>
      <c r="X1236" s="529"/>
      <c r="Y1236" s="5357"/>
      <c r="Z1236" s="1288" t="s">
        <v>1382</v>
      </c>
      <c r="AA1236"/>
      <c r="AB1236" s="529"/>
    </row>
    <row r="1237" spans="1:28" ht="18" customHeight="1">
      <c r="A1237" s="5357"/>
      <c r="B1237" s="5375"/>
      <c r="C1237" s="5376"/>
      <c r="D1237" s="5376"/>
      <c r="E1237" s="5376"/>
      <c r="F1237" s="5376"/>
      <c r="G1237" s="5376"/>
      <c r="H1237" s="5376"/>
      <c r="I1237" s="5376"/>
      <c r="J1237" s="5376"/>
      <c r="K1237" s="5376"/>
      <c r="L1237" s="5376"/>
      <c r="M1237" s="5376"/>
      <c r="N1237" s="5377"/>
      <c r="O1237" s="1469"/>
      <c r="P1237" s="1470"/>
      <c r="Q1237" s="1470"/>
      <c r="R1237" s="1470"/>
      <c r="S1237" s="1471"/>
      <c r="T1237" s="1471"/>
      <c r="U1237" s="1471"/>
      <c r="V1237" s="1472"/>
      <c r="W1237" s="5478"/>
      <c r="X1237" s="529"/>
      <c r="Y1237" s="5357"/>
      <c r="Z1237" s="1288" t="s">
        <v>1382</v>
      </c>
      <c r="AA1237"/>
      <c r="AB1237" s="529"/>
    </row>
    <row r="1238" spans="1:28" ht="18" customHeight="1">
      <c r="A1238" s="5357"/>
      <c r="B1238" s="1474" t="s">
        <v>28</v>
      </c>
      <c r="C1238" s="1475"/>
      <c r="D1238" s="1476" t="s">
        <v>516</v>
      </c>
      <c r="E1238" s="1477"/>
      <c r="F1238" s="1478" t="s">
        <v>517</v>
      </c>
      <c r="G1238" s="1479">
        <v>1</v>
      </c>
      <c r="H1238" s="1480" t="s">
        <v>376</v>
      </c>
      <c r="I1238" s="1481" t="str">
        <f>B1225</f>
        <v>NOM de la recette a saisir ICI</v>
      </c>
      <c r="J1238" s="994"/>
      <c r="K1238" s="994"/>
      <c r="L1238" s="1475"/>
      <c r="M1238" s="5592" t="s">
        <v>13</v>
      </c>
      <c r="N1238" s="5593"/>
      <c r="O1238" s="5395" t="s">
        <v>1417</v>
      </c>
      <c r="P1238" s="5396"/>
      <c r="Q1238" s="5396"/>
      <c r="R1238" s="5396"/>
      <c r="S1238" s="5396"/>
      <c r="T1238" s="5396"/>
      <c r="U1238" s="5378">
        <f>H51</f>
        <v>16</v>
      </c>
      <c r="V1238" s="5379"/>
      <c r="W1238" s="5478"/>
      <c r="X1238" s="529"/>
      <c r="Y1238" s="5357"/>
      <c r="Z1238" s="1288" t="s">
        <v>1382</v>
      </c>
      <c r="AA1238"/>
      <c r="AB1238" s="529"/>
    </row>
    <row r="1239" spans="1:28" ht="18" customHeight="1">
      <c r="A1239" s="5357"/>
      <c r="B1239" s="1482" t="s">
        <v>12</v>
      </c>
      <c r="C1239" s="1478" t="s">
        <v>518</v>
      </c>
      <c r="D1239" s="1513" t="str">
        <f>C1240</f>
        <v>portions</v>
      </c>
      <c r="E1239" s="1240"/>
      <c r="F1239" s="1478" t="s">
        <v>519</v>
      </c>
      <c r="G1239" s="1483">
        <f>(M1240/K1240)*G1238</f>
        <v>2000</v>
      </c>
      <c r="H1239" s="1475"/>
      <c r="I1239" s="1475"/>
      <c r="J1239" s="1475"/>
      <c r="K1239" s="1475"/>
      <c r="L1239" s="1475"/>
      <c r="M1239" s="5655" t="str">
        <f>C1240</f>
        <v>portions</v>
      </c>
      <c r="N1239" s="5656"/>
      <c r="O1239" s="5395"/>
      <c r="P1239" s="5396"/>
      <c r="Q1239" s="5396"/>
      <c r="R1239" s="5396"/>
      <c r="S1239" s="5396"/>
      <c r="T1239" s="5396"/>
      <c r="U1239" s="5378"/>
      <c r="V1239" s="5379"/>
      <c r="W1239" s="5478"/>
      <c r="X1239" s="529"/>
      <c r="Y1239" s="5357"/>
      <c r="Z1239" s="1288" t="s">
        <v>1382</v>
      </c>
      <c r="AA1239"/>
      <c r="AB1239" s="529"/>
    </row>
    <row r="1240" spans="1:28" ht="18" customHeight="1">
      <c r="A1240" s="5357"/>
      <c r="B1240" s="5586">
        <v>4</v>
      </c>
      <c r="C1240" s="5587" t="s">
        <v>520</v>
      </c>
      <c r="D1240" s="1484"/>
      <c r="E1240" s="1484"/>
      <c r="F1240" s="1485" t="s">
        <v>521</v>
      </c>
      <c r="G1240" s="1486">
        <f>B1240</f>
        <v>4</v>
      </c>
      <c r="H1240" s="1485" t="str">
        <f>C1240</f>
        <v>portions</v>
      </c>
      <c r="I1240" s="1484"/>
      <c r="J1240" s="5588" t="s">
        <v>522</v>
      </c>
      <c r="K1240" s="5589">
        <f>N1288</f>
        <v>5.0000000000000001E-3</v>
      </c>
      <c r="L1240" s="1487"/>
      <c r="M1240" s="5590">
        <v>10</v>
      </c>
      <c r="N1240" s="5591"/>
      <c r="O1240" s="5385" t="s">
        <v>1420</v>
      </c>
      <c r="P1240" s="5386"/>
      <c r="Q1240" s="5386"/>
      <c r="R1240" s="5386"/>
      <c r="S1240" s="5386"/>
      <c r="T1240" s="5386"/>
      <c r="U1240" s="5387" t="str">
        <f>Q51</f>
        <v>Portions</v>
      </c>
      <c r="V1240" s="5388"/>
      <c r="W1240" s="5478"/>
      <c r="X1240" s="529"/>
      <c r="Y1240" s="5357"/>
      <c r="Z1240" s="1288" t="s">
        <v>1382</v>
      </c>
      <c r="AA1240"/>
      <c r="AB1240" s="529"/>
    </row>
    <row r="1241" spans="1:28" ht="18" customHeight="1">
      <c r="A1241" s="5357"/>
      <c r="B1241" s="5586"/>
      <c r="C1241" s="5587"/>
      <c r="D1241" s="1484"/>
      <c r="E1241" s="1484"/>
      <c r="F1241" s="1484"/>
      <c r="G1241" s="5577">
        <f>K1240/M1240</f>
        <v>5.0000000000000001E-4</v>
      </c>
      <c r="H1241" s="5577"/>
      <c r="I1241" s="1484"/>
      <c r="J1241" s="5588"/>
      <c r="K1241" s="5589"/>
      <c r="L1241" s="1487"/>
      <c r="M1241" s="5590"/>
      <c r="N1241" s="5591"/>
      <c r="O1241" s="5385"/>
      <c r="P1241" s="5386"/>
      <c r="Q1241" s="5386"/>
      <c r="R1241" s="5386"/>
      <c r="S1241" s="5386"/>
      <c r="T1241" s="5386"/>
      <c r="U1241" s="5387"/>
      <c r="V1241" s="5388"/>
      <c r="W1241" s="5478"/>
      <c r="X1241" s="529"/>
      <c r="Y1241" s="5357"/>
      <c r="Z1241" s="1288" t="s">
        <v>1382</v>
      </c>
      <c r="AA1241"/>
      <c r="AB1241" s="529"/>
    </row>
    <row r="1242" spans="1:28" ht="18" customHeight="1">
      <c r="A1242" s="5357"/>
      <c r="B1242" s="5375"/>
      <c r="C1242" s="5376"/>
      <c r="D1242" s="5376"/>
      <c r="E1242" s="5376"/>
      <c r="F1242" s="5376"/>
      <c r="G1242" s="5376"/>
      <c r="H1242" s="5376"/>
      <c r="I1242" s="5376"/>
      <c r="J1242" s="5376"/>
      <c r="K1242" s="5376"/>
      <c r="L1242" s="5376"/>
      <c r="M1242" s="5376"/>
      <c r="N1242" s="5377"/>
      <c r="O1242" s="1469"/>
      <c r="P1242" s="1470"/>
      <c r="Q1242" s="1470"/>
      <c r="R1242" s="1470"/>
      <c r="S1242" s="1471"/>
      <c r="T1242" s="1471"/>
      <c r="U1242" s="1471"/>
      <c r="V1242" s="1472"/>
      <c r="W1242" s="5478"/>
      <c r="X1242" s="529"/>
      <c r="Y1242" s="5357"/>
      <c r="Z1242" s="1288" t="s">
        <v>1382</v>
      </c>
      <c r="AA1242"/>
      <c r="AB1242" s="529"/>
    </row>
    <row r="1243" spans="1:28" ht="18" customHeight="1">
      <c r="A1243" s="5357"/>
      <c r="B1243" s="5601" t="s">
        <v>30</v>
      </c>
      <c r="C1243" s="5602"/>
      <c r="D1243" s="5602"/>
      <c r="E1243" s="5603" t="s">
        <v>1275</v>
      </c>
      <c r="F1243" s="5603"/>
      <c r="G1243" s="5603"/>
      <c r="H1243" s="5603"/>
      <c r="I1243" s="5603"/>
      <c r="J1243" s="5603"/>
      <c r="K1243" s="5603"/>
      <c r="L1243" s="1488"/>
      <c r="M1243" s="1489"/>
      <c r="N1243" s="1490"/>
      <c r="O1243" s="1339"/>
      <c r="P1243" s="1340"/>
      <c r="Q1243" s="1340"/>
      <c r="R1243" s="1340"/>
      <c r="S1243" s="1341"/>
      <c r="T1243" s="1341"/>
      <c r="U1243" s="1341"/>
      <c r="V1243" s="1342"/>
      <c r="W1243" s="5478"/>
      <c r="X1243" s="529"/>
      <c r="Y1243" s="5357"/>
      <c r="Z1243" s="1288" t="s">
        <v>1382</v>
      </c>
      <c r="AA1243"/>
      <c r="AB1243" s="529"/>
    </row>
    <row r="1244" spans="1:28" ht="18" customHeight="1">
      <c r="A1244" s="5357"/>
      <c r="B1244" s="5581" t="s">
        <v>284</v>
      </c>
      <c r="C1244" s="5582" t="s">
        <v>313</v>
      </c>
      <c r="D1244" s="5582" t="s">
        <v>341</v>
      </c>
      <c r="E1244" s="5603"/>
      <c r="F1244" s="5603"/>
      <c r="G1244" s="5603"/>
      <c r="H1244" s="5603"/>
      <c r="I1244" s="5603"/>
      <c r="J1244" s="5603"/>
      <c r="K1244" s="5603"/>
      <c r="L1244" s="1488"/>
      <c r="M1244" s="1488"/>
      <c r="N1244" s="1491"/>
      <c r="O1244" s="1339"/>
      <c r="P1244" s="1340"/>
      <c r="Q1244" s="1340"/>
      <c r="R1244" s="1340"/>
      <c r="S1244" s="1341"/>
      <c r="T1244" s="1341"/>
      <c r="U1244" s="1341"/>
      <c r="V1244" s="1342"/>
      <c r="W1244" s="5478"/>
      <c r="X1244" s="529"/>
      <c r="Y1244" s="5357"/>
      <c r="Z1244" s="1288" t="s">
        <v>1382</v>
      </c>
      <c r="AA1244"/>
      <c r="AB1244" s="529"/>
    </row>
    <row r="1245" spans="1:28" ht="18" customHeight="1">
      <c r="A1245" s="5357"/>
      <c r="B1245" s="5581"/>
      <c r="C1245" s="5582"/>
      <c r="D1245" s="5582"/>
      <c r="E1245" s="1492" t="s">
        <v>27</v>
      </c>
      <c r="F1245" s="1493"/>
      <c r="G1245" s="1493"/>
      <c r="H1245" s="1494"/>
      <c r="I1245" s="1495"/>
      <c r="J1245" s="1496"/>
      <c r="K1245" s="1496"/>
      <c r="L1245" s="1497"/>
      <c r="M1245" s="1497"/>
      <c r="N1245" s="1498"/>
      <c r="O1245" s="1339"/>
      <c r="P1245" s="1340"/>
      <c r="Q1245" s="1340"/>
      <c r="R1245" s="1340"/>
      <c r="S1245" s="1341"/>
      <c r="T1245" s="1341"/>
      <c r="U1245" s="1341"/>
      <c r="V1245" s="1342"/>
      <c r="W1245" s="5478"/>
      <c r="X1245" s="529"/>
      <c r="Y1245" s="5357"/>
      <c r="Z1245" s="1288" t="s">
        <v>1382</v>
      </c>
      <c r="AA1245"/>
      <c r="AB1245" s="529"/>
    </row>
    <row r="1246" spans="1:28" ht="18" customHeight="1">
      <c r="A1246" s="5357"/>
      <c r="B1246" s="5581"/>
      <c r="C1246" s="5582"/>
      <c r="D1246" s="5582"/>
      <c r="E1246" s="977" t="str">
        <f>SUBSTITUTE(ADDRESS(1,COLUMN(),4),"1","")</f>
        <v>E</v>
      </c>
      <c r="F1246" s="1048"/>
      <c r="G1246" s="1049"/>
      <c r="H1246" s="1050"/>
      <c r="I1246" s="1050"/>
      <c r="J1246" s="1050"/>
      <c r="K1246" s="1050"/>
      <c r="L1246" s="1051"/>
      <c r="M1246" s="1051"/>
      <c r="N1246" s="68"/>
      <c r="O1246" s="1332"/>
      <c r="P1246" s="1333"/>
      <c r="Q1246" s="1333"/>
      <c r="R1246" s="1333"/>
      <c r="S1246" s="1334"/>
      <c r="T1246" s="1499" t="s">
        <v>284</v>
      </c>
      <c r="U1246" s="1334" t="s">
        <v>313</v>
      </c>
      <c r="V1246" s="1335" t="s">
        <v>1273</v>
      </c>
      <c r="W1246" s="5478"/>
      <c r="X1246" s="529"/>
      <c r="Y1246" s="5357"/>
      <c r="Z1246" s="1288" t="s">
        <v>1382</v>
      </c>
      <c r="AA1246"/>
      <c r="AB1246" s="529"/>
    </row>
    <row r="1247" spans="1:28" ht="18" customHeight="1">
      <c r="A1247" s="5357"/>
      <c r="B1247" s="69"/>
      <c r="C1247" s="70"/>
      <c r="D1247" s="71"/>
      <c r="E1247" s="1500"/>
      <c r="F1247" s="982" t="s">
        <v>109</v>
      </c>
      <c r="G1247" s="978"/>
      <c r="H1247" s="978"/>
      <c r="I1247" s="978"/>
      <c r="J1247" s="1501">
        <f>E1247</f>
        <v>0</v>
      </c>
      <c r="K1247" s="979">
        <f t="shared" ref="K1247:K1286" si="54">IF(ISBLANK(B1247),D1247,(D1247*B1247))</f>
        <v>0</v>
      </c>
      <c r="L1247" s="980">
        <f>IF(ISTEXT(B1247),B1247,IF(ISBLANK(B1247),0,(B1247/B1240)*M1240))</f>
        <v>0</v>
      </c>
      <c r="M1247" s="981">
        <f t="shared" ref="M1247:M1259" si="55">C1247</f>
        <v>0</v>
      </c>
      <c r="N1247" s="35">
        <f>(K1247/B1240)*M1240</f>
        <v>0</v>
      </c>
      <c r="O1247" s="942"/>
      <c r="P1247" s="942"/>
      <c r="Q1247" s="942"/>
      <c r="R1247" s="942"/>
      <c r="S1247" s="1365">
        <f t="shared" ref="S1247:S1286" si="56">J1247</f>
        <v>0</v>
      </c>
      <c r="T1247" s="1502">
        <f>(L1247/M1240)*U1238</f>
        <v>0</v>
      </c>
      <c r="U1247" s="1510">
        <f t="shared" ref="U1247:U1286" si="57">M1247</f>
        <v>0</v>
      </c>
      <c r="V1247" s="1504">
        <f>(N1247/M1240)*U1238</f>
        <v>0</v>
      </c>
      <c r="W1247" s="5478"/>
      <c r="X1247" s="529"/>
      <c r="Y1247" s="5357"/>
      <c r="Z1247" s="1288" t="s">
        <v>1382</v>
      </c>
      <c r="AA1247"/>
      <c r="AB1247" s="529"/>
    </row>
    <row r="1248" spans="1:28" ht="18" customHeight="1">
      <c r="A1248" s="5357"/>
      <c r="B1248" s="72"/>
      <c r="C1248" s="73"/>
      <c r="D1248" s="34"/>
      <c r="E1248" s="1505"/>
      <c r="F1248" s="982" t="s">
        <v>241</v>
      </c>
      <c r="G1248" s="982"/>
      <c r="H1248" s="982"/>
      <c r="I1248" s="982"/>
      <c r="J1248" s="1501">
        <f>E1248</f>
        <v>0</v>
      </c>
      <c r="K1248" s="979">
        <f t="shared" si="54"/>
        <v>0</v>
      </c>
      <c r="L1248" s="980">
        <f>IF(ISTEXT(B1248),B1248,IF(ISBLANK(B1248),0,(B1248/B1240)*M1240))</f>
        <v>0</v>
      </c>
      <c r="M1248" s="981">
        <f t="shared" si="55"/>
        <v>0</v>
      </c>
      <c r="N1248" s="35">
        <f>(K1248/B1240)*M1240</f>
        <v>0</v>
      </c>
      <c r="O1248" s="942"/>
      <c r="P1248" s="942"/>
      <c r="Q1248" s="942"/>
      <c r="R1248" s="942"/>
      <c r="S1248" s="1365">
        <f t="shared" si="56"/>
        <v>0</v>
      </c>
      <c r="T1248" s="1502">
        <f>(L1248/M1240)*U1238</f>
        <v>0</v>
      </c>
      <c r="U1248" s="1510">
        <f t="shared" si="57"/>
        <v>0</v>
      </c>
      <c r="V1248" s="1504">
        <f>(N1248/M1240)*U1238</f>
        <v>0</v>
      </c>
      <c r="W1248" s="5478"/>
      <c r="X1248" s="529"/>
      <c r="Y1248" s="5357"/>
      <c r="Z1248" s="1288" t="s">
        <v>1382</v>
      </c>
      <c r="AA1248"/>
      <c r="AB1248" s="529"/>
    </row>
    <row r="1249" spans="1:28" ht="18" customHeight="1">
      <c r="A1249" s="5357"/>
      <c r="B1249" s="72">
        <v>1</v>
      </c>
      <c r="C1249" s="73" t="s">
        <v>534</v>
      </c>
      <c r="D1249" s="34">
        <v>2E-3</v>
      </c>
      <c r="E1249" s="1505" t="s">
        <v>535</v>
      </c>
      <c r="F1249" s="982"/>
      <c r="G1249" s="982"/>
      <c r="H1249" s="982"/>
      <c r="I1249" s="982"/>
      <c r="J1249" s="1501" t="str">
        <f>E1249</f>
        <v>ail</v>
      </c>
      <c r="K1249" s="979">
        <f t="shared" si="54"/>
        <v>2E-3</v>
      </c>
      <c r="L1249" s="980">
        <f>IF(ISTEXT(B1249),B1249,IF(ISBLANK(B1249),0,(B1249/B1240)*M1240))</f>
        <v>2.5</v>
      </c>
      <c r="M1249" s="981" t="str">
        <f t="shared" si="55"/>
        <v>gousse(s)</v>
      </c>
      <c r="N1249" s="35">
        <f>(K1249/B1240)*M1240</f>
        <v>5.0000000000000001E-3</v>
      </c>
      <c r="O1249" s="942"/>
      <c r="P1249" s="942"/>
      <c r="Q1249" s="942"/>
      <c r="R1249" s="942"/>
      <c r="S1249" s="1365" t="str">
        <f t="shared" si="56"/>
        <v>ail</v>
      </c>
      <c r="T1249" s="1502">
        <f>(L1249/M1240)*U1238</f>
        <v>4</v>
      </c>
      <c r="U1249" s="1510" t="str">
        <f t="shared" si="57"/>
        <v>gousse(s)</v>
      </c>
      <c r="V1249" s="1504">
        <f>(N1249/M1240)*U1238</f>
        <v>8.0000000000000002E-3</v>
      </c>
      <c r="W1249" s="5478"/>
      <c r="X1249" s="529"/>
      <c r="Y1249" s="5357"/>
      <c r="Z1249" s="1288" t="s">
        <v>1382</v>
      </c>
      <c r="AA1249"/>
      <c r="AB1249" s="529"/>
    </row>
    <row r="1250" spans="1:28" ht="18" customHeight="1">
      <c r="A1250" s="5357"/>
      <c r="B1250" s="72"/>
      <c r="C1250" s="73"/>
      <c r="D1250" s="34"/>
      <c r="E1250" s="1505"/>
      <c r="F1250" s="982"/>
      <c r="G1250" s="982"/>
      <c r="H1250" s="982"/>
      <c r="I1250" s="982"/>
      <c r="J1250" s="1501">
        <f t="shared" ref="J1250:J1286" si="58">E1250</f>
        <v>0</v>
      </c>
      <c r="K1250" s="979">
        <f t="shared" si="54"/>
        <v>0</v>
      </c>
      <c r="L1250" s="980">
        <f>IF(ISTEXT(B1250),B1250,IF(ISBLANK(B1250),0,(B1250/B1240)*M1240))</f>
        <v>0</v>
      </c>
      <c r="M1250" s="981">
        <f t="shared" si="55"/>
        <v>0</v>
      </c>
      <c r="N1250" s="35">
        <f>(K1250/B1240)*M1240</f>
        <v>0</v>
      </c>
      <c r="O1250" s="942"/>
      <c r="P1250" s="942"/>
      <c r="Q1250" s="942"/>
      <c r="R1250" s="942"/>
      <c r="S1250" s="1365">
        <f t="shared" si="56"/>
        <v>0</v>
      </c>
      <c r="T1250" s="1502">
        <f>(L1250/M1240)*U1238</f>
        <v>0</v>
      </c>
      <c r="U1250" s="1510">
        <f t="shared" si="57"/>
        <v>0</v>
      </c>
      <c r="V1250" s="1504">
        <f>(N1250/M1240)*U1238</f>
        <v>0</v>
      </c>
      <c r="W1250" s="5478"/>
      <c r="X1250" s="529"/>
      <c r="Y1250" s="5357"/>
      <c r="Z1250" s="1288" t="s">
        <v>1382</v>
      </c>
      <c r="AA1250"/>
      <c r="AB1250" s="529"/>
    </row>
    <row r="1251" spans="1:28" ht="18" customHeight="1">
      <c r="A1251" s="5357"/>
      <c r="B1251" s="72"/>
      <c r="C1251" s="73"/>
      <c r="D1251" s="34"/>
      <c r="E1251" s="1505"/>
      <c r="F1251" s="982"/>
      <c r="G1251" s="982"/>
      <c r="H1251" s="982"/>
      <c r="I1251" s="982"/>
      <c r="J1251" s="1501">
        <f t="shared" si="58"/>
        <v>0</v>
      </c>
      <c r="K1251" s="979">
        <f t="shared" si="54"/>
        <v>0</v>
      </c>
      <c r="L1251" s="980">
        <f>IF(ISTEXT(B1251),B1251,IF(ISBLANK(B1251),0,(B1251/B1240)*M1240))</f>
        <v>0</v>
      </c>
      <c r="M1251" s="981">
        <f t="shared" si="55"/>
        <v>0</v>
      </c>
      <c r="N1251" s="35">
        <f>(K1251/B1240)*M1240</f>
        <v>0</v>
      </c>
      <c r="O1251" s="942"/>
      <c r="P1251" s="942"/>
      <c r="Q1251" s="942"/>
      <c r="R1251" s="942"/>
      <c r="S1251" s="1365">
        <f t="shared" si="56"/>
        <v>0</v>
      </c>
      <c r="T1251" s="1502">
        <f>(L1251/M1240)*U1238</f>
        <v>0</v>
      </c>
      <c r="U1251" s="1510">
        <f t="shared" si="57"/>
        <v>0</v>
      </c>
      <c r="V1251" s="1504">
        <f>(N1251/M1240)*U1238</f>
        <v>0</v>
      </c>
      <c r="W1251" s="5478"/>
      <c r="X1251" s="529"/>
      <c r="Y1251" s="5357"/>
      <c r="Z1251" s="1288" t="s">
        <v>1382</v>
      </c>
      <c r="AA1251"/>
      <c r="AB1251" s="529"/>
    </row>
    <row r="1252" spans="1:28" ht="18" customHeight="1">
      <c r="A1252" s="5357"/>
      <c r="B1252" s="72"/>
      <c r="C1252" s="73"/>
      <c r="D1252" s="34"/>
      <c r="E1252" s="1505"/>
      <c r="F1252" s="982"/>
      <c r="G1252" s="982"/>
      <c r="H1252" s="982"/>
      <c r="I1252" s="982"/>
      <c r="J1252" s="1501">
        <f t="shared" si="58"/>
        <v>0</v>
      </c>
      <c r="K1252" s="979">
        <f t="shared" si="54"/>
        <v>0</v>
      </c>
      <c r="L1252" s="980">
        <f>IF(ISTEXT(B1252),B1252,IF(ISBLANK(B1252),0,(B1252/B1240)*M1240))</f>
        <v>0</v>
      </c>
      <c r="M1252" s="981">
        <f t="shared" si="55"/>
        <v>0</v>
      </c>
      <c r="N1252" s="35">
        <f>(K1252/B1240)*M1240</f>
        <v>0</v>
      </c>
      <c r="O1252" s="942"/>
      <c r="P1252" s="942"/>
      <c r="Q1252" s="942"/>
      <c r="R1252" s="942"/>
      <c r="S1252" s="1365">
        <f t="shared" si="56"/>
        <v>0</v>
      </c>
      <c r="T1252" s="1502">
        <f>(L1252/M1240)*U1238</f>
        <v>0</v>
      </c>
      <c r="U1252" s="1510">
        <f t="shared" si="57"/>
        <v>0</v>
      </c>
      <c r="V1252" s="1504">
        <f>(N1252/M1240)*U1238</f>
        <v>0</v>
      </c>
      <c r="W1252" s="5478"/>
      <c r="X1252" s="529"/>
      <c r="Y1252" s="5357"/>
      <c r="Z1252" s="1288" t="s">
        <v>1382</v>
      </c>
      <c r="AA1252"/>
      <c r="AB1252" s="529"/>
    </row>
    <row r="1253" spans="1:28" ht="18" customHeight="1">
      <c r="A1253" s="5357"/>
      <c r="B1253" s="72"/>
      <c r="C1253" s="73"/>
      <c r="D1253" s="34"/>
      <c r="E1253" s="1505"/>
      <c r="F1253" s="982"/>
      <c r="G1253" s="982"/>
      <c r="H1253" s="982"/>
      <c r="I1253" s="982"/>
      <c r="J1253" s="1501">
        <f t="shared" si="58"/>
        <v>0</v>
      </c>
      <c r="K1253" s="979">
        <f t="shared" si="54"/>
        <v>0</v>
      </c>
      <c r="L1253" s="980">
        <f>IF(ISTEXT(B1253),B1253,IF(ISBLANK(B1253),0,(B1253/B1240)*M1240))</f>
        <v>0</v>
      </c>
      <c r="M1253" s="981">
        <f t="shared" si="55"/>
        <v>0</v>
      </c>
      <c r="N1253" s="35">
        <f>(K1253/B1240)*M1240</f>
        <v>0</v>
      </c>
      <c r="O1253" s="942"/>
      <c r="P1253" s="942"/>
      <c r="Q1253" s="942"/>
      <c r="R1253" s="942"/>
      <c r="S1253" s="1365">
        <f t="shared" si="56"/>
        <v>0</v>
      </c>
      <c r="T1253" s="1502">
        <f>(L1253/M1240)*U1238</f>
        <v>0</v>
      </c>
      <c r="U1253" s="1510">
        <f t="shared" si="57"/>
        <v>0</v>
      </c>
      <c r="V1253" s="1504">
        <f>(N1253/M1240)*U1238</f>
        <v>0</v>
      </c>
      <c r="W1253" s="5478"/>
      <c r="X1253" s="529"/>
      <c r="Y1253" s="5357"/>
      <c r="Z1253" s="1288" t="s">
        <v>1382</v>
      </c>
      <c r="AA1253"/>
      <c r="AB1253" s="529"/>
    </row>
    <row r="1254" spans="1:28" ht="18" customHeight="1">
      <c r="A1254" s="5357"/>
      <c r="B1254" s="72"/>
      <c r="C1254" s="73"/>
      <c r="D1254" s="34"/>
      <c r="E1254" s="1505"/>
      <c r="F1254" s="982"/>
      <c r="G1254" s="982"/>
      <c r="H1254" s="982"/>
      <c r="I1254" s="982"/>
      <c r="J1254" s="1501">
        <f t="shared" si="58"/>
        <v>0</v>
      </c>
      <c r="K1254" s="979">
        <f t="shared" si="54"/>
        <v>0</v>
      </c>
      <c r="L1254" s="980">
        <f>IF(ISTEXT(B1254),B1254,IF(ISBLANK(B1254),0,(B1254/B1240)*M1240))</f>
        <v>0</v>
      </c>
      <c r="M1254" s="981">
        <f t="shared" si="55"/>
        <v>0</v>
      </c>
      <c r="N1254" s="35">
        <f>(K1254/B1240)*M1240</f>
        <v>0</v>
      </c>
      <c r="O1254" s="942"/>
      <c r="P1254" s="942"/>
      <c r="Q1254" s="942"/>
      <c r="R1254" s="942"/>
      <c r="S1254" s="1365">
        <f t="shared" si="56"/>
        <v>0</v>
      </c>
      <c r="T1254" s="1502">
        <f>(L1254/M1240)*U1238</f>
        <v>0</v>
      </c>
      <c r="U1254" s="1510">
        <f t="shared" si="57"/>
        <v>0</v>
      </c>
      <c r="V1254" s="1504">
        <f>(N1254/M1240)*U1238</f>
        <v>0</v>
      </c>
      <c r="W1254" s="5478"/>
      <c r="X1254" s="529"/>
      <c r="Y1254" s="5357"/>
      <c r="Z1254" s="1288" t="s">
        <v>1382</v>
      </c>
      <c r="AA1254"/>
      <c r="AB1254" s="529"/>
    </row>
    <row r="1255" spans="1:28" ht="18" customHeight="1">
      <c r="A1255" s="5357"/>
      <c r="B1255" s="72"/>
      <c r="C1255" s="73"/>
      <c r="D1255" s="34"/>
      <c r="E1255" s="1505"/>
      <c r="F1255" s="982"/>
      <c r="G1255" s="982"/>
      <c r="H1255" s="982"/>
      <c r="I1255" s="982"/>
      <c r="J1255" s="1501">
        <f t="shared" si="58"/>
        <v>0</v>
      </c>
      <c r="K1255" s="979">
        <f t="shared" si="54"/>
        <v>0</v>
      </c>
      <c r="L1255" s="980">
        <f>IF(ISTEXT(B1255),B1255,IF(ISBLANK(B1255),0,(B1255/B1240)*M1240))</f>
        <v>0</v>
      </c>
      <c r="M1255" s="981">
        <f t="shared" si="55"/>
        <v>0</v>
      </c>
      <c r="N1255" s="35">
        <f>(K1255/B1240)*M1240</f>
        <v>0</v>
      </c>
      <c r="O1255" s="942"/>
      <c r="P1255" s="942"/>
      <c r="Q1255" s="942"/>
      <c r="R1255" s="942"/>
      <c r="S1255" s="1365">
        <f t="shared" si="56"/>
        <v>0</v>
      </c>
      <c r="T1255" s="1502">
        <f>(L1255/M1240)*U1238</f>
        <v>0</v>
      </c>
      <c r="U1255" s="1510">
        <f t="shared" si="57"/>
        <v>0</v>
      </c>
      <c r="V1255" s="1504">
        <f>(N1255/M1240)*U1238</f>
        <v>0</v>
      </c>
      <c r="W1255" s="5478"/>
      <c r="X1255" s="529"/>
      <c r="Y1255" s="5357"/>
      <c r="Z1255" s="1288" t="s">
        <v>1382</v>
      </c>
      <c r="AA1255"/>
      <c r="AB1255" s="529"/>
    </row>
    <row r="1256" spans="1:28" ht="18" customHeight="1">
      <c r="A1256" s="5357"/>
      <c r="B1256" s="72"/>
      <c r="C1256" s="73"/>
      <c r="D1256" s="34"/>
      <c r="E1256" s="1505"/>
      <c r="F1256" s="982"/>
      <c r="G1256" s="982"/>
      <c r="H1256" s="982"/>
      <c r="I1256" s="982"/>
      <c r="J1256" s="1501">
        <f t="shared" si="58"/>
        <v>0</v>
      </c>
      <c r="K1256" s="979">
        <f t="shared" si="54"/>
        <v>0</v>
      </c>
      <c r="L1256" s="980">
        <f>IF(ISTEXT(B1256),B1256,IF(ISBLANK(B1256),0,(B1256/B1240)*M1240))</f>
        <v>0</v>
      </c>
      <c r="M1256" s="981">
        <f t="shared" si="55"/>
        <v>0</v>
      </c>
      <c r="N1256" s="35">
        <f>(K1256/B1240)*M1240</f>
        <v>0</v>
      </c>
      <c r="O1256" s="942"/>
      <c r="P1256" s="942"/>
      <c r="Q1256" s="942"/>
      <c r="R1256" s="942"/>
      <c r="S1256" s="1365">
        <f t="shared" si="56"/>
        <v>0</v>
      </c>
      <c r="T1256" s="1502">
        <f>(L1256/M1240)*U1238</f>
        <v>0</v>
      </c>
      <c r="U1256" s="1510">
        <f t="shared" si="57"/>
        <v>0</v>
      </c>
      <c r="V1256" s="1504">
        <f>(N1256/M1240)*U1238</f>
        <v>0</v>
      </c>
      <c r="W1256" s="5478"/>
      <c r="X1256" s="529"/>
      <c r="Y1256" s="5357"/>
      <c r="Z1256" s="1288" t="s">
        <v>1382</v>
      </c>
      <c r="AA1256"/>
      <c r="AB1256" s="529"/>
    </row>
    <row r="1257" spans="1:28" ht="18" customHeight="1">
      <c r="A1257" s="5357"/>
      <c r="B1257" s="72"/>
      <c r="C1257" s="73"/>
      <c r="D1257" s="34"/>
      <c r="E1257" s="1505"/>
      <c r="F1257" s="982"/>
      <c r="G1257" s="982"/>
      <c r="H1257" s="982"/>
      <c r="I1257" s="982"/>
      <c r="J1257" s="1501">
        <f t="shared" si="58"/>
        <v>0</v>
      </c>
      <c r="K1257" s="979">
        <f t="shared" si="54"/>
        <v>0</v>
      </c>
      <c r="L1257" s="980">
        <f>IF(ISTEXT(B1257),B1257,IF(ISBLANK(B1257),0,(B1257/B1240)*M1240))</f>
        <v>0</v>
      </c>
      <c r="M1257" s="981">
        <f t="shared" si="55"/>
        <v>0</v>
      </c>
      <c r="N1257" s="35">
        <f>(K1257/B1240)*M1240</f>
        <v>0</v>
      </c>
      <c r="O1257" s="942"/>
      <c r="P1257" s="942"/>
      <c r="Q1257" s="942"/>
      <c r="R1257" s="942"/>
      <c r="S1257" s="1365">
        <f t="shared" si="56"/>
        <v>0</v>
      </c>
      <c r="T1257" s="1502">
        <f>(L1257/M1240)*U1238</f>
        <v>0</v>
      </c>
      <c r="U1257" s="1510">
        <f t="shared" si="57"/>
        <v>0</v>
      </c>
      <c r="V1257" s="1504">
        <f>(N1257/M1240)*U1238</f>
        <v>0</v>
      </c>
      <c r="W1257" s="5478"/>
      <c r="X1257" s="529"/>
      <c r="Y1257" s="5357"/>
      <c r="Z1257" s="1288" t="s">
        <v>1382</v>
      </c>
      <c r="AA1257"/>
      <c r="AB1257" s="529"/>
    </row>
    <row r="1258" spans="1:28" ht="18" customHeight="1">
      <c r="A1258" s="5357"/>
      <c r="B1258" s="72"/>
      <c r="C1258" s="73"/>
      <c r="D1258" s="34"/>
      <c r="E1258" s="1505"/>
      <c r="F1258" s="982"/>
      <c r="G1258" s="982"/>
      <c r="H1258" s="982"/>
      <c r="I1258" s="982"/>
      <c r="J1258" s="1501">
        <f t="shared" si="58"/>
        <v>0</v>
      </c>
      <c r="K1258" s="979">
        <f t="shared" si="54"/>
        <v>0</v>
      </c>
      <c r="L1258" s="980">
        <f>IF(ISTEXT(B1258),B1258,IF(ISBLANK(B1258),0,(B1258/B1240)*M1240))</f>
        <v>0</v>
      </c>
      <c r="M1258" s="981">
        <f t="shared" si="55"/>
        <v>0</v>
      </c>
      <c r="N1258" s="35">
        <f>(K1258/B1240)*M1240</f>
        <v>0</v>
      </c>
      <c r="O1258" s="942"/>
      <c r="P1258" s="942"/>
      <c r="Q1258" s="942"/>
      <c r="R1258" s="942"/>
      <c r="S1258" s="1365">
        <f t="shared" si="56"/>
        <v>0</v>
      </c>
      <c r="T1258" s="1502">
        <f>(L1258/M1240)*U1238</f>
        <v>0</v>
      </c>
      <c r="U1258" s="1510">
        <f t="shared" si="57"/>
        <v>0</v>
      </c>
      <c r="V1258" s="1504">
        <f>(N1258/M1240)*U1238</f>
        <v>0</v>
      </c>
      <c r="W1258" s="5478"/>
      <c r="X1258" s="529"/>
      <c r="Y1258" s="5357"/>
      <c r="Z1258" s="1288" t="s">
        <v>1382</v>
      </c>
      <c r="AA1258"/>
      <c r="AB1258" s="529"/>
    </row>
    <row r="1259" spans="1:28" ht="18" customHeight="1">
      <c r="A1259" s="5357"/>
      <c r="B1259" s="72"/>
      <c r="C1259" s="73"/>
      <c r="D1259" s="34"/>
      <c r="E1259" s="1505"/>
      <c r="F1259" s="982"/>
      <c r="G1259" s="982"/>
      <c r="H1259" s="982"/>
      <c r="I1259" s="982"/>
      <c r="J1259" s="1501">
        <f t="shared" si="58"/>
        <v>0</v>
      </c>
      <c r="K1259" s="979">
        <f t="shared" si="54"/>
        <v>0</v>
      </c>
      <c r="L1259" s="980">
        <f>IF(ISTEXT(B1259),B1259,IF(ISBLANK(B1259),0,(B1259/B1240)*M1240))</f>
        <v>0</v>
      </c>
      <c r="M1259" s="981">
        <f t="shared" si="55"/>
        <v>0</v>
      </c>
      <c r="N1259" s="35">
        <f>(K1259/B1240)*M1240</f>
        <v>0</v>
      </c>
      <c r="O1259" s="942"/>
      <c r="P1259" s="942"/>
      <c r="Q1259" s="942"/>
      <c r="R1259" s="942"/>
      <c r="S1259" s="1365">
        <f t="shared" si="56"/>
        <v>0</v>
      </c>
      <c r="T1259" s="1502">
        <f>(L1259/M1240)*U1238</f>
        <v>0</v>
      </c>
      <c r="U1259" s="1510">
        <f t="shared" si="57"/>
        <v>0</v>
      </c>
      <c r="V1259" s="1504">
        <f>(N1259/M1240)*U1238</f>
        <v>0</v>
      </c>
      <c r="W1259" s="5478"/>
      <c r="X1259" s="529"/>
      <c r="Y1259" s="5357"/>
      <c r="Z1259" s="1288" t="s">
        <v>1382</v>
      </c>
      <c r="AA1259"/>
      <c r="AB1259" s="529"/>
    </row>
    <row r="1260" spans="1:28" ht="18" customHeight="1">
      <c r="A1260" s="5357"/>
      <c r="B1260" s="72"/>
      <c r="C1260" s="73"/>
      <c r="D1260" s="34"/>
      <c r="E1260" s="1505"/>
      <c r="F1260" s="982"/>
      <c r="G1260" s="982"/>
      <c r="H1260" s="982"/>
      <c r="I1260" s="982"/>
      <c r="J1260" s="1501">
        <f t="shared" si="58"/>
        <v>0</v>
      </c>
      <c r="K1260" s="979">
        <f t="shared" si="54"/>
        <v>0</v>
      </c>
      <c r="L1260" s="980">
        <f>IF(ISTEXT(B1260),B1260,IF(ISBLANK(B1260),0,(B1260/B1240)*M1240))</f>
        <v>0</v>
      </c>
      <c r="M1260" s="981">
        <f>C1260</f>
        <v>0</v>
      </c>
      <c r="N1260" s="35">
        <f>(K1260/B1240)*M1240</f>
        <v>0</v>
      </c>
      <c r="O1260" s="942"/>
      <c r="P1260" s="942"/>
      <c r="Q1260" s="942"/>
      <c r="R1260" s="942"/>
      <c r="S1260" s="1365">
        <f t="shared" si="56"/>
        <v>0</v>
      </c>
      <c r="T1260" s="1502">
        <f>(L1260/M1240)*U1238</f>
        <v>0</v>
      </c>
      <c r="U1260" s="1510">
        <f t="shared" si="57"/>
        <v>0</v>
      </c>
      <c r="V1260" s="1504">
        <f>(N1260/M1240)*U1238</f>
        <v>0</v>
      </c>
      <c r="W1260" s="5478"/>
      <c r="X1260" s="529"/>
      <c r="Y1260" s="5357"/>
      <c r="Z1260" s="1288" t="s">
        <v>1382</v>
      </c>
      <c r="AA1260"/>
      <c r="AB1260" s="529"/>
    </row>
    <row r="1261" spans="1:28" ht="18" customHeight="1">
      <c r="A1261" s="5357"/>
      <c r="B1261" s="72"/>
      <c r="C1261" s="73"/>
      <c r="D1261" s="34"/>
      <c r="E1261" s="1505"/>
      <c r="F1261" s="982"/>
      <c r="G1261" s="982"/>
      <c r="H1261" s="982"/>
      <c r="I1261" s="982"/>
      <c r="J1261" s="1501">
        <f t="shared" si="58"/>
        <v>0</v>
      </c>
      <c r="K1261" s="979">
        <f t="shared" si="54"/>
        <v>0</v>
      </c>
      <c r="L1261" s="980">
        <f>IF(ISTEXT(B1261),B1261,IF(ISBLANK(B1261),0,(B1261/B1240)*M1240))</f>
        <v>0</v>
      </c>
      <c r="M1261" s="981">
        <f t="shared" ref="M1261:M1286" si="59">C1261</f>
        <v>0</v>
      </c>
      <c r="N1261" s="35">
        <f>(K1261/B1240)*M1240</f>
        <v>0</v>
      </c>
      <c r="O1261" s="942"/>
      <c r="P1261" s="942"/>
      <c r="Q1261" s="942"/>
      <c r="R1261" s="942"/>
      <c r="S1261" s="1365">
        <f t="shared" si="56"/>
        <v>0</v>
      </c>
      <c r="T1261" s="1502">
        <f>(L1261/M1240)*U1238</f>
        <v>0</v>
      </c>
      <c r="U1261" s="1510">
        <f t="shared" si="57"/>
        <v>0</v>
      </c>
      <c r="V1261" s="1504">
        <f>(N1261/M1240)*U1238</f>
        <v>0</v>
      </c>
      <c r="W1261" s="5478"/>
      <c r="X1261" s="529"/>
      <c r="Y1261" s="5357"/>
      <c r="Z1261" s="1288" t="s">
        <v>1382</v>
      </c>
      <c r="AA1261"/>
      <c r="AB1261" s="529"/>
    </row>
    <row r="1262" spans="1:28" ht="18" customHeight="1">
      <c r="A1262" s="5357"/>
      <c r="B1262" s="72"/>
      <c r="C1262" s="73"/>
      <c r="D1262" s="34"/>
      <c r="E1262" s="1505"/>
      <c r="F1262" s="982"/>
      <c r="G1262" s="982"/>
      <c r="H1262" s="982"/>
      <c r="I1262" s="982"/>
      <c r="J1262" s="1501">
        <f t="shared" si="58"/>
        <v>0</v>
      </c>
      <c r="K1262" s="979">
        <f t="shared" si="54"/>
        <v>0</v>
      </c>
      <c r="L1262" s="980">
        <f>IF(ISTEXT(B1262),B1262,IF(ISBLANK(B1262),0,(B1262/B1240)*M1240))</f>
        <v>0</v>
      </c>
      <c r="M1262" s="981">
        <f t="shared" si="59"/>
        <v>0</v>
      </c>
      <c r="N1262" s="35">
        <f>(K1262/B1240)*M1240</f>
        <v>0</v>
      </c>
      <c r="O1262" s="942"/>
      <c r="P1262" s="942"/>
      <c r="Q1262" s="942"/>
      <c r="R1262" s="942"/>
      <c r="S1262" s="1365">
        <f t="shared" si="56"/>
        <v>0</v>
      </c>
      <c r="T1262" s="1502">
        <f>(L1262/M1240)*U1238</f>
        <v>0</v>
      </c>
      <c r="U1262" s="1510">
        <f t="shared" si="57"/>
        <v>0</v>
      </c>
      <c r="V1262" s="1504">
        <f>(N1262/M1240)*U1238</f>
        <v>0</v>
      </c>
      <c r="W1262" s="5478"/>
      <c r="X1262" s="529"/>
      <c r="Y1262" s="5357"/>
      <c r="Z1262" s="1288" t="s">
        <v>1382</v>
      </c>
      <c r="AA1262"/>
      <c r="AB1262" s="529"/>
    </row>
    <row r="1263" spans="1:28" ht="18" customHeight="1">
      <c r="A1263" s="5357"/>
      <c r="B1263" s="72"/>
      <c r="C1263" s="73"/>
      <c r="D1263" s="34"/>
      <c r="E1263" s="1505"/>
      <c r="F1263" s="982"/>
      <c r="G1263" s="982"/>
      <c r="H1263" s="982"/>
      <c r="I1263" s="982"/>
      <c r="J1263" s="1501">
        <f t="shared" si="58"/>
        <v>0</v>
      </c>
      <c r="K1263" s="979">
        <f t="shared" si="54"/>
        <v>0</v>
      </c>
      <c r="L1263" s="980">
        <f>IF(ISTEXT(B1263),B1263,IF(ISBLANK(B1263),0,(B1263/B1240)*M1240))</f>
        <v>0</v>
      </c>
      <c r="M1263" s="981">
        <f t="shared" si="59"/>
        <v>0</v>
      </c>
      <c r="N1263" s="35">
        <f>(K1263/B1240)*M1240</f>
        <v>0</v>
      </c>
      <c r="O1263" s="942"/>
      <c r="P1263" s="942"/>
      <c r="Q1263" s="942"/>
      <c r="R1263" s="942"/>
      <c r="S1263" s="1365">
        <f t="shared" si="56"/>
        <v>0</v>
      </c>
      <c r="T1263" s="1502">
        <f>(L1263/M1240)*U1238</f>
        <v>0</v>
      </c>
      <c r="U1263" s="1510">
        <f t="shared" si="57"/>
        <v>0</v>
      </c>
      <c r="V1263" s="1504">
        <f>(N1263/M1240)*U1238</f>
        <v>0</v>
      </c>
      <c r="W1263" s="5478"/>
      <c r="X1263" s="529"/>
      <c r="Y1263" s="5357"/>
      <c r="Z1263" s="1288" t="s">
        <v>1382</v>
      </c>
      <c r="AA1263"/>
      <c r="AB1263" s="529"/>
    </row>
    <row r="1264" spans="1:28" ht="18" customHeight="1">
      <c r="A1264" s="5357"/>
      <c r="B1264" s="72"/>
      <c r="C1264" s="73"/>
      <c r="D1264" s="34"/>
      <c r="E1264" s="1505"/>
      <c r="F1264" s="982"/>
      <c r="G1264" s="982"/>
      <c r="H1264" s="982"/>
      <c r="I1264" s="982"/>
      <c r="J1264" s="1501">
        <f t="shared" si="58"/>
        <v>0</v>
      </c>
      <c r="K1264" s="979">
        <f t="shared" si="54"/>
        <v>0</v>
      </c>
      <c r="L1264" s="980">
        <f>IF(ISTEXT(B1264),B1264,IF(ISBLANK(B1264),0,(B1264/B1240)*M1240))</f>
        <v>0</v>
      </c>
      <c r="M1264" s="981">
        <f t="shared" si="59"/>
        <v>0</v>
      </c>
      <c r="N1264" s="35">
        <f>(K1264/B1240)*M1240</f>
        <v>0</v>
      </c>
      <c r="O1264" s="942"/>
      <c r="P1264" s="942"/>
      <c r="Q1264" s="942"/>
      <c r="R1264" s="942"/>
      <c r="S1264" s="1365">
        <f t="shared" si="56"/>
        <v>0</v>
      </c>
      <c r="T1264" s="1502">
        <f>(L1264/M1240)*U1238</f>
        <v>0</v>
      </c>
      <c r="U1264" s="1510">
        <f t="shared" si="57"/>
        <v>0</v>
      </c>
      <c r="V1264" s="1504">
        <f>(N1264/M1240)*U1238</f>
        <v>0</v>
      </c>
      <c r="W1264" s="5478"/>
      <c r="X1264" s="529"/>
      <c r="Y1264" s="5357"/>
      <c r="Z1264" s="1288" t="s">
        <v>1382</v>
      </c>
      <c r="AA1264"/>
      <c r="AB1264" s="529"/>
    </row>
    <row r="1265" spans="1:28" ht="18" customHeight="1">
      <c r="A1265" s="5357"/>
      <c r="B1265" s="72"/>
      <c r="C1265" s="73"/>
      <c r="D1265" s="34"/>
      <c r="E1265" s="1505"/>
      <c r="F1265" s="982"/>
      <c r="G1265" s="982"/>
      <c r="H1265" s="982"/>
      <c r="I1265" s="982"/>
      <c r="J1265" s="1501">
        <f t="shared" si="58"/>
        <v>0</v>
      </c>
      <c r="K1265" s="979">
        <f t="shared" si="54"/>
        <v>0</v>
      </c>
      <c r="L1265" s="980">
        <f>IF(ISTEXT(B1265),B1265,IF(ISBLANK(B1265),0,(B1265/B1240)*M1240))</f>
        <v>0</v>
      </c>
      <c r="M1265" s="981">
        <f t="shared" si="59"/>
        <v>0</v>
      </c>
      <c r="N1265" s="35">
        <f>(K1265/B1240)*M1240</f>
        <v>0</v>
      </c>
      <c r="O1265" s="942"/>
      <c r="P1265" s="942"/>
      <c r="Q1265" s="942"/>
      <c r="R1265" s="942"/>
      <c r="S1265" s="1365">
        <f t="shared" si="56"/>
        <v>0</v>
      </c>
      <c r="T1265" s="1502">
        <f>(L1265/M1240)*U1238</f>
        <v>0</v>
      </c>
      <c r="U1265" s="1510">
        <f t="shared" si="57"/>
        <v>0</v>
      </c>
      <c r="V1265" s="1504">
        <f>(N1265/M1240)*U1238</f>
        <v>0</v>
      </c>
      <c r="W1265" s="5478"/>
      <c r="X1265" s="529"/>
      <c r="Y1265" s="5357"/>
      <c r="Z1265" s="1288" t="s">
        <v>1382</v>
      </c>
      <c r="AA1265"/>
      <c r="AB1265" s="529"/>
    </row>
    <row r="1266" spans="1:28" ht="18" customHeight="1">
      <c r="A1266" s="5357"/>
      <c r="B1266" s="72"/>
      <c r="C1266" s="73"/>
      <c r="D1266" s="34"/>
      <c r="E1266" s="1505"/>
      <c r="F1266" s="982"/>
      <c r="G1266" s="982"/>
      <c r="H1266" s="982"/>
      <c r="I1266" s="982"/>
      <c r="J1266" s="1501">
        <f t="shared" si="58"/>
        <v>0</v>
      </c>
      <c r="K1266" s="979">
        <f t="shared" si="54"/>
        <v>0</v>
      </c>
      <c r="L1266" s="980">
        <f>IF(ISTEXT(B1266),B1266,IF(ISBLANK(B1266),0,(B1266/B1240)*M1240))</f>
        <v>0</v>
      </c>
      <c r="M1266" s="981">
        <f t="shared" si="59"/>
        <v>0</v>
      </c>
      <c r="N1266" s="35">
        <f>(K1266/B1240)*M1240</f>
        <v>0</v>
      </c>
      <c r="O1266" s="942"/>
      <c r="P1266" s="942"/>
      <c r="Q1266" s="942"/>
      <c r="R1266" s="942"/>
      <c r="S1266" s="1365">
        <f t="shared" si="56"/>
        <v>0</v>
      </c>
      <c r="T1266" s="1502">
        <f>(L1266/M1240)*U1238</f>
        <v>0</v>
      </c>
      <c r="U1266" s="1510">
        <f t="shared" si="57"/>
        <v>0</v>
      </c>
      <c r="V1266" s="1504">
        <f>(N1266/M1240)*U1238</f>
        <v>0</v>
      </c>
      <c r="W1266" s="5478"/>
      <c r="X1266" s="529"/>
      <c r="Y1266" s="5357"/>
      <c r="Z1266" s="1288" t="s">
        <v>1382</v>
      </c>
      <c r="AA1266"/>
      <c r="AB1266" s="529"/>
    </row>
    <row r="1267" spans="1:28" ht="18" customHeight="1">
      <c r="A1267" s="5357"/>
      <c r="B1267" s="72"/>
      <c r="C1267" s="73"/>
      <c r="D1267" s="34"/>
      <c r="E1267" s="1505"/>
      <c r="F1267" s="982"/>
      <c r="G1267" s="982"/>
      <c r="H1267" s="982"/>
      <c r="I1267" s="982"/>
      <c r="J1267" s="1501">
        <f t="shared" si="58"/>
        <v>0</v>
      </c>
      <c r="K1267" s="979">
        <f t="shared" si="54"/>
        <v>0</v>
      </c>
      <c r="L1267" s="980">
        <f>IF(ISTEXT(B1267),B1267,IF(ISBLANK(B1267),0,(B1267/B1240)*M1240))</f>
        <v>0</v>
      </c>
      <c r="M1267" s="981">
        <f t="shared" si="59"/>
        <v>0</v>
      </c>
      <c r="N1267" s="35">
        <f>(K1267/B1240)*M1240</f>
        <v>0</v>
      </c>
      <c r="O1267" s="942"/>
      <c r="P1267" s="942"/>
      <c r="Q1267" s="942"/>
      <c r="R1267" s="942"/>
      <c r="S1267" s="1365">
        <f t="shared" si="56"/>
        <v>0</v>
      </c>
      <c r="T1267" s="1502">
        <f>(L1267/M1240)*U1238</f>
        <v>0</v>
      </c>
      <c r="U1267" s="1510">
        <f t="shared" si="57"/>
        <v>0</v>
      </c>
      <c r="V1267" s="1504">
        <f>(N1267/M1240)*U1238</f>
        <v>0</v>
      </c>
      <c r="W1267" s="5478"/>
      <c r="X1267" s="529"/>
      <c r="Y1267" s="5357"/>
      <c r="Z1267" s="1288" t="s">
        <v>1382</v>
      </c>
      <c r="AA1267"/>
      <c r="AB1267" s="529"/>
    </row>
    <row r="1268" spans="1:28" ht="18" customHeight="1">
      <c r="A1268" s="5357"/>
      <c r="B1268" s="72"/>
      <c r="C1268" s="73"/>
      <c r="D1268" s="34"/>
      <c r="E1268" s="1505"/>
      <c r="F1268" s="982"/>
      <c r="G1268" s="982"/>
      <c r="H1268" s="982"/>
      <c r="I1268" s="982"/>
      <c r="J1268" s="1501">
        <f t="shared" si="58"/>
        <v>0</v>
      </c>
      <c r="K1268" s="979">
        <f t="shared" si="54"/>
        <v>0</v>
      </c>
      <c r="L1268" s="980">
        <f>IF(ISTEXT(B1268),B1268,IF(ISBLANK(B1268),0,(B1268/B1240)*M1240))</f>
        <v>0</v>
      </c>
      <c r="M1268" s="981">
        <f t="shared" si="59"/>
        <v>0</v>
      </c>
      <c r="N1268" s="35">
        <f>(K1268/B1240)*M1240</f>
        <v>0</v>
      </c>
      <c r="O1268" s="942"/>
      <c r="P1268" s="942"/>
      <c r="Q1268" s="942"/>
      <c r="R1268" s="942"/>
      <c r="S1268" s="1365">
        <f t="shared" si="56"/>
        <v>0</v>
      </c>
      <c r="T1268" s="1502">
        <f>(L1268/M1240)*U1238</f>
        <v>0</v>
      </c>
      <c r="U1268" s="1510">
        <f t="shared" si="57"/>
        <v>0</v>
      </c>
      <c r="V1268" s="1504">
        <f>(N1268/M1240)*U1238</f>
        <v>0</v>
      </c>
      <c r="W1268" s="5478"/>
      <c r="X1268" s="529"/>
      <c r="Y1268" s="5357"/>
      <c r="Z1268" s="1288" t="s">
        <v>1382</v>
      </c>
      <c r="AA1268"/>
      <c r="AB1268" s="529"/>
    </row>
    <row r="1269" spans="1:28" ht="18" customHeight="1">
      <c r="A1269" s="5357"/>
      <c r="B1269" s="72"/>
      <c r="C1269" s="73"/>
      <c r="D1269" s="34"/>
      <c r="E1269" s="1505"/>
      <c r="F1269" s="982"/>
      <c r="G1269" s="982"/>
      <c r="H1269" s="982"/>
      <c r="I1269" s="982"/>
      <c r="J1269" s="1501">
        <f t="shared" si="58"/>
        <v>0</v>
      </c>
      <c r="K1269" s="979">
        <f t="shared" si="54"/>
        <v>0</v>
      </c>
      <c r="L1269" s="980">
        <f>IF(ISTEXT(B1269),B1269,IF(ISBLANK(B1269),0,(B1269/B1240)*M1240))</f>
        <v>0</v>
      </c>
      <c r="M1269" s="981">
        <f t="shared" si="59"/>
        <v>0</v>
      </c>
      <c r="N1269" s="35">
        <f>(K1269/B1240)*M1240</f>
        <v>0</v>
      </c>
      <c r="O1269" s="942"/>
      <c r="P1269" s="942"/>
      <c r="Q1269" s="942"/>
      <c r="R1269" s="942"/>
      <c r="S1269" s="1365">
        <f t="shared" si="56"/>
        <v>0</v>
      </c>
      <c r="T1269" s="1502">
        <f>(L1269/M1240)*U1238</f>
        <v>0</v>
      </c>
      <c r="U1269" s="1510">
        <f t="shared" si="57"/>
        <v>0</v>
      </c>
      <c r="V1269" s="1504">
        <f>(N1269/M1240)*U1238</f>
        <v>0</v>
      </c>
      <c r="W1269" s="5478"/>
      <c r="X1269" s="529"/>
      <c r="Y1269" s="5357"/>
      <c r="Z1269" s="1288" t="s">
        <v>1382</v>
      </c>
      <c r="AA1269"/>
      <c r="AB1269" s="529"/>
    </row>
    <row r="1270" spans="1:28" ht="18" customHeight="1">
      <c r="A1270" s="5357"/>
      <c r="B1270" s="72"/>
      <c r="C1270" s="73"/>
      <c r="D1270" s="34"/>
      <c r="E1270" s="1505"/>
      <c r="F1270" s="982"/>
      <c r="G1270" s="982"/>
      <c r="H1270" s="982"/>
      <c r="I1270" s="982"/>
      <c r="J1270" s="1501">
        <f t="shared" si="58"/>
        <v>0</v>
      </c>
      <c r="K1270" s="979">
        <f t="shared" si="54"/>
        <v>0</v>
      </c>
      <c r="L1270" s="980">
        <f>IF(ISTEXT(B1270),B1270,IF(ISBLANK(B1270),0,(B1270/B1240)*M1240))</f>
        <v>0</v>
      </c>
      <c r="M1270" s="981">
        <f t="shared" si="59"/>
        <v>0</v>
      </c>
      <c r="N1270" s="35">
        <f>(K1270/B1240)*M1240</f>
        <v>0</v>
      </c>
      <c r="O1270" s="942"/>
      <c r="P1270" s="942"/>
      <c r="Q1270" s="942"/>
      <c r="R1270" s="942"/>
      <c r="S1270" s="1365">
        <f t="shared" si="56"/>
        <v>0</v>
      </c>
      <c r="T1270" s="1502">
        <f>(L1270/M1240)*U1238</f>
        <v>0</v>
      </c>
      <c r="U1270" s="1510">
        <f t="shared" si="57"/>
        <v>0</v>
      </c>
      <c r="V1270" s="1504">
        <f>(N1270/M1240)*U1238</f>
        <v>0</v>
      </c>
      <c r="W1270" s="5478"/>
      <c r="X1270" s="529"/>
      <c r="Y1270" s="5357"/>
      <c r="Z1270" s="1288" t="s">
        <v>1382</v>
      </c>
      <c r="AA1270"/>
      <c r="AB1270" s="529"/>
    </row>
    <row r="1271" spans="1:28" ht="18" customHeight="1">
      <c r="A1271" s="5357"/>
      <c r="B1271" s="72"/>
      <c r="C1271" s="73"/>
      <c r="D1271" s="34"/>
      <c r="E1271" s="1505"/>
      <c r="F1271" s="982"/>
      <c r="G1271" s="982"/>
      <c r="H1271" s="982"/>
      <c r="I1271" s="982"/>
      <c r="J1271" s="1501">
        <f t="shared" si="58"/>
        <v>0</v>
      </c>
      <c r="K1271" s="979">
        <f t="shared" si="54"/>
        <v>0</v>
      </c>
      <c r="L1271" s="980">
        <f>IF(ISTEXT(B1271),B1271,IF(ISBLANK(B1271),0,(B1271/B1240)*M1240))</f>
        <v>0</v>
      </c>
      <c r="M1271" s="981">
        <f t="shared" si="59"/>
        <v>0</v>
      </c>
      <c r="N1271" s="35">
        <f>(K1271/B1240)*M1240</f>
        <v>0</v>
      </c>
      <c r="O1271" s="942"/>
      <c r="P1271" s="942"/>
      <c r="Q1271" s="942"/>
      <c r="R1271" s="942"/>
      <c r="S1271" s="1365">
        <f t="shared" si="56"/>
        <v>0</v>
      </c>
      <c r="T1271" s="1502">
        <f>(L1271/M1240)*U1238</f>
        <v>0</v>
      </c>
      <c r="U1271" s="1510">
        <f t="shared" si="57"/>
        <v>0</v>
      </c>
      <c r="V1271" s="1504">
        <f>(N1271/M1240)*U1238</f>
        <v>0</v>
      </c>
      <c r="W1271" s="5478"/>
      <c r="X1271" s="529"/>
      <c r="Y1271" s="5357"/>
      <c r="Z1271" s="1288" t="s">
        <v>1382</v>
      </c>
      <c r="AA1271"/>
      <c r="AB1271" s="529"/>
    </row>
    <row r="1272" spans="1:28" ht="18" customHeight="1">
      <c r="A1272" s="5357"/>
      <c r="B1272" s="72"/>
      <c r="C1272" s="73"/>
      <c r="D1272" s="34"/>
      <c r="E1272" s="1505"/>
      <c r="F1272" s="982"/>
      <c r="G1272" s="982"/>
      <c r="H1272" s="982"/>
      <c r="I1272" s="982"/>
      <c r="J1272" s="1501">
        <f t="shared" si="58"/>
        <v>0</v>
      </c>
      <c r="K1272" s="979">
        <f t="shared" si="54"/>
        <v>0</v>
      </c>
      <c r="L1272" s="980">
        <f>IF(ISTEXT(B1272),B1272,IF(ISBLANK(B1272),0,(B1272/B1240)*M1240))</f>
        <v>0</v>
      </c>
      <c r="M1272" s="981">
        <f t="shared" si="59"/>
        <v>0</v>
      </c>
      <c r="N1272" s="35">
        <f>(K1272/B1240)*M1240</f>
        <v>0</v>
      </c>
      <c r="O1272" s="942"/>
      <c r="P1272" s="942"/>
      <c r="Q1272" s="942"/>
      <c r="R1272" s="942"/>
      <c r="S1272" s="1365">
        <f t="shared" si="56"/>
        <v>0</v>
      </c>
      <c r="T1272" s="1502">
        <f>(L1272/M1240)*U1238</f>
        <v>0</v>
      </c>
      <c r="U1272" s="1510">
        <f t="shared" si="57"/>
        <v>0</v>
      </c>
      <c r="V1272" s="1504">
        <f>(N1272/M1240)*U1238</f>
        <v>0</v>
      </c>
      <c r="W1272" s="5478"/>
      <c r="X1272" s="529"/>
      <c r="Y1272" s="5357"/>
      <c r="Z1272" s="1288" t="s">
        <v>1382</v>
      </c>
      <c r="AA1272"/>
      <c r="AB1272" s="529"/>
    </row>
    <row r="1273" spans="1:28" ht="18" customHeight="1">
      <c r="A1273" s="5357"/>
      <c r="B1273" s="72"/>
      <c r="C1273" s="73"/>
      <c r="D1273" s="34"/>
      <c r="E1273" s="1505"/>
      <c r="F1273" s="982"/>
      <c r="G1273" s="982"/>
      <c r="H1273" s="982"/>
      <c r="I1273" s="982"/>
      <c r="J1273" s="1501">
        <f t="shared" si="58"/>
        <v>0</v>
      </c>
      <c r="K1273" s="979">
        <f t="shared" si="54"/>
        <v>0</v>
      </c>
      <c r="L1273" s="980">
        <f>IF(ISTEXT(B1273),B1273,IF(ISBLANK(B1273),0,(B1273/B1240)*M1240))</f>
        <v>0</v>
      </c>
      <c r="M1273" s="981">
        <f t="shared" si="59"/>
        <v>0</v>
      </c>
      <c r="N1273" s="35">
        <f>(K1273/B1240)*M1240</f>
        <v>0</v>
      </c>
      <c r="O1273" s="942"/>
      <c r="P1273" s="942"/>
      <c r="Q1273" s="942"/>
      <c r="R1273" s="942"/>
      <c r="S1273" s="1365">
        <f t="shared" si="56"/>
        <v>0</v>
      </c>
      <c r="T1273" s="1502">
        <f>(L1273/M1240)*U1238</f>
        <v>0</v>
      </c>
      <c r="U1273" s="1510">
        <f t="shared" si="57"/>
        <v>0</v>
      </c>
      <c r="V1273" s="1504">
        <f>(N1273/M1240)*U1238</f>
        <v>0</v>
      </c>
      <c r="W1273" s="5478"/>
      <c r="X1273" s="529"/>
      <c r="Y1273" s="5357"/>
      <c r="Z1273" s="1288" t="s">
        <v>1382</v>
      </c>
      <c r="AA1273"/>
      <c r="AB1273" s="529"/>
    </row>
    <row r="1274" spans="1:28" ht="18" customHeight="1">
      <c r="A1274" s="5357"/>
      <c r="B1274" s="72"/>
      <c r="C1274" s="73"/>
      <c r="D1274" s="34"/>
      <c r="E1274" s="1505"/>
      <c r="F1274" s="982"/>
      <c r="G1274" s="982"/>
      <c r="H1274" s="982"/>
      <c r="I1274" s="982"/>
      <c r="J1274" s="1501">
        <f t="shared" si="58"/>
        <v>0</v>
      </c>
      <c r="K1274" s="979">
        <f t="shared" si="54"/>
        <v>0</v>
      </c>
      <c r="L1274" s="980">
        <f>IF(ISTEXT(B1274),B1274,IF(ISBLANK(B1274),0,(B1274/B1240)*M1240))</f>
        <v>0</v>
      </c>
      <c r="M1274" s="981">
        <f t="shared" si="59"/>
        <v>0</v>
      </c>
      <c r="N1274" s="35">
        <f>(K1274/B1240)*M1240</f>
        <v>0</v>
      </c>
      <c r="O1274" s="942"/>
      <c r="P1274" s="942"/>
      <c r="Q1274" s="942"/>
      <c r="R1274" s="942"/>
      <c r="S1274" s="1365">
        <f t="shared" si="56"/>
        <v>0</v>
      </c>
      <c r="T1274" s="1502">
        <f>(L1274/M1240)*U1238</f>
        <v>0</v>
      </c>
      <c r="U1274" s="1510">
        <f t="shared" si="57"/>
        <v>0</v>
      </c>
      <c r="V1274" s="1504">
        <f>(N1274/M1240)*U1238</f>
        <v>0</v>
      </c>
      <c r="W1274" s="5478"/>
      <c r="X1274" s="529"/>
      <c r="Y1274" s="5357"/>
      <c r="Z1274" s="1288" t="s">
        <v>1382</v>
      </c>
      <c r="AA1274"/>
      <c r="AB1274" s="529"/>
    </row>
    <row r="1275" spans="1:28" ht="18" customHeight="1">
      <c r="A1275" s="5357"/>
      <c r="B1275" s="72"/>
      <c r="C1275" s="73"/>
      <c r="D1275" s="34"/>
      <c r="E1275" s="1505"/>
      <c r="F1275" s="982"/>
      <c r="G1275" s="982"/>
      <c r="H1275" s="982"/>
      <c r="I1275" s="982"/>
      <c r="J1275" s="1501">
        <f t="shared" si="58"/>
        <v>0</v>
      </c>
      <c r="K1275" s="979">
        <f t="shared" si="54"/>
        <v>0</v>
      </c>
      <c r="L1275" s="980">
        <f>IF(ISTEXT(B1275),B1275,IF(ISBLANK(B1275),0,(B1275/B1240)*M1240))</f>
        <v>0</v>
      </c>
      <c r="M1275" s="981">
        <f t="shared" si="59"/>
        <v>0</v>
      </c>
      <c r="N1275" s="35">
        <f>(K1275/B1240)*M1240</f>
        <v>0</v>
      </c>
      <c r="O1275" s="942"/>
      <c r="P1275" s="942"/>
      <c r="Q1275" s="942"/>
      <c r="R1275" s="942"/>
      <c r="S1275" s="1365">
        <f t="shared" si="56"/>
        <v>0</v>
      </c>
      <c r="T1275" s="1502">
        <f>(L1275/M1240)*U1238</f>
        <v>0</v>
      </c>
      <c r="U1275" s="1510">
        <f t="shared" si="57"/>
        <v>0</v>
      </c>
      <c r="V1275" s="1504">
        <f>(N1275/M1240)*U1238</f>
        <v>0</v>
      </c>
      <c r="W1275" s="5478"/>
      <c r="X1275" s="529"/>
      <c r="Y1275" s="5357"/>
      <c r="Z1275" s="1288" t="s">
        <v>1382</v>
      </c>
      <c r="AA1275"/>
      <c r="AB1275" s="529"/>
    </row>
    <row r="1276" spans="1:28" ht="18" customHeight="1">
      <c r="A1276" s="5357"/>
      <c r="B1276" s="72"/>
      <c r="C1276" s="73"/>
      <c r="D1276" s="34"/>
      <c r="E1276" s="1505"/>
      <c r="F1276" s="982"/>
      <c r="G1276" s="982"/>
      <c r="H1276" s="982"/>
      <c r="I1276" s="982"/>
      <c r="J1276" s="1501">
        <f t="shared" si="58"/>
        <v>0</v>
      </c>
      <c r="K1276" s="979">
        <f t="shared" si="54"/>
        <v>0</v>
      </c>
      <c r="L1276" s="980">
        <f>IF(ISTEXT(B1276),B1276,IF(ISBLANK(B1276),0,(B1276/B1240)*M1240))</f>
        <v>0</v>
      </c>
      <c r="M1276" s="981">
        <f t="shared" si="59"/>
        <v>0</v>
      </c>
      <c r="N1276" s="35">
        <f>(K1276/B1240)*M1240</f>
        <v>0</v>
      </c>
      <c r="O1276" s="942"/>
      <c r="P1276" s="942"/>
      <c r="Q1276" s="942"/>
      <c r="R1276" s="942"/>
      <c r="S1276" s="1365">
        <f t="shared" si="56"/>
        <v>0</v>
      </c>
      <c r="T1276" s="1502">
        <f>(L1276/M1240)*U1238</f>
        <v>0</v>
      </c>
      <c r="U1276" s="1510">
        <f t="shared" si="57"/>
        <v>0</v>
      </c>
      <c r="V1276" s="1504">
        <f>(N1276/M1240)*U1238</f>
        <v>0</v>
      </c>
      <c r="W1276" s="5478"/>
      <c r="X1276" s="529"/>
      <c r="Y1276" s="5357"/>
      <c r="Z1276" s="1288" t="s">
        <v>1382</v>
      </c>
      <c r="AA1276"/>
      <c r="AB1276" s="529"/>
    </row>
    <row r="1277" spans="1:28" ht="18" customHeight="1">
      <c r="A1277" s="5357"/>
      <c r="B1277" s="72"/>
      <c r="C1277" s="73"/>
      <c r="D1277" s="34"/>
      <c r="E1277" s="1505"/>
      <c r="F1277" s="982"/>
      <c r="G1277" s="982"/>
      <c r="H1277" s="982"/>
      <c r="I1277" s="982"/>
      <c r="J1277" s="1501">
        <f t="shared" si="58"/>
        <v>0</v>
      </c>
      <c r="K1277" s="979">
        <f t="shared" si="54"/>
        <v>0</v>
      </c>
      <c r="L1277" s="980">
        <f>IF(ISTEXT(B1277),B1277,IF(ISBLANK(B1277),0,(B1277/B1240)*M1240))</f>
        <v>0</v>
      </c>
      <c r="M1277" s="981">
        <f t="shared" si="59"/>
        <v>0</v>
      </c>
      <c r="N1277" s="35">
        <f>(K1277/B1240)*M1240</f>
        <v>0</v>
      </c>
      <c r="O1277" s="942"/>
      <c r="P1277" s="942"/>
      <c r="Q1277" s="942"/>
      <c r="R1277" s="942"/>
      <c r="S1277" s="1365">
        <f t="shared" si="56"/>
        <v>0</v>
      </c>
      <c r="T1277" s="1502">
        <f>(L1277/M1240)*U1238</f>
        <v>0</v>
      </c>
      <c r="U1277" s="1510">
        <f t="shared" si="57"/>
        <v>0</v>
      </c>
      <c r="V1277" s="1504">
        <f>(N1277/M1240)*U1238</f>
        <v>0</v>
      </c>
      <c r="W1277" s="5478"/>
      <c r="X1277" s="529"/>
      <c r="Y1277" s="5357"/>
      <c r="Z1277" s="1288" t="s">
        <v>1382</v>
      </c>
      <c r="AA1277"/>
      <c r="AB1277" s="529"/>
    </row>
    <row r="1278" spans="1:28" ht="18" customHeight="1">
      <c r="A1278" s="5357"/>
      <c r="B1278" s="72"/>
      <c r="C1278" s="73"/>
      <c r="D1278" s="34"/>
      <c r="E1278" s="1505"/>
      <c r="F1278" s="982"/>
      <c r="G1278" s="982"/>
      <c r="H1278" s="982"/>
      <c r="I1278" s="982"/>
      <c r="J1278" s="1501">
        <f t="shared" si="58"/>
        <v>0</v>
      </c>
      <c r="K1278" s="979">
        <f t="shared" si="54"/>
        <v>0</v>
      </c>
      <c r="L1278" s="980">
        <f>IF(ISTEXT(B1278),B1278,IF(ISBLANK(B1278),0,(B1278/B1240)*M1240))</f>
        <v>0</v>
      </c>
      <c r="M1278" s="981">
        <f t="shared" si="59"/>
        <v>0</v>
      </c>
      <c r="N1278" s="35">
        <f>(K1278/B1240)*M1240</f>
        <v>0</v>
      </c>
      <c r="O1278" s="942"/>
      <c r="P1278" s="942"/>
      <c r="Q1278" s="942"/>
      <c r="R1278" s="942"/>
      <c r="S1278" s="1365">
        <f t="shared" si="56"/>
        <v>0</v>
      </c>
      <c r="T1278" s="1502">
        <f>(L1278/M1240)*U1238</f>
        <v>0</v>
      </c>
      <c r="U1278" s="1510">
        <f t="shared" si="57"/>
        <v>0</v>
      </c>
      <c r="V1278" s="1504">
        <f>(N1278/M1240)*U1238</f>
        <v>0</v>
      </c>
      <c r="W1278" s="5478"/>
      <c r="X1278" s="529"/>
      <c r="Y1278" s="5357"/>
      <c r="Z1278" s="1288" t="s">
        <v>1382</v>
      </c>
      <c r="AA1278"/>
      <c r="AB1278" s="529"/>
    </row>
    <row r="1279" spans="1:28" ht="18" customHeight="1">
      <c r="A1279" s="5357"/>
      <c r="B1279" s="72"/>
      <c r="C1279" s="73"/>
      <c r="D1279" s="34"/>
      <c r="E1279" s="1505"/>
      <c r="F1279" s="982"/>
      <c r="G1279" s="982"/>
      <c r="H1279" s="982"/>
      <c r="I1279" s="982"/>
      <c r="J1279" s="1501">
        <f t="shared" si="58"/>
        <v>0</v>
      </c>
      <c r="K1279" s="979">
        <f t="shared" si="54"/>
        <v>0</v>
      </c>
      <c r="L1279" s="980">
        <f>IF(ISTEXT(B1279),B1279,IF(ISBLANK(B1279),0,(B1279/B1240)*M1240))</f>
        <v>0</v>
      </c>
      <c r="M1279" s="981">
        <f t="shared" si="59"/>
        <v>0</v>
      </c>
      <c r="N1279" s="35">
        <f>(K1279/B1240)*M1240</f>
        <v>0</v>
      </c>
      <c r="O1279" s="942"/>
      <c r="P1279" s="942"/>
      <c r="Q1279" s="942"/>
      <c r="R1279" s="942"/>
      <c r="S1279" s="1365">
        <f t="shared" si="56"/>
        <v>0</v>
      </c>
      <c r="T1279" s="1502">
        <f>(L1279/M1240)*U1238</f>
        <v>0</v>
      </c>
      <c r="U1279" s="1510">
        <f t="shared" si="57"/>
        <v>0</v>
      </c>
      <c r="V1279" s="1504">
        <f>(N1279/M1240)*U1238</f>
        <v>0</v>
      </c>
      <c r="W1279" s="5478"/>
      <c r="X1279" s="529"/>
      <c r="Y1279" s="5357"/>
      <c r="Z1279" s="1288" t="s">
        <v>1382</v>
      </c>
      <c r="AA1279"/>
      <c r="AB1279" s="529"/>
    </row>
    <row r="1280" spans="1:28" ht="18" customHeight="1">
      <c r="A1280" s="5357"/>
      <c r="B1280" s="72"/>
      <c r="C1280" s="73"/>
      <c r="D1280" s="34"/>
      <c r="E1280" s="1505"/>
      <c r="F1280" s="982"/>
      <c r="G1280" s="982"/>
      <c r="H1280" s="982"/>
      <c r="I1280" s="982"/>
      <c r="J1280" s="1501">
        <f t="shared" si="58"/>
        <v>0</v>
      </c>
      <c r="K1280" s="979">
        <f t="shared" si="54"/>
        <v>0</v>
      </c>
      <c r="L1280" s="980">
        <f>IF(ISTEXT(B1280),B1280,IF(ISBLANK(B1280),0,(B1280/B1240)*M1240))</f>
        <v>0</v>
      </c>
      <c r="M1280" s="981">
        <f t="shared" si="59"/>
        <v>0</v>
      </c>
      <c r="N1280" s="35">
        <f>(K1280/B1240)*M1240</f>
        <v>0</v>
      </c>
      <c r="O1280" s="942"/>
      <c r="P1280" s="942"/>
      <c r="Q1280" s="942"/>
      <c r="R1280" s="942"/>
      <c r="S1280" s="1365">
        <f t="shared" si="56"/>
        <v>0</v>
      </c>
      <c r="T1280" s="1502">
        <f>(L1280/M1240)*U1238</f>
        <v>0</v>
      </c>
      <c r="U1280" s="1510">
        <f t="shared" si="57"/>
        <v>0</v>
      </c>
      <c r="V1280" s="1504">
        <f>(N1280/M1240)*U1238</f>
        <v>0</v>
      </c>
      <c r="W1280" s="5478"/>
      <c r="X1280" s="529"/>
      <c r="Y1280" s="5357"/>
      <c r="Z1280" s="1288" t="s">
        <v>1382</v>
      </c>
      <c r="AA1280"/>
      <c r="AB1280" s="529"/>
    </row>
    <row r="1281" spans="1:28" ht="18" customHeight="1">
      <c r="A1281" s="5357"/>
      <c r="B1281" s="72"/>
      <c r="C1281" s="73"/>
      <c r="D1281" s="34"/>
      <c r="E1281" s="1505"/>
      <c r="F1281" s="982"/>
      <c r="G1281" s="982"/>
      <c r="H1281" s="982"/>
      <c r="I1281" s="982"/>
      <c r="J1281" s="1501">
        <f t="shared" si="58"/>
        <v>0</v>
      </c>
      <c r="K1281" s="979">
        <f t="shared" si="54"/>
        <v>0</v>
      </c>
      <c r="L1281" s="980">
        <f>IF(ISTEXT(B1281),B1281,IF(ISBLANK(B1281),0,(B1281/B1240)*M1240))</f>
        <v>0</v>
      </c>
      <c r="M1281" s="981">
        <f t="shared" si="59"/>
        <v>0</v>
      </c>
      <c r="N1281" s="35">
        <f>(K1281/B1240)*M1240</f>
        <v>0</v>
      </c>
      <c r="O1281" s="942"/>
      <c r="P1281" s="942"/>
      <c r="Q1281" s="942"/>
      <c r="R1281" s="942"/>
      <c r="S1281" s="1365">
        <f t="shared" si="56"/>
        <v>0</v>
      </c>
      <c r="T1281" s="1502">
        <f>(L1281/M1240)*U1238</f>
        <v>0</v>
      </c>
      <c r="U1281" s="1510">
        <f t="shared" si="57"/>
        <v>0</v>
      </c>
      <c r="V1281" s="1504">
        <f>(N1281/M1240)*U1238</f>
        <v>0</v>
      </c>
      <c r="W1281" s="5478"/>
      <c r="X1281" s="529"/>
      <c r="Y1281" s="5357"/>
      <c r="Z1281" s="1288" t="s">
        <v>1382</v>
      </c>
      <c r="AA1281"/>
      <c r="AB1281" s="529"/>
    </row>
    <row r="1282" spans="1:28" ht="18" customHeight="1">
      <c r="A1282" s="5357"/>
      <c r="B1282" s="72"/>
      <c r="C1282" s="73"/>
      <c r="D1282" s="34"/>
      <c r="E1282" s="1505"/>
      <c r="F1282" s="982"/>
      <c r="G1282" s="982"/>
      <c r="H1282" s="982"/>
      <c r="I1282" s="982"/>
      <c r="J1282" s="1501">
        <f t="shared" si="58"/>
        <v>0</v>
      </c>
      <c r="K1282" s="979">
        <f t="shared" si="54"/>
        <v>0</v>
      </c>
      <c r="L1282" s="980">
        <f>IF(ISTEXT(B1282),B1282,IF(ISBLANK(B1282),0,(B1282/B1240)*M1240))</f>
        <v>0</v>
      </c>
      <c r="M1282" s="981">
        <f t="shared" si="59"/>
        <v>0</v>
      </c>
      <c r="N1282" s="35">
        <f>(K1282/B1240)*M1240</f>
        <v>0</v>
      </c>
      <c r="O1282" s="942"/>
      <c r="P1282" s="942"/>
      <c r="Q1282" s="942"/>
      <c r="R1282" s="942"/>
      <c r="S1282" s="1365">
        <f t="shared" si="56"/>
        <v>0</v>
      </c>
      <c r="T1282" s="1502">
        <f>(L1282/M1240)*U1238</f>
        <v>0</v>
      </c>
      <c r="U1282" s="1510">
        <f t="shared" si="57"/>
        <v>0</v>
      </c>
      <c r="V1282" s="1504">
        <f>(N1282/M1240)*U1238</f>
        <v>0</v>
      </c>
      <c r="W1282" s="5478"/>
      <c r="X1282" s="529"/>
      <c r="Y1282" s="5357"/>
      <c r="Z1282" s="1288" t="s">
        <v>1382</v>
      </c>
      <c r="AA1282"/>
      <c r="AB1282" s="529"/>
    </row>
    <row r="1283" spans="1:28" ht="18" customHeight="1">
      <c r="A1283" s="5357"/>
      <c r="B1283" s="72"/>
      <c r="C1283" s="73"/>
      <c r="D1283" s="34"/>
      <c r="E1283" s="1505"/>
      <c r="F1283" s="982"/>
      <c r="G1283" s="982"/>
      <c r="H1283" s="982"/>
      <c r="I1283" s="982"/>
      <c r="J1283" s="1501">
        <f t="shared" si="58"/>
        <v>0</v>
      </c>
      <c r="K1283" s="979">
        <f t="shared" si="54"/>
        <v>0</v>
      </c>
      <c r="L1283" s="980">
        <f>IF(ISTEXT(B1283),B1283,IF(ISBLANK(B1283),0,(B1283/B1240)*M1240))</f>
        <v>0</v>
      </c>
      <c r="M1283" s="981">
        <f t="shared" si="59"/>
        <v>0</v>
      </c>
      <c r="N1283" s="35">
        <f>(K1283/B1240)*M1240</f>
        <v>0</v>
      </c>
      <c r="O1283" s="942"/>
      <c r="P1283" s="942"/>
      <c r="Q1283" s="942"/>
      <c r="R1283" s="942"/>
      <c r="S1283" s="1365">
        <f t="shared" si="56"/>
        <v>0</v>
      </c>
      <c r="T1283" s="1502">
        <f>(L1283/M1240)*U1238</f>
        <v>0</v>
      </c>
      <c r="U1283" s="1510">
        <f t="shared" si="57"/>
        <v>0</v>
      </c>
      <c r="V1283" s="1504">
        <f>(N1283/M1240)*U1238</f>
        <v>0</v>
      </c>
      <c r="W1283" s="5478"/>
      <c r="X1283" s="529"/>
      <c r="Y1283" s="5357"/>
      <c r="Z1283" s="1288" t="s">
        <v>1382</v>
      </c>
      <c r="AA1283"/>
      <c r="AB1283" s="529"/>
    </row>
    <row r="1284" spans="1:28" ht="18" customHeight="1">
      <c r="A1284" s="5357"/>
      <c r="B1284" s="72"/>
      <c r="C1284" s="73"/>
      <c r="D1284" s="34"/>
      <c r="E1284" s="1505"/>
      <c r="F1284" s="982"/>
      <c r="G1284" s="982"/>
      <c r="H1284" s="982"/>
      <c r="I1284" s="982"/>
      <c r="J1284" s="1501">
        <f t="shared" si="58"/>
        <v>0</v>
      </c>
      <c r="K1284" s="979">
        <f t="shared" si="54"/>
        <v>0</v>
      </c>
      <c r="L1284" s="980">
        <f>IF(ISTEXT(B1284),B1284,IF(ISBLANK(B1284),0,(B1284/B1240)*M1240))</f>
        <v>0</v>
      </c>
      <c r="M1284" s="981">
        <f t="shared" si="59"/>
        <v>0</v>
      </c>
      <c r="N1284" s="35">
        <f>(K1284/B1240)*M1240</f>
        <v>0</v>
      </c>
      <c r="O1284" s="942"/>
      <c r="P1284" s="942"/>
      <c r="Q1284" s="942"/>
      <c r="R1284" s="942"/>
      <c r="S1284" s="1365">
        <f t="shared" si="56"/>
        <v>0</v>
      </c>
      <c r="T1284" s="1502">
        <f>(L1284/M1240)*U1238</f>
        <v>0</v>
      </c>
      <c r="U1284" s="1510">
        <f t="shared" si="57"/>
        <v>0</v>
      </c>
      <c r="V1284" s="1504">
        <f>(N1284/M1240)*U1238</f>
        <v>0</v>
      </c>
      <c r="W1284" s="5478"/>
      <c r="X1284" s="529"/>
      <c r="Y1284" s="5357"/>
      <c r="Z1284" s="1288" t="s">
        <v>1382</v>
      </c>
      <c r="AA1284"/>
      <c r="AB1284" s="529"/>
    </row>
    <row r="1285" spans="1:28" ht="18" customHeight="1">
      <c r="A1285" s="5357"/>
      <c r="B1285" s="72"/>
      <c r="C1285" s="73"/>
      <c r="D1285" s="34"/>
      <c r="E1285" s="1505"/>
      <c r="F1285" s="982"/>
      <c r="G1285" s="982"/>
      <c r="H1285" s="982"/>
      <c r="I1285" s="982"/>
      <c r="J1285" s="1501">
        <f t="shared" si="58"/>
        <v>0</v>
      </c>
      <c r="K1285" s="979">
        <f t="shared" si="54"/>
        <v>0</v>
      </c>
      <c r="L1285" s="980">
        <f>IF(ISTEXT(B1285),B1285,IF(ISBLANK(B1285),0,(B1285/B1240)*M1240))</f>
        <v>0</v>
      </c>
      <c r="M1285" s="981">
        <f t="shared" si="59"/>
        <v>0</v>
      </c>
      <c r="N1285" s="35">
        <f>(K1285/B1240)*M1240</f>
        <v>0</v>
      </c>
      <c r="O1285" s="942"/>
      <c r="P1285" s="942"/>
      <c r="Q1285" s="942"/>
      <c r="R1285" s="942"/>
      <c r="S1285" s="1365">
        <f t="shared" si="56"/>
        <v>0</v>
      </c>
      <c r="T1285" s="1502">
        <f>(L1285/M1240)*U1238</f>
        <v>0</v>
      </c>
      <c r="U1285" s="1510">
        <f t="shared" si="57"/>
        <v>0</v>
      </c>
      <c r="V1285" s="1504">
        <f>(N1285/M1240)*U1238</f>
        <v>0</v>
      </c>
      <c r="W1285" s="5478"/>
      <c r="X1285" s="529"/>
      <c r="Y1285" s="5357"/>
      <c r="Z1285" s="1288" t="s">
        <v>1382</v>
      </c>
      <c r="AA1285"/>
      <c r="AB1285" s="529"/>
    </row>
    <row r="1286" spans="1:28" ht="18" customHeight="1">
      <c r="A1286" s="5357"/>
      <c r="B1286" s="74"/>
      <c r="C1286" s="983"/>
      <c r="D1286" s="1052"/>
      <c r="E1286" s="1505"/>
      <c r="F1286" s="982"/>
      <c r="G1286" s="982"/>
      <c r="H1286" s="982"/>
      <c r="I1286" s="982"/>
      <c r="J1286" s="1501">
        <f t="shared" si="58"/>
        <v>0</v>
      </c>
      <c r="K1286" s="979">
        <f t="shared" si="54"/>
        <v>0</v>
      </c>
      <c r="L1286" s="980">
        <f>IF(ISTEXT(B1286),B1286,IF(ISBLANK(B1286),0,(B1286/B1240)*M1240))</f>
        <v>0</v>
      </c>
      <c r="M1286" s="981">
        <f t="shared" si="59"/>
        <v>0</v>
      </c>
      <c r="N1286" s="35">
        <f>(K1286/B1240)*M1240</f>
        <v>0</v>
      </c>
      <c r="O1286" s="942"/>
      <c r="P1286" s="942"/>
      <c r="Q1286" s="942"/>
      <c r="R1286" s="942"/>
      <c r="S1286" s="1365">
        <f t="shared" si="56"/>
        <v>0</v>
      </c>
      <c r="T1286" s="1502">
        <f>(L1286/M1240)*U1238</f>
        <v>0</v>
      </c>
      <c r="U1286" s="1510">
        <f t="shared" si="57"/>
        <v>0</v>
      </c>
      <c r="V1286" s="1504">
        <f>(N1286/M1240)*U1238</f>
        <v>0</v>
      </c>
      <c r="W1286" s="5478"/>
      <c r="X1286" s="529"/>
      <c r="Y1286" s="5357"/>
      <c r="Z1286" s="1288" t="s">
        <v>1382</v>
      </c>
      <c r="AA1286"/>
      <c r="AB1286" s="529"/>
    </row>
    <row r="1287" spans="1:28" ht="18" customHeight="1">
      <c r="A1287" s="5357"/>
      <c r="B1287" s="5568"/>
      <c r="C1287" s="5569"/>
      <c r="D1287" s="5569"/>
      <c r="E1287" s="5569"/>
      <c r="F1287" s="5569"/>
      <c r="G1287" s="5569"/>
      <c r="H1287" s="5569"/>
      <c r="I1287" s="5569"/>
      <c r="J1287" s="5569"/>
      <c r="K1287" s="5569"/>
      <c r="L1287" s="5569"/>
      <c r="M1287" s="5569"/>
      <c r="N1287" s="5570"/>
      <c r="O1287" s="1332"/>
      <c r="P1287" s="1333"/>
      <c r="Q1287" s="1333"/>
      <c r="R1287" s="1333"/>
      <c r="S1287" s="1334"/>
      <c r="T1287" s="1334"/>
      <c r="U1287" s="1334"/>
      <c r="V1287" s="1335"/>
      <c r="W1287" s="5478"/>
      <c r="X1287" s="529"/>
      <c r="Y1287" s="5357"/>
      <c r="Z1287" s="5507" t="s">
        <v>1444</v>
      </c>
      <c r="AA1287" s="5508"/>
      <c r="AB1287" s="529"/>
    </row>
    <row r="1288" spans="1:28" ht="18" customHeight="1">
      <c r="A1288" s="5357"/>
      <c r="B1288" s="1506"/>
      <c r="C1288" s="1053"/>
      <c r="D1288" s="1054">
        <f>SUM(D1246:D1287)</f>
        <v>2E-3</v>
      </c>
      <c r="E1288" s="1054"/>
      <c r="F1288" s="1055"/>
      <c r="G1288" s="1055"/>
      <c r="H1288" s="1055"/>
      <c r="I1288" s="1055"/>
      <c r="J1288" s="1056"/>
      <c r="K1288" s="1056"/>
      <c r="L1288" s="1057"/>
      <c r="M1288" s="1057"/>
      <c r="N1288" s="36">
        <f>SUM(N1246:N1287)</f>
        <v>5.0000000000000001E-3</v>
      </c>
      <c r="O1288" s="1332"/>
      <c r="P1288" s="1333"/>
      <c r="Q1288" s="1333"/>
      <c r="R1288" s="1333"/>
      <c r="S1288" s="1334"/>
      <c r="T1288" s="1334"/>
      <c r="U1288" s="1334"/>
      <c r="V1288" s="1335"/>
      <c r="W1288" s="5478"/>
      <c r="X1288" s="529"/>
      <c r="Y1288" s="5357"/>
      <c r="Z1288" s="5507"/>
      <c r="AA1288" s="5508"/>
      <c r="AB1288" s="529"/>
    </row>
    <row r="1289" spans="1:28" ht="18" customHeight="1">
      <c r="A1289" s="5357"/>
      <c r="B1289" s="5571" t="s">
        <v>550</v>
      </c>
      <c r="C1289" s="5572"/>
      <c r="D1289" s="5572"/>
      <c r="E1289" s="5572"/>
      <c r="F1289" s="5572"/>
      <c r="G1289" s="5572"/>
      <c r="H1289" s="5572"/>
      <c r="I1289" s="5572"/>
      <c r="J1289" s="5572"/>
      <c r="K1289" s="5572"/>
      <c r="L1289" s="5572"/>
      <c r="M1289" s="5572"/>
      <c r="N1289" s="5573"/>
      <c r="O1289" s="1326"/>
      <c r="P1289" s="1326"/>
      <c r="Q1289" s="1327"/>
      <c r="R1289" s="1328"/>
      <c r="S1289" s="1328"/>
      <c r="T1289" s="1328"/>
      <c r="U1289" s="1328"/>
      <c r="V1289" s="1329"/>
      <c r="W1289" s="5478"/>
      <c r="X1289" s="529"/>
      <c r="Y1289" s="5357"/>
      <c r="Z1289" s="5507"/>
      <c r="AA1289" s="5508"/>
      <c r="AB1289" s="529"/>
    </row>
    <row r="1290" spans="1:28" ht="18" customHeight="1">
      <c r="A1290" s="5357"/>
      <c r="B1290" s="1382"/>
      <c r="C1290" s="955" t="s">
        <v>295</v>
      </c>
      <c r="D1290" s="956"/>
      <c r="E1290" s="956"/>
      <c r="F1290" s="956"/>
      <c r="G1290" s="5323" t="s">
        <v>247</v>
      </c>
      <c r="H1290" s="5323"/>
      <c r="I1290" s="5323"/>
      <c r="J1290" s="5323"/>
      <c r="K1290" s="5323"/>
      <c r="L1290" s="5323"/>
      <c r="M1290" s="5323"/>
      <c r="N1290" s="5324"/>
      <c r="O1290" s="1326"/>
      <c r="P1290" s="1326"/>
      <c r="Q1290" s="1327"/>
      <c r="R1290" s="1328"/>
      <c r="S1290" s="1328"/>
      <c r="T1290" s="1328"/>
      <c r="U1290" s="1328"/>
      <c r="V1290" s="1329"/>
      <c r="W1290" s="5478"/>
      <c r="X1290" s="529"/>
      <c r="Y1290" s="5357"/>
      <c r="Z1290" s="1288" t="s">
        <v>1382</v>
      </c>
      <c r="AA1290"/>
      <c r="AB1290" s="529"/>
    </row>
    <row r="1291" spans="1:28" ht="18" customHeight="1">
      <c r="A1291" s="5357"/>
      <c r="B1291" s="1507"/>
      <c r="C1291" s="957" t="s">
        <v>316</v>
      </c>
      <c r="D1291" s="958" t="s">
        <v>345</v>
      </c>
      <c r="E1291" s="959"/>
      <c r="F1291" s="959"/>
      <c r="G1291" s="5323"/>
      <c r="H1291" s="5323"/>
      <c r="I1291" s="5323"/>
      <c r="J1291" s="5323"/>
      <c r="K1291" s="5323"/>
      <c r="L1291" s="5323"/>
      <c r="M1291" s="5323"/>
      <c r="N1291" s="5324"/>
      <c r="O1291" s="1326"/>
      <c r="P1291" s="1326"/>
      <c r="Q1291" s="1327"/>
      <c r="R1291" s="1328"/>
      <c r="S1291" s="1328"/>
      <c r="T1291" s="1328"/>
      <c r="U1291" s="1328"/>
      <c r="V1291" s="1329"/>
      <c r="W1291" s="5478"/>
      <c r="X1291" s="529"/>
      <c r="Y1291" s="5357"/>
      <c r="Z1291" s="1288" t="s">
        <v>1382</v>
      </c>
      <c r="AA1291"/>
      <c r="AB1291" s="529"/>
    </row>
    <row r="1292" spans="1:28" ht="18" customHeight="1">
      <c r="A1292" s="5357"/>
      <c r="B1292" s="1507"/>
      <c r="C1292" s="960" t="s">
        <v>297</v>
      </c>
      <c r="D1292" s="955" t="s">
        <v>298</v>
      </c>
      <c r="E1292" s="959"/>
      <c r="F1292" s="959"/>
      <c r="G1292" s="955"/>
      <c r="H1292" s="961"/>
      <c r="I1292" s="961"/>
      <c r="J1292" s="961"/>
      <c r="K1292" s="961"/>
      <c r="L1292" s="961"/>
      <c r="M1292" s="961"/>
      <c r="N1292" s="39"/>
      <c r="O1292" s="1326"/>
      <c r="P1292" s="1326"/>
      <c r="Q1292" s="1327"/>
      <c r="R1292" s="1328"/>
      <c r="S1292" s="1328"/>
      <c r="T1292" s="1328"/>
      <c r="U1292" s="1328"/>
      <c r="V1292" s="1329"/>
      <c r="W1292" s="5478"/>
      <c r="X1292" s="529"/>
      <c r="Y1292" s="5357"/>
      <c r="Z1292" s="1288" t="s">
        <v>1382</v>
      </c>
      <c r="AA1292"/>
      <c r="AB1292" s="529"/>
    </row>
    <row r="1293" spans="1:28" ht="18" customHeight="1">
      <c r="A1293" s="5357"/>
      <c r="B1293" s="1318"/>
      <c r="C1293" s="962"/>
      <c r="D1293" s="963"/>
      <c r="E1293" s="964"/>
      <c r="F1293" s="964"/>
      <c r="G1293" s="965"/>
      <c r="H1293" s="966"/>
      <c r="I1293" s="966"/>
      <c r="J1293" s="966"/>
      <c r="K1293" s="1062" t="s">
        <v>299</v>
      </c>
      <c r="L1293" s="966"/>
      <c r="M1293" s="966"/>
      <c r="N1293" s="40"/>
      <c r="O1293" s="1326"/>
      <c r="P1293" s="1326"/>
      <c r="Q1293" s="1327"/>
      <c r="R1293" s="1328"/>
      <c r="S1293" s="1328"/>
      <c r="T1293" s="1328"/>
      <c r="U1293" s="1328"/>
      <c r="V1293" s="1329"/>
      <c r="W1293" s="5478"/>
      <c r="X1293" s="529"/>
      <c r="Y1293" s="5357"/>
      <c r="Z1293" s="1288" t="s">
        <v>1382</v>
      </c>
      <c r="AA1293"/>
      <c r="AB1293" s="529"/>
    </row>
    <row r="1294" spans="1:28" ht="18" customHeight="1">
      <c r="A1294" s="5357"/>
      <c r="B1294" s="2896">
        <v>1</v>
      </c>
      <c r="C1294" s="968" t="s">
        <v>346</v>
      </c>
      <c r="D1294" s="374"/>
      <c r="E1294" s="374"/>
      <c r="F1294" s="374"/>
      <c r="G1294" s="374"/>
      <c r="H1294" s="374"/>
      <c r="I1294" s="374"/>
      <c r="J1294" s="374"/>
      <c r="K1294" s="1062" t="s">
        <v>300</v>
      </c>
      <c r="L1294" s="374"/>
      <c r="M1294" s="374"/>
      <c r="N1294" s="41"/>
      <c r="O1294" s="1326"/>
      <c r="P1294" s="1326"/>
      <c r="Q1294" s="1327"/>
      <c r="R1294" s="1328"/>
      <c r="S1294" s="1328"/>
      <c r="T1294" s="1328"/>
      <c r="U1294" s="1328"/>
      <c r="V1294" s="1329"/>
      <c r="W1294" s="5478"/>
      <c r="X1294" s="529"/>
      <c r="Y1294" s="5357"/>
      <c r="Z1294" s="1288" t="s">
        <v>1382</v>
      </c>
      <c r="AA1294"/>
      <c r="AB1294" s="529"/>
    </row>
    <row r="1295" spans="1:28" ht="18" customHeight="1">
      <c r="A1295" s="5357"/>
      <c r="B1295" s="2896">
        <f>LARGE(B1294:B1294,1)+1</f>
        <v>2</v>
      </c>
      <c r="C1295" s="967"/>
      <c r="D1295" s="374"/>
      <c r="E1295" s="374"/>
      <c r="F1295" s="374"/>
      <c r="G1295" s="374"/>
      <c r="H1295" s="374"/>
      <c r="I1295" s="374"/>
      <c r="J1295" s="374"/>
      <c r="K1295" s="1062" t="s">
        <v>302</v>
      </c>
      <c r="L1295" s="374"/>
      <c r="M1295" s="374"/>
      <c r="N1295" s="41"/>
      <c r="O1295" s="1326"/>
      <c r="P1295" s="1326"/>
      <c r="Q1295" s="1327"/>
      <c r="R1295" s="1328"/>
      <c r="S1295" s="1328"/>
      <c r="T1295" s="1328"/>
      <c r="U1295" s="1328"/>
      <c r="V1295" s="1329"/>
      <c r="W1295" s="5478"/>
      <c r="X1295" s="529"/>
      <c r="Y1295" s="5357"/>
      <c r="Z1295" s="1288" t="s">
        <v>1382</v>
      </c>
      <c r="AA1295"/>
      <c r="AB1295" s="529"/>
    </row>
    <row r="1296" spans="1:28" ht="18" customHeight="1">
      <c r="A1296" s="5357"/>
      <c r="B1296" s="2896">
        <f>LARGE(B1294:B1295,1)+1</f>
        <v>3</v>
      </c>
      <c r="C1296" s="968" t="s">
        <v>347</v>
      </c>
      <c r="D1296" s="374"/>
      <c r="E1296" s="374"/>
      <c r="F1296" s="374"/>
      <c r="G1296" s="374"/>
      <c r="H1296" s="374"/>
      <c r="I1296" s="374"/>
      <c r="J1296" s="374"/>
      <c r="K1296" s="374"/>
      <c r="L1296" s="374"/>
      <c r="M1296" s="374"/>
      <c r="N1296" s="41"/>
      <c r="O1296" s="1326"/>
      <c r="P1296" s="1326"/>
      <c r="Q1296" s="1327"/>
      <c r="R1296" s="1328"/>
      <c r="S1296" s="1328"/>
      <c r="T1296" s="1328"/>
      <c r="U1296" s="1328"/>
      <c r="V1296" s="1329"/>
      <c r="W1296" s="5478"/>
      <c r="X1296" s="529"/>
      <c r="Y1296" s="5357"/>
      <c r="Z1296" s="1288" t="s">
        <v>1382</v>
      </c>
      <c r="AA1296"/>
      <c r="AB1296" s="529"/>
    </row>
    <row r="1297" spans="1:28" ht="18" customHeight="1">
      <c r="A1297" s="5357"/>
      <c r="B1297" s="2896">
        <f>LARGE(B1294:B1296,1)+1</f>
        <v>4</v>
      </c>
      <c r="C1297" s="968"/>
      <c r="D1297" s="374"/>
      <c r="E1297" s="374"/>
      <c r="F1297" s="374"/>
      <c r="G1297" s="374"/>
      <c r="H1297" s="374"/>
      <c r="I1297" s="374"/>
      <c r="J1297" s="374"/>
      <c r="K1297" s="374"/>
      <c r="L1297" s="374"/>
      <c r="M1297" s="374"/>
      <c r="N1297" s="41"/>
      <c r="O1297" s="1326"/>
      <c r="P1297" s="1326"/>
      <c r="Q1297" s="1327"/>
      <c r="R1297" s="1328"/>
      <c r="S1297" s="1328"/>
      <c r="T1297" s="1328"/>
      <c r="U1297" s="1328"/>
      <c r="V1297" s="1329"/>
      <c r="W1297" s="5478"/>
      <c r="X1297" s="529"/>
      <c r="Y1297" s="5357"/>
      <c r="Z1297" s="1288" t="s">
        <v>1382</v>
      </c>
      <c r="AA1297"/>
      <c r="AB1297" s="529"/>
    </row>
    <row r="1298" spans="1:28" ht="18" customHeight="1">
      <c r="A1298" s="5357"/>
      <c r="B1298" s="2896">
        <f>LARGE(B1294:B1297,1)+1</f>
        <v>5</v>
      </c>
      <c r="C1298" s="968" t="s">
        <v>298</v>
      </c>
      <c r="D1298" s="374"/>
      <c r="E1298" s="374"/>
      <c r="F1298" s="374"/>
      <c r="G1298" s="374"/>
      <c r="H1298" s="374"/>
      <c r="I1298" s="374"/>
      <c r="J1298" s="374"/>
      <c r="K1298" s="374"/>
      <c r="L1298" s="374"/>
      <c r="M1298" s="374"/>
      <c r="N1298" s="41"/>
      <c r="O1298" s="1326"/>
      <c r="P1298" s="1326"/>
      <c r="Q1298" s="1327"/>
      <c r="R1298" s="1328"/>
      <c r="S1298" s="1328"/>
      <c r="T1298" s="1328"/>
      <c r="U1298" s="1328"/>
      <c r="V1298" s="1329"/>
      <c r="W1298" s="5478"/>
      <c r="X1298" s="529"/>
      <c r="Y1298" s="5357"/>
      <c r="Z1298" s="1288" t="s">
        <v>1382</v>
      </c>
      <c r="AA1298"/>
      <c r="AB1298" s="529"/>
    </row>
    <row r="1299" spans="1:28" ht="18" customHeight="1">
      <c r="A1299" s="5357"/>
      <c r="B1299" s="2896">
        <f>LARGE(B1294:B1298,1)+1</f>
        <v>6</v>
      </c>
      <c r="C1299" s="968"/>
      <c r="D1299" s="374"/>
      <c r="E1299" s="374"/>
      <c r="F1299" s="374"/>
      <c r="G1299" s="374"/>
      <c r="H1299" s="374"/>
      <c r="I1299" s="374"/>
      <c r="J1299" s="374"/>
      <c r="K1299" s="374"/>
      <c r="L1299" s="374"/>
      <c r="M1299" s="374"/>
      <c r="N1299" s="41"/>
      <c r="O1299" s="1326"/>
      <c r="P1299" s="1326"/>
      <c r="Q1299" s="1327"/>
      <c r="R1299" s="1328"/>
      <c r="S1299" s="1328"/>
      <c r="T1299" s="1328"/>
      <c r="U1299" s="1328"/>
      <c r="V1299" s="1329"/>
      <c r="W1299" s="5478"/>
      <c r="X1299" s="529"/>
      <c r="Y1299" s="5357"/>
      <c r="Z1299" s="1288" t="s">
        <v>1382</v>
      </c>
      <c r="AA1299"/>
      <c r="AB1299" s="529"/>
    </row>
    <row r="1300" spans="1:28" ht="18" customHeight="1">
      <c r="A1300" s="5357"/>
      <c r="B1300" s="2896">
        <f>LARGE(B1294:B1299,1)+1</f>
        <v>7</v>
      </c>
      <c r="C1300" s="968" t="s">
        <v>348</v>
      </c>
      <c r="D1300" s="374"/>
      <c r="E1300" s="374"/>
      <c r="F1300" s="374"/>
      <c r="G1300" s="374"/>
      <c r="H1300" s="374"/>
      <c r="I1300" s="374"/>
      <c r="J1300" s="374"/>
      <c r="K1300" s="374"/>
      <c r="L1300" s="374"/>
      <c r="M1300" s="374"/>
      <c r="N1300" s="41"/>
      <c r="O1300" s="1326"/>
      <c r="P1300" s="1326"/>
      <c r="Q1300" s="1327"/>
      <c r="R1300" s="1328"/>
      <c r="S1300" s="1328"/>
      <c r="T1300" s="1328"/>
      <c r="U1300" s="1328"/>
      <c r="V1300" s="1329"/>
      <c r="W1300" s="5478"/>
      <c r="X1300" s="529"/>
      <c r="Y1300" s="5357"/>
      <c r="Z1300" s="1288" t="s">
        <v>1382</v>
      </c>
      <c r="AA1300"/>
      <c r="AB1300" s="529"/>
    </row>
    <row r="1301" spans="1:28" ht="18" customHeight="1">
      <c r="A1301" s="5357"/>
      <c r="B1301" s="2896">
        <f>LARGE(B1294:B1300,1)+1</f>
        <v>8</v>
      </c>
      <c r="C1301" s="968"/>
      <c r="D1301" s="374"/>
      <c r="E1301" s="374"/>
      <c r="F1301" s="374"/>
      <c r="G1301" s="374"/>
      <c r="H1301" s="374"/>
      <c r="I1301" s="374"/>
      <c r="J1301" s="374"/>
      <c r="K1301" s="374"/>
      <c r="L1301" s="374"/>
      <c r="M1301" s="374"/>
      <c r="N1301" s="41"/>
      <c r="O1301" s="1326"/>
      <c r="P1301" s="1326"/>
      <c r="Q1301" s="1327"/>
      <c r="R1301" s="1328"/>
      <c r="S1301" s="1328"/>
      <c r="T1301" s="1328"/>
      <c r="U1301" s="1328"/>
      <c r="V1301" s="1329"/>
      <c r="W1301" s="5478"/>
      <c r="X1301" s="529"/>
      <c r="Y1301" s="5357"/>
      <c r="Z1301" s="1288" t="s">
        <v>1382</v>
      </c>
      <c r="AA1301"/>
      <c r="AB1301" s="529"/>
    </row>
    <row r="1302" spans="1:28" ht="18" customHeight="1">
      <c r="A1302" s="5357"/>
      <c r="B1302" s="2896">
        <f>LARGE(B1294:B1301,1)+1</f>
        <v>9</v>
      </c>
      <c r="C1302" s="968" t="s">
        <v>349</v>
      </c>
      <c r="D1302" s="374"/>
      <c r="E1302" s="374"/>
      <c r="F1302" s="374"/>
      <c r="G1302" s="374"/>
      <c r="H1302" s="374"/>
      <c r="I1302" s="374"/>
      <c r="J1302" s="374"/>
      <c r="K1302" s="374"/>
      <c r="L1302" s="374"/>
      <c r="M1302" s="374"/>
      <c r="N1302" s="41"/>
      <c r="O1302" s="1326"/>
      <c r="P1302" s="1326"/>
      <c r="Q1302" s="1327"/>
      <c r="R1302" s="1328"/>
      <c r="S1302" s="1328"/>
      <c r="T1302" s="1328"/>
      <c r="U1302" s="1328"/>
      <c r="V1302" s="1329"/>
      <c r="W1302" s="5478"/>
      <c r="X1302" s="529"/>
      <c r="Y1302" s="5357"/>
      <c r="Z1302" s="1288" t="s">
        <v>1382</v>
      </c>
      <c r="AA1302"/>
      <c r="AB1302" s="529"/>
    </row>
    <row r="1303" spans="1:28" ht="18" customHeight="1">
      <c r="A1303" s="5357"/>
      <c r="B1303" s="2896">
        <f>LARGE(B1294:B1302,1)+1</f>
        <v>10</v>
      </c>
      <c r="C1303" s="968"/>
      <c r="D1303" s="374"/>
      <c r="E1303" s="374"/>
      <c r="F1303" s="374"/>
      <c r="G1303" s="374"/>
      <c r="H1303" s="374"/>
      <c r="I1303" s="374"/>
      <c r="J1303" s="374"/>
      <c r="K1303" s="374"/>
      <c r="L1303" s="374"/>
      <c r="M1303" s="374"/>
      <c r="N1303" s="41"/>
      <c r="O1303" s="1326"/>
      <c r="P1303" s="1326"/>
      <c r="Q1303" s="1327"/>
      <c r="R1303" s="1328"/>
      <c r="S1303" s="1328"/>
      <c r="T1303" s="1328"/>
      <c r="U1303" s="1328"/>
      <c r="V1303" s="1329"/>
      <c r="W1303" s="5478"/>
      <c r="X1303" s="529"/>
      <c r="Y1303" s="5357"/>
      <c r="Z1303" s="1288" t="s">
        <v>1382</v>
      </c>
      <c r="AA1303"/>
      <c r="AB1303" s="529"/>
    </row>
    <row r="1304" spans="1:28" ht="18" customHeight="1">
      <c r="A1304" s="5357"/>
      <c r="B1304" s="2896">
        <f>LARGE(B1294:B1303,1)+1</f>
        <v>11</v>
      </c>
      <c r="C1304" s="968"/>
      <c r="D1304" s="374"/>
      <c r="E1304" s="374"/>
      <c r="F1304" s="374"/>
      <c r="G1304" s="374"/>
      <c r="H1304" s="374"/>
      <c r="I1304" s="374"/>
      <c r="J1304" s="374"/>
      <c r="K1304" s="374"/>
      <c r="L1304" s="374"/>
      <c r="M1304" s="374"/>
      <c r="N1304" s="41"/>
      <c r="O1304" s="1326"/>
      <c r="P1304" s="1326"/>
      <c r="Q1304" s="1327"/>
      <c r="R1304" s="1328"/>
      <c r="S1304" s="1328"/>
      <c r="T1304" s="1328"/>
      <c r="U1304" s="1328"/>
      <c r="V1304" s="1329"/>
      <c r="W1304" s="5478"/>
      <c r="X1304" s="529"/>
      <c r="Y1304" s="5357"/>
      <c r="Z1304" s="1288" t="s">
        <v>1382</v>
      </c>
      <c r="AA1304"/>
      <c r="AB1304" s="529"/>
    </row>
    <row r="1305" spans="1:28" ht="18" customHeight="1">
      <c r="A1305" s="5357"/>
      <c r="B1305" s="2896">
        <f>LARGE(B1294:B1304,1)+1</f>
        <v>12</v>
      </c>
      <c r="C1305" s="968"/>
      <c r="D1305" s="374"/>
      <c r="E1305" s="374"/>
      <c r="F1305" s="374"/>
      <c r="G1305" s="374"/>
      <c r="H1305" s="374"/>
      <c r="I1305" s="374"/>
      <c r="J1305" s="374"/>
      <c r="K1305" s="374"/>
      <c r="L1305" s="374"/>
      <c r="M1305" s="374"/>
      <c r="N1305" s="41"/>
      <c r="O1305" s="1326"/>
      <c r="P1305" s="1326"/>
      <c r="Q1305" s="1327"/>
      <c r="R1305" s="1328"/>
      <c r="S1305" s="1328"/>
      <c r="T1305" s="1328"/>
      <c r="U1305" s="1328"/>
      <c r="V1305" s="1329"/>
      <c r="W1305" s="5478"/>
      <c r="X1305" s="529"/>
      <c r="Y1305" s="5357"/>
      <c r="Z1305" s="1288" t="s">
        <v>1382</v>
      </c>
      <c r="AA1305"/>
      <c r="AB1305" s="529"/>
    </row>
    <row r="1306" spans="1:28" ht="18" customHeight="1">
      <c r="A1306" s="5357"/>
      <c r="B1306" s="2896">
        <f>LARGE(B1294:B1305,1)+1</f>
        <v>13</v>
      </c>
      <c r="C1306" s="968"/>
      <c r="D1306" s="374"/>
      <c r="E1306" s="374"/>
      <c r="F1306" s="374"/>
      <c r="G1306" s="374"/>
      <c r="H1306" s="374"/>
      <c r="I1306" s="374"/>
      <c r="J1306" s="374"/>
      <c r="K1306" s="374"/>
      <c r="L1306" s="374"/>
      <c r="M1306" s="374"/>
      <c r="N1306" s="41"/>
      <c r="O1306" s="1326"/>
      <c r="P1306" s="1326"/>
      <c r="Q1306" s="1327"/>
      <c r="R1306" s="1328"/>
      <c r="S1306" s="1328"/>
      <c r="T1306" s="1328"/>
      <c r="U1306" s="1328"/>
      <c r="V1306" s="1329"/>
      <c r="W1306" s="5478"/>
      <c r="X1306" s="529"/>
      <c r="Y1306" s="5357"/>
      <c r="Z1306" s="1288" t="s">
        <v>1382</v>
      </c>
      <c r="AA1306"/>
      <c r="AB1306" s="529"/>
    </row>
    <row r="1307" spans="1:28" ht="18" customHeight="1">
      <c r="A1307" s="5357"/>
      <c r="B1307" s="2896">
        <f>LARGE(B1294:B1306,1)+1</f>
        <v>14</v>
      </c>
      <c r="C1307" s="968"/>
      <c r="D1307" s="374"/>
      <c r="E1307" s="374"/>
      <c r="F1307" s="374"/>
      <c r="G1307" s="374"/>
      <c r="H1307" s="374"/>
      <c r="I1307" s="374"/>
      <c r="J1307" s="374"/>
      <c r="K1307" s="374"/>
      <c r="L1307" s="374"/>
      <c r="M1307" s="374"/>
      <c r="N1307" s="41"/>
      <c r="O1307" s="1326"/>
      <c r="P1307" s="1326"/>
      <c r="Q1307" s="1327"/>
      <c r="R1307" s="1328"/>
      <c r="S1307" s="1328"/>
      <c r="T1307" s="1328"/>
      <c r="U1307" s="1328"/>
      <c r="V1307" s="1329"/>
      <c r="W1307" s="5478"/>
      <c r="X1307" s="529"/>
      <c r="Y1307" s="5357"/>
      <c r="Z1307" s="1288" t="s">
        <v>1382</v>
      </c>
      <c r="AA1307"/>
      <c r="AB1307" s="529"/>
    </row>
    <row r="1308" spans="1:28" ht="18" customHeight="1">
      <c r="A1308" s="5357"/>
      <c r="B1308" s="2896">
        <f>LARGE(B1294:B1307,1)+1</f>
        <v>15</v>
      </c>
      <c r="C1308" s="968"/>
      <c r="D1308" s="374"/>
      <c r="E1308" s="374"/>
      <c r="F1308" s="374"/>
      <c r="G1308" s="374"/>
      <c r="H1308" s="374"/>
      <c r="I1308" s="374"/>
      <c r="J1308" s="374"/>
      <c r="K1308" s="374"/>
      <c r="L1308" s="374"/>
      <c r="M1308" s="374"/>
      <c r="N1308" s="41"/>
      <c r="O1308" s="1326"/>
      <c r="P1308" s="1326"/>
      <c r="Q1308" s="1327"/>
      <c r="R1308" s="1328"/>
      <c r="S1308" s="1328"/>
      <c r="T1308" s="1328"/>
      <c r="U1308" s="1328"/>
      <c r="V1308" s="1329"/>
      <c r="W1308" s="5478"/>
      <c r="X1308" s="529"/>
      <c r="Y1308" s="5357"/>
      <c r="Z1308" s="1288" t="s">
        <v>1382</v>
      </c>
      <c r="AA1308"/>
      <c r="AB1308" s="529"/>
    </row>
    <row r="1309" spans="1:28" ht="18" customHeight="1">
      <c r="A1309" s="5357"/>
      <c r="B1309" s="2896">
        <f>LARGE(B1294:B1308,1)+1</f>
        <v>16</v>
      </c>
      <c r="C1309" s="968"/>
      <c r="D1309" s="374"/>
      <c r="E1309" s="374"/>
      <c r="F1309" s="374"/>
      <c r="G1309" s="374"/>
      <c r="H1309" s="374"/>
      <c r="I1309" s="374"/>
      <c r="J1309" s="374"/>
      <c r="K1309" s="374"/>
      <c r="L1309" s="374"/>
      <c r="M1309" s="374"/>
      <c r="N1309" s="41"/>
      <c r="O1309" s="1326"/>
      <c r="P1309" s="1326"/>
      <c r="Q1309" s="1327"/>
      <c r="R1309" s="1328"/>
      <c r="S1309" s="1328"/>
      <c r="T1309" s="1328"/>
      <c r="U1309" s="1328"/>
      <c r="V1309" s="1329"/>
      <c r="W1309" s="5478"/>
      <c r="X1309" s="529"/>
      <c r="Y1309" s="5357"/>
      <c r="Z1309" s="1288" t="s">
        <v>1382</v>
      </c>
      <c r="AA1309"/>
      <c r="AB1309" s="529"/>
    </row>
    <row r="1310" spans="1:28" ht="18" customHeight="1">
      <c r="A1310" s="5357"/>
      <c r="B1310" s="2896">
        <f>LARGE(B1294:B1309,1)+1</f>
        <v>17</v>
      </c>
      <c r="C1310" s="968"/>
      <c r="D1310" s="374"/>
      <c r="E1310" s="374"/>
      <c r="F1310" s="374"/>
      <c r="G1310" s="374"/>
      <c r="H1310" s="374"/>
      <c r="I1310" s="374"/>
      <c r="J1310" s="374"/>
      <c r="K1310" s="374"/>
      <c r="L1310" s="374"/>
      <c r="M1310" s="374"/>
      <c r="N1310" s="41"/>
      <c r="O1310" s="1326"/>
      <c r="P1310" s="1326"/>
      <c r="Q1310" s="1327"/>
      <c r="R1310" s="1328"/>
      <c r="S1310" s="1328"/>
      <c r="T1310" s="1328"/>
      <c r="U1310" s="1328"/>
      <c r="V1310" s="1329"/>
      <c r="W1310" s="5478"/>
      <c r="X1310" s="529"/>
      <c r="Y1310" s="5357"/>
      <c r="Z1310" s="1288" t="s">
        <v>1382</v>
      </c>
      <c r="AA1310"/>
      <c r="AB1310" s="529"/>
    </row>
    <row r="1311" spans="1:28" ht="18" customHeight="1">
      <c r="A1311" s="5357"/>
      <c r="B1311" s="2896">
        <f>LARGE(B1294:B1310,1)+1</f>
        <v>18</v>
      </c>
      <c r="C1311" s="968"/>
      <c r="D1311" s="374"/>
      <c r="E1311" s="374"/>
      <c r="F1311" s="374"/>
      <c r="G1311" s="374"/>
      <c r="H1311" s="374"/>
      <c r="I1311" s="374"/>
      <c r="J1311" s="374"/>
      <c r="K1311" s="374"/>
      <c r="L1311" s="374"/>
      <c r="M1311" s="374"/>
      <c r="N1311" s="41"/>
      <c r="O1311" s="1326"/>
      <c r="P1311" s="1326"/>
      <c r="Q1311" s="1327"/>
      <c r="R1311" s="1328"/>
      <c r="S1311" s="1328"/>
      <c r="T1311" s="1328"/>
      <c r="U1311" s="1328"/>
      <c r="V1311" s="1329"/>
      <c r="W1311" s="5478"/>
      <c r="X1311" s="529"/>
      <c r="Y1311" s="5357"/>
      <c r="Z1311" s="1288" t="s">
        <v>1382</v>
      </c>
      <c r="AA1311"/>
      <c r="AB1311" s="529"/>
    </row>
    <row r="1312" spans="1:28" ht="18" customHeight="1">
      <c r="A1312" s="5357"/>
      <c r="B1312" s="2896">
        <f>LARGE(B1294:B1311,1)+1</f>
        <v>19</v>
      </c>
      <c r="C1312" s="968"/>
      <c r="D1312" s="374"/>
      <c r="E1312" s="374"/>
      <c r="F1312" s="374"/>
      <c r="G1312" s="374"/>
      <c r="H1312" s="374"/>
      <c r="I1312" s="374"/>
      <c r="J1312" s="374"/>
      <c r="K1312" s="374"/>
      <c r="L1312" s="374"/>
      <c r="M1312" s="374"/>
      <c r="N1312" s="41"/>
      <c r="O1312" s="1326"/>
      <c r="P1312" s="1326"/>
      <c r="Q1312" s="1327"/>
      <c r="R1312" s="1328"/>
      <c r="S1312" s="1328"/>
      <c r="T1312" s="1328"/>
      <c r="U1312" s="1328"/>
      <c r="V1312" s="1329"/>
      <c r="W1312" s="5478"/>
      <c r="X1312" s="529"/>
      <c r="Y1312" s="5357"/>
      <c r="Z1312" s="1288" t="s">
        <v>1382</v>
      </c>
      <c r="AA1312"/>
      <c r="AB1312" s="529"/>
    </row>
    <row r="1313" spans="1:28" ht="18" customHeight="1">
      <c r="A1313" s="5357"/>
      <c r="B1313" s="2896">
        <f>LARGE(B1294:B1312,1)+1</f>
        <v>20</v>
      </c>
      <c r="C1313" s="968"/>
      <c r="D1313" s="374"/>
      <c r="E1313" s="374"/>
      <c r="F1313" s="374"/>
      <c r="G1313" s="374"/>
      <c r="H1313" s="374"/>
      <c r="I1313" s="374"/>
      <c r="J1313" s="374"/>
      <c r="K1313" s="374"/>
      <c r="L1313" s="374"/>
      <c r="M1313" s="374"/>
      <c r="N1313" s="41"/>
      <c r="O1313" s="1326"/>
      <c r="P1313" s="1326"/>
      <c r="Q1313" s="1327"/>
      <c r="R1313" s="1328"/>
      <c r="S1313" s="1328"/>
      <c r="T1313" s="1328"/>
      <c r="U1313" s="1328"/>
      <c r="V1313" s="1329"/>
      <c r="W1313" s="5478"/>
      <c r="X1313" s="529"/>
      <c r="Y1313" s="5357"/>
      <c r="Z1313" s="1288" t="s">
        <v>1382</v>
      </c>
      <c r="AA1313"/>
      <c r="AB1313" s="529"/>
    </row>
    <row r="1314" spans="1:28" ht="18" customHeight="1">
      <c r="A1314" s="5357"/>
      <c r="B1314" s="2896">
        <f>LARGE(B1294:B1313,1)+1</f>
        <v>21</v>
      </c>
      <c r="C1314" s="968"/>
      <c r="D1314" s="374"/>
      <c r="E1314" s="374"/>
      <c r="F1314" s="374"/>
      <c r="G1314" s="374"/>
      <c r="H1314" s="374"/>
      <c r="I1314" s="374"/>
      <c r="J1314" s="374"/>
      <c r="K1314" s="374"/>
      <c r="L1314" s="374"/>
      <c r="M1314" s="374"/>
      <c r="N1314" s="41"/>
      <c r="O1314" s="1326"/>
      <c r="P1314" s="1326"/>
      <c r="Q1314" s="1327"/>
      <c r="R1314" s="1328"/>
      <c r="S1314" s="1328"/>
      <c r="T1314" s="1328"/>
      <c r="U1314" s="1328"/>
      <c r="V1314" s="1329"/>
      <c r="W1314" s="5478"/>
      <c r="X1314" s="529"/>
      <c r="Y1314" s="5357"/>
      <c r="Z1314" s="1288" t="s">
        <v>1382</v>
      </c>
      <c r="AA1314"/>
      <c r="AB1314" s="529"/>
    </row>
    <row r="1315" spans="1:28" ht="18" customHeight="1">
      <c r="A1315" s="5357"/>
      <c r="B1315" s="2896">
        <f>LARGE(B1294:B1314,1)+1</f>
        <v>22</v>
      </c>
      <c r="C1315" s="968"/>
      <c r="D1315" s="374"/>
      <c r="E1315" s="374"/>
      <c r="F1315" s="374"/>
      <c r="G1315" s="374"/>
      <c r="H1315" s="374"/>
      <c r="I1315" s="374"/>
      <c r="J1315" s="374"/>
      <c r="K1315" s="374"/>
      <c r="L1315" s="374"/>
      <c r="M1315" s="374"/>
      <c r="N1315" s="41"/>
      <c r="O1315" s="1326"/>
      <c r="P1315" s="1326"/>
      <c r="Q1315" s="1327"/>
      <c r="R1315" s="1328"/>
      <c r="S1315" s="1328"/>
      <c r="T1315" s="1328"/>
      <c r="U1315" s="1328"/>
      <c r="V1315" s="1329"/>
      <c r="W1315" s="5478"/>
      <c r="X1315" s="529"/>
      <c r="Y1315" s="5357"/>
      <c r="Z1315" s="1288" t="s">
        <v>1382</v>
      </c>
      <c r="AA1315"/>
      <c r="AB1315" s="529"/>
    </row>
    <row r="1316" spans="1:28" ht="18" customHeight="1">
      <c r="A1316" s="5357"/>
      <c r="B1316" s="2896">
        <f>LARGE(B1294:B1315,1)+1</f>
        <v>23</v>
      </c>
      <c r="C1316" s="968"/>
      <c r="D1316" s="374"/>
      <c r="E1316" s="374"/>
      <c r="F1316" s="374"/>
      <c r="G1316" s="374"/>
      <c r="H1316" s="374"/>
      <c r="I1316" s="374"/>
      <c r="J1316" s="374"/>
      <c r="K1316" s="374"/>
      <c r="L1316" s="374"/>
      <c r="M1316" s="374"/>
      <c r="N1316" s="41"/>
      <c r="O1316" s="1326"/>
      <c r="P1316" s="1326"/>
      <c r="Q1316" s="1327"/>
      <c r="R1316" s="1328"/>
      <c r="S1316" s="1328"/>
      <c r="T1316" s="1328"/>
      <c r="U1316" s="1328"/>
      <c r="V1316" s="1329"/>
      <c r="W1316" s="5478"/>
      <c r="X1316" s="529"/>
      <c r="Y1316" s="5357"/>
      <c r="Z1316" s="1288" t="s">
        <v>1382</v>
      </c>
      <c r="AA1316"/>
      <c r="AB1316" s="529"/>
    </row>
    <row r="1317" spans="1:28" ht="18" customHeight="1">
      <c r="A1317" s="5357"/>
      <c r="B1317" s="2896">
        <f>LARGE(B1294:B1316,1)+1</f>
        <v>24</v>
      </c>
      <c r="C1317" s="968"/>
      <c r="D1317" s="374"/>
      <c r="E1317" s="374"/>
      <c r="F1317" s="374"/>
      <c r="G1317" s="374"/>
      <c r="H1317" s="374"/>
      <c r="I1317" s="374"/>
      <c r="J1317" s="374"/>
      <c r="K1317" s="374"/>
      <c r="L1317" s="374"/>
      <c r="M1317" s="374"/>
      <c r="N1317" s="41"/>
      <c r="O1317" s="1326"/>
      <c r="P1317" s="1326"/>
      <c r="Q1317" s="1327"/>
      <c r="R1317" s="1328"/>
      <c r="S1317" s="1328"/>
      <c r="T1317" s="1328"/>
      <c r="U1317" s="1328"/>
      <c r="V1317" s="1329"/>
      <c r="W1317" s="5478"/>
      <c r="X1317" s="529"/>
      <c r="Y1317" s="5357"/>
      <c r="Z1317" s="1288" t="s">
        <v>1382</v>
      </c>
      <c r="AA1317"/>
      <c r="AB1317" s="529"/>
    </row>
    <row r="1318" spans="1:28" ht="18" customHeight="1">
      <c r="A1318" s="5357"/>
      <c r="B1318" s="2896">
        <f>LARGE(B1294:B1317,1)+1</f>
        <v>25</v>
      </c>
      <c r="C1318" s="968"/>
      <c r="D1318" s="374"/>
      <c r="E1318" s="374"/>
      <c r="F1318" s="374"/>
      <c r="G1318" s="374"/>
      <c r="H1318" s="374"/>
      <c r="I1318" s="374"/>
      <c r="J1318" s="374"/>
      <c r="K1318" s="374"/>
      <c r="L1318" s="374"/>
      <c r="M1318" s="374"/>
      <c r="N1318" s="41"/>
      <c r="O1318" s="1326"/>
      <c r="P1318" s="1326"/>
      <c r="Q1318" s="1327"/>
      <c r="R1318" s="1328"/>
      <c r="S1318" s="1328"/>
      <c r="T1318" s="1328"/>
      <c r="U1318" s="1328"/>
      <c r="V1318" s="1329"/>
      <c r="W1318" s="5478"/>
      <c r="X1318" s="529"/>
      <c r="Y1318" s="5357"/>
      <c r="Z1318" s="1288" t="s">
        <v>1382</v>
      </c>
      <c r="AA1318"/>
      <c r="AB1318" s="529"/>
    </row>
    <row r="1319" spans="1:28" ht="18" customHeight="1">
      <c r="A1319" s="5357"/>
      <c r="B1319" s="2896">
        <f>LARGE(B1294:B1318,1)+1</f>
        <v>26</v>
      </c>
      <c r="C1319" s="968"/>
      <c r="D1319" s="374"/>
      <c r="E1319" s="374"/>
      <c r="F1319" s="374"/>
      <c r="G1319" s="374"/>
      <c r="H1319" s="374"/>
      <c r="I1319" s="374"/>
      <c r="J1319" s="374"/>
      <c r="K1319" s="374"/>
      <c r="L1319" s="374"/>
      <c r="M1319" s="374"/>
      <c r="N1319" s="41"/>
      <c r="O1319" s="1326"/>
      <c r="P1319" s="1326"/>
      <c r="Q1319" s="1327"/>
      <c r="R1319" s="1328"/>
      <c r="S1319" s="1328"/>
      <c r="T1319" s="1328"/>
      <c r="U1319" s="1328"/>
      <c r="V1319" s="1329"/>
      <c r="W1319" s="5478"/>
      <c r="X1319" s="529"/>
      <c r="Y1319" s="5357"/>
      <c r="Z1319" s="1288" t="s">
        <v>1382</v>
      </c>
      <c r="AA1319"/>
      <c r="AB1319" s="529"/>
    </row>
    <row r="1320" spans="1:28" ht="18" customHeight="1">
      <c r="A1320" s="5357"/>
      <c r="B1320" s="2896">
        <f>LARGE(B1294:B1319,1)+1</f>
        <v>27</v>
      </c>
      <c r="C1320" s="968"/>
      <c r="D1320" s="374"/>
      <c r="E1320" s="374"/>
      <c r="F1320" s="374"/>
      <c r="G1320" s="374"/>
      <c r="H1320" s="374"/>
      <c r="I1320" s="374"/>
      <c r="J1320" s="374"/>
      <c r="K1320" s="374"/>
      <c r="L1320" s="374"/>
      <c r="M1320" s="374"/>
      <c r="N1320" s="41"/>
      <c r="O1320" s="1326"/>
      <c r="P1320" s="1326"/>
      <c r="Q1320" s="1327"/>
      <c r="R1320" s="1328"/>
      <c r="S1320" s="1328"/>
      <c r="T1320" s="1328"/>
      <c r="U1320" s="1328"/>
      <c r="V1320" s="1329"/>
      <c r="W1320" s="5478"/>
      <c r="X1320" s="529"/>
      <c r="Y1320" s="5357"/>
      <c r="Z1320" s="1288" t="s">
        <v>1382</v>
      </c>
      <c r="AA1320"/>
      <c r="AB1320" s="529"/>
    </row>
    <row r="1321" spans="1:28" ht="18" customHeight="1">
      <c r="A1321" s="5357"/>
      <c r="B1321" s="2896">
        <f>LARGE(B1294:B1320,1)+1</f>
        <v>28</v>
      </c>
      <c r="C1321" s="968"/>
      <c r="D1321" s="374"/>
      <c r="E1321" s="374"/>
      <c r="F1321" s="374"/>
      <c r="G1321" s="374"/>
      <c r="H1321" s="374"/>
      <c r="I1321" s="374"/>
      <c r="J1321" s="374"/>
      <c r="K1321" s="374"/>
      <c r="L1321" s="374"/>
      <c r="M1321" s="374"/>
      <c r="N1321" s="41"/>
      <c r="O1321" s="1326"/>
      <c r="P1321" s="1326"/>
      <c r="Q1321" s="1327"/>
      <c r="R1321" s="1328"/>
      <c r="S1321" s="1328"/>
      <c r="T1321" s="1328"/>
      <c r="U1321" s="1328"/>
      <c r="V1321" s="1329"/>
      <c r="W1321" s="5478"/>
      <c r="X1321" s="529"/>
      <c r="Y1321" s="5357"/>
      <c r="Z1321" s="1288" t="s">
        <v>1382</v>
      </c>
      <c r="AA1321"/>
      <c r="AB1321" s="529"/>
    </row>
    <row r="1322" spans="1:28" ht="18" customHeight="1">
      <c r="A1322" s="5357"/>
      <c r="B1322" s="2896">
        <f>LARGE(B1294:B1321,1)+1</f>
        <v>29</v>
      </c>
      <c r="C1322" s="968"/>
      <c r="D1322" s="374"/>
      <c r="E1322" s="374"/>
      <c r="F1322" s="374"/>
      <c r="G1322" s="374"/>
      <c r="H1322" s="374"/>
      <c r="I1322" s="374"/>
      <c r="J1322" s="374"/>
      <c r="K1322" s="374"/>
      <c r="L1322" s="374"/>
      <c r="M1322" s="374"/>
      <c r="N1322" s="41"/>
      <c r="O1322" s="1326"/>
      <c r="P1322" s="1326"/>
      <c r="Q1322" s="1327"/>
      <c r="R1322" s="1328"/>
      <c r="S1322" s="1328"/>
      <c r="T1322" s="1328"/>
      <c r="U1322" s="1328"/>
      <c r="V1322" s="1329"/>
      <c r="W1322" s="5478"/>
      <c r="X1322" s="529"/>
      <c r="Y1322" s="5357"/>
      <c r="Z1322" s="1288" t="s">
        <v>1382</v>
      </c>
      <c r="AA1322"/>
      <c r="AB1322" s="529"/>
    </row>
    <row r="1323" spans="1:28" ht="18" customHeight="1">
      <c r="A1323" s="5357"/>
      <c r="B1323" s="2896">
        <f>LARGE(B1294:B1322,1)+1</f>
        <v>30</v>
      </c>
      <c r="C1323" s="968"/>
      <c r="D1323" s="374"/>
      <c r="E1323" s="374"/>
      <c r="F1323" s="374"/>
      <c r="G1323" s="374"/>
      <c r="H1323" s="374"/>
      <c r="I1323" s="374"/>
      <c r="J1323" s="374"/>
      <c r="K1323" s="374"/>
      <c r="L1323" s="374"/>
      <c r="M1323" s="374"/>
      <c r="N1323" s="41"/>
      <c r="O1323" s="1326"/>
      <c r="P1323" s="1326"/>
      <c r="Q1323" s="1327"/>
      <c r="R1323" s="1328"/>
      <c r="S1323" s="1328"/>
      <c r="T1323" s="1328"/>
      <c r="U1323" s="1328"/>
      <c r="V1323" s="1329"/>
      <c r="W1323" s="5478"/>
      <c r="X1323" s="529"/>
      <c r="Y1323" s="5357"/>
      <c r="Z1323" s="1288" t="s">
        <v>1382</v>
      </c>
      <c r="AA1323"/>
      <c r="AB1323" s="529"/>
    </row>
    <row r="1324" spans="1:28" ht="18" customHeight="1">
      <c r="A1324" s="5357"/>
      <c r="B1324" s="2896">
        <f>LARGE(B1294:B1323,1)+1</f>
        <v>31</v>
      </c>
      <c r="C1324" s="968"/>
      <c r="D1324" s="374"/>
      <c r="E1324" s="374"/>
      <c r="F1324" s="374"/>
      <c r="G1324" s="374"/>
      <c r="H1324" s="374"/>
      <c r="I1324" s="374"/>
      <c r="J1324" s="374"/>
      <c r="K1324" s="374"/>
      <c r="L1324" s="374"/>
      <c r="M1324" s="374"/>
      <c r="N1324" s="41"/>
      <c r="O1324" s="1326"/>
      <c r="P1324" s="1326"/>
      <c r="Q1324" s="1327"/>
      <c r="R1324" s="1328"/>
      <c r="S1324" s="1328"/>
      <c r="T1324" s="1328"/>
      <c r="U1324" s="1328"/>
      <c r="V1324" s="1329"/>
      <c r="W1324" s="5478"/>
      <c r="X1324" s="529"/>
      <c r="Y1324" s="5357"/>
      <c r="Z1324" s="1288" t="s">
        <v>1382</v>
      </c>
      <c r="AA1324"/>
      <c r="AB1324" s="529"/>
    </row>
    <row r="1325" spans="1:28" ht="18" customHeight="1">
      <c r="A1325" s="5357"/>
      <c r="B1325" s="2896">
        <f>LARGE(B1294:B1324,1)+1</f>
        <v>32</v>
      </c>
      <c r="C1325" s="968"/>
      <c r="D1325" s="374"/>
      <c r="E1325" s="374"/>
      <c r="F1325" s="374"/>
      <c r="G1325" s="374"/>
      <c r="H1325" s="374"/>
      <c r="I1325" s="374"/>
      <c r="J1325" s="374"/>
      <c r="K1325" s="374"/>
      <c r="L1325" s="374"/>
      <c r="M1325" s="374"/>
      <c r="N1325" s="41"/>
      <c r="O1325" s="1326"/>
      <c r="P1325" s="1326"/>
      <c r="Q1325" s="1327"/>
      <c r="R1325" s="1328"/>
      <c r="S1325" s="1328"/>
      <c r="T1325" s="1328"/>
      <c r="U1325" s="1328"/>
      <c r="V1325" s="1329"/>
      <c r="W1325" s="5478"/>
      <c r="X1325" s="529"/>
      <c r="Y1325" s="5357"/>
      <c r="Z1325" s="1288" t="s">
        <v>1382</v>
      </c>
      <c r="AA1325"/>
      <c r="AB1325" s="529"/>
    </row>
    <row r="1326" spans="1:28" ht="18" customHeight="1">
      <c r="A1326" s="5357"/>
      <c r="B1326" s="2896">
        <f>LARGE(B1294:B1325,1)+1</f>
        <v>33</v>
      </c>
      <c r="C1326" s="968"/>
      <c r="D1326" s="374"/>
      <c r="E1326" s="374"/>
      <c r="F1326" s="374"/>
      <c r="G1326" s="374"/>
      <c r="H1326" s="374"/>
      <c r="I1326" s="374"/>
      <c r="J1326" s="374"/>
      <c r="K1326" s="374"/>
      <c r="L1326" s="374"/>
      <c r="M1326" s="374"/>
      <c r="N1326" s="41"/>
      <c r="O1326" s="1326"/>
      <c r="P1326" s="1326"/>
      <c r="Q1326" s="1327"/>
      <c r="R1326" s="1328"/>
      <c r="S1326" s="1328"/>
      <c r="T1326" s="1328"/>
      <c r="U1326" s="1328"/>
      <c r="V1326" s="1329"/>
      <c r="W1326" s="5478"/>
      <c r="X1326" s="529"/>
      <c r="Y1326" s="5357"/>
      <c r="Z1326" s="1288" t="s">
        <v>1382</v>
      </c>
      <c r="AA1326"/>
      <c r="AB1326" s="529"/>
    </row>
    <row r="1327" spans="1:28" ht="18" customHeight="1">
      <c r="A1327" s="5357"/>
      <c r="B1327" s="2896">
        <f>LARGE(B1294:B1326,1)+1</f>
        <v>34</v>
      </c>
      <c r="C1327" s="969"/>
      <c r="D1327" s="374"/>
      <c r="E1327" s="374"/>
      <c r="F1327" s="374"/>
      <c r="G1327" s="374"/>
      <c r="H1327" s="374"/>
      <c r="I1327" s="374"/>
      <c r="J1327" s="374"/>
      <c r="K1327" s="374"/>
      <c r="L1327" s="374"/>
      <c r="M1327" s="374"/>
      <c r="N1327" s="41"/>
      <c r="O1327" s="1326"/>
      <c r="P1327" s="1326"/>
      <c r="Q1327" s="1327"/>
      <c r="R1327" s="1328"/>
      <c r="S1327" s="1328"/>
      <c r="T1327" s="1328"/>
      <c r="U1327" s="1328"/>
      <c r="V1327" s="1329"/>
      <c r="W1327" s="5478"/>
      <c r="X1327" s="529"/>
      <c r="Y1327" s="5357"/>
      <c r="Z1327" s="1288" t="s">
        <v>1382</v>
      </c>
      <c r="AA1327"/>
      <c r="AB1327" s="529"/>
    </row>
    <row r="1328" spans="1:28" ht="18" customHeight="1">
      <c r="A1328" s="5357"/>
      <c r="B1328" s="2896">
        <f>LARGE(B1294:B1327,1)+1</f>
        <v>35</v>
      </c>
      <c r="C1328" s="969"/>
      <c r="D1328" s="374"/>
      <c r="E1328" s="374"/>
      <c r="F1328" s="374"/>
      <c r="G1328" s="374"/>
      <c r="H1328" s="374"/>
      <c r="I1328" s="374"/>
      <c r="J1328" s="374"/>
      <c r="K1328" s="374"/>
      <c r="L1328" s="374"/>
      <c r="M1328" s="374"/>
      <c r="N1328" s="41"/>
      <c r="O1328" s="1326"/>
      <c r="P1328" s="1326"/>
      <c r="Q1328" s="1327"/>
      <c r="R1328" s="1328"/>
      <c r="S1328" s="1328"/>
      <c r="T1328" s="1328"/>
      <c r="U1328" s="1328"/>
      <c r="V1328" s="1329"/>
      <c r="W1328" s="5478"/>
      <c r="X1328" s="529"/>
      <c r="Y1328" s="5357"/>
      <c r="Z1328" s="1288" t="s">
        <v>1382</v>
      </c>
      <c r="AA1328"/>
      <c r="AB1328" s="529"/>
    </row>
    <row r="1329" spans="1:28" ht="18" customHeight="1">
      <c r="A1329" s="5357"/>
      <c r="B1329" s="2896">
        <f>LARGE(B1294:B1328,1)+1</f>
        <v>36</v>
      </c>
      <c r="C1329" s="969"/>
      <c r="D1329" s="374"/>
      <c r="E1329" s="374"/>
      <c r="F1329" s="374"/>
      <c r="G1329" s="374"/>
      <c r="H1329" s="374"/>
      <c r="I1329" s="374"/>
      <c r="J1329" s="374"/>
      <c r="K1329" s="374"/>
      <c r="L1329" s="374"/>
      <c r="M1329" s="374"/>
      <c r="N1329" s="41"/>
      <c r="O1329" s="1326"/>
      <c r="P1329" s="1326"/>
      <c r="Q1329" s="1327"/>
      <c r="R1329" s="1328"/>
      <c r="S1329" s="1328"/>
      <c r="T1329" s="1328"/>
      <c r="U1329" s="1328"/>
      <c r="V1329" s="1329"/>
      <c r="W1329" s="5478"/>
      <c r="X1329" s="529"/>
      <c r="Y1329" s="5357"/>
      <c r="Z1329" s="1288" t="s">
        <v>1382</v>
      </c>
      <c r="AA1329"/>
      <c r="AB1329" s="529"/>
    </row>
    <row r="1330" spans="1:28" ht="18" customHeight="1">
      <c r="A1330" s="5357"/>
      <c r="B1330" s="2896">
        <f>LARGE(B1294:B1329,1)+1</f>
        <v>37</v>
      </c>
      <c r="C1330" s="969"/>
      <c r="D1330" s="374"/>
      <c r="E1330" s="374"/>
      <c r="F1330" s="374"/>
      <c r="G1330" s="374"/>
      <c r="H1330" s="374"/>
      <c r="I1330" s="374"/>
      <c r="J1330" s="374"/>
      <c r="K1330" s="374"/>
      <c r="L1330" s="374"/>
      <c r="M1330" s="374"/>
      <c r="N1330" s="41"/>
      <c r="O1330" s="1326"/>
      <c r="P1330" s="1326"/>
      <c r="Q1330" s="1327"/>
      <c r="R1330" s="1328"/>
      <c r="S1330" s="1328"/>
      <c r="T1330" s="1328"/>
      <c r="U1330" s="1328"/>
      <c r="V1330" s="1329"/>
      <c r="W1330" s="5478"/>
      <c r="X1330" s="529"/>
      <c r="Y1330" s="5357"/>
      <c r="Z1330" s="1288" t="s">
        <v>1382</v>
      </c>
      <c r="AA1330"/>
      <c r="AB1330" s="529"/>
    </row>
    <row r="1331" spans="1:28" ht="18" customHeight="1">
      <c r="A1331" s="5357"/>
      <c r="B1331" s="2896">
        <f>LARGE(B1294:B1330,1)+1</f>
        <v>38</v>
      </c>
      <c r="C1331" s="969"/>
      <c r="D1331" s="374"/>
      <c r="E1331" s="374"/>
      <c r="F1331" s="374"/>
      <c r="G1331" s="374"/>
      <c r="H1331" s="374"/>
      <c r="I1331" s="374"/>
      <c r="J1331" s="374"/>
      <c r="K1331" s="374"/>
      <c r="L1331" s="374"/>
      <c r="M1331" s="374"/>
      <c r="N1331" s="41"/>
      <c r="O1331" s="1326"/>
      <c r="P1331" s="1326"/>
      <c r="Q1331" s="1327"/>
      <c r="R1331" s="1328"/>
      <c r="S1331" s="1328"/>
      <c r="T1331" s="1328"/>
      <c r="U1331" s="1328"/>
      <c r="V1331" s="1329"/>
      <c r="W1331" s="5478"/>
      <c r="X1331" s="529"/>
      <c r="Y1331" s="5357"/>
      <c r="Z1331" s="1288" t="s">
        <v>1382</v>
      </c>
      <c r="AA1331"/>
      <c r="AB1331" s="529"/>
    </row>
    <row r="1332" spans="1:28" ht="18" customHeight="1">
      <c r="A1332" s="5357"/>
      <c r="B1332" s="2896">
        <f>LARGE(B1294:B1331,1)+1</f>
        <v>39</v>
      </c>
      <c r="C1332" s="969"/>
      <c r="D1332" s="374"/>
      <c r="E1332" s="374"/>
      <c r="F1332" s="374"/>
      <c r="G1332" s="374"/>
      <c r="H1332" s="374"/>
      <c r="I1332" s="374"/>
      <c r="J1332" s="374"/>
      <c r="K1332" s="374"/>
      <c r="L1332" s="374"/>
      <c r="M1332" s="374"/>
      <c r="N1332" s="41"/>
      <c r="O1332" s="1326"/>
      <c r="P1332" s="1326"/>
      <c r="Q1332" s="1327"/>
      <c r="R1332" s="1328"/>
      <c r="S1332" s="1328"/>
      <c r="T1332" s="1328"/>
      <c r="U1332" s="1328"/>
      <c r="V1332" s="1329"/>
      <c r="W1332" s="5478"/>
      <c r="X1332" s="529"/>
      <c r="Y1332" s="5357"/>
      <c r="Z1332" s="1288" t="s">
        <v>1382</v>
      </c>
      <c r="AA1332"/>
      <c r="AB1332" s="529"/>
    </row>
    <row r="1333" spans="1:28" ht="18" customHeight="1">
      <c r="A1333" s="5357"/>
      <c r="B1333" s="2896">
        <f>LARGE(B1294:B1332,1)+1</f>
        <v>40</v>
      </c>
      <c r="C1333" s="969"/>
      <c r="D1333" s="374"/>
      <c r="E1333" s="374"/>
      <c r="F1333" s="374"/>
      <c r="G1333" s="374"/>
      <c r="H1333" s="374"/>
      <c r="I1333" s="374"/>
      <c r="J1333" s="374"/>
      <c r="K1333" s="374"/>
      <c r="L1333" s="374"/>
      <c r="M1333" s="374"/>
      <c r="N1333" s="41"/>
      <c r="O1333" s="1326"/>
      <c r="P1333" s="1326"/>
      <c r="Q1333" s="1327"/>
      <c r="R1333" s="1328"/>
      <c r="S1333" s="1328"/>
      <c r="T1333" s="1328"/>
      <c r="U1333" s="1328"/>
      <c r="V1333" s="1329"/>
      <c r="W1333" s="5478"/>
      <c r="X1333" s="529"/>
      <c r="Y1333" s="5357"/>
      <c r="Z1333" s="1288" t="s">
        <v>1382</v>
      </c>
      <c r="AA1333"/>
      <c r="AB1333" s="529"/>
    </row>
    <row r="1334" spans="1:28" ht="18" customHeight="1">
      <c r="A1334" s="5357"/>
      <c r="B1334" s="2896">
        <f>LARGE(B1294:B1333,1)+1</f>
        <v>41</v>
      </c>
      <c r="C1334" s="42"/>
      <c r="D1334" s="10"/>
      <c r="E1334" s="10"/>
      <c r="F1334" s="10"/>
      <c r="G1334" s="10"/>
      <c r="H1334" s="10"/>
      <c r="I1334" s="43"/>
      <c r="J1334" s="43"/>
      <c r="K1334" s="43"/>
      <c r="L1334" s="43"/>
      <c r="M1334" s="43"/>
      <c r="N1334" s="44"/>
      <c r="O1334" s="1326"/>
      <c r="P1334" s="1326"/>
      <c r="Q1334" s="1327"/>
      <c r="R1334" s="1328"/>
      <c r="S1334" s="1328"/>
      <c r="T1334" s="1328"/>
      <c r="U1334" s="1328"/>
      <c r="V1334" s="1329"/>
      <c r="W1334" s="5478"/>
      <c r="X1334" s="529"/>
      <c r="Y1334" s="5357"/>
      <c r="Z1334" s="1288" t="s">
        <v>1382</v>
      </c>
      <c r="AA1334"/>
      <c r="AB1334" s="529"/>
    </row>
    <row r="1335" spans="1:28" ht="18" customHeight="1">
      <c r="A1335" s="5357"/>
      <c r="B1335" s="5574"/>
      <c r="C1335" s="5575"/>
      <c r="D1335" s="5575"/>
      <c r="E1335" s="5575"/>
      <c r="F1335" s="5575"/>
      <c r="G1335" s="5575"/>
      <c r="H1335" s="5575"/>
      <c r="I1335" s="5575"/>
      <c r="J1335" s="5575"/>
      <c r="K1335" s="5575"/>
      <c r="L1335" s="5575"/>
      <c r="M1335" s="5575"/>
      <c r="N1335" s="5576"/>
      <c r="O1335" s="1326"/>
      <c r="P1335" s="1326"/>
      <c r="Q1335" s="1327"/>
      <c r="R1335" s="1328"/>
      <c r="S1335" s="1328"/>
      <c r="T1335" s="1328"/>
      <c r="U1335" s="1328"/>
      <c r="V1335" s="1329"/>
      <c r="W1335" s="5478"/>
      <c r="X1335" s="529"/>
      <c r="Y1335" s="5357"/>
      <c r="Z1335" s="1288" t="s">
        <v>1382</v>
      </c>
      <c r="AA1335"/>
      <c r="AB1335" s="529"/>
    </row>
    <row r="1336" spans="1:28" ht="18" customHeight="1">
      <c r="A1336" s="5357"/>
      <c r="B1336" s="1393" t="s">
        <v>248</v>
      </c>
      <c r="C1336" s="1508" t="s">
        <v>272</v>
      </c>
      <c r="D1336" s="5469"/>
      <c r="E1336" s="5329"/>
      <c r="F1336" s="5329"/>
      <c r="G1336" s="5329"/>
      <c r="H1336" s="5329"/>
      <c r="I1336" s="5329"/>
      <c r="J1336" s="5329"/>
      <c r="K1336" s="5329"/>
      <c r="L1336" s="5329"/>
      <c r="M1336" s="5329"/>
      <c r="N1336" s="5330"/>
      <c r="O1336" s="1326"/>
      <c r="P1336" s="1326"/>
      <c r="Q1336" s="1327"/>
      <c r="R1336" s="1328"/>
      <c r="S1336" s="1328"/>
      <c r="T1336" s="1328"/>
      <c r="U1336" s="1328"/>
      <c r="V1336" s="1329"/>
      <c r="W1336" s="5478"/>
      <c r="X1336" s="529"/>
      <c r="Y1336" s="5357"/>
      <c r="Z1336" s="1288" t="s">
        <v>1382</v>
      </c>
      <c r="AA1336"/>
      <c r="AB1336" s="529"/>
    </row>
    <row r="1337" spans="1:28" ht="18" customHeight="1">
      <c r="A1337" s="5357"/>
      <c r="B1337" s="5562"/>
      <c r="C1337" s="5563"/>
      <c r="D1337" s="5563"/>
      <c r="E1337" s="5563"/>
      <c r="F1337" s="5563"/>
      <c r="G1337" s="5563"/>
      <c r="H1337" s="5563"/>
      <c r="I1337" s="5563"/>
      <c r="J1337" s="5563"/>
      <c r="K1337" s="5563"/>
      <c r="L1337" s="5563"/>
      <c r="M1337" s="5563"/>
      <c r="N1337" s="5564"/>
      <c r="O1337" s="1326"/>
      <c r="P1337" s="1326"/>
      <c r="Q1337" s="1327"/>
      <c r="R1337" s="1328"/>
      <c r="S1337" s="1328"/>
      <c r="T1337" s="1328"/>
      <c r="U1337" s="1328"/>
      <c r="V1337" s="1329"/>
      <c r="W1337" s="5478"/>
      <c r="X1337" s="529"/>
      <c r="Y1337" s="5357"/>
      <c r="Z1337" s="1288" t="s">
        <v>1382</v>
      </c>
      <c r="AA1337"/>
      <c r="AB1337" s="529"/>
    </row>
    <row r="1338" spans="1:28" ht="18" customHeight="1">
      <c r="A1338" s="5357"/>
      <c r="B1338" s="5466" t="s">
        <v>1255</v>
      </c>
      <c r="C1338" s="5467"/>
      <c r="D1338" s="5467"/>
      <c r="E1338" s="5467"/>
      <c r="F1338" s="5467"/>
      <c r="G1338" s="5467"/>
      <c r="H1338" s="5467"/>
      <c r="I1338" s="5467"/>
      <c r="J1338" s="5467"/>
      <c r="K1338" s="5467"/>
      <c r="L1338" s="5467"/>
      <c r="M1338" s="5467"/>
      <c r="N1338" s="5468"/>
      <c r="O1338" s="1326"/>
      <c r="P1338" s="1326"/>
      <c r="Q1338" s="1327"/>
      <c r="R1338" s="1328"/>
      <c r="S1338" s="1328"/>
      <c r="T1338" s="1328"/>
      <c r="U1338" s="1328"/>
      <c r="V1338" s="1329"/>
      <c r="W1338" s="5478"/>
      <c r="X1338" s="529"/>
      <c r="Y1338" s="5357"/>
      <c r="Z1338" s="1288" t="s">
        <v>1382</v>
      </c>
      <c r="AA1338"/>
      <c r="AB1338" s="529"/>
    </row>
    <row r="1339" spans="1:28" ht="18" customHeight="1">
      <c r="A1339" s="5357"/>
      <c r="B1339" s="1395" t="s">
        <v>31</v>
      </c>
      <c r="C1339" s="37">
        <v>0.05</v>
      </c>
      <c r="D1339" s="1060">
        <v>0.05</v>
      </c>
      <c r="E1339" s="35">
        <v>0.05</v>
      </c>
      <c r="F1339" s="944" t="s">
        <v>307</v>
      </c>
      <c r="G1339" s="72">
        <v>4</v>
      </c>
      <c r="H1339" s="1060">
        <v>0.31</v>
      </c>
      <c r="I1339" s="980">
        <v>4</v>
      </c>
      <c r="K1339" s="944" t="s">
        <v>308</v>
      </c>
      <c r="L1339" s="72">
        <v>4</v>
      </c>
      <c r="M1339" s="1061">
        <v>0.6</v>
      </c>
      <c r="N1339" s="38">
        <v>0.6</v>
      </c>
      <c r="O1339" s="1326"/>
      <c r="P1339" s="1326"/>
      <c r="Q1339" s="1327"/>
      <c r="R1339" s="1328"/>
      <c r="S1339" s="1328"/>
      <c r="T1339" s="1328"/>
      <c r="U1339" s="1328"/>
      <c r="V1339" s="1329"/>
      <c r="W1339" s="5478"/>
      <c r="X1339" s="529"/>
      <c r="Y1339" s="5357"/>
      <c r="Z1339" s="1288" t="s">
        <v>1382</v>
      </c>
      <c r="AA1339"/>
      <c r="AB1339" s="529"/>
    </row>
    <row r="1340" spans="1:28" ht="18" customHeight="1">
      <c r="A1340" s="5357"/>
      <c r="B1340" s="5652" t="s">
        <v>388</v>
      </c>
      <c r="C1340" s="5653"/>
      <c r="D1340" s="5653"/>
      <c r="E1340" s="5653"/>
      <c r="F1340" s="5653"/>
      <c r="G1340" s="5653"/>
      <c r="H1340" s="5653"/>
      <c r="I1340" s="5653"/>
      <c r="J1340" s="5653"/>
      <c r="K1340" s="5653"/>
      <c r="L1340" s="5653"/>
      <c r="M1340" s="5653"/>
      <c r="N1340" s="5654"/>
      <c r="O1340" s="1326"/>
      <c r="P1340" s="1326"/>
      <c r="Q1340" s="1327"/>
      <c r="R1340" s="1328"/>
      <c r="S1340" s="1328"/>
      <c r="T1340" s="1328"/>
      <c r="U1340" s="1328"/>
      <c r="V1340" s="1329"/>
      <c r="W1340" s="5478"/>
      <c r="X1340" s="529"/>
      <c r="Y1340" s="5357"/>
      <c r="Z1340" s="1288" t="s">
        <v>1382</v>
      </c>
      <c r="AA1340"/>
      <c r="AB1340" s="529"/>
    </row>
    <row r="1341" spans="1:28" ht="18" customHeight="1">
      <c r="A1341" s="5357"/>
      <c r="B1341" s="1396" t="s">
        <v>27</v>
      </c>
      <c r="C1341" s="984" t="s">
        <v>1276</v>
      </c>
      <c r="D1341" s="985"/>
      <c r="E1341" s="985"/>
      <c r="F1341" s="985"/>
      <c r="G1341" s="985"/>
      <c r="H1341" s="985"/>
      <c r="I1341" s="986"/>
      <c r="J1341" s="986"/>
      <c r="K1341" s="986"/>
      <c r="L1341" s="986"/>
      <c r="M1341" s="986"/>
      <c r="N1341" s="29"/>
      <c r="O1341" s="1326"/>
      <c r="P1341" s="1326"/>
      <c r="Q1341" s="1327"/>
      <c r="R1341" s="1328"/>
      <c r="S1341" s="1328"/>
      <c r="T1341" s="1328"/>
      <c r="U1341" s="1328"/>
      <c r="V1341" s="1329"/>
      <c r="W1341" s="5478"/>
      <c r="X1341" s="529"/>
      <c r="Y1341" s="5357"/>
      <c r="Z1341" s="1288" t="s">
        <v>1382</v>
      </c>
      <c r="AA1341"/>
      <c r="AB1341" s="529"/>
    </row>
    <row r="1342" spans="1:28" ht="18" customHeight="1">
      <c r="A1342" s="5357"/>
      <c r="B1342" s="5314" t="s">
        <v>30</v>
      </c>
      <c r="C1342" s="987" t="s">
        <v>32</v>
      </c>
      <c r="D1342" s="985"/>
      <c r="E1342" s="985"/>
      <c r="F1342" s="985"/>
      <c r="G1342" s="985"/>
      <c r="H1342" s="985"/>
      <c r="I1342" s="986"/>
      <c r="J1342" s="986"/>
      <c r="K1342" s="986"/>
      <c r="L1342" s="986"/>
      <c r="M1342" s="986"/>
      <c r="N1342" s="29"/>
      <c r="O1342" s="1326"/>
      <c r="P1342" s="1326"/>
      <c r="Q1342" s="1327"/>
      <c r="R1342" s="1328"/>
      <c r="S1342" s="1328"/>
      <c r="T1342" s="1328"/>
      <c r="U1342" s="1328"/>
      <c r="V1342" s="1329"/>
      <c r="W1342" s="5478"/>
      <c r="X1342" s="529"/>
      <c r="Y1342" s="5357"/>
      <c r="Z1342" s="1288" t="s">
        <v>1382</v>
      </c>
      <c r="AA1342"/>
      <c r="AB1342" s="529"/>
    </row>
    <row r="1343" spans="1:28" ht="18" customHeight="1">
      <c r="A1343" s="5357"/>
      <c r="B1343" s="5314"/>
      <c r="C1343" s="987" t="s">
        <v>1259</v>
      </c>
      <c r="D1343" s="985"/>
      <c r="E1343" s="985"/>
      <c r="F1343" s="985"/>
      <c r="G1343" s="985"/>
      <c r="H1343" s="985"/>
      <c r="I1343" s="986"/>
      <c r="J1343" s="986"/>
      <c r="K1343" s="986"/>
      <c r="L1343" s="986"/>
      <c r="M1343" s="986"/>
      <c r="N1343" s="29"/>
      <c r="O1343" s="1326"/>
      <c r="P1343" s="1326"/>
      <c r="Q1343" s="1327"/>
      <c r="R1343" s="1328"/>
      <c r="S1343" s="1328"/>
      <c r="T1343" s="1328"/>
      <c r="U1343" s="1328"/>
      <c r="V1343" s="1329"/>
      <c r="W1343" s="5478"/>
      <c r="X1343" s="529"/>
      <c r="Y1343" s="5357"/>
      <c r="Z1343" s="1288" t="s">
        <v>1382</v>
      </c>
      <c r="AA1343"/>
      <c r="AB1343" s="529"/>
    </row>
    <row r="1344" spans="1:28" ht="18" customHeight="1">
      <c r="A1344" s="5357"/>
      <c r="B1344" s="5314"/>
      <c r="C1344" s="987" t="s">
        <v>1268</v>
      </c>
      <c r="D1344" s="985"/>
      <c r="E1344" s="985"/>
      <c r="F1344" s="985"/>
      <c r="G1344" s="985"/>
      <c r="H1344" s="985"/>
      <c r="I1344" s="986"/>
      <c r="J1344" s="986"/>
      <c r="K1344" s="986"/>
      <c r="L1344" s="986"/>
      <c r="M1344" s="986"/>
      <c r="N1344" s="29"/>
      <c r="O1344" s="1326"/>
      <c r="P1344" s="1326"/>
      <c r="Q1344" s="1327"/>
      <c r="R1344" s="1328"/>
      <c r="S1344" s="1328"/>
      <c r="T1344" s="1328"/>
      <c r="U1344" s="1328"/>
      <c r="V1344" s="1329"/>
      <c r="W1344" s="5478"/>
      <c r="X1344" s="529"/>
      <c r="Y1344" s="5357"/>
      <c r="Z1344" s="1288" t="s">
        <v>1382</v>
      </c>
      <c r="AA1344"/>
      <c r="AB1344" s="529"/>
    </row>
    <row r="1345" spans="1:28" ht="18" customHeight="1">
      <c r="A1345" s="5357"/>
      <c r="B1345" s="1397" t="s">
        <v>248</v>
      </c>
      <c r="C1345" s="988" t="s">
        <v>279</v>
      </c>
      <c r="D1345" s="985"/>
      <c r="E1345" s="985"/>
      <c r="F1345" s="985"/>
      <c r="G1345" s="985"/>
      <c r="H1345" s="985"/>
      <c r="I1345" s="986"/>
      <c r="J1345" s="986"/>
      <c r="K1345" s="986"/>
      <c r="L1345" s="986"/>
      <c r="M1345" s="986"/>
      <c r="N1345" s="29"/>
      <c r="O1345" s="1326"/>
      <c r="P1345" s="1326"/>
      <c r="Q1345" s="1327"/>
      <c r="R1345" s="1328"/>
      <c r="S1345" s="1328"/>
      <c r="T1345" s="1328"/>
      <c r="U1345" s="1328"/>
      <c r="V1345" s="1329"/>
      <c r="W1345" s="5478"/>
      <c r="X1345" s="529"/>
      <c r="Y1345" s="5357"/>
      <c r="Z1345" s="1288" t="s">
        <v>1382</v>
      </c>
      <c r="AA1345"/>
      <c r="AB1345" s="529"/>
    </row>
    <row r="1346" spans="1:28" ht="18" customHeight="1">
      <c r="A1346" s="5357"/>
      <c r="B1346" s="1398" t="s">
        <v>12</v>
      </c>
      <c r="C1346" s="989" t="s">
        <v>23</v>
      </c>
      <c r="D1346" s="985"/>
      <c r="E1346" s="985"/>
      <c r="F1346" s="985"/>
      <c r="G1346" s="985"/>
      <c r="H1346" s="985"/>
      <c r="I1346" s="986"/>
      <c r="J1346" s="986"/>
      <c r="K1346" s="986"/>
      <c r="L1346" s="986"/>
      <c r="M1346" s="986"/>
      <c r="N1346" s="29"/>
      <c r="O1346" s="1326"/>
      <c r="P1346" s="1326"/>
      <c r="Q1346" s="1327"/>
      <c r="R1346" s="1328"/>
      <c r="S1346" s="1328"/>
      <c r="T1346" s="1328"/>
      <c r="U1346" s="1328"/>
      <c r="V1346" s="1329"/>
      <c r="W1346" s="5478"/>
      <c r="X1346" s="529"/>
      <c r="Y1346" s="5357"/>
      <c r="Z1346" s="1288" t="s">
        <v>1382</v>
      </c>
      <c r="AA1346"/>
      <c r="AB1346" s="529"/>
    </row>
    <row r="1347" spans="1:28" ht="18" customHeight="1">
      <c r="A1347" s="5357"/>
      <c r="B1347" s="1399"/>
      <c r="C1347" s="990" t="s">
        <v>1258</v>
      </c>
      <c r="D1347" s="985"/>
      <c r="E1347" s="985"/>
      <c r="F1347" s="985"/>
      <c r="G1347" s="985"/>
      <c r="H1347" s="985"/>
      <c r="I1347" s="986"/>
      <c r="J1347" s="986"/>
      <c r="K1347" s="986"/>
      <c r="L1347" s="986"/>
      <c r="M1347" s="986"/>
      <c r="N1347" s="29"/>
      <c r="O1347" s="1326"/>
      <c r="P1347" s="1326"/>
      <c r="Q1347" s="1327"/>
      <c r="R1347" s="1328"/>
      <c r="S1347" s="1328"/>
      <c r="T1347" s="1328"/>
      <c r="U1347" s="1328"/>
      <c r="V1347" s="1329"/>
      <c r="W1347" s="5478"/>
      <c r="X1347" s="529"/>
      <c r="Y1347" s="5357"/>
      <c r="Z1347" s="1288" t="s">
        <v>1382</v>
      </c>
      <c r="AA1347"/>
      <c r="AB1347" s="529"/>
    </row>
    <row r="1348" spans="1:28" ht="18" customHeight="1">
      <c r="A1348" s="5357"/>
      <c r="B1348" s="1399" t="s">
        <v>13</v>
      </c>
      <c r="C1348" s="991" t="s">
        <v>24</v>
      </c>
      <c r="D1348" s="985"/>
      <c r="E1348" s="985"/>
      <c r="F1348" s="985"/>
      <c r="G1348" s="985"/>
      <c r="H1348" s="985"/>
      <c r="I1348" s="986"/>
      <c r="J1348" s="986"/>
      <c r="K1348" s="986"/>
      <c r="L1348" s="986"/>
      <c r="M1348" s="986"/>
      <c r="N1348" s="29"/>
      <c r="O1348" s="1326"/>
      <c r="P1348" s="1326"/>
      <c r="Q1348" s="1327"/>
      <c r="R1348" s="1328"/>
      <c r="S1348" s="1328"/>
      <c r="T1348" s="1328"/>
      <c r="U1348" s="1328"/>
      <c r="V1348" s="1329"/>
      <c r="W1348" s="5478"/>
      <c r="X1348" s="529"/>
      <c r="Y1348" s="5357"/>
      <c r="Z1348" s="1288" t="s">
        <v>1382</v>
      </c>
      <c r="AA1348"/>
      <c r="AB1348" s="529"/>
    </row>
    <row r="1349" spans="1:28" ht="18" customHeight="1">
      <c r="A1349" s="5357"/>
      <c r="B1349" s="24" t="s">
        <v>253</v>
      </c>
      <c r="C1349" s="5320" t="str">
        <f ca="1">CELL("nomfichier")</f>
        <v>E:\0-UPRT\1-UPRT.FR-SITE-WEB\ff-fiches-fabrications\ff-fiches-fabrication-maj-08-2020\[ff-14.B-restauration-10.postits-portions.xlsx]Nota</v>
      </c>
      <c r="D1349" s="5320"/>
      <c r="E1349" s="5320"/>
      <c r="F1349" s="5320"/>
      <c r="G1349" s="5320"/>
      <c r="H1349" s="5320"/>
      <c r="I1349" s="5320"/>
      <c r="J1349" s="5320"/>
      <c r="K1349" s="5320"/>
      <c r="L1349" s="5320"/>
      <c r="M1349" s="5320"/>
      <c r="N1349" s="5321"/>
      <c r="O1349" s="1326"/>
      <c r="P1349" s="1326"/>
      <c r="Q1349" s="1327"/>
      <c r="R1349" s="1328"/>
      <c r="S1349" s="1328"/>
      <c r="T1349" s="1328"/>
      <c r="U1349" s="1328"/>
      <c r="V1349" s="1329"/>
      <c r="W1349" s="5478"/>
      <c r="X1349" s="529"/>
      <c r="Y1349" s="5357"/>
      <c r="Z1349" s="1288" t="s">
        <v>1382</v>
      </c>
      <c r="AA1349"/>
      <c r="AB1349" s="529"/>
    </row>
    <row r="1350" spans="1:28" ht="18" customHeight="1">
      <c r="A1350" s="5357"/>
      <c r="B1350" s="1325" t="s">
        <v>255</v>
      </c>
      <c r="C1350" s="5299" t="s">
        <v>1437</v>
      </c>
      <c r="D1350" s="5299"/>
      <c r="E1350" s="5299"/>
      <c r="F1350" s="5299"/>
      <c r="G1350" s="5299"/>
      <c r="H1350" s="5299"/>
      <c r="I1350" s="5299"/>
      <c r="J1350" s="5299"/>
      <c r="K1350" s="5299"/>
      <c r="L1350" s="5299"/>
      <c r="M1350" s="5299"/>
      <c r="N1350" s="5322"/>
      <c r="O1350" s="1326"/>
      <c r="P1350" s="1326"/>
      <c r="Q1350" s="1327"/>
      <c r="R1350" s="1328"/>
      <c r="S1350" s="1328"/>
      <c r="T1350" s="1328"/>
      <c r="U1350" s="1328"/>
      <c r="V1350" s="1329"/>
      <c r="W1350" s="5478"/>
      <c r="X1350" s="529"/>
      <c r="Y1350" s="5357"/>
      <c r="Z1350" s="1288" t="s">
        <v>1382</v>
      </c>
      <c r="AA1350"/>
      <c r="AB1350" s="529"/>
    </row>
    <row r="1351" spans="1:28" ht="18" customHeight="1" thickBot="1">
      <c r="A1351" s="5357"/>
      <c r="B1351" s="5300" t="s">
        <v>258</v>
      </c>
      <c r="C1351" s="5052"/>
      <c r="D1351" s="5052"/>
      <c r="E1351" s="5052"/>
      <c r="F1351" s="5052"/>
      <c r="G1351" s="5052"/>
      <c r="H1351" s="5052"/>
      <c r="I1351" s="5052"/>
      <c r="J1351" s="5052"/>
      <c r="K1351" s="5052"/>
      <c r="L1351" s="5052"/>
      <c r="M1351" s="5052"/>
      <c r="N1351" s="5301"/>
      <c r="O1351" s="1326"/>
      <c r="P1351" s="1326"/>
      <c r="Q1351" s="1327"/>
      <c r="R1351" s="1328"/>
      <c r="S1351" s="1328"/>
      <c r="T1351" s="1328"/>
      <c r="U1351" s="1328"/>
      <c r="V1351" s="1329"/>
      <c r="W1351" s="5478"/>
      <c r="X1351" s="529"/>
      <c r="Y1351" s="5357"/>
      <c r="Z1351" s="1288" t="s">
        <v>1382</v>
      </c>
      <c r="AA1351"/>
      <c r="AB1351" s="529"/>
    </row>
    <row r="1352" spans="1:28" s="529" customFormat="1" ht="18" customHeight="1" thickBot="1">
      <c r="A1352" s="1440"/>
      <c r="B1352" s="1285"/>
      <c r="C1352" s="1285"/>
      <c r="D1352" s="1285"/>
      <c r="E1352" s="1285"/>
      <c r="F1352" s="1285"/>
      <c r="G1352" s="1285"/>
      <c r="H1352" s="1285"/>
      <c r="I1352" s="1285"/>
      <c r="J1352" s="1285"/>
      <c r="K1352" s="1285"/>
      <c r="L1352" s="1285"/>
      <c r="M1352" s="1285"/>
      <c r="N1352" s="1285"/>
      <c r="O1352" s="1441"/>
      <c r="P1352" s="1441"/>
      <c r="Q1352" s="1441"/>
      <c r="R1352" s="1441"/>
      <c r="S1352" s="1441"/>
      <c r="T1352" s="1441"/>
      <c r="U1352" s="1441"/>
      <c r="V1352" s="1441"/>
      <c r="W1352" s="5478"/>
      <c r="X1352" s="925"/>
      <c r="Y1352" s="1440"/>
      <c r="Z1352" s="1288" t="s">
        <v>1382</v>
      </c>
      <c r="AA1352" s="925"/>
      <c r="AB1352" s="925"/>
    </row>
    <row r="1353" spans="1:28" s="529" customFormat="1" ht="18" customHeight="1">
      <c r="A1353" s="1423" t="s">
        <v>243</v>
      </c>
      <c r="B1353" s="5460" t="s">
        <v>1395</v>
      </c>
      <c r="C1353" s="5462" t="s">
        <v>1403</v>
      </c>
      <c r="D1353" s="5462"/>
      <c r="E1353" s="5462"/>
      <c r="F1353" s="5462"/>
      <c r="G1353" s="5462"/>
      <c r="H1353" s="5462"/>
      <c r="I1353" s="5462"/>
      <c r="J1353" s="5462"/>
      <c r="K1353" s="5462"/>
      <c r="L1353" s="5462"/>
      <c r="M1353" s="5462"/>
      <c r="N1353" s="5462"/>
      <c r="O1353" s="5455" t="str">
        <f>B36</f>
        <v xml:space="preserve"> NOM DE LA RECETTE</v>
      </c>
      <c r="P1353" s="5455"/>
      <c r="Q1353" s="5455"/>
      <c r="R1353" s="5455"/>
      <c r="S1353" s="5455"/>
      <c r="T1353" s="5455"/>
      <c r="U1353" s="5455"/>
      <c r="V1353" s="5455"/>
      <c r="W1353" s="5478"/>
      <c r="X1353" s="925"/>
      <c r="Y1353" s="1423" t="s">
        <v>243</v>
      </c>
      <c r="Z1353" s="1288" t="s">
        <v>1382</v>
      </c>
      <c r="AA1353" s="925"/>
      <c r="AB1353" s="925"/>
    </row>
    <row r="1354" spans="1:28" s="529" customFormat="1" ht="18" customHeight="1">
      <c r="A1354" s="5457" t="str">
        <f>O1353</f>
        <v xml:space="preserve"> NOM DE LA RECETTE</v>
      </c>
      <c r="B1354" s="5461"/>
      <c r="C1354" s="5463"/>
      <c r="D1354" s="5463"/>
      <c r="E1354" s="5463"/>
      <c r="F1354" s="5463"/>
      <c r="G1354" s="5463"/>
      <c r="H1354" s="5463"/>
      <c r="I1354" s="5463"/>
      <c r="J1354" s="5463"/>
      <c r="K1354" s="5463"/>
      <c r="L1354" s="5463"/>
      <c r="M1354" s="5463"/>
      <c r="N1354" s="5463"/>
      <c r="O1354" s="5456"/>
      <c r="P1354" s="5456"/>
      <c r="Q1354" s="5456"/>
      <c r="R1354" s="5456"/>
      <c r="S1354" s="5456"/>
      <c r="T1354" s="5456"/>
      <c r="U1354" s="5456"/>
      <c r="V1354" s="5456"/>
      <c r="W1354" s="5478"/>
      <c r="X1354" s="925"/>
      <c r="Y1354" s="1515"/>
      <c r="Z1354" s="1288" t="s">
        <v>1382</v>
      </c>
      <c r="AA1354" s="925"/>
      <c r="AB1354" s="925"/>
    </row>
    <row r="1355" spans="1:28" s="529" customFormat="1" ht="18" customHeight="1">
      <c r="A1355" s="5302"/>
      <c r="B1355" s="5458">
        <f>S41</f>
        <v>4</v>
      </c>
      <c r="C1355" s="5459" t="str">
        <f>B41</f>
        <v xml:space="preserve">Nom des  Auteurs </v>
      </c>
      <c r="D1355" s="5459"/>
      <c r="E1355" s="5459"/>
      <c r="F1355" s="5459"/>
      <c r="G1355" s="5459"/>
      <c r="H1355" s="5459"/>
      <c r="I1355" s="5459"/>
      <c r="J1355" s="5459"/>
      <c r="K1355" s="5459"/>
      <c r="L1355" s="5459"/>
      <c r="M1355" s="5459"/>
      <c r="N1355" s="5459"/>
      <c r="O1355" s="5456"/>
      <c r="P1355" s="5456"/>
      <c r="Q1355" s="5456"/>
      <c r="R1355" s="5456"/>
      <c r="S1355" s="5456"/>
      <c r="T1355" s="5456"/>
      <c r="U1355" s="5456"/>
      <c r="V1355" s="5456"/>
      <c r="W1355" s="5478"/>
      <c r="X1355" s="925"/>
      <c r="Y1355" s="1515"/>
      <c r="Z1355" s="1288" t="s">
        <v>1382</v>
      </c>
      <c r="AA1355" s="925"/>
      <c r="AB1355" s="925"/>
    </row>
    <row r="1356" spans="1:28" s="529" customFormat="1" ht="18" customHeight="1">
      <c r="A1356" s="5302"/>
      <c r="B1356" s="5458"/>
      <c r="C1356" s="5459"/>
      <c r="D1356" s="5459"/>
      <c r="E1356" s="5459"/>
      <c r="F1356" s="5459"/>
      <c r="G1356" s="5459"/>
      <c r="H1356" s="5459"/>
      <c r="I1356" s="5459"/>
      <c r="J1356" s="5459"/>
      <c r="K1356" s="5459"/>
      <c r="L1356" s="5459"/>
      <c r="M1356" s="5459"/>
      <c r="N1356" s="5459"/>
      <c r="O1356" s="5456"/>
      <c r="P1356" s="5456"/>
      <c r="Q1356" s="5456"/>
      <c r="R1356" s="5456"/>
      <c r="S1356" s="5456"/>
      <c r="T1356" s="5456"/>
      <c r="U1356" s="5456"/>
      <c r="V1356" s="5456"/>
      <c r="W1356" s="5478"/>
      <c r="X1356" s="925"/>
      <c r="Y1356" s="1515"/>
      <c r="Z1356" s="1288" t="s">
        <v>1382</v>
      </c>
      <c r="AA1356" s="925"/>
      <c r="AB1356" s="925"/>
    </row>
    <row r="1357" spans="1:28" s="529" customFormat="1" ht="18" customHeight="1">
      <c r="A1357" s="5302"/>
      <c r="B1357" s="5458"/>
      <c r="C1357" s="5459"/>
      <c r="D1357" s="5459"/>
      <c r="E1357" s="5459"/>
      <c r="F1357" s="5459"/>
      <c r="G1357" s="5459"/>
      <c r="H1357" s="5459"/>
      <c r="I1357" s="5459"/>
      <c r="J1357" s="5459"/>
      <c r="K1357" s="5459"/>
      <c r="L1357" s="5459"/>
      <c r="M1357" s="5459"/>
      <c r="N1357" s="5459"/>
      <c r="O1357" s="5456"/>
      <c r="P1357" s="5456"/>
      <c r="Q1357" s="5456"/>
      <c r="R1357" s="5456"/>
      <c r="S1357" s="5456"/>
      <c r="T1357" s="5456"/>
      <c r="U1357" s="5456"/>
      <c r="V1357" s="5456"/>
      <c r="W1357" s="5478"/>
      <c r="X1357" s="925"/>
      <c r="Y1357" s="1515"/>
      <c r="Z1357" s="1288" t="s">
        <v>1382</v>
      </c>
      <c r="AA1357" s="925"/>
      <c r="AB1357" s="925"/>
    </row>
    <row r="1358" spans="1:28" s="529" customFormat="1" ht="18" customHeight="1">
      <c r="A1358" s="5302"/>
      <c r="B1358" s="1424"/>
      <c r="C1358" s="939"/>
      <c r="D1358" s="939"/>
      <c r="E1358" s="939"/>
      <c r="F1358" s="939"/>
      <c r="G1358" s="939"/>
      <c r="H1358" s="939"/>
      <c r="I1358" s="939"/>
      <c r="J1358" s="939"/>
      <c r="K1358" s="939"/>
      <c r="L1358" s="939"/>
      <c r="M1358" s="939"/>
      <c r="N1358" s="939"/>
      <c r="O1358" s="1425"/>
      <c r="P1358" s="1425"/>
      <c r="Q1358" s="1425"/>
      <c r="R1358" s="1425"/>
      <c r="S1358" s="1425"/>
      <c r="T1358" s="1425"/>
      <c r="U1358" s="1425"/>
      <c r="V1358" s="1425"/>
      <c r="W1358" s="5478"/>
      <c r="X1358" s="925"/>
      <c r="Y1358" s="1515"/>
      <c r="Z1358" s="1288" t="s">
        <v>1382</v>
      </c>
      <c r="AA1358" s="925"/>
      <c r="AB1358" s="925"/>
    </row>
    <row r="1359" spans="1:28" s="529" customFormat="1" ht="18" customHeight="1">
      <c r="A1359" s="5302"/>
      <c r="B1359" s="1426" t="s">
        <v>27</v>
      </c>
      <c r="C1359" s="5453" t="s">
        <v>301</v>
      </c>
      <c r="D1359" s="5453"/>
      <c r="E1359" s="5453"/>
      <c r="F1359" s="5453"/>
      <c r="G1359" s="5453"/>
      <c r="H1359" s="5453"/>
      <c r="I1359" s="5453"/>
      <c r="J1359" s="5453"/>
      <c r="K1359" s="5453"/>
      <c r="L1359" s="1330" t="s">
        <v>330</v>
      </c>
      <c r="M1359" s="5453" t="s">
        <v>301</v>
      </c>
      <c r="N1359" s="5453"/>
      <c r="O1359" s="5453"/>
      <c r="P1359" s="5453"/>
      <c r="Q1359" s="5453"/>
      <c r="R1359" s="5453"/>
      <c r="S1359" s="5453"/>
      <c r="T1359" s="5453"/>
      <c r="U1359" s="5453"/>
      <c r="V1359" s="5454"/>
      <c r="W1359" s="5478"/>
      <c r="X1359" s="925"/>
      <c r="Y1359" s="1515"/>
      <c r="Z1359" s="1288" t="s">
        <v>1382</v>
      </c>
      <c r="AA1359" s="925"/>
      <c r="AB1359" s="925"/>
    </row>
    <row r="1360" spans="1:28" s="529" customFormat="1" ht="18" customHeight="1">
      <c r="A1360" s="5302"/>
      <c r="B1360" s="1426" t="s">
        <v>30</v>
      </c>
      <c r="C1360" s="5453"/>
      <c r="D1360" s="5453"/>
      <c r="E1360" s="5453"/>
      <c r="F1360" s="5453"/>
      <c r="G1360" s="5453"/>
      <c r="H1360" s="5453"/>
      <c r="I1360" s="5453"/>
      <c r="J1360" s="5453"/>
      <c r="K1360" s="5453"/>
      <c r="L1360" s="1330" t="s">
        <v>331</v>
      </c>
      <c r="M1360" s="5453"/>
      <c r="N1360" s="5453"/>
      <c r="O1360" s="5453"/>
      <c r="P1360" s="5453"/>
      <c r="Q1360" s="5453"/>
      <c r="R1360" s="5453"/>
      <c r="S1360" s="5453"/>
      <c r="T1360" s="5453"/>
      <c r="U1360" s="5453"/>
      <c r="V1360" s="5454"/>
      <c r="W1360" s="5478"/>
      <c r="X1360" s="925"/>
      <c r="Y1360" s="1515"/>
      <c r="Z1360" s="1288" t="s">
        <v>1382</v>
      </c>
      <c r="AA1360" s="925"/>
      <c r="AB1360" s="925"/>
    </row>
    <row r="1361" spans="1:28" s="529" customFormat="1" ht="18" customHeight="1">
      <c r="A1361" s="5302"/>
      <c r="B1361" s="1426" t="s">
        <v>248</v>
      </c>
      <c r="C1361" s="5453"/>
      <c r="D1361" s="5453"/>
      <c r="E1361" s="5453"/>
      <c r="F1361" s="5453"/>
      <c r="G1361" s="5453"/>
      <c r="H1361" s="5453"/>
      <c r="I1361" s="5453"/>
      <c r="J1361" s="5453"/>
      <c r="K1361" s="5453"/>
      <c r="L1361" s="1330" t="s">
        <v>332</v>
      </c>
      <c r="M1361" s="5453"/>
      <c r="N1361" s="5453"/>
      <c r="O1361" s="5453"/>
      <c r="P1361" s="5453"/>
      <c r="Q1361" s="5453"/>
      <c r="R1361" s="5453"/>
      <c r="S1361" s="5453"/>
      <c r="T1361" s="5453"/>
      <c r="U1361" s="5453"/>
      <c r="V1361" s="5454"/>
      <c r="W1361" s="5478"/>
      <c r="X1361" s="925"/>
      <c r="Y1361" s="1515"/>
      <c r="Z1361" s="1288" t="s">
        <v>1382</v>
      </c>
      <c r="AA1361" s="925"/>
      <c r="AB1361" s="925"/>
    </row>
    <row r="1362" spans="1:28" s="529" customFormat="1" ht="18" customHeight="1">
      <c r="A1362" s="5302"/>
      <c r="B1362" s="1426" t="s">
        <v>12</v>
      </c>
      <c r="C1362" s="5453"/>
      <c r="D1362" s="5453"/>
      <c r="E1362" s="5453"/>
      <c r="F1362" s="5453"/>
      <c r="G1362" s="5453"/>
      <c r="H1362" s="5453"/>
      <c r="I1362" s="5453"/>
      <c r="J1362" s="5453"/>
      <c r="K1362" s="5453"/>
      <c r="L1362" s="1330" t="s">
        <v>333</v>
      </c>
      <c r="M1362" s="5453"/>
      <c r="N1362" s="5453"/>
      <c r="O1362" s="5453"/>
      <c r="P1362" s="5453"/>
      <c r="Q1362" s="5453"/>
      <c r="R1362" s="5453"/>
      <c r="S1362" s="5453"/>
      <c r="T1362" s="5453"/>
      <c r="U1362" s="5453"/>
      <c r="V1362" s="5454"/>
      <c r="W1362" s="5478"/>
      <c r="X1362" s="925"/>
      <c r="Y1362" s="1515"/>
      <c r="Z1362" s="1288" t="s">
        <v>1382</v>
      </c>
      <c r="AA1362" s="925"/>
      <c r="AB1362" s="925"/>
    </row>
    <row r="1363" spans="1:28" s="529" customFormat="1" ht="18" customHeight="1">
      <c r="A1363" s="5302"/>
      <c r="B1363" s="1426" t="s">
        <v>13</v>
      </c>
      <c r="C1363" s="5453"/>
      <c r="D1363" s="5453"/>
      <c r="E1363" s="5453"/>
      <c r="F1363" s="5453"/>
      <c r="G1363" s="5453"/>
      <c r="H1363" s="5453"/>
      <c r="I1363" s="5453"/>
      <c r="J1363" s="5453"/>
      <c r="K1363" s="5453"/>
      <c r="L1363" s="1330" t="s">
        <v>334</v>
      </c>
      <c r="M1363" s="5453"/>
      <c r="N1363" s="5453"/>
      <c r="O1363" s="5453"/>
      <c r="P1363" s="5453"/>
      <c r="Q1363" s="5453"/>
      <c r="R1363" s="5453"/>
      <c r="S1363" s="5453"/>
      <c r="T1363" s="5453"/>
      <c r="U1363" s="5453"/>
      <c r="V1363" s="5454"/>
      <c r="W1363" s="5478"/>
      <c r="X1363" s="925"/>
      <c r="Y1363" s="1515"/>
      <c r="Z1363" s="1288" t="s">
        <v>1382</v>
      </c>
      <c r="AA1363" s="925"/>
      <c r="AB1363" s="925"/>
    </row>
    <row r="1364" spans="1:28" s="529" customFormat="1" ht="18" customHeight="1">
      <c r="A1364" s="5302"/>
      <c r="B1364" s="1426" t="s">
        <v>15</v>
      </c>
      <c r="C1364" s="5453"/>
      <c r="D1364" s="5453"/>
      <c r="E1364" s="5453"/>
      <c r="F1364" s="5453"/>
      <c r="G1364" s="5453"/>
      <c r="H1364" s="5453"/>
      <c r="I1364" s="5453"/>
      <c r="J1364" s="5453"/>
      <c r="K1364" s="5453"/>
      <c r="L1364" s="1330" t="s">
        <v>335</v>
      </c>
      <c r="M1364" s="5453"/>
      <c r="N1364" s="5453"/>
      <c r="O1364" s="5453"/>
      <c r="P1364" s="5453"/>
      <c r="Q1364" s="5453"/>
      <c r="R1364" s="5453"/>
      <c r="S1364" s="5453"/>
      <c r="T1364" s="5453"/>
      <c r="U1364" s="5453"/>
      <c r="V1364" s="5454"/>
      <c r="W1364" s="5478"/>
      <c r="X1364" s="925"/>
      <c r="Y1364" s="1515"/>
      <c r="Z1364" s="1288" t="s">
        <v>1382</v>
      </c>
      <c r="AA1364" s="925"/>
      <c r="AB1364" s="925"/>
    </row>
    <row r="1365" spans="1:28" s="529" customFormat="1" ht="18" customHeight="1">
      <c r="A1365" s="5302"/>
      <c r="B1365" s="1426" t="s">
        <v>281</v>
      </c>
      <c r="C1365" s="5453"/>
      <c r="D1365" s="5453"/>
      <c r="E1365" s="5453"/>
      <c r="F1365" s="5453"/>
      <c r="G1365" s="5453"/>
      <c r="H1365" s="5453"/>
      <c r="I1365" s="5453"/>
      <c r="J1365" s="5453"/>
      <c r="K1365" s="5453"/>
      <c r="L1365" s="1330" t="s">
        <v>336</v>
      </c>
      <c r="M1365" s="5453"/>
      <c r="N1365" s="5453"/>
      <c r="O1365" s="5453"/>
      <c r="P1365" s="5453"/>
      <c r="Q1365" s="5453"/>
      <c r="R1365" s="5453"/>
      <c r="S1365" s="5453"/>
      <c r="T1365" s="5453"/>
      <c r="U1365" s="5453"/>
      <c r="V1365" s="5454"/>
      <c r="W1365" s="5478"/>
      <c r="X1365" s="925"/>
      <c r="Y1365" s="1515"/>
      <c r="Z1365" s="1288" t="s">
        <v>1382</v>
      </c>
      <c r="AA1365" s="925"/>
      <c r="AB1365" s="925"/>
    </row>
    <row r="1366" spans="1:28" s="529" customFormat="1" ht="18" customHeight="1">
      <c r="A1366" s="5302"/>
      <c r="B1366" s="1426" t="s">
        <v>282</v>
      </c>
      <c r="C1366" s="5453"/>
      <c r="D1366" s="5453"/>
      <c r="E1366" s="5453"/>
      <c r="F1366" s="5453"/>
      <c r="G1366" s="5453"/>
      <c r="H1366" s="5453"/>
      <c r="I1366" s="5453"/>
      <c r="J1366" s="5453"/>
      <c r="K1366" s="5453"/>
      <c r="L1366" s="1330" t="s">
        <v>337</v>
      </c>
      <c r="M1366" s="5453"/>
      <c r="N1366" s="5453"/>
      <c r="O1366" s="5453"/>
      <c r="P1366" s="5453"/>
      <c r="Q1366" s="5453"/>
      <c r="R1366" s="5453"/>
      <c r="S1366" s="5453"/>
      <c r="T1366" s="5453"/>
      <c r="U1366" s="5453"/>
      <c r="V1366" s="5454"/>
      <c r="W1366" s="5478"/>
      <c r="X1366" s="925"/>
      <c r="Y1366" s="1515"/>
      <c r="Z1366" s="1288" t="s">
        <v>1382</v>
      </c>
      <c r="AA1366" s="925"/>
      <c r="AB1366" s="925"/>
    </row>
    <row r="1367" spans="1:28" s="529" customFormat="1" ht="18" customHeight="1">
      <c r="A1367" s="5302"/>
      <c r="B1367" s="1426" t="s">
        <v>328</v>
      </c>
      <c r="C1367" s="5453"/>
      <c r="D1367" s="5453"/>
      <c r="E1367" s="5453"/>
      <c r="F1367" s="5453"/>
      <c r="G1367" s="5453"/>
      <c r="H1367" s="5453"/>
      <c r="I1367" s="5453"/>
      <c r="J1367" s="5453"/>
      <c r="K1367" s="5453"/>
      <c r="L1367" s="1330" t="s">
        <v>338</v>
      </c>
      <c r="M1367" s="5453"/>
      <c r="N1367" s="5453"/>
      <c r="O1367" s="5453"/>
      <c r="P1367" s="5453"/>
      <c r="Q1367" s="5453"/>
      <c r="R1367" s="5453"/>
      <c r="S1367" s="5453"/>
      <c r="T1367" s="5453"/>
      <c r="U1367" s="5453"/>
      <c r="V1367" s="5454"/>
      <c r="W1367" s="5478"/>
      <c r="X1367" s="925"/>
      <c r="Y1367" s="1515"/>
      <c r="Z1367" s="1288" t="s">
        <v>1382</v>
      </c>
      <c r="AA1367" s="925"/>
      <c r="AB1367" s="925"/>
    </row>
    <row r="1368" spans="1:28" s="529" customFormat="1" ht="18" customHeight="1">
      <c r="A1368" s="5302"/>
      <c r="B1368" s="1426" t="s">
        <v>329</v>
      </c>
      <c r="C1368" s="5453"/>
      <c r="D1368" s="5453"/>
      <c r="E1368" s="5453"/>
      <c r="F1368" s="5453"/>
      <c r="G1368" s="5453"/>
      <c r="H1368" s="5453"/>
      <c r="I1368" s="5453"/>
      <c r="J1368" s="5453"/>
      <c r="K1368" s="5453"/>
      <c r="L1368" s="1330" t="s">
        <v>339</v>
      </c>
      <c r="M1368" s="5453"/>
      <c r="N1368" s="5453"/>
      <c r="O1368" s="5453"/>
      <c r="P1368" s="5453"/>
      <c r="Q1368" s="5453"/>
      <c r="R1368" s="5453"/>
      <c r="S1368" s="5453"/>
      <c r="T1368" s="5453"/>
      <c r="U1368" s="5453"/>
      <c r="V1368" s="5454"/>
      <c r="W1368" s="5478"/>
      <c r="X1368" s="925"/>
      <c r="Y1368" s="1515"/>
      <c r="Z1368" s="1288" t="s">
        <v>1382</v>
      </c>
      <c r="AA1368" s="925"/>
      <c r="AB1368" s="925"/>
    </row>
    <row r="1369" spans="1:28" s="529" customFormat="1" ht="18" customHeight="1" thickBot="1">
      <c r="A1369" s="5302"/>
      <c r="B1369" s="1426"/>
      <c r="C1369" s="5453"/>
      <c r="D1369" s="5453"/>
      <c r="E1369" s="5453"/>
      <c r="F1369" s="5453"/>
      <c r="G1369" s="5453"/>
      <c r="H1369" s="5453"/>
      <c r="I1369" s="5453"/>
      <c r="J1369" s="5453"/>
      <c r="K1369" s="5453"/>
      <c r="L1369" s="939"/>
      <c r="M1369" s="5453"/>
      <c r="N1369" s="5453"/>
      <c r="O1369" s="5453"/>
      <c r="P1369" s="5453"/>
      <c r="Q1369" s="5453"/>
      <c r="R1369" s="5453"/>
      <c r="S1369" s="5453"/>
      <c r="T1369" s="5453"/>
      <c r="U1369" s="5453"/>
      <c r="V1369" s="5454"/>
      <c r="W1369" s="5478"/>
      <c r="X1369" s="925"/>
      <c r="Y1369" s="1515"/>
      <c r="Z1369" s="1288" t="s">
        <v>1382</v>
      </c>
      <c r="AA1369" s="925"/>
      <c r="AB1369" s="925"/>
    </row>
    <row r="1370" spans="1:28" s="529" customFormat="1" ht="18" customHeight="1">
      <c r="A1370" s="5302"/>
      <c r="B1370" s="5460" t="s">
        <v>1395</v>
      </c>
      <c r="C1370" s="5462" t="s">
        <v>1277</v>
      </c>
      <c r="D1370" s="5462"/>
      <c r="E1370" s="5462"/>
      <c r="F1370" s="5462"/>
      <c r="G1370" s="5462"/>
      <c r="H1370" s="5462"/>
      <c r="I1370" s="5462"/>
      <c r="J1370" s="5462"/>
      <c r="K1370" s="5462"/>
      <c r="L1370" s="5462"/>
      <c r="M1370" s="5462"/>
      <c r="N1370" s="5462"/>
      <c r="O1370" s="5455" t="str">
        <f>B36</f>
        <v xml:space="preserve"> NOM DE LA RECETTE</v>
      </c>
      <c r="P1370" s="5455"/>
      <c r="Q1370" s="5455"/>
      <c r="R1370" s="5455"/>
      <c r="S1370" s="5455"/>
      <c r="T1370" s="5455"/>
      <c r="U1370" s="5455"/>
      <c r="V1370" s="5455"/>
      <c r="W1370" s="5478"/>
      <c r="X1370" s="925"/>
      <c r="Y1370" s="1515"/>
      <c r="Z1370" s="1288" t="s">
        <v>1382</v>
      </c>
      <c r="AA1370" s="925"/>
      <c r="AB1370" s="925"/>
    </row>
    <row r="1371" spans="1:28" s="529" customFormat="1" ht="18" customHeight="1">
      <c r="A1371" s="5302"/>
      <c r="B1371" s="5461"/>
      <c r="C1371" s="5463"/>
      <c r="D1371" s="5463"/>
      <c r="E1371" s="5463"/>
      <c r="F1371" s="5463"/>
      <c r="G1371" s="5463"/>
      <c r="H1371" s="5463"/>
      <c r="I1371" s="5463"/>
      <c r="J1371" s="5463"/>
      <c r="K1371" s="5463"/>
      <c r="L1371" s="5463"/>
      <c r="M1371" s="5463"/>
      <c r="N1371" s="5463"/>
      <c r="O1371" s="5456"/>
      <c r="P1371" s="5456"/>
      <c r="Q1371" s="5456"/>
      <c r="R1371" s="5456"/>
      <c r="S1371" s="5456"/>
      <c r="T1371" s="5456"/>
      <c r="U1371" s="5456"/>
      <c r="V1371" s="5456"/>
      <c r="W1371" s="5478"/>
      <c r="X1371" s="925"/>
      <c r="Y1371" s="1515"/>
      <c r="Z1371" s="1288" t="s">
        <v>1382</v>
      </c>
      <c r="AA1371" s="925"/>
      <c r="AB1371" s="925"/>
    </row>
    <row r="1372" spans="1:28" s="529" customFormat="1" ht="18" customHeight="1">
      <c r="A1372" s="5302"/>
      <c r="B1372" s="5458">
        <f>S41</f>
        <v>4</v>
      </c>
      <c r="C1372" s="5464" t="str">
        <f>B41</f>
        <v xml:space="preserve">Nom des  Auteurs </v>
      </c>
      <c r="D1372" s="5464"/>
      <c r="E1372" s="5464"/>
      <c r="F1372" s="5464"/>
      <c r="G1372" s="5464"/>
      <c r="H1372" s="5464"/>
      <c r="I1372" s="5464"/>
      <c r="J1372" s="5464"/>
      <c r="K1372" s="5464"/>
      <c r="L1372" s="5464"/>
      <c r="M1372" s="5464"/>
      <c r="N1372" s="5464"/>
      <c r="O1372" s="5456"/>
      <c r="P1372" s="5456"/>
      <c r="Q1372" s="5456"/>
      <c r="R1372" s="5456"/>
      <c r="S1372" s="5456"/>
      <c r="T1372" s="5456"/>
      <c r="U1372" s="5456"/>
      <c r="V1372" s="5456"/>
      <c r="W1372" s="5478"/>
      <c r="X1372" s="925"/>
      <c r="Y1372" s="1515"/>
      <c r="Z1372" s="1288" t="s">
        <v>1382</v>
      </c>
      <c r="AA1372" s="925"/>
      <c r="AB1372" s="925"/>
    </row>
    <row r="1373" spans="1:28" s="529" customFormat="1" ht="18" customHeight="1">
      <c r="A1373" s="5302"/>
      <c r="B1373" s="5458"/>
      <c r="C1373" s="5464"/>
      <c r="D1373" s="5464"/>
      <c r="E1373" s="5464"/>
      <c r="F1373" s="5464"/>
      <c r="G1373" s="5464"/>
      <c r="H1373" s="5464"/>
      <c r="I1373" s="5464"/>
      <c r="J1373" s="5464"/>
      <c r="K1373" s="5464"/>
      <c r="L1373" s="5464"/>
      <c r="M1373" s="5464"/>
      <c r="N1373" s="5464"/>
      <c r="O1373" s="5456"/>
      <c r="P1373" s="5456"/>
      <c r="Q1373" s="5456"/>
      <c r="R1373" s="5456"/>
      <c r="S1373" s="5456"/>
      <c r="T1373" s="5456"/>
      <c r="U1373" s="5456"/>
      <c r="V1373" s="5456"/>
      <c r="W1373" s="5478"/>
      <c r="X1373" s="925"/>
      <c r="Y1373" s="1515"/>
      <c r="Z1373" s="1288" t="s">
        <v>1382</v>
      </c>
      <c r="AA1373" s="925"/>
      <c r="AB1373" s="925"/>
    </row>
    <row r="1374" spans="1:28" s="529" customFormat="1" ht="18" customHeight="1">
      <c r="A1374" s="5302"/>
      <c r="B1374" s="1426"/>
      <c r="C1374" s="939"/>
      <c r="D1374" s="939"/>
      <c r="E1374" s="939"/>
      <c r="F1374" s="939"/>
      <c r="G1374" s="939"/>
      <c r="H1374" s="939"/>
      <c r="I1374" s="939"/>
      <c r="J1374" s="939"/>
      <c r="K1374" s="939"/>
      <c r="L1374" s="939"/>
      <c r="M1374" s="939"/>
      <c r="N1374" s="939"/>
      <c r="O1374" s="1425"/>
      <c r="P1374" s="1425"/>
      <c r="Q1374" s="1425"/>
      <c r="R1374" s="1425"/>
      <c r="S1374" s="1425"/>
      <c r="T1374" s="1425"/>
      <c r="U1374" s="1425"/>
      <c r="V1374" s="1425"/>
      <c r="W1374" s="5478"/>
      <c r="X1374" s="925"/>
      <c r="Y1374" s="1515"/>
      <c r="Z1374" s="1288" t="s">
        <v>1382</v>
      </c>
      <c r="AA1374" s="925"/>
      <c r="AB1374" s="925"/>
    </row>
    <row r="1375" spans="1:28" s="529" customFormat="1" ht="18" customHeight="1">
      <c r="A1375" s="5302"/>
      <c r="B1375" s="1426" t="s">
        <v>27</v>
      </c>
      <c r="C1375" s="5453" t="s">
        <v>301</v>
      </c>
      <c r="D1375" s="5453"/>
      <c r="E1375" s="5453"/>
      <c r="F1375" s="5453"/>
      <c r="G1375" s="5453"/>
      <c r="H1375" s="5453"/>
      <c r="I1375" s="5453"/>
      <c r="J1375" s="5453"/>
      <c r="K1375" s="5453"/>
      <c r="L1375" s="1330" t="s">
        <v>330</v>
      </c>
      <c r="M1375" s="5453" t="s">
        <v>301</v>
      </c>
      <c r="N1375" s="5453"/>
      <c r="O1375" s="5453"/>
      <c r="P1375" s="5453"/>
      <c r="Q1375" s="5453"/>
      <c r="R1375" s="5453"/>
      <c r="S1375" s="5453"/>
      <c r="T1375" s="5453"/>
      <c r="U1375" s="5453"/>
      <c r="V1375" s="5454"/>
      <c r="W1375" s="5478"/>
      <c r="X1375" s="925"/>
      <c r="Y1375" s="1515"/>
      <c r="Z1375" s="1288" t="s">
        <v>1382</v>
      </c>
      <c r="AA1375" s="925"/>
      <c r="AB1375" s="925"/>
    </row>
    <row r="1376" spans="1:28" s="529" customFormat="1" ht="18" customHeight="1">
      <c r="A1376" s="5302"/>
      <c r="B1376" s="1426" t="s">
        <v>30</v>
      </c>
      <c r="C1376" s="5453"/>
      <c r="D1376" s="5453"/>
      <c r="E1376" s="5453"/>
      <c r="F1376" s="5453"/>
      <c r="G1376" s="5453"/>
      <c r="H1376" s="5453"/>
      <c r="I1376" s="5453"/>
      <c r="J1376" s="5453"/>
      <c r="K1376" s="5453"/>
      <c r="L1376" s="1330" t="s">
        <v>331</v>
      </c>
      <c r="M1376" s="5453"/>
      <c r="N1376" s="5453"/>
      <c r="O1376" s="5453"/>
      <c r="P1376" s="5453"/>
      <c r="Q1376" s="5453"/>
      <c r="R1376" s="5453"/>
      <c r="S1376" s="5453"/>
      <c r="T1376" s="5453"/>
      <c r="U1376" s="5453"/>
      <c r="V1376" s="5454"/>
      <c r="W1376" s="5478"/>
      <c r="X1376" s="925"/>
      <c r="Y1376" s="1515"/>
      <c r="Z1376" s="1288" t="s">
        <v>1382</v>
      </c>
      <c r="AA1376" s="925"/>
      <c r="AB1376" s="925"/>
    </row>
    <row r="1377" spans="1:28" s="529" customFormat="1" ht="18" customHeight="1">
      <c r="A1377" s="5302"/>
      <c r="B1377" s="1426" t="s">
        <v>248</v>
      </c>
      <c r="C1377" s="5453"/>
      <c r="D1377" s="5453"/>
      <c r="E1377" s="5453"/>
      <c r="F1377" s="5453"/>
      <c r="G1377" s="5453"/>
      <c r="H1377" s="5453"/>
      <c r="I1377" s="5453"/>
      <c r="J1377" s="5453"/>
      <c r="K1377" s="5453"/>
      <c r="L1377" s="1330" t="s">
        <v>332</v>
      </c>
      <c r="M1377" s="5453"/>
      <c r="N1377" s="5453"/>
      <c r="O1377" s="5453"/>
      <c r="P1377" s="5453"/>
      <c r="Q1377" s="5453"/>
      <c r="R1377" s="5453"/>
      <c r="S1377" s="5453"/>
      <c r="T1377" s="5453"/>
      <c r="U1377" s="5453"/>
      <c r="V1377" s="5454"/>
      <c r="W1377" s="5478"/>
      <c r="X1377" s="925"/>
      <c r="Y1377" s="1515"/>
      <c r="Z1377" s="1288" t="s">
        <v>1382</v>
      </c>
      <c r="AA1377" s="925"/>
      <c r="AB1377" s="925"/>
    </row>
    <row r="1378" spans="1:28" s="529" customFormat="1" ht="18" customHeight="1">
      <c r="A1378" s="5302"/>
      <c r="B1378" s="1426" t="s">
        <v>12</v>
      </c>
      <c r="C1378" s="5453"/>
      <c r="D1378" s="5453"/>
      <c r="E1378" s="5453"/>
      <c r="F1378" s="5453"/>
      <c r="G1378" s="5453"/>
      <c r="H1378" s="5453"/>
      <c r="I1378" s="5453"/>
      <c r="J1378" s="5453"/>
      <c r="K1378" s="5453"/>
      <c r="L1378" s="1330" t="s">
        <v>333</v>
      </c>
      <c r="M1378" s="5453"/>
      <c r="N1378" s="5453"/>
      <c r="O1378" s="5453"/>
      <c r="P1378" s="5453"/>
      <c r="Q1378" s="5453"/>
      <c r="R1378" s="5453"/>
      <c r="S1378" s="5453"/>
      <c r="T1378" s="5453"/>
      <c r="U1378" s="5453"/>
      <c r="V1378" s="5454"/>
      <c r="W1378" s="5478"/>
      <c r="X1378" s="925"/>
      <c r="Y1378" s="1515"/>
      <c r="Z1378" s="1288" t="s">
        <v>1382</v>
      </c>
      <c r="AA1378" s="925"/>
      <c r="AB1378" s="925"/>
    </row>
    <row r="1379" spans="1:28" s="529" customFormat="1" ht="18" customHeight="1">
      <c r="A1379" s="5302"/>
      <c r="B1379" s="1426" t="s">
        <v>13</v>
      </c>
      <c r="C1379" s="5453"/>
      <c r="D1379" s="5453"/>
      <c r="E1379" s="5453"/>
      <c r="F1379" s="5453"/>
      <c r="G1379" s="5453"/>
      <c r="H1379" s="5453"/>
      <c r="I1379" s="5453"/>
      <c r="J1379" s="5453"/>
      <c r="K1379" s="5453"/>
      <c r="L1379" s="1330" t="s">
        <v>334</v>
      </c>
      <c r="M1379" s="5453"/>
      <c r="N1379" s="5453"/>
      <c r="O1379" s="5453"/>
      <c r="P1379" s="5453"/>
      <c r="Q1379" s="5453"/>
      <c r="R1379" s="5453"/>
      <c r="S1379" s="5453"/>
      <c r="T1379" s="5453"/>
      <c r="U1379" s="5453"/>
      <c r="V1379" s="5454"/>
      <c r="W1379" s="5478"/>
      <c r="X1379" s="925"/>
      <c r="Y1379" s="1515"/>
      <c r="Z1379" s="1288" t="s">
        <v>1382</v>
      </c>
      <c r="AA1379" s="925"/>
      <c r="AB1379" s="925"/>
    </row>
    <row r="1380" spans="1:28" s="529" customFormat="1" ht="18" customHeight="1">
      <c r="A1380" s="5302"/>
      <c r="B1380" s="1426" t="s">
        <v>15</v>
      </c>
      <c r="C1380" s="5453"/>
      <c r="D1380" s="5453"/>
      <c r="E1380" s="5453"/>
      <c r="F1380" s="5453"/>
      <c r="G1380" s="5453"/>
      <c r="H1380" s="5453"/>
      <c r="I1380" s="5453"/>
      <c r="J1380" s="5453"/>
      <c r="K1380" s="5453"/>
      <c r="L1380" s="1330" t="s">
        <v>335</v>
      </c>
      <c r="M1380" s="5453"/>
      <c r="N1380" s="5453"/>
      <c r="O1380" s="5453"/>
      <c r="P1380" s="5453"/>
      <c r="Q1380" s="5453"/>
      <c r="R1380" s="5453"/>
      <c r="S1380" s="5453"/>
      <c r="T1380" s="5453"/>
      <c r="U1380" s="5453"/>
      <c r="V1380" s="5454"/>
      <c r="W1380" s="5478"/>
      <c r="X1380" s="925"/>
      <c r="Y1380" s="1515"/>
      <c r="Z1380" s="1288" t="s">
        <v>1382</v>
      </c>
      <c r="AA1380" s="925"/>
      <c r="AB1380" s="925"/>
    </row>
    <row r="1381" spans="1:28" s="529" customFormat="1" ht="18" customHeight="1">
      <c r="A1381" s="5302"/>
      <c r="B1381" s="1426" t="s">
        <v>281</v>
      </c>
      <c r="C1381" s="5453"/>
      <c r="D1381" s="5453"/>
      <c r="E1381" s="5453"/>
      <c r="F1381" s="5453"/>
      <c r="G1381" s="5453"/>
      <c r="H1381" s="5453"/>
      <c r="I1381" s="5453"/>
      <c r="J1381" s="5453"/>
      <c r="K1381" s="5453"/>
      <c r="L1381" s="1330" t="s">
        <v>336</v>
      </c>
      <c r="M1381" s="5453"/>
      <c r="N1381" s="5453"/>
      <c r="O1381" s="5453"/>
      <c r="P1381" s="5453"/>
      <c r="Q1381" s="5453"/>
      <c r="R1381" s="5453"/>
      <c r="S1381" s="5453"/>
      <c r="T1381" s="5453"/>
      <c r="U1381" s="5453"/>
      <c r="V1381" s="5454"/>
      <c r="W1381" s="5478"/>
      <c r="X1381" s="925"/>
      <c r="Y1381" s="1515"/>
      <c r="Z1381" s="1288" t="s">
        <v>1382</v>
      </c>
      <c r="AA1381" s="925"/>
      <c r="AB1381" s="925"/>
    </row>
    <row r="1382" spans="1:28" s="529" customFormat="1" ht="18" customHeight="1">
      <c r="A1382" s="5302"/>
      <c r="B1382" s="1426" t="s">
        <v>282</v>
      </c>
      <c r="C1382" s="5453"/>
      <c r="D1382" s="5453"/>
      <c r="E1382" s="5453"/>
      <c r="F1382" s="5453"/>
      <c r="G1382" s="5453"/>
      <c r="H1382" s="5453"/>
      <c r="I1382" s="5453"/>
      <c r="J1382" s="5453"/>
      <c r="K1382" s="5453"/>
      <c r="L1382" s="1330" t="s">
        <v>337</v>
      </c>
      <c r="M1382" s="5453"/>
      <c r="N1382" s="5453"/>
      <c r="O1382" s="5453"/>
      <c r="P1382" s="5453"/>
      <c r="Q1382" s="5453"/>
      <c r="R1382" s="5453"/>
      <c r="S1382" s="5453"/>
      <c r="T1382" s="5453"/>
      <c r="U1382" s="5453"/>
      <c r="V1382" s="5454"/>
      <c r="W1382" s="5478"/>
      <c r="X1382" s="925"/>
      <c r="Y1382" s="1515"/>
      <c r="Z1382" s="1288" t="s">
        <v>1382</v>
      </c>
      <c r="AA1382" s="925"/>
      <c r="AB1382" s="925"/>
    </row>
    <row r="1383" spans="1:28" s="529" customFormat="1" ht="18" customHeight="1">
      <c r="A1383" s="5302"/>
      <c r="B1383" s="1426" t="s">
        <v>328</v>
      </c>
      <c r="C1383" s="5453"/>
      <c r="D1383" s="5453"/>
      <c r="E1383" s="5453"/>
      <c r="F1383" s="5453"/>
      <c r="G1383" s="5453"/>
      <c r="H1383" s="5453"/>
      <c r="I1383" s="5453"/>
      <c r="J1383" s="5453"/>
      <c r="K1383" s="5453"/>
      <c r="L1383" s="1330" t="s">
        <v>338</v>
      </c>
      <c r="M1383" s="5453"/>
      <c r="N1383" s="5453"/>
      <c r="O1383" s="5453"/>
      <c r="P1383" s="5453"/>
      <c r="Q1383" s="5453"/>
      <c r="R1383" s="5453"/>
      <c r="S1383" s="5453"/>
      <c r="T1383" s="5453"/>
      <c r="U1383" s="5453"/>
      <c r="V1383" s="5454"/>
      <c r="W1383" s="5478"/>
      <c r="X1383" s="925"/>
      <c r="Y1383" s="1515"/>
      <c r="Z1383" s="1288" t="s">
        <v>1382</v>
      </c>
      <c r="AA1383" s="925"/>
      <c r="AB1383" s="925"/>
    </row>
    <row r="1384" spans="1:28" ht="18" customHeight="1">
      <c r="A1384" s="5302"/>
      <c r="B1384" s="1426" t="s">
        <v>329</v>
      </c>
      <c r="C1384" s="5453"/>
      <c r="D1384" s="5453"/>
      <c r="E1384" s="5453"/>
      <c r="F1384" s="5453"/>
      <c r="G1384" s="5453"/>
      <c r="H1384" s="5453"/>
      <c r="I1384" s="5453"/>
      <c r="J1384" s="5453"/>
      <c r="K1384" s="5453"/>
      <c r="L1384" s="1330" t="s">
        <v>339</v>
      </c>
      <c r="M1384" s="5453"/>
      <c r="N1384" s="5453"/>
      <c r="O1384" s="5453"/>
      <c r="P1384" s="5453"/>
      <c r="Q1384" s="5453"/>
      <c r="R1384" s="5453"/>
      <c r="S1384" s="5453"/>
      <c r="T1384" s="5453"/>
      <c r="U1384" s="5453"/>
      <c r="V1384" s="5454"/>
      <c r="W1384" s="5478"/>
      <c r="Y1384" s="1515"/>
      <c r="Z1384" s="1288" t="s">
        <v>1382</v>
      </c>
    </row>
    <row r="1385" spans="1:28" ht="18" customHeight="1" thickBot="1">
      <c r="A1385" s="5302"/>
      <c r="B1385" s="1426"/>
      <c r="C1385" s="5453"/>
      <c r="D1385" s="5453"/>
      <c r="E1385" s="5453"/>
      <c r="F1385" s="5453"/>
      <c r="G1385" s="5453"/>
      <c r="H1385" s="5453"/>
      <c r="I1385" s="5453"/>
      <c r="J1385" s="5453"/>
      <c r="K1385" s="5453"/>
      <c r="L1385" s="939"/>
      <c r="M1385" s="5453"/>
      <c r="N1385" s="5453"/>
      <c r="O1385" s="5453"/>
      <c r="P1385" s="5453"/>
      <c r="Q1385" s="5453"/>
      <c r="R1385" s="5453"/>
      <c r="S1385" s="5453"/>
      <c r="T1385" s="5453"/>
      <c r="U1385" s="5453"/>
      <c r="V1385" s="5454"/>
      <c r="W1385" s="5478"/>
      <c r="Y1385" s="1515"/>
      <c r="Z1385" s="1288" t="s">
        <v>1382</v>
      </c>
    </row>
    <row r="1386" spans="1:28" ht="18" customHeight="1">
      <c r="A1386" s="5302"/>
      <c r="B1386" s="1427"/>
      <c r="C1386" s="1428"/>
      <c r="D1386" s="1428"/>
      <c r="E1386" s="1428"/>
      <c r="F1386" s="1428"/>
      <c r="G1386" s="1428"/>
      <c r="H1386" s="1428"/>
      <c r="I1386" s="1428"/>
      <c r="J1386" s="1428"/>
      <c r="K1386" s="1428"/>
      <c r="L1386" s="1428"/>
      <c r="M1386" s="1428"/>
      <c r="N1386" s="1428"/>
      <c r="O1386" s="1428"/>
      <c r="P1386" s="1428"/>
      <c r="Q1386" s="1428"/>
      <c r="R1386" s="1428"/>
      <c r="S1386" s="1428"/>
      <c r="T1386" s="1428"/>
      <c r="U1386" s="1428"/>
      <c r="V1386" s="1428"/>
      <c r="W1386" s="5478"/>
      <c r="Y1386" s="1515"/>
      <c r="Z1386" s="1288" t="s">
        <v>1382</v>
      </c>
    </row>
    <row r="1387" spans="1:28" ht="18" customHeight="1">
      <c r="A1387" s="5302"/>
      <c r="B1387" s="5303" t="s">
        <v>1404</v>
      </c>
      <c r="C1387" s="5304"/>
      <c r="D1387" s="5304"/>
      <c r="E1387" s="5304"/>
      <c r="F1387" s="5304"/>
      <c r="G1387" s="5304"/>
      <c r="H1387" s="5304"/>
      <c r="I1387" s="5304"/>
      <c r="J1387" s="5304"/>
      <c r="K1387" s="5304"/>
      <c r="L1387" s="5304"/>
      <c r="M1387" s="5304"/>
      <c r="N1387" s="5304"/>
      <c r="O1387" s="5304"/>
      <c r="P1387" s="5304"/>
      <c r="Q1387" s="5304"/>
      <c r="R1387" s="5304"/>
      <c r="S1387" s="5304"/>
      <c r="T1387" s="5304"/>
      <c r="U1387" s="5304"/>
      <c r="V1387" s="5304"/>
      <c r="W1387" s="5478"/>
      <c r="Y1387" s="1515"/>
      <c r="Z1387" s="1288" t="s">
        <v>1382</v>
      </c>
    </row>
    <row r="1388" spans="1:28" ht="18" customHeight="1">
      <c r="A1388" s="5302"/>
      <c r="B1388" s="5303"/>
      <c r="C1388" s="5304"/>
      <c r="D1388" s="5304"/>
      <c r="E1388" s="5304"/>
      <c r="F1388" s="5304"/>
      <c r="G1388" s="5304"/>
      <c r="H1388" s="5304"/>
      <c r="I1388" s="5304"/>
      <c r="J1388" s="5304"/>
      <c r="K1388" s="5304"/>
      <c r="L1388" s="5304"/>
      <c r="M1388" s="5304"/>
      <c r="N1388" s="5304"/>
      <c r="O1388" s="5304"/>
      <c r="P1388" s="5304"/>
      <c r="Q1388" s="5304"/>
      <c r="R1388" s="5304"/>
      <c r="S1388" s="5304"/>
      <c r="T1388" s="5304"/>
      <c r="U1388" s="5304"/>
      <c r="V1388" s="5304"/>
      <c r="W1388" s="5478"/>
      <c r="Y1388" s="1515"/>
      <c r="Z1388" s="1288" t="s">
        <v>1382</v>
      </c>
    </row>
    <row r="1389" spans="1:28" ht="18" customHeight="1">
      <c r="A1389" s="5302"/>
      <c r="B1389" s="5305" t="s">
        <v>1406</v>
      </c>
      <c r="C1389" s="5306"/>
      <c r="D1389" s="5306"/>
      <c r="E1389" s="5306"/>
      <c r="F1389" s="5306"/>
      <c r="G1389" s="5306"/>
      <c r="H1389" s="5306"/>
      <c r="I1389" s="5306"/>
      <c r="J1389" s="5306"/>
      <c r="K1389" s="5307"/>
      <c r="L1389" s="5308" t="s">
        <v>1407</v>
      </c>
      <c r="M1389" s="5309"/>
      <c r="N1389" s="5309"/>
      <c r="O1389" s="5309"/>
      <c r="P1389" s="5309"/>
      <c r="Q1389" s="5309"/>
      <c r="R1389" s="5309"/>
      <c r="S1389" s="5309"/>
      <c r="T1389" s="5309"/>
      <c r="U1389" s="5309"/>
      <c r="V1389" s="5310"/>
      <c r="W1389" s="5478"/>
      <c r="Y1389" s="1515"/>
      <c r="Z1389" s="1288" t="s">
        <v>1382</v>
      </c>
    </row>
    <row r="1390" spans="1:28" ht="18" customHeight="1">
      <c r="A1390" s="5302"/>
      <c r="B1390" s="1429" t="s">
        <v>322</v>
      </c>
      <c r="C1390" s="5284" t="s">
        <v>301</v>
      </c>
      <c r="D1390" s="5284"/>
      <c r="E1390" s="5284"/>
      <c r="F1390" s="5284"/>
      <c r="G1390" s="5284"/>
      <c r="H1390" s="5284"/>
      <c r="I1390" s="5284"/>
      <c r="J1390" s="5284"/>
      <c r="K1390" s="5285"/>
      <c r="L1390" s="1430" t="s">
        <v>322</v>
      </c>
      <c r="M1390" s="5286" t="s">
        <v>1439</v>
      </c>
      <c r="N1390" s="5286"/>
      <c r="O1390" s="5286"/>
      <c r="P1390" s="5286"/>
      <c r="Q1390" s="5286"/>
      <c r="R1390" s="5286"/>
      <c r="S1390" s="5286"/>
      <c r="T1390" s="5286"/>
      <c r="U1390" s="5286"/>
      <c r="V1390" s="5287"/>
      <c r="W1390" s="5478"/>
      <c r="Y1390" s="1515"/>
      <c r="Z1390" s="1288" t="s">
        <v>1382</v>
      </c>
    </row>
    <row r="1391" spans="1:28" ht="18" customHeight="1">
      <c r="A1391" s="5302"/>
      <c r="B1391" s="1429" t="s">
        <v>323</v>
      </c>
      <c r="C1391" s="5284"/>
      <c r="D1391" s="5284"/>
      <c r="E1391" s="5284"/>
      <c r="F1391" s="5284"/>
      <c r="G1391" s="5284"/>
      <c r="H1391" s="5284"/>
      <c r="I1391" s="5284"/>
      <c r="J1391" s="5284"/>
      <c r="K1391" s="5285"/>
      <c r="L1391" s="1430" t="s">
        <v>323</v>
      </c>
      <c r="M1391" s="5286"/>
      <c r="N1391" s="5286"/>
      <c r="O1391" s="5286"/>
      <c r="P1391" s="5286"/>
      <c r="Q1391" s="5286"/>
      <c r="R1391" s="5286"/>
      <c r="S1391" s="5286"/>
      <c r="T1391" s="5286"/>
      <c r="U1391" s="5286"/>
      <c r="V1391" s="5287"/>
      <c r="W1391" s="5478"/>
      <c r="Y1391" s="1515"/>
      <c r="Z1391" s="1288" t="s">
        <v>1382</v>
      </c>
    </row>
    <row r="1392" spans="1:28" ht="18" customHeight="1">
      <c r="A1392" s="5302"/>
      <c r="B1392" s="1429" t="s">
        <v>316</v>
      </c>
      <c r="C1392" s="5284"/>
      <c r="D1392" s="5284"/>
      <c r="E1392" s="5284"/>
      <c r="F1392" s="5284"/>
      <c r="G1392" s="5284"/>
      <c r="H1392" s="5284"/>
      <c r="I1392" s="5284"/>
      <c r="J1392" s="5284"/>
      <c r="K1392" s="5285"/>
      <c r="L1392" s="1430" t="s">
        <v>316</v>
      </c>
      <c r="M1392" s="5286"/>
      <c r="N1392" s="5286"/>
      <c r="O1392" s="5286"/>
      <c r="P1392" s="5286"/>
      <c r="Q1392" s="5286"/>
      <c r="R1392" s="5286"/>
      <c r="S1392" s="5286"/>
      <c r="T1392" s="5286"/>
      <c r="U1392" s="5286"/>
      <c r="V1392" s="5287"/>
      <c r="W1392" s="5478"/>
      <c r="Y1392" s="1515"/>
      <c r="Z1392" s="1288" t="s">
        <v>1382</v>
      </c>
    </row>
    <row r="1393" spans="1:26" ht="18" customHeight="1">
      <c r="A1393" s="5302"/>
      <c r="B1393" s="1429" t="s">
        <v>325</v>
      </c>
      <c r="C1393" s="5284"/>
      <c r="D1393" s="5284"/>
      <c r="E1393" s="5284"/>
      <c r="F1393" s="5284"/>
      <c r="G1393" s="5284"/>
      <c r="H1393" s="5284"/>
      <c r="I1393" s="5284"/>
      <c r="J1393" s="5284"/>
      <c r="K1393" s="5285"/>
      <c r="L1393" s="1430" t="s">
        <v>325</v>
      </c>
      <c r="M1393" s="5286"/>
      <c r="N1393" s="5286"/>
      <c r="O1393" s="5286"/>
      <c r="P1393" s="5286"/>
      <c r="Q1393" s="5286"/>
      <c r="R1393" s="5286"/>
      <c r="S1393" s="5286"/>
      <c r="T1393" s="5286"/>
      <c r="U1393" s="5286"/>
      <c r="V1393" s="5287"/>
      <c r="W1393" s="5478"/>
      <c r="Y1393" s="1515"/>
      <c r="Z1393" s="1288" t="s">
        <v>1382</v>
      </c>
    </row>
    <row r="1394" spans="1:26" ht="18" customHeight="1">
      <c r="A1394" s="5302"/>
      <c r="B1394" s="1429" t="s">
        <v>342</v>
      </c>
      <c r="C1394" s="5284"/>
      <c r="D1394" s="5284"/>
      <c r="E1394" s="5284"/>
      <c r="F1394" s="5284"/>
      <c r="G1394" s="5284"/>
      <c r="H1394" s="5284"/>
      <c r="I1394" s="5284"/>
      <c r="J1394" s="5284"/>
      <c r="K1394" s="5285"/>
      <c r="L1394" s="1430" t="s">
        <v>342</v>
      </c>
      <c r="M1394" s="5286"/>
      <c r="N1394" s="5286"/>
      <c r="O1394" s="5286"/>
      <c r="P1394" s="5286"/>
      <c r="Q1394" s="5286"/>
      <c r="R1394" s="5286"/>
      <c r="S1394" s="5286"/>
      <c r="T1394" s="5286"/>
      <c r="U1394" s="5286"/>
      <c r="V1394" s="5287"/>
      <c r="W1394" s="5478"/>
      <c r="Y1394" s="1515"/>
      <c r="Z1394" s="1288" t="s">
        <v>1382</v>
      </c>
    </row>
    <row r="1395" spans="1:26" ht="18" customHeight="1">
      <c r="A1395" s="5302"/>
      <c r="B1395" s="1429" t="s">
        <v>636</v>
      </c>
      <c r="C1395" s="5284"/>
      <c r="D1395" s="5284"/>
      <c r="E1395" s="5284"/>
      <c r="F1395" s="5284"/>
      <c r="G1395" s="5284"/>
      <c r="H1395" s="5284"/>
      <c r="I1395" s="5284"/>
      <c r="J1395" s="5284"/>
      <c r="K1395" s="5285"/>
      <c r="L1395" s="1430" t="s">
        <v>636</v>
      </c>
      <c r="M1395" s="5286"/>
      <c r="N1395" s="5286"/>
      <c r="O1395" s="5286"/>
      <c r="P1395" s="5286"/>
      <c r="Q1395" s="5286"/>
      <c r="R1395" s="5286"/>
      <c r="S1395" s="5286"/>
      <c r="T1395" s="5286"/>
      <c r="U1395" s="5286"/>
      <c r="V1395" s="5287"/>
      <c r="W1395" s="5478"/>
      <c r="Y1395" s="1515"/>
      <c r="Z1395" s="1288" t="s">
        <v>1382</v>
      </c>
    </row>
    <row r="1396" spans="1:26" ht="18" customHeight="1">
      <c r="A1396" s="5302"/>
      <c r="B1396" s="1429" t="s">
        <v>275</v>
      </c>
      <c r="C1396" s="5284"/>
      <c r="D1396" s="5284"/>
      <c r="E1396" s="5284"/>
      <c r="F1396" s="5284"/>
      <c r="G1396" s="5284"/>
      <c r="H1396" s="5284"/>
      <c r="I1396" s="5284"/>
      <c r="J1396" s="5284"/>
      <c r="K1396" s="5285"/>
      <c r="L1396" s="1430" t="s">
        <v>275</v>
      </c>
      <c r="M1396" s="5286"/>
      <c r="N1396" s="5286"/>
      <c r="O1396" s="5286"/>
      <c r="P1396" s="5286"/>
      <c r="Q1396" s="5286"/>
      <c r="R1396" s="5286"/>
      <c r="S1396" s="5286"/>
      <c r="T1396" s="5286"/>
      <c r="U1396" s="5286"/>
      <c r="V1396" s="5287"/>
      <c r="W1396" s="5478"/>
      <c r="Y1396" s="1515"/>
      <c r="Z1396" s="1288" t="s">
        <v>1382</v>
      </c>
    </row>
    <row r="1397" spans="1:26" ht="18" customHeight="1">
      <c r="A1397" s="5302"/>
      <c r="B1397" s="1429" t="s">
        <v>718</v>
      </c>
      <c r="C1397" s="5284"/>
      <c r="D1397" s="5284"/>
      <c r="E1397" s="5284"/>
      <c r="F1397" s="5284"/>
      <c r="G1397" s="5284"/>
      <c r="H1397" s="5284"/>
      <c r="I1397" s="5284"/>
      <c r="J1397" s="5284"/>
      <c r="K1397" s="5285"/>
      <c r="L1397" s="1430" t="s">
        <v>718</v>
      </c>
      <c r="M1397" s="5286"/>
      <c r="N1397" s="5286"/>
      <c r="O1397" s="5286"/>
      <c r="P1397" s="5286"/>
      <c r="Q1397" s="5286"/>
      <c r="R1397" s="5286"/>
      <c r="S1397" s="5286"/>
      <c r="T1397" s="5286"/>
      <c r="U1397" s="5286"/>
      <c r="V1397" s="5287"/>
      <c r="W1397" s="5478"/>
      <c r="Y1397" s="1515"/>
      <c r="Z1397" s="1288" t="s">
        <v>1382</v>
      </c>
    </row>
    <row r="1398" spans="1:26" ht="18" customHeight="1">
      <c r="A1398" s="5302"/>
      <c r="B1398" s="1429" t="s">
        <v>639</v>
      </c>
      <c r="C1398" s="5284"/>
      <c r="D1398" s="5284"/>
      <c r="E1398" s="5284"/>
      <c r="F1398" s="5284"/>
      <c r="G1398" s="5284"/>
      <c r="H1398" s="5284"/>
      <c r="I1398" s="5284"/>
      <c r="J1398" s="5284"/>
      <c r="K1398" s="5285"/>
      <c r="L1398" s="1430" t="s">
        <v>639</v>
      </c>
      <c r="M1398" s="5286"/>
      <c r="N1398" s="5286"/>
      <c r="O1398" s="5286"/>
      <c r="P1398" s="5286"/>
      <c r="Q1398" s="5286"/>
      <c r="R1398" s="5286"/>
      <c r="S1398" s="5286"/>
      <c r="T1398" s="5286"/>
      <c r="U1398" s="5286"/>
      <c r="V1398" s="5287"/>
      <c r="W1398" s="5478"/>
      <c r="Y1398" s="1515"/>
      <c r="Z1398" s="1288" t="s">
        <v>1382</v>
      </c>
    </row>
    <row r="1399" spans="1:26" ht="18" customHeight="1">
      <c r="A1399" s="5302"/>
      <c r="B1399" s="1429" t="s">
        <v>642</v>
      </c>
      <c r="C1399" s="5284"/>
      <c r="D1399" s="5284"/>
      <c r="E1399" s="5284"/>
      <c r="F1399" s="5284"/>
      <c r="G1399" s="5284"/>
      <c r="H1399" s="5284"/>
      <c r="I1399" s="5284"/>
      <c r="J1399" s="5284"/>
      <c r="K1399" s="5285"/>
      <c r="L1399" s="1430" t="s">
        <v>642</v>
      </c>
      <c r="M1399" s="5286"/>
      <c r="N1399" s="5286"/>
      <c r="O1399" s="5286"/>
      <c r="P1399" s="5286"/>
      <c r="Q1399" s="5286"/>
      <c r="R1399" s="5286"/>
      <c r="S1399" s="5286"/>
      <c r="T1399" s="5286"/>
      <c r="U1399" s="5286"/>
      <c r="V1399" s="5287"/>
      <c r="W1399" s="5478"/>
      <c r="Y1399" s="1515"/>
      <c r="Z1399" s="1288" t="s">
        <v>1382</v>
      </c>
    </row>
    <row r="1400" spans="1:26" ht="18" customHeight="1">
      <c r="A1400" s="5302"/>
      <c r="B1400" s="1429"/>
      <c r="C1400" s="5284"/>
      <c r="D1400" s="5284"/>
      <c r="E1400" s="5284"/>
      <c r="F1400" s="5284"/>
      <c r="G1400" s="5284"/>
      <c r="H1400" s="5284"/>
      <c r="I1400" s="5284"/>
      <c r="J1400" s="5284"/>
      <c r="K1400" s="5285"/>
      <c r="L1400" s="1430"/>
      <c r="M1400" s="5286"/>
      <c r="N1400" s="5286"/>
      <c r="O1400" s="5286"/>
      <c r="P1400" s="5286"/>
      <c r="Q1400" s="5286"/>
      <c r="R1400" s="5286"/>
      <c r="S1400" s="5286"/>
      <c r="T1400" s="5286"/>
      <c r="U1400" s="5286"/>
      <c r="V1400" s="5287"/>
      <c r="W1400" s="5479"/>
      <c r="Y1400" s="1515"/>
      <c r="Z1400" s="1288" t="s">
        <v>1382</v>
      </c>
    </row>
    <row r="1401" spans="1:26" ht="18" customHeight="1">
      <c r="A1401" s="5302"/>
      <c r="B1401" s="5288"/>
      <c r="C1401" s="5289"/>
      <c r="D1401" s="5289"/>
      <c r="E1401" s="5289"/>
      <c r="F1401" s="5289"/>
      <c r="G1401" s="5289"/>
      <c r="H1401" s="5289"/>
      <c r="I1401" s="5289"/>
      <c r="J1401" s="5289"/>
      <c r="K1401" s="5289"/>
      <c r="L1401" s="5289"/>
      <c r="M1401" s="5289"/>
      <c r="N1401" s="5289"/>
      <c r="O1401" s="5289"/>
      <c r="P1401" s="5289"/>
      <c r="Q1401" s="5289"/>
      <c r="R1401" s="5289"/>
      <c r="S1401" s="5289"/>
      <c r="T1401" s="5289"/>
      <c r="U1401" s="5289"/>
      <c r="V1401" s="5290"/>
      <c r="W1401" s="5291">
        <f>W36</f>
        <v>4</v>
      </c>
      <c r="Y1401" s="5507" t="s">
        <v>1408</v>
      </c>
      <c r="Z1401" s="5508"/>
    </row>
    <row r="1402" spans="1:26" ht="18" customHeight="1">
      <c r="A1402" s="5302"/>
      <c r="B1402" s="1431" t="s">
        <v>248</v>
      </c>
      <c r="C1402" s="1432"/>
      <c r="D1402" s="1432" t="s">
        <v>272</v>
      </c>
      <c r="E1402" s="5451"/>
      <c r="F1402" s="5451"/>
      <c r="G1402" s="5451"/>
      <c r="H1402" s="5451"/>
      <c r="I1402" s="5451"/>
      <c r="J1402" s="5451"/>
      <c r="K1402" s="5451"/>
      <c r="L1402" s="5451"/>
      <c r="M1402" s="5451"/>
      <c r="N1402" s="5451"/>
      <c r="O1402" s="5451"/>
      <c r="P1402" s="5451"/>
      <c r="Q1402" s="5451"/>
      <c r="R1402" s="5451"/>
      <c r="S1402" s="5451"/>
      <c r="T1402" s="5451"/>
      <c r="U1402" s="5451"/>
      <c r="V1402" s="5452"/>
      <c r="W1402" s="5292"/>
      <c r="Y1402" s="5507"/>
      <c r="Z1402" s="5508"/>
    </row>
    <row r="1403" spans="1:26" ht="18" customHeight="1">
      <c r="A1403" s="5302"/>
      <c r="B1403" s="5296"/>
      <c r="C1403" s="5297"/>
      <c r="D1403" s="5297"/>
      <c r="E1403" s="5297"/>
      <c r="F1403" s="5297"/>
      <c r="G1403" s="5297"/>
      <c r="H1403" s="5297"/>
      <c r="I1403" s="5297"/>
      <c r="J1403" s="5297"/>
      <c r="K1403" s="5297"/>
      <c r="L1403" s="5297"/>
      <c r="M1403" s="5297"/>
      <c r="N1403" s="5297"/>
      <c r="O1403" s="5297"/>
      <c r="P1403" s="5297"/>
      <c r="Q1403" s="5297"/>
      <c r="R1403" s="5297"/>
      <c r="S1403" s="5297"/>
      <c r="T1403" s="5297"/>
      <c r="U1403" s="5297"/>
      <c r="V1403" s="5298"/>
      <c r="W1403" s="5292"/>
      <c r="Y1403" s="5507"/>
      <c r="Z1403" s="5508"/>
    </row>
    <row r="1404" spans="1:26" ht="18" customHeight="1">
      <c r="A1404" s="5302"/>
      <c r="B1404" s="1433" t="s">
        <v>253</v>
      </c>
      <c r="C1404" s="5299" t="str">
        <f ca="1">CELL("nomfichier")</f>
        <v>E:\0-UPRT\1-UPRT.FR-SITE-WEB\ff-fiches-fabrications\ff-fiches-fabrication-maj-08-2020\[ff-14.B-restauration-10.postits-portions.xlsx]Nota</v>
      </c>
      <c r="D1404" s="5299"/>
      <c r="E1404" s="5299"/>
      <c r="F1404" s="5299"/>
      <c r="G1404" s="5299"/>
      <c r="H1404" s="5299"/>
      <c r="I1404" s="5299"/>
      <c r="J1404" s="5299"/>
      <c r="K1404" s="5299"/>
      <c r="L1404" s="5299"/>
      <c r="M1404" s="5299"/>
      <c r="N1404" s="5299"/>
      <c r="O1404" s="5299"/>
      <c r="P1404" s="5299"/>
      <c r="Q1404" s="5299"/>
      <c r="R1404" s="5299"/>
      <c r="S1404" s="5299"/>
      <c r="T1404" s="5299"/>
      <c r="U1404" s="5299"/>
      <c r="V1404" s="5299"/>
      <c r="W1404" s="5292"/>
      <c r="Y1404" s="5507"/>
      <c r="Z1404" s="5508"/>
    </row>
    <row r="1405" spans="1:26" ht="18" customHeight="1">
      <c r="A1405" s="5302"/>
      <c r="B1405" s="1434" t="s">
        <v>255</v>
      </c>
      <c r="C1405" s="5299" t="s">
        <v>1437</v>
      </c>
      <c r="D1405" s="5299"/>
      <c r="E1405" s="5299"/>
      <c r="F1405" s="5299"/>
      <c r="G1405" s="5299"/>
      <c r="H1405" s="5299"/>
      <c r="I1405" s="5299"/>
      <c r="J1405" s="5299"/>
      <c r="K1405" s="5299"/>
      <c r="L1405" s="5299"/>
      <c r="M1405" s="5299"/>
      <c r="N1405" s="5299"/>
      <c r="O1405" s="5299"/>
      <c r="P1405" s="5299"/>
      <c r="Q1405" s="5299"/>
      <c r="R1405" s="5299"/>
      <c r="S1405" s="5299"/>
      <c r="T1405" s="5299"/>
      <c r="U1405" s="5299"/>
      <c r="V1405" s="5299"/>
      <c r="W1405" s="5292"/>
      <c r="Y1405" s="5507"/>
      <c r="Z1405" s="5508"/>
    </row>
    <row r="1406" spans="1:26" ht="18" customHeight="1" thickBot="1">
      <c r="A1406" s="5302"/>
      <c r="B1406" s="5311" t="s">
        <v>258</v>
      </c>
      <c r="C1406" s="5312"/>
      <c r="D1406" s="5312"/>
      <c r="E1406" s="5312"/>
      <c r="F1406" s="5312"/>
      <c r="G1406" s="5312"/>
      <c r="H1406" s="5312"/>
      <c r="I1406" s="5312"/>
      <c r="J1406" s="5312"/>
      <c r="K1406" s="5312"/>
      <c r="L1406" s="5312"/>
      <c r="M1406" s="5312"/>
      <c r="N1406" s="5312"/>
      <c r="O1406" s="5312"/>
      <c r="P1406" s="5312"/>
      <c r="Q1406" s="5312"/>
      <c r="R1406" s="5312"/>
      <c r="S1406" s="5312"/>
      <c r="T1406" s="5312"/>
      <c r="U1406" s="5312"/>
      <c r="V1406" s="5313"/>
      <c r="W1406" s="5293"/>
      <c r="Y1406" s="5507"/>
      <c r="Z1406" s="5508"/>
    </row>
    <row r="1407" spans="1:26" ht="15" customHeight="1"/>
    <row r="1408" spans="1:26">
      <c r="O1408"/>
      <c r="P1408"/>
      <c r="Q1408"/>
      <c r="R1408"/>
      <c r="S1408"/>
      <c r="T1408"/>
    </row>
    <row r="1411" spans="5:28" ht="15" customHeight="1"/>
    <row r="1412" spans="5:28" ht="15" customHeight="1"/>
    <row r="1413" spans="5:28" ht="15" customHeight="1"/>
    <row r="1414" spans="5:28" ht="15" customHeight="1"/>
    <row r="1415" spans="5:28" ht="15" customHeight="1"/>
    <row r="1416" spans="5:28" ht="15" customHeight="1"/>
    <row r="1417" spans="5:28" ht="15" customHeight="1"/>
    <row r="1418" spans="5:28" ht="15" customHeight="1"/>
    <row r="1419" spans="5:28" ht="15" customHeight="1">
      <c r="R1419" s="1435"/>
      <c r="S1419" s="1435"/>
      <c r="T1419" s="1435"/>
      <c r="U1419" s="1435"/>
      <c r="V1419" s="1435"/>
      <c r="W1419" s="1435"/>
      <c r="X1419" s="1435"/>
      <c r="Z1419" s="1435"/>
      <c r="AA1419" s="1435"/>
      <c r="AB1419" s="1435"/>
    </row>
    <row r="1420" spans="5:28" ht="15" customHeight="1">
      <c r="E1420" s="925"/>
      <c r="F1420" s="925"/>
      <c r="G1420" s="925"/>
      <c r="H1420" s="925"/>
      <c r="I1420" s="925"/>
      <c r="J1420" s="925"/>
      <c r="K1420" s="925"/>
    </row>
    <row r="1421" spans="5:28" ht="15" customHeight="1">
      <c r="E1421" s="925"/>
      <c r="F1421" s="925"/>
      <c r="G1421" s="925"/>
      <c r="H1421" s="925"/>
      <c r="I1421" s="925"/>
      <c r="J1421" s="925"/>
      <c r="K1421" s="925"/>
    </row>
    <row r="1422" spans="5:28" ht="15" customHeight="1"/>
  </sheetData>
  <mergeCells count="610">
    <mergeCell ref="AE12:AO13"/>
    <mergeCell ref="AP12:AP13"/>
    <mergeCell ref="C14:F16"/>
    <mergeCell ref="G14:J16"/>
    <mergeCell ref="P14:S16"/>
    <mergeCell ref="T14:W16"/>
    <mergeCell ref="AE14:AP20"/>
    <mergeCell ref="A2:W5"/>
    <mergeCell ref="AE2:AQ5"/>
    <mergeCell ref="AE7:AO11"/>
    <mergeCell ref="AP7:AP9"/>
    <mergeCell ref="AQ7:AQ13"/>
    <mergeCell ref="C8:V9"/>
    <mergeCell ref="P10:W10"/>
    <mergeCell ref="AP10:AP11"/>
    <mergeCell ref="G12:J13"/>
    <mergeCell ref="T12:W13"/>
    <mergeCell ref="AE27:AQ33"/>
    <mergeCell ref="C30:I31"/>
    <mergeCell ref="N30:T33"/>
    <mergeCell ref="C32:E32"/>
    <mergeCell ref="G32:I32"/>
    <mergeCell ref="AQ14:AQ25"/>
    <mergeCell ref="C18:F20"/>
    <mergeCell ref="G18:J19"/>
    <mergeCell ref="G20:J21"/>
    <mergeCell ref="AH21:AI21"/>
    <mergeCell ref="AN21:AO21"/>
    <mergeCell ref="AE22:AG24"/>
    <mergeCell ref="AH22:AI24"/>
    <mergeCell ref="AK22:AM24"/>
    <mergeCell ref="AN22:AO24"/>
    <mergeCell ref="A35:A42"/>
    <mergeCell ref="B35:W35"/>
    <mergeCell ref="Y35:Y42"/>
    <mergeCell ref="B36:R40"/>
    <mergeCell ref="S36:V38"/>
    <mergeCell ref="W36:W42"/>
    <mergeCell ref="C25:T26"/>
    <mergeCell ref="C27:I28"/>
    <mergeCell ref="N27:T28"/>
    <mergeCell ref="Z36:AA42"/>
    <mergeCell ref="AE36:AQ37"/>
    <mergeCell ref="AE38:AE40"/>
    <mergeCell ref="AF38:AQ40"/>
    <mergeCell ref="S39:V40"/>
    <mergeCell ref="B41:R42"/>
    <mergeCell ref="S41:V42"/>
    <mergeCell ref="AE42:AE44"/>
    <mergeCell ref="B43:V48"/>
    <mergeCell ref="W43:W1400"/>
    <mergeCell ref="AF53:AQ53"/>
    <mergeCell ref="AF54:AQ54"/>
    <mergeCell ref="C70:C71"/>
    <mergeCell ref="J70:J71"/>
    <mergeCell ref="K70:K71"/>
    <mergeCell ref="M70:N71"/>
    <mergeCell ref="O70:T71"/>
    <mergeCell ref="U70:V71"/>
    <mergeCell ref="G71:H71"/>
    <mergeCell ref="AE67:AF68"/>
    <mergeCell ref="M68:N68"/>
    <mergeCell ref="O68:T69"/>
    <mergeCell ref="U68:V69"/>
    <mergeCell ref="Z68:AA79"/>
    <mergeCell ref="C74:C76"/>
    <mergeCell ref="D74:D76"/>
    <mergeCell ref="A55:A57"/>
    <mergeCell ref="B55:M57"/>
    <mergeCell ref="N55:N57"/>
    <mergeCell ref="O55:V57"/>
    <mergeCell ref="Y55:Y57"/>
    <mergeCell ref="AE55:AQ55"/>
    <mergeCell ref="H49:K50"/>
    <mergeCell ref="Q49:T50"/>
    <mergeCell ref="Z49:AA57"/>
    <mergeCell ref="D51:G53"/>
    <mergeCell ref="H51:K53"/>
    <mergeCell ref="M51:P53"/>
    <mergeCell ref="Q51:T53"/>
    <mergeCell ref="A185:A187"/>
    <mergeCell ref="B185:M187"/>
    <mergeCell ref="N185:N187"/>
    <mergeCell ref="O185:V187"/>
    <mergeCell ref="Y185:Y187"/>
    <mergeCell ref="A58:A181"/>
    <mergeCell ref="B58:C59"/>
    <mergeCell ref="D58:N59"/>
    <mergeCell ref="O58:V59"/>
    <mergeCell ref="M69:N69"/>
    <mergeCell ref="B72:N72"/>
    <mergeCell ref="B73:D73"/>
    <mergeCell ref="E73:K74"/>
    <mergeCell ref="B74:B76"/>
    <mergeCell ref="Y58:Y181"/>
    <mergeCell ref="B60:N61"/>
    <mergeCell ref="O60:V61"/>
    <mergeCell ref="B62:N66"/>
    <mergeCell ref="B67:N67"/>
    <mergeCell ref="B70:B71"/>
    <mergeCell ref="B165:N165"/>
    <mergeCell ref="D166:N166"/>
    <mergeCell ref="B167:N167"/>
    <mergeCell ref="B168:N168"/>
    <mergeCell ref="U200:V201"/>
    <mergeCell ref="M198:N198"/>
    <mergeCell ref="Z116:AA118"/>
    <mergeCell ref="B117:N117"/>
    <mergeCell ref="B119:N119"/>
    <mergeCell ref="G120:N121"/>
    <mergeCell ref="C179:N179"/>
    <mergeCell ref="C180:N180"/>
    <mergeCell ref="B181:N181"/>
    <mergeCell ref="Z184:AA187"/>
    <mergeCell ref="B170:N170"/>
    <mergeCell ref="B172:B174"/>
    <mergeCell ref="O188:V189"/>
    <mergeCell ref="Z247:AA249"/>
    <mergeCell ref="B249:N249"/>
    <mergeCell ref="G250:N251"/>
    <mergeCell ref="B295:N295"/>
    <mergeCell ref="D296:N296"/>
    <mergeCell ref="G201:H201"/>
    <mergeCell ref="B202:N202"/>
    <mergeCell ref="B203:D203"/>
    <mergeCell ref="E203:K204"/>
    <mergeCell ref="B204:B206"/>
    <mergeCell ref="C204:C206"/>
    <mergeCell ref="D204:D206"/>
    <mergeCell ref="Y188:Y311"/>
    <mergeCell ref="B190:N191"/>
    <mergeCell ref="O190:V191"/>
    <mergeCell ref="B192:N196"/>
    <mergeCell ref="B197:N197"/>
    <mergeCell ref="B311:N311"/>
    <mergeCell ref="O198:T199"/>
    <mergeCell ref="U198:V199"/>
    <mergeCell ref="M199:N199"/>
    <mergeCell ref="B200:B201"/>
    <mergeCell ref="B297:N297"/>
    <mergeCell ref="O200:T201"/>
    <mergeCell ref="B298:N298"/>
    <mergeCell ref="B300:N300"/>
    <mergeCell ref="B302:B304"/>
    <mergeCell ref="C309:N309"/>
    <mergeCell ref="C310:N310"/>
    <mergeCell ref="A188:A311"/>
    <mergeCell ref="B188:C189"/>
    <mergeCell ref="D188:N189"/>
    <mergeCell ref="C200:C201"/>
    <mergeCell ref="J200:J201"/>
    <mergeCell ref="K200:K201"/>
    <mergeCell ref="M200:N201"/>
    <mergeCell ref="B247:N247"/>
    <mergeCell ref="U330:V331"/>
    <mergeCell ref="M328:N328"/>
    <mergeCell ref="Z314:AA317"/>
    <mergeCell ref="A315:A317"/>
    <mergeCell ref="B315:M317"/>
    <mergeCell ref="N315:N317"/>
    <mergeCell ref="O315:V317"/>
    <mergeCell ref="Y315:Y317"/>
    <mergeCell ref="O318:V319"/>
    <mergeCell ref="Z377:AA379"/>
    <mergeCell ref="B379:N379"/>
    <mergeCell ref="G380:N381"/>
    <mergeCell ref="B425:N425"/>
    <mergeCell ref="D426:N426"/>
    <mergeCell ref="G331:H331"/>
    <mergeCell ref="B332:N332"/>
    <mergeCell ref="B333:D333"/>
    <mergeCell ref="E333:K334"/>
    <mergeCell ref="B334:B336"/>
    <mergeCell ref="C334:C336"/>
    <mergeCell ref="D334:D336"/>
    <mergeCell ref="Y318:Y441"/>
    <mergeCell ref="B320:N321"/>
    <mergeCell ref="O320:V321"/>
    <mergeCell ref="B322:N326"/>
    <mergeCell ref="B327:N327"/>
    <mergeCell ref="B441:N441"/>
    <mergeCell ref="O328:T329"/>
    <mergeCell ref="U328:V329"/>
    <mergeCell ref="M329:N329"/>
    <mergeCell ref="B330:B331"/>
    <mergeCell ref="B427:N427"/>
    <mergeCell ref="O330:T331"/>
    <mergeCell ref="B428:N428"/>
    <mergeCell ref="B430:N430"/>
    <mergeCell ref="B432:B434"/>
    <mergeCell ref="C439:N439"/>
    <mergeCell ref="C440:N440"/>
    <mergeCell ref="A318:A441"/>
    <mergeCell ref="B318:C319"/>
    <mergeCell ref="D318:N319"/>
    <mergeCell ref="C330:C331"/>
    <mergeCell ref="J330:J331"/>
    <mergeCell ref="K330:K331"/>
    <mergeCell ref="M330:N331"/>
    <mergeCell ref="B377:N377"/>
    <mergeCell ref="U460:V461"/>
    <mergeCell ref="M458:N458"/>
    <mergeCell ref="Z444:AA447"/>
    <mergeCell ref="A445:A447"/>
    <mergeCell ref="B445:M447"/>
    <mergeCell ref="N445:N447"/>
    <mergeCell ref="O445:V447"/>
    <mergeCell ref="Y445:Y447"/>
    <mergeCell ref="O448:V449"/>
    <mergeCell ref="Z507:AA509"/>
    <mergeCell ref="B509:N509"/>
    <mergeCell ref="G510:N511"/>
    <mergeCell ref="B555:N555"/>
    <mergeCell ref="D556:N556"/>
    <mergeCell ref="G461:H461"/>
    <mergeCell ref="B462:N462"/>
    <mergeCell ref="B463:D463"/>
    <mergeCell ref="E463:K464"/>
    <mergeCell ref="B464:B466"/>
    <mergeCell ref="C464:C466"/>
    <mergeCell ref="D464:D466"/>
    <mergeCell ref="Y448:Y571"/>
    <mergeCell ref="B450:N451"/>
    <mergeCell ref="O450:V451"/>
    <mergeCell ref="B452:N456"/>
    <mergeCell ref="B457:N457"/>
    <mergeCell ref="B571:N571"/>
    <mergeCell ref="O458:T459"/>
    <mergeCell ref="U458:V459"/>
    <mergeCell ref="M459:N459"/>
    <mergeCell ref="B460:B461"/>
    <mergeCell ref="B557:N557"/>
    <mergeCell ref="O460:T461"/>
    <mergeCell ref="B558:N558"/>
    <mergeCell ref="B560:N560"/>
    <mergeCell ref="B562:B564"/>
    <mergeCell ref="C569:N569"/>
    <mergeCell ref="C570:N570"/>
    <mergeCell ref="A448:A571"/>
    <mergeCell ref="B448:C449"/>
    <mergeCell ref="D448:N449"/>
    <mergeCell ref="C460:C461"/>
    <mergeCell ref="J460:J461"/>
    <mergeCell ref="K460:K461"/>
    <mergeCell ref="M460:N461"/>
    <mergeCell ref="B507:N507"/>
    <mergeCell ref="U590:V591"/>
    <mergeCell ref="M588:N588"/>
    <mergeCell ref="Z574:AA577"/>
    <mergeCell ref="A575:A577"/>
    <mergeCell ref="B575:M577"/>
    <mergeCell ref="N575:N577"/>
    <mergeCell ref="O575:V577"/>
    <mergeCell ref="Y575:Y577"/>
    <mergeCell ref="O578:V579"/>
    <mergeCell ref="Z637:AA639"/>
    <mergeCell ref="B639:N639"/>
    <mergeCell ref="G640:N641"/>
    <mergeCell ref="B685:N685"/>
    <mergeCell ref="D686:N686"/>
    <mergeCell ref="G591:H591"/>
    <mergeCell ref="B592:N592"/>
    <mergeCell ref="B593:D593"/>
    <mergeCell ref="E593:K594"/>
    <mergeCell ref="B594:B596"/>
    <mergeCell ref="C594:C596"/>
    <mergeCell ref="D594:D596"/>
    <mergeCell ref="Y578:Y701"/>
    <mergeCell ref="B580:N581"/>
    <mergeCell ref="O580:V581"/>
    <mergeCell ref="B582:N586"/>
    <mergeCell ref="B587:N587"/>
    <mergeCell ref="B701:N701"/>
    <mergeCell ref="O588:T589"/>
    <mergeCell ref="U588:V589"/>
    <mergeCell ref="M589:N589"/>
    <mergeCell ref="B590:B591"/>
    <mergeCell ref="B687:N687"/>
    <mergeCell ref="O590:T591"/>
    <mergeCell ref="B688:N688"/>
    <mergeCell ref="B690:N690"/>
    <mergeCell ref="B692:B694"/>
    <mergeCell ref="C699:N699"/>
    <mergeCell ref="C700:N700"/>
    <mergeCell ref="A578:A701"/>
    <mergeCell ref="B578:C579"/>
    <mergeCell ref="D578:N579"/>
    <mergeCell ref="C590:C591"/>
    <mergeCell ref="J590:J591"/>
    <mergeCell ref="K590:K591"/>
    <mergeCell ref="M590:N591"/>
    <mergeCell ref="B637:N637"/>
    <mergeCell ref="U720:V721"/>
    <mergeCell ref="M718:N718"/>
    <mergeCell ref="Z704:AA707"/>
    <mergeCell ref="A705:A707"/>
    <mergeCell ref="B705:M707"/>
    <mergeCell ref="N705:N707"/>
    <mergeCell ref="O705:V707"/>
    <mergeCell ref="Y705:Y707"/>
    <mergeCell ref="O708:V709"/>
    <mergeCell ref="Z767:AA769"/>
    <mergeCell ref="B769:N769"/>
    <mergeCell ref="G770:N771"/>
    <mergeCell ref="B815:N815"/>
    <mergeCell ref="D816:N816"/>
    <mergeCell ref="G721:H721"/>
    <mergeCell ref="B722:N722"/>
    <mergeCell ref="B723:D723"/>
    <mergeCell ref="E723:K724"/>
    <mergeCell ref="B724:B726"/>
    <mergeCell ref="C724:C726"/>
    <mergeCell ref="D724:D726"/>
    <mergeCell ref="Y708:Y831"/>
    <mergeCell ref="B710:N711"/>
    <mergeCell ref="O710:V711"/>
    <mergeCell ref="B712:N716"/>
    <mergeCell ref="B717:N717"/>
    <mergeCell ref="B831:N831"/>
    <mergeCell ref="O718:T719"/>
    <mergeCell ref="U718:V719"/>
    <mergeCell ref="M719:N719"/>
    <mergeCell ref="B720:B721"/>
    <mergeCell ref="B817:N817"/>
    <mergeCell ref="O720:T721"/>
    <mergeCell ref="B818:N818"/>
    <mergeCell ref="B820:N820"/>
    <mergeCell ref="B822:B824"/>
    <mergeCell ref="C829:N829"/>
    <mergeCell ref="C830:N830"/>
    <mergeCell ref="A708:A831"/>
    <mergeCell ref="B708:C709"/>
    <mergeCell ref="D708:N709"/>
    <mergeCell ref="C720:C721"/>
    <mergeCell ref="J720:J721"/>
    <mergeCell ref="K720:K721"/>
    <mergeCell ref="M720:N721"/>
    <mergeCell ref="B767:N767"/>
    <mergeCell ref="U850:V851"/>
    <mergeCell ref="M848:N848"/>
    <mergeCell ref="Z834:AA837"/>
    <mergeCell ref="A835:A837"/>
    <mergeCell ref="B835:M837"/>
    <mergeCell ref="N835:N837"/>
    <mergeCell ref="O835:V837"/>
    <mergeCell ref="Y835:Y837"/>
    <mergeCell ref="O838:V839"/>
    <mergeCell ref="Z897:AA899"/>
    <mergeCell ref="B899:N899"/>
    <mergeCell ref="G900:N901"/>
    <mergeCell ref="B945:N945"/>
    <mergeCell ref="D946:N946"/>
    <mergeCell ref="G851:H851"/>
    <mergeCell ref="B852:N852"/>
    <mergeCell ref="B853:D853"/>
    <mergeCell ref="E853:K854"/>
    <mergeCell ref="B854:B856"/>
    <mergeCell ref="C854:C856"/>
    <mergeCell ref="D854:D856"/>
    <mergeCell ref="Y838:Y961"/>
    <mergeCell ref="B840:N841"/>
    <mergeCell ref="O840:V841"/>
    <mergeCell ref="B842:N846"/>
    <mergeCell ref="B847:N847"/>
    <mergeCell ref="B961:N961"/>
    <mergeCell ref="O848:T849"/>
    <mergeCell ref="U848:V849"/>
    <mergeCell ref="M849:N849"/>
    <mergeCell ref="B850:B851"/>
    <mergeCell ref="B947:N947"/>
    <mergeCell ref="O850:T851"/>
    <mergeCell ref="B948:N948"/>
    <mergeCell ref="B950:N950"/>
    <mergeCell ref="B952:B954"/>
    <mergeCell ref="C959:N959"/>
    <mergeCell ref="C960:N960"/>
    <mergeCell ref="A838:A961"/>
    <mergeCell ref="B838:C839"/>
    <mergeCell ref="D838:N839"/>
    <mergeCell ref="C850:C851"/>
    <mergeCell ref="J850:J851"/>
    <mergeCell ref="K850:K851"/>
    <mergeCell ref="M850:N851"/>
    <mergeCell ref="B897:N897"/>
    <mergeCell ref="U980:V981"/>
    <mergeCell ref="M978:N978"/>
    <mergeCell ref="Z964:AA967"/>
    <mergeCell ref="A965:A967"/>
    <mergeCell ref="B965:M967"/>
    <mergeCell ref="N965:N967"/>
    <mergeCell ref="O965:V967"/>
    <mergeCell ref="Y965:Y967"/>
    <mergeCell ref="O968:V969"/>
    <mergeCell ref="Z1027:AA1029"/>
    <mergeCell ref="B1029:N1029"/>
    <mergeCell ref="G1030:N1031"/>
    <mergeCell ref="B1075:N1075"/>
    <mergeCell ref="D1076:N1076"/>
    <mergeCell ref="G981:H981"/>
    <mergeCell ref="B982:N982"/>
    <mergeCell ref="B983:D983"/>
    <mergeCell ref="E983:K984"/>
    <mergeCell ref="B984:B986"/>
    <mergeCell ref="C984:C986"/>
    <mergeCell ref="D984:D986"/>
    <mergeCell ref="Y968:Y1091"/>
    <mergeCell ref="B970:N971"/>
    <mergeCell ref="O970:V971"/>
    <mergeCell ref="B972:N976"/>
    <mergeCell ref="B977:N977"/>
    <mergeCell ref="B1091:N1091"/>
    <mergeCell ref="O978:T979"/>
    <mergeCell ref="U978:V979"/>
    <mergeCell ref="M979:N979"/>
    <mergeCell ref="B980:B981"/>
    <mergeCell ref="B1077:N1077"/>
    <mergeCell ref="O980:T981"/>
    <mergeCell ref="B1078:N1078"/>
    <mergeCell ref="B1080:N1080"/>
    <mergeCell ref="B1082:B1084"/>
    <mergeCell ref="C1089:N1089"/>
    <mergeCell ref="C1090:N1090"/>
    <mergeCell ref="A968:A1091"/>
    <mergeCell ref="B968:C969"/>
    <mergeCell ref="D968:N969"/>
    <mergeCell ref="C980:C981"/>
    <mergeCell ref="J980:J981"/>
    <mergeCell ref="K980:K981"/>
    <mergeCell ref="M980:N981"/>
    <mergeCell ref="B1027:N1027"/>
    <mergeCell ref="U1110:V1111"/>
    <mergeCell ref="M1108:N1108"/>
    <mergeCell ref="Z1094:AA1097"/>
    <mergeCell ref="A1095:A1097"/>
    <mergeCell ref="B1095:M1097"/>
    <mergeCell ref="N1095:N1097"/>
    <mergeCell ref="O1095:V1097"/>
    <mergeCell ref="Y1095:Y1097"/>
    <mergeCell ref="O1098:V1099"/>
    <mergeCell ref="Z1157:AA1159"/>
    <mergeCell ref="B1159:N1159"/>
    <mergeCell ref="G1160:N1161"/>
    <mergeCell ref="B1205:N1205"/>
    <mergeCell ref="D1206:N1206"/>
    <mergeCell ref="G1111:H1111"/>
    <mergeCell ref="B1112:N1112"/>
    <mergeCell ref="B1113:D1113"/>
    <mergeCell ref="E1113:K1114"/>
    <mergeCell ref="B1114:B1116"/>
    <mergeCell ref="C1114:C1116"/>
    <mergeCell ref="D1114:D1116"/>
    <mergeCell ref="Y1098:Y1221"/>
    <mergeCell ref="B1100:N1101"/>
    <mergeCell ref="O1100:V1101"/>
    <mergeCell ref="B1102:N1106"/>
    <mergeCell ref="B1107:N1107"/>
    <mergeCell ref="B1221:N1221"/>
    <mergeCell ref="O1108:T1109"/>
    <mergeCell ref="U1108:V1109"/>
    <mergeCell ref="M1109:N1109"/>
    <mergeCell ref="B1110:B1111"/>
    <mergeCell ref="B1207:N1207"/>
    <mergeCell ref="O1110:T1111"/>
    <mergeCell ref="B1208:N1208"/>
    <mergeCell ref="B1210:N1210"/>
    <mergeCell ref="B1212:B1214"/>
    <mergeCell ref="C1219:N1219"/>
    <mergeCell ref="C1220:N1220"/>
    <mergeCell ref="A1098:A1221"/>
    <mergeCell ref="B1098:C1099"/>
    <mergeCell ref="D1098:N1099"/>
    <mergeCell ref="C1110:C1111"/>
    <mergeCell ref="J1110:J1111"/>
    <mergeCell ref="K1110:K1111"/>
    <mergeCell ref="M1110:N1111"/>
    <mergeCell ref="B1157:N1157"/>
    <mergeCell ref="K1240:K1241"/>
    <mergeCell ref="M1240:N1241"/>
    <mergeCell ref="O1240:T1241"/>
    <mergeCell ref="U1240:V1241"/>
    <mergeCell ref="M1238:N1238"/>
    <mergeCell ref="Z1224:AA1227"/>
    <mergeCell ref="A1225:A1227"/>
    <mergeCell ref="B1225:M1227"/>
    <mergeCell ref="N1225:N1227"/>
    <mergeCell ref="O1225:V1227"/>
    <mergeCell ref="Y1225:Y1227"/>
    <mergeCell ref="B1287:N1287"/>
    <mergeCell ref="Z1287:AA1289"/>
    <mergeCell ref="B1289:N1289"/>
    <mergeCell ref="G1290:N1291"/>
    <mergeCell ref="B1335:N1335"/>
    <mergeCell ref="D1336:N1336"/>
    <mergeCell ref="G1241:H1241"/>
    <mergeCell ref="B1242:N1242"/>
    <mergeCell ref="B1243:D1243"/>
    <mergeCell ref="E1243:K1244"/>
    <mergeCell ref="B1244:B1246"/>
    <mergeCell ref="C1244:C1246"/>
    <mergeCell ref="D1244:D1246"/>
    <mergeCell ref="Y1228:Y1351"/>
    <mergeCell ref="B1230:N1231"/>
    <mergeCell ref="O1230:V1231"/>
    <mergeCell ref="B1232:N1236"/>
    <mergeCell ref="B1237:N1237"/>
    <mergeCell ref="O1238:T1239"/>
    <mergeCell ref="U1238:V1239"/>
    <mergeCell ref="M1239:N1239"/>
    <mergeCell ref="B1240:B1241"/>
    <mergeCell ref="C1240:C1241"/>
    <mergeCell ref="J1240:J1241"/>
    <mergeCell ref="A1354:A1406"/>
    <mergeCell ref="B1355:B1357"/>
    <mergeCell ref="C1355:N1357"/>
    <mergeCell ref="C1359:K1359"/>
    <mergeCell ref="M1359:V1359"/>
    <mergeCell ref="C1360:K1360"/>
    <mergeCell ref="B1337:N1337"/>
    <mergeCell ref="B1338:N1338"/>
    <mergeCell ref="B1340:N1340"/>
    <mergeCell ref="B1342:B1344"/>
    <mergeCell ref="C1349:N1349"/>
    <mergeCell ref="C1350:N1350"/>
    <mergeCell ref="A1228:A1351"/>
    <mergeCell ref="B1228:C1229"/>
    <mergeCell ref="D1228:N1229"/>
    <mergeCell ref="O1228:V1229"/>
    <mergeCell ref="M1360:V1360"/>
    <mergeCell ref="C1361:K1361"/>
    <mergeCell ref="M1361:V1361"/>
    <mergeCell ref="C1362:K1362"/>
    <mergeCell ref="M1362:V1362"/>
    <mergeCell ref="C1363:K1363"/>
    <mergeCell ref="M1363:V1363"/>
    <mergeCell ref="B1351:N1351"/>
    <mergeCell ref="B1353:B1354"/>
    <mergeCell ref="C1353:N1354"/>
    <mergeCell ref="O1353:V1357"/>
    <mergeCell ref="C1367:K1367"/>
    <mergeCell ref="M1367:V1367"/>
    <mergeCell ref="C1368:K1368"/>
    <mergeCell ref="M1368:V1368"/>
    <mergeCell ref="C1369:K1369"/>
    <mergeCell ref="M1369:V1369"/>
    <mergeCell ref="C1364:K1364"/>
    <mergeCell ref="M1364:V1364"/>
    <mergeCell ref="C1365:K1365"/>
    <mergeCell ref="M1365:V1365"/>
    <mergeCell ref="C1366:K1366"/>
    <mergeCell ref="M1366:V1366"/>
    <mergeCell ref="C1376:K1376"/>
    <mergeCell ref="M1376:V1376"/>
    <mergeCell ref="C1377:K1377"/>
    <mergeCell ref="M1377:V1377"/>
    <mergeCell ref="C1378:K1378"/>
    <mergeCell ref="M1378:V1378"/>
    <mergeCell ref="B1370:B1371"/>
    <mergeCell ref="C1370:N1371"/>
    <mergeCell ref="O1370:V1373"/>
    <mergeCell ref="B1372:B1373"/>
    <mergeCell ref="C1372:N1373"/>
    <mergeCell ref="C1375:K1375"/>
    <mergeCell ref="M1375:V1375"/>
    <mergeCell ref="C1382:K1382"/>
    <mergeCell ref="M1382:V1382"/>
    <mergeCell ref="C1383:K1383"/>
    <mergeCell ref="M1383:V1383"/>
    <mergeCell ref="C1384:K1384"/>
    <mergeCell ref="M1384:V1384"/>
    <mergeCell ref="C1379:K1379"/>
    <mergeCell ref="M1379:V1379"/>
    <mergeCell ref="C1380:K1380"/>
    <mergeCell ref="M1380:V1380"/>
    <mergeCell ref="C1381:K1381"/>
    <mergeCell ref="M1381:V1381"/>
    <mergeCell ref="C1391:K1391"/>
    <mergeCell ref="M1391:V1391"/>
    <mergeCell ref="C1392:K1392"/>
    <mergeCell ref="M1392:V1392"/>
    <mergeCell ref="C1393:K1393"/>
    <mergeCell ref="M1393:V1393"/>
    <mergeCell ref="C1385:K1385"/>
    <mergeCell ref="M1385:V1385"/>
    <mergeCell ref="B1387:V1388"/>
    <mergeCell ref="B1389:K1389"/>
    <mergeCell ref="L1389:V1389"/>
    <mergeCell ref="C1390:K1390"/>
    <mergeCell ref="M1390:V1390"/>
    <mergeCell ref="C1397:K1397"/>
    <mergeCell ref="M1397:V1397"/>
    <mergeCell ref="C1398:K1398"/>
    <mergeCell ref="M1398:V1398"/>
    <mergeCell ref="C1399:K1399"/>
    <mergeCell ref="M1399:V1399"/>
    <mergeCell ref="C1394:K1394"/>
    <mergeCell ref="M1394:V1394"/>
    <mergeCell ref="C1395:K1395"/>
    <mergeCell ref="M1395:V1395"/>
    <mergeCell ref="C1396:K1396"/>
    <mergeCell ref="M1396:V1396"/>
    <mergeCell ref="C1400:K1400"/>
    <mergeCell ref="M1400:V1400"/>
    <mergeCell ref="B1401:V1401"/>
    <mergeCell ref="W1401:W1406"/>
    <mergeCell ref="Y1401:Z1406"/>
    <mergeCell ref="E1402:V1402"/>
    <mergeCell ref="B1403:V1403"/>
    <mergeCell ref="C1404:V1404"/>
    <mergeCell ref="C1405:V1405"/>
    <mergeCell ref="B1406:V1406"/>
  </mergeCells>
  <printOptions horizontalCentered="1"/>
  <pageMargins left="0.25" right="0.25" top="0.75" bottom="0.75" header="0.3" footer="0.3"/>
  <pageSetup paperSize="9" scale="10" fitToWidth="0" orientation="portrait" horizontalDpi="300" verticalDpi="300"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0DB12-29B1-4A3C-911C-ADE3B11CAE72}">
  <sheetPr>
    <pageSetUpPr fitToPage="1"/>
  </sheetPr>
  <dimension ref="A1:AM332"/>
  <sheetViews>
    <sheetView showZeros="0" showWhiteSpace="0" zoomScale="77" zoomScaleNormal="77" zoomScalePageLayoutView="58" workbookViewId="0">
      <selection activeCell="AA16" sqref="AA16"/>
    </sheetView>
  </sheetViews>
  <sheetFormatPr baseColWidth="10" defaultRowHeight="15"/>
  <cols>
    <col min="1" max="1" width="3.7109375" customWidth="1"/>
    <col min="2" max="14" width="11.7109375" customWidth="1"/>
    <col min="15" max="23" width="11.7109375" style="529" customWidth="1"/>
    <col min="24" max="24" width="11.42578125" style="925"/>
    <col min="25" max="29" width="11.7109375" style="925" customWidth="1"/>
    <col min="30" max="16384" width="11.42578125" style="925"/>
  </cols>
  <sheetData>
    <row r="1" spans="1:23" s="529" customFormat="1" ht="15" customHeight="1" thickBot="1">
      <c r="A1" s="1286">
        <v>3</v>
      </c>
      <c r="B1" s="1286">
        <v>11</v>
      </c>
      <c r="C1" s="1286">
        <v>11</v>
      </c>
      <c r="D1" s="1286">
        <v>11</v>
      </c>
      <c r="E1" s="1286">
        <v>11</v>
      </c>
      <c r="F1" s="1286">
        <v>11</v>
      </c>
      <c r="G1" s="1286">
        <v>11</v>
      </c>
      <c r="H1" s="1286">
        <v>11</v>
      </c>
      <c r="I1" s="1286">
        <v>11</v>
      </c>
      <c r="J1" s="1286">
        <v>11</v>
      </c>
      <c r="K1" s="1286">
        <v>11</v>
      </c>
      <c r="L1" s="1286">
        <v>11</v>
      </c>
      <c r="M1" s="1286">
        <v>11</v>
      </c>
      <c r="N1" s="1286">
        <v>11</v>
      </c>
      <c r="O1" s="1286">
        <v>11</v>
      </c>
      <c r="P1" s="1286">
        <v>11</v>
      </c>
      <c r="Q1" s="1286">
        <v>11</v>
      </c>
      <c r="R1" s="1286">
        <v>11</v>
      </c>
      <c r="S1" s="1286">
        <v>11</v>
      </c>
      <c r="T1" s="1286">
        <v>11</v>
      </c>
      <c r="U1" s="1286">
        <v>11</v>
      </c>
      <c r="V1" s="1286">
        <v>11</v>
      </c>
      <c r="W1" s="1286">
        <v>11</v>
      </c>
    </row>
    <row r="2" spans="1:23" ht="15.75" customHeight="1">
      <c r="A2" s="5694" t="s">
        <v>1448</v>
      </c>
      <c r="B2" s="5695"/>
      <c r="C2" s="5695"/>
      <c r="D2" s="5695"/>
      <c r="E2" s="5695"/>
      <c r="F2" s="5695"/>
      <c r="G2" s="5695"/>
      <c r="H2" s="5695"/>
      <c r="I2" s="5695"/>
      <c r="J2" s="5695"/>
      <c r="K2" s="5695"/>
      <c r="L2" s="5695"/>
      <c r="M2" s="5695"/>
      <c r="N2" s="5695"/>
      <c r="O2" s="5695"/>
      <c r="P2" s="5695"/>
      <c r="Q2" s="5695"/>
      <c r="R2" s="5695"/>
      <c r="S2" s="5695"/>
      <c r="T2" s="5695"/>
      <c r="U2" s="5695"/>
      <c r="V2" s="5695"/>
      <c r="W2" s="5696"/>
    </row>
    <row r="3" spans="1:23" ht="29.25" customHeight="1" thickBot="1">
      <c r="A3" s="5697"/>
      <c r="B3" s="5698"/>
      <c r="C3" s="5698"/>
      <c r="D3" s="5698"/>
      <c r="E3" s="5698"/>
      <c r="F3" s="5698"/>
      <c r="G3" s="5698"/>
      <c r="H3" s="5698"/>
      <c r="I3" s="5698"/>
      <c r="J3" s="5698"/>
      <c r="K3" s="5698"/>
      <c r="L3" s="5698"/>
      <c r="M3" s="5698"/>
      <c r="N3" s="5698"/>
      <c r="O3" s="5698"/>
      <c r="P3" s="5698"/>
      <c r="Q3" s="5698"/>
      <c r="R3" s="5698"/>
      <c r="S3" s="5698"/>
      <c r="T3" s="5698"/>
      <c r="U3" s="5698"/>
      <c r="V3" s="5698"/>
      <c r="W3" s="5699"/>
    </row>
    <row r="4" spans="1:23" s="529" customFormat="1" ht="17.25" customHeight="1">
      <c r="A4" s="1287"/>
      <c r="B4" s="1287"/>
      <c r="C4" s="1287"/>
      <c r="D4" s="1287"/>
      <c r="E4" s="1287"/>
      <c r="F4" s="1287"/>
      <c r="G4" s="1287"/>
      <c r="H4" s="1287"/>
      <c r="I4" s="1287"/>
      <c r="J4" s="1287"/>
      <c r="K4" s="1287"/>
      <c r="L4" s="1287"/>
      <c r="M4" s="1287"/>
      <c r="N4" s="1287"/>
      <c r="O4" s="1287"/>
      <c r="P4" s="1287"/>
      <c r="Q4" s="1287"/>
      <c r="R4" s="1287"/>
      <c r="S4" s="1287"/>
      <c r="T4" s="1287"/>
      <c r="U4" s="1287"/>
      <c r="V4" s="1287"/>
      <c r="W4" s="1287"/>
    </row>
    <row r="5" spans="1:23" s="529" customFormat="1" ht="17.25" customHeight="1">
      <c r="A5" s="1516"/>
      <c r="B5" s="1516"/>
      <c r="C5" s="1516"/>
      <c r="D5" s="1516"/>
      <c r="E5" s="1516"/>
      <c r="F5" s="1516"/>
      <c r="G5" s="1516"/>
      <c r="H5" s="1516"/>
      <c r="I5" s="1516"/>
      <c r="J5" s="1516"/>
      <c r="K5" s="1516"/>
      <c r="L5" s="1516"/>
      <c r="M5" s="1516"/>
      <c r="N5" s="1516"/>
      <c r="O5" s="1516"/>
      <c r="P5" s="1516"/>
      <c r="Q5" s="1516"/>
      <c r="R5" s="1516"/>
      <c r="S5" s="1516"/>
      <c r="T5" s="1516"/>
      <c r="U5" s="1516"/>
      <c r="V5" s="1516"/>
      <c r="W5" s="1516"/>
    </row>
    <row r="6" spans="1:23" s="529" customFormat="1" ht="17.25" customHeight="1">
      <c r="A6" s="1287"/>
      <c r="B6" s="1287"/>
      <c r="C6" s="1289"/>
      <c r="D6" s="1289"/>
      <c r="E6" s="1289"/>
      <c r="F6" s="1289"/>
      <c r="G6" s="1289"/>
      <c r="H6" s="1289"/>
      <c r="I6" s="1289"/>
      <c r="J6" s="1289"/>
      <c r="K6" s="1289"/>
      <c r="L6" s="1289"/>
      <c r="M6" s="1289"/>
      <c r="N6" s="1289"/>
      <c r="O6" s="1289"/>
      <c r="P6" s="1289"/>
      <c r="Q6" s="1289"/>
      <c r="R6" s="1289"/>
      <c r="S6" s="1289"/>
      <c r="T6" s="1289"/>
      <c r="U6" s="1289"/>
      <c r="V6" s="1289"/>
      <c r="W6" s="1287"/>
    </row>
    <row r="7" spans="1:23" s="529" customFormat="1" ht="17.25" customHeight="1">
      <c r="A7" s="1287"/>
      <c r="B7" s="1287"/>
      <c r="C7" s="5492" t="s">
        <v>388</v>
      </c>
      <c r="D7" s="5492"/>
      <c r="E7" s="5492"/>
      <c r="F7" s="5492"/>
      <c r="G7" s="5492"/>
      <c r="H7" s="5492"/>
      <c r="I7" s="5492"/>
      <c r="J7" s="5492"/>
      <c r="K7" s="5492"/>
      <c r="L7" s="5492"/>
      <c r="M7" s="5492"/>
      <c r="N7" s="5492"/>
      <c r="O7" s="5492"/>
      <c r="P7" s="5492"/>
      <c r="Q7" s="5492"/>
      <c r="R7" s="5492"/>
      <c r="S7" s="5492"/>
      <c r="T7" s="5492"/>
      <c r="U7" s="5492"/>
      <c r="V7" s="5492"/>
      <c r="W7" s="1287"/>
    </row>
    <row r="8" spans="1:23" s="529" customFormat="1" ht="17.25" customHeight="1">
      <c r="A8" s="1287"/>
      <c r="B8" s="1287"/>
      <c r="C8" s="5492"/>
      <c r="D8" s="5492"/>
      <c r="E8" s="5492"/>
      <c r="F8" s="5492"/>
      <c r="G8" s="5492"/>
      <c r="H8" s="5492"/>
      <c r="I8" s="5492"/>
      <c r="J8" s="5492"/>
      <c r="K8" s="5492"/>
      <c r="L8" s="5492"/>
      <c r="M8" s="5492"/>
      <c r="N8" s="5492"/>
      <c r="O8" s="5492"/>
      <c r="P8" s="5492"/>
      <c r="Q8" s="5492"/>
      <c r="R8" s="5492"/>
      <c r="S8" s="5492"/>
      <c r="T8" s="5492"/>
      <c r="U8" s="5492"/>
      <c r="V8" s="5492"/>
      <c r="W8" s="1287"/>
    </row>
    <row r="9" spans="1:23" s="529" customFormat="1" ht="17.25" customHeight="1">
      <c r="A9" s="1287"/>
      <c r="B9" s="1287"/>
      <c r="C9" s="1291" t="s">
        <v>1387</v>
      </c>
      <c r="D9" s="1291"/>
      <c r="E9" s="1291"/>
      <c r="F9" s="1291"/>
      <c r="G9" s="1291"/>
      <c r="H9" s="1291"/>
      <c r="I9" s="1291"/>
      <c r="J9" s="1291"/>
      <c r="K9" s="1291"/>
      <c r="L9" s="1291"/>
      <c r="M9" s="1291"/>
      <c r="N9" s="1291"/>
      <c r="O9" s="1283"/>
      <c r="P9" s="5493" t="s">
        <v>1388</v>
      </c>
      <c r="Q9" s="5493"/>
      <c r="R9" s="5493"/>
      <c r="S9" s="5493"/>
      <c r="T9" s="5493"/>
      <c r="U9" s="5493"/>
      <c r="V9" s="5493"/>
      <c r="W9" s="5493"/>
    </row>
    <row r="10" spans="1:23" s="529" customFormat="1" ht="17.25" customHeight="1">
      <c r="A10" s="1287"/>
      <c r="B10" s="1287"/>
      <c r="C10" s="1291"/>
      <c r="D10" s="1291"/>
      <c r="E10" s="1291"/>
      <c r="F10" s="1291"/>
      <c r="G10" s="1291"/>
      <c r="H10" s="1291"/>
      <c r="I10" s="1291"/>
      <c r="J10" s="1291"/>
      <c r="K10" s="1291"/>
      <c r="L10" s="1291"/>
      <c r="M10" s="1291"/>
      <c r="N10" s="1291"/>
      <c r="O10" s="1283"/>
      <c r="P10" s="1291"/>
      <c r="Q10" s="1291"/>
      <c r="R10" s="1291"/>
      <c r="S10" s="1291"/>
      <c r="T10" s="1291"/>
      <c r="U10" s="1291"/>
      <c r="V10" s="1291"/>
      <c r="W10" s="1291"/>
    </row>
    <row r="11" spans="1:23" s="529" customFormat="1" ht="17.25" customHeight="1">
      <c r="A11" s="1287"/>
      <c r="B11" s="1287"/>
      <c r="C11" s="1292"/>
      <c r="D11" s="1292"/>
      <c r="E11" s="1292"/>
      <c r="F11" s="1292"/>
      <c r="G11" s="5440" t="s">
        <v>322</v>
      </c>
      <c r="H11" s="5440"/>
      <c r="I11" s="5440"/>
      <c r="J11" s="5440"/>
      <c r="K11" s="1291"/>
      <c r="L11" s="1291"/>
      <c r="M11" s="1291"/>
      <c r="N11" s="1291"/>
      <c r="O11" s="1283"/>
      <c r="P11" s="1293"/>
      <c r="Q11" s="1293"/>
      <c r="R11" s="1294"/>
      <c r="S11" s="1294"/>
      <c r="T11" s="5442" t="s">
        <v>323</v>
      </c>
      <c r="U11" s="5442"/>
      <c r="V11" s="5442"/>
      <c r="W11" s="5442"/>
    </row>
    <row r="12" spans="1:23" s="529" customFormat="1" ht="17.25" customHeight="1">
      <c r="A12" s="1287"/>
      <c r="B12" s="1287"/>
      <c r="C12"/>
      <c r="D12" s="1295"/>
      <c r="E12" s="1295"/>
      <c r="F12" s="1295"/>
      <c r="G12" s="5441"/>
      <c r="H12" s="5441"/>
      <c r="I12" s="5441"/>
      <c r="J12" s="5441"/>
      <c r="K12" s="1291"/>
      <c r="L12" s="1291"/>
      <c r="M12" s="1291"/>
      <c r="N12" s="1291"/>
      <c r="O12" s="1283"/>
      <c r="P12"/>
      <c r="Q12" s="1296"/>
      <c r="R12" s="1296"/>
      <c r="S12" s="1296"/>
      <c r="T12" s="5443"/>
      <c r="U12" s="5443"/>
      <c r="V12" s="5443"/>
      <c r="W12" s="5443"/>
    </row>
    <row r="13" spans="1:23" s="529" customFormat="1" ht="17.25" customHeight="1">
      <c r="A13" s="1287"/>
      <c r="B13" s="1287"/>
      <c r="C13" s="5444" t="s">
        <v>1391</v>
      </c>
      <c r="D13" s="5444"/>
      <c r="E13" s="5444"/>
      <c r="F13" s="5444"/>
      <c r="G13" s="5445">
        <v>40</v>
      </c>
      <c r="H13" s="5445"/>
      <c r="I13" s="5445"/>
      <c r="J13" s="5445"/>
      <c r="K13" s="1291"/>
      <c r="L13" s="1291"/>
      <c r="M13" s="1291"/>
      <c r="N13" s="1291"/>
      <c r="O13" s="1283"/>
      <c r="P13" s="5446" t="s">
        <v>1392</v>
      </c>
      <c r="Q13" s="5446"/>
      <c r="R13" s="5446"/>
      <c r="S13" s="5446"/>
      <c r="T13" s="5447" t="s">
        <v>315</v>
      </c>
      <c r="U13" s="5447"/>
      <c r="V13" s="5447"/>
      <c r="W13" s="5447"/>
    </row>
    <row r="14" spans="1:23" s="529" customFormat="1" ht="17.25" customHeight="1">
      <c r="A14" s="1287"/>
      <c r="B14" s="1287"/>
      <c r="C14" s="5444"/>
      <c r="D14" s="5444"/>
      <c r="E14" s="5444"/>
      <c r="F14" s="5444"/>
      <c r="G14" s="5445"/>
      <c r="H14" s="5445"/>
      <c r="I14" s="5445"/>
      <c r="J14" s="5445"/>
      <c r="K14" s="1291"/>
      <c r="L14" s="1291"/>
      <c r="M14" s="1291"/>
      <c r="N14" s="1291"/>
      <c r="O14" s="1283"/>
      <c r="P14" s="5446"/>
      <c r="Q14" s="5446"/>
      <c r="R14" s="5446"/>
      <c r="S14" s="5446"/>
      <c r="T14" s="5447"/>
      <c r="U14" s="5447"/>
      <c r="V14" s="5447"/>
      <c r="W14" s="5447"/>
    </row>
    <row r="15" spans="1:23" s="529" customFormat="1" ht="17.25" customHeight="1">
      <c r="A15" s="1287"/>
      <c r="B15" s="1287"/>
      <c r="C15" s="5444"/>
      <c r="D15" s="5444"/>
      <c r="E15" s="5444"/>
      <c r="F15" s="5444"/>
      <c r="G15" s="5445"/>
      <c r="H15" s="5445"/>
      <c r="I15" s="5445"/>
      <c r="J15" s="5445"/>
      <c r="K15" s="1291"/>
      <c r="L15" s="1291"/>
      <c r="M15" s="1291"/>
      <c r="N15" s="1291"/>
      <c r="O15" s="1283"/>
      <c r="P15" s="5446"/>
      <c r="Q15" s="5446"/>
      <c r="R15" s="5446"/>
      <c r="S15" s="5446"/>
      <c r="T15" s="5447"/>
      <c r="U15" s="5447"/>
      <c r="V15" s="5447"/>
      <c r="W15" s="5447"/>
    </row>
    <row r="16" spans="1:23" s="529" customFormat="1" ht="17.25" customHeight="1">
      <c r="A16" s="1287"/>
      <c r="B16" s="1287"/>
      <c r="C16" s="1283"/>
      <c r="D16" s="1283"/>
      <c r="E16" s="1283"/>
      <c r="F16" s="1283"/>
      <c r="G16" s="1283"/>
      <c r="H16" s="1283"/>
      <c r="I16" s="1283"/>
      <c r="J16" s="1291"/>
      <c r="K16" s="1291"/>
      <c r="L16" s="1291"/>
      <c r="M16" s="1291"/>
      <c r="N16" s="1291"/>
      <c r="O16" s="1283"/>
      <c r="P16" s="1297"/>
      <c r="Q16" s="1297"/>
      <c r="R16" s="1297"/>
      <c r="S16" s="1297"/>
      <c r="T16" s="1297"/>
      <c r="U16" s="1297"/>
      <c r="V16" s="1297"/>
      <c r="W16" s="1297"/>
    </row>
    <row r="17" spans="1:23" s="529" customFormat="1" ht="17.25" customHeight="1">
      <c r="A17" s="1287"/>
      <c r="B17" s="1287"/>
      <c r="C17" s="5500" t="s">
        <v>1394</v>
      </c>
      <c r="D17" s="5500"/>
      <c r="E17" s="5500"/>
      <c r="F17" s="5500"/>
      <c r="G17" s="5421" t="s">
        <v>1395</v>
      </c>
      <c r="H17" s="5421"/>
      <c r="I17" s="5421"/>
      <c r="J17" s="5422"/>
      <c r="K17" s="1291"/>
      <c r="L17" s="1291"/>
      <c r="M17" s="1291"/>
      <c r="N17" s="1291"/>
      <c r="O17" s="1283"/>
      <c r="P17" s="1298" t="s">
        <v>1396</v>
      </c>
      <c r="Q17" s="1297"/>
      <c r="R17" s="1297"/>
      <c r="S17" s="1297"/>
      <c r="T17" s="1297"/>
      <c r="U17" s="1297"/>
      <c r="V17" s="1297"/>
      <c r="W17" s="1297"/>
    </row>
    <row r="18" spans="1:23" s="529" customFormat="1" ht="17.25" customHeight="1">
      <c r="A18" s="1287"/>
      <c r="B18" s="1287"/>
      <c r="C18" s="5500"/>
      <c r="D18" s="5500"/>
      <c r="E18" s="5500"/>
      <c r="F18" s="5500"/>
      <c r="G18" s="5421"/>
      <c r="H18" s="5421"/>
      <c r="I18" s="5421"/>
      <c r="J18" s="5422"/>
      <c r="K18" s="1283"/>
      <c r="L18" s="1283"/>
      <c r="M18" s="1283"/>
      <c r="N18" s="1291"/>
      <c r="O18" s="1283"/>
      <c r="P18" s="1291" t="s">
        <v>1397</v>
      </c>
      <c r="Q18" s="1297"/>
      <c r="R18" s="1297"/>
      <c r="S18" s="1297"/>
      <c r="T18" s="1297"/>
      <c r="U18" s="1297"/>
      <c r="V18" s="1297"/>
      <c r="W18" s="1297"/>
    </row>
    <row r="19" spans="1:23" s="529" customFormat="1" ht="17.25" customHeight="1">
      <c r="A19" s="1287"/>
      <c r="B19" s="1287"/>
      <c r="C19" s="5500"/>
      <c r="D19" s="5500"/>
      <c r="E19" s="5500"/>
      <c r="F19" s="5500"/>
      <c r="G19" s="5427">
        <v>1</v>
      </c>
      <c r="H19" s="5427"/>
      <c r="I19" s="5427"/>
      <c r="J19" s="5428"/>
      <c r="K19" s="1283"/>
      <c r="L19" s="1283"/>
      <c r="M19" s="1283"/>
      <c r="N19" s="1291"/>
      <c r="O19" s="1283"/>
      <c r="P19" s="1291" t="s">
        <v>1398</v>
      </c>
      <c r="Q19" s="1297"/>
      <c r="R19" s="1297"/>
      <c r="S19" s="1297"/>
      <c r="T19" s="1297"/>
      <c r="U19" s="1297"/>
      <c r="V19" s="1297"/>
      <c r="W19" s="1297"/>
    </row>
    <row r="20" spans="1:23" s="529" customFormat="1" ht="17.25" customHeight="1">
      <c r="A20" s="1287"/>
      <c r="B20" s="1287"/>
      <c r="C20" s="1283"/>
      <c r="D20" s="1283"/>
      <c r="E20" s="1283"/>
      <c r="F20" s="1283"/>
      <c r="G20" s="5429"/>
      <c r="H20" s="5429"/>
      <c r="I20" s="5429"/>
      <c r="J20" s="5430"/>
      <c r="K20" s="1283"/>
      <c r="L20" s="1283"/>
      <c r="M20" s="1283"/>
      <c r="N20" s="1291"/>
      <c r="O20" s="1283"/>
      <c r="P20" s="1291" t="s">
        <v>1399</v>
      </c>
      <c r="Q20" s="1291"/>
      <c r="R20" s="1291"/>
      <c r="S20" s="1291"/>
      <c r="T20" s="1291"/>
      <c r="U20" s="1291"/>
      <c r="V20" s="1291"/>
      <c r="W20" s="1291"/>
    </row>
    <row r="21" spans="1:23" s="529" customFormat="1" ht="17.25" customHeight="1">
      <c r="A21" s="1287"/>
      <c r="B21" s="1287"/>
      <c r="C21" s="1283"/>
      <c r="D21" s="1283"/>
      <c r="E21" s="1283"/>
      <c r="F21" s="1283"/>
      <c r="G21" s="1283"/>
      <c r="H21" s="1283"/>
      <c r="I21" s="1283"/>
      <c r="K21" s="1283"/>
      <c r="L21" s="1283"/>
      <c r="M21" s="1283"/>
      <c r="N21" s="1291"/>
      <c r="O21" s="1283"/>
      <c r="P21" s="1283"/>
      <c r="Q21" s="1298"/>
      <c r="R21" s="1298"/>
      <c r="S21" s="1298"/>
      <c r="T21" s="1298"/>
      <c r="U21" s="1298"/>
      <c r="V21" s="1298"/>
      <c r="W21" s="1291"/>
    </row>
    <row r="22" spans="1:23" s="529" customFormat="1" ht="17.25" customHeight="1">
      <c r="A22" s="1287"/>
      <c r="B22" s="1287"/>
      <c r="C22" s="1291"/>
      <c r="D22" s="1291"/>
      <c r="E22" s="1291"/>
      <c r="F22" s="1291"/>
      <c r="G22" s="1291"/>
      <c r="H22" s="1291"/>
      <c r="I22" s="1291"/>
      <c r="J22" s="1291"/>
      <c r="K22" s="1291"/>
      <c r="L22" s="1291"/>
      <c r="M22" s="1291"/>
      <c r="N22" s="1291"/>
      <c r="O22" s="1283"/>
      <c r="P22" s="1291"/>
      <c r="Q22" s="1291"/>
      <c r="R22" s="1291"/>
      <c r="S22" s="1283"/>
      <c r="T22" s="1291"/>
      <c r="U22" s="1291"/>
      <c r="V22" s="1291"/>
      <c r="W22" s="1291"/>
    </row>
    <row r="23" spans="1:23" s="529" customFormat="1" ht="17.25" customHeight="1">
      <c r="A23" s="1287"/>
      <c r="B23" s="1304"/>
      <c r="C23" s="1305"/>
      <c r="D23" s="1305"/>
      <c r="E23" s="1305"/>
      <c r="F23" s="1305"/>
      <c r="G23" s="1305"/>
      <c r="H23" s="1305"/>
      <c r="I23" s="1305"/>
      <c r="J23" s="1305"/>
      <c r="K23" s="1305"/>
      <c r="L23" s="1305"/>
      <c r="M23" s="1305"/>
      <c r="N23" s="1305"/>
      <c r="O23" s="1306"/>
      <c r="P23" s="1305"/>
      <c r="Q23" s="1305"/>
      <c r="R23" s="1305"/>
      <c r="S23" s="1306"/>
      <c r="T23" s="1305"/>
      <c r="U23" s="1305"/>
      <c r="V23" s="1305"/>
      <c r="W23" s="1305"/>
    </row>
    <row r="24" spans="1:23" s="529" customFormat="1" ht="17.25" customHeight="1">
      <c r="A24" s="1287"/>
      <c r="B24" s="1287"/>
      <c r="C24" s="5493" t="s">
        <v>1402</v>
      </c>
      <c r="D24" s="5493"/>
      <c r="E24" s="5493"/>
      <c r="F24" s="5493"/>
      <c r="G24" s="5493"/>
      <c r="H24" s="5493"/>
      <c r="I24" s="5493"/>
      <c r="J24" s="5493"/>
      <c r="K24" s="5493"/>
      <c r="L24" s="5493"/>
      <c r="M24" s="5493"/>
      <c r="N24" s="5493"/>
      <c r="O24" s="5493"/>
      <c r="P24" s="5493"/>
      <c r="Q24" s="5493"/>
      <c r="R24" s="5493"/>
      <c r="S24" s="5493"/>
      <c r="T24" s="5493"/>
      <c r="U24" s="1291"/>
      <c r="V24" s="1291"/>
      <c r="W24" s="1291"/>
    </row>
    <row r="25" spans="1:23" s="529" customFormat="1" ht="17.25" customHeight="1" thickBot="1">
      <c r="A25" s="1287"/>
      <c r="B25" s="1287"/>
      <c r="C25" s="5493"/>
      <c r="D25" s="5493"/>
      <c r="E25" s="5493"/>
      <c r="F25" s="5493"/>
      <c r="G25" s="5493"/>
      <c r="H25" s="5493"/>
      <c r="I25" s="5493"/>
      <c r="J25" s="5493"/>
      <c r="K25" s="5493"/>
      <c r="L25" s="5493"/>
      <c r="M25" s="5493"/>
      <c r="N25" s="5493"/>
      <c r="O25" s="5493"/>
      <c r="P25" s="5493"/>
      <c r="Q25" s="5493"/>
      <c r="R25" s="5493"/>
      <c r="S25" s="5493"/>
      <c r="T25" s="5493"/>
      <c r="U25" s="1283"/>
      <c r="V25" s="1283"/>
      <c r="W25" s="1283"/>
    </row>
    <row r="26" spans="1:23" s="529" customFormat="1" ht="17.25" customHeight="1">
      <c r="A26" s="1287"/>
      <c r="B26" s="1287"/>
      <c r="C26" s="5462" t="s">
        <v>1403</v>
      </c>
      <c r="D26" s="5462"/>
      <c r="E26" s="5462"/>
      <c r="F26" s="5462"/>
      <c r="G26" s="5462"/>
      <c r="H26" s="5462"/>
      <c r="I26" s="5462"/>
      <c r="J26" s="1291"/>
      <c r="K26" s="1283"/>
      <c r="L26" s="1283"/>
      <c r="M26" s="1283"/>
      <c r="N26" s="5462" t="s">
        <v>1277</v>
      </c>
      <c r="O26" s="5462"/>
      <c r="P26" s="5462"/>
      <c r="Q26" s="5462"/>
      <c r="R26" s="5462"/>
      <c r="S26" s="5462"/>
      <c r="T26" s="5462"/>
      <c r="U26" s="1283"/>
      <c r="V26" s="1283"/>
      <c r="W26" s="1283"/>
    </row>
    <row r="27" spans="1:23" s="529" customFormat="1" ht="17.25" customHeight="1">
      <c r="A27" s="1287"/>
      <c r="B27" s="1287"/>
      <c r="C27" s="5463"/>
      <c r="D27" s="5463"/>
      <c r="E27" s="5463"/>
      <c r="F27" s="5463"/>
      <c r="G27" s="5463"/>
      <c r="H27" s="5463"/>
      <c r="I27" s="5463"/>
      <c r="J27" s="1291"/>
      <c r="K27" s="1283"/>
      <c r="L27" s="1283"/>
      <c r="M27" s="1283"/>
      <c r="N27" s="5463"/>
      <c r="O27" s="5463"/>
      <c r="P27" s="5463"/>
      <c r="Q27" s="5463"/>
      <c r="R27" s="5463"/>
      <c r="S27" s="5463"/>
      <c r="T27" s="5463"/>
      <c r="U27" s="1283"/>
      <c r="V27" s="1283"/>
      <c r="W27" s="1283"/>
    </row>
    <row r="28" spans="1:23" s="529" customFormat="1" ht="17.25" customHeight="1">
      <c r="A28" s="1287"/>
      <c r="B28" s="1287"/>
      <c r="C28" s="1291"/>
      <c r="D28" s="1291"/>
      <c r="E28" s="1291"/>
      <c r="F28" s="1291"/>
      <c r="G28" s="1291"/>
      <c r="H28" s="1291"/>
      <c r="I28" s="1291"/>
      <c r="J28" s="1291"/>
      <c r="K28" s="1283"/>
      <c r="L28" s="1283"/>
      <c r="M28" s="1283"/>
      <c r="N28" s="1291"/>
      <c r="O28" s="1291"/>
      <c r="P28" s="1291"/>
      <c r="Q28" s="1291"/>
      <c r="R28" s="1291"/>
      <c r="S28" s="1291"/>
      <c r="T28" s="1291"/>
      <c r="U28" s="1283"/>
      <c r="V28" s="1283"/>
      <c r="W28" s="1283"/>
    </row>
    <row r="29" spans="1:23" s="529" customFormat="1" ht="17.25" customHeight="1">
      <c r="A29" s="1287"/>
      <c r="B29" s="1287"/>
      <c r="C29" s="5494" t="s">
        <v>1404</v>
      </c>
      <c r="D29" s="5495"/>
      <c r="E29" s="5495"/>
      <c r="F29" s="5495"/>
      <c r="G29" s="5495"/>
      <c r="H29" s="5495"/>
      <c r="I29" s="5496"/>
      <c r="J29" s="1283"/>
      <c r="K29" s="1283"/>
      <c r="L29" s="1283"/>
      <c r="M29" s="1283"/>
      <c r="N29" s="5500" t="s">
        <v>1405</v>
      </c>
      <c r="O29" s="5500"/>
      <c r="P29" s="5500"/>
      <c r="Q29" s="5500"/>
      <c r="R29" s="5500"/>
      <c r="S29" s="5500"/>
      <c r="T29" s="5500"/>
      <c r="U29" s="1283"/>
      <c r="V29" s="1283"/>
      <c r="W29" s="1283"/>
    </row>
    <row r="30" spans="1:23" s="529" customFormat="1" ht="17.25" customHeight="1">
      <c r="A30" s="1287"/>
      <c r="B30" s="1287"/>
      <c r="C30" s="5497"/>
      <c r="D30" s="5498"/>
      <c r="E30" s="5498"/>
      <c r="F30" s="5498"/>
      <c r="G30" s="5498"/>
      <c r="H30" s="5498"/>
      <c r="I30" s="5499"/>
      <c r="J30" s="1283"/>
      <c r="K30" s="1283"/>
      <c r="L30" s="1283"/>
      <c r="M30" s="1283"/>
      <c r="N30" s="5500"/>
      <c r="O30" s="5500"/>
      <c r="P30" s="5500"/>
      <c r="Q30" s="5500"/>
      <c r="R30" s="5500"/>
      <c r="S30" s="5500"/>
      <c r="T30" s="5500"/>
      <c r="U30" s="1283"/>
      <c r="V30" s="1283"/>
      <c r="W30" s="1283"/>
    </row>
    <row r="31" spans="1:23" s="529" customFormat="1" ht="17.25" customHeight="1">
      <c r="A31" s="1287"/>
      <c r="B31" s="1287"/>
      <c r="C31" s="5502" t="s">
        <v>1406</v>
      </c>
      <c r="D31" s="5503"/>
      <c r="E31" s="5503"/>
      <c r="F31" s="1309"/>
      <c r="G31" s="5504" t="s">
        <v>1407</v>
      </c>
      <c r="H31" s="5504"/>
      <c r="I31" s="5505"/>
      <c r="J31" s="1291"/>
      <c r="K31" s="1283"/>
      <c r="L31" s="1283"/>
      <c r="M31" s="1283"/>
      <c r="N31" s="5500"/>
      <c r="O31" s="5500"/>
      <c r="P31" s="5500"/>
      <c r="Q31" s="5500"/>
      <c r="R31" s="5500"/>
      <c r="S31" s="5500"/>
      <c r="T31" s="5500"/>
      <c r="U31" s="1283"/>
      <c r="V31" s="1283"/>
      <c r="W31" s="1283"/>
    </row>
    <row r="32" spans="1:23" s="529" customFormat="1" ht="17.25" customHeight="1">
      <c r="A32" s="1287"/>
      <c r="B32" s="1287"/>
      <c r="C32" s="1310"/>
      <c r="D32" s="1311"/>
      <c r="E32" s="1311"/>
      <c r="F32" s="1311"/>
      <c r="G32" s="1311"/>
      <c r="H32" s="1311"/>
      <c r="I32" s="1312"/>
      <c r="J32" s="1291"/>
      <c r="K32" s="1283"/>
      <c r="L32" s="1283"/>
      <c r="M32" s="1283"/>
      <c r="N32" s="5501"/>
      <c r="O32" s="5501"/>
      <c r="P32" s="5501"/>
      <c r="Q32" s="5501"/>
      <c r="R32" s="5501"/>
      <c r="S32" s="5501"/>
      <c r="T32" s="5501"/>
      <c r="U32" s="1283"/>
      <c r="V32" s="1283"/>
      <c r="W32" s="1283"/>
    </row>
    <row r="33" spans="1:23" s="529" customFormat="1" ht="17.25" customHeight="1">
      <c r="A33" s="1287"/>
      <c r="B33" s="1287"/>
      <c r="C33" s="1283"/>
      <c r="D33" s="1283"/>
      <c r="E33" s="1283"/>
      <c r="F33" s="1283"/>
      <c r="G33" s="1283"/>
      <c r="H33" s="1283"/>
      <c r="I33" s="1283"/>
      <c r="J33" s="1283"/>
      <c r="K33" s="1283"/>
      <c r="L33" s="1283"/>
      <c r="M33" s="1283"/>
      <c r="N33" s="1283"/>
      <c r="O33" s="1283"/>
      <c r="P33" s="1283"/>
      <c r="Q33" s="1283"/>
      <c r="R33" s="1291"/>
      <c r="S33" s="1291"/>
      <c r="T33" s="1291"/>
      <c r="U33" s="1291"/>
      <c r="V33" s="1291"/>
      <c r="W33" s="1287"/>
    </row>
    <row r="34" spans="1:23" s="529" customFormat="1" ht="17.25" customHeight="1">
      <c r="A34" s="1287"/>
      <c r="B34" s="1287"/>
      <c r="C34" s="1287"/>
      <c r="D34" s="1287"/>
      <c r="E34" s="1287"/>
      <c r="F34" s="1287"/>
      <c r="G34" s="1287"/>
      <c r="H34" s="1287"/>
      <c r="I34" s="1287"/>
      <c r="J34" s="1287"/>
      <c r="K34" s="1287"/>
      <c r="L34" s="1287"/>
      <c r="M34" s="1287"/>
      <c r="N34" s="1287"/>
      <c r="O34" s="1287"/>
      <c r="P34" s="1287"/>
      <c r="Q34" s="1287"/>
      <c r="R34" s="1287"/>
      <c r="S34" s="1287"/>
      <c r="T34" s="1287"/>
      <c r="U34" s="1287"/>
      <c r="V34" s="1287"/>
      <c r="W34" s="1287"/>
    </row>
    <row r="35" spans="1:23" s="529" customFormat="1" ht="15.75" customHeight="1" thickBot="1">
      <c r="A35" s="5400" t="s">
        <v>243</v>
      </c>
      <c r="B35" s="5410" t="str">
        <f>B36</f>
        <v>Variante du coquetier de “l’Antoine” Pressé de nos Repas de Fêtes et Ripailles Traditionnelles</v>
      </c>
      <c r="C35" s="5410"/>
      <c r="D35" s="5410"/>
      <c r="E35" s="5410"/>
      <c r="F35" s="5410"/>
      <c r="G35" s="5410"/>
      <c r="H35" s="5410"/>
      <c r="I35" s="5410"/>
      <c r="J35" s="5410"/>
      <c r="K35" s="5410"/>
      <c r="L35" s="5410"/>
      <c r="M35" s="5410"/>
      <c r="N35" s="5410"/>
      <c r="O35" s="5410"/>
      <c r="P35" s="5410"/>
      <c r="Q35" s="5410"/>
      <c r="R35" s="5410"/>
      <c r="S35" s="5410"/>
      <c r="T35" s="5410"/>
      <c r="U35" s="5410"/>
      <c r="V35" s="5410"/>
      <c r="W35" s="5410"/>
    </row>
    <row r="36" spans="1:23" s="529" customFormat="1" ht="18" customHeight="1">
      <c r="A36" s="5400"/>
      <c r="B36" s="5411" t="s">
        <v>1449</v>
      </c>
      <c r="C36" s="5412"/>
      <c r="D36" s="5412"/>
      <c r="E36" s="5412"/>
      <c r="F36" s="5412"/>
      <c r="G36" s="5412"/>
      <c r="H36" s="5412"/>
      <c r="I36" s="5412"/>
      <c r="J36" s="5412"/>
      <c r="K36" s="5412"/>
      <c r="L36" s="5412"/>
      <c r="M36" s="5412"/>
      <c r="N36" s="5412"/>
      <c r="O36" s="5412"/>
      <c r="P36" s="5412"/>
      <c r="Q36" s="5412"/>
      <c r="R36" s="5412"/>
      <c r="S36" s="5415" t="str">
        <f>Q51</f>
        <v>Pressés</v>
      </c>
      <c r="T36" s="5415"/>
      <c r="U36" s="5415"/>
      <c r="V36" s="5416"/>
      <c r="W36" s="5419">
        <f>S41</f>
        <v>1</v>
      </c>
    </row>
    <row r="37" spans="1:23" s="529" customFormat="1" ht="18" customHeight="1">
      <c r="A37" s="5400"/>
      <c r="B37" s="5413"/>
      <c r="C37" s="5414"/>
      <c r="D37" s="5414"/>
      <c r="E37" s="5414"/>
      <c r="F37" s="5414"/>
      <c r="G37" s="5414"/>
      <c r="H37" s="5414"/>
      <c r="I37" s="5414"/>
      <c r="J37" s="5414"/>
      <c r="K37" s="5414"/>
      <c r="L37" s="5414"/>
      <c r="M37" s="5414"/>
      <c r="N37" s="5414"/>
      <c r="O37" s="5414"/>
      <c r="P37" s="5414"/>
      <c r="Q37" s="5414"/>
      <c r="R37" s="5414"/>
      <c r="S37" s="5417"/>
      <c r="T37" s="5417"/>
      <c r="U37" s="5417"/>
      <c r="V37" s="5418"/>
      <c r="W37" s="5292"/>
    </row>
    <row r="38" spans="1:23" s="529" customFormat="1" ht="18" customHeight="1">
      <c r="A38" s="5400"/>
      <c r="B38" s="5413"/>
      <c r="C38" s="5414"/>
      <c r="D38" s="5414"/>
      <c r="E38" s="5414"/>
      <c r="F38" s="5414"/>
      <c r="G38" s="5414"/>
      <c r="H38" s="5414"/>
      <c r="I38" s="5414"/>
      <c r="J38" s="5414"/>
      <c r="K38" s="5414"/>
      <c r="L38" s="5414"/>
      <c r="M38" s="5414"/>
      <c r="N38" s="5414"/>
      <c r="O38" s="5414"/>
      <c r="P38" s="5414"/>
      <c r="Q38" s="5414"/>
      <c r="R38" s="5414"/>
      <c r="S38" s="5417"/>
      <c r="T38" s="5417"/>
      <c r="U38" s="5417"/>
      <c r="V38" s="5418"/>
      <c r="W38" s="5292"/>
    </row>
    <row r="39" spans="1:23" s="529" customFormat="1" ht="18" customHeight="1">
      <c r="A39" s="5400"/>
      <c r="B39" s="5413"/>
      <c r="C39" s="5414"/>
      <c r="D39" s="5414"/>
      <c r="E39" s="5414"/>
      <c r="F39" s="5414"/>
      <c r="G39" s="5414"/>
      <c r="H39" s="5414"/>
      <c r="I39" s="5414"/>
      <c r="J39" s="5414"/>
      <c r="K39" s="5414"/>
      <c r="L39" s="5414"/>
      <c r="M39" s="5414"/>
      <c r="N39" s="5414"/>
      <c r="O39" s="5414"/>
      <c r="P39" s="5414"/>
      <c r="Q39" s="5414"/>
      <c r="R39" s="5414"/>
      <c r="S39" s="5421" t="s">
        <v>1395</v>
      </c>
      <c r="T39" s="5421"/>
      <c r="U39" s="5421"/>
      <c r="V39" s="5422"/>
      <c r="W39" s="5292"/>
    </row>
    <row r="40" spans="1:23" s="529" customFormat="1" ht="18" customHeight="1">
      <c r="A40" s="5400"/>
      <c r="B40" s="5413"/>
      <c r="C40" s="5414"/>
      <c r="D40" s="5414"/>
      <c r="E40" s="5414"/>
      <c r="F40" s="5414"/>
      <c r="G40" s="5414"/>
      <c r="H40" s="5414"/>
      <c r="I40" s="5414"/>
      <c r="J40" s="5414"/>
      <c r="K40" s="5414"/>
      <c r="L40" s="5414"/>
      <c r="M40" s="5414"/>
      <c r="N40" s="5414"/>
      <c r="O40" s="5414"/>
      <c r="P40" s="5414"/>
      <c r="Q40" s="5414"/>
      <c r="R40" s="5414"/>
      <c r="S40" s="5421"/>
      <c r="T40" s="5421"/>
      <c r="U40" s="5421"/>
      <c r="V40" s="5422"/>
      <c r="W40" s="5292"/>
    </row>
    <row r="41" spans="1:23" s="529" customFormat="1" ht="18" customHeight="1">
      <c r="A41" s="5400"/>
      <c r="B41" s="5423" t="s">
        <v>1450</v>
      </c>
      <c r="C41" s="5424"/>
      <c r="D41" s="5424"/>
      <c r="E41" s="5424"/>
      <c r="F41" s="5424"/>
      <c r="G41" s="5424"/>
      <c r="H41" s="5424"/>
      <c r="I41" s="5424"/>
      <c r="J41" s="5424"/>
      <c r="K41" s="5424"/>
      <c r="L41" s="5424"/>
      <c r="M41" s="5424"/>
      <c r="N41" s="5424"/>
      <c r="O41" s="5424"/>
      <c r="P41" s="5424"/>
      <c r="Q41" s="5424"/>
      <c r="R41" s="5424"/>
      <c r="S41" s="5427">
        <v>1</v>
      </c>
      <c r="T41" s="5427"/>
      <c r="U41" s="5427"/>
      <c r="V41" s="5428"/>
      <c r="W41" s="5292"/>
    </row>
    <row r="42" spans="1:23" s="529" customFormat="1" ht="18" customHeight="1">
      <c r="A42" s="5400"/>
      <c r="B42" s="5425"/>
      <c r="C42" s="5426"/>
      <c r="D42" s="5426"/>
      <c r="E42" s="5426"/>
      <c r="F42" s="5426"/>
      <c r="G42" s="5426"/>
      <c r="H42" s="5426"/>
      <c r="I42" s="5426"/>
      <c r="J42" s="5426"/>
      <c r="K42" s="5426"/>
      <c r="L42" s="5426"/>
      <c r="M42" s="5426"/>
      <c r="N42" s="5426"/>
      <c r="O42" s="5426"/>
      <c r="P42" s="5426"/>
      <c r="Q42" s="5426"/>
      <c r="R42" s="5426"/>
      <c r="S42" s="5429"/>
      <c r="T42" s="5429"/>
      <c r="U42" s="5429"/>
      <c r="V42" s="5430"/>
      <c r="W42" s="5420"/>
    </row>
    <row r="43" spans="1:23" s="529" customFormat="1" ht="18" customHeight="1">
      <c r="A43" s="1313"/>
      <c r="B43" s="5431" t="s">
        <v>1451</v>
      </c>
      <c r="C43" s="5432"/>
      <c r="D43" s="5432"/>
      <c r="E43" s="5432"/>
      <c r="F43" s="5432"/>
      <c r="G43" s="5432"/>
      <c r="H43" s="5432"/>
      <c r="I43" s="5432"/>
      <c r="J43" s="5432"/>
      <c r="K43" s="5432"/>
      <c r="L43" s="5432"/>
      <c r="M43" s="5432"/>
      <c r="N43" s="5432"/>
      <c r="O43" s="5432"/>
      <c r="P43" s="5432"/>
      <c r="Q43" s="5432"/>
      <c r="R43" s="5432"/>
      <c r="S43" s="5432"/>
      <c r="T43" s="5432"/>
      <c r="U43" s="5432"/>
      <c r="V43" s="5433"/>
      <c r="W43" s="5477" t="str">
        <f>B36</f>
        <v>Variante du coquetier de “l’Antoine” Pressé de nos Repas de Fêtes et Ripailles Traditionnelles</v>
      </c>
    </row>
    <row r="44" spans="1:23" s="529" customFormat="1" ht="18" customHeight="1">
      <c r="A44" s="1313"/>
      <c r="B44" s="5434"/>
      <c r="C44" s="5435"/>
      <c r="D44" s="5435"/>
      <c r="E44" s="5435"/>
      <c r="F44" s="5435"/>
      <c r="G44" s="5435"/>
      <c r="H44" s="5435"/>
      <c r="I44" s="5435"/>
      <c r="J44" s="5435"/>
      <c r="K44" s="5435"/>
      <c r="L44" s="5435"/>
      <c r="M44" s="5435"/>
      <c r="N44" s="5435"/>
      <c r="O44" s="5435"/>
      <c r="P44" s="5435"/>
      <c r="Q44" s="5435"/>
      <c r="R44" s="5435"/>
      <c r="S44" s="5435"/>
      <c r="T44" s="5435"/>
      <c r="U44" s="5435"/>
      <c r="V44" s="5436"/>
      <c r="W44" s="5478"/>
    </row>
    <row r="45" spans="1:23" s="529" customFormat="1" ht="18" customHeight="1">
      <c r="A45" s="1313"/>
      <c r="B45" s="5434"/>
      <c r="C45" s="5435"/>
      <c r="D45" s="5435"/>
      <c r="E45" s="5435"/>
      <c r="F45" s="5435"/>
      <c r="G45" s="5435"/>
      <c r="H45" s="5435"/>
      <c r="I45" s="5435"/>
      <c r="J45" s="5435"/>
      <c r="K45" s="5435"/>
      <c r="L45" s="5435"/>
      <c r="M45" s="5435"/>
      <c r="N45" s="5435"/>
      <c r="O45" s="5435"/>
      <c r="P45" s="5435"/>
      <c r="Q45" s="5435"/>
      <c r="R45" s="5435"/>
      <c r="S45" s="5435"/>
      <c r="T45" s="5435"/>
      <c r="U45" s="5435"/>
      <c r="V45" s="5436"/>
      <c r="W45" s="5478"/>
    </row>
    <row r="46" spans="1:23" s="529" customFormat="1" ht="18" customHeight="1">
      <c r="A46" s="1313"/>
      <c r="B46" s="5434"/>
      <c r="C46" s="5435"/>
      <c r="D46" s="5435"/>
      <c r="E46" s="5435"/>
      <c r="F46" s="5435"/>
      <c r="G46" s="5435"/>
      <c r="H46" s="5435"/>
      <c r="I46" s="5435"/>
      <c r="J46" s="5435"/>
      <c r="K46" s="5435"/>
      <c r="L46" s="5435"/>
      <c r="M46" s="5435"/>
      <c r="N46" s="5435"/>
      <c r="O46" s="5435"/>
      <c r="P46" s="5435"/>
      <c r="Q46" s="5435"/>
      <c r="R46" s="5435"/>
      <c r="S46" s="5435"/>
      <c r="T46" s="5435"/>
      <c r="U46" s="5435"/>
      <c r="V46" s="5436"/>
      <c r="W46" s="5478"/>
    </row>
    <row r="47" spans="1:23" s="529" customFormat="1" ht="18" customHeight="1">
      <c r="A47" s="1313"/>
      <c r="B47" s="5434"/>
      <c r="C47" s="5435"/>
      <c r="D47" s="5435"/>
      <c r="E47" s="5435"/>
      <c r="F47" s="5435"/>
      <c r="G47" s="5435"/>
      <c r="H47" s="5435"/>
      <c r="I47" s="5435"/>
      <c r="J47" s="5435"/>
      <c r="K47" s="5435"/>
      <c r="L47" s="5435"/>
      <c r="M47" s="5435"/>
      <c r="N47" s="5435"/>
      <c r="O47" s="5435"/>
      <c r="P47" s="5435"/>
      <c r="Q47" s="5435"/>
      <c r="R47" s="5435"/>
      <c r="S47" s="5435"/>
      <c r="T47" s="5435"/>
      <c r="U47" s="5435"/>
      <c r="V47" s="5436"/>
      <c r="W47" s="5478"/>
    </row>
    <row r="48" spans="1:23" s="529" customFormat="1" ht="18" customHeight="1">
      <c r="A48" s="1313"/>
      <c r="B48" s="5434"/>
      <c r="C48" s="5435"/>
      <c r="D48" s="5435"/>
      <c r="E48" s="5435"/>
      <c r="F48" s="5435"/>
      <c r="G48" s="5435"/>
      <c r="H48" s="5435"/>
      <c r="I48" s="5435"/>
      <c r="J48" s="5435"/>
      <c r="K48" s="5435"/>
      <c r="L48" s="5435"/>
      <c r="M48" s="5435"/>
      <c r="N48" s="5435"/>
      <c r="O48" s="5435"/>
      <c r="P48" s="5435"/>
      <c r="Q48" s="5435"/>
      <c r="R48" s="5435"/>
      <c r="S48" s="5435"/>
      <c r="T48" s="5435"/>
      <c r="U48" s="5435"/>
      <c r="V48" s="5436"/>
      <c r="W48" s="5478"/>
    </row>
    <row r="49" spans="1:39" s="529" customFormat="1" ht="18" customHeight="1">
      <c r="A49" s="1313"/>
      <c r="B49" s="1315"/>
      <c r="C49" s="1316"/>
      <c r="D49" s="1292"/>
      <c r="E49" s="1292"/>
      <c r="F49" s="1292"/>
      <c r="G49" s="1292"/>
      <c r="H49" s="5440" t="s">
        <v>322</v>
      </c>
      <c r="I49" s="5440"/>
      <c r="J49" s="5440"/>
      <c r="K49" s="5440"/>
      <c r="L49" s="1293"/>
      <c r="M49" s="1293"/>
      <c r="N49" s="1293"/>
      <c r="O49" s="1294"/>
      <c r="P49" s="1294"/>
      <c r="Q49" s="5442" t="s">
        <v>323</v>
      </c>
      <c r="R49" s="5442"/>
      <c r="S49" s="5442"/>
      <c r="T49" s="5442"/>
      <c r="U49" s="1294"/>
      <c r="V49" s="1317"/>
      <c r="W49" s="5478"/>
    </row>
    <row r="50" spans="1:39" ht="18" customHeight="1">
      <c r="A50" s="1313"/>
      <c r="B50" s="1319"/>
      <c r="C50" s="941"/>
      <c r="E50" s="1295"/>
      <c r="F50" s="1295"/>
      <c r="G50" s="1295"/>
      <c r="H50" s="5441"/>
      <c r="I50" s="5441"/>
      <c r="J50" s="5441"/>
      <c r="K50" s="5441"/>
      <c r="L50" s="1320"/>
      <c r="N50" s="1296"/>
      <c r="O50" s="1296"/>
      <c r="P50" s="1296"/>
      <c r="Q50" s="5443"/>
      <c r="R50" s="5443"/>
      <c r="S50" s="5443"/>
      <c r="T50" s="5443"/>
      <c r="U50" s="1283"/>
      <c r="V50" s="1321"/>
      <c r="W50" s="5478"/>
      <c r="Y50" s="529"/>
      <c r="Z50" s="529"/>
      <c r="AA50" s="529"/>
      <c r="AB50" s="529"/>
      <c r="AC50" s="529"/>
      <c r="AD50" s="529"/>
      <c r="AE50" s="529"/>
      <c r="AF50" s="529"/>
      <c r="AG50" s="529"/>
      <c r="AH50" s="529"/>
      <c r="AI50" s="529"/>
      <c r="AJ50" s="529"/>
      <c r="AK50" s="529"/>
      <c r="AL50" s="529"/>
      <c r="AM50" s="529"/>
    </row>
    <row r="51" spans="1:39" ht="18" customHeight="1">
      <c r="A51" s="1313"/>
      <c r="B51" s="1319"/>
      <c r="C51" s="941"/>
      <c r="D51" s="5444" t="s">
        <v>1391</v>
      </c>
      <c r="E51" s="5444"/>
      <c r="F51" s="5444"/>
      <c r="G51" s="5444"/>
      <c r="H51" s="5445">
        <v>12</v>
      </c>
      <c r="I51" s="5445"/>
      <c r="J51" s="5445"/>
      <c r="K51" s="5445"/>
      <c r="L51" s="1320"/>
      <c r="M51" s="5446" t="s">
        <v>1392</v>
      </c>
      <c r="N51" s="5446"/>
      <c r="O51" s="5446"/>
      <c r="P51" s="5446"/>
      <c r="Q51" s="5447" t="s">
        <v>1452</v>
      </c>
      <c r="R51" s="5447"/>
      <c r="S51" s="5447"/>
      <c r="T51" s="5447"/>
      <c r="U51" s="1283"/>
      <c r="V51" s="1321"/>
      <c r="W51" s="5478"/>
      <c r="Y51" s="529"/>
      <c r="Z51" s="529"/>
      <c r="AA51" s="529"/>
      <c r="AB51" s="529"/>
      <c r="AC51" s="529"/>
      <c r="AD51" s="529"/>
      <c r="AE51" s="529"/>
      <c r="AF51" s="529"/>
      <c r="AG51" s="529"/>
      <c r="AH51" s="529"/>
      <c r="AI51" s="529"/>
      <c r="AJ51" s="529"/>
      <c r="AK51" s="529"/>
      <c r="AL51" s="529"/>
      <c r="AM51" s="529"/>
    </row>
    <row r="52" spans="1:39" ht="18" customHeight="1">
      <c r="A52" s="1313"/>
      <c r="B52" s="1319"/>
      <c r="C52" s="941"/>
      <c r="D52" s="5444"/>
      <c r="E52" s="5444"/>
      <c r="F52" s="5444"/>
      <c r="G52" s="5444"/>
      <c r="H52" s="5445"/>
      <c r="I52" s="5445"/>
      <c r="J52" s="5445"/>
      <c r="K52" s="5445"/>
      <c r="L52" s="1320"/>
      <c r="M52" s="5446"/>
      <c r="N52" s="5446"/>
      <c r="O52" s="5446"/>
      <c r="P52" s="5446"/>
      <c r="Q52" s="5447"/>
      <c r="R52" s="5447"/>
      <c r="S52" s="5447"/>
      <c r="T52" s="5447"/>
      <c r="U52" s="1283"/>
      <c r="V52" s="1321"/>
      <c r="W52" s="5478"/>
      <c r="Y52" s="529"/>
      <c r="Z52" s="529"/>
      <c r="AA52" s="529"/>
      <c r="AB52" s="529"/>
      <c r="AC52" s="529"/>
      <c r="AD52" s="529"/>
      <c r="AE52" s="529"/>
      <c r="AF52" s="529"/>
      <c r="AG52" s="529"/>
      <c r="AH52" s="529"/>
      <c r="AI52" s="529"/>
      <c r="AJ52" s="529"/>
      <c r="AK52" s="529"/>
      <c r="AL52" s="529"/>
      <c r="AM52" s="529"/>
    </row>
    <row r="53" spans="1:39" ht="18" customHeight="1">
      <c r="A53" s="1313"/>
      <c r="B53" s="1322"/>
      <c r="C53" s="1323"/>
      <c r="D53" s="5444"/>
      <c r="E53" s="5444"/>
      <c r="F53" s="5444"/>
      <c r="G53" s="5444"/>
      <c r="H53" s="5445"/>
      <c r="I53" s="5445"/>
      <c r="J53" s="5445"/>
      <c r="K53" s="5445"/>
      <c r="L53" s="1295"/>
      <c r="M53" s="5446"/>
      <c r="N53" s="5446"/>
      <c r="O53" s="5446"/>
      <c r="P53" s="5446"/>
      <c r="Q53" s="5447"/>
      <c r="R53" s="5447"/>
      <c r="S53" s="5447"/>
      <c r="T53" s="5447"/>
      <c r="U53" s="1283"/>
      <c r="V53" s="1321"/>
      <c r="W53" s="5478"/>
      <c r="Y53" s="529"/>
      <c r="Z53" s="529"/>
      <c r="AA53" s="529"/>
      <c r="AB53" s="529"/>
      <c r="AC53" s="529"/>
      <c r="AD53" s="529"/>
      <c r="AE53" s="529"/>
      <c r="AF53" s="529"/>
      <c r="AG53" s="529"/>
      <c r="AH53" s="529"/>
      <c r="AI53" s="529"/>
      <c r="AJ53" s="529"/>
      <c r="AK53" s="529"/>
      <c r="AL53" s="529"/>
      <c r="AM53" s="529"/>
    </row>
    <row r="54" spans="1:39" ht="18" customHeight="1" thickBot="1">
      <c r="A54" s="1313"/>
      <c r="B54" s="1322"/>
      <c r="C54" s="1323"/>
      <c r="D54" s="1324"/>
      <c r="E54" s="1324"/>
      <c r="F54" s="1324"/>
      <c r="G54" s="1324"/>
      <c r="H54" s="1324"/>
      <c r="I54" s="1295"/>
      <c r="J54" s="1295"/>
      <c r="K54" s="1295"/>
      <c r="L54" s="1295"/>
      <c r="M54" s="1295"/>
      <c r="N54" s="1324"/>
      <c r="O54" s="1283"/>
      <c r="P54" s="1283"/>
      <c r="Q54" s="1283"/>
      <c r="R54" s="1283"/>
      <c r="S54" s="1283"/>
      <c r="T54" s="1283"/>
      <c r="U54" s="1283"/>
      <c r="V54" s="1321"/>
      <c r="W54" s="5478"/>
      <c r="Y54" s="529"/>
      <c r="Z54" s="529"/>
      <c r="AA54" s="529"/>
      <c r="AB54" s="529"/>
      <c r="AC54" s="529"/>
      <c r="AD54" s="529"/>
      <c r="AE54" s="529"/>
      <c r="AF54" s="529"/>
      <c r="AG54" s="529"/>
      <c r="AH54" s="529"/>
      <c r="AI54" s="529"/>
      <c r="AJ54" s="529"/>
      <c r="AK54" s="529"/>
      <c r="AL54" s="529"/>
      <c r="AM54" s="529"/>
    </row>
    <row r="55" spans="1:39" ht="18" customHeight="1">
      <c r="A55" s="5399" t="s">
        <v>243</v>
      </c>
      <c r="B55" s="5401" t="s">
        <v>1453</v>
      </c>
      <c r="C55" s="5402"/>
      <c r="D55" s="5402"/>
      <c r="E55" s="5402"/>
      <c r="F55" s="5402"/>
      <c r="G55" s="5402"/>
      <c r="H55" s="5402"/>
      <c r="I55" s="5402"/>
      <c r="J55" s="5402"/>
      <c r="K55" s="5402"/>
      <c r="L55" s="5402"/>
      <c r="M55" s="5402"/>
      <c r="N55" s="5405">
        <v>1</v>
      </c>
      <c r="O55" s="5369" t="str">
        <f>B55</f>
        <v>Appareil à boudin noir</v>
      </c>
      <c r="P55" s="5370"/>
      <c r="Q55" s="5370"/>
      <c r="R55" s="5370"/>
      <c r="S55" s="5370"/>
      <c r="T55" s="5370"/>
      <c r="U55" s="5370"/>
      <c r="V55" s="5371"/>
      <c r="W55" s="5478"/>
      <c r="X55"/>
      <c r="Y55" s="529"/>
      <c r="Z55" s="529"/>
      <c r="AA55" s="529"/>
      <c r="AB55" s="529"/>
      <c r="AC55" s="529"/>
      <c r="AD55" s="529"/>
      <c r="AE55" s="529"/>
      <c r="AF55" s="529"/>
      <c r="AG55" s="529"/>
      <c r="AH55" s="529"/>
      <c r="AI55" s="529"/>
      <c r="AJ55" s="529"/>
      <c r="AK55" s="529"/>
      <c r="AL55" s="529"/>
      <c r="AM55" s="529"/>
    </row>
    <row r="56" spans="1:39" ht="18" customHeight="1">
      <c r="A56" s="5400"/>
      <c r="B56" s="5403"/>
      <c r="C56" s="5404"/>
      <c r="D56" s="5404"/>
      <c r="E56" s="5404"/>
      <c r="F56" s="5404"/>
      <c r="G56" s="5404"/>
      <c r="H56" s="5404"/>
      <c r="I56" s="5404"/>
      <c r="J56" s="5404"/>
      <c r="K56" s="5404"/>
      <c r="L56" s="5404"/>
      <c r="M56" s="5404"/>
      <c r="N56" s="5406"/>
      <c r="O56" s="5369"/>
      <c r="P56" s="5370"/>
      <c r="Q56" s="5370"/>
      <c r="R56" s="5370"/>
      <c r="S56" s="5370"/>
      <c r="T56" s="5370"/>
      <c r="U56" s="5370"/>
      <c r="V56" s="5371"/>
      <c r="W56" s="5478"/>
      <c r="X56"/>
      <c r="Y56" s="529"/>
      <c r="Z56" s="529"/>
      <c r="AA56" s="529"/>
      <c r="AB56" s="529"/>
      <c r="AC56" s="529"/>
      <c r="AD56" s="529"/>
      <c r="AE56" s="529"/>
      <c r="AF56" s="529"/>
      <c r="AG56" s="529"/>
      <c r="AH56" s="529"/>
      <c r="AI56" s="529"/>
      <c r="AJ56" s="529"/>
      <c r="AK56" s="529"/>
      <c r="AL56" s="529"/>
      <c r="AM56" s="529"/>
    </row>
    <row r="57" spans="1:39" ht="18" customHeight="1">
      <c r="A57" s="5400"/>
      <c r="B57" s="5403"/>
      <c r="C57" s="5404"/>
      <c r="D57" s="5404"/>
      <c r="E57" s="5404"/>
      <c r="F57" s="5404"/>
      <c r="G57" s="5404"/>
      <c r="H57" s="5404"/>
      <c r="I57" s="5404"/>
      <c r="J57" s="5404"/>
      <c r="K57" s="5404"/>
      <c r="L57" s="5404"/>
      <c r="M57" s="5404"/>
      <c r="N57" s="5406"/>
      <c r="O57" s="5369"/>
      <c r="P57" s="5370"/>
      <c r="Q57" s="5370"/>
      <c r="R57" s="5370"/>
      <c r="S57" s="5370"/>
      <c r="T57" s="5370"/>
      <c r="U57" s="5370"/>
      <c r="V57" s="5371"/>
      <c r="W57" s="5478"/>
      <c r="X57"/>
      <c r="Y57" s="529"/>
      <c r="Z57" s="529"/>
      <c r="AA57" s="529"/>
      <c r="AB57" s="529"/>
      <c r="AC57" s="529"/>
      <c r="AD57" s="529"/>
      <c r="AE57" s="529"/>
      <c r="AF57" s="529"/>
      <c r="AG57" s="529"/>
      <c r="AH57" s="529"/>
      <c r="AI57" s="529"/>
      <c r="AJ57" s="529"/>
      <c r="AK57" s="529"/>
      <c r="AL57" s="529"/>
      <c r="AM57" s="529"/>
    </row>
    <row r="58" spans="1:39" ht="18" customHeight="1">
      <c r="A58" s="5357"/>
      <c r="B58" s="5358" t="s">
        <v>277</v>
      </c>
      <c r="C58" s="5359"/>
      <c r="D58" s="5683" t="s">
        <v>1454</v>
      </c>
      <c r="E58" s="5683"/>
      <c r="F58" s="5683"/>
      <c r="G58" s="5683"/>
      <c r="H58" s="5683"/>
      <c r="I58" s="5683"/>
      <c r="J58" s="5683"/>
      <c r="K58" s="5683"/>
      <c r="L58" s="5683"/>
      <c r="M58" s="5683"/>
      <c r="N58" s="5684"/>
      <c r="O58" s="5369" t="str">
        <f>D58</f>
        <v>PRESSÉ DE L'ANTOINE</v>
      </c>
      <c r="P58" s="5370"/>
      <c r="Q58" s="5370"/>
      <c r="R58" s="5370"/>
      <c r="S58" s="5370"/>
      <c r="T58" s="5370"/>
      <c r="U58" s="5370"/>
      <c r="V58" s="5371"/>
      <c r="W58" s="5478"/>
      <c r="X58"/>
      <c r="Y58" s="529"/>
      <c r="Z58" s="529"/>
      <c r="AA58" s="529"/>
      <c r="AB58" s="529"/>
      <c r="AC58" s="529"/>
      <c r="AD58" s="529"/>
    </row>
    <row r="59" spans="1:39" ht="18" customHeight="1">
      <c r="A59" s="5357"/>
      <c r="B59" s="5358"/>
      <c r="C59" s="5359"/>
      <c r="D59" s="5683"/>
      <c r="E59" s="5683"/>
      <c r="F59" s="5683"/>
      <c r="G59" s="5683"/>
      <c r="H59" s="5683"/>
      <c r="I59" s="5683"/>
      <c r="J59" s="5683"/>
      <c r="K59" s="5683"/>
      <c r="L59" s="5683"/>
      <c r="M59" s="5683"/>
      <c r="N59" s="5684"/>
      <c r="O59" s="5369"/>
      <c r="P59" s="5370"/>
      <c r="Q59" s="5370"/>
      <c r="R59" s="5370"/>
      <c r="S59" s="5370"/>
      <c r="T59" s="5370"/>
      <c r="U59" s="5370"/>
      <c r="V59" s="5371"/>
      <c r="W59" s="5478"/>
      <c r="X59"/>
      <c r="Y59" s="529"/>
      <c r="Z59" s="529"/>
      <c r="AA59" s="529"/>
      <c r="AB59" s="529"/>
      <c r="AC59" s="529"/>
      <c r="AD59" s="529"/>
    </row>
    <row r="60" spans="1:39" ht="18" customHeight="1">
      <c r="A60" s="5357"/>
      <c r="B60" s="5366" t="s">
        <v>1455</v>
      </c>
      <c r="C60" s="5367"/>
      <c r="D60" s="5367"/>
      <c r="E60" s="5367"/>
      <c r="F60" s="5367"/>
      <c r="G60" s="5367"/>
      <c r="H60" s="5367"/>
      <c r="I60" s="5367"/>
      <c r="J60" s="5367"/>
      <c r="K60" s="5367"/>
      <c r="L60" s="5367"/>
      <c r="M60" s="5367"/>
      <c r="N60" s="5368"/>
      <c r="O60" s="5369" t="str">
        <f>B60</f>
        <v>Pôle innovation du CEPROC-  AUTEURS  de la recette Guy KRENZER - Eric GODDYN - Jean-Luc BESNOIT</v>
      </c>
      <c r="P60" s="5370"/>
      <c r="Q60" s="5370"/>
      <c r="R60" s="5370"/>
      <c r="S60" s="5370"/>
      <c r="T60" s="5370"/>
      <c r="U60" s="5370"/>
      <c r="V60" s="5371"/>
      <c r="W60" s="5478"/>
      <c r="X60"/>
      <c r="Y60" s="529"/>
      <c r="Z60" s="529"/>
      <c r="AA60" s="529"/>
      <c r="AB60" s="529"/>
      <c r="AC60" s="529"/>
      <c r="AD60" s="529"/>
    </row>
    <row r="61" spans="1:39" ht="18" customHeight="1">
      <c r="A61" s="5357"/>
      <c r="B61" s="5366"/>
      <c r="C61" s="5367"/>
      <c r="D61" s="5367"/>
      <c r="E61" s="5367"/>
      <c r="F61" s="5367"/>
      <c r="G61" s="5367"/>
      <c r="H61" s="5367"/>
      <c r="I61" s="5367"/>
      <c r="J61" s="5367"/>
      <c r="K61" s="5367"/>
      <c r="L61" s="5367"/>
      <c r="M61" s="5367"/>
      <c r="N61" s="5368"/>
      <c r="O61" s="5369"/>
      <c r="P61" s="5370"/>
      <c r="Q61" s="5370"/>
      <c r="R61" s="5370"/>
      <c r="S61" s="5370"/>
      <c r="T61" s="5370"/>
      <c r="U61" s="5370"/>
      <c r="V61" s="5371"/>
      <c r="W61" s="5478"/>
      <c r="X61"/>
      <c r="Y61" s="529"/>
      <c r="Z61" s="529"/>
      <c r="AA61" s="529"/>
      <c r="AB61" s="529"/>
      <c r="AC61" s="529"/>
      <c r="AD61" s="529"/>
    </row>
    <row r="62" spans="1:39" ht="18" customHeight="1">
      <c r="A62" s="5357"/>
      <c r="B62" s="5366"/>
      <c r="C62" s="5367"/>
      <c r="D62" s="5367"/>
      <c r="E62" s="5367"/>
      <c r="F62" s="5367"/>
      <c r="G62" s="5367"/>
      <c r="H62" s="5367"/>
      <c r="I62" s="5367"/>
      <c r="J62" s="5367"/>
      <c r="K62" s="5367"/>
      <c r="L62" s="5367"/>
      <c r="M62" s="5367"/>
      <c r="N62" s="5368"/>
      <c r="O62" s="1339"/>
      <c r="P62" s="1340"/>
      <c r="Q62" s="1340"/>
      <c r="R62" s="1340"/>
      <c r="S62" s="1341"/>
      <c r="T62" s="1341"/>
      <c r="U62" s="1341"/>
      <c r="V62" s="1342"/>
      <c r="W62" s="5478"/>
      <c r="X62"/>
      <c r="Y62" s="529"/>
      <c r="Z62" s="529"/>
      <c r="AA62" s="529"/>
      <c r="AB62" s="529"/>
      <c r="AC62" s="529"/>
      <c r="AD62" s="529"/>
    </row>
    <row r="63" spans="1:39" ht="18" customHeight="1">
      <c r="A63" s="5357"/>
      <c r="B63" s="5372" t="s">
        <v>1451</v>
      </c>
      <c r="C63" s="5373"/>
      <c r="D63" s="5373"/>
      <c r="E63" s="5373"/>
      <c r="F63" s="5373"/>
      <c r="G63" s="5373"/>
      <c r="H63" s="5373"/>
      <c r="I63" s="5373"/>
      <c r="J63" s="5373"/>
      <c r="K63" s="5373"/>
      <c r="L63" s="5373"/>
      <c r="M63" s="5373"/>
      <c r="N63" s="5374"/>
      <c r="O63" s="1339"/>
      <c r="P63" s="1340"/>
      <c r="Q63" s="1340"/>
      <c r="R63" s="1340"/>
      <c r="S63" s="1341"/>
      <c r="T63" s="1341"/>
      <c r="U63" s="1341"/>
      <c r="V63" s="1342"/>
      <c r="W63" s="5478"/>
      <c r="X63"/>
      <c r="Y63" s="529"/>
      <c r="Z63" s="529"/>
      <c r="AA63" s="529"/>
      <c r="AB63" s="529"/>
      <c r="AC63" s="529"/>
      <c r="AD63" s="529"/>
    </row>
    <row r="64" spans="1:39" ht="18" customHeight="1">
      <c r="A64" s="5357"/>
      <c r="B64" s="5372"/>
      <c r="C64" s="5373"/>
      <c r="D64" s="5373"/>
      <c r="E64" s="5373"/>
      <c r="F64" s="5373"/>
      <c r="G64" s="5373"/>
      <c r="H64" s="5373"/>
      <c r="I64" s="5373"/>
      <c r="J64" s="5373"/>
      <c r="K64" s="5373"/>
      <c r="L64" s="5373"/>
      <c r="M64" s="5373"/>
      <c r="N64" s="5374"/>
      <c r="O64" s="1339"/>
      <c r="P64" s="1340"/>
      <c r="Q64" s="1340"/>
      <c r="R64" s="1340"/>
      <c r="S64" s="1341"/>
      <c r="T64" s="1341"/>
      <c r="U64" s="1341"/>
      <c r="V64" s="1342"/>
      <c r="W64" s="5478"/>
      <c r="X64"/>
      <c r="Y64" s="529"/>
      <c r="Z64" s="529"/>
      <c r="AA64" s="529"/>
      <c r="AB64" s="529"/>
      <c r="AC64" s="529"/>
      <c r="AD64" s="529"/>
    </row>
    <row r="65" spans="1:24" ht="18" customHeight="1">
      <c r="A65" s="5357"/>
      <c r="B65" s="5372"/>
      <c r="C65" s="5373"/>
      <c r="D65" s="5373"/>
      <c r="E65" s="5373"/>
      <c r="F65" s="5373"/>
      <c r="G65" s="5373"/>
      <c r="H65" s="5373"/>
      <c r="I65" s="5373"/>
      <c r="J65" s="5373"/>
      <c r="K65" s="5373"/>
      <c r="L65" s="5373"/>
      <c r="M65" s="5373"/>
      <c r="N65" s="5374"/>
      <c r="O65" s="1339"/>
      <c r="P65" s="1340"/>
      <c r="Q65" s="1340"/>
      <c r="R65" s="1340"/>
      <c r="S65" s="1341"/>
      <c r="T65" s="1341"/>
      <c r="U65" s="1341"/>
      <c r="V65" s="1342"/>
      <c r="W65" s="5478"/>
      <c r="X65"/>
    </row>
    <row r="66" spans="1:24" ht="18" customHeight="1">
      <c r="A66" s="5357"/>
      <c r="B66" s="5372"/>
      <c r="C66" s="5373"/>
      <c r="D66" s="5373"/>
      <c r="E66" s="5373"/>
      <c r="F66" s="5373"/>
      <c r="G66" s="5373"/>
      <c r="H66" s="5373"/>
      <c r="I66" s="5373"/>
      <c r="J66" s="5373"/>
      <c r="K66" s="5373"/>
      <c r="L66" s="5373"/>
      <c r="M66" s="5373"/>
      <c r="N66" s="5374"/>
      <c r="O66" s="1339"/>
      <c r="P66" s="1340"/>
      <c r="Q66" s="1340"/>
      <c r="R66" s="1340"/>
      <c r="S66" s="1341"/>
      <c r="T66" s="1341"/>
      <c r="U66" s="1341"/>
      <c r="V66" s="1342"/>
      <c r="W66" s="5478"/>
      <c r="X66"/>
    </row>
    <row r="67" spans="1:24" ht="18" customHeight="1">
      <c r="A67" s="5357"/>
      <c r="B67" s="5372"/>
      <c r="C67" s="5373"/>
      <c r="D67" s="5373"/>
      <c r="E67" s="5373"/>
      <c r="F67" s="5373"/>
      <c r="G67" s="5373"/>
      <c r="H67" s="5373"/>
      <c r="I67" s="5373"/>
      <c r="J67" s="5373"/>
      <c r="K67" s="5373"/>
      <c r="L67" s="5373"/>
      <c r="M67" s="5373"/>
      <c r="N67" s="5374"/>
      <c r="O67" s="1339"/>
      <c r="P67" s="1340"/>
      <c r="Q67" s="1340"/>
      <c r="R67" s="1340"/>
      <c r="S67" s="1341"/>
      <c r="T67" s="1341"/>
      <c r="U67" s="1341"/>
      <c r="V67" s="1342"/>
      <c r="W67" s="5478"/>
      <c r="X67"/>
    </row>
    <row r="68" spans="1:24" ht="18" customHeight="1">
      <c r="A68" s="5357"/>
      <c r="B68" s="5375"/>
      <c r="C68" s="5376"/>
      <c r="D68" s="5376"/>
      <c r="E68" s="5376"/>
      <c r="F68" s="5376"/>
      <c r="G68" s="5376"/>
      <c r="H68" s="5376"/>
      <c r="I68" s="5376"/>
      <c r="J68" s="5376"/>
      <c r="K68" s="5376"/>
      <c r="L68" s="5376"/>
      <c r="M68" s="5376"/>
      <c r="N68" s="5377"/>
      <c r="O68" s="1332"/>
      <c r="P68" s="1333"/>
      <c r="Q68" s="1333"/>
      <c r="R68" s="1333"/>
      <c r="S68" s="1334"/>
      <c r="T68" s="1334"/>
      <c r="U68" s="1334"/>
      <c r="V68" s="1335"/>
      <c r="W68" s="5478"/>
      <c r="X68"/>
    </row>
    <row r="69" spans="1:24" ht="18" customHeight="1">
      <c r="A69" s="5357"/>
      <c r="B69" s="1336" t="s">
        <v>12</v>
      </c>
      <c r="C69" s="947" t="s">
        <v>28</v>
      </c>
      <c r="D69" s="1284"/>
      <c r="E69" s="1284"/>
      <c r="F69" s="1284"/>
      <c r="G69" s="1284"/>
      <c r="H69" s="1284"/>
      <c r="I69" s="1284"/>
      <c r="J69" s="1284"/>
      <c r="K69" s="5"/>
      <c r="M69" s="949" t="s">
        <v>29</v>
      </c>
      <c r="N69" s="20" t="s">
        <v>13</v>
      </c>
      <c r="O69" s="1339"/>
      <c r="P69" s="1340"/>
      <c r="Q69" s="1340"/>
      <c r="R69" s="1340"/>
      <c r="S69" s="1341"/>
      <c r="T69" s="1341"/>
      <c r="U69" s="1341"/>
      <c r="V69" s="1342"/>
      <c r="W69" s="5478"/>
      <c r="X69"/>
    </row>
    <row r="70" spans="1:24" ht="18" customHeight="1">
      <c r="A70" s="5357"/>
      <c r="B70" s="5390">
        <v>20</v>
      </c>
      <c r="C70" s="5689" t="s">
        <v>1416</v>
      </c>
      <c r="D70" s="5689"/>
      <c r="E70" s="5689"/>
      <c r="F70" s="1284"/>
      <c r="G70" s="1284"/>
      <c r="H70" s="1284"/>
      <c r="I70" s="1284"/>
      <c r="J70" s="5690" t="s">
        <v>1456</v>
      </c>
      <c r="K70" s="5690"/>
      <c r="L70" s="5690"/>
      <c r="M70" s="5393">
        <v>40</v>
      </c>
      <c r="N70" s="5394"/>
      <c r="O70" s="5395" t="s">
        <v>1417</v>
      </c>
      <c r="P70" s="5396"/>
      <c r="Q70" s="5396"/>
      <c r="R70" s="5396"/>
      <c r="S70" s="5396"/>
      <c r="T70" s="5396"/>
      <c r="U70" s="5378">
        <f>H51</f>
        <v>12</v>
      </c>
      <c r="V70" s="5379"/>
      <c r="W70" s="5478"/>
      <c r="X70"/>
    </row>
    <row r="71" spans="1:24" ht="18" customHeight="1">
      <c r="A71" s="5357"/>
      <c r="B71" s="5390"/>
      <c r="C71" s="5689"/>
      <c r="D71" s="5689"/>
      <c r="E71" s="5689"/>
      <c r="F71" s="5"/>
      <c r="G71" s="5"/>
      <c r="H71" s="5"/>
      <c r="I71" s="5"/>
      <c r="J71" s="5690"/>
      <c r="K71" s="5690"/>
      <c r="L71" s="5690"/>
      <c r="M71" s="5393"/>
      <c r="N71" s="5394"/>
      <c r="O71" s="5395"/>
      <c r="P71" s="5396"/>
      <c r="Q71" s="5396"/>
      <c r="R71" s="5396"/>
      <c r="S71" s="5396"/>
      <c r="T71" s="5396"/>
      <c r="U71" s="5378"/>
      <c r="V71" s="5379"/>
      <c r="W71" s="5478"/>
      <c r="X71"/>
    </row>
    <row r="72" spans="1:24" ht="18" customHeight="1">
      <c r="A72" s="5357"/>
      <c r="B72" s="5578" t="s">
        <v>30</v>
      </c>
      <c r="C72" s="5579"/>
      <c r="D72" s="1284" t="s">
        <v>283</v>
      </c>
      <c r="E72" s="1035"/>
      <c r="F72" s="1035"/>
      <c r="G72" s="1035" t="str">
        <f>D75</f>
        <v>D</v>
      </c>
      <c r="H72" s="1035"/>
      <c r="I72" s="1035"/>
      <c r="J72" s="1035"/>
      <c r="K72" s="5382" t="s">
        <v>1392</v>
      </c>
      <c r="L72" s="5382"/>
      <c r="M72" s="5685" t="s">
        <v>378</v>
      </c>
      <c r="N72" s="5686"/>
      <c r="O72" s="5385" t="s">
        <v>1420</v>
      </c>
      <c r="P72" s="5386"/>
      <c r="Q72" s="5386"/>
      <c r="R72" s="5386"/>
      <c r="S72" s="5386"/>
      <c r="T72" s="5386"/>
      <c r="U72" s="5387" t="str">
        <f>Q51</f>
        <v>Pressés</v>
      </c>
      <c r="V72" s="5388"/>
      <c r="W72" s="5478"/>
      <c r="X72"/>
    </row>
    <row r="73" spans="1:24" ht="18" customHeight="1">
      <c r="A73" s="5357"/>
      <c r="B73" s="5581" t="s">
        <v>284</v>
      </c>
      <c r="C73" s="5582" t="s">
        <v>285</v>
      </c>
      <c r="D73" s="1284" t="s">
        <v>286</v>
      </c>
      <c r="E73" s="1035"/>
      <c r="F73" s="1035"/>
      <c r="G73" s="1035"/>
      <c r="H73" s="1035"/>
      <c r="I73" s="1035"/>
      <c r="J73" s="1035"/>
      <c r="K73" s="5382"/>
      <c r="L73" s="5382"/>
      <c r="M73" s="5685"/>
      <c r="N73" s="5686"/>
      <c r="O73" s="5385"/>
      <c r="P73" s="5386"/>
      <c r="Q73" s="5386"/>
      <c r="R73" s="5386"/>
      <c r="S73" s="5386"/>
      <c r="T73" s="5386"/>
      <c r="U73" s="5387"/>
      <c r="V73" s="5388"/>
      <c r="W73" s="5478"/>
      <c r="X73"/>
    </row>
    <row r="74" spans="1:24" ht="18" customHeight="1">
      <c r="A74" s="5357"/>
      <c r="B74" s="5581"/>
      <c r="C74" s="5582"/>
      <c r="D74" s="1036" t="s">
        <v>27</v>
      </c>
      <c r="E74" s="963"/>
      <c r="F74" s="963"/>
      <c r="G74" s="1037"/>
      <c r="H74" s="1035"/>
      <c r="I74" s="1035"/>
      <c r="J74" s="951" t="s">
        <v>1257</v>
      </c>
      <c r="K74" s="5687">
        <f ca="1">NOW()</f>
        <v>44545.390625462962</v>
      </c>
      <c r="L74" s="5687"/>
      <c r="M74" s="5687"/>
      <c r="N74" s="5688"/>
      <c r="O74" s="1339"/>
      <c r="P74" s="1340"/>
      <c r="Q74" s="1340"/>
      <c r="R74" s="1340"/>
      <c r="S74" s="1341"/>
      <c r="T74" s="1341"/>
      <c r="U74" s="1341"/>
      <c r="V74" s="1342"/>
      <c r="W74" s="5478"/>
      <c r="X74"/>
    </row>
    <row r="75" spans="1:24" ht="18" customHeight="1">
      <c r="A75" s="5357"/>
      <c r="B75" s="5581"/>
      <c r="C75" s="5582"/>
      <c r="D75" s="977" t="str">
        <f>SUBSTITUTE(ADDRESS(1,COLUMN(),4),"1","")</f>
        <v>D</v>
      </c>
      <c r="E75" s="1027"/>
      <c r="F75" s="1027"/>
      <c r="G75" s="1027"/>
      <c r="H75" s="1027"/>
      <c r="I75" s="1027"/>
      <c r="J75" s="1027"/>
      <c r="K75" s="1027"/>
      <c r="L75" s="1027"/>
      <c r="M75" s="1025"/>
      <c r="N75" s="399"/>
      <c r="O75" s="1339"/>
      <c r="P75" s="1340"/>
      <c r="Q75" s="1340"/>
      <c r="R75" s="1340"/>
      <c r="S75" s="1341"/>
      <c r="T75" s="1341"/>
      <c r="U75" s="1341"/>
      <c r="V75" s="1342"/>
      <c r="W75" s="5478"/>
      <c r="X75"/>
    </row>
    <row r="76" spans="1:24" ht="18" customHeight="1">
      <c r="A76" s="5357"/>
      <c r="B76" s="1364"/>
      <c r="C76" s="940"/>
      <c r="D76" s="1038"/>
      <c r="E76" s="5397" t="s">
        <v>1457</v>
      </c>
      <c r="F76" s="5397"/>
      <c r="G76" s="935"/>
      <c r="H76" s="5"/>
      <c r="I76" s="935"/>
      <c r="J76" s="942">
        <f>D76</f>
        <v>0</v>
      </c>
      <c r="K76" s="1039">
        <f>IF(ISTEXT(B76),B76,IF(ISBLANK(B76),0,(B76/B70)*M70))</f>
        <v>0</v>
      </c>
      <c r="L76" s="1044">
        <f>+IF(ISTEXT(C76),0,IF(ISBLANK(C76),0,(C76/B70)*M70))</f>
        <v>0</v>
      </c>
      <c r="M76" s="5397" t="s">
        <v>1458</v>
      </c>
      <c r="N76" s="5398"/>
      <c r="O76" s="1339"/>
      <c r="P76" s="1340"/>
      <c r="Q76" s="1340"/>
      <c r="R76" s="1340"/>
      <c r="S76" s="1341"/>
      <c r="T76" s="1341"/>
      <c r="U76" s="1341"/>
      <c r="V76" s="1342"/>
      <c r="W76" s="5478"/>
      <c r="X76"/>
    </row>
    <row r="77" spans="1:24" ht="18" customHeight="1">
      <c r="A77" s="5357"/>
      <c r="B77" s="1364"/>
      <c r="C77" s="1517" t="s">
        <v>292</v>
      </c>
      <c r="D77" s="1356">
        <f>B70</f>
        <v>20</v>
      </c>
      <c r="E77" s="5679" t="str">
        <f>M72</f>
        <v>Pièces</v>
      </c>
      <c r="F77" s="1357">
        <f>C97</f>
        <v>1431</v>
      </c>
      <c r="G77" s="5"/>
      <c r="H77" s="5"/>
      <c r="I77" s="1065"/>
      <c r="J77" s="942"/>
      <c r="K77" s="1086" t="s">
        <v>292</v>
      </c>
      <c r="L77" s="1358">
        <f>(D77/E81)*K81</f>
        <v>40</v>
      </c>
      <c r="M77" s="5679" t="str">
        <f>M72</f>
        <v>Pièces</v>
      </c>
      <c r="N77" s="21">
        <f>L96</f>
        <v>2862</v>
      </c>
      <c r="O77" s="1339"/>
      <c r="P77" s="1340"/>
      <c r="Q77" s="1340"/>
      <c r="R77" s="1340"/>
      <c r="S77" s="1341"/>
      <c r="T77" s="1341"/>
      <c r="U77" s="1341"/>
      <c r="V77" s="1342"/>
      <c r="W77" s="5478"/>
      <c r="X77"/>
    </row>
    <row r="78" spans="1:24" ht="18" customHeight="1">
      <c r="A78" s="5357"/>
      <c r="B78" s="1364"/>
      <c r="C78" s="1043"/>
      <c r="D78" s="1359"/>
      <c r="E78" s="5679"/>
      <c r="F78" s="1360">
        <f>C96</f>
        <v>1.431</v>
      </c>
      <c r="G78" s="935"/>
      <c r="H78" s="5"/>
      <c r="I78" s="1361"/>
      <c r="J78" s="1232"/>
      <c r="K78" s="1362"/>
      <c r="L78" s="1044"/>
      <c r="M78" s="5679"/>
      <c r="N78" s="22">
        <f>M96</f>
        <v>2.8619999999999997</v>
      </c>
      <c r="O78" s="1339"/>
      <c r="P78" s="1340"/>
      <c r="Q78" s="1340"/>
      <c r="R78" s="1340"/>
      <c r="S78" s="1341"/>
      <c r="T78" s="1341"/>
      <c r="U78" s="1341"/>
      <c r="V78" s="1342"/>
      <c r="W78" s="5478"/>
      <c r="X78"/>
    </row>
    <row r="79" spans="1:24" ht="18" customHeight="1">
      <c r="A79" s="5357"/>
      <c r="B79" s="1363"/>
      <c r="C79" s="1027"/>
      <c r="D79" s="1027"/>
      <c r="E79" s="1027"/>
      <c r="F79" s="1027"/>
      <c r="G79" s="1027"/>
      <c r="H79" s="1027"/>
      <c r="I79" s="1027"/>
      <c r="J79" s="1027"/>
      <c r="K79" s="1027"/>
      <c r="L79" s="1025" t="s">
        <v>1272</v>
      </c>
      <c r="M79" s="1025" t="s">
        <v>19</v>
      </c>
      <c r="N79" s="399" t="s">
        <v>289</v>
      </c>
      <c r="O79" s="1332"/>
      <c r="P79" s="1333"/>
      <c r="Q79" s="1333"/>
      <c r="R79" s="1333"/>
      <c r="S79" s="1334"/>
      <c r="T79" s="1334" t="s">
        <v>1272</v>
      </c>
      <c r="U79" s="1334" t="s">
        <v>19</v>
      </c>
      <c r="V79" s="1335" t="s">
        <v>289</v>
      </c>
      <c r="W79" s="5675"/>
      <c r="X79"/>
    </row>
    <row r="80" spans="1:24" ht="18" customHeight="1">
      <c r="A80" s="5357"/>
      <c r="B80" s="1364"/>
      <c r="C80" s="1043"/>
      <c r="D80" s="941"/>
      <c r="E80" s="1518" t="s">
        <v>1459</v>
      </c>
      <c r="F80" s="1518"/>
      <c r="G80" s="935"/>
      <c r="H80" s="5"/>
      <c r="I80" s="935"/>
      <c r="J80" s="942"/>
      <c r="K80" s="1519"/>
      <c r="L80" s="1044">
        <f>+IF(ISTEXT(C80),0,IF(ISBLANK(C80),0,(C80/B70)*M70))</f>
        <v>0</v>
      </c>
      <c r="M80" s="1045">
        <f>+IF(ISTEXT(C80),0,IF(ISBLANK(C80),0,(C80/1000/B70)*M70))</f>
        <v>0</v>
      </c>
      <c r="N80" s="23">
        <f>IF(ISTEXT(C80),0,(C80/C96)/1000)</f>
        <v>0</v>
      </c>
      <c r="O80" s="942"/>
      <c r="P80" s="942"/>
      <c r="Q80" s="942"/>
      <c r="R80" s="1365">
        <f>J80</f>
        <v>0</v>
      </c>
      <c r="S80" s="1519"/>
      <c r="T80" s="1367"/>
      <c r="U80" s="943"/>
      <c r="V80" s="1368"/>
      <c r="W80" s="5478"/>
      <c r="X80"/>
    </row>
    <row r="81" spans="1:24" ht="18" customHeight="1">
      <c r="A81" s="5357"/>
      <c r="B81" s="1364"/>
      <c r="C81" s="1043"/>
      <c r="D81" s="1024" t="s">
        <v>1453</v>
      </c>
      <c r="E81" s="1520">
        <f>SUM(C82:C92)</f>
        <v>1431</v>
      </c>
      <c r="G81" s="935"/>
      <c r="H81" s="5"/>
      <c r="I81" s="935"/>
      <c r="J81" s="1521" t="str">
        <f t="shared" ref="J81:J94" si="0">D81</f>
        <v>Appareil à boudin noir</v>
      </c>
      <c r="K81" s="1522">
        <f>SUM(L82:L92)</f>
        <v>2862</v>
      </c>
      <c r="L81" s="1044">
        <f>+IF(ISTEXT(C81),0,IF(ISBLANK(C81),0,(C81/B70)*M70))</f>
        <v>0</v>
      </c>
      <c r="M81" s="1045">
        <f>+IF(ISTEXT(C81),0,IF(ISBLANK(C81),0,(C81/1000/B70)*M70))</f>
        <v>0</v>
      </c>
      <c r="N81" s="23">
        <f>IF(ISTEXT(C81),0,(C81/C96)/1000)</f>
        <v>0</v>
      </c>
      <c r="O81" s="942"/>
      <c r="P81" s="942"/>
      <c r="Q81" s="942"/>
      <c r="R81" s="1365" t="str">
        <f>J81</f>
        <v>Appareil à boudin noir</v>
      </c>
      <c r="S81" s="1522">
        <f>(K81/M70)*U70</f>
        <v>858.59999999999991</v>
      </c>
      <c r="T81" s="1367"/>
      <c r="U81" s="943"/>
      <c r="V81" s="1368"/>
      <c r="W81" s="5478"/>
      <c r="X81"/>
    </row>
    <row r="82" spans="1:24" ht="18" customHeight="1">
      <c r="A82" s="5357"/>
      <c r="B82" s="1364"/>
      <c r="C82" s="1043">
        <v>300</v>
      </c>
      <c r="D82" s="941" t="s">
        <v>1460</v>
      </c>
      <c r="E82" s="935"/>
      <c r="F82" s="935"/>
      <c r="G82" s="935"/>
      <c r="H82" s="5"/>
      <c r="I82" s="935"/>
      <c r="J82" s="953" t="str">
        <f t="shared" si="0"/>
        <v>Graisse d’oie</v>
      </c>
      <c r="K82" s="1039">
        <f>IF(ISTEXT(B82),B82,IF(ISBLANK(B82),0,(B82/B70)*M70))</f>
        <v>0</v>
      </c>
      <c r="L82" s="1044">
        <f>+IF(ISTEXT(C82),0,IF(ISBLANK(C82),0,(C82/B70)*M70))</f>
        <v>600</v>
      </c>
      <c r="M82" s="1045">
        <f>+IF(ISTEXT(C82),0,IF(ISBLANK(C82),0,(C82/1000/B70)*M70))</f>
        <v>0.6</v>
      </c>
      <c r="N82" s="23">
        <f>IF(ISTEXT(C82),0,(C82/C96)/1000)</f>
        <v>0.20964360587002095</v>
      </c>
      <c r="O82" s="942"/>
      <c r="P82" s="942"/>
      <c r="Q82" s="942"/>
      <c r="R82" s="1365" t="str">
        <f>J82</f>
        <v>Graisse d’oie</v>
      </c>
      <c r="S82" s="1366">
        <f>(K82/M70)*U70</f>
        <v>0</v>
      </c>
      <c r="T82" s="1367">
        <f>(L82/M70)*U70</f>
        <v>180</v>
      </c>
      <c r="U82" s="943">
        <f>(M82/M70)*U70</f>
        <v>0.18</v>
      </c>
      <c r="V82" s="1368">
        <f t="shared" ref="V82:V94" si="1">N82</f>
        <v>0.20964360587002095</v>
      </c>
      <c r="W82" s="5478"/>
      <c r="X82"/>
    </row>
    <row r="83" spans="1:24" ht="18" customHeight="1">
      <c r="A83" s="5357"/>
      <c r="B83" s="1364"/>
      <c r="C83" s="1043">
        <v>700</v>
      </c>
      <c r="D83" s="941" t="s">
        <v>1461</v>
      </c>
      <c r="E83" s="935"/>
      <c r="F83" s="935"/>
      <c r="G83" s="935"/>
      <c r="H83" s="5"/>
      <c r="I83" s="935"/>
      <c r="J83" s="953" t="str">
        <f t="shared" si="0"/>
        <v>Oignons crus</v>
      </c>
      <c r="K83" s="1039">
        <f>IF(ISTEXT(B83),B83,IF(ISBLANK(B83),0,(B83/B70)*M70))</f>
        <v>0</v>
      </c>
      <c r="L83" s="1044">
        <f>+IF(ISTEXT(C83),0,IF(ISBLANK(C83),0,(C83/B70)*M70))</f>
        <v>1400</v>
      </c>
      <c r="M83" s="1045">
        <f>+IF(ISTEXT(C83),0,IF(ISBLANK(C83),0,(C83/1000/B70)*M70))</f>
        <v>1.4</v>
      </c>
      <c r="N83" s="23">
        <f>IF(ISTEXT(C83),0,(C83/C96)/1000)</f>
        <v>0.48916841369671554</v>
      </c>
      <c r="O83" s="942"/>
      <c r="P83" s="942"/>
      <c r="Q83" s="942"/>
      <c r="R83" s="1365" t="str">
        <f t="shared" ref="R83:R94" si="2">J83</f>
        <v>Oignons crus</v>
      </c>
      <c r="S83" s="1366">
        <f>(K83/M70)*U70</f>
        <v>0</v>
      </c>
      <c r="T83" s="1367">
        <f>(L83/M70)*U70</f>
        <v>420</v>
      </c>
      <c r="U83" s="943">
        <f>(M83/M70)*U70</f>
        <v>0.41999999999999993</v>
      </c>
      <c r="V83" s="1368">
        <f t="shared" si="1"/>
        <v>0.48916841369671554</v>
      </c>
      <c r="W83" s="5478"/>
      <c r="X83"/>
    </row>
    <row r="84" spans="1:24" ht="18" customHeight="1">
      <c r="A84" s="5357"/>
      <c r="B84" s="1364"/>
      <c r="C84" s="1043"/>
      <c r="D84" s="1357">
        <v>300</v>
      </c>
      <c r="E84" s="995" t="s">
        <v>1462</v>
      </c>
      <c r="F84" s="935"/>
      <c r="G84" s="935"/>
      <c r="H84" s="5"/>
      <c r="J84" s="953" t="str">
        <f>E84</f>
        <v>oigons cuits</v>
      </c>
      <c r="K84" s="1523">
        <f>(D84/C83)*L83</f>
        <v>600</v>
      </c>
      <c r="L84" s="1044"/>
      <c r="M84" s="1045"/>
      <c r="N84" s="23"/>
      <c r="O84" s="942"/>
      <c r="P84" s="942"/>
      <c r="Q84" s="942"/>
      <c r="R84" s="1365" t="str">
        <f t="shared" si="2"/>
        <v>oigons cuits</v>
      </c>
      <c r="S84" s="1522">
        <f>(K84/M70)*U70</f>
        <v>180</v>
      </c>
      <c r="T84" s="1367">
        <f>(L84/M70)*U70</f>
        <v>0</v>
      </c>
      <c r="U84" s="943">
        <f>(M84/M70)*U70</f>
        <v>0</v>
      </c>
      <c r="V84" s="1368">
        <f t="shared" si="1"/>
        <v>0</v>
      </c>
      <c r="W84" s="5478"/>
      <c r="X84"/>
    </row>
    <row r="85" spans="1:24" ht="18" customHeight="1">
      <c r="A85" s="5357"/>
      <c r="B85" s="1364"/>
      <c r="C85" s="1043"/>
      <c r="D85" s="941"/>
      <c r="E85" s="935"/>
      <c r="F85" s="935"/>
      <c r="G85" s="935"/>
      <c r="H85" s="5"/>
      <c r="I85" s="935"/>
      <c r="J85" s="953">
        <f t="shared" si="0"/>
        <v>0</v>
      </c>
      <c r="K85" s="1039">
        <f>IF(ISTEXT(B85),B85,IF(ISBLANK(B85),0,(B85/B70)*M70))</f>
        <v>0</v>
      </c>
      <c r="L85" s="1044">
        <f>+IF(ISTEXT(C85),0,IF(ISBLANK(C85),0,(C85/B70)*M70))</f>
        <v>0</v>
      </c>
      <c r="M85" s="1045">
        <f>+IF(ISTEXT(C85),0,IF(ISBLANK(C85),0,(C85/1000/B70)*M70))</f>
        <v>0</v>
      </c>
      <c r="N85" s="23">
        <f>IF(ISTEXT(C85),0,(C85/C96)/1000)</f>
        <v>0</v>
      </c>
      <c r="O85" s="942"/>
      <c r="P85" s="942"/>
      <c r="Q85" s="942"/>
      <c r="R85" s="1365">
        <f t="shared" si="2"/>
        <v>0</v>
      </c>
      <c r="S85" s="1366">
        <f>(K85/M70)*U70</f>
        <v>0</v>
      </c>
      <c r="T85" s="1367">
        <f>(L85/M70)*U70</f>
        <v>0</v>
      </c>
      <c r="U85" s="943">
        <f>(M85/M70)*U70</f>
        <v>0</v>
      </c>
      <c r="V85" s="1368">
        <f t="shared" si="1"/>
        <v>0</v>
      </c>
      <c r="W85" s="5478"/>
      <c r="X85"/>
    </row>
    <row r="86" spans="1:24" ht="18" customHeight="1">
      <c r="A86" s="5357"/>
      <c r="B86" s="1364"/>
      <c r="C86" s="1043">
        <v>45</v>
      </c>
      <c r="D86" s="941" t="s">
        <v>1463</v>
      </c>
      <c r="E86" s="935"/>
      <c r="F86" s="935"/>
      <c r="G86" s="935"/>
      <c r="H86" s="5"/>
      <c r="I86" s="935"/>
      <c r="J86" s="953" t="str">
        <f t="shared" si="0"/>
        <v>Compote de pomme</v>
      </c>
      <c r="K86" s="1039">
        <f>IF(ISTEXT(B86),B86,IF(ISBLANK(B86),0,(B86/B70)*M70))</f>
        <v>0</v>
      </c>
      <c r="L86" s="1044">
        <f>+IF(ISTEXT(C86),0,IF(ISBLANK(C86),0,(C86/B70)*M70))</f>
        <v>90</v>
      </c>
      <c r="M86" s="1045">
        <f>+IF(ISTEXT(C86),0,IF(ISBLANK(C86),0,(C86/1000/B70)*M70))</f>
        <v>0.09</v>
      </c>
      <c r="N86" s="23">
        <f>IF(ISTEXT(C86),0,(C86/C96)/1000)</f>
        <v>3.1446540880503145E-2</v>
      </c>
      <c r="O86" s="942"/>
      <c r="P86" s="942"/>
      <c r="Q86" s="942"/>
      <c r="R86" s="1365" t="str">
        <f t="shared" si="2"/>
        <v>Compote de pomme</v>
      </c>
      <c r="S86" s="1366">
        <f>(K86/M70)*U70</f>
        <v>0</v>
      </c>
      <c r="T86" s="1367">
        <f>(L86/M70)*U70</f>
        <v>27</v>
      </c>
      <c r="U86" s="943">
        <f>(M86/M70)*U70</f>
        <v>2.6999999999999996E-2</v>
      </c>
      <c r="V86" s="1368">
        <f t="shared" si="1"/>
        <v>3.1446540880503145E-2</v>
      </c>
      <c r="W86" s="5478"/>
      <c r="X86"/>
    </row>
    <row r="87" spans="1:24" ht="18" customHeight="1">
      <c r="A87" s="5357"/>
      <c r="B87" s="1364"/>
      <c r="C87" s="1043">
        <v>50</v>
      </c>
      <c r="D87" s="941" t="s">
        <v>1464</v>
      </c>
      <c r="E87" s="935"/>
      <c r="F87" s="935"/>
      <c r="G87" s="935"/>
      <c r="H87" s="5"/>
      <c r="I87" s="935"/>
      <c r="J87" s="953" t="str">
        <f t="shared" si="0"/>
        <v>Crème liquide</v>
      </c>
      <c r="K87" s="1039">
        <f>IF(ISTEXT(B87),B87,IF(ISBLANK(B87),0,(B87/B70)*M70))</f>
        <v>0</v>
      </c>
      <c r="L87" s="1044">
        <f>+IF(ISTEXT(C87),0,IF(ISBLANK(C87),0,(C87/B70)*M70))</f>
        <v>100</v>
      </c>
      <c r="M87" s="1045">
        <f>+IF(ISTEXT(C87),0,IF(ISBLANK(C87),0,(C87/1000/B70)*M70))</f>
        <v>0.1</v>
      </c>
      <c r="N87" s="23">
        <f>IF(ISTEXT(C87),0,(C87/C96)/1000)</f>
        <v>3.4940600978336823E-2</v>
      </c>
      <c r="O87" s="942"/>
      <c r="P87" s="942"/>
      <c r="Q87" s="942"/>
      <c r="R87" s="1365" t="str">
        <f t="shared" si="2"/>
        <v>Crème liquide</v>
      </c>
      <c r="S87" s="1366">
        <f>(K87/M70)*U70</f>
        <v>0</v>
      </c>
      <c r="T87" s="1367">
        <f>(L87/M70)*U70</f>
        <v>30</v>
      </c>
      <c r="U87" s="943">
        <f>(M87/M70)*U70</f>
        <v>0.03</v>
      </c>
      <c r="V87" s="1368">
        <f t="shared" si="1"/>
        <v>3.4940600978336823E-2</v>
      </c>
      <c r="W87" s="5478"/>
      <c r="X87"/>
    </row>
    <row r="88" spans="1:24" ht="18" customHeight="1">
      <c r="A88" s="5357"/>
      <c r="B88" s="1364"/>
      <c r="C88" s="1043">
        <v>7</v>
      </c>
      <c r="D88" s="941" t="s">
        <v>1465</v>
      </c>
      <c r="E88" s="935"/>
      <c r="F88" s="935"/>
      <c r="G88" s="935"/>
      <c r="H88" s="5"/>
      <c r="I88" s="935"/>
      <c r="J88" s="953" t="str">
        <f t="shared" si="0"/>
        <v>Vinaigre de xérès</v>
      </c>
      <c r="K88" s="1039">
        <f>IF(ISTEXT(B88),B88,IF(ISBLANK(B88),0,(B88/B70)*M70))</f>
        <v>0</v>
      </c>
      <c r="L88" s="1044">
        <f>+IF(ISTEXT(C88),0,IF(ISBLANK(C88),0,(C88/B70)*M70))</f>
        <v>14</v>
      </c>
      <c r="M88" s="1045">
        <f>+IF(ISTEXT(C88),0,IF(ISBLANK(C88),0,(C88/1000/B70)*M70))</f>
        <v>1.4E-2</v>
      </c>
      <c r="N88" s="23">
        <f>IF(ISTEXT(C88),0,(C88/C96)/1000)</f>
        <v>4.8916841369671558E-3</v>
      </c>
      <c r="O88" s="942"/>
      <c r="P88" s="942"/>
      <c r="Q88" s="942"/>
      <c r="R88" s="1365" t="str">
        <f t="shared" si="2"/>
        <v>Vinaigre de xérès</v>
      </c>
      <c r="S88" s="1366">
        <f>(K88/M70)*U70</f>
        <v>0</v>
      </c>
      <c r="T88" s="1367">
        <f>(L88/M70)*U70</f>
        <v>4.1999999999999993</v>
      </c>
      <c r="U88" s="943">
        <f>(M88/M70)*U70</f>
        <v>4.1999999999999997E-3</v>
      </c>
      <c r="V88" s="1368">
        <f t="shared" si="1"/>
        <v>4.8916841369671558E-3</v>
      </c>
      <c r="W88" s="5478"/>
      <c r="X88"/>
    </row>
    <row r="89" spans="1:24" ht="18" customHeight="1">
      <c r="A89" s="5357"/>
      <c r="B89" s="1364"/>
      <c r="C89" s="1043">
        <v>20</v>
      </c>
      <c r="D89" s="941" t="s">
        <v>1466</v>
      </c>
      <c r="E89" s="935"/>
      <c r="F89" s="935"/>
      <c r="G89" s="935"/>
      <c r="H89" s="5"/>
      <c r="I89" s="935"/>
      <c r="J89" s="953" t="str">
        <f t="shared" si="0"/>
        <v>Blanc d’œuf</v>
      </c>
      <c r="K89" s="1039">
        <f>IF(ISTEXT(B89),B89,IF(ISBLANK(B89),0,(B89/B70)*M70))</f>
        <v>0</v>
      </c>
      <c r="L89" s="1044">
        <f>+IF(ISTEXT(C89),0,IF(ISBLANK(C89),0,(C89/B70)*M70))</f>
        <v>40</v>
      </c>
      <c r="M89" s="1045">
        <f>+IF(ISTEXT(C89),0,IF(ISBLANK(C89),0,(C89/1000/B70)*M70))</f>
        <v>0.04</v>
      </c>
      <c r="N89" s="23">
        <f>IF(ISTEXT(C89),0,(C89/C96)/1000)</f>
        <v>1.3976240391334731E-2</v>
      </c>
      <c r="O89" s="942"/>
      <c r="P89" s="942"/>
      <c r="Q89" s="942"/>
      <c r="R89" s="1365" t="str">
        <f t="shared" si="2"/>
        <v>Blanc d’œuf</v>
      </c>
      <c r="S89" s="1366">
        <f>(K89/M70)*U70</f>
        <v>0</v>
      </c>
      <c r="T89" s="1367">
        <f>(L89/M70)*U70</f>
        <v>12</v>
      </c>
      <c r="U89" s="943">
        <f>(M89/M70)*U70</f>
        <v>1.2E-2</v>
      </c>
      <c r="V89" s="1368">
        <f t="shared" si="1"/>
        <v>1.3976240391334731E-2</v>
      </c>
      <c r="W89" s="5478"/>
      <c r="X89"/>
    </row>
    <row r="90" spans="1:24" ht="18" customHeight="1">
      <c r="A90" s="5357"/>
      <c r="B90" s="1364"/>
      <c r="C90" s="1043">
        <v>300</v>
      </c>
      <c r="D90" s="1359" t="s">
        <v>1467</v>
      </c>
      <c r="E90" s="935"/>
      <c r="F90" s="935"/>
      <c r="G90" s="935"/>
      <c r="H90" s="5"/>
      <c r="I90" s="935"/>
      <c r="J90" s="1524" t="str">
        <f t="shared" si="0"/>
        <v xml:space="preserve">Sang </v>
      </c>
      <c r="K90" s="1039">
        <f>IF(ISTEXT(B90),B90,IF(ISBLANK(B90),0,(B90/B70)*M70))</f>
        <v>0</v>
      </c>
      <c r="L90" s="1044">
        <f>+IF(ISTEXT(C90),0,IF(ISBLANK(C90),0,(C90/B70)*M70))</f>
        <v>600</v>
      </c>
      <c r="M90" s="1045">
        <f>+IF(ISTEXT(C90),0,IF(ISBLANK(C90),0,(C90/1000/B70)*M70))</f>
        <v>0.6</v>
      </c>
      <c r="N90" s="23">
        <f>IF(ISTEXT(C90),0,(C90/C96)/1000)</f>
        <v>0.20964360587002095</v>
      </c>
      <c r="O90" s="942"/>
      <c r="P90" s="942"/>
      <c r="Q90" s="942"/>
      <c r="R90" s="1365" t="str">
        <f t="shared" si="2"/>
        <v xml:space="preserve">Sang </v>
      </c>
      <c r="S90" s="1366">
        <f>(K90/M70)*U70</f>
        <v>0</v>
      </c>
      <c r="T90" s="1367">
        <f>(L90/M70)*U70</f>
        <v>180</v>
      </c>
      <c r="U90" s="943">
        <f>(M90/M70)*U70</f>
        <v>0.18</v>
      </c>
      <c r="V90" s="1368">
        <f t="shared" si="1"/>
        <v>0.20964360587002095</v>
      </c>
      <c r="W90" s="5478"/>
      <c r="X90"/>
    </row>
    <row r="91" spans="1:24" ht="18" customHeight="1">
      <c r="A91" s="5357"/>
      <c r="B91" s="1364"/>
      <c r="C91" s="1043">
        <v>2</v>
      </c>
      <c r="D91" s="941" t="s">
        <v>1468</v>
      </c>
      <c r="E91" s="935"/>
      <c r="F91" s="935"/>
      <c r="G91" s="935"/>
      <c r="H91" s="5"/>
      <c r="I91" s="935"/>
      <c r="J91" s="953" t="str">
        <f t="shared" si="0"/>
        <v>Poivre et épices en mélange</v>
      </c>
      <c r="K91" s="1039">
        <f>IF(ISTEXT(B91),B91,IF(ISBLANK(B91),0,(B91/B70)*M70))</f>
        <v>0</v>
      </c>
      <c r="L91" s="1044">
        <f>+IF(ISTEXT(C91),0,IF(ISBLANK(C91),0,(C91/B70)*M70))</f>
        <v>4</v>
      </c>
      <c r="M91" s="1045">
        <f>+IF(ISTEXT(C91),0,IF(ISBLANK(C91),0,(C91/1000/B70)*M70))</f>
        <v>4.0000000000000001E-3</v>
      </c>
      <c r="N91" s="23">
        <f>IF(ISTEXT(C91),0,(C91/C96)/1000)</f>
        <v>1.397624039133473E-3</v>
      </c>
      <c r="O91" s="942"/>
      <c r="P91" s="942"/>
      <c r="Q91" s="942"/>
      <c r="R91" s="1365" t="str">
        <f t="shared" si="2"/>
        <v>Poivre et épices en mélange</v>
      </c>
      <c r="S91" s="1366">
        <f>(K91/M70)*U70</f>
        <v>0</v>
      </c>
      <c r="T91" s="1367">
        <f>(L91/M70)*U70</f>
        <v>1.2000000000000002</v>
      </c>
      <c r="U91" s="943">
        <f>(M91/M70)*U70</f>
        <v>1.2000000000000001E-3</v>
      </c>
      <c r="V91" s="1368">
        <f t="shared" si="1"/>
        <v>1.397624039133473E-3</v>
      </c>
      <c r="W91" s="5478"/>
      <c r="X91"/>
    </row>
    <row r="92" spans="1:24" ht="18" customHeight="1">
      <c r="A92" s="5357"/>
      <c r="B92" s="1364"/>
      <c r="C92" s="1043">
        <v>7</v>
      </c>
      <c r="D92" s="941" t="s">
        <v>1469</v>
      </c>
      <c r="E92" s="935"/>
      <c r="F92" s="935"/>
      <c r="G92" s="935"/>
      <c r="H92" s="5"/>
      <c r="I92" s="935"/>
      <c r="J92" s="953" t="str">
        <f t="shared" si="0"/>
        <v xml:space="preserve">Sel </v>
      </c>
      <c r="K92" s="1039">
        <f>IF(ISTEXT(B92),B92,IF(ISBLANK(B92),0,(B92/B70)*M70))</f>
        <v>0</v>
      </c>
      <c r="L92" s="1044">
        <f>+IF(ISTEXT(C92),0,IF(ISBLANK(C92),0,(C92/B70)*M70))</f>
        <v>14</v>
      </c>
      <c r="M92" s="1045">
        <f>+IF(ISTEXT(C92),0,IF(ISBLANK(C92),0,(C92/1000/B70)*M70))</f>
        <v>1.4E-2</v>
      </c>
      <c r="N92" s="23">
        <f>IF(ISTEXT(C92),0,(C92/C96)/1000)</f>
        <v>4.8916841369671558E-3</v>
      </c>
      <c r="O92" s="942"/>
      <c r="P92" s="942"/>
      <c r="Q92" s="942"/>
      <c r="R92" s="1365" t="str">
        <f t="shared" si="2"/>
        <v xml:space="preserve">Sel </v>
      </c>
      <c r="S92" s="1366">
        <f>(K92/M70)*U70</f>
        <v>0</v>
      </c>
      <c r="T92" s="1367">
        <f>(L92/M70)*U70</f>
        <v>4.1999999999999993</v>
      </c>
      <c r="U92" s="943">
        <f>(M92/M70)*U70</f>
        <v>4.1999999999999997E-3</v>
      </c>
      <c r="V92" s="1368">
        <f t="shared" si="1"/>
        <v>4.8916841369671558E-3</v>
      </c>
      <c r="W92" s="5478"/>
      <c r="X92"/>
    </row>
    <row r="93" spans="1:24" ht="18" customHeight="1">
      <c r="A93" s="5357"/>
      <c r="B93" s="1364"/>
      <c r="C93" s="1043"/>
      <c r="D93" s="941"/>
      <c r="E93" s="935"/>
      <c r="F93" s="935"/>
      <c r="G93" s="935"/>
      <c r="H93" s="5"/>
      <c r="I93" s="935"/>
      <c r="J93" s="942">
        <f t="shared" si="0"/>
        <v>0</v>
      </c>
      <c r="K93" s="1039">
        <f>IF(ISTEXT(B93),B93,IF(ISBLANK(B93),0,(B93/B70)*M70))</f>
        <v>0</v>
      </c>
      <c r="L93" s="1044">
        <f>+IF(ISTEXT(C93),0,IF(ISBLANK(C93),0,(C93/B70)*M70))</f>
        <v>0</v>
      </c>
      <c r="M93" s="1045">
        <f>+IF(ISTEXT(C93),0,IF(ISBLANK(C93),0,(C93/1000/B70)*M70))</f>
        <v>0</v>
      </c>
      <c r="N93" s="23">
        <f>IF(ISTEXT(C93),0,(C93/C96)/1000)</f>
        <v>0</v>
      </c>
      <c r="O93" s="942"/>
      <c r="P93" s="942"/>
      <c r="Q93" s="942"/>
      <c r="R93" s="1365">
        <f t="shared" si="2"/>
        <v>0</v>
      </c>
      <c r="S93" s="1366">
        <f>(K93/M70)*U70</f>
        <v>0</v>
      </c>
      <c r="T93" s="1367">
        <f>(L93/M70)*U70</f>
        <v>0</v>
      </c>
      <c r="U93" s="943">
        <f>(M93/M70)*U70</f>
        <v>0</v>
      </c>
      <c r="V93" s="1368">
        <f t="shared" si="1"/>
        <v>0</v>
      </c>
      <c r="W93" s="5478"/>
      <c r="X93"/>
    </row>
    <row r="94" spans="1:24" ht="18" customHeight="1">
      <c r="A94" s="5357"/>
      <c r="B94" s="1364"/>
      <c r="C94" s="1043"/>
      <c r="D94" s="1038"/>
      <c r="E94" s="935"/>
      <c r="F94" s="935"/>
      <c r="G94" s="935"/>
      <c r="H94" s="5"/>
      <c r="I94" s="935"/>
      <c r="J94" s="942">
        <f t="shared" si="0"/>
        <v>0</v>
      </c>
      <c r="K94" s="1039">
        <f>IF(ISTEXT(B94),B94,IF(ISBLANK(B94),0,(B94/B70)*M70))</f>
        <v>0</v>
      </c>
      <c r="L94" s="1044">
        <f>+IF(ISTEXT(C94),0,IF(ISBLANK(C94),0,(C94/B70)*M70))</f>
        <v>0</v>
      </c>
      <c r="M94" s="1045">
        <f>+IF(ISTEXT(C94),0,IF(ISBLANK(C94),0,(C94/1000/B70)*M70))</f>
        <v>0</v>
      </c>
      <c r="N94" s="23">
        <f>IF(ISTEXT(C94),0,(C94/C96)/1000)</f>
        <v>0</v>
      </c>
      <c r="O94" s="942"/>
      <c r="P94" s="942"/>
      <c r="Q94" s="942"/>
      <c r="R94" s="1365">
        <f t="shared" si="2"/>
        <v>0</v>
      </c>
      <c r="S94" s="1366">
        <f>(K94/M70)*U70</f>
        <v>0</v>
      </c>
      <c r="T94" s="1367">
        <f>(L94/M70)*U70</f>
        <v>0</v>
      </c>
      <c r="U94" s="943">
        <f>(M94/M70)*U70</f>
        <v>0</v>
      </c>
      <c r="V94" s="1368">
        <f t="shared" si="1"/>
        <v>0</v>
      </c>
      <c r="W94" s="5478"/>
      <c r="X94"/>
    </row>
    <row r="95" spans="1:24" ht="18" customHeight="1">
      <c r="A95" s="5357"/>
      <c r="B95" s="5680" t="s">
        <v>1470</v>
      </c>
      <c r="C95" s="5681"/>
      <c r="D95" s="5681"/>
      <c r="E95" s="5681"/>
      <c r="F95" s="5681"/>
      <c r="G95" s="5681"/>
      <c r="H95" s="5681"/>
      <c r="I95" s="5681"/>
      <c r="J95" s="5681"/>
      <c r="K95" s="5681"/>
      <c r="L95" s="5681"/>
      <c r="M95" s="5681"/>
      <c r="N95" s="5682"/>
      <c r="O95" s="942"/>
      <c r="P95" s="942"/>
      <c r="Q95" s="942"/>
      <c r="R95" s="942"/>
      <c r="S95" s="942"/>
      <c r="T95" s="942"/>
      <c r="U95" s="942"/>
      <c r="V95" s="942"/>
      <c r="W95" s="5478"/>
      <c r="X95"/>
    </row>
    <row r="96" spans="1:24" ht="18" customHeight="1">
      <c r="A96" s="5357"/>
      <c r="B96" s="1363"/>
      <c r="C96" s="1026">
        <f>SUM(C79:C95)/1000</f>
        <v>1.431</v>
      </c>
      <c r="D96" s="5342" t="s">
        <v>294</v>
      </c>
      <c r="E96" s="5342"/>
      <c r="F96" s="5342"/>
      <c r="G96" s="5342"/>
      <c r="H96" s="5342"/>
      <c r="I96" s="5342"/>
      <c r="J96" s="1046"/>
      <c r="K96" s="1046"/>
      <c r="L96" s="1047">
        <f>SUM(L79:L95)</f>
        <v>2862</v>
      </c>
      <c r="M96" s="1026">
        <f>SUM(M79:M95)</f>
        <v>2.8619999999999997</v>
      </c>
      <c r="N96" s="25">
        <f>SUM(N79:N94)</f>
        <v>0.99999999999999989</v>
      </c>
      <c r="O96" s="1375"/>
      <c r="P96" s="1375"/>
      <c r="Q96" s="1375"/>
      <c r="R96" s="1376" t="str">
        <f>D96</f>
        <v xml:space="preserve">POIDS RECETTE </v>
      </c>
      <c r="S96" s="1525">
        <f>(K96/M70)*U70</f>
        <v>0</v>
      </c>
      <c r="T96" s="1526">
        <f>SUM(T82:T95)</f>
        <v>858.60000000000014</v>
      </c>
      <c r="U96" s="997">
        <f>SUM(U82:U95)</f>
        <v>0.85859999999999992</v>
      </c>
      <c r="V96" s="1527">
        <f>SUM(V82:V95)</f>
        <v>0.99999999999999989</v>
      </c>
      <c r="W96" s="5478"/>
      <c r="X96"/>
    </row>
    <row r="97" spans="1:24" ht="18" customHeight="1">
      <c r="A97" s="5357"/>
      <c r="B97" s="1363"/>
      <c r="C97" s="1381">
        <f>C96*1000</f>
        <v>1431</v>
      </c>
      <c r="D97" s="1027"/>
      <c r="E97" s="1027"/>
      <c r="F97" s="1027"/>
      <c r="G97" s="1027"/>
      <c r="H97" s="1027"/>
      <c r="I97" s="1027"/>
      <c r="J97" s="1027"/>
      <c r="K97" s="1027"/>
      <c r="L97" s="1027"/>
      <c r="M97" s="1027"/>
      <c r="N97" s="30"/>
      <c r="O97" s="1332"/>
      <c r="P97" s="1333"/>
      <c r="Q97" s="1333"/>
      <c r="R97" s="1333"/>
      <c r="S97" s="1334"/>
      <c r="T97" s="1334"/>
      <c r="U97" s="1334"/>
      <c r="V97" s="1335"/>
      <c r="W97" s="5478"/>
      <c r="X97"/>
    </row>
    <row r="98" spans="1:24" ht="18" customHeight="1">
      <c r="A98" s="5357"/>
      <c r="B98" s="5691" t="s">
        <v>247</v>
      </c>
      <c r="C98" s="5692"/>
      <c r="D98" s="5692"/>
      <c r="E98" s="5692"/>
      <c r="F98" s="5692"/>
      <c r="G98" s="5692"/>
      <c r="H98" s="5692"/>
      <c r="I98" s="5692"/>
      <c r="J98" s="5692"/>
      <c r="K98" s="5692"/>
      <c r="L98" s="5692"/>
      <c r="M98" s="5692"/>
      <c r="N98" s="5693"/>
      <c r="O98" s="1326"/>
      <c r="P98" s="1326"/>
      <c r="Q98" s="1327"/>
      <c r="R98" s="1328"/>
      <c r="S98" s="1328"/>
      <c r="T98" s="1328"/>
      <c r="U98" s="1328"/>
      <c r="V98" s="1329"/>
      <c r="W98" s="5478"/>
      <c r="X98"/>
    </row>
    <row r="99" spans="1:24" ht="18" customHeight="1">
      <c r="A99" s="5357"/>
      <c r="B99" s="5691"/>
      <c r="C99" s="5692"/>
      <c r="D99" s="5692"/>
      <c r="E99" s="5692"/>
      <c r="F99" s="5692"/>
      <c r="G99" s="5692"/>
      <c r="H99" s="5692"/>
      <c r="I99" s="5692"/>
      <c r="J99" s="5692"/>
      <c r="K99" s="5692"/>
      <c r="L99" s="5692"/>
      <c r="M99" s="5692"/>
      <c r="N99" s="5693"/>
      <c r="O99" s="1326"/>
      <c r="P99" s="1326"/>
      <c r="Q99" s="1327"/>
      <c r="R99" s="1328"/>
      <c r="S99" s="1328"/>
      <c r="T99" s="1328"/>
      <c r="U99" s="1328"/>
      <c r="V99" s="1329"/>
      <c r="W99" s="5478"/>
      <c r="X99"/>
    </row>
    <row r="100" spans="1:24" ht="18" customHeight="1">
      <c r="A100" s="5357"/>
      <c r="B100" s="1426" t="s">
        <v>27</v>
      </c>
      <c r="C100" s="935" t="s">
        <v>1471</v>
      </c>
      <c r="D100" s="935"/>
      <c r="E100" s="935"/>
      <c r="F100" s="935"/>
      <c r="G100" s="935"/>
      <c r="H100" s="935"/>
      <c r="I100" s="935"/>
      <c r="J100" s="935"/>
      <c r="K100" s="935"/>
      <c r="L100" s="935"/>
      <c r="M100" s="935"/>
      <c r="N100" s="1392"/>
      <c r="O100" s="1326"/>
      <c r="P100" s="1326"/>
      <c r="Q100" s="1327"/>
      <c r="R100" s="1328"/>
      <c r="S100" s="1328"/>
      <c r="T100" s="1328"/>
      <c r="U100" s="1328"/>
      <c r="V100" s="1329"/>
      <c r="W100" s="5478"/>
      <c r="X100"/>
    </row>
    <row r="101" spans="1:24" ht="18" customHeight="1">
      <c r="A101" s="5357"/>
      <c r="B101" s="1426" t="s">
        <v>30</v>
      </c>
      <c r="C101" s="935" t="s">
        <v>1472</v>
      </c>
      <c r="D101" s="935"/>
      <c r="E101" s="935"/>
      <c r="F101" s="935"/>
      <c r="G101" s="935"/>
      <c r="H101" s="935"/>
      <c r="I101" s="935"/>
      <c r="J101" s="935"/>
      <c r="K101" s="935"/>
      <c r="L101" s="935"/>
      <c r="M101" s="935"/>
      <c r="N101" s="1392"/>
      <c r="O101" s="1326"/>
      <c r="P101" s="1326"/>
      <c r="Q101" s="1327"/>
      <c r="R101" s="1328"/>
      <c r="S101" s="1328"/>
      <c r="T101" s="1328"/>
      <c r="U101" s="1328"/>
      <c r="V101" s="1329"/>
      <c r="W101" s="5478"/>
      <c r="X101"/>
    </row>
    <row r="102" spans="1:24" ht="18" customHeight="1">
      <c r="A102" s="5357"/>
      <c r="B102" s="1426" t="s">
        <v>248</v>
      </c>
      <c r="C102" s="935" t="s">
        <v>1473</v>
      </c>
      <c r="D102" s="935"/>
      <c r="E102" s="935"/>
      <c r="F102" s="935"/>
      <c r="G102" s="935"/>
      <c r="H102" s="935"/>
      <c r="I102" s="935"/>
      <c r="J102" s="935"/>
      <c r="K102" s="935"/>
      <c r="L102" s="935"/>
      <c r="M102" s="935"/>
      <c r="N102" s="1392"/>
      <c r="O102" s="1326"/>
      <c r="P102" s="1326"/>
      <c r="Q102" s="1327"/>
      <c r="R102" s="1328"/>
      <c r="S102" s="1328"/>
      <c r="T102" s="1328"/>
      <c r="U102" s="1328"/>
      <c r="V102" s="1329"/>
      <c r="W102" s="5478"/>
      <c r="X102"/>
    </row>
    <row r="103" spans="1:24" ht="18" customHeight="1">
      <c r="A103" s="5357"/>
      <c r="B103" s="1426" t="s">
        <v>12</v>
      </c>
      <c r="C103" s="935" t="s">
        <v>1474</v>
      </c>
      <c r="D103" s="935"/>
      <c r="E103" s="935"/>
      <c r="F103" s="935"/>
      <c r="G103" s="935"/>
      <c r="H103" s="935"/>
      <c r="I103" s="935"/>
      <c r="J103" s="935"/>
      <c r="K103" s="935"/>
      <c r="L103" s="935"/>
      <c r="M103" s="935"/>
      <c r="N103" s="1392"/>
      <c r="O103" s="1326"/>
      <c r="P103" s="1326"/>
      <c r="Q103" s="1327"/>
      <c r="R103" s="1328"/>
      <c r="S103" s="1328"/>
      <c r="T103" s="1328"/>
      <c r="U103" s="1328"/>
      <c r="V103" s="1329"/>
      <c r="W103" s="5478"/>
      <c r="X103"/>
    </row>
    <row r="104" spans="1:24" ht="18" customHeight="1">
      <c r="A104" s="5357"/>
      <c r="B104" s="1426" t="s">
        <v>13</v>
      </c>
      <c r="C104" s="935" t="s">
        <v>1475</v>
      </c>
      <c r="D104" s="935"/>
      <c r="E104" s="935"/>
      <c r="F104" s="935"/>
      <c r="G104" s="935"/>
      <c r="H104" s="935"/>
      <c r="I104" s="935"/>
      <c r="J104" s="935"/>
      <c r="K104" s="935"/>
      <c r="L104" s="935"/>
      <c r="M104" s="935"/>
      <c r="N104" s="1392"/>
      <c r="O104" s="1326"/>
      <c r="P104" s="1326"/>
      <c r="Q104" s="1327"/>
      <c r="R104" s="1328"/>
      <c r="S104" s="1328"/>
      <c r="T104" s="1328"/>
      <c r="U104" s="1328"/>
      <c r="V104" s="1329"/>
      <c r="W104" s="5478"/>
      <c r="X104"/>
    </row>
    <row r="105" spans="1:24" ht="18" customHeight="1">
      <c r="A105" s="5357"/>
      <c r="B105" s="1426" t="s">
        <v>15</v>
      </c>
      <c r="C105" s="935" t="s">
        <v>1476</v>
      </c>
      <c r="D105" s="935"/>
      <c r="E105" s="935"/>
      <c r="F105" s="935"/>
      <c r="G105" s="935"/>
      <c r="H105" s="935"/>
      <c r="I105" s="935"/>
      <c r="J105" s="935"/>
      <c r="K105" s="935"/>
      <c r="L105" s="935"/>
      <c r="M105" s="935"/>
      <c r="N105" s="1392"/>
      <c r="O105" s="1326"/>
      <c r="P105" s="1326"/>
      <c r="Q105" s="1327"/>
      <c r="R105" s="1328"/>
      <c r="S105" s="1328"/>
      <c r="T105" s="1328"/>
      <c r="U105" s="1328"/>
      <c r="V105" s="1329"/>
      <c r="W105" s="5478"/>
      <c r="X105"/>
    </row>
    <row r="106" spans="1:24" ht="18" customHeight="1">
      <c r="A106" s="5357"/>
      <c r="B106" s="1426"/>
      <c r="C106" s="935" t="s">
        <v>1477</v>
      </c>
      <c r="D106" s="935"/>
      <c r="E106" s="935"/>
      <c r="F106" s="935"/>
      <c r="G106" s="935"/>
      <c r="H106" s="935"/>
      <c r="I106" s="935"/>
      <c r="J106" s="935"/>
      <c r="K106" s="935"/>
      <c r="L106" s="935"/>
      <c r="M106" s="935"/>
      <c r="N106" s="1392"/>
      <c r="O106" s="1326"/>
      <c r="P106" s="1326"/>
      <c r="Q106" s="1327"/>
      <c r="R106" s="1328"/>
      <c r="S106" s="1328"/>
      <c r="T106" s="1328"/>
      <c r="U106" s="1328"/>
      <c r="V106" s="1329"/>
      <c r="W106" s="5478"/>
      <c r="X106"/>
    </row>
    <row r="107" spans="1:24" ht="18" customHeight="1">
      <c r="A107" s="5357"/>
      <c r="B107" s="1426" t="s">
        <v>281</v>
      </c>
      <c r="C107" s="935" t="s">
        <v>1478</v>
      </c>
      <c r="D107" s="935"/>
      <c r="E107" s="935"/>
      <c r="F107" s="935"/>
      <c r="G107" s="935"/>
      <c r="H107" s="935"/>
      <c r="I107" s="935"/>
      <c r="J107" s="935"/>
      <c r="K107" s="935"/>
      <c r="L107" s="935"/>
      <c r="M107" s="935"/>
      <c r="N107" s="1392"/>
      <c r="O107" s="1326"/>
      <c r="P107" s="1326"/>
      <c r="Q107" s="1327"/>
      <c r="R107" s="1328"/>
      <c r="S107" s="1328"/>
      <c r="T107" s="1328"/>
      <c r="U107" s="1328"/>
      <c r="V107" s="1329"/>
      <c r="W107" s="5478"/>
      <c r="X107"/>
    </row>
    <row r="108" spans="1:24" ht="18" customHeight="1">
      <c r="A108" s="5357"/>
      <c r="B108" s="1426" t="s">
        <v>282</v>
      </c>
      <c r="C108" s="935" t="s">
        <v>1479</v>
      </c>
      <c r="D108" s="935"/>
      <c r="E108" s="935"/>
      <c r="F108" s="935"/>
      <c r="G108" s="935"/>
      <c r="H108" s="935"/>
      <c r="I108" s="935"/>
      <c r="J108" s="935"/>
      <c r="K108" s="935"/>
      <c r="L108" s="935"/>
      <c r="M108" s="935"/>
      <c r="N108" s="1392"/>
      <c r="O108" s="1326"/>
      <c r="P108" s="1326"/>
      <c r="Q108" s="1327"/>
      <c r="R108" s="1328"/>
      <c r="S108" s="1328"/>
      <c r="T108" s="1328"/>
      <c r="U108" s="1328"/>
      <c r="V108" s="1329"/>
      <c r="W108" s="5478"/>
      <c r="X108"/>
    </row>
    <row r="109" spans="1:24" ht="18" customHeight="1">
      <c r="A109" s="5357"/>
      <c r="B109" s="1426" t="s">
        <v>328</v>
      </c>
      <c r="C109" s="935" t="s">
        <v>1480</v>
      </c>
      <c r="D109" s="935"/>
      <c r="E109" s="935"/>
      <c r="F109" s="935"/>
      <c r="G109" s="935"/>
      <c r="H109" s="935"/>
      <c r="I109" s="935"/>
      <c r="J109" s="935"/>
      <c r="K109" s="935"/>
      <c r="L109" s="935"/>
      <c r="M109" s="935"/>
      <c r="N109" s="1392"/>
      <c r="O109" s="1326"/>
      <c r="P109" s="1326"/>
      <c r="Q109" s="1327"/>
      <c r="R109" s="1328"/>
      <c r="S109" s="1328"/>
      <c r="T109" s="1328"/>
      <c r="U109" s="1328"/>
      <c r="V109" s="1329"/>
      <c r="W109" s="5478"/>
      <c r="X109"/>
    </row>
    <row r="110" spans="1:24" ht="18" customHeight="1">
      <c r="A110" s="5357"/>
      <c r="B110" s="1426" t="s">
        <v>329</v>
      </c>
      <c r="C110" s="935" t="s">
        <v>1481</v>
      </c>
      <c r="D110" s="935"/>
      <c r="E110" s="935"/>
      <c r="F110" s="935"/>
      <c r="G110" s="935"/>
      <c r="H110" s="935"/>
      <c r="I110" s="935"/>
      <c r="J110" s="935"/>
      <c r="K110" s="935"/>
      <c r="L110" s="935"/>
      <c r="M110" s="935"/>
      <c r="N110" s="1392"/>
      <c r="O110" s="1326"/>
      <c r="P110" s="1326"/>
      <c r="Q110" s="1327"/>
      <c r="R110" s="1328"/>
      <c r="S110" s="1328"/>
      <c r="T110" s="1328"/>
      <c r="U110" s="1328"/>
      <c r="V110" s="1329"/>
      <c r="W110" s="5478"/>
      <c r="X110"/>
    </row>
    <row r="111" spans="1:24" ht="18" customHeight="1">
      <c r="A111" s="5357"/>
      <c r="B111" s="1426" t="s">
        <v>330</v>
      </c>
      <c r="C111" s="935" t="s">
        <v>1482</v>
      </c>
      <c r="D111" s="935"/>
      <c r="E111" s="935"/>
      <c r="F111" s="935"/>
      <c r="G111" s="935"/>
      <c r="H111" s="935"/>
      <c r="I111" s="935"/>
      <c r="J111" s="935"/>
      <c r="K111" s="935"/>
      <c r="L111" s="935"/>
      <c r="M111" s="935"/>
      <c r="N111" s="1392"/>
      <c r="O111" s="1326"/>
      <c r="P111" s="1326"/>
      <c r="Q111" s="1327"/>
      <c r="R111" s="1328"/>
      <c r="S111" s="1328"/>
      <c r="T111" s="1328"/>
      <c r="U111" s="1328"/>
      <c r="V111" s="1329"/>
      <c r="W111" s="5478"/>
      <c r="X111"/>
    </row>
    <row r="112" spans="1:24" ht="18" customHeight="1">
      <c r="A112" s="5357"/>
      <c r="B112" s="1426" t="s">
        <v>331</v>
      </c>
      <c r="C112" s="935" t="s">
        <v>1483</v>
      </c>
      <c r="D112" s="935"/>
      <c r="E112" s="935"/>
      <c r="F112" s="935"/>
      <c r="G112" s="935"/>
      <c r="H112" s="935"/>
      <c r="I112" s="935"/>
      <c r="J112" s="935"/>
      <c r="K112" s="935"/>
      <c r="L112" s="935"/>
      <c r="M112" s="935"/>
      <c r="N112" s="1392"/>
      <c r="O112" s="1326"/>
      <c r="P112" s="1326"/>
      <c r="Q112" s="1327"/>
      <c r="R112" s="1328"/>
      <c r="S112" s="1328"/>
      <c r="T112" s="1328"/>
      <c r="U112" s="1328"/>
      <c r="V112" s="1329"/>
      <c r="W112" s="5478"/>
      <c r="X112"/>
    </row>
    <row r="113" spans="1:24" ht="18" customHeight="1">
      <c r="A113" s="5357"/>
      <c r="B113" s="1426"/>
      <c r="C113" s="935"/>
      <c r="D113" s="935"/>
      <c r="E113" s="935"/>
      <c r="F113" s="935"/>
      <c r="G113" s="935"/>
      <c r="H113" s="935"/>
      <c r="I113" s="935"/>
      <c r="J113" s="935"/>
      <c r="K113" s="935"/>
      <c r="L113" s="935"/>
      <c r="M113" s="935"/>
      <c r="N113" s="1392"/>
      <c r="O113" s="1326"/>
      <c r="P113" s="1326"/>
      <c r="Q113" s="1327"/>
      <c r="R113" s="1328"/>
      <c r="S113" s="1328"/>
      <c r="T113" s="1328"/>
      <c r="U113" s="1328"/>
      <c r="V113" s="1329"/>
      <c r="W113" s="5478"/>
      <c r="X113"/>
    </row>
    <row r="114" spans="1:24" ht="18" customHeight="1">
      <c r="A114" s="5357"/>
      <c r="B114" s="1363"/>
      <c r="C114" s="1027"/>
      <c r="D114" s="1027"/>
      <c r="E114" s="1027"/>
      <c r="F114" s="1027"/>
      <c r="G114" s="1027"/>
      <c r="H114" s="1027"/>
      <c r="I114" s="1027"/>
      <c r="J114" s="1528"/>
      <c r="K114" s="1528"/>
      <c r="L114" s="1528"/>
      <c r="M114" s="1528"/>
      <c r="N114" s="1529"/>
      <c r="O114" s="1326"/>
      <c r="P114" s="1326"/>
      <c r="Q114" s="1327"/>
      <c r="R114" s="1328"/>
      <c r="S114" s="1328"/>
      <c r="T114" s="1328"/>
      <c r="U114" s="1328"/>
      <c r="V114" s="1329"/>
      <c r="W114" s="5478"/>
      <c r="X114"/>
    </row>
    <row r="115" spans="1:24" ht="18" customHeight="1">
      <c r="A115" s="5357"/>
      <c r="B115" s="1426"/>
      <c r="C115" s="935"/>
      <c r="D115" s="935"/>
      <c r="E115" s="935"/>
      <c r="F115" s="935"/>
      <c r="G115" s="935"/>
      <c r="H115" s="935"/>
      <c r="I115" s="935"/>
      <c r="J115" s="935"/>
      <c r="K115" s="935"/>
      <c r="L115" s="935"/>
      <c r="M115" s="935"/>
      <c r="N115" s="1392"/>
      <c r="O115" s="1326"/>
      <c r="P115" s="1326"/>
      <c r="Q115" s="1327"/>
      <c r="R115" s="1328"/>
      <c r="S115" s="1328"/>
      <c r="T115" s="1328"/>
      <c r="U115" s="1328"/>
      <c r="V115" s="1329"/>
      <c r="W115" s="5478"/>
      <c r="X115"/>
    </row>
    <row r="116" spans="1:24" ht="18" customHeight="1">
      <c r="A116" s="5357"/>
      <c r="B116" s="1426"/>
      <c r="C116" s="935" t="s">
        <v>1484</v>
      </c>
      <c r="D116" s="935"/>
      <c r="E116" s="935"/>
      <c r="F116" s="935"/>
      <c r="G116" s="935"/>
      <c r="H116" s="935"/>
      <c r="I116" s="935"/>
      <c r="J116" s="935"/>
      <c r="K116" s="935"/>
      <c r="L116" s="935"/>
      <c r="M116" s="935"/>
      <c r="N116" s="1392"/>
      <c r="O116" s="1326"/>
      <c r="P116" s="1326"/>
      <c r="Q116" s="1327"/>
      <c r="R116" s="1328"/>
      <c r="S116" s="1328"/>
      <c r="T116" s="1328"/>
      <c r="U116" s="1328"/>
      <c r="V116" s="1329"/>
      <c r="W116" s="5478"/>
      <c r="X116"/>
    </row>
    <row r="117" spans="1:24" ht="18" customHeight="1">
      <c r="A117" s="5357"/>
      <c r="B117" s="1426"/>
      <c r="C117" s="935" t="s">
        <v>1485</v>
      </c>
      <c r="D117" s="935"/>
      <c r="E117" s="935"/>
      <c r="F117" s="935"/>
      <c r="G117" s="935"/>
      <c r="H117" s="935"/>
      <c r="I117" s="935"/>
      <c r="J117" s="935"/>
      <c r="K117" s="935"/>
      <c r="L117" s="935"/>
      <c r="M117" s="935"/>
      <c r="N117" s="1392"/>
      <c r="O117" s="1326"/>
      <c r="P117" s="1326"/>
      <c r="Q117" s="1327"/>
      <c r="R117" s="1328"/>
      <c r="S117" s="1328"/>
      <c r="T117" s="1328"/>
      <c r="U117" s="1328"/>
      <c r="V117" s="1329"/>
      <c r="W117" s="5478"/>
      <c r="X117"/>
    </row>
    <row r="118" spans="1:24" ht="18" customHeight="1">
      <c r="A118" s="5357"/>
      <c r="B118" s="1426"/>
      <c r="C118" s="935" t="s">
        <v>1486</v>
      </c>
      <c r="D118" s="935"/>
      <c r="E118" s="935"/>
      <c r="F118" s="935"/>
      <c r="G118" s="935"/>
      <c r="H118" s="935"/>
      <c r="I118" s="935"/>
      <c r="J118" s="935"/>
      <c r="K118" s="935"/>
      <c r="L118" s="935"/>
      <c r="M118" s="935"/>
      <c r="N118" s="1392"/>
      <c r="O118" s="1326"/>
      <c r="P118" s="1326"/>
      <c r="Q118" s="1327"/>
      <c r="R118" s="1328"/>
      <c r="S118" s="1328"/>
      <c r="T118" s="1328"/>
      <c r="U118" s="1328"/>
      <c r="V118" s="1329"/>
      <c r="W118" s="5478"/>
      <c r="X118"/>
    </row>
    <row r="119" spans="1:24" ht="18" customHeight="1">
      <c r="A119" s="5357"/>
      <c r="B119" s="1426"/>
      <c r="C119" s="935" t="s">
        <v>1487</v>
      </c>
      <c r="D119" s="935"/>
      <c r="E119" s="935"/>
      <c r="F119" s="935"/>
      <c r="G119" s="935"/>
      <c r="H119" s="935"/>
      <c r="I119" s="935"/>
      <c r="J119" s="935"/>
      <c r="K119" s="935"/>
      <c r="L119" s="935"/>
      <c r="M119" s="935"/>
      <c r="N119" s="1392"/>
      <c r="O119" s="1326"/>
      <c r="P119" s="1326"/>
      <c r="Q119" s="1327"/>
      <c r="R119" s="1328"/>
      <c r="S119" s="1328"/>
      <c r="T119" s="1328"/>
      <c r="U119" s="1328"/>
      <c r="V119" s="1329"/>
      <c r="W119" s="5478"/>
      <c r="X119"/>
    </row>
    <row r="120" spans="1:24" ht="18" customHeight="1">
      <c r="A120" s="5357"/>
      <c r="B120" s="1426"/>
      <c r="C120" s="935"/>
      <c r="D120" s="935"/>
      <c r="E120" s="935"/>
      <c r="F120" s="935"/>
      <c r="G120" s="935"/>
      <c r="H120" s="935"/>
      <c r="I120" s="935"/>
      <c r="J120" s="935"/>
      <c r="K120" s="935"/>
      <c r="L120" s="935"/>
      <c r="M120" s="935"/>
      <c r="N120" s="1392"/>
      <c r="O120" s="1326"/>
      <c r="P120" s="1326"/>
      <c r="Q120" s="1327"/>
      <c r="R120" s="1328"/>
      <c r="S120" s="1328"/>
      <c r="T120" s="1328"/>
      <c r="U120" s="1328"/>
      <c r="V120" s="1329"/>
      <c r="W120" s="5478"/>
      <c r="X120"/>
    </row>
    <row r="121" spans="1:24" ht="18" customHeight="1">
      <c r="A121" s="5357"/>
      <c r="B121" s="1426"/>
      <c r="C121" s="935" t="s">
        <v>1488</v>
      </c>
      <c r="D121" s="935"/>
      <c r="E121" s="935"/>
      <c r="F121" s="935"/>
      <c r="G121" s="935"/>
      <c r="H121" s="935"/>
      <c r="I121" s="935"/>
      <c r="J121" s="935"/>
      <c r="K121" s="935"/>
      <c r="L121" s="935"/>
      <c r="M121" s="935"/>
      <c r="N121" s="1392"/>
      <c r="O121" s="1326"/>
      <c r="P121" s="1326"/>
      <c r="Q121" s="1327"/>
      <c r="R121" s="1328"/>
      <c r="S121" s="1328"/>
      <c r="T121" s="1328"/>
      <c r="U121" s="1328"/>
      <c r="V121" s="1329"/>
      <c r="W121" s="5478"/>
      <c r="X121"/>
    </row>
    <row r="122" spans="1:24" ht="18" customHeight="1">
      <c r="A122" s="5357"/>
      <c r="B122" s="1426"/>
      <c r="C122" s="935" t="s">
        <v>1489</v>
      </c>
      <c r="D122" s="935"/>
      <c r="E122" s="935"/>
      <c r="F122" s="935"/>
      <c r="G122" s="935"/>
      <c r="H122" s="935"/>
      <c r="I122" s="935"/>
      <c r="J122" s="935"/>
      <c r="K122" s="935"/>
      <c r="L122" s="935"/>
      <c r="M122" s="935"/>
      <c r="N122" s="1392"/>
      <c r="O122" s="1326"/>
      <c r="P122" s="1326"/>
      <c r="Q122" s="1327"/>
      <c r="R122" s="1328"/>
      <c r="S122" s="1328"/>
      <c r="T122" s="1328"/>
      <c r="U122" s="1328"/>
      <c r="V122" s="1329"/>
      <c r="W122" s="5478"/>
      <c r="X122"/>
    </row>
    <row r="123" spans="1:24" ht="18" customHeight="1">
      <c r="A123" s="5357"/>
      <c r="B123" s="1426"/>
      <c r="C123" s="935" t="s">
        <v>1490</v>
      </c>
      <c r="D123" s="935"/>
      <c r="E123" s="935"/>
      <c r="F123" s="935"/>
      <c r="G123" s="935"/>
      <c r="H123" s="935"/>
      <c r="I123" s="935"/>
      <c r="J123" s="935"/>
      <c r="K123" s="935"/>
      <c r="L123" s="935"/>
      <c r="M123" s="935"/>
      <c r="N123" s="1392"/>
      <c r="O123" s="1326"/>
      <c r="P123" s="1326"/>
      <c r="Q123" s="1327"/>
      <c r="R123" s="1328"/>
      <c r="S123" s="1328"/>
      <c r="T123" s="1328"/>
      <c r="U123" s="1328"/>
      <c r="V123" s="1329"/>
      <c r="W123" s="5478"/>
      <c r="X123"/>
    </row>
    <row r="124" spans="1:24" ht="18" customHeight="1">
      <c r="A124" s="5357"/>
      <c r="B124" s="1426"/>
      <c r="C124" s="935" t="s">
        <v>1491</v>
      </c>
      <c r="D124" s="935"/>
      <c r="E124" s="935"/>
      <c r="F124" s="935"/>
      <c r="G124" s="935"/>
      <c r="H124" s="935"/>
      <c r="I124" s="935"/>
      <c r="J124" s="935"/>
      <c r="K124" s="935"/>
      <c r="L124" s="935"/>
      <c r="M124" s="935"/>
      <c r="N124" s="1392"/>
      <c r="O124" s="1326"/>
      <c r="P124" s="1326"/>
      <c r="Q124" s="1327"/>
      <c r="R124" s="1328"/>
      <c r="S124" s="1328"/>
      <c r="T124" s="1328"/>
      <c r="U124" s="1328"/>
      <c r="V124" s="1329"/>
      <c r="W124" s="5478"/>
      <c r="X124"/>
    </row>
    <row r="125" spans="1:24" ht="18" customHeight="1">
      <c r="A125" s="5357"/>
      <c r="B125" s="1426"/>
      <c r="C125" s="935" t="s">
        <v>1492</v>
      </c>
      <c r="D125" s="935"/>
      <c r="E125" s="935"/>
      <c r="F125" s="935"/>
      <c r="G125" s="935"/>
      <c r="H125" s="935"/>
      <c r="I125" s="935"/>
      <c r="J125" s="935"/>
      <c r="K125" s="935"/>
      <c r="L125" s="935"/>
      <c r="M125" s="935"/>
      <c r="N125" s="1392"/>
      <c r="O125" s="1326"/>
      <c r="P125" s="1326"/>
      <c r="Q125" s="1327"/>
      <c r="R125" s="1328"/>
      <c r="S125" s="1328"/>
      <c r="T125" s="1328"/>
      <c r="U125" s="1328"/>
      <c r="V125" s="1329"/>
      <c r="W125" s="5478"/>
      <c r="X125"/>
    </row>
    <row r="126" spans="1:24" ht="18" customHeight="1">
      <c r="A126" s="5357"/>
      <c r="B126" s="1426"/>
      <c r="C126" s="935"/>
      <c r="D126" s="935"/>
      <c r="E126" s="935"/>
      <c r="F126" s="935"/>
      <c r="G126" s="935"/>
      <c r="H126" s="935"/>
      <c r="I126" s="935"/>
      <c r="J126" s="935"/>
      <c r="K126" s="935"/>
      <c r="L126" s="935"/>
      <c r="M126" s="935"/>
      <c r="N126" s="1392"/>
      <c r="O126" s="1326"/>
      <c r="P126" s="1326"/>
      <c r="Q126" s="1327"/>
      <c r="R126" s="1328"/>
      <c r="S126" s="1328"/>
      <c r="T126" s="1328"/>
      <c r="U126" s="1328"/>
      <c r="V126" s="1329"/>
      <c r="W126" s="5478"/>
      <c r="X126"/>
    </row>
    <row r="127" spans="1:24" ht="18" customHeight="1">
      <c r="A127" s="5357"/>
      <c r="B127" s="1426"/>
      <c r="C127" s="935" t="s">
        <v>1493</v>
      </c>
      <c r="D127" s="935"/>
      <c r="E127" s="935"/>
      <c r="F127" s="935"/>
      <c r="G127" s="935"/>
      <c r="H127" s="935"/>
      <c r="I127" s="935"/>
      <c r="J127" s="935"/>
      <c r="K127" s="935"/>
      <c r="L127" s="935"/>
      <c r="M127" s="935"/>
      <c r="N127" s="1392"/>
      <c r="O127" s="1326"/>
      <c r="P127" s="1326"/>
      <c r="Q127" s="1327"/>
      <c r="R127" s="1328"/>
      <c r="S127" s="1328"/>
      <c r="T127" s="1328"/>
      <c r="U127" s="1328"/>
      <c r="V127" s="1329"/>
      <c r="W127" s="5478"/>
      <c r="X127"/>
    </row>
    <row r="128" spans="1:24" ht="18" customHeight="1">
      <c r="A128" s="5357"/>
      <c r="B128" s="1426"/>
      <c r="C128" s="935"/>
      <c r="D128" s="935"/>
      <c r="E128" s="935"/>
      <c r="F128" s="935"/>
      <c r="G128" s="935"/>
      <c r="H128" s="935"/>
      <c r="I128" s="935"/>
      <c r="J128" s="935"/>
      <c r="K128" s="935"/>
      <c r="L128" s="935"/>
      <c r="M128" s="935"/>
      <c r="N128" s="1392"/>
      <c r="O128" s="1326"/>
      <c r="P128" s="1326"/>
      <c r="Q128" s="1327"/>
      <c r="R128" s="1328"/>
      <c r="S128" s="1328"/>
      <c r="T128" s="1328"/>
      <c r="U128" s="1328"/>
      <c r="V128" s="1329"/>
      <c r="W128" s="5478"/>
      <c r="X128"/>
    </row>
    <row r="129" spans="1:24" ht="18" customHeight="1">
      <c r="A129" s="5357"/>
      <c r="B129" s="1530" t="s">
        <v>1494</v>
      </c>
      <c r="C129" s="935"/>
      <c r="D129" s="935"/>
      <c r="E129" s="935"/>
      <c r="F129" s="935"/>
      <c r="G129" s="935"/>
      <c r="H129" s="935"/>
      <c r="I129" s="935"/>
      <c r="J129" s="935"/>
      <c r="K129" s="935"/>
      <c r="L129" s="935"/>
      <c r="M129" s="935"/>
      <c r="N129" s="1392"/>
      <c r="O129" s="1326"/>
      <c r="P129" s="1326"/>
      <c r="Q129" s="1327"/>
      <c r="R129" s="1328"/>
      <c r="S129" s="1328"/>
      <c r="T129" s="1328"/>
      <c r="U129" s="1328"/>
      <c r="V129" s="1329"/>
      <c r="W129" s="5478"/>
      <c r="X129"/>
    </row>
    <row r="130" spans="1:24" ht="18" customHeight="1">
      <c r="A130" s="5357"/>
      <c r="B130" s="1426"/>
      <c r="C130" s="935"/>
      <c r="D130" s="935"/>
      <c r="E130" s="935"/>
      <c r="F130" s="935"/>
      <c r="G130" s="935"/>
      <c r="H130" s="935"/>
      <c r="I130" s="935"/>
      <c r="J130" s="935"/>
      <c r="K130" s="935"/>
      <c r="L130" s="935"/>
      <c r="M130" s="935"/>
      <c r="N130" s="1392"/>
      <c r="O130" s="1326"/>
      <c r="P130" s="1326"/>
      <c r="Q130" s="1327"/>
      <c r="R130" s="1328"/>
      <c r="S130" s="1328"/>
      <c r="T130" s="1328"/>
      <c r="U130" s="1328"/>
      <c r="V130" s="1329"/>
      <c r="W130" s="5478"/>
      <c r="X130"/>
    </row>
    <row r="131" spans="1:24" ht="18" customHeight="1">
      <c r="A131" s="5357"/>
      <c r="B131" s="5325"/>
      <c r="C131" s="5326"/>
      <c r="D131" s="5326"/>
      <c r="E131" s="5326"/>
      <c r="F131" s="5326"/>
      <c r="G131" s="5326"/>
      <c r="H131" s="5326"/>
      <c r="I131" s="5326"/>
      <c r="J131" s="5326"/>
      <c r="K131" s="5326"/>
      <c r="L131" s="5326"/>
      <c r="M131" s="5326"/>
      <c r="N131" s="5327"/>
      <c r="O131" s="1326"/>
      <c r="P131" s="1326"/>
      <c r="Q131" s="1327"/>
      <c r="R131" s="1328"/>
      <c r="S131" s="1328"/>
      <c r="T131" s="1328"/>
      <c r="U131" s="1328"/>
      <c r="V131" s="1329"/>
      <c r="W131" s="5478"/>
      <c r="X131"/>
    </row>
    <row r="132" spans="1:24" ht="18" customHeight="1">
      <c r="A132" s="5357"/>
      <c r="B132" s="1393" t="s">
        <v>248</v>
      </c>
      <c r="C132" s="1394" t="s">
        <v>272</v>
      </c>
      <c r="D132" s="5469" t="s">
        <v>1495</v>
      </c>
      <c r="E132" s="5329"/>
      <c r="F132" s="5329"/>
      <c r="G132" s="5329"/>
      <c r="H132" s="5329"/>
      <c r="I132" s="5329"/>
      <c r="J132" s="5329"/>
      <c r="K132" s="5329"/>
      <c r="L132" s="5329"/>
      <c r="M132" s="5329"/>
      <c r="N132" s="5330"/>
      <c r="O132" s="1326"/>
      <c r="P132" s="1326"/>
      <c r="Q132" s="1327"/>
      <c r="R132" s="1328"/>
      <c r="S132" s="1328"/>
      <c r="T132" s="1328"/>
      <c r="U132" s="1328"/>
      <c r="V132" s="1329"/>
      <c r="W132" s="5478"/>
      <c r="X132"/>
    </row>
    <row r="133" spans="1:24" ht="18" customHeight="1">
      <c r="A133" s="5357"/>
      <c r="B133" s="5331"/>
      <c r="C133" s="5332"/>
      <c r="D133" s="5332"/>
      <c r="E133" s="5332"/>
      <c r="F133" s="5332"/>
      <c r="G133" s="5332"/>
      <c r="H133" s="5332"/>
      <c r="I133" s="5332"/>
      <c r="J133" s="5332"/>
      <c r="K133" s="5332"/>
      <c r="L133" s="5332"/>
      <c r="M133" s="5332"/>
      <c r="N133" s="5333"/>
      <c r="O133" s="1326"/>
      <c r="P133" s="1326"/>
      <c r="Q133" s="1327"/>
      <c r="R133" s="1328"/>
      <c r="S133" s="1328"/>
      <c r="T133" s="1328"/>
      <c r="U133" s="1328"/>
      <c r="V133" s="1329"/>
      <c r="W133" s="5478"/>
      <c r="X133"/>
    </row>
    <row r="134" spans="1:24" ht="18" customHeight="1">
      <c r="A134" s="5357"/>
      <c r="B134" s="24" t="s">
        <v>253</v>
      </c>
      <c r="C134" s="5320" t="str">
        <f ca="1">CELL("nomfichier")</f>
        <v>E:\0-UPRT\1-UPRT.FR-SITE-WEB\ff-fiches-fabrications\ff-fiches-fabrication-maj-08-2020\[ff-14.B-restauration-10.postits-portions.xlsx]Nota</v>
      </c>
      <c r="D134" s="5320"/>
      <c r="E134" s="5320"/>
      <c r="F134" s="5320"/>
      <c r="G134" s="5320"/>
      <c r="H134" s="5320"/>
      <c r="I134" s="5320"/>
      <c r="J134" s="5320"/>
      <c r="K134" s="5320"/>
      <c r="L134" s="5320"/>
      <c r="M134" s="5320"/>
      <c r="N134" s="5321"/>
      <c r="O134" s="1326"/>
      <c r="P134" s="1326"/>
      <c r="Q134" s="1327"/>
      <c r="R134" s="1328"/>
      <c r="S134" s="1328"/>
      <c r="T134" s="1328"/>
      <c r="U134" s="1328"/>
      <c r="V134" s="1329"/>
      <c r="W134" s="5478"/>
      <c r="X134"/>
    </row>
    <row r="135" spans="1:24" ht="18" customHeight="1">
      <c r="A135" s="5357"/>
      <c r="B135" s="1325" t="s">
        <v>255</v>
      </c>
      <c r="C135" s="5299" t="s">
        <v>1270</v>
      </c>
      <c r="D135" s="5299"/>
      <c r="E135" s="5299"/>
      <c r="F135" s="5299"/>
      <c r="G135" s="5299"/>
      <c r="H135" s="5299"/>
      <c r="I135" s="5299"/>
      <c r="J135" s="5299"/>
      <c r="K135" s="5299"/>
      <c r="L135" s="5299"/>
      <c r="M135" s="5299"/>
      <c r="N135" s="5322"/>
      <c r="O135" s="1326"/>
      <c r="P135" s="1326"/>
      <c r="Q135" s="1327"/>
      <c r="R135" s="1328"/>
      <c r="S135" s="1328"/>
      <c r="T135" s="1328"/>
      <c r="U135" s="1328"/>
      <c r="V135" s="1329"/>
      <c r="W135" s="5478"/>
      <c r="X135"/>
    </row>
    <row r="136" spans="1:24" ht="18" customHeight="1" thickBot="1">
      <c r="A136" s="5357"/>
      <c r="B136" s="5300" t="s">
        <v>258</v>
      </c>
      <c r="C136" s="5052"/>
      <c r="D136" s="5052"/>
      <c r="E136" s="5052"/>
      <c r="F136" s="5052"/>
      <c r="G136" s="5052"/>
      <c r="H136" s="5052"/>
      <c r="I136" s="5052"/>
      <c r="J136" s="5052"/>
      <c r="K136" s="5052"/>
      <c r="L136" s="5052"/>
      <c r="M136" s="5052"/>
      <c r="N136" s="5301"/>
      <c r="O136" s="1326"/>
      <c r="P136" s="1326"/>
      <c r="Q136" s="1327"/>
      <c r="R136" s="1328"/>
      <c r="S136" s="1328"/>
      <c r="T136" s="1328"/>
      <c r="U136" s="1328"/>
      <c r="V136" s="1329"/>
      <c r="W136" s="5478"/>
      <c r="X136"/>
    </row>
    <row r="137" spans="1:24" ht="18" customHeight="1">
      <c r="A137" s="1402"/>
      <c r="B137" s="1403"/>
      <c r="C137" s="1403"/>
      <c r="D137" s="1404"/>
      <c r="E137" s="1072"/>
      <c r="F137" s="1405"/>
      <c r="G137" s="1406"/>
      <c r="H137" s="1406"/>
      <c r="I137" s="1406"/>
      <c r="J137" s="1406"/>
      <c r="K137" s="1407"/>
      <c r="L137" s="1407"/>
      <c r="M137" s="1407"/>
      <c r="N137" s="1407"/>
      <c r="O137" s="1408"/>
      <c r="P137" s="1408"/>
      <c r="Q137" s="1408"/>
      <c r="R137" s="1408"/>
      <c r="S137" s="1408"/>
      <c r="T137" s="1408"/>
      <c r="U137" s="1408"/>
      <c r="V137" s="1408"/>
      <c r="W137" s="5478"/>
      <c r="X137"/>
    </row>
    <row r="138" spans="1:24" ht="18" customHeight="1">
      <c r="A138" s="1408"/>
      <c r="B138" s="1408"/>
      <c r="C138" s="1408"/>
      <c r="D138" s="1408"/>
      <c r="E138" s="1408"/>
      <c r="F138" s="1408"/>
      <c r="G138" s="1408"/>
      <c r="H138" s="1408"/>
      <c r="I138" s="1408"/>
      <c r="J138" s="1408"/>
      <c r="K138" s="1408"/>
      <c r="L138" s="1408"/>
      <c r="M138" s="1408"/>
      <c r="N138" s="1408"/>
      <c r="O138" s="1408"/>
      <c r="P138" s="1408"/>
      <c r="Q138" s="1408"/>
      <c r="R138" s="1408"/>
      <c r="S138" s="1408"/>
      <c r="T138" s="1408"/>
      <c r="U138" s="1408"/>
      <c r="V138" s="1408"/>
      <c r="W138" s="5478"/>
      <c r="X138"/>
    </row>
    <row r="139" spans="1:24" ht="18" customHeight="1" thickBot="1">
      <c r="A139" s="1436"/>
      <c r="B139" s="1437"/>
      <c r="C139" s="1437"/>
      <c r="D139" s="1438"/>
      <c r="E139" s="1439"/>
      <c r="F139" s="1405"/>
      <c r="G139" s="1406"/>
      <c r="H139" s="1406"/>
      <c r="I139" s="1406"/>
      <c r="J139" s="1406"/>
      <c r="K139" s="1407"/>
      <c r="L139" s="1407"/>
      <c r="M139" s="1407"/>
      <c r="N139" s="1407"/>
      <c r="O139" s="1408"/>
      <c r="P139" s="1408"/>
      <c r="Q139" s="1408"/>
      <c r="R139" s="1408"/>
      <c r="S139" s="1408"/>
      <c r="T139" s="1408"/>
      <c r="U139" s="1408"/>
      <c r="V139" s="1408"/>
      <c r="W139" s="5478"/>
      <c r="X139"/>
    </row>
    <row r="140" spans="1:24" ht="31.5" customHeight="1">
      <c r="A140" s="5399" t="s">
        <v>243</v>
      </c>
      <c r="B140" s="5401" t="s">
        <v>1496</v>
      </c>
      <c r="C140" s="5402"/>
      <c r="D140" s="5402"/>
      <c r="E140" s="5402"/>
      <c r="F140" s="5402"/>
      <c r="G140" s="5402"/>
      <c r="H140" s="5402"/>
      <c r="I140" s="5402"/>
      <c r="J140" s="5402"/>
      <c r="K140" s="5402"/>
      <c r="L140" s="5402"/>
      <c r="M140" s="5402"/>
      <c r="N140" s="5405">
        <v>1</v>
      </c>
      <c r="O140" s="5369" t="str">
        <f>B140</f>
        <v xml:space="preserve">Appareil pied de porc </v>
      </c>
      <c r="P140" s="5370"/>
      <c r="Q140" s="5370"/>
      <c r="R140" s="5370"/>
      <c r="S140" s="5370"/>
      <c r="T140" s="5370"/>
      <c r="U140" s="5370"/>
      <c r="V140" s="5371"/>
      <c r="W140" s="5478"/>
      <c r="X140"/>
    </row>
    <row r="141" spans="1:24" ht="18" customHeight="1">
      <c r="A141" s="5400"/>
      <c r="B141" s="5403"/>
      <c r="C141" s="5404"/>
      <c r="D141" s="5404"/>
      <c r="E141" s="5404"/>
      <c r="F141" s="5404"/>
      <c r="G141" s="5404"/>
      <c r="H141" s="5404"/>
      <c r="I141" s="5404"/>
      <c r="J141" s="5404"/>
      <c r="K141" s="5404"/>
      <c r="L141" s="5404"/>
      <c r="M141" s="5404"/>
      <c r="N141" s="5406"/>
      <c r="O141" s="5369"/>
      <c r="P141" s="5370"/>
      <c r="Q141" s="5370"/>
      <c r="R141" s="5370"/>
      <c r="S141" s="5370"/>
      <c r="T141" s="5370"/>
      <c r="U141" s="5370"/>
      <c r="V141" s="5371"/>
      <c r="W141" s="5478"/>
      <c r="X141"/>
    </row>
    <row r="142" spans="1:24" ht="18" customHeight="1">
      <c r="A142" s="5400"/>
      <c r="B142" s="5403"/>
      <c r="C142" s="5404"/>
      <c r="D142" s="5404"/>
      <c r="E142" s="5404"/>
      <c r="F142" s="5404"/>
      <c r="G142" s="5404"/>
      <c r="H142" s="5404"/>
      <c r="I142" s="5404"/>
      <c r="J142" s="5404"/>
      <c r="K142" s="5404"/>
      <c r="L142" s="5404"/>
      <c r="M142" s="5404"/>
      <c r="N142" s="5406"/>
      <c r="O142" s="5369"/>
      <c r="P142" s="5370"/>
      <c r="Q142" s="5370"/>
      <c r="R142" s="5370"/>
      <c r="S142" s="5370"/>
      <c r="T142" s="5370"/>
      <c r="U142" s="5370"/>
      <c r="V142" s="5371"/>
      <c r="W142" s="5478"/>
      <c r="X142"/>
    </row>
    <row r="143" spans="1:24" ht="18" customHeight="1">
      <c r="A143" s="5357"/>
      <c r="B143" s="5358" t="s">
        <v>277</v>
      </c>
      <c r="C143" s="5359"/>
      <c r="D143" s="5683" t="s">
        <v>1454</v>
      </c>
      <c r="E143" s="5683"/>
      <c r="F143" s="5683"/>
      <c r="G143" s="5683"/>
      <c r="H143" s="5683"/>
      <c r="I143" s="5683"/>
      <c r="J143" s="5683"/>
      <c r="K143" s="5683"/>
      <c r="L143" s="5683"/>
      <c r="M143" s="5683"/>
      <c r="N143" s="5684"/>
      <c r="O143" s="5369" t="str">
        <f>D143</f>
        <v>PRESSÉ DE L'ANTOINE</v>
      </c>
      <c r="P143" s="5370"/>
      <c r="Q143" s="5370"/>
      <c r="R143" s="5370"/>
      <c r="S143" s="5370"/>
      <c r="T143" s="5370"/>
      <c r="U143" s="5370"/>
      <c r="V143" s="5371"/>
      <c r="W143" s="5478"/>
      <c r="X143"/>
    </row>
    <row r="144" spans="1:24" ht="18" customHeight="1">
      <c r="A144" s="5357"/>
      <c r="B144" s="5358"/>
      <c r="C144" s="5359"/>
      <c r="D144" s="5683"/>
      <c r="E144" s="5683"/>
      <c r="F144" s="5683"/>
      <c r="G144" s="5683"/>
      <c r="H144" s="5683"/>
      <c r="I144" s="5683"/>
      <c r="J144" s="5683"/>
      <c r="K144" s="5683"/>
      <c r="L144" s="5683"/>
      <c r="M144" s="5683"/>
      <c r="N144" s="5684"/>
      <c r="O144" s="5369"/>
      <c r="P144" s="5370"/>
      <c r="Q144" s="5370"/>
      <c r="R144" s="5370"/>
      <c r="S144" s="5370"/>
      <c r="T144" s="5370"/>
      <c r="U144" s="5370"/>
      <c r="V144" s="5371"/>
      <c r="W144" s="5478"/>
      <c r="X144"/>
    </row>
    <row r="145" spans="1:24" ht="18" customHeight="1">
      <c r="A145" s="5357"/>
      <c r="B145" s="5366" t="s">
        <v>1455</v>
      </c>
      <c r="C145" s="5367"/>
      <c r="D145" s="5367"/>
      <c r="E145" s="5367"/>
      <c r="F145" s="5367"/>
      <c r="G145" s="5367"/>
      <c r="H145" s="5367"/>
      <c r="I145" s="5367"/>
      <c r="J145" s="5367"/>
      <c r="K145" s="5367"/>
      <c r="L145" s="5367"/>
      <c r="M145" s="5367"/>
      <c r="N145" s="5368"/>
      <c r="O145" s="5369" t="str">
        <f>B145</f>
        <v>Pôle innovation du CEPROC-  AUTEURS  de la recette Guy KRENZER - Eric GODDYN - Jean-Luc BESNOIT</v>
      </c>
      <c r="P145" s="5370"/>
      <c r="Q145" s="5370"/>
      <c r="R145" s="5370"/>
      <c r="S145" s="5370"/>
      <c r="T145" s="5370"/>
      <c r="U145" s="5370"/>
      <c r="V145" s="5371"/>
      <c r="W145" s="5478"/>
      <c r="X145"/>
    </row>
    <row r="146" spans="1:24" ht="18" customHeight="1">
      <c r="A146" s="5357"/>
      <c r="B146" s="5366"/>
      <c r="C146" s="5367"/>
      <c r="D146" s="5367"/>
      <c r="E146" s="5367"/>
      <c r="F146" s="5367"/>
      <c r="G146" s="5367"/>
      <c r="H146" s="5367"/>
      <c r="I146" s="5367"/>
      <c r="J146" s="5367"/>
      <c r="K146" s="5367"/>
      <c r="L146" s="5367"/>
      <c r="M146" s="5367"/>
      <c r="N146" s="5368"/>
      <c r="O146" s="5369"/>
      <c r="P146" s="5370"/>
      <c r="Q146" s="5370"/>
      <c r="R146" s="5370"/>
      <c r="S146" s="5370"/>
      <c r="T146" s="5370"/>
      <c r="U146" s="5370"/>
      <c r="V146" s="5371"/>
      <c r="W146" s="5478"/>
      <c r="X146"/>
    </row>
    <row r="147" spans="1:24" ht="18" customHeight="1">
      <c r="A147" s="5357"/>
      <c r="B147" s="5366"/>
      <c r="C147" s="5367"/>
      <c r="D147" s="5367"/>
      <c r="E147" s="5367"/>
      <c r="F147" s="5367"/>
      <c r="G147" s="5367"/>
      <c r="H147" s="5367"/>
      <c r="I147" s="5367"/>
      <c r="J147" s="5367"/>
      <c r="K147" s="5367"/>
      <c r="L147" s="5367"/>
      <c r="M147" s="5367"/>
      <c r="N147" s="5368"/>
      <c r="O147" s="1339"/>
      <c r="P147" s="1340"/>
      <c r="Q147" s="1340"/>
      <c r="R147" s="1340"/>
      <c r="S147" s="1341"/>
      <c r="T147" s="1341"/>
      <c r="U147" s="1341"/>
      <c r="V147" s="1342"/>
      <c r="W147" s="5478"/>
      <c r="X147"/>
    </row>
    <row r="148" spans="1:24" ht="18" customHeight="1">
      <c r="A148" s="5357"/>
      <c r="B148" s="5372" t="s">
        <v>1451</v>
      </c>
      <c r="C148" s="5373"/>
      <c r="D148" s="5373"/>
      <c r="E148" s="5373"/>
      <c r="F148" s="5373"/>
      <c r="G148" s="5373"/>
      <c r="H148" s="5373"/>
      <c r="I148" s="5373"/>
      <c r="J148" s="5373"/>
      <c r="K148" s="5373"/>
      <c r="L148" s="5373"/>
      <c r="M148" s="5373"/>
      <c r="N148" s="5374"/>
      <c r="O148" s="1339"/>
      <c r="P148" s="1340"/>
      <c r="Q148" s="1340"/>
      <c r="R148" s="1340"/>
      <c r="S148" s="1341"/>
      <c r="T148" s="1341"/>
      <c r="U148" s="1341"/>
      <c r="V148" s="1342"/>
      <c r="W148" s="5478"/>
      <c r="X148"/>
    </row>
    <row r="149" spans="1:24" ht="18" customHeight="1">
      <c r="A149" s="5357"/>
      <c r="B149" s="5372"/>
      <c r="C149" s="5373"/>
      <c r="D149" s="5373"/>
      <c r="E149" s="5373"/>
      <c r="F149" s="5373"/>
      <c r="G149" s="5373"/>
      <c r="H149" s="5373"/>
      <c r="I149" s="5373"/>
      <c r="J149" s="5373"/>
      <c r="K149" s="5373"/>
      <c r="L149" s="5373"/>
      <c r="M149" s="5373"/>
      <c r="N149" s="5374"/>
      <c r="O149" s="1339"/>
      <c r="P149" s="1340"/>
      <c r="Q149" s="1340"/>
      <c r="R149" s="1340"/>
      <c r="S149" s="1341"/>
      <c r="T149" s="1341"/>
      <c r="U149" s="1341"/>
      <c r="V149" s="1342"/>
      <c r="W149" s="5478"/>
      <c r="X149"/>
    </row>
    <row r="150" spans="1:24" ht="18" customHeight="1">
      <c r="A150" s="5357"/>
      <c r="B150" s="5372"/>
      <c r="C150" s="5373"/>
      <c r="D150" s="5373"/>
      <c r="E150" s="5373"/>
      <c r="F150" s="5373"/>
      <c r="G150" s="5373"/>
      <c r="H150" s="5373"/>
      <c r="I150" s="5373"/>
      <c r="J150" s="5373"/>
      <c r="K150" s="5373"/>
      <c r="L150" s="5373"/>
      <c r="M150" s="5373"/>
      <c r="N150" s="5374"/>
      <c r="O150" s="1339"/>
      <c r="P150" s="1340"/>
      <c r="Q150" s="1340"/>
      <c r="R150" s="1340"/>
      <c r="S150" s="1341"/>
      <c r="T150" s="1341"/>
      <c r="U150" s="1341"/>
      <c r="V150" s="1342"/>
      <c r="W150" s="5478"/>
      <c r="X150"/>
    </row>
    <row r="151" spans="1:24" ht="18" customHeight="1">
      <c r="A151" s="5357"/>
      <c r="B151" s="5372"/>
      <c r="C151" s="5373"/>
      <c r="D151" s="5373"/>
      <c r="E151" s="5373"/>
      <c r="F151" s="5373"/>
      <c r="G151" s="5373"/>
      <c r="H151" s="5373"/>
      <c r="I151" s="5373"/>
      <c r="J151" s="5373"/>
      <c r="K151" s="5373"/>
      <c r="L151" s="5373"/>
      <c r="M151" s="5373"/>
      <c r="N151" s="5374"/>
      <c r="O151" s="1339"/>
      <c r="P151" s="1340"/>
      <c r="Q151" s="1340"/>
      <c r="R151" s="1340"/>
      <c r="S151" s="1341"/>
      <c r="T151" s="1341"/>
      <c r="U151" s="1341"/>
      <c r="V151" s="1342"/>
      <c r="W151" s="5478"/>
      <c r="X151"/>
    </row>
    <row r="152" spans="1:24" ht="18" customHeight="1">
      <c r="A152" s="5357"/>
      <c r="B152" s="5372"/>
      <c r="C152" s="5373"/>
      <c r="D152" s="5373"/>
      <c r="E152" s="5373"/>
      <c r="F152" s="5373"/>
      <c r="G152" s="5373"/>
      <c r="H152" s="5373"/>
      <c r="I152" s="5373"/>
      <c r="J152" s="5373"/>
      <c r="K152" s="5373"/>
      <c r="L152" s="5373"/>
      <c r="M152" s="5373"/>
      <c r="N152" s="5374"/>
      <c r="O152" s="1339"/>
      <c r="P152" s="1340"/>
      <c r="Q152" s="1340"/>
      <c r="R152" s="1340"/>
      <c r="S152" s="1341"/>
      <c r="T152" s="1341"/>
      <c r="U152" s="1341"/>
      <c r="V152" s="1342"/>
      <c r="W152" s="5478"/>
      <c r="X152"/>
    </row>
    <row r="153" spans="1:24" ht="18" customHeight="1">
      <c r="A153" s="5357"/>
      <c r="B153" s="5375"/>
      <c r="C153" s="5376"/>
      <c r="D153" s="5376"/>
      <c r="E153" s="5376"/>
      <c r="F153" s="5376"/>
      <c r="G153" s="5376"/>
      <c r="H153" s="5376"/>
      <c r="I153" s="5376"/>
      <c r="J153" s="5376"/>
      <c r="K153" s="5376"/>
      <c r="L153" s="5376"/>
      <c r="M153" s="5376"/>
      <c r="N153" s="5377"/>
      <c r="O153" s="1332"/>
      <c r="P153" s="1333"/>
      <c r="Q153" s="1333"/>
      <c r="R153" s="1333"/>
      <c r="S153" s="1334"/>
      <c r="T153" s="1334"/>
      <c r="U153" s="1334"/>
      <c r="V153" s="1335"/>
      <c r="W153" s="5478"/>
      <c r="X153"/>
    </row>
    <row r="154" spans="1:24" ht="18" customHeight="1">
      <c r="A154" s="5357"/>
      <c r="B154" s="1336" t="s">
        <v>12</v>
      </c>
      <c r="C154" s="947" t="s">
        <v>28</v>
      </c>
      <c r="D154" s="948"/>
      <c r="E154" s="5"/>
      <c r="F154" s="5"/>
      <c r="G154" s="5"/>
      <c r="H154" s="5"/>
      <c r="I154" s="5"/>
      <c r="J154" s="5"/>
      <c r="K154" s="5"/>
      <c r="M154" s="949" t="s">
        <v>29</v>
      </c>
      <c r="N154" s="20" t="s">
        <v>13</v>
      </c>
      <c r="O154" s="1339"/>
      <c r="P154" s="1340"/>
      <c r="Q154" s="1340"/>
      <c r="R154" s="1340"/>
      <c r="S154" s="1341"/>
      <c r="T154" s="1341"/>
      <c r="U154" s="1341"/>
      <c r="V154" s="1342"/>
      <c r="W154" s="5478"/>
      <c r="X154"/>
    </row>
    <row r="155" spans="1:24" ht="18" customHeight="1">
      <c r="A155" s="5357"/>
      <c r="B155" s="5390">
        <v>20</v>
      </c>
      <c r="C155" s="5689" t="s">
        <v>1416</v>
      </c>
      <c r="D155" s="5689"/>
      <c r="E155" s="5689"/>
      <c r="F155" s="1284"/>
      <c r="G155" s="1284"/>
      <c r="H155" s="1284"/>
      <c r="I155" s="1284"/>
      <c r="J155" s="5690" t="s">
        <v>1456</v>
      </c>
      <c r="K155" s="5690"/>
      <c r="L155" s="5690"/>
      <c r="M155" s="5393">
        <v>40</v>
      </c>
      <c r="N155" s="5394"/>
      <c r="O155" s="5395" t="s">
        <v>1417</v>
      </c>
      <c r="P155" s="5396"/>
      <c r="Q155" s="5396"/>
      <c r="R155" s="5396"/>
      <c r="S155" s="5396"/>
      <c r="T155" s="5396"/>
      <c r="U155" s="5378">
        <f>H51</f>
        <v>12</v>
      </c>
      <c r="V155" s="5379"/>
      <c r="W155" s="5478"/>
      <c r="X155"/>
    </row>
    <row r="156" spans="1:24" ht="18" customHeight="1">
      <c r="A156" s="5357"/>
      <c r="B156" s="5390"/>
      <c r="C156" s="5689"/>
      <c r="D156" s="5689"/>
      <c r="E156" s="5689"/>
      <c r="F156" s="5"/>
      <c r="G156" s="5"/>
      <c r="H156" s="5"/>
      <c r="I156" s="5"/>
      <c r="J156" s="5690"/>
      <c r="K156" s="5690"/>
      <c r="L156" s="5690"/>
      <c r="M156" s="5393"/>
      <c r="N156" s="5394"/>
      <c r="O156" s="5395"/>
      <c r="P156" s="5396"/>
      <c r="Q156" s="5396"/>
      <c r="R156" s="5396"/>
      <c r="S156" s="5396"/>
      <c r="T156" s="5396"/>
      <c r="U156" s="5378"/>
      <c r="V156" s="5379"/>
      <c r="W156" s="5478"/>
      <c r="X156"/>
    </row>
    <row r="157" spans="1:24" ht="18" customHeight="1">
      <c r="A157" s="5357"/>
      <c r="B157" s="5578" t="s">
        <v>30</v>
      </c>
      <c r="C157" s="5579"/>
      <c r="D157" s="1284" t="s">
        <v>283</v>
      </c>
      <c r="E157" s="1035"/>
      <c r="F157" s="1035"/>
      <c r="G157" s="1035" t="str">
        <f>D160</f>
        <v>D</v>
      </c>
      <c r="H157" s="1035"/>
      <c r="I157" s="1035"/>
      <c r="J157" s="1035"/>
      <c r="K157" s="5382" t="s">
        <v>1392</v>
      </c>
      <c r="L157" s="5382"/>
      <c r="M157" s="5685" t="s">
        <v>378</v>
      </c>
      <c r="N157" s="5686"/>
      <c r="O157" s="5385" t="s">
        <v>1420</v>
      </c>
      <c r="P157" s="5386"/>
      <c r="Q157" s="5386"/>
      <c r="R157" s="5386"/>
      <c r="S157" s="5386"/>
      <c r="T157" s="5386"/>
      <c r="U157" s="5387" t="str">
        <f>Q51</f>
        <v>Pressés</v>
      </c>
      <c r="V157" s="5388"/>
      <c r="W157" s="5478"/>
      <c r="X157"/>
    </row>
    <row r="158" spans="1:24" ht="18" customHeight="1">
      <c r="A158" s="5357"/>
      <c r="B158" s="5581" t="s">
        <v>284</v>
      </c>
      <c r="C158" s="5582" t="s">
        <v>285</v>
      </c>
      <c r="D158" s="1284" t="s">
        <v>286</v>
      </c>
      <c r="E158" s="1035"/>
      <c r="F158" s="1035"/>
      <c r="G158" s="1035"/>
      <c r="H158" s="1035"/>
      <c r="I158" s="1035"/>
      <c r="J158" s="1035"/>
      <c r="K158" s="5382"/>
      <c r="L158" s="5382"/>
      <c r="M158" s="5685"/>
      <c r="N158" s="5686"/>
      <c r="O158" s="5385"/>
      <c r="P158" s="5386"/>
      <c r="Q158" s="5386"/>
      <c r="R158" s="5386"/>
      <c r="S158" s="5386"/>
      <c r="T158" s="5386"/>
      <c r="U158" s="5387"/>
      <c r="V158" s="5388"/>
      <c r="W158" s="5478"/>
      <c r="X158"/>
    </row>
    <row r="159" spans="1:24" ht="18" customHeight="1">
      <c r="A159" s="5357"/>
      <c r="B159" s="5581"/>
      <c r="C159" s="5582"/>
      <c r="D159" s="1036" t="s">
        <v>27</v>
      </c>
      <c r="E159" s="963"/>
      <c r="F159" s="963"/>
      <c r="G159" s="1037"/>
      <c r="H159" s="1035"/>
      <c r="I159" s="1035"/>
      <c r="J159" s="951" t="s">
        <v>1257</v>
      </c>
      <c r="K159" s="5687">
        <f ca="1">NOW()</f>
        <v>44545.390625462962</v>
      </c>
      <c r="L159" s="5687"/>
      <c r="M159" s="5687"/>
      <c r="N159" s="5688"/>
      <c r="O159" s="1339"/>
      <c r="P159" s="1340"/>
      <c r="Q159" s="1340"/>
      <c r="R159" s="1340"/>
      <c r="S159" s="1341"/>
      <c r="T159" s="1341"/>
      <c r="U159" s="1341"/>
      <c r="V159" s="1342"/>
      <c r="W159" s="5478"/>
      <c r="X159"/>
    </row>
    <row r="160" spans="1:24" ht="18" customHeight="1">
      <c r="A160" s="5357"/>
      <c r="B160" s="5581"/>
      <c r="C160" s="5582"/>
      <c r="D160" s="977" t="str">
        <f>SUBSTITUTE(ADDRESS(1,COLUMN(),4),"1","")</f>
        <v>D</v>
      </c>
      <c r="E160" s="1027"/>
      <c r="F160" s="1027"/>
      <c r="G160" s="1027"/>
      <c r="H160" s="1027"/>
      <c r="I160" s="1027"/>
      <c r="J160" s="1027"/>
      <c r="K160" s="1027"/>
      <c r="L160" s="1027"/>
      <c r="M160" s="1025"/>
      <c r="N160" s="399"/>
      <c r="O160" s="1339"/>
      <c r="P160" s="1340"/>
      <c r="Q160" s="1340"/>
      <c r="R160" s="1340"/>
      <c r="S160" s="1341"/>
      <c r="T160" s="1341"/>
      <c r="U160" s="1341"/>
      <c r="V160" s="1342"/>
      <c r="W160" s="5478"/>
      <c r="X160"/>
    </row>
    <row r="161" spans="1:24" ht="18" customHeight="1">
      <c r="A161" s="5357"/>
      <c r="B161" s="1364"/>
      <c r="C161" s="940"/>
      <c r="D161" s="1038"/>
      <c r="E161" s="5397" t="s">
        <v>1457</v>
      </c>
      <c r="F161" s="5397"/>
      <c r="G161" s="935"/>
      <c r="H161" s="5"/>
      <c r="I161" s="935"/>
      <c r="J161" s="942">
        <f>D161</f>
        <v>0</v>
      </c>
      <c r="K161" s="1039">
        <f>IF(ISTEXT(B161),B161,IF(ISBLANK(B161),0,(B161/B155)*M155))</f>
        <v>0</v>
      </c>
      <c r="L161" s="1044">
        <f>+IF(ISTEXT(C161),0,IF(ISBLANK(C161),0,(C161/B155)*M155))</f>
        <v>0</v>
      </c>
      <c r="M161" s="5397" t="s">
        <v>1458</v>
      </c>
      <c r="N161" s="5398"/>
      <c r="O161" s="1339"/>
      <c r="P161" s="1340"/>
      <c r="Q161" s="1340"/>
      <c r="R161" s="1340"/>
      <c r="S161" s="1341"/>
      <c r="T161" s="1341"/>
      <c r="U161" s="1341"/>
      <c r="V161" s="1342"/>
      <c r="W161" s="5478"/>
      <c r="X161"/>
    </row>
    <row r="162" spans="1:24" ht="18" customHeight="1">
      <c r="A162" s="5357"/>
      <c r="B162" s="1364"/>
      <c r="C162" s="1517" t="s">
        <v>292</v>
      </c>
      <c r="D162" s="1356">
        <f>B155</f>
        <v>20</v>
      </c>
      <c r="E162" s="5679" t="str">
        <f>M157</f>
        <v>Pièces</v>
      </c>
      <c r="F162" s="1357">
        <f>C181</f>
        <v>616</v>
      </c>
      <c r="G162" s="5"/>
      <c r="H162" s="5"/>
      <c r="I162" s="1065"/>
      <c r="J162" s="942"/>
      <c r="K162" s="1086" t="s">
        <v>292</v>
      </c>
      <c r="L162" s="1358">
        <f>M155</f>
        <v>40</v>
      </c>
      <c r="M162" s="5679" t="str">
        <f>M157</f>
        <v>Pièces</v>
      </c>
      <c r="N162" s="21">
        <f>L180</f>
        <v>1232</v>
      </c>
      <c r="O162" s="1339"/>
      <c r="P162" s="1340"/>
      <c r="Q162" s="1340"/>
      <c r="R162" s="1340"/>
      <c r="S162" s="1341"/>
      <c r="T162" s="1341"/>
      <c r="U162" s="1341"/>
      <c r="V162" s="1342"/>
      <c r="W162" s="5478"/>
      <c r="X162"/>
    </row>
    <row r="163" spans="1:24" ht="18" customHeight="1">
      <c r="A163" s="5357"/>
      <c r="B163" s="1364"/>
      <c r="C163" s="1043"/>
      <c r="D163" s="1359"/>
      <c r="E163" s="5679"/>
      <c r="F163" s="1360">
        <f>C180</f>
        <v>0.61599999999999999</v>
      </c>
      <c r="G163" s="935"/>
      <c r="H163" s="5"/>
      <c r="I163" s="1361"/>
      <c r="J163" s="1232"/>
      <c r="K163" s="1362"/>
      <c r="L163" s="1044"/>
      <c r="M163" s="5679"/>
      <c r="N163" s="22">
        <f>M180</f>
        <v>1.2320000000000002</v>
      </c>
      <c r="O163" s="1339"/>
      <c r="P163" s="1340"/>
      <c r="Q163" s="1340"/>
      <c r="R163" s="1340"/>
      <c r="S163" s="1341"/>
      <c r="T163" s="1341"/>
      <c r="U163" s="1341"/>
      <c r="V163" s="1342"/>
      <c r="W163" s="5478"/>
      <c r="X163"/>
    </row>
    <row r="164" spans="1:24" ht="18" customHeight="1">
      <c r="A164" s="5357"/>
      <c r="B164" s="1363"/>
      <c r="C164" s="1027"/>
      <c r="D164" s="1027"/>
      <c r="E164" s="1027"/>
      <c r="F164" s="1027"/>
      <c r="G164" s="1027"/>
      <c r="H164" s="1027"/>
      <c r="I164" s="1027"/>
      <c r="J164" s="1027"/>
      <c r="K164" s="1027"/>
      <c r="L164" s="1025" t="s">
        <v>1272</v>
      </c>
      <c r="M164" s="1025" t="s">
        <v>1273</v>
      </c>
      <c r="N164" s="399" t="s">
        <v>289</v>
      </c>
      <c r="O164" s="1332"/>
      <c r="P164" s="1333"/>
      <c r="Q164" s="1333"/>
      <c r="R164" s="1333"/>
      <c r="S164" s="1334"/>
      <c r="T164" s="1334" t="s">
        <v>1272</v>
      </c>
      <c r="U164" s="1334" t="s">
        <v>19</v>
      </c>
      <c r="V164" s="1531" t="s">
        <v>289</v>
      </c>
      <c r="W164" s="5478"/>
      <c r="X164"/>
    </row>
    <row r="165" spans="1:24" ht="18" customHeight="1">
      <c r="A165" s="5357"/>
      <c r="B165" s="1364"/>
      <c r="C165" s="1043"/>
      <c r="D165" s="941"/>
      <c r="E165" s="935"/>
      <c r="F165" s="935"/>
      <c r="G165" s="935"/>
      <c r="H165" s="5"/>
      <c r="I165" s="935"/>
      <c r="J165" s="942">
        <f t="shared" ref="J165:J178" si="3">D165</f>
        <v>0</v>
      </c>
      <c r="K165" s="1039">
        <f>IF(ISTEXT(B165),B165,IF(ISBLANK(B165),0,(B165/B155)*M155))</f>
        <v>0</v>
      </c>
      <c r="L165" s="1044">
        <f>+IF(ISTEXT(C165),0,IF(ISBLANK(C165),0,(C165/B155)*M155))</f>
        <v>0</v>
      </c>
      <c r="M165" s="1045">
        <f>+IF(ISTEXT(C165),0,IF(ISBLANK(C165),0,(C165/1000/B155)*M155))</f>
        <v>0</v>
      </c>
      <c r="N165" s="23">
        <f>IF(ISTEXT(C165),0,(C165/C180)/1000)</f>
        <v>0</v>
      </c>
      <c r="O165" s="942"/>
      <c r="P165" s="942"/>
      <c r="Q165" s="942"/>
      <c r="R165" s="942"/>
      <c r="S165" s="942"/>
      <c r="T165" s="1532"/>
      <c r="U165" s="942"/>
      <c r="V165" s="942"/>
      <c r="W165" s="5478"/>
      <c r="X165"/>
    </row>
    <row r="166" spans="1:24" ht="18" customHeight="1">
      <c r="A166" s="5357"/>
      <c r="B166" s="1364"/>
      <c r="C166" s="1043"/>
      <c r="D166" s="941"/>
      <c r="E166" s="1518" t="s">
        <v>1459</v>
      </c>
      <c r="F166" s="1518"/>
      <c r="G166" s="1533"/>
      <c r="H166" s="5"/>
      <c r="I166" s="935"/>
      <c r="J166" s="942">
        <f t="shared" si="3"/>
        <v>0</v>
      </c>
      <c r="K166" s="1519" t="s">
        <v>1459</v>
      </c>
      <c r="L166" s="1044">
        <f>+IF(ISTEXT(C166),0,IF(ISBLANK(C166),0,(C166/B155)*M155))</f>
        <v>0</v>
      </c>
      <c r="M166" s="1045">
        <f>+IF(ISTEXT(C166),0,IF(ISBLANK(C166),0,(C166/1000/B155)*M155))</f>
        <v>0</v>
      </c>
      <c r="N166" s="23">
        <f>IF(ISTEXT(C166),0,(C166/C180)/1000)</f>
        <v>0</v>
      </c>
      <c r="O166" s="942"/>
      <c r="P166" s="942"/>
      <c r="Q166" s="942"/>
      <c r="R166" s="942"/>
      <c r="S166" s="1519" t="s">
        <v>1459</v>
      </c>
      <c r="T166" s="1532"/>
      <c r="U166" s="942"/>
      <c r="V166" s="942"/>
      <c r="W166" s="5478"/>
      <c r="X166"/>
    </row>
    <row r="167" spans="1:24" ht="18" customHeight="1">
      <c r="A167" s="5357"/>
      <c r="B167" s="1364"/>
      <c r="C167" s="1043"/>
      <c r="D167" s="1024" t="s">
        <v>1497</v>
      </c>
      <c r="E167" s="1520">
        <f>SUM(C168:C176)</f>
        <v>616</v>
      </c>
      <c r="H167" s="5"/>
      <c r="I167" s="935"/>
      <c r="J167" s="1521" t="str">
        <f t="shared" si="3"/>
        <v>Appareil pied de porc :</v>
      </c>
      <c r="K167" s="1522">
        <f>SUM(L168:L176)</f>
        <v>1232</v>
      </c>
      <c r="L167" s="1044">
        <f>+IF(ISTEXT(C167),0,IF(ISBLANK(C167),0,(C167/B155)*M155))</f>
        <v>0</v>
      </c>
      <c r="M167" s="1045">
        <f>+IF(ISTEXT(C167),0,IF(ISBLANK(C167),0,(C167/1000/B155)*M155))</f>
        <v>0</v>
      </c>
      <c r="N167" s="23">
        <f>IF(ISTEXT(C167),0,(C167/C180)/1000)</f>
        <v>0</v>
      </c>
      <c r="O167" s="942"/>
      <c r="P167" s="942"/>
      <c r="Q167" s="942"/>
      <c r="R167" s="1365" t="str">
        <f>J167</f>
        <v>Appareil pied de porc :</v>
      </c>
      <c r="S167" s="1522">
        <f>(K167/M155)*U155</f>
        <v>369.6</v>
      </c>
      <c r="T167" s="1367">
        <f>(L167/M155)*U155</f>
        <v>0</v>
      </c>
      <c r="U167" s="943">
        <f>(M167/M155)*U155</f>
        <v>0</v>
      </c>
      <c r="V167" s="1368">
        <f t="shared" ref="V167:V180" si="4">N167</f>
        <v>0</v>
      </c>
      <c r="W167" s="5478"/>
      <c r="X167"/>
    </row>
    <row r="168" spans="1:24" ht="18" customHeight="1">
      <c r="A168" s="5357"/>
      <c r="B168" s="1364"/>
      <c r="C168" s="1043">
        <v>30</v>
      </c>
      <c r="D168" s="941" t="s">
        <v>1498</v>
      </c>
      <c r="E168" s="935"/>
      <c r="F168" s="935"/>
      <c r="G168" s="935"/>
      <c r="H168" s="5"/>
      <c r="I168" s="935"/>
      <c r="J168" s="953" t="str">
        <f t="shared" si="3"/>
        <v>Graisse de foie gras</v>
      </c>
      <c r="K168" s="1039">
        <f>IF(ISTEXT(B168),B168,IF(ISBLANK(B168),0,(B168/B155)*M155))</f>
        <v>0</v>
      </c>
      <c r="L168" s="1044">
        <f>+IF(ISTEXT(C168),0,IF(ISBLANK(C168),0,(C168/B155)*M155))</f>
        <v>60</v>
      </c>
      <c r="M168" s="1045">
        <f>+IF(ISTEXT(C168),0,IF(ISBLANK(C168),0,(C168/1000/B155)*M155))</f>
        <v>0.06</v>
      </c>
      <c r="N168" s="23">
        <f>IF(ISTEXT(C168),0,(C168/C180)/1000)</f>
        <v>4.8701298701298704E-2</v>
      </c>
      <c r="O168" s="942"/>
      <c r="P168" s="942"/>
      <c r="Q168" s="942"/>
      <c r="R168" s="1365" t="str">
        <f t="shared" ref="R168:R176" si="5">J168</f>
        <v>Graisse de foie gras</v>
      </c>
      <c r="S168" s="1366">
        <f>(K168/M155)*U155</f>
        <v>0</v>
      </c>
      <c r="T168" s="1367">
        <f>(L168/M155)*U155</f>
        <v>18</v>
      </c>
      <c r="U168" s="943">
        <f>(M168/M155)*U155</f>
        <v>1.8000000000000002E-2</v>
      </c>
      <c r="V168" s="1368">
        <f t="shared" si="4"/>
        <v>4.8701298701298704E-2</v>
      </c>
      <c r="W168" s="5478"/>
      <c r="X168"/>
    </row>
    <row r="169" spans="1:24" ht="18" customHeight="1">
      <c r="A169" s="5357"/>
      <c r="B169" s="1364"/>
      <c r="C169" s="1043">
        <v>50</v>
      </c>
      <c r="D169" s="941" t="s">
        <v>1499</v>
      </c>
      <c r="E169" s="935"/>
      <c r="F169" s="935"/>
      <c r="G169" s="935"/>
      <c r="H169" s="5"/>
      <c r="I169" s="935"/>
      <c r="J169" s="953" t="str">
        <f t="shared" si="3"/>
        <v>Echalote ciselées fines</v>
      </c>
      <c r="K169" s="1039">
        <f>IF(ISTEXT(B169),B169,IF(ISBLANK(B169),0,(B169/B155)*M155))</f>
        <v>0</v>
      </c>
      <c r="L169" s="1044">
        <f>+IF(ISTEXT(C169),0,IF(ISBLANK(C169),0,(C169/B155)*M155))</f>
        <v>100</v>
      </c>
      <c r="M169" s="1045">
        <f>+IF(ISTEXT(C169),0,IF(ISBLANK(C169),0,(C169/1000/B155)*M155))</f>
        <v>0.1</v>
      </c>
      <c r="N169" s="23">
        <f>IF(ISTEXT(C169),0,(C169/C180)/1000)</f>
        <v>8.1168831168831182E-2</v>
      </c>
      <c r="O169" s="942"/>
      <c r="P169" s="942"/>
      <c r="Q169" s="942"/>
      <c r="R169" s="1365" t="str">
        <f t="shared" si="5"/>
        <v>Echalote ciselées fines</v>
      </c>
      <c r="S169" s="1366">
        <f>(K169/M155)*U155</f>
        <v>0</v>
      </c>
      <c r="T169" s="1367">
        <f>(L169/M155)*U155</f>
        <v>30</v>
      </c>
      <c r="U169" s="943">
        <f>(M169/M155)*U155</f>
        <v>0.03</v>
      </c>
      <c r="V169" s="1368">
        <f t="shared" si="4"/>
        <v>8.1168831168831182E-2</v>
      </c>
      <c r="W169" s="5478"/>
      <c r="X169"/>
    </row>
    <row r="170" spans="1:24" ht="18" customHeight="1">
      <c r="A170" s="5357"/>
      <c r="B170" s="1364"/>
      <c r="C170" s="1043">
        <v>200</v>
      </c>
      <c r="D170" s="941" t="s">
        <v>1500</v>
      </c>
      <c r="E170" s="935"/>
      <c r="F170" s="935"/>
      <c r="G170" s="935"/>
      <c r="H170" s="5"/>
      <c r="I170" s="935"/>
      <c r="J170" s="953" t="str">
        <f t="shared" si="3"/>
        <v>Cèpes frais (cube)</v>
      </c>
      <c r="K170" s="1039">
        <f>IF(ISTEXT(B170),B170,IF(ISBLANK(B170),0,(B170/B155)*M155))</f>
        <v>0</v>
      </c>
      <c r="L170" s="1044">
        <f>+IF(ISTEXT(C170),0,IF(ISBLANK(C170),0,(C170/B155)*M155))</f>
        <v>400</v>
      </c>
      <c r="M170" s="1045">
        <f>+IF(ISTEXT(C170),0,IF(ISBLANK(C170),0,(C170/1000/B155)*M155))</f>
        <v>0.4</v>
      </c>
      <c r="N170" s="23">
        <f>IF(ISTEXT(C170),0,(C170/C180)/1000)</f>
        <v>0.32467532467532473</v>
      </c>
      <c r="O170" s="942"/>
      <c r="P170" s="942"/>
      <c r="Q170" s="942"/>
      <c r="R170" s="1365" t="str">
        <f t="shared" si="5"/>
        <v>Cèpes frais (cube)</v>
      </c>
      <c r="S170" s="1366">
        <f>(K170/M155)*U155</f>
        <v>0</v>
      </c>
      <c r="T170" s="1367">
        <f>(L170/M155)*U155</f>
        <v>120</v>
      </c>
      <c r="U170" s="943">
        <f>(M170/M155)*U155</f>
        <v>0.12</v>
      </c>
      <c r="V170" s="1368">
        <f t="shared" si="4"/>
        <v>0.32467532467532473</v>
      </c>
      <c r="W170" s="5478"/>
      <c r="X170"/>
    </row>
    <row r="171" spans="1:24" ht="18" customHeight="1">
      <c r="A171" s="5357"/>
      <c r="B171" s="1364"/>
      <c r="C171" s="1043">
        <v>60</v>
      </c>
      <c r="D171" s="941" t="s">
        <v>1501</v>
      </c>
      <c r="E171" s="935"/>
      <c r="F171" s="935"/>
      <c r="G171" s="935"/>
      <c r="H171" s="5"/>
      <c r="I171" s="935"/>
      <c r="J171" s="953" t="str">
        <f t="shared" si="3"/>
        <v>Porto rouge</v>
      </c>
      <c r="K171" s="1039">
        <f>IF(ISTEXT(B171),B171,IF(ISBLANK(B171),0,(B171/B155)*M155))</f>
        <v>0</v>
      </c>
      <c r="L171" s="1044">
        <f>+IF(ISTEXT(C171),0,IF(ISBLANK(C171),0,(C171/B155)*M155))</f>
        <v>120</v>
      </c>
      <c r="M171" s="1045">
        <f>+IF(ISTEXT(C171),0,IF(ISBLANK(C171),0,(C171/1000/B155)*M155))</f>
        <v>0.12</v>
      </c>
      <c r="N171" s="23">
        <f>IF(ISTEXT(C171),0,(C171/C180)/1000)</f>
        <v>9.7402597402597407E-2</v>
      </c>
      <c r="O171" s="942"/>
      <c r="P171" s="942"/>
      <c r="Q171" s="942"/>
      <c r="R171" s="1365" t="str">
        <f t="shared" si="5"/>
        <v>Porto rouge</v>
      </c>
      <c r="S171" s="1366">
        <f>(K171/M155)*U155</f>
        <v>0</v>
      </c>
      <c r="T171" s="1367">
        <f>(L171/M155)*U155</f>
        <v>36</v>
      </c>
      <c r="U171" s="943">
        <f>(M171/M155)*U155</f>
        <v>3.6000000000000004E-2</v>
      </c>
      <c r="V171" s="1368">
        <f t="shared" si="4"/>
        <v>9.7402597402597407E-2</v>
      </c>
      <c r="W171" s="5478"/>
      <c r="X171"/>
    </row>
    <row r="172" spans="1:24" ht="18" customHeight="1">
      <c r="A172" s="5357"/>
      <c r="B172" s="1364"/>
      <c r="C172" s="1043">
        <v>250</v>
      </c>
      <c r="D172" s="941" t="s">
        <v>1502</v>
      </c>
      <c r="E172" s="935"/>
      <c r="F172" s="935"/>
      <c r="G172" s="935"/>
      <c r="H172" s="5"/>
      <c r="I172" s="935"/>
      <c r="J172" s="953" t="str">
        <f t="shared" si="3"/>
        <v>Pied de porc cuit</v>
      </c>
      <c r="K172" s="1039">
        <f>IF(ISTEXT(B172),B172,IF(ISBLANK(B172),0,(B172/B155)*M155))</f>
        <v>0</v>
      </c>
      <c r="L172" s="1044">
        <f>+IF(ISTEXT(C172),0,IF(ISBLANK(C172),0,(C172/B155)*M155))</f>
        <v>500</v>
      </c>
      <c r="M172" s="1045">
        <f>+IF(ISTEXT(C172),0,IF(ISBLANK(C172),0,(C172/1000/B155)*M155))</f>
        <v>0.5</v>
      </c>
      <c r="N172" s="23">
        <f>IF(ISTEXT(C172),0,(C172/C180)/1000)</f>
        <v>0.40584415584415584</v>
      </c>
      <c r="O172" s="942"/>
      <c r="P172" s="942"/>
      <c r="Q172" s="942"/>
      <c r="R172" s="1365" t="str">
        <f t="shared" si="5"/>
        <v>Pied de porc cuit</v>
      </c>
      <c r="S172" s="1366">
        <f>(K172/M155)*U155</f>
        <v>0</v>
      </c>
      <c r="T172" s="1367">
        <f>(L172/M155)*U155</f>
        <v>150</v>
      </c>
      <c r="U172" s="943">
        <f>(M172/M155)*U155</f>
        <v>0.15000000000000002</v>
      </c>
      <c r="V172" s="1368">
        <f t="shared" si="4"/>
        <v>0.40584415584415584</v>
      </c>
      <c r="W172" s="5478"/>
      <c r="X172"/>
    </row>
    <row r="173" spans="1:24" ht="18" customHeight="1">
      <c r="A173" s="5357"/>
      <c r="B173" s="1364"/>
      <c r="C173" s="1043">
        <v>1</v>
      </c>
      <c r="D173" s="941" t="s">
        <v>1503</v>
      </c>
      <c r="E173" s="935"/>
      <c r="F173" s="935"/>
      <c r="G173" s="935"/>
      <c r="H173" s="5"/>
      <c r="I173" s="935"/>
      <c r="J173" s="953" t="str">
        <f t="shared" si="3"/>
        <v>Ail en purée</v>
      </c>
      <c r="K173" s="1039">
        <f>IF(ISTEXT(B173),B173,IF(ISBLANK(B173),0,(B173/B155)*M155))</f>
        <v>0</v>
      </c>
      <c r="L173" s="1044">
        <f>+IF(ISTEXT(C173),0,IF(ISBLANK(C173),0,(C173/B155)*M155))</f>
        <v>2</v>
      </c>
      <c r="M173" s="1045">
        <f>+IF(ISTEXT(C173),0,IF(ISBLANK(C173),0,(C173/1000/B155)*M155))</f>
        <v>2E-3</v>
      </c>
      <c r="N173" s="23">
        <f>IF(ISTEXT(C173),0,(C173/C180)/1000)</f>
        <v>1.6233766233766233E-3</v>
      </c>
      <c r="O173" s="942"/>
      <c r="P173" s="942"/>
      <c r="Q173" s="942"/>
      <c r="R173" s="1365" t="str">
        <f t="shared" si="5"/>
        <v>Ail en purée</v>
      </c>
      <c r="S173" s="1366">
        <f>(K173/M155)*U155</f>
        <v>0</v>
      </c>
      <c r="T173" s="1367">
        <f>(L173/M155)*U155</f>
        <v>0.60000000000000009</v>
      </c>
      <c r="U173" s="943">
        <f>(M173/M155)*U155</f>
        <v>6.0000000000000006E-4</v>
      </c>
      <c r="V173" s="1368">
        <f t="shared" si="4"/>
        <v>1.6233766233766233E-3</v>
      </c>
      <c r="W173" s="5478"/>
      <c r="X173"/>
    </row>
    <row r="174" spans="1:24" ht="18" customHeight="1">
      <c r="A174" s="5357"/>
      <c r="B174" s="1364"/>
      <c r="C174" s="1043">
        <v>25</v>
      </c>
      <c r="D174" s="1038" t="s">
        <v>1504</v>
      </c>
      <c r="E174" s="935"/>
      <c r="F174" s="935"/>
      <c r="G174" s="935"/>
      <c r="H174" s="5"/>
      <c r="I174" s="935"/>
      <c r="J174" s="953" t="str">
        <f t="shared" si="3"/>
        <v>Noisettes torréfiées</v>
      </c>
      <c r="K174" s="1039">
        <f>IF(ISTEXT(B174),B174,IF(ISBLANK(B174),0,(B174/B155)*M155))</f>
        <v>0</v>
      </c>
      <c r="L174" s="1044">
        <f>+IF(ISTEXT(C174),0,IF(ISBLANK(C174),0,(C174/B155)*M155))</f>
        <v>50</v>
      </c>
      <c r="M174" s="1045">
        <f>+IF(ISTEXT(C174),0,IF(ISBLANK(C174),0,(C174/1000/B155)*M155))</f>
        <v>0.05</v>
      </c>
      <c r="N174" s="23">
        <f>IF(ISTEXT(C174),0,(C174/C180)/1000)</f>
        <v>4.0584415584415591E-2</v>
      </c>
      <c r="O174" s="942"/>
      <c r="P174" s="942"/>
      <c r="Q174" s="942"/>
      <c r="R174" s="1365" t="str">
        <f t="shared" si="5"/>
        <v>Noisettes torréfiées</v>
      </c>
      <c r="S174" s="1366">
        <f>(K174/M155)*U155</f>
        <v>0</v>
      </c>
      <c r="T174" s="1367">
        <f>(L174/M155)*U155</f>
        <v>15</v>
      </c>
      <c r="U174" s="943">
        <f>(M174/M155)*U155</f>
        <v>1.4999999999999999E-2</v>
      </c>
      <c r="V174" s="1368">
        <f t="shared" si="4"/>
        <v>4.0584415584415591E-2</v>
      </c>
      <c r="W174" s="5478"/>
      <c r="X174"/>
    </row>
    <row r="175" spans="1:24" ht="18" customHeight="1">
      <c r="A175" s="5357"/>
      <c r="B175" s="1364"/>
      <c r="C175" s="1043"/>
      <c r="D175" s="1038"/>
      <c r="E175" s="935"/>
      <c r="F175" s="935"/>
      <c r="G175" s="935"/>
      <c r="H175" s="5"/>
      <c r="I175" s="935"/>
      <c r="J175" s="953">
        <f t="shared" si="3"/>
        <v>0</v>
      </c>
      <c r="K175" s="1039">
        <f>IF(ISTEXT(B175),B175,IF(ISBLANK(B175),0,(B175/B155)*M155))</f>
        <v>0</v>
      </c>
      <c r="L175" s="1044">
        <f>+IF(ISTEXT(C175),0,IF(ISBLANK(C175),0,(C175/B155)*M155))</f>
        <v>0</v>
      </c>
      <c r="M175" s="1045">
        <f>+IF(ISTEXT(C175),0,IF(ISBLANK(C175),0,(C175/1000/B155)*M155))</f>
        <v>0</v>
      </c>
      <c r="N175" s="23">
        <f>IF(ISTEXT(C175),0,(C175/C180)/1000)</f>
        <v>0</v>
      </c>
      <c r="O175" s="942"/>
      <c r="P175" s="942"/>
      <c r="Q175" s="942"/>
      <c r="R175" s="1365">
        <f t="shared" si="5"/>
        <v>0</v>
      </c>
      <c r="S175" s="1366">
        <f>(K175/M155)*U155</f>
        <v>0</v>
      </c>
      <c r="T175" s="1367">
        <f>(L175/M155)*U155</f>
        <v>0</v>
      </c>
      <c r="U175" s="943">
        <f>(M175/M155)*U155</f>
        <v>0</v>
      </c>
      <c r="V175" s="1368">
        <f t="shared" si="4"/>
        <v>0</v>
      </c>
      <c r="W175" s="5478"/>
      <c r="X175"/>
    </row>
    <row r="176" spans="1:24" ht="18" customHeight="1">
      <c r="A176" s="5357"/>
      <c r="B176" s="1364"/>
      <c r="C176" s="1043"/>
      <c r="D176" s="1038" t="s">
        <v>1505</v>
      </c>
      <c r="E176" s="935"/>
      <c r="F176" s="935"/>
      <c r="G176" s="935"/>
      <c r="H176" s="5"/>
      <c r="I176" s="935"/>
      <c r="J176" s="953" t="str">
        <f t="shared" si="3"/>
        <v>Foie gras d’oie cuit QS</v>
      </c>
      <c r="K176" s="1039">
        <f>IF(ISTEXT(B176),B176,IF(ISBLANK(B176),0,(B176/B155)*M155))</f>
        <v>0</v>
      </c>
      <c r="L176" s="1044">
        <f>+IF(ISTEXT(C176),0,IF(ISBLANK(C176),0,(C176/B155)*M155))</f>
        <v>0</v>
      </c>
      <c r="M176" s="1045">
        <f>+IF(ISTEXT(C176),0,IF(ISBLANK(C176),0,(C176/1000/B155)*M155))</f>
        <v>0</v>
      </c>
      <c r="N176" s="23">
        <f>IF(ISTEXT(C176),0,(C176/C180)/1000)</f>
        <v>0</v>
      </c>
      <c r="O176" s="942"/>
      <c r="P176" s="942"/>
      <c r="Q176" s="942"/>
      <c r="R176" s="1365" t="str">
        <f t="shared" si="5"/>
        <v>Foie gras d’oie cuit QS</v>
      </c>
      <c r="S176" s="1366">
        <f>(K176/M155)*U155</f>
        <v>0</v>
      </c>
      <c r="T176" s="1367">
        <f>(L176/M155)*U155</f>
        <v>0</v>
      </c>
      <c r="U176" s="943">
        <f>(M176/M155)*U155</f>
        <v>0</v>
      </c>
      <c r="V176" s="1368">
        <f t="shared" si="4"/>
        <v>0</v>
      </c>
      <c r="W176" s="5478"/>
      <c r="X176"/>
    </row>
    <row r="177" spans="1:24" ht="18" customHeight="1">
      <c r="A177" s="5357"/>
      <c r="B177" s="1364"/>
      <c r="C177" s="1043"/>
      <c r="D177" s="1038"/>
      <c r="E177" s="935"/>
      <c r="F177" s="935"/>
      <c r="G177" s="935"/>
      <c r="H177" s="5"/>
      <c r="I177" s="935"/>
      <c r="J177" s="942">
        <f t="shared" si="3"/>
        <v>0</v>
      </c>
      <c r="K177" s="1039">
        <f>IF(ISTEXT(B177),B177,IF(ISBLANK(B177),0,(B177/B155)*M155))</f>
        <v>0</v>
      </c>
      <c r="L177" s="1044">
        <f>+IF(ISTEXT(C177),0,IF(ISBLANK(C177),0,(C177/B155)*M155))</f>
        <v>0</v>
      </c>
      <c r="M177" s="1045">
        <f>+IF(ISTEXT(C177),0,IF(ISBLANK(C177),0,(C177/1000/B155)*M155))</f>
        <v>0</v>
      </c>
      <c r="N177" s="23">
        <f>IF(ISTEXT(C177),0,(C177/C180)/1000)</f>
        <v>0</v>
      </c>
      <c r="O177" s="942"/>
      <c r="P177" s="942"/>
      <c r="Q177" s="942"/>
      <c r="R177" s="1365">
        <f>D177</f>
        <v>0</v>
      </c>
      <c r="S177" s="1366">
        <f>(K177/M155)*U155</f>
        <v>0</v>
      </c>
      <c r="T177" s="1367">
        <f>(L177/M155)*U155</f>
        <v>0</v>
      </c>
      <c r="U177" s="943">
        <f>(M177/M155)*U155</f>
        <v>0</v>
      </c>
      <c r="V177" s="1368">
        <f t="shared" si="4"/>
        <v>0</v>
      </c>
      <c r="W177" s="5478"/>
      <c r="X177"/>
    </row>
    <row r="178" spans="1:24" ht="18" customHeight="1">
      <c r="A178" s="5357"/>
      <c r="B178" s="1364"/>
      <c r="C178" s="1043"/>
      <c r="D178" s="1038"/>
      <c r="E178" s="935"/>
      <c r="F178" s="935"/>
      <c r="G178" s="935"/>
      <c r="H178" s="5"/>
      <c r="I178" s="935"/>
      <c r="J178" s="942">
        <f t="shared" si="3"/>
        <v>0</v>
      </c>
      <c r="K178" s="1039">
        <f>IF(ISTEXT(B178),B178,IF(ISBLANK(B178),0,(B178/B155)*M155))</f>
        <v>0</v>
      </c>
      <c r="L178" s="1044">
        <f>+IF(ISTEXT(C178),0,IF(ISBLANK(C178),0,(C178/B155)*M155))</f>
        <v>0</v>
      </c>
      <c r="M178" s="1045">
        <f>+IF(ISTEXT(C178),0,IF(ISBLANK(C178),0,(C178/1000/B155)*M155))</f>
        <v>0</v>
      </c>
      <c r="N178" s="23">
        <f>IF(ISTEXT(C178),0,(C178/C180)/1000)</f>
        <v>0</v>
      </c>
      <c r="O178" s="942"/>
      <c r="P178" s="942"/>
      <c r="Q178" s="942"/>
      <c r="R178" s="1365">
        <f>D178</f>
        <v>0</v>
      </c>
      <c r="S178" s="1366">
        <f>(K178/M155)*U155</f>
        <v>0</v>
      </c>
      <c r="T178" s="1367">
        <f>(L178/M155)*U155</f>
        <v>0</v>
      </c>
      <c r="U178" s="943">
        <f>(M178/M155)*U155</f>
        <v>0</v>
      </c>
      <c r="V178" s="1368">
        <f t="shared" si="4"/>
        <v>0</v>
      </c>
      <c r="W178" s="5478"/>
      <c r="X178"/>
    </row>
    <row r="179" spans="1:24" ht="18" customHeight="1">
      <c r="A179" s="5357"/>
      <c r="B179" s="5680" t="s">
        <v>1470</v>
      </c>
      <c r="C179" s="5681"/>
      <c r="D179" s="5681"/>
      <c r="E179" s="5681"/>
      <c r="F179" s="5681"/>
      <c r="G179" s="5681"/>
      <c r="H179" s="5681"/>
      <c r="I179" s="5681"/>
      <c r="J179" s="5681"/>
      <c r="K179" s="5681"/>
      <c r="L179" s="5681"/>
      <c r="M179" s="5681"/>
      <c r="N179" s="5682"/>
      <c r="O179" s="942"/>
      <c r="P179" s="942"/>
      <c r="Q179" s="942"/>
      <c r="R179" s="1365">
        <f>D179</f>
        <v>0</v>
      </c>
      <c r="S179" s="1366">
        <f>(K179/M155)*U155</f>
        <v>0</v>
      </c>
      <c r="T179" s="1367">
        <f>(L179/M155)*U155</f>
        <v>0</v>
      </c>
      <c r="U179" s="943">
        <f>(M179/M155)*U155</f>
        <v>0</v>
      </c>
      <c r="V179" s="1368">
        <f t="shared" si="4"/>
        <v>0</v>
      </c>
      <c r="W179" s="5478"/>
      <c r="X179"/>
    </row>
    <row r="180" spans="1:24" ht="18" customHeight="1">
      <c r="A180" s="5357"/>
      <c r="B180" s="1363"/>
      <c r="C180" s="1026">
        <f>SUM(C165:C179)/1000</f>
        <v>0.61599999999999999</v>
      </c>
      <c r="D180" s="5342" t="s">
        <v>294</v>
      </c>
      <c r="E180" s="5342"/>
      <c r="F180" s="5342"/>
      <c r="G180" s="5342"/>
      <c r="H180" s="5342"/>
      <c r="I180" s="5342"/>
      <c r="J180" s="1046"/>
      <c r="K180" s="1046"/>
      <c r="L180" s="1047">
        <f>SUM(L165:L179)</f>
        <v>1232</v>
      </c>
      <c r="M180" s="1026">
        <f>SUM(M165:M179)</f>
        <v>1.2320000000000002</v>
      </c>
      <c r="N180" s="25">
        <f>SUM(N165:N178)</f>
        <v>1</v>
      </c>
      <c r="O180" s="1375"/>
      <c r="P180" s="1375"/>
      <c r="Q180" s="1375"/>
      <c r="R180" s="1376" t="str">
        <f>D180</f>
        <v xml:space="preserve">POIDS RECETTE </v>
      </c>
      <c r="S180" s="1525">
        <f>(K180/M155)*U155</f>
        <v>0</v>
      </c>
      <c r="T180" s="1526">
        <f>(L180/M155)*U155</f>
        <v>369.6</v>
      </c>
      <c r="U180" s="997">
        <f>(M180/M155)*U155</f>
        <v>0.36960000000000004</v>
      </c>
      <c r="V180" s="1527">
        <f t="shared" si="4"/>
        <v>1</v>
      </c>
      <c r="W180" s="5478"/>
      <c r="X180"/>
    </row>
    <row r="181" spans="1:24" ht="18" customHeight="1">
      <c r="A181" s="5357"/>
      <c r="B181" s="1363"/>
      <c r="C181" s="1381">
        <f>C180*1000</f>
        <v>616</v>
      </c>
      <c r="D181" s="1027"/>
      <c r="E181" s="1027"/>
      <c r="F181" s="1027"/>
      <c r="G181" s="1027"/>
      <c r="H181" s="1027"/>
      <c r="I181" s="1027"/>
      <c r="J181" s="1027"/>
      <c r="K181" s="1027"/>
      <c r="L181" s="1027"/>
      <c r="M181" s="1027"/>
      <c r="N181" s="30"/>
      <c r="O181" s="1332"/>
      <c r="P181" s="1333"/>
      <c r="Q181" s="1333"/>
      <c r="R181" s="1333"/>
      <c r="S181" s="1334"/>
      <c r="T181" s="1334"/>
      <c r="U181" s="1334"/>
      <c r="V181" s="1335"/>
      <c r="W181" s="5478"/>
      <c r="X181"/>
    </row>
    <row r="182" spans="1:24" ht="18" customHeight="1">
      <c r="A182" s="5357"/>
      <c r="B182" s="5676" t="s">
        <v>247</v>
      </c>
      <c r="C182" s="5677"/>
      <c r="D182" s="5677"/>
      <c r="E182" s="5677"/>
      <c r="F182" s="5677"/>
      <c r="G182" s="5677"/>
      <c r="H182" s="5677"/>
      <c r="I182" s="5677"/>
      <c r="J182" s="5677"/>
      <c r="K182" s="5677"/>
      <c r="L182" s="5677"/>
      <c r="M182" s="5677"/>
      <c r="N182" s="5678"/>
      <c r="O182" s="1326"/>
      <c r="P182" s="1326"/>
      <c r="Q182" s="1327"/>
      <c r="R182" s="1328"/>
      <c r="S182" s="1328"/>
      <c r="T182" s="1328"/>
      <c r="U182" s="1328"/>
      <c r="V182" s="1329"/>
      <c r="W182" s="5478"/>
      <c r="X182"/>
    </row>
    <row r="183" spans="1:24" ht="18" customHeight="1">
      <c r="A183" s="5357"/>
      <c r="B183" s="5676"/>
      <c r="C183" s="5677"/>
      <c r="D183" s="5677"/>
      <c r="E183" s="5677"/>
      <c r="F183" s="5677"/>
      <c r="G183" s="5677"/>
      <c r="H183" s="5677"/>
      <c r="I183" s="5677"/>
      <c r="J183" s="5677"/>
      <c r="K183" s="5677"/>
      <c r="L183" s="5677"/>
      <c r="M183" s="5677"/>
      <c r="N183" s="5678"/>
      <c r="O183" s="1326"/>
      <c r="P183" s="1326"/>
      <c r="Q183" s="1327"/>
      <c r="R183" s="1328"/>
      <c r="S183" s="1328"/>
      <c r="T183" s="1328"/>
      <c r="U183" s="1328"/>
      <c r="V183" s="1329"/>
      <c r="W183" s="5478"/>
      <c r="X183"/>
    </row>
    <row r="184" spans="1:24" ht="18" customHeight="1">
      <c r="A184" s="5357"/>
      <c r="B184" s="1530" t="s">
        <v>1494</v>
      </c>
      <c r="C184" s="928"/>
      <c r="D184" s="929"/>
      <c r="E184" s="930"/>
      <c r="F184" s="927"/>
      <c r="G184" s="927"/>
      <c r="H184" s="927"/>
      <c r="I184" s="927"/>
      <c r="J184" s="927"/>
      <c r="K184" s="927"/>
      <c r="L184" s="927"/>
      <c r="M184" s="927"/>
      <c r="N184" s="27"/>
      <c r="O184" s="1326"/>
      <c r="P184" s="1326"/>
      <c r="Q184" s="1327"/>
      <c r="R184" s="1328"/>
      <c r="S184" s="1328"/>
      <c r="T184" s="1328"/>
      <c r="U184" s="1328"/>
      <c r="V184" s="1329"/>
      <c r="W184" s="5478"/>
      <c r="X184"/>
    </row>
    <row r="185" spans="1:24" ht="18" customHeight="1">
      <c r="A185" s="5357"/>
      <c r="B185" s="1534"/>
      <c r="C185" s="931"/>
      <c r="D185" s="932"/>
      <c r="E185" s="927"/>
      <c r="F185" s="933"/>
      <c r="G185" s="933"/>
      <c r="H185" s="933"/>
      <c r="I185" s="933"/>
      <c r="J185" s="933"/>
      <c r="K185" s="933"/>
      <c r="L185" s="933"/>
      <c r="M185" s="933"/>
      <c r="N185" s="28"/>
      <c r="O185" s="1326"/>
      <c r="P185" s="1326"/>
      <c r="Q185" s="1327"/>
      <c r="R185" s="1328"/>
      <c r="S185" s="1328"/>
      <c r="T185" s="1328"/>
      <c r="U185" s="1328"/>
      <c r="V185" s="1329"/>
      <c r="W185" s="5478"/>
      <c r="X185"/>
    </row>
    <row r="186" spans="1:24" ht="18" customHeight="1">
      <c r="A186" s="5357"/>
      <c r="B186" s="1426" t="s">
        <v>27</v>
      </c>
      <c r="C186" s="935" t="s">
        <v>1506</v>
      </c>
      <c r="D186" s="935"/>
      <c r="E186" s="935"/>
      <c r="F186" s="935"/>
      <c r="G186" s="935"/>
      <c r="H186" s="935"/>
      <c r="I186" s="935"/>
      <c r="J186" s="935"/>
      <c r="K186" s="935"/>
      <c r="L186" s="935"/>
      <c r="M186" s="935"/>
      <c r="N186" s="1392"/>
      <c r="O186" s="1326"/>
      <c r="P186" s="1326"/>
      <c r="Q186" s="1327"/>
      <c r="R186" s="1328"/>
      <c r="S186" s="1328"/>
      <c r="T186" s="1328"/>
      <c r="U186" s="1328"/>
      <c r="V186" s="1329"/>
      <c r="W186" s="5478"/>
      <c r="X186"/>
    </row>
    <row r="187" spans="1:24" ht="18" customHeight="1">
      <c r="A187" s="5357"/>
      <c r="B187" s="1426" t="s">
        <v>30</v>
      </c>
      <c r="C187" s="935" t="s">
        <v>1507</v>
      </c>
      <c r="D187" s="935"/>
      <c r="E187" s="935"/>
      <c r="F187" s="935"/>
      <c r="G187" s="935"/>
      <c r="H187" s="935"/>
      <c r="I187" s="935"/>
      <c r="J187" s="935"/>
      <c r="K187" s="935"/>
      <c r="L187" s="935"/>
      <c r="M187" s="935"/>
      <c r="N187" s="1392"/>
      <c r="O187" s="1326"/>
      <c r="P187" s="1326"/>
      <c r="Q187" s="1327"/>
      <c r="R187" s="1328"/>
      <c r="S187" s="1328"/>
      <c r="T187" s="1328"/>
      <c r="U187" s="1328"/>
      <c r="V187" s="1329"/>
      <c r="W187" s="5478"/>
      <c r="X187"/>
    </row>
    <row r="188" spans="1:24" ht="18" customHeight="1">
      <c r="A188" s="5357"/>
      <c r="B188" s="1426" t="s">
        <v>248</v>
      </c>
      <c r="C188" s="935" t="s">
        <v>1508</v>
      </c>
      <c r="D188" s="935"/>
      <c r="E188" s="935"/>
      <c r="F188" s="935"/>
      <c r="G188" s="935"/>
      <c r="H188" s="935"/>
      <c r="I188" s="935"/>
      <c r="J188" s="935"/>
      <c r="K188" s="935"/>
      <c r="L188" s="935"/>
      <c r="M188" s="935"/>
      <c r="N188" s="1392"/>
      <c r="O188" s="1326"/>
      <c r="P188" s="1326"/>
      <c r="Q188" s="1327"/>
      <c r="R188" s="1328"/>
      <c r="S188" s="1328"/>
      <c r="T188" s="1328"/>
      <c r="U188" s="1328"/>
      <c r="V188" s="1329"/>
      <c r="W188" s="5478"/>
      <c r="X188"/>
    </row>
    <row r="189" spans="1:24" ht="18" customHeight="1">
      <c r="A189" s="5357"/>
      <c r="B189" s="1426" t="s">
        <v>12</v>
      </c>
      <c r="C189" s="935" t="s">
        <v>1509</v>
      </c>
      <c r="D189" s="935"/>
      <c r="E189" s="935"/>
      <c r="F189" s="935"/>
      <c r="G189" s="935"/>
      <c r="H189" s="935"/>
      <c r="I189" s="935"/>
      <c r="J189" s="935"/>
      <c r="K189" s="935"/>
      <c r="L189" s="935"/>
      <c r="M189" s="935"/>
      <c r="N189" s="1392"/>
      <c r="O189" s="1326"/>
      <c r="P189" s="1326"/>
      <c r="Q189" s="1327"/>
      <c r="R189" s="1328"/>
      <c r="S189" s="1328"/>
      <c r="T189" s="1328"/>
      <c r="U189" s="1328"/>
      <c r="V189" s="1329"/>
      <c r="W189" s="5478"/>
      <c r="X189"/>
    </row>
    <row r="190" spans="1:24" ht="18" customHeight="1">
      <c r="A190" s="5357"/>
      <c r="B190" s="1426" t="s">
        <v>13</v>
      </c>
      <c r="C190" s="935" t="s">
        <v>1510</v>
      </c>
      <c r="D190" s="935"/>
      <c r="E190" s="935"/>
      <c r="F190" s="935"/>
      <c r="G190" s="935"/>
      <c r="H190" s="935"/>
      <c r="I190" s="935"/>
      <c r="J190" s="935"/>
      <c r="K190" s="935"/>
      <c r="L190" s="935"/>
      <c r="M190" s="935"/>
      <c r="N190" s="1392"/>
      <c r="O190" s="1326"/>
      <c r="P190" s="1326"/>
      <c r="Q190" s="1327"/>
      <c r="R190" s="1328"/>
      <c r="S190" s="1328"/>
      <c r="T190" s="1328"/>
      <c r="U190" s="1328"/>
      <c r="V190" s="1329"/>
      <c r="W190" s="5478"/>
      <c r="X190"/>
    </row>
    <row r="191" spans="1:24" ht="18" customHeight="1">
      <c r="A191" s="5357"/>
      <c r="B191" s="1426" t="s">
        <v>15</v>
      </c>
      <c r="C191" s="935" t="s">
        <v>1511</v>
      </c>
      <c r="D191" s="935"/>
      <c r="E191" s="935"/>
      <c r="F191" s="935"/>
      <c r="G191" s="935"/>
      <c r="H191" s="935"/>
      <c r="I191" s="935"/>
      <c r="J191" s="935"/>
      <c r="K191" s="935"/>
      <c r="L191" s="935"/>
      <c r="M191" s="935"/>
      <c r="N191" s="1392"/>
      <c r="O191" s="1326"/>
      <c r="P191" s="1326"/>
      <c r="Q191" s="1327"/>
      <c r="R191" s="1328"/>
      <c r="S191" s="1328"/>
      <c r="T191" s="1328"/>
      <c r="U191" s="1328"/>
      <c r="V191" s="1329"/>
      <c r="W191" s="5478"/>
      <c r="X191"/>
    </row>
    <row r="192" spans="1:24" ht="18" customHeight="1">
      <c r="A192" s="5357"/>
      <c r="B192" s="1426" t="s">
        <v>281</v>
      </c>
      <c r="C192" s="935" t="s">
        <v>1512</v>
      </c>
      <c r="D192" s="935"/>
      <c r="E192" s="935"/>
      <c r="F192" s="935"/>
      <c r="G192" s="935"/>
      <c r="H192" s="935"/>
      <c r="I192" s="935"/>
      <c r="J192" s="935"/>
      <c r="K192" s="935"/>
      <c r="L192" s="935"/>
      <c r="M192" s="935"/>
      <c r="N192" s="1392"/>
      <c r="O192" s="1326"/>
      <c r="P192" s="1326"/>
      <c r="Q192" s="1327"/>
      <c r="R192" s="1328"/>
      <c r="S192" s="1328"/>
      <c r="T192" s="1328"/>
      <c r="U192" s="1328"/>
      <c r="V192" s="1329"/>
      <c r="W192" s="5478"/>
      <c r="X192"/>
    </row>
    <row r="193" spans="1:24" ht="18" customHeight="1">
      <c r="A193" s="5357"/>
      <c r="B193" s="1535" t="s">
        <v>322</v>
      </c>
      <c r="C193" s="935" t="s">
        <v>1513</v>
      </c>
      <c r="D193" s="935"/>
      <c r="E193" s="935"/>
      <c r="F193" s="935"/>
      <c r="G193" s="935"/>
      <c r="H193" s="935"/>
      <c r="I193" s="935"/>
      <c r="J193" s="935"/>
      <c r="K193" s="935"/>
      <c r="L193" s="935"/>
      <c r="M193" s="935"/>
      <c r="N193" s="1392"/>
      <c r="O193" s="1326"/>
      <c r="P193" s="1326"/>
      <c r="Q193" s="1327"/>
      <c r="R193" s="1328"/>
      <c r="S193" s="1328"/>
      <c r="T193" s="1328"/>
      <c r="U193" s="1328"/>
      <c r="V193" s="1329"/>
      <c r="W193" s="5478"/>
      <c r="X193"/>
    </row>
    <row r="194" spans="1:24" ht="18" customHeight="1">
      <c r="A194" s="5357"/>
      <c r="B194" s="1535" t="s">
        <v>323</v>
      </c>
      <c r="C194" s="935" t="s">
        <v>1514</v>
      </c>
      <c r="D194" s="935"/>
      <c r="E194" s="935"/>
      <c r="F194" s="935"/>
      <c r="G194" s="935"/>
      <c r="H194" s="935"/>
      <c r="I194" s="935"/>
      <c r="J194" s="935"/>
      <c r="K194" s="935"/>
      <c r="L194" s="935"/>
      <c r="M194" s="935"/>
      <c r="N194" s="1392"/>
      <c r="O194" s="1326"/>
      <c r="P194" s="1326"/>
      <c r="Q194" s="1327"/>
      <c r="R194" s="1328"/>
      <c r="S194" s="1328"/>
      <c r="T194" s="1328"/>
      <c r="U194" s="1328"/>
      <c r="V194" s="1329"/>
      <c r="W194" s="5478"/>
      <c r="X194"/>
    </row>
    <row r="195" spans="1:24" ht="18" customHeight="1">
      <c r="A195" s="5357"/>
      <c r="B195" s="1426"/>
      <c r="C195" s="935" t="s">
        <v>1515</v>
      </c>
      <c r="D195" s="935"/>
      <c r="E195" s="935"/>
      <c r="F195" s="935"/>
      <c r="G195" s="935"/>
      <c r="H195" s="935"/>
      <c r="I195" s="935"/>
      <c r="J195" s="935"/>
      <c r="K195" s="935"/>
      <c r="L195" s="935"/>
      <c r="M195" s="935"/>
      <c r="N195" s="1392"/>
      <c r="O195" s="1326"/>
      <c r="P195" s="1326"/>
      <c r="Q195" s="1327"/>
      <c r="R195" s="1328"/>
      <c r="S195" s="1328"/>
      <c r="T195" s="1328"/>
      <c r="U195" s="1328"/>
      <c r="V195" s="1329"/>
      <c r="W195" s="5478"/>
      <c r="X195"/>
    </row>
    <row r="196" spans="1:24" ht="18" customHeight="1">
      <c r="A196" s="5357"/>
      <c r="B196" s="1426" t="s">
        <v>282</v>
      </c>
      <c r="C196" s="935" t="s">
        <v>1516</v>
      </c>
      <c r="D196" s="935"/>
      <c r="E196" s="935"/>
      <c r="F196" s="935"/>
      <c r="G196" s="935"/>
      <c r="H196" s="935"/>
      <c r="I196" s="935"/>
      <c r="J196" s="935"/>
      <c r="K196" s="935"/>
      <c r="L196" s="935"/>
      <c r="M196" s="935"/>
      <c r="N196" s="1392"/>
      <c r="O196" s="1326"/>
      <c r="P196" s="1326"/>
      <c r="Q196" s="1327"/>
      <c r="R196" s="1328"/>
      <c r="S196" s="1328"/>
      <c r="T196" s="1328"/>
      <c r="U196" s="1328"/>
      <c r="V196" s="1329"/>
      <c r="W196" s="5478"/>
      <c r="X196"/>
    </row>
    <row r="197" spans="1:24" ht="18" customHeight="1">
      <c r="A197" s="5357"/>
      <c r="B197" s="1426" t="s">
        <v>328</v>
      </c>
      <c r="C197" s="935" t="s">
        <v>1517</v>
      </c>
      <c r="D197" s="935"/>
      <c r="E197" s="935"/>
      <c r="F197" s="935"/>
      <c r="G197" s="935"/>
      <c r="H197" s="935"/>
      <c r="I197" s="935"/>
      <c r="J197" s="935"/>
      <c r="K197" s="935"/>
      <c r="L197" s="935"/>
      <c r="M197" s="935"/>
      <c r="N197" s="1392"/>
      <c r="O197" s="1326"/>
      <c r="P197" s="1326"/>
      <c r="Q197" s="1327"/>
      <c r="R197" s="1328"/>
      <c r="S197" s="1328"/>
      <c r="T197" s="1328"/>
      <c r="U197" s="1328"/>
      <c r="V197" s="1329"/>
      <c r="W197" s="5478"/>
      <c r="X197"/>
    </row>
    <row r="198" spans="1:24" ht="18" customHeight="1">
      <c r="A198" s="5357"/>
      <c r="B198" s="1426" t="s">
        <v>329</v>
      </c>
      <c r="C198" s="935" t="s">
        <v>1518</v>
      </c>
      <c r="D198" s="935"/>
      <c r="E198" s="935"/>
      <c r="F198" s="935"/>
      <c r="G198" s="935"/>
      <c r="H198" s="935"/>
      <c r="I198" s="935"/>
      <c r="J198" s="935"/>
      <c r="K198" s="935"/>
      <c r="L198" s="935"/>
      <c r="M198" s="935"/>
      <c r="N198" s="1392"/>
      <c r="O198" s="1326"/>
      <c r="P198" s="1326"/>
      <c r="Q198" s="1327"/>
      <c r="R198" s="1328"/>
      <c r="S198" s="1328"/>
      <c r="T198" s="1328"/>
      <c r="U198" s="1328"/>
      <c r="V198" s="1329"/>
      <c r="W198" s="5478"/>
      <c r="X198" s="529"/>
    </row>
    <row r="199" spans="1:24" ht="18" customHeight="1">
      <c r="A199" s="5357"/>
      <c r="B199" s="1426" t="s">
        <v>330</v>
      </c>
      <c r="C199" s="935" t="s">
        <v>1519</v>
      </c>
      <c r="D199" s="935"/>
      <c r="E199" s="935"/>
      <c r="F199" s="935"/>
      <c r="G199" s="935"/>
      <c r="H199" s="935"/>
      <c r="I199" s="935"/>
      <c r="J199" s="935"/>
      <c r="K199" s="935"/>
      <c r="L199" s="935"/>
      <c r="M199" s="935"/>
      <c r="N199" s="1392"/>
      <c r="O199" s="1326"/>
      <c r="P199" s="1326"/>
      <c r="Q199" s="1327"/>
      <c r="R199" s="1328"/>
      <c r="S199" s="1328"/>
      <c r="T199" s="1328"/>
      <c r="U199" s="1328"/>
      <c r="V199" s="1329"/>
      <c r="W199" s="5478"/>
      <c r="X199" s="529"/>
    </row>
    <row r="200" spans="1:24" ht="18" customHeight="1">
      <c r="A200" s="5357"/>
      <c r="B200" s="1426"/>
      <c r="C200" s="935"/>
      <c r="D200" s="935"/>
      <c r="E200" s="935"/>
      <c r="F200" s="935"/>
      <c r="G200" s="935"/>
      <c r="H200" s="935"/>
      <c r="I200" s="935"/>
      <c r="J200" s="935"/>
      <c r="K200" s="935"/>
      <c r="L200" s="935"/>
      <c r="M200" s="935"/>
      <c r="N200" s="1392"/>
      <c r="O200" s="1326"/>
      <c r="P200" s="1326"/>
      <c r="Q200" s="1327"/>
      <c r="R200" s="1328"/>
      <c r="S200" s="1328"/>
      <c r="T200" s="1328"/>
      <c r="U200" s="1328"/>
      <c r="V200" s="1329"/>
      <c r="W200" s="5478"/>
      <c r="X200" s="529"/>
    </row>
    <row r="201" spans="1:24" ht="18" customHeight="1">
      <c r="A201" s="5357"/>
      <c r="B201" s="1530" t="s">
        <v>1494</v>
      </c>
      <c r="C201" s="935"/>
      <c r="D201" s="935"/>
      <c r="E201" s="935"/>
      <c r="F201" s="935"/>
      <c r="G201" s="935"/>
      <c r="H201" s="935"/>
      <c r="I201" s="935"/>
      <c r="J201" s="935"/>
      <c r="K201" s="935"/>
      <c r="L201" s="935"/>
      <c r="M201" s="935"/>
      <c r="N201" s="1392"/>
      <c r="O201" s="1326"/>
      <c r="P201" s="1326"/>
      <c r="Q201" s="1327"/>
      <c r="R201" s="1328"/>
      <c r="S201" s="1328"/>
      <c r="T201" s="1328"/>
      <c r="U201" s="1328"/>
      <c r="V201" s="1329"/>
      <c r="W201" s="5478"/>
      <c r="X201" s="529"/>
    </row>
    <row r="202" spans="1:24" ht="18" customHeight="1">
      <c r="A202" s="5357"/>
      <c r="B202" s="1426"/>
      <c r="C202" s="935"/>
      <c r="D202" s="935"/>
      <c r="E202" s="935"/>
      <c r="F202" s="935"/>
      <c r="G202" s="935"/>
      <c r="H202" s="935"/>
      <c r="I202" s="935"/>
      <c r="J202" s="935"/>
      <c r="K202" s="935"/>
      <c r="L202" s="935"/>
      <c r="M202" s="935"/>
      <c r="N202" s="1392"/>
      <c r="O202" s="1326"/>
      <c r="P202" s="1326"/>
      <c r="Q202" s="1327"/>
      <c r="R202" s="1328"/>
      <c r="S202" s="1328"/>
      <c r="T202" s="1328"/>
      <c r="U202" s="1328"/>
      <c r="V202" s="1329"/>
      <c r="W202" s="5478"/>
      <c r="X202" s="529"/>
    </row>
    <row r="203" spans="1:24" ht="18" customHeight="1">
      <c r="A203" s="5357"/>
      <c r="B203" s="5325"/>
      <c r="C203" s="5326"/>
      <c r="D203" s="5326"/>
      <c r="E203" s="5326"/>
      <c r="F203" s="5326"/>
      <c r="G203" s="5326"/>
      <c r="H203" s="5326"/>
      <c r="I203" s="5326"/>
      <c r="J203" s="5326"/>
      <c r="K203" s="5326"/>
      <c r="L203" s="5326"/>
      <c r="M203" s="5326"/>
      <c r="N203" s="5327"/>
      <c r="O203" s="1326"/>
      <c r="P203" s="1326"/>
      <c r="Q203" s="1327"/>
      <c r="R203" s="1328"/>
      <c r="S203" s="1328"/>
      <c r="T203" s="1328"/>
      <c r="U203" s="1328"/>
      <c r="V203" s="1329"/>
      <c r="W203" s="5478"/>
      <c r="X203" s="529"/>
    </row>
    <row r="204" spans="1:24" ht="18" customHeight="1">
      <c r="A204" s="5357"/>
      <c r="B204" s="1393" t="s">
        <v>248</v>
      </c>
      <c r="C204" s="1394" t="s">
        <v>272</v>
      </c>
      <c r="D204" s="5469" t="s">
        <v>1495</v>
      </c>
      <c r="E204" s="5329"/>
      <c r="F204" s="5329"/>
      <c r="G204" s="5329"/>
      <c r="H204" s="5329"/>
      <c r="I204" s="5329"/>
      <c r="J204" s="5329"/>
      <c r="K204" s="5329"/>
      <c r="L204" s="5329"/>
      <c r="M204" s="5329"/>
      <c r="N204" s="5330"/>
      <c r="O204" s="1326"/>
      <c r="P204" s="1326"/>
      <c r="Q204" s="1327"/>
      <c r="R204" s="1328"/>
      <c r="S204" s="1328"/>
      <c r="T204" s="1328"/>
      <c r="U204" s="1328"/>
      <c r="V204" s="1329"/>
      <c r="W204" s="5478"/>
      <c r="X204" s="529"/>
    </row>
    <row r="205" spans="1:24" ht="18" customHeight="1">
      <c r="A205" s="5357"/>
      <c r="B205" s="5331"/>
      <c r="C205" s="5332"/>
      <c r="D205" s="5332"/>
      <c r="E205" s="5332"/>
      <c r="F205" s="5332"/>
      <c r="G205" s="5332"/>
      <c r="H205" s="5332"/>
      <c r="I205" s="5332"/>
      <c r="J205" s="5332"/>
      <c r="K205" s="5332"/>
      <c r="L205" s="5332"/>
      <c r="M205" s="5332"/>
      <c r="N205" s="5333"/>
      <c r="O205" s="1326"/>
      <c r="P205" s="1326"/>
      <c r="Q205" s="1327"/>
      <c r="R205" s="1328"/>
      <c r="S205" s="1328"/>
      <c r="T205" s="1328"/>
      <c r="U205" s="1328"/>
      <c r="V205" s="1329"/>
      <c r="W205" s="5478"/>
      <c r="X205" s="529"/>
    </row>
    <row r="206" spans="1:24" ht="18" customHeight="1">
      <c r="A206" s="5357"/>
      <c r="B206" s="24" t="s">
        <v>253</v>
      </c>
      <c r="C206" s="5320" t="str">
        <f ca="1">CELL("nomfichier")</f>
        <v>E:\0-UPRT\1-UPRT.FR-SITE-WEB\ff-fiches-fabrications\ff-fiches-fabrication-maj-08-2020\[ff-14.B-restauration-10.postits-portions.xlsx]Nota</v>
      </c>
      <c r="D206" s="5320"/>
      <c r="E206" s="5320"/>
      <c r="F206" s="5320"/>
      <c r="G206" s="5320"/>
      <c r="H206" s="5320"/>
      <c r="I206" s="5320"/>
      <c r="J206" s="5320"/>
      <c r="K206" s="5320"/>
      <c r="L206" s="5320"/>
      <c r="M206" s="5320"/>
      <c r="N206" s="5321"/>
      <c r="O206" s="1326"/>
      <c r="P206" s="1326"/>
      <c r="Q206" s="1327"/>
      <c r="R206" s="1328"/>
      <c r="S206" s="1328"/>
      <c r="T206" s="1328"/>
      <c r="U206" s="1328"/>
      <c r="V206" s="1329"/>
      <c r="W206" s="5478"/>
      <c r="X206" s="529"/>
    </row>
    <row r="207" spans="1:24" ht="18" customHeight="1">
      <c r="A207" s="5357"/>
      <c r="B207" s="1325" t="s">
        <v>255</v>
      </c>
      <c r="C207" s="5299" t="s">
        <v>1270</v>
      </c>
      <c r="D207" s="5299"/>
      <c r="E207" s="5299"/>
      <c r="F207" s="5299"/>
      <c r="G207" s="5299"/>
      <c r="H207" s="5299"/>
      <c r="I207" s="5299"/>
      <c r="J207" s="5299"/>
      <c r="K207" s="5299"/>
      <c r="L207" s="5299"/>
      <c r="M207" s="5299"/>
      <c r="N207" s="5322"/>
      <c r="O207" s="1326"/>
      <c r="P207" s="1326"/>
      <c r="Q207" s="1327"/>
      <c r="R207" s="1328"/>
      <c r="S207" s="1328"/>
      <c r="T207" s="1328"/>
      <c r="U207" s="1328"/>
      <c r="V207" s="1329"/>
      <c r="W207" s="5478"/>
      <c r="X207" s="529"/>
    </row>
    <row r="208" spans="1:24" ht="18" customHeight="1" thickBot="1">
      <c r="A208" s="5357"/>
      <c r="B208" s="5300" t="s">
        <v>258</v>
      </c>
      <c r="C208" s="5052"/>
      <c r="D208" s="5052"/>
      <c r="E208" s="5052"/>
      <c r="F208" s="5052"/>
      <c r="G208" s="5052"/>
      <c r="H208" s="5052"/>
      <c r="I208" s="5052"/>
      <c r="J208" s="5052"/>
      <c r="K208" s="5052"/>
      <c r="L208" s="5052"/>
      <c r="M208" s="5052"/>
      <c r="N208" s="5301"/>
      <c r="O208" s="1326"/>
      <c r="P208" s="1326"/>
      <c r="Q208" s="1327"/>
      <c r="R208" s="1328"/>
      <c r="S208" s="1328"/>
      <c r="T208" s="1328"/>
      <c r="U208" s="1328"/>
      <c r="V208" s="1329"/>
      <c r="W208" s="5478"/>
      <c r="X208" s="529"/>
    </row>
    <row r="209" spans="1:24" ht="18" customHeight="1">
      <c r="A209" s="1402"/>
      <c r="B209" s="1403"/>
      <c r="C209" s="1403"/>
      <c r="D209" s="1404"/>
      <c r="E209" s="1072"/>
      <c r="F209" s="1405"/>
      <c r="G209" s="1406"/>
      <c r="H209" s="1406"/>
      <c r="I209" s="1406"/>
      <c r="J209" s="1406"/>
      <c r="K209" s="1407"/>
      <c r="L209" s="1407"/>
      <c r="M209" s="1407"/>
      <c r="N209" s="1407"/>
      <c r="O209" s="1408"/>
      <c r="P209" s="1408"/>
      <c r="Q209" s="1408"/>
      <c r="R209" s="1408"/>
      <c r="S209" s="1408"/>
      <c r="T209" s="1408"/>
      <c r="U209" s="1408"/>
      <c r="V209" s="1408"/>
      <c r="W209" s="5478"/>
      <c r="X209" s="529"/>
    </row>
    <row r="210" spans="1:24" ht="18" customHeight="1">
      <c r="A210" s="1402"/>
      <c r="B210" s="1403"/>
      <c r="C210" s="1403"/>
      <c r="D210" s="1404"/>
      <c r="E210" s="1072"/>
      <c r="F210" s="1405"/>
      <c r="G210" s="1406"/>
      <c r="H210" s="1406"/>
      <c r="I210" s="1406"/>
      <c r="J210" s="1406"/>
      <c r="K210" s="1407"/>
      <c r="L210" s="1407"/>
      <c r="M210" s="1407"/>
      <c r="N210" s="1407"/>
      <c r="O210" s="1408"/>
      <c r="P210" s="1408"/>
      <c r="Q210" s="1408"/>
      <c r="R210" s="1408"/>
      <c r="S210" s="1408"/>
      <c r="T210" s="1408"/>
      <c r="U210" s="1408"/>
      <c r="V210" s="1408"/>
      <c r="W210" s="5478"/>
      <c r="X210" s="529"/>
    </row>
    <row r="211" spans="1:24" ht="18" customHeight="1" thickBot="1">
      <c r="A211" s="1436"/>
      <c r="B211" s="1437"/>
      <c r="C211" s="1437"/>
      <c r="D211" s="1438"/>
      <c r="E211" s="1439"/>
      <c r="F211" s="1405"/>
      <c r="G211" s="1406"/>
      <c r="H211" s="1406"/>
      <c r="I211" s="1406"/>
      <c r="J211" s="1406"/>
      <c r="K211" s="1407"/>
      <c r="L211" s="1407"/>
      <c r="M211" s="1407"/>
      <c r="N211" s="1407"/>
      <c r="O211" s="1408"/>
      <c r="P211" s="1408"/>
      <c r="Q211" s="1408"/>
      <c r="R211" s="1408"/>
      <c r="S211" s="1408"/>
      <c r="T211" s="1408"/>
      <c r="U211" s="1408"/>
      <c r="V211" s="1408"/>
      <c r="W211" s="5478"/>
      <c r="X211" s="529"/>
    </row>
    <row r="212" spans="1:24" ht="18" customHeight="1">
      <c r="A212" s="5399" t="s">
        <v>243</v>
      </c>
      <c r="B212" s="5401" t="s">
        <v>1520</v>
      </c>
      <c r="C212" s="5402"/>
      <c r="D212" s="5402"/>
      <c r="E212" s="5402"/>
      <c r="F212" s="5402"/>
      <c r="G212" s="5402"/>
      <c r="H212" s="5402"/>
      <c r="I212" s="5402"/>
      <c r="J212" s="5402"/>
      <c r="K212" s="5402"/>
      <c r="L212" s="5402"/>
      <c r="M212" s="5402"/>
      <c r="N212" s="5405">
        <v>1</v>
      </c>
      <c r="O212" s="5369" t="str">
        <f>B212</f>
        <v>Glaçage au Porto pour "bouchée" de boudin noir</v>
      </c>
      <c r="P212" s="5370"/>
      <c r="Q212" s="5370"/>
      <c r="R212" s="5370"/>
      <c r="S212" s="5370"/>
      <c r="T212" s="5370"/>
      <c r="U212" s="5370"/>
      <c r="V212" s="5371"/>
      <c r="W212" s="5478"/>
      <c r="X212" s="529"/>
    </row>
    <row r="213" spans="1:24" ht="18" customHeight="1">
      <c r="A213" s="5400"/>
      <c r="B213" s="5403"/>
      <c r="C213" s="5404"/>
      <c r="D213" s="5404"/>
      <c r="E213" s="5404"/>
      <c r="F213" s="5404"/>
      <c r="G213" s="5404"/>
      <c r="H213" s="5404"/>
      <c r="I213" s="5404"/>
      <c r="J213" s="5404"/>
      <c r="K213" s="5404"/>
      <c r="L213" s="5404"/>
      <c r="M213" s="5404"/>
      <c r="N213" s="5406"/>
      <c r="O213" s="5369"/>
      <c r="P213" s="5370"/>
      <c r="Q213" s="5370"/>
      <c r="R213" s="5370"/>
      <c r="S213" s="5370"/>
      <c r="T213" s="5370"/>
      <c r="U213" s="5370"/>
      <c r="V213" s="5371"/>
      <c r="W213" s="5478"/>
      <c r="X213" s="529"/>
    </row>
    <row r="214" spans="1:24" ht="18" customHeight="1">
      <c r="A214" s="5400"/>
      <c r="B214" s="5403"/>
      <c r="C214" s="5404"/>
      <c r="D214" s="5404"/>
      <c r="E214" s="5404"/>
      <c r="F214" s="5404"/>
      <c r="G214" s="5404"/>
      <c r="H214" s="5404"/>
      <c r="I214" s="5404"/>
      <c r="J214" s="5404"/>
      <c r="K214" s="5404"/>
      <c r="L214" s="5404"/>
      <c r="M214" s="5404"/>
      <c r="N214" s="5406"/>
      <c r="O214" s="5369"/>
      <c r="P214" s="5370"/>
      <c r="Q214" s="5370"/>
      <c r="R214" s="5370"/>
      <c r="S214" s="5370"/>
      <c r="T214" s="5370"/>
      <c r="U214" s="5370"/>
      <c r="V214" s="5371"/>
      <c r="W214" s="5478"/>
      <c r="X214" s="529"/>
    </row>
    <row r="215" spans="1:24" ht="18" customHeight="1">
      <c r="A215" s="5357"/>
      <c r="B215" s="5358" t="s">
        <v>277</v>
      </c>
      <c r="C215" s="5359"/>
      <c r="D215" s="5683" t="s">
        <v>1454</v>
      </c>
      <c r="E215" s="5683"/>
      <c r="F215" s="5683"/>
      <c r="G215" s="5683"/>
      <c r="H215" s="5683"/>
      <c r="I215" s="5683"/>
      <c r="J215" s="5683"/>
      <c r="K215" s="5683"/>
      <c r="L215" s="5683"/>
      <c r="M215" s="5683"/>
      <c r="N215" s="5684"/>
      <c r="O215" s="5369" t="str">
        <f>D215</f>
        <v>PRESSÉ DE L'ANTOINE</v>
      </c>
      <c r="P215" s="5370"/>
      <c r="Q215" s="5370"/>
      <c r="R215" s="5370"/>
      <c r="S215" s="5370"/>
      <c r="T215" s="5370"/>
      <c r="U215" s="5370"/>
      <c r="V215" s="5371"/>
      <c r="W215" s="5478"/>
      <c r="X215" s="529"/>
    </row>
    <row r="216" spans="1:24" ht="18" customHeight="1">
      <c r="A216" s="5357"/>
      <c r="B216" s="5358"/>
      <c r="C216" s="5359"/>
      <c r="D216" s="5683"/>
      <c r="E216" s="5683"/>
      <c r="F216" s="5683"/>
      <c r="G216" s="5683"/>
      <c r="H216" s="5683"/>
      <c r="I216" s="5683"/>
      <c r="J216" s="5683"/>
      <c r="K216" s="5683"/>
      <c r="L216" s="5683"/>
      <c r="M216" s="5683"/>
      <c r="N216" s="5684"/>
      <c r="O216" s="5369"/>
      <c r="P216" s="5370"/>
      <c r="Q216" s="5370"/>
      <c r="R216" s="5370"/>
      <c r="S216" s="5370"/>
      <c r="T216" s="5370"/>
      <c r="U216" s="5370"/>
      <c r="V216" s="5371"/>
      <c r="W216" s="5478"/>
      <c r="X216" s="529"/>
    </row>
    <row r="217" spans="1:24" ht="18" customHeight="1">
      <c r="A217" s="5357"/>
      <c r="B217" s="5366" t="s">
        <v>1455</v>
      </c>
      <c r="C217" s="5367"/>
      <c r="D217" s="5367"/>
      <c r="E217" s="5367"/>
      <c r="F217" s="5367"/>
      <c r="G217" s="5367"/>
      <c r="H217" s="5367"/>
      <c r="I217" s="5367"/>
      <c r="J217" s="5367"/>
      <c r="K217" s="5367"/>
      <c r="L217" s="5367"/>
      <c r="M217" s="5367"/>
      <c r="N217" s="5368"/>
      <c r="O217" s="5369" t="str">
        <f>B217</f>
        <v>Pôle innovation du CEPROC-  AUTEURS  de la recette Guy KRENZER - Eric GODDYN - Jean-Luc BESNOIT</v>
      </c>
      <c r="P217" s="5370"/>
      <c r="Q217" s="5370"/>
      <c r="R217" s="5370"/>
      <c r="S217" s="5370"/>
      <c r="T217" s="5370"/>
      <c r="U217" s="5370"/>
      <c r="V217" s="5371"/>
      <c r="W217" s="5478"/>
      <c r="X217" s="529"/>
    </row>
    <row r="218" spans="1:24" ht="18" customHeight="1">
      <c r="A218" s="5357"/>
      <c r="B218" s="5366"/>
      <c r="C218" s="5367"/>
      <c r="D218" s="5367"/>
      <c r="E218" s="5367"/>
      <c r="F218" s="5367"/>
      <c r="G218" s="5367"/>
      <c r="H218" s="5367"/>
      <c r="I218" s="5367"/>
      <c r="J218" s="5367"/>
      <c r="K218" s="5367"/>
      <c r="L218" s="5367"/>
      <c r="M218" s="5367"/>
      <c r="N218" s="5368"/>
      <c r="O218" s="5369"/>
      <c r="P218" s="5370"/>
      <c r="Q218" s="5370"/>
      <c r="R218" s="5370"/>
      <c r="S218" s="5370"/>
      <c r="T218" s="5370"/>
      <c r="U218" s="5370"/>
      <c r="V218" s="5371"/>
      <c r="W218" s="5478"/>
      <c r="X218" s="529"/>
    </row>
    <row r="219" spans="1:24" ht="18" customHeight="1">
      <c r="A219" s="5357"/>
      <c r="B219" s="5366"/>
      <c r="C219" s="5367"/>
      <c r="D219" s="5367"/>
      <c r="E219" s="5367"/>
      <c r="F219" s="5367"/>
      <c r="G219" s="5367"/>
      <c r="H219" s="5367"/>
      <c r="I219" s="5367"/>
      <c r="J219" s="5367"/>
      <c r="K219" s="5367"/>
      <c r="L219" s="5367"/>
      <c r="M219" s="5367"/>
      <c r="N219" s="5368"/>
      <c r="O219" s="1339"/>
      <c r="P219" s="1340"/>
      <c r="Q219" s="1340"/>
      <c r="R219" s="1340"/>
      <c r="S219" s="1341"/>
      <c r="T219" s="1341"/>
      <c r="U219" s="1341"/>
      <c r="V219" s="1342"/>
      <c r="W219" s="5478"/>
      <c r="X219" s="529"/>
    </row>
    <row r="220" spans="1:24" ht="18" customHeight="1">
      <c r="A220" s="5357"/>
      <c r="B220" s="5372" t="s">
        <v>1451</v>
      </c>
      <c r="C220" s="5373"/>
      <c r="D220" s="5373"/>
      <c r="E220" s="5373"/>
      <c r="F220" s="5373"/>
      <c r="G220" s="5373"/>
      <c r="H220" s="5373"/>
      <c r="I220" s="5373"/>
      <c r="J220" s="5373"/>
      <c r="K220" s="5373"/>
      <c r="L220" s="5373"/>
      <c r="M220" s="5373"/>
      <c r="N220" s="5374"/>
      <c r="O220" s="1339"/>
      <c r="P220" s="1340"/>
      <c r="Q220" s="1340"/>
      <c r="R220" s="1340"/>
      <c r="S220" s="1341"/>
      <c r="T220" s="1341"/>
      <c r="U220" s="1341"/>
      <c r="V220" s="1342"/>
      <c r="W220" s="5478"/>
      <c r="X220" s="529"/>
    </row>
    <row r="221" spans="1:24" ht="18" customHeight="1">
      <c r="A221" s="5357"/>
      <c r="B221" s="5372"/>
      <c r="C221" s="5373"/>
      <c r="D221" s="5373"/>
      <c r="E221" s="5373"/>
      <c r="F221" s="5373"/>
      <c r="G221" s="5373"/>
      <c r="H221" s="5373"/>
      <c r="I221" s="5373"/>
      <c r="J221" s="5373"/>
      <c r="K221" s="5373"/>
      <c r="L221" s="5373"/>
      <c r="M221" s="5373"/>
      <c r="N221" s="5374"/>
      <c r="O221" s="1339"/>
      <c r="P221" s="1340"/>
      <c r="Q221" s="1340"/>
      <c r="R221" s="1340"/>
      <c r="S221" s="1341"/>
      <c r="T221" s="1341"/>
      <c r="U221" s="1341"/>
      <c r="V221" s="1342"/>
      <c r="W221" s="5478"/>
      <c r="X221" s="529"/>
    </row>
    <row r="222" spans="1:24" ht="18" customHeight="1">
      <c r="A222" s="5357"/>
      <c r="B222" s="5372"/>
      <c r="C222" s="5373"/>
      <c r="D222" s="5373"/>
      <c r="E222" s="5373"/>
      <c r="F222" s="5373"/>
      <c r="G222" s="5373"/>
      <c r="H222" s="5373"/>
      <c r="I222" s="5373"/>
      <c r="J222" s="5373"/>
      <c r="K222" s="5373"/>
      <c r="L222" s="5373"/>
      <c r="M222" s="5373"/>
      <c r="N222" s="5374"/>
      <c r="O222" s="1339"/>
      <c r="P222" s="1340"/>
      <c r="Q222" s="1340"/>
      <c r="R222" s="1340"/>
      <c r="S222" s="1341"/>
      <c r="T222" s="1341"/>
      <c r="U222" s="1341"/>
      <c r="V222" s="1342"/>
      <c r="W222" s="5478"/>
      <c r="X222" s="529"/>
    </row>
    <row r="223" spans="1:24" ht="18" customHeight="1">
      <c r="A223" s="5357"/>
      <c r="B223" s="5372"/>
      <c r="C223" s="5373"/>
      <c r="D223" s="5373"/>
      <c r="E223" s="5373"/>
      <c r="F223" s="5373"/>
      <c r="G223" s="5373"/>
      <c r="H223" s="5373"/>
      <c r="I223" s="5373"/>
      <c r="J223" s="5373"/>
      <c r="K223" s="5373"/>
      <c r="L223" s="5373"/>
      <c r="M223" s="5373"/>
      <c r="N223" s="5374"/>
      <c r="O223" s="1339"/>
      <c r="P223" s="1340"/>
      <c r="Q223" s="1340"/>
      <c r="R223" s="1340"/>
      <c r="S223" s="1341"/>
      <c r="T223" s="1341"/>
      <c r="U223" s="1341"/>
      <c r="V223" s="1342"/>
      <c r="W223" s="5478"/>
      <c r="X223" s="529"/>
    </row>
    <row r="224" spans="1:24" ht="18" customHeight="1">
      <c r="A224" s="5357"/>
      <c r="B224" s="5372"/>
      <c r="C224" s="5373"/>
      <c r="D224" s="5373"/>
      <c r="E224" s="5373"/>
      <c r="F224" s="5373"/>
      <c r="G224" s="5373"/>
      <c r="H224" s="5373"/>
      <c r="I224" s="5373"/>
      <c r="J224" s="5373"/>
      <c r="K224" s="5373"/>
      <c r="L224" s="5373"/>
      <c r="M224" s="5373"/>
      <c r="N224" s="5374"/>
      <c r="O224" s="1339"/>
      <c r="P224" s="1340"/>
      <c r="Q224" s="1340"/>
      <c r="R224" s="1340"/>
      <c r="S224" s="1341"/>
      <c r="T224" s="1341"/>
      <c r="U224" s="1341"/>
      <c r="V224" s="1342"/>
      <c r="W224" s="5478"/>
      <c r="X224" s="529"/>
    </row>
    <row r="225" spans="1:24" ht="18" customHeight="1">
      <c r="A225" s="5357"/>
      <c r="B225" s="5375"/>
      <c r="C225" s="5376"/>
      <c r="D225" s="5376"/>
      <c r="E225" s="5376"/>
      <c r="F225" s="5376"/>
      <c r="G225" s="5376"/>
      <c r="H225" s="5376"/>
      <c r="I225" s="5376"/>
      <c r="J225" s="5376"/>
      <c r="K225" s="5376"/>
      <c r="L225" s="5376"/>
      <c r="M225" s="5376"/>
      <c r="N225" s="5377"/>
      <c r="O225" s="1332"/>
      <c r="P225" s="1333"/>
      <c r="Q225" s="1333"/>
      <c r="R225" s="1333"/>
      <c r="S225" s="1334"/>
      <c r="T225" s="1334"/>
      <c r="U225" s="1334"/>
      <c r="V225" s="1335"/>
      <c r="W225" s="5478"/>
      <c r="X225" s="529"/>
    </row>
    <row r="226" spans="1:24" ht="18" customHeight="1">
      <c r="A226" s="5357"/>
      <c r="B226" s="1336" t="s">
        <v>12</v>
      </c>
      <c r="C226" s="947" t="s">
        <v>28</v>
      </c>
      <c r="D226" s="948"/>
      <c r="E226" s="5"/>
      <c r="F226" s="5"/>
      <c r="G226" s="5"/>
      <c r="H226" s="5"/>
      <c r="I226" s="5"/>
      <c r="J226" s="5"/>
      <c r="K226" s="5"/>
      <c r="M226" s="949" t="s">
        <v>29</v>
      </c>
      <c r="N226" s="20" t="s">
        <v>13</v>
      </c>
      <c r="O226" s="1339"/>
      <c r="P226" s="1340"/>
      <c r="Q226" s="1340"/>
      <c r="R226" s="1340"/>
      <c r="S226" s="1341"/>
      <c r="T226" s="1341"/>
      <c r="U226" s="1341"/>
      <c r="V226" s="1342"/>
      <c r="W226" s="5478"/>
      <c r="X226" s="529"/>
    </row>
    <row r="227" spans="1:24" ht="18" customHeight="1">
      <c r="A227" s="5357"/>
      <c r="B227" s="5390">
        <v>20</v>
      </c>
      <c r="C227" s="5689" t="s">
        <v>1416</v>
      </c>
      <c r="D227" s="5689"/>
      <c r="E227" s="5689"/>
      <c r="F227" s="1284"/>
      <c r="G227" s="1284"/>
      <c r="H227" s="1284"/>
      <c r="I227" s="1284"/>
      <c r="J227" s="5690" t="s">
        <v>1456</v>
      </c>
      <c r="K227" s="5690"/>
      <c r="L227" s="5690"/>
      <c r="M227" s="5393">
        <v>40</v>
      </c>
      <c r="N227" s="5394"/>
      <c r="O227" s="5395" t="s">
        <v>1417</v>
      </c>
      <c r="P227" s="5396"/>
      <c r="Q227" s="5396"/>
      <c r="R227" s="5396"/>
      <c r="S227" s="5396"/>
      <c r="T227" s="5396"/>
      <c r="U227" s="5378">
        <f>H51</f>
        <v>12</v>
      </c>
      <c r="V227" s="5379"/>
      <c r="W227" s="5478"/>
      <c r="X227" s="529"/>
    </row>
    <row r="228" spans="1:24" ht="18" customHeight="1">
      <c r="A228" s="5357"/>
      <c r="B228" s="5390"/>
      <c r="C228" s="5689"/>
      <c r="D228" s="5689"/>
      <c r="E228" s="5689"/>
      <c r="F228" s="5"/>
      <c r="G228" s="5"/>
      <c r="H228" s="5"/>
      <c r="I228" s="5"/>
      <c r="J228" s="5690"/>
      <c r="K228" s="5690"/>
      <c r="L228" s="5690"/>
      <c r="M228" s="5393"/>
      <c r="N228" s="5394"/>
      <c r="O228" s="5395"/>
      <c r="P228" s="5396"/>
      <c r="Q228" s="5396"/>
      <c r="R228" s="5396"/>
      <c r="S228" s="5396"/>
      <c r="T228" s="5396"/>
      <c r="U228" s="5378"/>
      <c r="V228" s="5379"/>
      <c r="W228" s="5478"/>
      <c r="X228" s="529"/>
    </row>
    <row r="229" spans="1:24" ht="18" customHeight="1">
      <c r="A229" s="5357"/>
      <c r="B229" s="5578" t="s">
        <v>30</v>
      </c>
      <c r="C229" s="5579"/>
      <c r="D229" s="1284" t="s">
        <v>283</v>
      </c>
      <c r="E229" s="1035"/>
      <c r="F229" s="1035"/>
      <c r="G229" s="1035" t="str">
        <f>D232</f>
        <v>D</v>
      </c>
      <c r="H229" s="1035"/>
      <c r="I229" s="1035"/>
      <c r="J229" s="1284"/>
      <c r="K229" s="5382" t="s">
        <v>1392</v>
      </c>
      <c r="L229" s="5382"/>
      <c r="M229" s="5685" t="s">
        <v>378</v>
      </c>
      <c r="N229" s="5686"/>
      <c r="O229" s="5385" t="s">
        <v>1420</v>
      </c>
      <c r="P229" s="5386"/>
      <c r="Q229" s="5386"/>
      <c r="R229" s="5386"/>
      <c r="S229" s="5386"/>
      <c r="T229" s="5386"/>
      <c r="U229" s="5387" t="str">
        <f>Q51</f>
        <v>Pressés</v>
      </c>
      <c r="V229" s="5388"/>
      <c r="W229" s="5478"/>
      <c r="X229" s="529"/>
    </row>
    <row r="230" spans="1:24" ht="18" customHeight="1">
      <c r="A230" s="5357"/>
      <c r="B230" s="5581" t="s">
        <v>284</v>
      </c>
      <c r="C230" s="5582" t="s">
        <v>285</v>
      </c>
      <c r="D230" s="1284" t="s">
        <v>286</v>
      </c>
      <c r="E230" s="1035"/>
      <c r="F230" s="1035"/>
      <c r="G230" s="1035"/>
      <c r="H230" s="1035"/>
      <c r="I230" s="1035"/>
      <c r="J230" s="1284"/>
      <c r="K230" s="5382"/>
      <c r="L230" s="5382"/>
      <c r="M230" s="5685"/>
      <c r="N230" s="5686"/>
      <c r="O230" s="5385"/>
      <c r="P230" s="5386"/>
      <c r="Q230" s="5386"/>
      <c r="R230" s="5386"/>
      <c r="S230" s="5386"/>
      <c r="T230" s="5386"/>
      <c r="U230" s="5387"/>
      <c r="V230" s="5388"/>
      <c r="W230" s="5478"/>
      <c r="X230" s="529"/>
    </row>
    <row r="231" spans="1:24" ht="18" customHeight="1">
      <c r="A231" s="5357"/>
      <c r="B231" s="5581"/>
      <c r="C231" s="5582"/>
      <c r="D231" s="1036" t="s">
        <v>27</v>
      </c>
      <c r="E231" s="963"/>
      <c r="F231" s="963"/>
      <c r="G231" s="1037"/>
      <c r="H231" s="1035"/>
      <c r="I231" s="1035"/>
      <c r="J231" s="951" t="s">
        <v>1257</v>
      </c>
      <c r="K231" s="5687">
        <f ca="1">NOW()</f>
        <v>44545.390625462962</v>
      </c>
      <c r="L231" s="5687"/>
      <c r="M231" s="5687"/>
      <c r="N231" s="5688"/>
      <c r="O231" s="1339"/>
      <c r="P231" s="1340"/>
      <c r="Q231" s="1340"/>
      <c r="R231" s="1340"/>
      <c r="S231" s="1341"/>
      <c r="T231" s="1341"/>
      <c r="U231" s="1341"/>
      <c r="V231" s="1342"/>
      <c r="W231" s="5478"/>
      <c r="X231" s="529"/>
    </row>
    <row r="232" spans="1:24" ht="18" customHeight="1">
      <c r="A232" s="5357"/>
      <c r="B232" s="5581"/>
      <c r="C232" s="5582"/>
      <c r="D232" s="977" t="str">
        <f>SUBSTITUTE(ADDRESS(1,COLUMN(),4),"1","")</f>
        <v>D</v>
      </c>
      <c r="E232" s="1027"/>
      <c r="F232" s="1027"/>
      <c r="G232" s="1027"/>
      <c r="H232" s="1027"/>
      <c r="I232" s="1027"/>
      <c r="J232" s="1027"/>
      <c r="K232" s="1027"/>
      <c r="L232" s="1027"/>
      <c r="M232" s="1025"/>
      <c r="N232" s="399"/>
      <c r="O232" s="1339"/>
      <c r="P232" s="1340"/>
      <c r="Q232" s="1340"/>
      <c r="R232" s="1340"/>
      <c r="S232" s="1341"/>
      <c r="T232" s="1341"/>
      <c r="U232" s="1341"/>
      <c r="V232" s="1342"/>
      <c r="W232" s="5478"/>
      <c r="X232" s="529"/>
    </row>
    <row r="233" spans="1:24" ht="18" customHeight="1">
      <c r="A233" s="5357"/>
      <c r="B233" s="1364"/>
      <c r="C233" s="940"/>
      <c r="D233" s="1038"/>
      <c r="E233" s="5397" t="s">
        <v>1457</v>
      </c>
      <c r="F233" s="5397"/>
      <c r="G233" s="935"/>
      <c r="H233" s="5"/>
      <c r="I233" s="935"/>
      <c r="J233" s="942">
        <f>D233</f>
        <v>0</v>
      </c>
      <c r="K233" s="1039">
        <f>IF(ISTEXT(B233),B233,IF(ISBLANK(B233),0,(B233/B227)*M227))</f>
        <v>0</v>
      </c>
      <c r="L233" s="1044">
        <f>+IF(ISTEXT(C233),0,IF(ISBLANK(C233),0,(C233/B227)*M227))</f>
        <v>0</v>
      </c>
      <c r="M233" s="5397" t="s">
        <v>1458</v>
      </c>
      <c r="N233" s="5398"/>
      <c r="O233" s="1339"/>
      <c r="P233" s="1340"/>
      <c r="Q233" s="1340"/>
      <c r="R233" s="1340"/>
      <c r="S233" s="1341"/>
      <c r="T233" s="1341"/>
      <c r="U233" s="1341"/>
      <c r="V233" s="1342"/>
      <c r="W233" s="5478"/>
      <c r="X233" s="529"/>
    </row>
    <row r="234" spans="1:24" ht="18" customHeight="1">
      <c r="A234" s="5357"/>
      <c r="B234" s="1364"/>
      <c r="C234" s="1517" t="s">
        <v>292</v>
      </c>
      <c r="D234" s="1356">
        <f>B227</f>
        <v>20</v>
      </c>
      <c r="E234" s="5679" t="str">
        <f>M229</f>
        <v>Pièces</v>
      </c>
      <c r="F234" s="1357">
        <f>C247</f>
        <v>500</v>
      </c>
      <c r="G234" s="5"/>
      <c r="H234" s="5"/>
      <c r="I234" s="1065"/>
      <c r="J234" s="942"/>
      <c r="K234" s="1086" t="s">
        <v>292</v>
      </c>
      <c r="L234" s="1358">
        <f>M227</f>
        <v>40</v>
      </c>
      <c r="M234" s="5679" t="str">
        <f>M229</f>
        <v>Pièces</v>
      </c>
      <c r="N234" s="21">
        <f>L246</f>
        <v>1000</v>
      </c>
      <c r="O234" s="1339"/>
      <c r="P234" s="1340"/>
      <c r="Q234" s="1340"/>
      <c r="R234" s="1340"/>
      <c r="S234" s="1341"/>
      <c r="T234" s="1341"/>
      <c r="U234" s="1341"/>
      <c r="V234" s="1342"/>
      <c r="W234" s="5478"/>
      <c r="X234" s="529"/>
    </row>
    <row r="235" spans="1:24" ht="18" customHeight="1">
      <c r="A235" s="5357"/>
      <c r="B235" s="1364"/>
      <c r="C235" s="1043"/>
      <c r="D235" s="1359"/>
      <c r="E235" s="5679"/>
      <c r="F235" s="1360">
        <f>C246</f>
        <v>0.5</v>
      </c>
      <c r="G235" s="935"/>
      <c r="H235" s="5"/>
      <c r="I235" s="1361"/>
      <c r="J235" s="1232"/>
      <c r="K235" s="1362"/>
      <c r="L235" s="1044"/>
      <c r="M235" s="5679"/>
      <c r="N235" s="22">
        <f>M246</f>
        <v>1</v>
      </c>
      <c r="O235" s="1339"/>
      <c r="P235" s="1340"/>
      <c r="Q235" s="1340"/>
      <c r="R235" s="1340"/>
      <c r="S235" s="1341"/>
      <c r="T235" s="1341"/>
      <c r="U235" s="1341"/>
      <c r="V235" s="1342"/>
      <c r="W235" s="5478"/>
      <c r="X235" s="529"/>
    </row>
    <row r="236" spans="1:24" ht="18" customHeight="1">
      <c r="A236" s="5357"/>
      <c r="B236" s="1363"/>
      <c r="C236" s="1027"/>
      <c r="D236" s="1027"/>
      <c r="E236" s="1027"/>
      <c r="F236" s="1027"/>
      <c r="G236" s="1027"/>
      <c r="H236" s="1027"/>
      <c r="I236" s="1027"/>
      <c r="J236" s="1027"/>
      <c r="K236" s="1027"/>
      <c r="L236" s="1025" t="s">
        <v>1272</v>
      </c>
      <c r="M236" s="1025" t="s">
        <v>1273</v>
      </c>
      <c r="N236" s="399" t="s">
        <v>289</v>
      </c>
      <c r="O236" s="1332"/>
      <c r="P236" s="1333"/>
      <c r="Q236" s="1333"/>
      <c r="R236" s="1333"/>
      <c r="S236" s="1334"/>
      <c r="T236" s="1334" t="s">
        <v>1272</v>
      </c>
      <c r="U236" s="1334" t="s">
        <v>19</v>
      </c>
      <c r="V236" s="1531" t="s">
        <v>289</v>
      </c>
      <c r="W236" s="5478"/>
      <c r="X236" s="529"/>
    </row>
    <row r="237" spans="1:24" ht="18" customHeight="1">
      <c r="A237" s="5357"/>
      <c r="B237" s="1364"/>
      <c r="C237" s="1043"/>
      <c r="D237" s="1536"/>
      <c r="E237" s="1518" t="s">
        <v>1459</v>
      </c>
      <c r="F237" s="1518"/>
      <c r="G237" s="1533"/>
      <c r="H237" s="5"/>
      <c r="I237" s="935"/>
      <c r="J237" s="942">
        <f t="shared" ref="J237:J244" si="6">D237</f>
        <v>0</v>
      </c>
      <c r="K237" s="1519" t="s">
        <v>1459</v>
      </c>
      <c r="L237" s="1044">
        <f>+IF(ISTEXT(C237),0,IF(ISBLANK(C237),0,(C237/B227)*M227))</f>
        <v>0</v>
      </c>
      <c r="M237" s="1045">
        <f>+IF(ISTEXT(C237),0,IF(ISBLANK(C237),0,(C237/1000/B227)*M227))</f>
        <v>0</v>
      </c>
      <c r="N237" s="23">
        <f>IF(ISTEXT(C237),0,(C237/C246)/1000)</f>
        <v>0</v>
      </c>
      <c r="O237" s="942"/>
      <c r="P237" s="942"/>
      <c r="Q237" s="942"/>
      <c r="R237" s="942"/>
      <c r="S237" s="1519" t="s">
        <v>1459</v>
      </c>
      <c r="T237" s="942"/>
      <c r="U237" s="942"/>
      <c r="V237" s="942"/>
      <c r="W237" s="5478"/>
      <c r="X237" s="529"/>
    </row>
    <row r="238" spans="1:24" ht="18" customHeight="1">
      <c r="A238" s="5357"/>
      <c r="B238" s="1364"/>
      <c r="C238" s="1043"/>
      <c r="D238" s="1536" t="s">
        <v>1521</v>
      </c>
      <c r="E238" s="1520">
        <f>SUM(C239:C241)</f>
        <v>500</v>
      </c>
      <c r="H238" s="5"/>
      <c r="I238" s="935"/>
      <c r="J238" s="1521" t="str">
        <f t="shared" si="6"/>
        <v>Glaçage :</v>
      </c>
      <c r="K238" s="1522">
        <f>SUM(L239:L242)</f>
        <v>1000</v>
      </c>
      <c r="L238" s="1044">
        <f>+IF(ISTEXT(C238),0,IF(ISBLANK(C238),0,(C238/B227)*M227))</f>
        <v>0</v>
      </c>
      <c r="M238" s="1045">
        <f>+IF(ISTEXT(C238),0,IF(ISBLANK(C238),0,(C238/1000/B227)*M227))</f>
        <v>0</v>
      </c>
      <c r="N238" s="23">
        <f>IF(ISTEXT(C238),0,(C238/C246)/1000)</f>
        <v>0</v>
      </c>
      <c r="O238" s="942"/>
      <c r="P238" s="942"/>
      <c r="Q238" s="942"/>
      <c r="R238" s="1365" t="str">
        <f t="shared" ref="R238:R246" si="7">D238</f>
        <v>Glaçage :</v>
      </c>
      <c r="S238" s="1522">
        <f>(K238/M227)*U227</f>
        <v>300</v>
      </c>
      <c r="T238" s="942"/>
      <c r="U238" s="942"/>
      <c r="V238" s="942"/>
      <c r="W238" s="5478"/>
      <c r="X238" s="529"/>
    </row>
    <row r="239" spans="1:24" ht="18" customHeight="1">
      <c r="A239" s="5357"/>
      <c r="B239" s="1364"/>
      <c r="C239" s="1043">
        <v>250</v>
      </c>
      <c r="D239" s="1038" t="s">
        <v>1522</v>
      </c>
      <c r="E239" s="935"/>
      <c r="F239" s="935"/>
      <c r="G239" s="935"/>
      <c r="H239" s="5"/>
      <c r="I239" s="935"/>
      <c r="J239" s="953" t="str">
        <f t="shared" si="6"/>
        <v xml:space="preserve">Porto rouge </v>
      </c>
      <c r="K239" s="1039">
        <f>IF(ISTEXT(B239),B239,IF(ISBLANK(B239),0,(B239/B227)*M227))</f>
        <v>0</v>
      </c>
      <c r="L239" s="1044">
        <f>+IF(ISTEXT(C239),0,IF(ISBLANK(C239),0,(C239/B227)*M227))</f>
        <v>500</v>
      </c>
      <c r="M239" s="1045">
        <f>+IF(ISTEXT(C239),0,IF(ISBLANK(C239),0,(C239/1000/B227)*M227))</f>
        <v>0.5</v>
      </c>
      <c r="N239" s="23">
        <f>IF(ISTEXT(C239),0,(C239/C246)/1000)</f>
        <v>0.5</v>
      </c>
      <c r="O239" s="942"/>
      <c r="P239" s="942"/>
      <c r="Q239" s="942"/>
      <c r="R239" s="1365" t="str">
        <f t="shared" si="7"/>
        <v xml:space="preserve">Porto rouge </v>
      </c>
      <c r="S239" s="1366">
        <f>(K239/M227)*U227</f>
        <v>0</v>
      </c>
      <c r="T239" s="1373">
        <f>(L239/M227)*U227</f>
        <v>150</v>
      </c>
      <c r="U239" s="943">
        <f>(M239/M227)*U227</f>
        <v>0.15000000000000002</v>
      </c>
      <c r="V239" s="952">
        <f t="shared" ref="V239:V246" si="8">N239</f>
        <v>0.5</v>
      </c>
      <c r="W239" s="5478"/>
      <c r="X239" s="529"/>
    </row>
    <row r="240" spans="1:24" ht="18" customHeight="1">
      <c r="A240" s="5357"/>
      <c r="B240" s="1364"/>
      <c r="C240" s="1043">
        <v>250</v>
      </c>
      <c r="D240" s="1038" t="s">
        <v>1523</v>
      </c>
      <c r="E240" s="935"/>
      <c r="F240" s="935"/>
      <c r="G240" s="935"/>
      <c r="H240" s="5"/>
      <c r="I240" s="935"/>
      <c r="J240" s="953" t="str">
        <f t="shared" si="6"/>
        <v>Jus de veau</v>
      </c>
      <c r="K240" s="1039">
        <f>IF(ISTEXT(B240),B240,IF(ISBLANK(B240),0,(B240/B227)*M227))</f>
        <v>0</v>
      </c>
      <c r="L240" s="1044">
        <f>+IF(ISTEXT(C240),0,IF(ISBLANK(C240),0,(C240/B227)*M227))</f>
        <v>500</v>
      </c>
      <c r="M240" s="1045">
        <f>+IF(ISTEXT(C240),0,IF(ISBLANK(C240),0,(C240/1000/B227)*M227))</f>
        <v>0.5</v>
      </c>
      <c r="N240" s="23">
        <f>IF(ISTEXT(C240),0,(C240/C246)/1000)</f>
        <v>0.5</v>
      </c>
      <c r="O240" s="942"/>
      <c r="P240" s="942"/>
      <c r="Q240" s="942"/>
      <c r="R240" s="1365" t="str">
        <f t="shared" si="7"/>
        <v>Jus de veau</v>
      </c>
      <c r="S240" s="1366">
        <f>(K240/M227)*U227</f>
        <v>0</v>
      </c>
      <c r="T240" s="1373">
        <f>(L240/M227)*U227</f>
        <v>150</v>
      </c>
      <c r="U240" s="943">
        <f>(M240/M227)*U227</f>
        <v>0.15000000000000002</v>
      </c>
      <c r="V240" s="952">
        <f t="shared" si="8"/>
        <v>0.5</v>
      </c>
      <c r="W240" s="5478"/>
      <c r="X240" s="529"/>
    </row>
    <row r="241" spans="1:24" ht="18" customHeight="1">
      <c r="A241" s="5357"/>
      <c r="B241" s="1364"/>
      <c r="C241" s="1043"/>
      <c r="D241" s="1038" t="s">
        <v>1524</v>
      </c>
      <c r="E241" s="935"/>
      <c r="F241" s="935"/>
      <c r="G241" s="935"/>
      <c r="H241" s="5"/>
      <c r="I241" s="935"/>
      <c r="J241" s="953" t="str">
        <f t="shared" si="6"/>
        <v>Fécule QS</v>
      </c>
      <c r="K241" s="1039">
        <f>IF(ISTEXT(B241),B241,IF(ISBLANK(B241),0,(B241/B227)*M227))</f>
        <v>0</v>
      </c>
      <c r="L241" s="1044">
        <f>+IF(ISTEXT(C241),0,IF(ISBLANK(C241),0,(C241/B227)*M227))</f>
        <v>0</v>
      </c>
      <c r="M241" s="1045">
        <f>+IF(ISTEXT(C241),0,IF(ISBLANK(C241),0,(C241/1000/B227)*M227))</f>
        <v>0</v>
      </c>
      <c r="N241" s="23">
        <f>IF(ISTEXT(C241),0,(C241/C246)/1000)</f>
        <v>0</v>
      </c>
      <c r="O241" s="942"/>
      <c r="P241" s="942"/>
      <c r="Q241" s="942"/>
      <c r="R241" s="1365" t="str">
        <f t="shared" si="7"/>
        <v>Fécule QS</v>
      </c>
      <c r="S241" s="1366">
        <f>(K241/M227)*U227</f>
        <v>0</v>
      </c>
      <c r="T241" s="1373">
        <f>(L241/M227)*U227</f>
        <v>0</v>
      </c>
      <c r="U241" s="943">
        <f>(M241/M227)*U227</f>
        <v>0</v>
      </c>
      <c r="V241" s="952">
        <f t="shared" si="8"/>
        <v>0</v>
      </c>
      <c r="W241" s="5478"/>
      <c r="X241" s="529"/>
    </row>
    <row r="242" spans="1:24" ht="18" customHeight="1">
      <c r="A242" s="5357"/>
      <c r="B242" s="1364"/>
      <c r="C242" s="1043"/>
      <c r="D242" s="1038"/>
      <c r="E242" s="935"/>
      <c r="F242" s="935"/>
      <c r="G242" s="935"/>
      <c r="H242" s="5"/>
      <c r="I242" s="935"/>
      <c r="J242" s="942">
        <f t="shared" si="6"/>
        <v>0</v>
      </c>
      <c r="K242" s="1039">
        <f>IF(ISTEXT(B242),B242,IF(ISBLANK(B242),0,(B242/B227)*M227))</f>
        <v>0</v>
      </c>
      <c r="L242" s="1044">
        <f>+IF(ISTEXT(C242),0,IF(ISBLANK(C242),0,(C242/B227)*M227))</f>
        <v>0</v>
      </c>
      <c r="M242" s="1045">
        <f>+IF(ISTEXT(C242),0,IF(ISBLANK(C242),0,(C242/1000/B227)*M227))</f>
        <v>0</v>
      </c>
      <c r="N242" s="23">
        <f>IF(ISTEXT(C242),0,(C242/C246)/1000)</f>
        <v>0</v>
      </c>
      <c r="O242" s="942"/>
      <c r="P242" s="942"/>
      <c r="Q242" s="942"/>
      <c r="R242" s="1365">
        <f t="shared" si="7"/>
        <v>0</v>
      </c>
      <c r="S242" s="1366">
        <f>(K242/M227)*U227</f>
        <v>0</v>
      </c>
      <c r="T242" s="1373">
        <f>(L242/M227)*U227</f>
        <v>0</v>
      </c>
      <c r="U242" s="943">
        <f>(M242/M227)*U227</f>
        <v>0</v>
      </c>
      <c r="V242" s="952">
        <f t="shared" si="8"/>
        <v>0</v>
      </c>
      <c r="W242" s="5478"/>
      <c r="X242" s="529"/>
    </row>
    <row r="243" spans="1:24" ht="18" customHeight="1">
      <c r="A243" s="5357"/>
      <c r="B243" s="1364"/>
      <c r="C243" s="1043"/>
      <c r="D243" s="1038"/>
      <c r="E243" s="935"/>
      <c r="F243" s="935"/>
      <c r="G243" s="935"/>
      <c r="H243" s="5"/>
      <c r="I243" s="935"/>
      <c r="J243" s="942">
        <f t="shared" si="6"/>
        <v>0</v>
      </c>
      <c r="K243" s="1039">
        <f>IF(ISTEXT(B243),B243,IF(ISBLANK(B243),0,(B243/B227)*M227))</f>
        <v>0</v>
      </c>
      <c r="L243" s="1044">
        <f>+IF(ISTEXT(C243),0,IF(ISBLANK(C243),0,(C243/B227)*M227))</f>
        <v>0</v>
      </c>
      <c r="M243" s="1045">
        <f>+IF(ISTEXT(C243),0,IF(ISBLANK(C243),0,(C243/1000/B227)*M227))</f>
        <v>0</v>
      </c>
      <c r="N243" s="23">
        <f>IF(ISTEXT(C243),0,(C243/C246)/1000)</f>
        <v>0</v>
      </c>
      <c r="O243" s="942"/>
      <c r="P243" s="942"/>
      <c r="Q243" s="942"/>
      <c r="R243" s="1365">
        <f t="shared" si="7"/>
        <v>0</v>
      </c>
      <c r="S243" s="1366">
        <f>(K243/M227)*U227</f>
        <v>0</v>
      </c>
      <c r="T243" s="1373">
        <f>(L243/M227)*U227</f>
        <v>0</v>
      </c>
      <c r="U243" s="943">
        <f>(M243/M227)*U227</f>
        <v>0</v>
      </c>
      <c r="V243" s="952">
        <f t="shared" si="8"/>
        <v>0</v>
      </c>
      <c r="W243" s="5478"/>
      <c r="X243" s="529"/>
    </row>
    <row r="244" spans="1:24" ht="18" customHeight="1">
      <c r="A244" s="5357"/>
      <c r="B244" s="1364"/>
      <c r="C244" s="1043"/>
      <c r="D244" s="1038"/>
      <c r="E244" s="935"/>
      <c r="F244" s="935"/>
      <c r="G244" s="935"/>
      <c r="H244" s="5"/>
      <c r="I244" s="935"/>
      <c r="J244" s="942">
        <f t="shared" si="6"/>
        <v>0</v>
      </c>
      <c r="K244" s="1039">
        <f>IF(ISTEXT(B244),B244,IF(ISBLANK(B244),0,(B244/B227)*M227))</f>
        <v>0</v>
      </c>
      <c r="L244" s="1044">
        <f>+IF(ISTEXT(C244),0,IF(ISBLANK(C244),0,(C244/B227)*M227))</f>
        <v>0</v>
      </c>
      <c r="M244" s="1045">
        <f>+IF(ISTEXT(C244),0,IF(ISBLANK(C244),0,(C244/1000/B227)*M227))</f>
        <v>0</v>
      </c>
      <c r="N244" s="23">
        <f>IF(ISTEXT(C244),0,(C244/C246)/1000)</f>
        <v>0</v>
      </c>
      <c r="O244" s="942"/>
      <c r="P244" s="942"/>
      <c r="Q244" s="942"/>
      <c r="R244" s="1365">
        <f t="shared" si="7"/>
        <v>0</v>
      </c>
      <c r="S244" s="1366">
        <f>(K244/M227)*U227</f>
        <v>0</v>
      </c>
      <c r="T244" s="1373">
        <f>(L244/M227)*U227</f>
        <v>0</v>
      </c>
      <c r="U244" s="943">
        <f>(M244/M227)*U227</f>
        <v>0</v>
      </c>
      <c r="V244" s="952">
        <f t="shared" si="8"/>
        <v>0</v>
      </c>
      <c r="W244" s="5478"/>
      <c r="X244" s="529"/>
    </row>
    <row r="245" spans="1:24" ht="18" customHeight="1">
      <c r="A245" s="5357"/>
      <c r="B245" s="5680" t="s">
        <v>1470</v>
      </c>
      <c r="C245" s="5681"/>
      <c r="D245" s="5681"/>
      <c r="E245" s="5681"/>
      <c r="F245" s="5681"/>
      <c r="G245" s="5681"/>
      <c r="H245" s="5681"/>
      <c r="I245" s="5681"/>
      <c r="J245" s="5681"/>
      <c r="K245" s="5681"/>
      <c r="L245" s="5681"/>
      <c r="M245" s="5681"/>
      <c r="N245" s="5682"/>
      <c r="O245" s="942"/>
      <c r="P245" s="942"/>
      <c r="Q245" s="942"/>
      <c r="R245" s="1365">
        <f t="shared" si="7"/>
        <v>0</v>
      </c>
      <c r="S245" s="1366">
        <f>(K245/M227)*U227</f>
        <v>0</v>
      </c>
      <c r="T245" s="1373">
        <f>(L245/M227)*U227</f>
        <v>0</v>
      </c>
      <c r="U245" s="943">
        <f>(M245/M227)*U227</f>
        <v>0</v>
      </c>
      <c r="V245" s="952">
        <f t="shared" si="8"/>
        <v>0</v>
      </c>
      <c r="W245" s="5478"/>
      <c r="X245" s="529"/>
    </row>
    <row r="246" spans="1:24" ht="18" customHeight="1">
      <c r="A246" s="5357"/>
      <c r="B246" s="1363"/>
      <c r="C246" s="1026">
        <f>SUM(C237:C245)/1000</f>
        <v>0.5</v>
      </c>
      <c r="D246" s="5342" t="s">
        <v>294</v>
      </c>
      <c r="E246" s="5342"/>
      <c r="F246" s="5342"/>
      <c r="G246" s="5342"/>
      <c r="H246" s="5342"/>
      <c r="I246" s="5342"/>
      <c r="J246" s="1046"/>
      <c r="K246" s="1046"/>
      <c r="L246" s="1047">
        <f>SUM(L237:L245)</f>
        <v>1000</v>
      </c>
      <c r="M246" s="1026">
        <f>SUM(M237:M245)</f>
        <v>1</v>
      </c>
      <c r="N246" s="25">
        <f>SUM(N237:N244)</f>
        <v>1</v>
      </c>
      <c r="O246" s="1375"/>
      <c r="P246" s="1375"/>
      <c r="Q246" s="1375"/>
      <c r="R246" s="1376" t="str">
        <f t="shared" si="7"/>
        <v xml:space="preserve">POIDS RECETTE </v>
      </c>
      <c r="S246" s="1525">
        <f>(K246/M227)*U227</f>
        <v>0</v>
      </c>
      <c r="T246" s="1526">
        <f>(L246/M227)*U227</f>
        <v>300</v>
      </c>
      <c r="U246" s="997">
        <f>(M246/M227)*U227</f>
        <v>0.30000000000000004</v>
      </c>
      <c r="V246" s="1527">
        <f t="shared" si="8"/>
        <v>1</v>
      </c>
      <c r="W246" s="5478"/>
      <c r="X246" s="529"/>
    </row>
    <row r="247" spans="1:24" ht="18" customHeight="1">
      <c r="A247" s="5357"/>
      <c r="B247" s="1363"/>
      <c r="C247" s="1381">
        <f>C246*1000</f>
        <v>500</v>
      </c>
      <c r="D247" s="1027"/>
      <c r="E247" s="1027"/>
      <c r="F247" s="1027"/>
      <c r="G247" s="1027"/>
      <c r="H247" s="1027"/>
      <c r="I247" s="1027"/>
      <c r="J247" s="1027"/>
      <c r="K247" s="1027"/>
      <c r="L247" s="1027"/>
      <c r="M247" s="1027"/>
      <c r="N247" s="30"/>
      <c r="O247" s="1332"/>
      <c r="P247" s="1333"/>
      <c r="Q247" s="1333"/>
      <c r="R247" s="1333"/>
      <c r="S247" s="1334"/>
      <c r="T247" s="1334"/>
      <c r="U247" s="1334"/>
      <c r="V247" s="1335"/>
      <c r="W247" s="5478"/>
      <c r="X247" s="529"/>
    </row>
    <row r="248" spans="1:24" ht="18" customHeight="1">
      <c r="A248" s="5357"/>
      <c r="B248" s="5676" t="s">
        <v>247</v>
      </c>
      <c r="C248" s="5677"/>
      <c r="D248" s="5677"/>
      <c r="E248" s="5677"/>
      <c r="F248" s="5677"/>
      <c r="G248" s="5677"/>
      <c r="H248" s="5677"/>
      <c r="I248" s="5677"/>
      <c r="J248" s="5677"/>
      <c r="K248" s="5677"/>
      <c r="L248" s="5677"/>
      <c r="M248" s="5677"/>
      <c r="N248" s="5678"/>
      <c r="O248" s="1326"/>
      <c r="P248" s="1326"/>
      <c r="Q248" s="1327"/>
      <c r="R248" s="1328"/>
      <c r="S248" s="1328"/>
      <c r="T248" s="1328"/>
      <c r="U248" s="1328"/>
      <c r="V248" s="1329"/>
      <c r="W248" s="5478"/>
      <c r="X248" s="529"/>
    </row>
    <row r="249" spans="1:24" ht="18" customHeight="1">
      <c r="A249" s="5357"/>
      <c r="B249" s="5676"/>
      <c r="C249" s="5677"/>
      <c r="D249" s="5677"/>
      <c r="E249" s="5677"/>
      <c r="F249" s="5677"/>
      <c r="G249" s="5677"/>
      <c r="H249" s="5677"/>
      <c r="I249" s="5677"/>
      <c r="J249" s="5677"/>
      <c r="K249" s="5677"/>
      <c r="L249" s="5677"/>
      <c r="M249" s="5677"/>
      <c r="N249" s="5678"/>
      <c r="O249" s="1326"/>
      <c r="P249" s="1326"/>
      <c r="Q249" s="1327"/>
      <c r="R249" s="1328"/>
      <c r="S249" s="1328"/>
      <c r="T249" s="1328"/>
      <c r="U249" s="1328"/>
      <c r="V249" s="1329"/>
      <c r="W249" s="5478"/>
      <c r="X249" s="529"/>
    </row>
    <row r="250" spans="1:24" ht="18" customHeight="1">
      <c r="A250" s="5357"/>
      <c r="B250" s="1530"/>
      <c r="C250" s="1537" t="s">
        <v>1525</v>
      </c>
      <c r="D250" s="929"/>
      <c r="E250" s="930"/>
      <c r="F250" s="927"/>
      <c r="G250" s="927"/>
      <c r="H250" s="927"/>
      <c r="I250" s="927"/>
      <c r="J250" s="927"/>
      <c r="K250" s="927"/>
      <c r="L250" s="927"/>
      <c r="M250" s="927"/>
      <c r="N250" s="27"/>
      <c r="O250" s="1326"/>
      <c r="P250" s="1326"/>
      <c r="Q250" s="1327"/>
      <c r="R250" s="1328"/>
      <c r="S250" s="1328"/>
      <c r="T250" s="1328"/>
      <c r="U250" s="1328"/>
      <c r="V250" s="1329"/>
      <c r="W250" s="5478"/>
      <c r="X250" s="529"/>
    </row>
    <row r="251" spans="1:24" ht="18" customHeight="1">
      <c r="A251" s="5357"/>
      <c r="B251" s="1534"/>
      <c r="C251" s="931"/>
      <c r="D251" s="932"/>
      <c r="E251" s="927"/>
      <c r="F251" s="933"/>
      <c r="G251" s="933"/>
      <c r="H251" s="933"/>
      <c r="I251" s="933"/>
      <c r="J251" s="933"/>
      <c r="K251" s="933"/>
      <c r="L251" s="933"/>
      <c r="M251" s="933"/>
      <c r="N251" s="28"/>
      <c r="O251" s="1326"/>
      <c r="P251" s="1326"/>
      <c r="Q251" s="1327"/>
      <c r="R251" s="1328"/>
      <c r="S251" s="1328"/>
      <c r="T251" s="1328"/>
      <c r="U251" s="1328"/>
      <c r="V251" s="1329"/>
      <c r="W251" s="5478"/>
      <c r="X251" s="529"/>
    </row>
    <row r="252" spans="1:24" ht="18" customHeight="1">
      <c r="A252" s="5357"/>
      <c r="B252" s="1426" t="s">
        <v>27</v>
      </c>
      <c r="C252" s="935" t="s">
        <v>1526</v>
      </c>
      <c r="D252" s="935"/>
      <c r="E252" s="935"/>
      <c r="F252" s="935"/>
      <c r="G252" s="935"/>
      <c r="H252" s="935"/>
      <c r="I252" s="935"/>
      <c r="J252" s="935"/>
      <c r="K252" s="935"/>
      <c r="L252" s="935"/>
      <c r="M252" s="935"/>
      <c r="N252" s="1392"/>
      <c r="O252" s="1326"/>
      <c r="P252" s="1326"/>
      <c r="Q252" s="1327"/>
      <c r="R252" s="1328"/>
      <c r="S252" s="1328"/>
      <c r="T252" s="1328"/>
      <c r="U252" s="1328"/>
      <c r="V252" s="1329"/>
      <c r="W252" s="5478"/>
      <c r="X252" s="529"/>
    </row>
    <row r="253" spans="1:24" ht="18" customHeight="1">
      <c r="A253" s="5357"/>
      <c r="B253" s="1426" t="s">
        <v>30</v>
      </c>
      <c r="C253" s="935" t="s">
        <v>1527</v>
      </c>
      <c r="D253" s="935"/>
      <c r="E253" s="935"/>
      <c r="F253" s="935"/>
      <c r="G253" s="935"/>
      <c r="H253" s="935"/>
      <c r="I253" s="935"/>
      <c r="J253" s="935"/>
      <c r="K253" s="935"/>
      <c r="L253" s="935"/>
      <c r="M253" s="935"/>
      <c r="N253" s="1392"/>
      <c r="O253" s="1326"/>
      <c r="P253" s="1326"/>
      <c r="Q253" s="1327"/>
      <c r="R253" s="1328"/>
      <c r="S253" s="1328"/>
      <c r="T253" s="1328"/>
      <c r="U253" s="1328"/>
      <c r="V253" s="1329"/>
      <c r="W253" s="5478"/>
      <c r="X253" s="529"/>
    </row>
    <row r="254" spans="1:24" ht="18" customHeight="1">
      <c r="A254" s="5357"/>
      <c r="B254" s="1426" t="s">
        <v>248</v>
      </c>
      <c r="C254" s="935" t="s">
        <v>1528</v>
      </c>
      <c r="D254" s="935"/>
      <c r="E254" s="935"/>
      <c r="F254" s="935"/>
      <c r="G254" s="935"/>
      <c r="H254" s="935"/>
      <c r="I254" s="935"/>
      <c r="J254" s="935"/>
      <c r="K254" s="935"/>
      <c r="L254" s="935"/>
      <c r="M254" s="935"/>
      <c r="N254" s="1392"/>
      <c r="O254" s="1326"/>
      <c r="P254" s="1326"/>
      <c r="Q254" s="1327"/>
      <c r="R254" s="1328"/>
      <c r="S254" s="1328"/>
      <c r="T254" s="1328"/>
      <c r="U254" s="1328"/>
      <c r="V254" s="1329"/>
      <c r="W254" s="5478"/>
      <c r="X254" s="529"/>
    </row>
    <row r="255" spans="1:24" ht="18" customHeight="1">
      <c r="A255" s="5357"/>
      <c r="B255" s="1426"/>
      <c r="C255" s="935"/>
      <c r="D255" s="935"/>
      <c r="E255" s="935"/>
      <c r="F255" s="935"/>
      <c r="G255" s="935"/>
      <c r="H255" s="935"/>
      <c r="I255" s="935"/>
      <c r="J255" s="935"/>
      <c r="K255" s="935"/>
      <c r="L255" s="935"/>
      <c r="M255" s="935"/>
      <c r="N255" s="1392"/>
      <c r="O255" s="1326"/>
      <c r="P255" s="1326"/>
      <c r="Q255" s="1327"/>
      <c r="R255" s="1328"/>
      <c r="S255" s="1328"/>
      <c r="T255" s="1328"/>
      <c r="U255" s="1328"/>
      <c r="V255" s="1329"/>
      <c r="W255" s="5478"/>
      <c r="X255" s="529"/>
    </row>
    <row r="256" spans="1:24" ht="18" customHeight="1">
      <c r="A256" s="5357"/>
      <c r="B256" s="1530" t="s">
        <v>1494</v>
      </c>
      <c r="C256" s="935"/>
      <c r="D256" s="935"/>
      <c r="E256" s="935"/>
      <c r="F256" s="935"/>
      <c r="G256" s="935"/>
      <c r="H256" s="935"/>
      <c r="I256" s="935"/>
      <c r="J256" s="935"/>
      <c r="K256" s="935"/>
      <c r="L256" s="935"/>
      <c r="M256" s="935"/>
      <c r="N256" s="1392"/>
      <c r="O256" s="1326"/>
      <c r="P256" s="1326"/>
      <c r="Q256" s="1327"/>
      <c r="R256" s="1328"/>
      <c r="S256" s="1328"/>
      <c r="T256" s="1328"/>
      <c r="U256" s="1328"/>
      <c r="V256" s="1329"/>
      <c r="W256" s="5478"/>
      <c r="X256" s="529"/>
    </row>
    <row r="257" spans="1:24" ht="18" customHeight="1">
      <c r="A257" s="5357"/>
      <c r="B257" s="1426"/>
      <c r="C257" s="935"/>
      <c r="D257" s="935"/>
      <c r="E257" s="935"/>
      <c r="F257" s="935"/>
      <c r="G257" s="935"/>
      <c r="H257" s="935"/>
      <c r="I257" s="935"/>
      <c r="J257" s="935"/>
      <c r="K257" s="935"/>
      <c r="L257" s="935"/>
      <c r="M257" s="935"/>
      <c r="N257" s="1392"/>
      <c r="O257" s="1326"/>
      <c r="P257" s="1326"/>
      <c r="Q257" s="1327"/>
      <c r="R257" s="1328"/>
      <c r="S257" s="1328"/>
      <c r="T257" s="1328"/>
      <c r="U257" s="1328"/>
      <c r="V257" s="1329"/>
      <c r="W257" s="5478"/>
      <c r="X257" s="529"/>
    </row>
    <row r="258" spans="1:24" ht="18" customHeight="1">
      <c r="A258" s="5357"/>
      <c r="B258" s="5325"/>
      <c r="C258" s="5326"/>
      <c r="D258" s="5326"/>
      <c r="E258" s="5326"/>
      <c r="F258" s="5326"/>
      <c r="G258" s="5326"/>
      <c r="H258" s="5326"/>
      <c r="I258" s="5326"/>
      <c r="J258" s="5326"/>
      <c r="K258" s="5326"/>
      <c r="L258" s="5326"/>
      <c r="M258" s="5326"/>
      <c r="N258" s="5327"/>
      <c r="O258" s="1326"/>
      <c r="P258" s="1326"/>
      <c r="Q258" s="1327"/>
      <c r="R258" s="1328"/>
      <c r="S258" s="1328"/>
      <c r="T258" s="1328"/>
      <c r="U258" s="1328"/>
      <c r="V258" s="1329"/>
      <c r="W258" s="5478"/>
      <c r="X258" s="529"/>
    </row>
    <row r="259" spans="1:24" ht="18" customHeight="1">
      <c r="A259" s="5357"/>
      <c r="B259" s="1393" t="s">
        <v>248</v>
      </c>
      <c r="C259" s="1394" t="s">
        <v>272</v>
      </c>
      <c r="D259" s="5469" t="s">
        <v>1495</v>
      </c>
      <c r="E259" s="5329"/>
      <c r="F259" s="5329"/>
      <c r="G259" s="5329"/>
      <c r="H259" s="5329"/>
      <c r="I259" s="5329"/>
      <c r="J259" s="5329"/>
      <c r="K259" s="5329"/>
      <c r="L259" s="5329"/>
      <c r="M259" s="5329"/>
      <c r="N259" s="5330"/>
      <c r="O259" s="1326"/>
      <c r="P259" s="1326"/>
      <c r="Q259" s="1327"/>
      <c r="R259" s="1328"/>
      <c r="S259" s="1328"/>
      <c r="T259" s="1328"/>
      <c r="U259" s="1328"/>
      <c r="V259" s="1329"/>
      <c r="W259" s="5478"/>
      <c r="X259" s="529"/>
    </row>
    <row r="260" spans="1:24" ht="18" customHeight="1">
      <c r="A260" s="5357"/>
      <c r="B260" s="5331"/>
      <c r="C260" s="5332"/>
      <c r="D260" s="5332"/>
      <c r="E260" s="5332"/>
      <c r="F260" s="5332"/>
      <c r="G260" s="5332"/>
      <c r="H260" s="5332"/>
      <c r="I260" s="5332"/>
      <c r="J260" s="5332"/>
      <c r="K260" s="5332"/>
      <c r="L260" s="5332"/>
      <c r="M260" s="5332"/>
      <c r="N260" s="5333"/>
      <c r="O260" s="1326"/>
      <c r="P260" s="1326"/>
      <c r="Q260" s="1327"/>
      <c r="R260" s="1328"/>
      <c r="S260" s="1328"/>
      <c r="T260" s="1328"/>
      <c r="U260" s="1328"/>
      <c r="V260" s="1329"/>
      <c r="W260" s="5478"/>
      <c r="X260" s="529"/>
    </row>
    <row r="261" spans="1:24" ht="18" customHeight="1">
      <c r="A261" s="5357"/>
      <c r="B261" s="24" t="s">
        <v>253</v>
      </c>
      <c r="C261" s="5320" t="str">
        <f ca="1">CELL("nomfichier")</f>
        <v>E:\0-UPRT\1-UPRT.FR-SITE-WEB\ff-fiches-fabrications\ff-fiches-fabrication-maj-08-2020\[ff-14.B-restauration-10.postits-portions.xlsx]Nota</v>
      </c>
      <c r="D261" s="5320"/>
      <c r="E261" s="5320"/>
      <c r="F261" s="5320"/>
      <c r="G261" s="5320"/>
      <c r="H261" s="5320"/>
      <c r="I261" s="5320"/>
      <c r="J261" s="5320"/>
      <c r="K261" s="5320"/>
      <c r="L261" s="5320"/>
      <c r="M261" s="5320"/>
      <c r="N261" s="5321"/>
      <c r="O261" s="1326"/>
      <c r="P261" s="1326"/>
      <c r="Q261" s="1327"/>
      <c r="R261" s="1328"/>
      <c r="S261" s="1328"/>
      <c r="T261" s="1328"/>
      <c r="U261" s="1328"/>
      <c r="V261" s="1329"/>
      <c r="W261" s="5478"/>
      <c r="X261" s="529"/>
    </row>
    <row r="262" spans="1:24" ht="18" customHeight="1">
      <c r="A262" s="5357"/>
      <c r="B262" s="1325" t="s">
        <v>255</v>
      </c>
      <c r="C262" s="5299" t="s">
        <v>1270</v>
      </c>
      <c r="D262" s="5299"/>
      <c r="E262" s="5299"/>
      <c r="F262" s="5299"/>
      <c r="G262" s="5299"/>
      <c r="H262" s="5299"/>
      <c r="I262" s="5299"/>
      <c r="J262" s="5299"/>
      <c r="K262" s="5299"/>
      <c r="L262" s="5299"/>
      <c r="M262" s="5299"/>
      <c r="N262" s="5322"/>
      <c r="O262" s="1326"/>
      <c r="P262" s="1326"/>
      <c r="Q262" s="1327"/>
      <c r="R262" s="1328"/>
      <c r="S262" s="1328"/>
      <c r="T262" s="1328"/>
      <c r="U262" s="1328"/>
      <c r="V262" s="1329"/>
      <c r="W262" s="5478"/>
      <c r="X262" s="529"/>
    </row>
    <row r="263" spans="1:24" ht="18" customHeight="1" thickBot="1">
      <c r="A263" s="5357"/>
      <c r="B263" s="5300" t="s">
        <v>258</v>
      </c>
      <c r="C263" s="5052"/>
      <c r="D263" s="5052"/>
      <c r="E263" s="5052"/>
      <c r="F263" s="5052"/>
      <c r="G263" s="5052"/>
      <c r="H263" s="5052"/>
      <c r="I263" s="5052"/>
      <c r="J263" s="5052"/>
      <c r="K263" s="5052"/>
      <c r="L263" s="5052"/>
      <c r="M263" s="5052"/>
      <c r="N263" s="5301"/>
      <c r="O263" s="1326"/>
      <c r="P263" s="1326"/>
      <c r="Q263" s="1327"/>
      <c r="R263" s="1328"/>
      <c r="S263" s="1328"/>
      <c r="T263" s="1328"/>
      <c r="U263" s="1328"/>
      <c r="V263" s="1329"/>
      <c r="W263" s="5478"/>
      <c r="X263" s="529"/>
    </row>
    <row r="264" spans="1:24" s="529" customFormat="1" ht="18" customHeight="1" thickBot="1">
      <c r="A264" s="1440"/>
      <c r="B264" s="1285"/>
      <c r="C264" s="1285"/>
      <c r="D264" s="1285"/>
      <c r="E264" s="1285"/>
      <c r="F264" s="1285"/>
      <c r="G264" s="1285"/>
      <c r="H264" s="1285"/>
      <c r="I264" s="1285"/>
      <c r="J264" s="1285"/>
      <c r="K264" s="1285"/>
      <c r="L264" s="1285"/>
      <c r="M264" s="1285"/>
      <c r="N264" s="1285"/>
      <c r="O264" s="1441"/>
      <c r="P264" s="1441"/>
      <c r="Q264" s="1441"/>
      <c r="R264" s="1441"/>
      <c r="S264" s="1441"/>
      <c r="T264" s="1441"/>
      <c r="U264" s="1441"/>
      <c r="V264" s="1441"/>
      <c r="W264" s="5478"/>
      <c r="X264" s="925"/>
    </row>
    <row r="265" spans="1:24" s="529" customFormat="1" ht="18" customHeight="1">
      <c r="A265" s="1423" t="s">
        <v>243</v>
      </c>
      <c r="B265" s="5460" t="s">
        <v>1395</v>
      </c>
      <c r="C265" s="5462" t="s">
        <v>1403</v>
      </c>
      <c r="D265" s="5462"/>
      <c r="E265" s="5462"/>
      <c r="F265" s="5462"/>
      <c r="G265" s="5462"/>
      <c r="H265" s="5462"/>
      <c r="I265" s="5462"/>
      <c r="J265" s="5462"/>
      <c r="K265" s="5462"/>
      <c r="L265" s="5462"/>
      <c r="M265" s="5462"/>
      <c r="N265" s="5462"/>
      <c r="O265" s="5455" t="str">
        <f>B36</f>
        <v>Variante du coquetier de “l’Antoine” Pressé de nos Repas de Fêtes et Ripailles Traditionnelles</v>
      </c>
      <c r="P265" s="5455"/>
      <c r="Q265" s="5455"/>
      <c r="R265" s="5455"/>
      <c r="S265" s="5455"/>
      <c r="T265" s="5455"/>
      <c r="U265" s="5455"/>
      <c r="V265" s="5455"/>
      <c r="W265" s="5478"/>
      <c r="X265" s="925"/>
    </row>
    <row r="266" spans="1:24" s="529" customFormat="1" ht="18" customHeight="1">
      <c r="A266" s="5457" t="str">
        <f>O265</f>
        <v>Variante du coquetier de “l’Antoine” Pressé de nos Repas de Fêtes et Ripailles Traditionnelles</v>
      </c>
      <c r="B266" s="5461"/>
      <c r="C266" s="5463"/>
      <c r="D266" s="5463"/>
      <c r="E266" s="5463"/>
      <c r="F266" s="5463"/>
      <c r="G266" s="5463"/>
      <c r="H266" s="5463"/>
      <c r="I266" s="5463"/>
      <c r="J266" s="5463"/>
      <c r="K266" s="5463"/>
      <c r="L266" s="5463"/>
      <c r="M266" s="5463"/>
      <c r="N266" s="5463"/>
      <c r="O266" s="5456"/>
      <c r="P266" s="5456"/>
      <c r="Q266" s="5456"/>
      <c r="R266" s="5456"/>
      <c r="S266" s="5456"/>
      <c r="T266" s="5456"/>
      <c r="U266" s="5456"/>
      <c r="V266" s="5456"/>
      <c r="W266" s="5478"/>
      <c r="X266" s="925"/>
    </row>
    <row r="267" spans="1:24" s="529" customFormat="1" ht="18" customHeight="1">
      <c r="A267" s="5302"/>
      <c r="B267" s="5458">
        <f>S41</f>
        <v>1</v>
      </c>
      <c r="C267" s="5459" t="str">
        <f>B41</f>
        <v>Auteur Pôle innovation du CEPROC-  AUTEURS  de la recette Guy KRENZER - Eric GODDYN - Jean-Luc BESNOIT</v>
      </c>
      <c r="D267" s="5459"/>
      <c r="E267" s="5459"/>
      <c r="F267" s="5459"/>
      <c r="G267" s="5459"/>
      <c r="H267" s="5459"/>
      <c r="I267" s="5459"/>
      <c r="J267" s="5459"/>
      <c r="K267" s="5459"/>
      <c r="L267" s="5459"/>
      <c r="M267" s="5459"/>
      <c r="N267" s="5459"/>
      <c r="O267" s="5456"/>
      <c r="P267" s="5456"/>
      <c r="Q267" s="5456"/>
      <c r="R267" s="5456"/>
      <c r="S267" s="5456"/>
      <c r="T267" s="5456"/>
      <c r="U267" s="5456"/>
      <c r="V267" s="5456"/>
      <c r="W267" s="5478"/>
      <c r="X267" s="925"/>
    </row>
    <row r="268" spans="1:24" s="529" customFormat="1" ht="18" customHeight="1">
      <c r="A268" s="5302"/>
      <c r="B268" s="5458"/>
      <c r="C268" s="5459"/>
      <c r="D268" s="5459"/>
      <c r="E268" s="5459"/>
      <c r="F268" s="5459"/>
      <c r="G268" s="5459"/>
      <c r="H268" s="5459"/>
      <c r="I268" s="5459"/>
      <c r="J268" s="5459"/>
      <c r="K268" s="5459"/>
      <c r="L268" s="5459"/>
      <c r="M268" s="5459"/>
      <c r="N268" s="5459"/>
      <c r="O268" s="5456"/>
      <c r="P268" s="5456"/>
      <c r="Q268" s="5456"/>
      <c r="R268" s="5456"/>
      <c r="S268" s="5456"/>
      <c r="T268" s="5456"/>
      <c r="U268" s="5456"/>
      <c r="V268" s="5456"/>
      <c r="W268" s="5478"/>
      <c r="X268" s="925"/>
    </row>
    <row r="269" spans="1:24" s="529" customFormat="1" ht="18" customHeight="1">
      <c r="A269" s="5302"/>
      <c r="B269" s="5458"/>
      <c r="C269" s="5459"/>
      <c r="D269" s="5459"/>
      <c r="E269" s="5459"/>
      <c r="F269" s="5459"/>
      <c r="G269" s="5459"/>
      <c r="H269" s="5459"/>
      <c r="I269" s="5459"/>
      <c r="J269" s="5459"/>
      <c r="K269" s="5459"/>
      <c r="L269" s="5459"/>
      <c r="M269" s="5459"/>
      <c r="N269" s="5459"/>
      <c r="O269" s="5456"/>
      <c r="P269" s="5456"/>
      <c r="Q269" s="5456"/>
      <c r="R269" s="5456"/>
      <c r="S269" s="5456"/>
      <c r="T269" s="5456"/>
      <c r="U269" s="5456"/>
      <c r="V269" s="5456"/>
      <c r="W269" s="5478"/>
      <c r="X269" s="925"/>
    </row>
    <row r="270" spans="1:24" s="529" customFormat="1" ht="18" customHeight="1">
      <c r="A270" s="5302"/>
      <c r="B270" s="1424"/>
      <c r="C270" s="939"/>
      <c r="D270" s="939"/>
      <c r="E270" s="939"/>
      <c r="F270" s="939"/>
      <c r="G270" s="939"/>
      <c r="H270" s="939"/>
      <c r="I270" s="939"/>
      <c r="J270" s="939"/>
      <c r="K270" s="939"/>
      <c r="L270" s="939"/>
      <c r="M270" s="939"/>
      <c r="N270" s="939"/>
      <c r="O270" s="1425"/>
      <c r="P270" s="1425"/>
      <c r="Q270" s="1425"/>
      <c r="R270" s="1425"/>
      <c r="S270" s="1425"/>
      <c r="T270" s="1425"/>
      <c r="U270" s="1425"/>
      <c r="V270" s="1425"/>
      <c r="W270" s="5478"/>
      <c r="X270" s="925"/>
    </row>
    <row r="271" spans="1:24" s="529" customFormat="1" ht="18" customHeight="1">
      <c r="A271" s="5302"/>
      <c r="B271" s="1426" t="s">
        <v>27</v>
      </c>
      <c r="C271" s="5453" t="s">
        <v>301</v>
      </c>
      <c r="D271" s="5453"/>
      <c r="E271" s="5453"/>
      <c r="F271" s="5453"/>
      <c r="G271" s="5453"/>
      <c r="H271" s="5453"/>
      <c r="I271" s="5453"/>
      <c r="J271" s="5453"/>
      <c r="K271" s="5453"/>
      <c r="L271" s="1330" t="s">
        <v>330</v>
      </c>
      <c r="M271" s="5453" t="s">
        <v>301</v>
      </c>
      <c r="N271" s="5453"/>
      <c r="O271" s="5453"/>
      <c r="P271" s="5453"/>
      <c r="Q271" s="5453"/>
      <c r="R271" s="5453"/>
      <c r="S271" s="5453"/>
      <c r="T271" s="5453"/>
      <c r="U271" s="5453"/>
      <c r="V271" s="5454"/>
      <c r="W271" s="5478"/>
      <c r="X271" s="925"/>
    </row>
    <row r="272" spans="1:24" s="529" customFormat="1" ht="18" customHeight="1">
      <c r="A272" s="5302"/>
      <c r="B272" s="1426" t="s">
        <v>30</v>
      </c>
      <c r="C272" s="5453"/>
      <c r="D272" s="5453"/>
      <c r="E272" s="5453"/>
      <c r="F272" s="5453"/>
      <c r="G272" s="5453"/>
      <c r="H272" s="5453"/>
      <c r="I272" s="5453"/>
      <c r="J272" s="5453"/>
      <c r="K272" s="5453"/>
      <c r="L272" s="1330" t="s">
        <v>331</v>
      </c>
      <c r="M272" s="5453"/>
      <c r="N272" s="5453"/>
      <c r="O272" s="5453"/>
      <c r="P272" s="5453"/>
      <c r="Q272" s="5453"/>
      <c r="R272" s="5453"/>
      <c r="S272" s="5453"/>
      <c r="T272" s="5453"/>
      <c r="U272" s="5453"/>
      <c r="V272" s="5454"/>
      <c r="W272" s="5478"/>
      <c r="X272" s="925"/>
    </row>
    <row r="273" spans="1:24" s="529" customFormat="1" ht="18" customHeight="1">
      <c r="A273" s="5302"/>
      <c r="B273" s="1426" t="s">
        <v>248</v>
      </c>
      <c r="C273" s="5453"/>
      <c r="D273" s="5453"/>
      <c r="E273" s="5453"/>
      <c r="F273" s="5453"/>
      <c r="G273" s="5453"/>
      <c r="H273" s="5453"/>
      <c r="I273" s="5453"/>
      <c r="J273" s="5453"/>
      <c r="K273" s="5453"/>
      <c r="L273" s="1330" t="s">
        <v>332</v>
      </c>
      <c r="M273" s="5453"/>
      <c r="N273" s="5453"/>
      <c r="O273" s="5453"/>
      <c r="P273" s="5453"/>
      <c r="Q273" s="5453"/>
      <c r="R273" s="5453"/>
      <c r="S273" s="5453"/>
      <c r="T273" s="5453"/>
      <c r="U273" s="5453"/>
      <c r="V273" s="5454"/>
      <c r="W273" s="5478"/>
      <c r="X273" s="925"/>
    </row>
    <row r="274" spans="1:24" s="529" customFormat="1" ht="18" customHeight="1">
      <c r="A274" s="5302"/>
      <c r="B274" s="1426" t="s">
        <v>12</v>
      </c>
      <c r="C274" s="5453"/>
      <c r="D274" s="5453"/>
      <c r="E274" s="5453"/>
      <c r="F274" s="5453"/>
      <c r="G274" s="5453"/>
      <c r="H274" s="5453"/>
      <c r="I274" s="5453"/>
      <c r="J274" s="5453"/>
      <c r="K274" s="5453"/>
      <c r="L274" s="1330" t="s">
        <v>333</v>
      </c>
      <c r="M274" s="5453"/>
      <c r="N274" s="5453"/>
      <c r="O274" s="5453"/>
      <c r="P274" s="5453"/>
      <c r="Q274" s="5453"/>
      <c r="R274" s="5453"/>
      <c r="S274" s="5453"/>
      <c r="T274" s="5453"/>
      <c r="U274" s="5453"/>
      <c r="V274" s="5454"/>
      <c r="W274" s="5478"/>
      <c r="X274" s="925"/>
    </row>
    <row r="275" spans="1:24" s="529" customFormat="1" ht="18" customHeight="1">
      <c r="A275" s="5302"/>
      <c r="B275" s="1426" t="s">
        <v>13</v>
      </c>
      <c r="C275" s="5453"/>
      <c r="D275" s="5453"/>
      <c r="E275" s="5453"/>
      <c r="F275" s="5453"/>
      <c r="G275" s="5453"/>
      <c r="H275" s="5453"/>
      <c r="I275" s="5453"/>
      <c r="J275" s="5453"/>
      <c r="K275" s="5453"/>
      <c r="L275" s="1330" t="s">
        <v>334</v>
      </c>
      <c r="M275" s="5453"/>
      <c r="N275" s="5453"/>
      <c r="O275" s="5453"/>
      <c r="P275" s="5453"/>
      <c r="Q275" s="5453"/>
      <c r="R275" s="5453"/>
      <c r="S275" s="5453"/>
      <c r="T275" s="5453"/>
      <c r="U275" s="5453"/>
      <c r="V275" s="5454"/>
      <c r="W275" s="5478"/>
      <c r="X275" s="925"/>
    </row>
    <row r="276" spans="1:24" s="529" customFormat="1" ht="18" customHeight="1">
      <c r="A276" s="5302"/>
      <c r="B276" s="1426" t="s">
        <v>15</v>
      </c>
      <c r="C276" s="5453"/>
      <c r="D276" s="5453"/>
      <c r="E276" s="5453"/>
      <c r="F276" s="5453"/>
      <c r="G276" s="5453"/>
      <c r="H276" s="5453"/>
      <c r="I276" s="5453"/>
      <c r="J276" s="5453"/>
      <c r="K276" s="5453"/>
      <c r="L276" s="1330" t="s">
        <v>335</v>
      </c>
      <c r="M276" s="5453"/>
      <c r="N276" s="5453"/>
      <c r="O276" s="5453"/>
      <c r="P276" s="5453"/>
      <c r="Q276" s="5453"/>
      <c r="R276" s="5453"/>
      <c r="S276" s="5453"/>
      <c r="T276" s="5453"/>
      <c r="U276" s="5453"/>
      <c r="V276" s="5454"/>
      <c r="W276" s="5478"/>
      <c r="X276" s="925"/>
    </row>
    <row r="277" spans="1:24" s="529" customFormat="1" ht="18" customHeight="1">
      <c r="A277" s="5302"/>
      <c r="B277" s="1426" t="s">
        <v>281</v>
      </c>
      <c r="C277" s="5453"/>
      <c r="D277" s="5453"/>
      <c r="E277" s="5453"/>
      <c r="F277" s="5453"/>
      <c r="G277" s="5453"/>
      <c r="H277" s="5453"/>
      <c r="I277" s="5453"/>
      <c r="J277" s="5453"/>
      <c r="K277" s="5453"/>
      <c r="L277" s="1330" t="s">
        <v>336</v>
      </c>
      <c r="M277" s="5453"/>
      <c r="N277" s="5453"/>
      <c r="O277" s="5453"/>
      <c r="P277" s="5453"/>
      <c r="Q277" s="5453"/>
      <c r="R277" s="5453"/>
      <c r="S277" s="5453"/>
      <c r="T277" s="5453"/>
      <c r="U277" s="5453"/>
      <c r="V277" s="5454"/>
      <c r="W277" s="5478"/>
      <c r="X277" s="925"/>
    </row>
    <row r="278" spans="1:24" s="529" customFormat="1" ht="18" customHeight="1">
      <c r="A278" s="5302"/>
      <c r="B278" s="1426" t="s">
        <v>282</v>
      </c>
      <c r="C278" s="5453"/>
      <c r="D278" s="5453"/>
      <c r="E278" s="5453"/>
      <c r="F278" s="5453"/>
      <c r="G278" s="5453"/>
      <c r="H278" s="5453"/>
      <c r="I278" s="5453"/>
      <c r="J278" s="5453"/>
      <c r="K278" s="5453"/>
      <c r="L278" s="1330" t="s">
        <v>337</v>
      </c>
      <c r="M278" s="5453"/>
      <c r="N278" s="5453"/>
      <c r="O278" s="5453"/>
      <c r="P278" s="5453"/>
      <c r="Q278" s="5453"/>
      <c r="R278" s="5453"/>
      <c r="S278" s="5453"/>
      <c r="T278" s="5453"/>
      <c r="U278" s="5453"/>
      <c r="V278" s="5454"/>
      <c r="W278" s="5478"/>
      <c r="X278" s="925"/>
    </row>
    <row r="279" spans="1:24" s="529" customFormat="1" ht="18" customHeight="1">
      <c r="A279" s="5302"/>
      <c r="B279" s="1426" t="s">
        <v>328</v>
      </c>
      <c r="C279" s="5453"/>
      <c r="D279" s="5453"/>
      <c r="E279" s="5453"/>
      <c r="F279" s="5453"/>
      <c r="G279" s="5453"/>
      <c r="H279" s="5453"/>
      <c r="I279" s="5453"/>
      <c r="J279" s="5453"/>
      <c r="K279" s="5453"/>
      <c r="L279" s="1330" t="s">
        <v>338</v>
      </c>
      <c r="M279" s="5453"/>
      <c r="N279" s="5453"/>
      <c r="O279" s="5453"/>
      <c r="P279" s="5453"/>
      <c r="Q279" s="5453"/>
      <c r="R279" s="5453"/>
      <c r="S279" s="5453"/>
      <c r="T279" s="5453"/>
      <c r="U279" s="5453"/>
      <c r="V279" s="5454"/>
      <c r="W279" s="5478"/>
      <c r="X279" s="925"/>
    </row>
    <row r="280" spans="1:24" s="529" customFormat="1" ht="18" customHeight="1">
      <c r="A280" s="5302"/>
      <c r="B280" s="1426" t="s">
        <v>329</v>
      </c>
      <c r="C280" s="5453"/>
      <c r="D280" s="5453"/>
      <c r="E280" s="5453"/>
      <c r="F280" s="5453"/>
      <c r="G280" s="5453"/>
      <c r="H280" s="5453"/>
      <c r="I280" s="5453"/>
      <c r="J280" s="5453"/>
      <c r="K280" s="5453"/>
      <c r="L280" s="1330" t="s">
        <v>339</v>
      </c>
      <c r="M280" s="5453"/>
      <c r="N280" s="5453"/>
      <c r="O280" s="5453"/>
      <c r="P280" s="5453"/>
      <c r="Q280" s="5453"/>
      <c r="R280" s="5453"/>
      <c r="S280" s="5453"/>
      <c r="T280" s="5453"/>
      <c r="U280" s="5453"/>
      <c r="V280" s="5454"/>
      <c r="W280" s="5478"/>
      <c r="X280" s="925"/>
    </row>
    <row r="281" spans="1:24" s="529" customFormat="1" ht="18" customHeight="1" thickBot="1">
      <c r="A281" s="5302"/>
      <c r="B281" s="1426"/>
      <c r="C281" s="5453"/>
      <c r="D281" s="5453"/>
      <c r="E281" s="5453"/>
      <c r="F281" s="5453"/>
      <c r="G281" s="5453"/>
      <c r="H281" s="5453"/>
      <c r="I281" s="5453"/>
      <c r="J281" s="5453"/>
      <c r="K281" s="5453"/>
      <c r="L281" s="939"/>
      <c r="M281" s="5453"/>
      <c r="N281" s="5453"/>
      <c r="O281" s="5453"/>
      <c r="P281" s="5453"/>
      <c r="Q281" s="5453"/>
      <c r="R281" s="5453"/>
      <c r="S281" s="5453"/>
      <c r="T281" s="5453"/>
      <c r="U281" s="5453"/>
      <c r="V281" s="5454"/>
      <c r="W281" s="5478"/>
      <c r="X281" s="925"/>
    </row>
    <row r="282" spans="1:24" s="529" customFormat="1" ht="18" customHeight="1">
      <c r="A282" s="5302"/>
      <c r="B282" s="5460" t="s">
        <v>1395</v>
      </c>
      <c r="C282" s="5462" t="s">
        <v>1277</v>
      </c>
      <c r="D282" s="5462"/>
      <c r="E282" s="5462"/>
      <c r="F282" s="5462"/>
      <c r="G282" s="5462"/>
      <c r="H282" s="5462"/>
      <c r="I282" s="5462"/>
      <c r="J282" s="5462"/>
      <c r="K282" s="5462"/>
      <c r="L282" s="5462"/>
      <c r="M282" s="5462"/>
      <c r="N282" s="5462"/>
      <c r="O282" s="5455" t="str">
        <f>B36</f>
        <v>Variante du coquetier de “l’Antoine” Pressé de nos Repas de Fêtes et Ripailles Traditionnelles</v>
      </c>
      <c r="P282" s="5455"/>
      <c r="Q282" s="5455"/>
      <c r="R282" s="5455"/>
      <c r="S282" s="5455"/>
      <c r="T282" s="5455"/>
      <c r="U282" s="5455"/>
      <c r="V282" s="5455"/>
      <c r="W282" s="5478"/>
      <c r="X282" s="925"/>
    </row>
    <row r="283" spans="1:24" s="529" customFormat="1" ht="18" customHeight="1">
      <c r="A283" s="5302"/>
      <c r="B283" s="5461"/>
      <c r="C283" s="5463"/>
      <c r="D283" s="5463"/>
      <c r="E283" s="5463"/>
      <c r="F283" s="5463"/>
      <c r="G283" s="5463"/>
      <c r="H283" s="5463"/>
      <c r="I283" s="5463"/>
      <c r="J283" s="5463"/>
      <c r="K283" s="5463"/>
      <c r="L283" s="5463"/>
      <c r="M283" s="5463"/>
      <c r="N283" s="5463"/>
      <c r="O283" s="5456"/>
      <c r="P283" s="5456"/>
      <c r="Q283" s="5456"/>
      <c r="R283" s="5456"/>
      <c r="S283" s="5456"/>
      <c r="T283" s="5456"/>
      <c r="U283" s="5456"/>
      <c r="V283" s="5456"/>
      <c r="W283" s="5478"/>
      <c r="X283" s="925"/>
    </row>
    <row r="284" spans="1:24" s="529" customFormat="1" ht="18" customHeight="1">
      <c r="A284" s="5302"/>
      <c r="B284" s="5458">
        <f>S41</f>
        <v>1</v>
      </c>
      <c r="C284" s="5464" t="str">
        <f>B41</f>
        <v>Auteur Pôle innovation du CEPROC-  AUTEURS  de la recette Guy KRENZER - Eric GODDYN - Jean-Luc BESNOIT</v>
      </c>
      <c r="D284" s="5464"/>
      <c r="E284" s="5464"/>
      <c r="F284" s="5464"/>
      <c r="G284" s="5464"/>
      <c r="H284" s="5464"/>
      <c r="I284" s="5464"/>
      <c r="J284" s="5464"/>
      <c r="K284" s="5464"/>
      <c r="L284" s="5464"/>
      <c r="M284" s="5464"/>
      <c r="N284" s="5464"/>
      <c r="O284" s="5456"/>
      <c r="P284" s="5456"/>
      <c r="Q284" s="5456"/>
      <c r="R284" s="5456"/>
      <c r="S284" s="5456"/>
      <c r="T284" s="5456"/>
      <c r="U284" s="5456"/>
      <c r="V284" s="5456"/>
      <c r="W284" s="5478"/>
      <c r="X284" s="925"/>
    </row>
    <row r="285" spans="1:24" s="529" customFormat="1" ht="18" customHeight="1">
      <c r="A285" s="5302"/>
      <c r="B285" s="5458"/>
      <c r="C285" s="5464"/>
      <c r="D285" s="5464"/>
      <c r="E285" s="5464"/>
      <c r="F285" s="5464"/>
      <c r="G285" s="5464"/>
      <c r="H285" s="5464"/>
      <c r="I285" s="5464"/>
      <c r="J285" s="5464"/>
      <c r="K285" s="5464"/>
      <c r="L285" s="5464"/>
      <c r="M285" s="5464"/>
      <c r="N285" s="5464"/>
      <c r="O285" s="5456"/>
      <c r="P285" s="5456"/>
      <c r="Q285" s="5456"/>
      <c r="R285" s="5456"/>
      <c r="S285" s="5456"/>
      <c r="T285" s="5456"/>
      <c r="U285" s="5456"/>
      <c r="V285" s="5456"/>
      <c r="W285" s="5478"/>
      <c r="X285" s="925"/>
    </row>
    <row r="286" spans="1:24" s="529" customFormat="1" ht="18" customHeight="1">
      <c r="A286" s="5302"/>
      <c r="B286" s="1426"/>
      <c r="C286" s="939"/>
      <c r="D286" s="939"/>
      <c r="E286" s="939"/>
      <c r="F286" s="939"/>
      <c r="G286" s="939"/>
      <c r="H286" s="939"/>
      <c r="I286" s="939"/>
      <c r="J286" s="939"/>
      <c r="K286" s="939"/>
      <c r="L286" s="939"/>
      <c r="M286" s="939"/>
      <c r="N286" s="939"/>
      <c r="O286" s="1425"/>
      <c r="P286" s="1425"/>
      <c r="Q286" s="1425"/>
      <c r="R286" s="1425"/>
      <c r="S286" s="1425"/>
      <c r="T286" s="1425"/>
      <c r="U286" s="1425"/>
      <c r="V286" s="1425"/>
      <c r="W286" s="5478"/>
      <c r="X286" s="925"/>
    </row>
    <row r="287" spans="1:24" s="529" customFormat="1" ht="18" customHeight="1">
      <c r="A287" s="5302"/>
      <c r="B287" s="1426" t="s">
        <v>27</v>
      </c>
      <c r="C287" s="5453" t="s">
        <v>301</v>
      </c>
      <c r="D287" s="5453"/>
      <c r="E287" s="5453"/>
      <c r="F287" s="5453"/>
      <c r="G287" s="5453"/>
      <c r="H287" s="5453"/>
      <c r="I287" s="5453"/>
      <c r="J287" s="5453"/>
      <c r="K287" s="5453"/>
      <c r="L287" s="1330" t="s">
        <v>330</v>
      </c>
      <c r="M287" s="5453" t="s">
        <v>301</v>
      </c>
      <c r="N287" s="5453"/>
      <c r="O287" s="5453"/>
      <c r="P287" s="5453"/>
      <c r="Q287" s="5453"/>
      <c r="R287" s="5453"/>
      <c r="S287" s="5453"/>
      <c r="T287" s="5453"/>
      <c r="U287" s="5453"/>
      <c r="V287" s="5454"/>
      <c r="W287" s="5478"/>
      <c r="X287" s="925"/>
    </row>
    <row r="288" spans="1:24" s="529" customFormat="1" ht="18" customHeight="1">
      <c r="A288" s="5302"/>
      <c r="B288" s="1426" t="s">
        <v>30</v>
      </c>
      <c r="C288" s="5453"/>
      <c r="D288" s="5453"/>
      <c r="E288" s="5453"/>
      <c r="F288" s="5453"/>
      <c r="G288" s="5453"/>
      <c r="H288" s="5453"/>
      <c r="I288" s="5453"/>
      <c r="J288" s="5453"/>
      <c r="K288" s="5453"/>
      <c r="L288" s="1330" t="s">
        <v>331</v>
      </c>
      <c r="M288" s="5453"/>
      <c r="N288" s="5453"/>
      <c r="O288" s="5453"/>
      <c r="P288" s="5453"/>
      <c r="Q288" s="5453"/>
      <c r="R288" s="5453"/>
      <c r="S288" s="5453"/>
      <c r="T288" s="5453"/>
      <c r="U288" s="5453"/>
      <c r="V288" s="5454"/>
      <c r="W288" s="5478"/>
      <c r="X288" s="925"/>
    </row>
    <row r="289" spans="1:24" s="529" customFormat="1" ht="18" customHeight="1">
      <c r="A289" s="5302"/>
      <c r="B289" s="1426" t="s">
        <v>248</v>
      </c>
      <c r="C289" s="5453"/>
      <c r="D289" s="5453"/>
      <c r="E289" s="5453"/>
      <c r="F289" s="5453"/>
      <c r="G289" s="5453"/>
      <c r="H289" s="5453"/>
      <c r="I289" s="5453"/>
      <c r="J289" s="5453"/>
      <c r="K289" s="5453"/>
      <c r="L289" s="1330" t="s">
        <v>332</v>
      </c>
      <c r="M289" s="5453"/>
      <c r="N289" s="5453"/>
      <c r="O289" s="5453"/>
      <c r="P289" s="5453"/>
      <c r="Q289" s="5453"/>
      <c r="R289" s="5453"/>
      <c r="S289" s="5453"/>
      <c r="T289" s="5453"/>
      <c r="U289" s="5453"/>
      <c r="V289" s="5454"/>
      <c r="W289" s="5478"/>
      <c r="X289" s="925"/>
    </row>
    <row r="290" spans="1:24" s="529" customFormat="1" ht="18" customHeight="1">
      <c r="A290" s="5302"/>
      <c r="B290" s="1426" t="s">
        <v>12</v>
      </c>
      <c r="C290" s="5453"/>
      <c r="D290" s="5453"/>
      <c r="E290" s="5453"/>
      <c r="F290" s="5453"/>
      <c r="G290" s="5453"/>
      <c r="H290" s="5453"/>
      <c r="I290" s="5453"/>
      <c r="J290" s="5453"/>
      <c r="K290" s="5453"/>
      <c r="L290" s="1330" t="s">
        <v>333</v>
      </c>
      <c r="M290" s="5453"/>
      <c r="N290" s="5453"/>
      <c r="O290" s="5453"/>
      <c r="P290" s="5453"/>
      <c r="Q290" s="5453"/>
      <c r="R290" s="5453"/>
      <c r="S290" s="5453"/>
      <c r="T290" s="5453"/>
      <c r="U290" s="5453"/>
      <c r="V290" s="5454"/>
      <c r="W290" s="5478"/>
      <c r="X290" s="925"/>
    </row>
    <row r="291" spans="1:24" s="529" customFormat="1" ht="18" customHeight="1">
      <c r="A291" s="5302"/>
      <c r="B291" s="1426" t="s">
        <v>13</v>
      </c>
      <c r="C291" s="5453"/>
      <c r="D291" s="5453"/>
      <c r="E291" s="5453"/>
      <c r="F291" s="5453"/>
      <c r="G291" s="5453"/>
      <c r="H291" s="5453"/>
      <c r="I291" s="5453"/>
      <c r="J291" s="5453"/>
      <c r="K291" s="5453"/>
      <c r="L291" s="1330" t="s">
        <v>334</v>
      </c>
      <c r="M291" s="5453"/>
      <c r="N291" s="5453"/>
      <c r="O291" s="5453"/>
      <c r="P291" s="5453"/>
      <c r="Q291" s="5453"/>
      <c r="R291" s="5453"/>
      <c r="S291" s="5453"/>
      <c r="T291" s="5453"/>
      <c r="U291" s="5453"/>
      <c r="V291" s="5454"/>
      <c r="W291" s="5478"/>
      <c r="X291" s="925"/>
    </row>
    <row r="292" spans="1:24" s="529" customFormat="1" ht="18" customHeight="1">
      <c r="A292" s="5302"/>
      <c r="B292" s="1426" t="s">
        <v>15</v>
      </c>
      <c r="C292" s="5453"/>
      <c r="D292" s="5453"/>
      <c r="E292" s="5453"/>
      <c r="F292" s="5453"/>
      <c r="G292" s="5453"/>
      <c r="H292" s="5453"/>
      <c r="I292" s="5453"/>
      <c r="J292" s="5453"/>
      <c r="K292" s="5453"/>
      <c r="L292" s="1330" t="s">
        <v>335</v>
      </c>
      <c r="M292" s="5453"/>
      <c r="N292" s="5453"/>
      <c r="O292" s="5453"/>
      <c r="P292" s="5453"/>
      <c r="Q292" s="5453"/>
      <c r="R292" s="5453"/>
      <c r="S292" s="5453"/>
      <c r="T292" s="5453"/>
      <c r="U292" s="5453"/>
      <c r="V292" s="5454"/>
      <c r="W292" s="5478"/>
      <c r="X292" s="925"/>
    </row>
    <row r="293" spans="1:24" s="529" customFormat="1" ht="18" customHeight="1">
      <c r="A293" s="5302"/>
      <c r="B293" s="1426" t="s">
        <v>281</v>
      </c>
      <c r="C293" s="5453"/>
      <c r="D293" s="5453"/>
      <c r="E293" s="5453"/>
      <c r="F293" s="5453"/>
      <c r="G293" s="5453"/>
      <c r="H293" s="5453"/>
      <c r="I293" s="5453"/>
      <c r="J293" s="5453"/>
      <c r="K293" s="5453"/>
      <c r="L293" s="1330" t="s">
        <v>336</v>
      </c>
      <c r="M293" s="5453"/>
      <c r="N293" s="5453"/>
      <c r="O293" s="5453"/>
      <c r="P293" s="5453"/>
      <c r="Q293" s="5453"/>
      <c r="R293" s="5453"/>
      <c r="S293" s="5453"/>
      <c r="T293" s="5453"/>
      <c r="U293" s="5453"/>
      <c r="V293" s="5454"/>
      <c r="W293" s="5478"/>
      <c r="X293" s="925"/>
    </row>
    <row r="294" spans="1:24" s="529" customFormat="1" ht="18" customHeight="1">
      <c r="A294" s="5302"/>
      <c r="B294" s="1426" t="s">
        <v>282</v>
      </c>
      <c r="C294" s="5453"/>
      <c r="D294" s="5453"/>
      <c r="E294" s="5453"/>
      <c r="F294" s="5453"/>
      <c r="G294" s="5453"/>
      <c r="H294" s="5453"/>
      <c r="I294" s="5453"/>
      <c r="J294" s="5453"/>
      <c r="K294" s="5453"/>
      <c r="L294" s="1330" t="s">
        <v>337</v>
      </c>
      <c r="M294" s="5453"/>
      <c r="N294" s="5453"/>
      <c r="O294" s="5453"/>
      <c r="P294" s="5453"/>
      <c r="Q294" s="5453"/>
      <c r="R294" s="5453"/>
      <c r="S294" s="5453"/>
      <c r="T294" s="5453"/>
      <c r="U294" s="5453"/>
      <c r="V294" s="5454"/>
      <c r="W294" s="5478"/>
      <c r="X294" s="925"/>
    </row>
    <row r="295" spans="1:24" s="529" customFormat="1" ht="18" customHeight="1">
      <c r="A295" s="5302"/>
      <c r="B295" s="1426" t="s">
        <v>328</v>
      </c>
      <c r="C295" s="5453"/>
      <c r="D295" s="5453"/>
      <c r="E295" s="5453"/>
      <c r="F295" s="5453"/>
      <c r="G295" s="5453"/>
      <c r="H295" s="5453"/>
      <c r="I295" s="5453"/>
      <c r="J295" s="5453"/>
      <c r="K295" s="5453"/>
      <c r="L295" s="1330" t="s">
        <v>338</v>
      </c>
      <c r="M295" s="5453"/>
      <c r="N295" s="5453"/>
      <c r="O295" s="5453"/>
      <c r="P295" s="5453"/>
      <c r="Q295" s="5453"/>
      <c r="R295" s="5453"/>
      <c r="S295" s="5453"/>
      <c r="T295" s="5453"/>
      <c r="U295" s="5453"/>
      <c r="V295" s="5454"/>
      <c r="W295" s="5478"/>
      <c r="X295" s="925"/>
    </row>
    <row r="296" spans="1:24" ht="18" customHeight="1">
      <c r="A296" s="5302"/>
      <c r="B296" s="1426" t="s">
        <v>329</v>
      </c>
      <c r="C296" s="5453"/>
      <c r="D296" s="5453"/>
      <c r="E296" s="5453"/>
      <c r="F296" s="5453"/>
      <c r="G296" s="5453"/>
      <c r="H296" s="5453"/>
      <c r="I296" s="5453"/>
      <c r="J296" s="5453"/>
      <c r="K296" s="5453"/>
      <c r="L296" s="1330" t="s">
        <v>339</v>
      </c>
      <c r="M296" s="5453"/>
      <c r="N296" s="5453"/>
      <c r="O296" s="5453"/>
      <c r="P296" s="5453"/>
      <c r="Q296" s="5453"/>
      <c r="R296" s="5453"/>
      <c r="S296" s="5453"/>
      <c r="T296" s="5453"/>
      <c r="U296" s="5453"/>
      <c r="V296" s="5454"/>
      <c r="W296" s="5478"/>
    </row>
    <row r="297" spans="1:24" ht="18" customHeight="1" thickBot="1">
      <c r="A297" s="5302"/>
      <c r="B297" s="1426"/>
      <c r="C297" s="5453"/>
      <c r="D297" s="5453"/>
      <c r="E297" s="5453"/>
      <c r="F297" s="5453"/>
      <c r="G297" s="5453"/>
      <c r="H297" s="5453"/>
      <c r="I297" s="5453"/>
      <c r="J297" s="5453"/>
      <c r="K297" s="5453"/>
      <c r="L297" s="939"/>
      <c r="M297" s="5453"/>
      <c r="N297" s="5453"/>
      <c r="O297" s="5453"/>
      <c r="P297" s="5453"/>
      <c r="Q297" s="5453"/>
      <c r="R297" s="5453"/>
      <c r="S297" s="5453"/>
      <c r="T297" s="5453"/>
      <c r="U297" s="5453"/>
      <c r="V297" s="5454"/>
      <c r="W297" s="5478"/>
    </row>
    <row r="298" spans="1:24" ht="18" customHeight="1">
      <c r="A298" s="5302"/>
      <c r="B298" s="1427"/>
      <c r="C298" s="1428"/>
      <c r="D298" s="1428"/>
      <c r="E298" s="1428"/>
      <c r="F298" s="1428"/>
      <c r="G298" s="1428"/>
      <c r="H298" s="1428"/>
      <c r="I298" s="1428"/>
      <c r="J298" s="1428"/>
      <c r="K298" s="1428"/>
      <c r="L298" s="1428"/>
      <c r="M298" s="1428"/>
      <c r="N298" s="1428"/>
      <c r="O298" s="1428"/>
      <c r="P298" s="1428"/>
      <c r="Q298" s="1428"/>
      <c r="R298" s="1428"/>
      <c r="S298" s="1428"/>
      <c r="T298" s="1428"/>
      <c r="U298" s="1428"/>
      <c r="V298" s="1428"/>
      <c r="W298" s="5478"/>
    </row>
    <row r="299" spans="1:24" ht="18" customHeight="1">
      <c r="A299" s="5302"/>
      <c r="B299" s="5303" t="s">
        <v>1404</v>
      </c>
      <c r="C299" s="5304"/>
      <c r="D299" s="5304"/>
      <c r="E299" s="5304"/>
      <c r="F299" s="5304"/>
      <c r="G299" s="5304"/>
      <c r="H299" s="5304"/>
      <c r="I299" s="5304"/>
      <c r="J299" s="5304"/>
      <c r="K299" s="5304"/>
      <c r="L299" s="5304"/>
      <c r="M299" s="5304"/>
      <c r="N299" s="5304"/>
      <c r="O299" s="5304"/>
      <c r="P299" s="5304"/>
      <c r="Q299" s="5304"/>
      <c r="R299" s="5304"/>
      <c r="S299" s="5304"/>
      <c r="T299" s="5304"/>
      <c r="U299" s="5304"/>
      <c r="V299" s="5304"/>
      <c r="W299" s="5478"/>
    </row>
    <row r="300" spans="1:24" ht="18" customHeight="1">
      <c r="A300" s="5302"/>
      <c r="B300" s="5303"/>
      <c r="C300" s="5304"/>
      <c r="D300" s="5304"/>
      <c r="E300" s="5304"/>
      <c r="F300" s="5304"/>
      <c r="G300" s="5304"/>
      <c r="H300" s="5304"/>
      <c r="I300" s="5304"/>
      <c r="J300" s="5304"/>
      <c r="K300" s="5304"/>
      <c r="L300" s="5304"/>
      <c r="M300" s="5304"/>
      <c r="N300" s="5304"/>
      <c r="O300" s="5304"/>
      <c r="P300" s="5304"/>
      <c r="Q300" s="5304"/>
      <c r="R300" s="5304"/>
      <c r="S300" s="5304"/>
      <c r="T300" s="5304"/>
      <c r="U300" s="5304"/>
      <c r="V300" s="5304"/>
      <c r="W300" s="5478"/>
    </row>
    <row r="301" spans="1:24" ht="18" customHeight="1">
      <c r="A301" s="5302"/>
      <c r="B301" s="5305" t="s">
        <v>1406</v>
      </c>
      <c r="C301" s="5306"/>
      <c r="D301" s="5306"/>
      <c r="E301" s="5306"/>
      <c r="F301" s="5306"/>
      <c r="G301" s="5306"/>
      <c r="H301" s="5306"/>
      <c r="I301" s="5306"/>
      <c r="J301" s="5306"/>
      <c r="K301" s="5307"/>
      <c r="L301" s="5308" t="s">
        <v>1407</v>
      </c>
      <c r="M301" s="5309"/>
      <c r="N301" s="5309"/>
      <c r="O301" s="5309"/>
      <c r="P301" s="5309"/>
      <c r="Q301" s="5309"/>
      <c r="R301" s="5309"/>
      <c r="S301" s="5309"/>
      <c r="T301" s="5309"/>
      <c r="U301" s="5309"/>
      <c r="V301" s="5310"/>
      <c r="W301" s="5478"/>
    </row>
    <row r="302" spans="1:24" ht="18" customHeight="1">
      <c r="A302" s="5302"/>
      <c r="B302" s="1429" t="s">
        <v>322</v>
      </c>
      <c r="C302" s="5284" t="s">
        <v>301</v>
      </c>
      <c r="D302" s="5284"/>
      <c r="E302" s="5284"/>
      <c r="F302" s="5284"/>
      <c r="G302" s="5284"/>
      <c r="H302" s="5284"/>
      <c r="I302" s="5284"/>
      <c r="J302" s="5284"/>
      <c r="K302" s="5285"/>
      <c r="L302" s="1430" t="s">
        <v>322</v>
      </c>
      <c r="M302" s="5286" t="s">
        <v>1439</v>
      </c>
      <c r="N302" s="5286"/>
      <c r="O302" s="5286"/>
      <c r="P302" s="5286"/>
      <c r="Q302" s="5286"/>
      <c r="R302" s="5286"/>
      <c r="S302" s="5286"/>
      <c r="T302" s="5286"/>
      <c r="U302" s="5286"/>
      <c r="V302" s="5287"/>
      <c r="W302" s="5478"/>
    </row>
    <row r="303" spans="1:24" ht="18" customHeight="1">
      <c r="A303" s="5302"/>
      <c r="B303" s="1429" t="s">
        <v>323</v>
      </c>
      <c r="C303" s="5284"/>
      <c r="D303" s="5284"/>
      <c r="E303" s="5284"/>
      <c r="F303" s="5284"/>
      <c r="G303" s="5284"/>
      <c r="H303" s="5284"/>
      <c r="I303" s="5284"/>
      <c r="J303" s="5284"/>
      <c r="K303" s="5285"/>
      <c r="L303" s="1430" t="s">
        <v>323</v>
      </c>
      <c r="M303" s="5286"/>
      <c r="N303" s="5286"/>
      <c r="O303" s="5286"/>
      <c r="P303" s="5286"/>
      <c r="Q303" s="5286"/>
      <c r="R303" s="5286"/>
      <c r="S303" s="5286"/>
      <c r="T303" s="5286"/>
      <c r="U303" s="5286"/>
      <c r="V303" s="5287"/>
      <c r="W303" s="5478"/>
    </row>
    <row r="304" spans="1:24" ht="18" customHeight="1">
      <c r="A304" s="5302"/>
      <c r="B304" s="1429" t="s">
        <v>316</v>
      </c>
      <c r="C304" s="5284"/>
      <c r="D304" s="5284"/>
      <c r="E304" s="5284"/>
      <c r="F304" s="5284"/>
      <c r="G304" s="5284"/>
      <c r="H304" s="5284"/>
      <c r="I304" s="5284"/>
      <c r="J304" s="5284"/>
      <c r="K304" s="5285"/>
      <c r="L304" s="1430" t="s">
        <v>316</v>
      </c>
      <c r="M304" s="5286"/>
      <c r="N304" s="5286"/>
      <c r="O304" s="5286"/>
      <c r="P304" s="5286"/>
      <c r="Q304" s="5286"/>
      <c r="R304" s="5286"/>
      <c r="S304" s="5286"/>
      <c r="T304" s="5286"/>
      <c r="U304" s="5286"/>
      <c r="V304" s="5287"/>
      <c r="W304" s="5478"/>
    </row>
    <row r="305" spans="1:23" ht="18" customHeight="1">
      <c r="A305" s="5302"/>
      <c r="B305" s="1429" t="s">
        <v>325</v>
      </c>
      <c r="C305" s="5284"/>
      <c r="D305" s="5284"/>
      <c r="E305" s="5284"/>
      <c r="F305" s="5284"/>
      <c r="G305" s="5284"/>
      <c r="H305" s="5284"/>
      <c r="I305" s="5284"/>
      <c r="J305" s="5284"/>
      <c r="K305" s="5285"/>
      <c r="L305" s="1430" t="s">
        <v>325</v>
      </c>
      <c r="M305" s="5286"/>
      <c r="N305" s="5286"/>
      <c r="O305" s="5286"/>
      <c r="P305" s="5286"/>
      <c r="Q305" s="5286"/>
      <c r="R305" s="5286"/>
      <c r="S305" s="5286"/>
      <c r="T305" s="5286"/>
      <c r="U305" s="5286"/>
      <c r="V305" s="5287"/>
      <c r="W305" s="5478"/>
    </row>
    <row r="306" spans="1:23" ht="18" customHeight="1">
      <c r="A306" s="5302"/>
      <c r="B306" s="1429" t="s">
        <v>342</v>
      </c>
      <c r="C306" s="5284"/>
      <c r="D306" s="5284"/>
      <c r="E306" s="5284"/>
      <c r="F306" s="5284"/>
      <c r="G306" s="5284"/>
      <c r="H306" s="5284"/>
      <c r="I306" s="5284"/>
      <c r="J306" s="5284"/>
      <c r="K306" s="5285"/>
      <c r="L306" s="1430" t="s">
        <v>342</v>
      </c>
      <c r="M306" s="5286"/>
      <c r="N306" s="5286"/>
      <c r="O306" s="5286"/>
      <c r="P306" s="5286"/>
      <c r="Q306" s="5286"/>
      <c r="R306" s="5286"/>
      <c r="S306" s="5286"/>
      <c r="T306" s="5286"/>
      <c r="U306" s="5286"/>
      <c r="V306" s="5287"/>
      <c r="W306" s="5478"/>
    </row>
    <row r="307" spans="1:23" ht="18" customHeight="1">
      <c r="A307" s="5302"/>
      <c r="B307" s="1429" t="s">
        <v>636</v>
      </c>
      <c r="C307" s="5284"/>
      <c r="D307" s="5284"/>
      <c r="E307" s="5284"/>
      <c r="F307" s="5284"/>
      <c r="G307" s="5284"/>
      <c r="H307" s="5284"/>
      <c r="I307" s="5284"/>
      <c r="J307" s="5284"/>
      <c r="K307" s="5285"/>
      <c r="L307" s="1430" t="s">
        <v>636</v>
      </c>
      <c r="M307" s="5286"/>
      <c r="N307" s="5286"/>
      <c r="O307" s="5286"/>
      <c r="P307" s="5286"/>
      <c r="Q307" s="5286"/>
      <c r="R307" s="5286"/>
      <c r="S307" s="5286"/>
      <c r="T307" s="5286"/>
      <c r="U307" s="5286"/>
      <c r="V307" s="5287"/>
      <c r="W307" s="5478"/>
    </row>
    <row r="308" spans="1:23" ht="18" customHeight="1">
      <c r="A308" s="5302"/>
      <c r="B308" s="1429" t="s">
        <v>275</v>
      </c>
      <c r="C308" s="5284"/>
      <c r="D308" s="5284"/>
      <c r="E308" s="5284"/>
      <c r="F308" s="5284"/>
      <c r="G308" s="5284"/>
      <c r="H308" s="5284"/>
      <c r="I308" s="5284"/>
      <c r="J308" s="5284"/>
      <c r="K308" s="5285"/>
      <c r="L308" s="1430" t="s">
        <v>275</v>
      </c>
      <c r="M308" s="5286"/>
      <c r="N308" s="5286"/>
      <c r="O308" s="5286"/>
      <c r="P308" s="5286"/>
      <c r="Q308" s="5286"/>
      <c r="R308" s="5286"/>
      <c r="S308" s="5286"/>
      <c r="T308" s="5286"/>
      <c r="U308" s="5286"/>
      <c r="V308" s="5287"/>
      <c r="W308" s="5478"/>
    </row>
    <row r="309" spans="1:23" ht="18" customHeight="1">
      <c r="A309" s="5302"/>
      <c r="B309" s="1429" t="s">
        <v>718</v>
      </c>
      <c r="C309" s="5284"/>
      <c r="D309" s="5284"/>
      <c r="E309" s="5284"/>
      <c r="F309" s="5284"/>
      <c r="G309" s="5284"/>
      <c r="H309" s="5284"/>
      <c r="I309" s="5284"/>
      <c r="J309" s="5284"/>
      <c r="K309" s="5285"/>
      <c r="L309" s="1430" t="s">
        <v>718</v>
      </c>
      <c r="M309" s="5286"/>
      <c r="N309" s="5286"/>
      <c r="O309" s="5286"/>
      <c r="P309" s="5286"/>
      <c r="Q309" s="5286"/>
      <c r="R309" s="5286"/>
      <c r="S309" s="5286"/>
      <c r="T309" s="5286"/>
      <c r="U309" s="5286"/>
      <c r="V309" s="5287"/>
      <c r="W309" s="5479"/>
    </row>
    <row r="310" spans="1:23" ht="18" customHeight="1">
      <c r="A310" s="5302"/>
      <c r="B310" s="1429" t="s">
        <v>639</v>
      </c>
      <c r="C310" s="5284"/>
      <c r="D310" s="5284"/>
      <c r="E310" s="5284"/>
      <c r="F310" s="5284"/>
      <c r="G310" s="5284"/>
      <c r="H310" s="5284"/>
      <c r="I310" s="5284"/>
      <c r="J310" s="5284"/>
      <c r="K310" s="5285"/>
      <c r="L310" s="1430" t="s">
        <v>639</v>
      </c>
      <c r="M310" s="5286"/>
      <c r="N310" s="5286"/>
      <c r="O310" s="5286"/>
      <c r="P310" s="5286"/>
      <c r="Q310" s="5286"/>
      <c r="R310" s="5286"/>
      <c r="S310" s="5286"/>
      <c r="T310" s="5286"/>
      <c r="U310" s="5286"/>
      <c r="V310" s="5287"/>
      <c r="W310" s="5291">
        <f>W36</f>
        <v>1</v>
      </c>
    </row>
    <row r="311" spans="1:23" ht="18" customHeight="1">
      <c r="A311" s="5302"/>
      <c r="B311" s="1429" t="s">
        <v>642</v>
      </c>
      <c r="C311" s="5284"/>
      <c r="D311" s="5284"/>
      <c r="E311" s="5284"/>
      <c r="F311" s="5284"/>
      <c r="G311" s="5284"/>
      <c r="H311" s="5284"/>
      <c r="I311" s="5284"/>
      <c r="J311" s="5284"/>
      <c r="K311" s="5285"/>
      <c r="L311" s="1430" t="s">
        <v>642</v>
      </c>
      <c r="M311" s="5286"/>
      <c r="N311" s="5286"/>
      <c r="O311" s="5286"/>
      <c r="P311" s="5286"/>
      <c r="Q311" s="5286"/>
      <c r="R311" s="5286"/>
      <c r="S311" s="5286"/>
      <c r="T311" s="5286"/>
      <c r="U311" s="5286"/>
      <c r="V311" s="5287"/>
      <c r="W311" s="5292"/>
    </row>
    <row r="312" spans="1:23" ht="18" customHeight="1">
      <c r="A312" s="5302"/>
      <c r="B312" s="1429"/>
      <c r="C312" s="5284"/>
      <c r="D312" s="5284"/>
      <c r="E312" s="5284"/>
      <c r="F312" s="5284"/>
      <c r="G312" s="5284"/>
      <c r="H312" s="5284"/>
      <c r="I312" s="5284"/>
      <c r="J312" s="5284"/>
      <c r="K312" s="5285"/>
      <c r="L312" s="1430"/>
      <c r="M312" s="5286"/>
      <c r="N312" s="5286"/>
      <c r="O312" s="5286"/>
      <c r="P312" s="5286"/>
      <c r="Q312" s="5286"/>
      <c r="R312" s="5286"/>
      <c r="S312" s="5286"/>
      <c r="T312" s="5286"/>
      <c r="U312" s="5286"/>
      <c r="V312" s="5287"/>
      <c r="W312" s="5292"/>
    </row>
    <row r="313" spans="1:23" ht="18" customHeight="1">
      <c r="A313" s="5302"/>
      <c r="B313" s="1433" t="s">
        <v>253</v>
      </c>
      <c r="C313" s="5299" t="str">
        <f ca="1">CELL("nomfichier")</f>
        <v>E:\0-UPRT\1-UPRT.FR-SITE-WEB\ff-fiches-fabrications\ff-fiches-fabrication-maj-08-2020\[ff-14.B-restauration-10.postits-portions.xlsx]Nota</v>
      </c>
      <c r="D313" s="5299"/>
      <c r="E313" s="5299"/>
      <c r="F313" s="5299"/>
      <c r="G313" s="5299"/>
      <c r="H313" s="5299"/>
      <c r="I313" s="5299"/>
      <c r="J313" s="5299"/>
      <c r="K313" s="5299"/>
      <c r="L313" s="5299"/>
      <c r="M313" s="5299"/>
      <c r="N313" s="5299"/>
      <c r="O313" s="5299"/>
      <c r="P313" s="5299"/>
      <c r="Q313" s="5299"/>
      <c r="R313" s="5299"/>
      <c r="S313" s="5299"/>
      <c r="T313" s="5299"/>
      <c r="U313" s="5299"/>
      <c r="V313" s="5299"/>
      <c r="W313" s="5292"/>
    </row>
    <row r="314" spans="1:23" ht="18" customHeight="1">
      <c r="A314" s="5302"/>
      <c r="B314" s="1434" t="s">
        <v>255</v>
      </c>
      <c r="C314" s="5299" t="s">
        <v>1440</v>
      </c>
      <c r="D314" s="5299"/>
      <c r="E314" s="5299"/>
      <c r="F314" s="5299"/>
      <c r="G314" s="5299"/>
      <c r="H314" s="5299"/>
      <c r="I314" s="5299"/>
      <c r="J314" s="5299"/>
      <c r="K314" s="5299"/>
      <c r="L314" s="5299"/>
      <c r="M314" s="5299"/>
      <c r="N314" s="5299"/>
      <c r="O314" s="5299"/>
      <c r="P314" s="5299"/>
      <c r="Q314" s="5299"/>
      <c r="R314" s="5299"/>
      <c r="S314" s="5299"/>
      <c r="T314" s="5299"/>
      <c r="U314" s="5299"/>
      <c r="V314" s="5299"/>
      <c r="W314" s="5292"/>
    </row>
    <row r="315" spans="1:23" ht="18" customHeight="1" thickBot="1">
      <c r="A315" s="5302"/>
      <c r="B315" s="5311" t="s">
        <v>258</v>
      </c>
      <c r="C315" s="5312"/>
      <c r="D315" s="5312"/>
      <c r="E315" s="5312"/>
      <c r="F315" s="5312"/>
      <c r="G315" s="5312"/>
      <c r="H315" s="5312"/>
      <c r="I315" s="5312"/>
      <c r="J315" s="5312"/>
      <c r="K315" s="5312"/>
      <c r="L315" s="5312"/>
      <c r="M315" s="5312"/>
      <c r="N315" s="5312"/>
      <c r="O315" s="5312"/>
      <c r="P315" s="5312"/>
      <c r="Q315" s="5312"/>
      <c r="R315" s="5312"/>
      <c r="S315" s="5312"/>
      <c r="T315" s="5312"/>
      <c r="U315" s="5312"/>
      <c r="V315" s="5313"/>
      <c r="W315" s="5293"/>
    </row>
    <row r="316" spans="1:23" ht="15" customHeight="1"/>
    <row r="317" spans="1:23">
      <c r="O317"/>
      <c r="P317"/>
      <c r="Q317"/>
      <c r="R317"/>
      <c r="S317"/>
      <c r="T317"/>
    </row>
    <row r="321" spans="5:39" ht="15" customHeight="1"/>
    <row r="322" spans="5:39" ht="15" customHeight="1"/>
    <row r="323" spans="5:39" ht="15" customHeight="1"/>
    <row r="324" spans="5:39" ht="15" customHeight="1"/>
    <row r="325" spans="5:39" ht="15" customHeight="1"/>
    <row r="326" spans="5:39" ht="15" customHeight="1"/>
    <row r="327" spans="5:39" ht="15" customHeight="1"/>
    <row r="328" spans="5:39" ht="15" customHeight="1"/>
    <row r="329" spans="5:39" ht="15" customHeight="1">
      <c r="R329" s="1435"/>
      <c r="S329" s="1435"/>
      <c r="T329" s="1435"/>
      <c r="U329" s="1435"/>
      <c r="V329" s="1435"/>
      <c r="W329" s="1435"/>
      <c r="X329" s="1435"/>
    </row>
    <row r="330" spans="5:39" ht="15" customHeight="1">
      <c r="E330" s="925"/>
      <c r="F330" s="925"/>
      <c r="G330" s="925"/>
      <c r="H330" s="925"/>
      <c r="I330" s="925"/>
      <c r="J330" s="925"/>
      <c r="K330" s="925"/>
    </row>
    <row r="331" spans="5:39" customFormat="1" ht="15" customHeight="1">
      <c r="E331" s="925"/>
      <c r="F331" s="925"/>
      <c r="G331" s="925"/>
      <c r="H331" s="925"/>
      <c r="I331" s="925"/>
      <c r="J331" s="925"/>
      <c r="K331" s="925"/>
      <c r="O331" s="529"/>
      <c r="P331" s="529"/>
      <c r="Q331" s="529"/>
      <c r="R331" s="529"/>
      <c r="S331" s="529"/>
      <c r="T331" s="529"/>
      <c r="U331" s="529"/>
      <c r="V331" s="529"/>
      <c r="W331" s="529"/>
      <c r="X331" s="925"/>
      <c r="Y331" s="925"/>
      <c r="Z331" s="925"/>
      <c r="AA331" s="925"/>
      <c r="AB331" s="925"/>
      <c r="AC331" s="925"/>
      <c r="AD331" s="925"/>
      <c r="AE331" s="925"/>
      <c r="AF331" s="925"/>
      <c r="AG331" s="925"/>
      <c r="AH331" s="925"/>
      <c r="AI331" s="925"/>
      <c r="AJ331" s="925"/>
      <c r="AK331" s="925"/>
      <c r="AL331" s="925"/>
      <c r="AM331" s="925"/>
    </row>
    <row r="332" spans="5:39" customFormat="1" ht="15" customHeight="1">
      <c r="O332" s="529"/>
      <c r="P332" s="529"/>
      <c r="Q332" s="529"/>
      <c r="R332" s="529"/>
      <c r="S332" s="529"/>
      <c r="T332" s="529"/>
      <c r="U332" s="529"/>
      <c r="V332" s="529"/>
      <c r="W332" s="529"/>
      <c r="X332" s="925"/>
      <c r="Y332" s="925"/>
      <c r="Z332" s="925"/>
      <c r="AA332" s="925"/>
      <c r="AB332" s="925"/>
      <c r="AC332" s="925"/>
      <c r="AD332" s="925"/>
      <c r="AE332" s="925"/>
      <c r="AF332" s="925"/>
      <c r="AG332" s="925"/>
      <c r="AH332" s="925"/>
      <c r="AI332" s="925"/>
      <c r="AJ332" s="925"/>
      <c r="AK332" s="925"/>
      <c r="AL332" s="925"/>
      <c r="AM332" s="925"/>
    </row>
  </sheetData>
  <mergeCells count="236">
    <mergeCell ref="C17:F19"/>
    <mergeCell ref="G17:J18"/>
    <mergeCell ref="G19:J20"/>
    <mergeCell ref="C24:T25"/>
    <mergeCell ref="C26:I27"/>
    <mergeCell ref="N26:T27"/>
    <mergeCell ref="A2:W3"/>
    <mergeCell ref="C7:V8"/>
    <mergeCell ref="P9:W9"/>
    <mergeCell ref="G11:J12"/>
    <mergeCell ref="T11:W12"/>
    <mergeCell ref="C13:F15"/>
    <mergeCell ref="G13:J15"/>
    <mergeCell ref="P13:S15"/>
    <mergeCell ref="T13:W15"/>
    <mergeCell ref="C29:I30"/>
    <mergeCell ref="N29:T32"/>
    <mergeCell ref="C31:E31"/>
    <mergeCell ref="G31:I31"/>
    <mergeCell ref="A35:A42"/>
    <mergeCell ref="B35:W35"/>
    <mergeCell ref="B36:R40"/>
    <mergeCell ref="S36:V38"/>
    <mergeCell ref="W36:W42"/>
    <mergeCell ref="S39:V40"/>
    <mergeCell ref="A58:A136"/>
    <mergeCell ref="B58:C59"/>
    <mergeCell ref="D58:N59"/>
    <mergeCell ref="O58:V59"/>
    <mergeCell ref="B60:N62"/>
    <mergeCell ref="O60:V61"/>
    <mergeCell ref="B41:R42"/>
    <mergeCell ref="S41:V42"/>
    <mergeCell ref="B43:V48"/>
    <mergeCell ref="H49:K50"/>
    <mergeCell ref="Q49:T50"/>
    <mergeCell ref="D51:G53"/>
    <mergeCell ref="H51:K53"/>
    <mergeCell ref="M51:P53"/>
    <mergeCell ref="Q51:T53"/>
    <mergeCell ref="B63:N67"/>
    <mergeCell ref="B68:N68"/>
    <mergeCell ref="B70:B71"/>
    <mergeCell ref="C70:E71"/>
    <mergeCell ref="J70:L71"/>
    <mergeCell ref="M70:N71"/>
    <mergeCell ref="A55:A57"/>
    <mergeCell ref="B55:M57"/>
    <mergeCell ref="N55:N57"/>
    <mergeCell ref="O55:V57"/>
    <mergeCell ref="B98:N99"/>
    <mergeCell ref="B131:N131"/>
    <mergeCell ref="D132:N132"/>
    <mergeCell ref="B133:N133"/>
    <mergeCell ref="C134:N134"/>
    <mergeCell ref="C135:N135"/>
    <mergeCell ref="E76:F76"/>
    <mergeCell ref="M76:N76"/>
    <mergeCell ref="E77:E78"/>
    <mergeCell ref="M77:M78"/>
    <mergeCell ref="B95:N95"/>
    <mergeCell ref="D96:I96"/>
    <mergeCell ref="O70:T71"/>
    <mergeCell ref="U70:V71"/>
    <mergeCell ref="B72:C72"/>
    <mergeCell ref="K72:L73"/>
    <mergeCell ref="M72:N73"/>
    <mergeCell ref="O72:T73"/>
    <mergeCell ref="U72:V73"/>
    <mergeCell ref="B73:B75"/>
    <mergeCell ref="C73:C75"/>
    <mergeCell ref="K74:N74"/>
    <mergeCell ref="B136:N136"/>
    <mergeCell ref="A140:A142"/>
    <mergeCell ref="B140:M142"/>
    <mergeCell ref="N140:N142"/>
    <mergeCell ref="O140:V142"/>
    <mergeCell ref="A143:A208"/>
    <mergeCell ref="B143:C144"/>
    <mergeCell ref="D143:N144"/>
    <mergeCell ref="O143:V144"/>
    <mergeCell ref="B145:N147"/>
    <mergeCell ref="B157:C157"/>
    <mergeCell ref="K157:L158"/>
    <mergeCell ref="M157:N158"/>
    <mergeCell ref="O157:T158"/>
    <mergeCell ref="U157:V158"/>
    <mergeCell ref="B158:B160"/>
    <mergeCell ref="C158:C160"/>
    <mergeCell ref="K159:N159"/>
    <mergeCell ref="O145:V146"/>
    <mergeCell ref="B148:N152"/>
    <mergeCell ref="B153:N153"/>
    <mergeCell ref="B155:B156"/>
    <mergeCell ref="C155:E156"/>
    <mergeCell ref="J155:L156"/>
    <mergeCell ref="M155:N156"/>
    <mergeCell ref="O155:T156"/>
    <mergeCell ref="U155:V156"/>
    <mergeCell ref="B182:N183"/>
    <mergeCell ref="B203:N203"/>
    <mergeCell ref="D204:N204"/>
    <mergeCell ref="B205:N205"/>
    <mergeCell ref="C206:N206"/>
    <mergeCell ref="C207:N207"/>
    <mergeCell ref="E161:F161"/>
    <mergeCell ref="M161:N161"/>
    <mergeCell ref="E162:E163"/>
    <mergeCell ref="M162:M163"/>
    <mergeCell ref="B179:N179"/>
    <mergeCell ref="D180:I180"/>
    <mergeCell ref="B208:N208"/>
    <mergeCell ref="A212:A214"/>
    <mergeCell ref="B212:M214"/>
    <mergeCell ref="N212:N214"/>
    <mergeCell ref="O212:V214"/>
    <mergeCell ref="A215:A263"/>
    <mergeCell ref="B215:C216"/>
    <mergeCell ref="D215:N216"/>
    <mergeCell ref="O215:V216"/>
    <mergeCell ref="B217:N219"/>
    <mergeCell ref="B229:C229"/>
    <mergeCell ref="K229:L230"/>
    <mergeCell ref="M229:N230"/>
    <mergeCell ref="O229:T230"/>
    <mergeCell ref="U229:V230"/>
    <mergeCell ref="B230:B232"/>
    <mergeCell ref="C230:C232"/>
    <mergeCell ref="K231:N231"/>
    <mergeCell ref="O217:V218"/>
    <mergeCell ref="B220:N224"/>
    <mergeCell ref="B225:N225"/>
    <mergeCell ref="B227:B228"/>
    <mergeCell ref="C227:E228"/>
    <mergeCell ref="J227:L228"/>
    <mergeCell ref="M227:N228"/>
    <mergeCell ref="O227:T228"/>
    <mergeCell ref="U227:V228"/>
    <mergeCell ref="B248:N249"/>
    <mergeCell ref="B258:N258"/>
    <mergeCell ref="D259:N259"/>
    <mergeCell ref="B260:N260"/>
    <mergeCell ref="C261:N261"/>
    <mergeCell ref="C262:N262"/>
    <mergeCell ref="E233:F233"/>
    <mergeCell ref="M233:N233"/>
    <mergeCell ref="E234:E235"/>
    <mergeCell ref="M234:M235"/>
    <mergeCell ref="B245:N245"/>
    <mergeCell ref="D246:I246"/>
    <mergeCell ref="B263:N263"/>
    <mergeCell ref="B265:B266"/>
    <mergeCell ref="C265:N266"/>
    <mergeCell ref="O265:V269"/>
    <mergeCell ref="A266:A315"/>
    <mergeCell ref="B267:B269"/>
    <mergeCell ref="C267:N269"/>
    <mergeCell ref="C271:K271"/>
    <mergeCell ref="M271:V271"/>
    <mergeCell ref="C272:K272"/>
    <mergeCell ref="C276:K276"/>
    <mergeCell ref="M276:V276"/>
    <mergeCell ref="C277:K277"/>
    <mergeCell ref="M277:V277"/>
    <mergeCell ref="C278:K278"/>
    <mergeCell ref="M278:V278"/>
    <mergeCell ref="M272:V272"/>
    <mergeCell ref="C273:K273"/>
    <mergeCell ref="M273:V273"/>
    <mergeCell ref="C274:K274"/>
    <mergeCell ref="M274:V274"/>
    <mergeCell ref="C275:K275"/>
    <mergeCell ref="M275:V275"/>
    <mergeCell ref="B282:B283"/>
    <mergeCell ref="C282:N283"/>
    <mergeCell ref="O282:V285"/>
    <mergeCell ref="B284:B285"/>
    <mergeCell ref="C284:N285"/>
    <mergeCell ref="C287:K287"/>
    <mergeCell ref="M287:V287"/>
    <mergeCell ref="C279:K279"/>
    <mergeCell ref="M279:V279"/>
    <mergeCell ref="C280:K280"/>
    <mergeCell ref="M280:V280"/>
    <mergeCell ref="C281:K281"/>
    <mergeCell ref="M281:V281"/>
    <mergeCell ref="C291:K291"/>
    <mergeCell ref="M291:V291"/>
    <mergeCell ref="C292:K292"/>
    <mergeCell ref="M292:V292"/>
    <mergeCell ref="C293:K293"/>
    <mergeCell ref="M293:V293"/>
    <mergeCell ref="C288:K288"/>
    <mergeCell ref="M288:V288"/>
    <mergeCell ref="C289:K289"/>
    <mergeCell ref="M289:V289"/>
    <mergeCell ref="C290:K290"/>
    <mergeCell ref="M290:V290"/>
    <mergeCell ref="M305:V305"/>
    <mergeCell ref="C297:K297"/>
    <mergeCell ref="M297:V297"/>
    <mergeCell ref="B299:V300"/>
    <mergeCell ref="B301:K301"/>
    <mergeCell ref="L301:V301"/>
    <mergeCell ref="C302:K302"/>
    <mergeCell ref="M302:V302"/>
    <mergeCell ref="C294:K294"/>
    <mergeCell ref="M294:V294"/>
    <mergeCell ref="C295:K295"/>
    <mergeCell ref="M295:V295"/>
    <mergeCell ref="C296:K296"/>
    <mergeCell ref="M296:V296"/>
    <mergeCell ref="C314:V314"/>
    <mergeCell ref="B315:V315"/>
    <mergeCell ref="C309:K309"/>
    <mergeCell ref="M309:V309"/>
    <mergeCell ref="C310:K310"/>
    <mergeCell ref="M310:V310"/>
    <mergeCell ref="W310:W315"/>
    <mergeCell ref="C311:K311"/>
    <mergeCell ref="M311:V311"/>
    <mergeCell ref="C312:K312"/>
    <mergeCell ref="M312:V312"/>
    <mergeCell ref="C313:V313"/>
    <mergeCell ref="W43:W309"/>
    <mergeCell ref="C306:K306"/>
    <mergeCell ref="M306:V306"/>
    <mergeCell ref="C307:K307"/>
    <mergeCell ref="M307:V307"/>
    <mergeCell ref="C308:K308"/>
    <mergeCell ref="M308:V308"/>
    <mergeCell ref="C303:K303"/>
    <mergeCell ref="M303:V303"/>
    <mergeCell ref="C304:K304"/>
    <mergeCell ref="M304:V304"/>
    <mergeCell ref="C305:K305"/>
  </mergeCells>
  <hyperlinks>
    <hyperlink ref="D132" r:id="rId1" xr:uid="{3AABC8AC-FD8E-4432-A711-8539BC8B7C96}"/>
    <hyperlink ref="D204" r:id="rId2" xr:uid="{5946A36B-8897-4E3C-9EE1-C5A535B8CADA}"/>
    <hyperlink ref="D259" r:id="rId3" xr:uid="{B9EA357E-BD20-4B58-8628-10129DECDB5B}"/>
  </hyperlinks>
  <printOptions horizontalCentered="1"/>
  <pageMargins left="0.25" right="0.25" top="0.75" bottom="0.75" header="0.3" footer="0.3"/>
  <pageSetup paperSize="9" scale="13" fitToWidth="0" orientation="portrait"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D90D-4A0D-4176-AEE0-1A8885D6BDEF}">
  <dimension ref="A1:N78"/>
  <sheetViews>
    <sheetView showZeros="0" workbookViewId="0">
      <selection activeCell="R13" sqref="R13"/>
    </sheetView>
  </sheetViews>
  <sheetFormatPr baseColWidth="10" defaultRowHeight="15"/>
  <cols>
    <col min="1" max="1" width="3.7109375" style="1" customWidth="1"/>
    <col min="2" max="2" width="10.5703125" style="1" customWidth="1"/>
    <col min="3" max="14" width="11.7109375" style="1" customWidth="1"/>
  </cols>
  <sheetData>
    <row r="1" spans="1:14" ht="15.75" thickBot="1">
      <c r="A1" s="924">
        <v>3</v>
      </c>
      <c r="B1" s="924">
        <v>11</v>
      </c>
      <c r="C1" s="924">
        <v>11</v>
      </c>
      <c r="D1" s="924">
        <v>11</v>
      </c>
      <c r="E1" s="924">
        <v>11</v>
      </c>
      <c r="F1" s="924">
        <v>11</v>
      </c>
      <c r="G1" s="924">
        <v>11</v>
      </c>
      <c r="H1" s="924">
        <v>11</v>
      </c>
      <c r="I1" s="924">
        <v>11</v>
      </c>
      <c r="J1" s="924">
        <v>11</v>
      </c>
      <c r="K1" s="924">
        <v>11</v>
      </c>
      <c r="L1" s="924">
        <v>11</v>
      </c>
      <c r="M1" s="924">
        <v>11</v>
      </c>
      <c r="N1" s="924">
        <v>11</v>
      </c>
    </row>
    <row r="2" spans="1:14">
      <c r="A2" s="5700" t="s">
        <v>2240</v>
      </c>
      <c r="B2" s="5701"/>
      <c r="C2" s="5701"/>
      <c r="D2" s="5701"/>
      <c r="E2" s="5701"/>
      <c r="F2" s="5701"/>
      <c r="G2" s="5701"/>
      <c r="H2" s="5701"/>
      <c r="I2" s="5701"/>
      <c r="J2" s="5701"/>
      <c r="K2" s="5701"/>
      <c r="L2" s="5701"/>
      <c r="M2" s="5701"/>
      <c r="N2" s="5701"/>
    </row>
    <row r="3" spans="1:14" ht="15.75" thickBot="1">
      <c r="A3" s="5702"/>
      <c r="B3" s="5703"/>
      <c r="C3" s="5703"/>
      <c r="D3" s="5703"/>
      <c r="E3" s="5703"/>
      <c r="F3" s="5703"/>
      <c r="G3" s="5703"/>
      <c r="H3" s="5703"/>
      <c r="I3" s="5703"/>
      <c r="J3" s="5703"/>
      <c r="K3" s="5703"/>
      <c r="L3" s="5703"/>
      <c r="M3" s="5703"/>
      <c r="N3" s="5703"/>
    </row>
    <row r="4" spans="1:14" ht="15" customHeight="1">
      <c r="A4" s="2"/>
      <c r="B4" s="2"/>
      <c r="C4" s="2"/>
      <c r="D4" s="2"/>
      <c r="E4" s="2"/>
      <c r="F4" s="2"/>
      <c r="G4" s="2"/>
      <c r="H4" s="2"/>
      <c r="I4" s="2"/>
      <c r="J4" s="2"/>
      <c r="K4" s="2"/>
      <c r="L4" s="2"/>
      <c r="M4" s="2"/>
      <c r="N4" s="2"/>
    </row>
    <row r="5" spans="1:14" ht="15" customHeight="1">
      <c r="A5" s="3"/>
      <c r="B5" s="3"/>
      <c r="C5" s="3"/>
      <c r="D5" s="3"/>
      <c r="E5" s="3"/>
      <c r="F5" s="3"/>
      <c r="G5" s="3"/>
      <c r="H5" s="3"/>
      <c r="I5" s="3"/>
      <c r="J5" s="3"/>
      <c r="K5" s="3"/>
      <c r="L5" s="3"/>
      <c r="M5" s="3"/>
      <c r="N5" s="3"/>
    </row>
    <row r="6" spans="1:14" ht="26.25">
      <c r="A6" s="3"/>
      <c r="B6" s="3"/>
      <c r="C6" s="5227" t="s">
        <v>1529</v>
      </c>
      <c r="D6" s="5227"/>
      <c r="E6" s="5227"/>
      <c r="F6" s="5227"/>
      <c r="G6" s="5227"/>
      <c r="H6" s="5227"/>
      <c r="I6" s="5227"/>
      <c r="J6" s="5227"/>
      <c r="K6" s="5227"/>
      <c r="L6" s="5227"/>
      <c r="M6" s="5227"/>
      <c r="N6" s="3"/>
    </row>
    <row r="7" spans="1:14" ht="15" customHeight="1">
      <c r="A7" s="4"/>
      <c r="B7" s="4"/>
      <c r="C7" s="4"/>
      <c r="D7" s="4"/>
      <c r="E7" s="4"/>
      <c r="F7" s="4"/>
      <c r="G7" s="4"/>
      <c r="H7" s="4"/>
      <c r="I7" s="4"/>
      <c r="J7" s="4"/>
      <c r="K7" s="4"/>
      <c r="L7" s="4"/>
      <c r="M7" s="4"/>
      <c r="N7" s="4"/>
    </row>
    <row r="8" spans="1:14" ht="15.75" thickBot="1">
      <c r="A8" s="5"/>
      <c r="B8" s="5"/>
      <c r="C8" s="5"/>
      <c r="D8" s="5"/>
      <c r="E8" s="5"/>
      <c r="F8" s="5"/>
      <c r="G8" s="5"/>
      <c r="H8" s="5"/>
      <c r="I8" s="5"/>
      <c r="J8" s="5"/>
      <c r="K8" s="5"/>
      <c r="L8" s="5"/>
      <c r="M8" s="5"/>
      <c r="N8" s="5"/>
    </row>
    <row r="9" spans="1:14">
      <c r="A9" s="5399" t="s">
        <v>243</v>
      </c>
      <c r="B9" s="5401" t="s">
        <v>1496</v>
      </c>
      <c r="C9" s="5402"/>
      <c r="D9" s="5402"/>
      <c r="E9" s="5402"/>
      <c r="F9" s="5402"/>
      <c r="G9" s="5402"/>
      <c r="H9" s="5402"/>
      <c r="I9" s="5402"/>
      <c r="J9" s="5402"/>
      <c r="K9" s="5402"/>
      <c r="L9" s="5402"/>
      <c r="M9" s="5402"/>
      <c r="N9" s="5405">
        <v>1</v>
      </c>
    </row>
    <row r="10" spans="1:14">
      <c r="A10" s="5400"/>
      <c r="B10" s="5403"/>
      <c r="C10" s="5404"/>
      <c r="D10" s="5404"/>
      <c r="E10" s="5404"/>
      <c r="F10" s="5404"/>
      <c r="G10" s="5404"/>
      <c r="H10" s="5404"/>
      <c r="I10" s="5404"/>
      <c r="J10" s="5404"/>
      <c r="K10" s="5404"/>
      <c r="L10" s="5404"/>
      <c r="M10" s="5404"/>
      <c r="N10" s="5406"/>
    </row>
    <row r="11" spans="1:14">
      <c r="A11" s="5400"/>
      <c r="B11" s="5403"/>
      <c r="C11" s="5404"/>
      <c r="D11" s="5404"/>
      <c r="E11" s="5404"/>
      <c r="F11" s="5404"/>
      <c r="G11" s="5404"/>
      <c r="H11" s="5404"/>
      <c r="I11" s="5404"/>
      <c r="J11" s="5404"/>
      <c r="K11" s="5404"/>
      <c r="L11" s="5404"/>
      <c r="M11" s="5404"/>
      <c r="N11" s="5406"/>
    </row>
    <row r="12" spans="1:14">
      <c r="A12" s="5357"/>
      <c r="B12" s="5358" t="s">
        <v>277</v>
      </c>
      <c r="C12" s="5359"/>
      <c r="D12" s="5683" t="s">
        <v>1454</v>
      </c>
      <c r="E12" s="5683"/>
      <c r="F12" s="5683"/>
      <c r="G12" s="5683"/>
      <c r="H12" s="5683"/>
      <c r="I12" s="5683"/>
      <c r="J12" s="5683"/>
      <c r="K12" s="5683"/>
      <c r="L12" s="5683"/>
      <c r="M12" s="5683"/>
      <c r="N12" s="5684"/>
    </row>
    <row r="13" spans="1:14">
      <c r="A13" s="5357"/>
      <c r="B13" s="5358"/>
      <c r="C13" s="5359"/>
      <c r="D13" s="5683"/>
      <c r="E13" s="5683"/>
      <c r="F13" s="5683"/>
      <c r="G13" s="5683"/>
      <c r="H13" s="5683"/>
      <c r="I13" s="5683"/>
      <c r="J13" s="5683"/>
      <c r="K13" s="5683"/>
      <c r="L13" s="5683"/>
      <c r="M13" s="5683"/>
      <c r="N13" s="5684"/>
    </row>
    <row r="14" spans="1:14">
      <c r="A14" s="5357"/>
      <c r="B14" s="5366" t="s">
        <v>1455</v>
      </c>
      <c r="C14" s="5367"/>
      <c r="D14" s="5367"/>
      <c r="E14" s="5367"/>
      <c r="F14" s="5367"/>
      <c r="G14" s="5367"/>
      <c r="H14" s="5367"/>
      <c r="I14" s="5367"/>
      <c r="J14" s="5367"/>
      <c r="K14" s="5367"/>
      <c r="L14" s="5367"/>
      <c r="M14" s="5367"/>
      <c r="N14" s="5368"/>
    </row>
    <row r="15" spans="1:14">
      <c r="A15" s="5357"/>
      <c r="B15" s="5366"/>
      <c r="C15" s="5367"/>
      <c r="D15" s="5367"/>
      <c r="E15" s="5367"/>
      <c r="F15" s="5367"/>
      <c r="G15" s="5367"/>
      <c r="H15" s="5367"/>
      <c r="I15" s="5367"/>
      <c r="J15" s="5367"/>
      <c r="K15" s="5367"/>
      <c r="L15" s="5367"/>
      <c r="M15" s="5367"/>
      <c r="N15" s="5368"/>
    </row>
    <row r="16" spans="1:14">
      <c r="A16" s="5357"/>
      <c r="B16" s="5366"/>
      <c r="C16" s="5367"/>
      <c r="D16" s="5367"/>
      <c r="E16" s="5367"/>
      <c r="F16" s="5367"/>
      <c r="G16" s="5367"/>
      <c r="H16" s="5367"/>
      <c r="I16" s="5367"/>
      <c r="J16" s="5367"/>
      <c r="K16" s="5367"/>
      <c r="L16" s="5367"/>
      <c r="M16" s="5367"/>
      <c r="N16" s="5368"/>
    </row>
    <row r="17" spans="1:14">
      <c r="A17" s="5357"/>
      <c r="B17" s="5372" t="s">
        <v>1451</v>
      </c>
      <c r="C17" s="5373"/>
      <c r="D17" s="5373"/>
      <c r="E17" s="5373"/>
      <c r="F17" s="5373"/>
      <c r="G17" s="5373"/>
      <c r="H17" s="5373"/>
      <c r="I17" s="5373"/>
      <c r="J17" s="5373"/>
      <c r="K17" s="5373"/>
      <c r="L17" s="5373"/>
      <c r="M17" s="5373"/>
      <c r="N17" s="5374"/>
    </row>
    <row r="18" spans="1:14">
      <c r="A18" s="5357"/>
      <c r="B18" s="5372"/>
      <c r="C18" s="5373"/>
      <c r="D18" s="5373"/>
      <c r="E18" s="5373"/>
      <c r="F18" s="5373"/>
      <c r="G18" s="5373"/>
      <c r="H18" s="5373"/>
      <c r="I18" s="5373"/>
      <c r="J18" s="5373"/>
      <c r="K18" s="5373"/>
      <c r="L18" s="5373"/>
      <c r="M18" s="5373"/>
      <c r="N18" s="5374"/>
    </row>
    <row r="19" spans="1:14">
      <c r="A19" s="5357"/>
      <c r="B19" s="5372"/>
      <c r="C19" s="5373"/>
      <c r="D19" s="5373"/>
      <c r="E19" s="5373"/>
      <c r="F19" s="5373"/>
      <c r="G19" s="5373"/>
      <c r="H19" s="5373"/>
      <c r="I19" s="5373"/>
      <c r="J19" s="5373"/>
      <c r="K19" s="5373"/>
      <c r="L19" s="5373"/>
      <c r="M19" s="5373"/>
      <c r="N19" s="5374"/>
    </row>
    <row r="20" spans="1:14">
      <c r="A20" s="5357"/>
      <c r="B20" s="5372"/>
      <c r="C20" s="5373"/>
      <c r="D20" s="5373"/>
      <c r="E20" s="5373"/>
      <c r="F20" s="5373"/>
      <c r="G20" s="5373"/>
      <c r="H20" s="5373"/>
      <c r="I20" s="5373"/>
      <c r="J20" s="5373"/>
      <c r="K20" s="5373"/>
      <c r="L20" s="5373"/>
      <c r="M20" s="5373"/>
      <c r="N20" s="5374"/>
    </row>
    <row r="21" spans="1:14">
      <c r="A21" s="5357"/>
      <c r="B21" s="5372"/>
      <c r="C21" s="5373"/>
      <c r="D21" s="5373"/>
      <c r="E21" s="5373"/>
      <c r="F21" s="5373"/>
      <c r="G21" s="5373"/>
      <c r="H21" s="5373"/>
      <c r="I21" s="5373"/>
      <c r="J21" s="5373"/>
      <c r="K21" s="5373"/>
      <c r="L21" s="5373"/>
      <c r="M21" s="5373"/>
      <c r="N21" s="5374"/>
    </row>
    <row r="22" spans="1:14">
      <c r="A22" s="5357"/>
      <c r="B22" s="5375"/>
      <c r="C22" s="5376"/>
      <c r="D22" s="5376"/>
      <c r="E22" s="5376"/>
      <c r="F22" s="5376"/>
      <c r="G22" s="5376"/>
      <c r="H22" s="5376"/>
      <c r="I22" s="5376"/>
      <c r="J22" s="5376"/>
      <c r="K22" s="5376"/>
      <c r="L22" s="5376"/>
      <c r="M22" s="5376"/>
      <c r="N22" s="5377"/>
    </row>
    <row r="23" spans="1:14" ht="18">
      <c r="A23" s="5357"/>
      <c r="B23" s="1336" t="s">
        <v>12</v>
      </c>
      <c r="C23" s="947" t="s">
        <v>28</v>
      </c>
      <c r="D23" s="948"/>
      <c r="E23" s="5"/>
      <c r="F23" s="5"/>
      <c r="G23" s="5"/>
      <c r="H23" s="5"/>
      <c r="I23" s="5"/>
      <c r="J23" s="5"/>
      <c r="K23" s="5"/>
      <c r="L23"/>
      <c r="M23" s="949" t="s">
        <v>29</v>
      </c>
      <c r="N23" s="20" t="s">
        <v>13</v>
      </c>
    </row>
    <row r="24" spans="1:14" ht="15.75">
      <c r="A24" s="5357"/>
      <c r="B24" s="5390">
        <v>20</v>
      </c>
      <c r="C24" s="5689" t="s">
        <v>1416</v>
      </c>
      <c r="D24" s="5689"/>
      <c r="E24" s="5689"/>
      <c r="F24" s="1284"/>
      <c r="G24" s="1284"/>
      <c r="H24" s="1284"/>
      <c r="I24" s="1284"/>
      <c r="J24" s="5690" t="s">
        <v>1456</v>
      </c>
      <c r="K24" s="5690"/>
      <c r="L24" s="5690"/>
      <c r="M24" s="5393">
        <v>40</v>
      </c>
      <c r="N24" s="5394"/>
    </row>
    <row r="25" spans="1:14">
      <c r="A25" s="5357"/>
      <c r="B25" s="5390"/>
      <c r="C25" s="5689"/>
      <c r="D25" s="5689"/>
      <c r="E25" s="5689"/>
      <c r="F25" s="5"/>
      <c r="G25" s="5"/>
      <c r="H25" s="5"/>
      <c r="I25" s="5"/>
      <c r="J25" s="5690"/>
      <c r="K25" s="5690"/>
      <c r="L25" s="5690"/>
      <c r="M25" s="5393"/>
      <c r="N25" s="5394"/>
    </row>
    <row r="26" spans="1:14" ht="15.75">
      <c r="A26" s="5357"/>
      <c r="B26" s="5578" t="s">
        <v>30</v>
      </c>
      <c r="C26" s="5579"/>
      <c r="D26" s="1284" t="s">
        <v>283</v>
      </c>
      <c r="E26" s="1035"/>
      <c r="F26" s="1035"/>
      <c r="G26" s="1035" t="str">
        <f>D29</f>
        <v>D</v>
      </c>
      <c r="H26" s="1035"/>
      <c r="I26" s="1035"/>
      <c r="J26" s="1035"/>
      <c r="K26" s="5382" t="s">
        <v>1392</v>
      </c>
      <c r="L26" s="5382"/>
      <c r="M26" s="5685" t="s">
        <v>378</v>
      </c>
      <c r="N26" s="5686"/>
    </row>
    <row r="27" spans="1:14" ht="15.75">
      <c r="A27" s="5357"/>
      <c r="B27" s="5581" t="s">
        <v>284</v>
      </c>
      <c r="C27" s="5582" t="s">
        <v>285</v>
      </c>
      <c r="D27" s="1284" t="s">
        <v>286</v>
      </c>
      <c r="E27" s="1035"/>
      <c r="F27" s="1035"/>
      <c r="G27" s="1035"/>
      <c r="H27" s="1035"/>
      <c r="I27" s="1035"/>
      <c r="J27" s="1035"/>
      <c r="K27" s="5382"/>
      <c r="L27" s="5382"/>
      <c r="M27" s="5685"/>
      <c r="N27" s="5686"/>
    </row>
    <row r="28" spans="1:14" ht="15.75">
      <c r="A28" s="5357"/>
      <c r="B28" s="5581"/>
      <c r="C28" s="5582"/>
      <c r="D28" s="1036" t="s">
        <v>27</v>
      </c>
      <c r="E28" s="963"/>
      <c r="F28" s="963"/>
      <c r="G28" s="1037"/>
      <c r="H28" s="1035"/>
      <c r="I28" s="1035"/>
      <c r="J28" s="951" t="s">
        <v>1257</v>
      </c>
      <c r="K28" s="5687">
        <f ca="1">NOW()</f>
        <v>44545.390625462962</v>
      </c>
      <c r="L28" s="5687"/>
      <c r="M28" s="5687"/>
      <c r="N28" s="5688"/>
    </row>
    <row r="29" spans="1:14" ht="15.75">
      <c r="A29" s="5357"/>
      <c r="B29" s="5581"/>
      <c r="C29" s="5582"/>
      <c r="D29" s="977" t="str">
        <f>SUBSTITUTE(ADDRESS(1,COLUMN(),4),"1","")</f>
        <v>D</v>
      </c>
      <c r="E29" s="1027"/>
      <c r="F29" s="1027"/>
      <c r="G29" s="1027"/>
      <c r="H29" s="1027"/>
      <c r="I29" s="1027"/>
      <c r="J29" s="1027"/>
      <c r="K29" s="1027"/>
      <c r="L29" s="1027"/>
      <c r="M29" s="1025"/>
      <c r="N29" s="399"/>
    </row>
    <row r="30" spans="1:14" ht="18.75">
      <c r="A30" s="5357"/>
      <c r="B30" s="1364"/>
      <c r="C30" s="940"/>
      <c r="D30" s="1038"/>
      <c r="E30" s="5397" t="s">
        <v>1457</v>
      </c>
      <c r="F30" s="5397"/>
      <c r="G30" s="935"/>
      <c r="H30" s="5"/>
      <c r="I30" s="935"/>
      <c r="J30" s="942">
        <f>D30</f>
        <v>0</v>
      </c>
      <c r="K30" s="1039">
        <f>IF(ISTEXT(B30),B30,IF(ISBLANK(B30),0,(B30/B24)*M24))</f>
        <v>0</v>
      </c>
      <c r="L30" s="1044">
        <f>+IF(ISTEXT(C30),0,IF(ISBLANK(C30),0,(C30/B24)*M24))</f>
        <v>0</v>
      </c>
      <c r="M30" s="5397" t="s">
        <v>1458</v>
      </c>
      <c r="N30" s="5398"/>
    </row>
    <row r="31" spans="1:14" ht="18">
      <c r="A31" s="5357"/>
      <c r="B31" s="1364"/>
      <c r="C31" s="1517" t="s">
        <v>292</v>
      </c>
      <c r="D31" s="1356">
        <f>B24</f>
        <v>20</v>
      </c>
      <c r="E31" s="5679" t="str">
        <f>M26</f>
        <v>Pièces</v>
      </c>
      <c r="F31" s="1357">
        <f>C50</f>
        <v>616</v>
      </c>
      <c r="G31" s="5"/>
      <c r="H31" s="5"/>
      <c r="I31" s="1065"/>
      <c r="J31" s="942"/>
      <c r="K31" s="1086" t="s">
        <v>292</v>
      </c>
      <c r="L31" s="1358">
        <f>M24</f>
        <v>40</v>
      </c>
      <c r="M31" s="5679" t="str">
        <f>M26</f>
        <v>Pièces</v>
      </c>
      <c r="N31" s="21">
        <f>L49</f>
        <v>1232</v>
      </c>
    </row>
    <row r="32" spans="1:14" ht="18.75">
      <c r="A32" s="5357"/>
      <c r="B32" s="1364"/>
      <c r="C32" s="1043"/>
      <c r="D32" s="1359"/>
      <c r="E32" s="5679"/>
      <c r="F32" s="1360">
        <f>C49</f>
        <v>0.61599999999999999</v>
      </c>
      <c r="G32" s="935"/>
      <c r="H32" s="5"/>
      <c r="I32" s="1361"/>
      <c r="J32" s="1232"/>
      <c r="K32" s="1362"/>
      <c r="L32" s="1044"/>
      <c r="M32" s="5679"/>
      <c r="N32" s="22">
        <f>M49</f>
        <v>1.2320000000000002</v>
      </c>
    </row>
    <row r="33" spans="1:14">
      <c r="A33" s="5357"/>
      <c r="B33" s="1363"/>
      <c r="C33" s="1027"/>
      <c r="D33" s="1027"/>
      <c r="E33" s="1027"/>
      <c r="F33" s="1027"/>
      <c r="G33" s="1027"/>
      <c r="H33" s="1027"/>
      <c r="I33" s="1027"/>
      <c r="J33" s="1027"/>
      <c r="K33" s="1027"/>
      <c r="L33" s="1025" t="s">
        <v>1272</v>
      </c>
      <c r="M33" s="1025" t="s">
        <v>1273</v>
      </c>
      <c r="N33" s="399" t="s">
        <v>289</v>
      </c>
    </row>
    <row r="34" spans="1:14" ht="18.75">
      <c r="A34" s="5357"/>
      <c r="B34" s="1364"/>
      <c r="C34" s="1043"/>
      <c r="D34" s="941"/>
      <c r="E34" s="935"/>
      <c r="F34" s="935"/>
      <c r="G34" s="935"/>
      <c r="H34" s="5"/>
      <c r="I34" s="935"/>
      <c r="J34" s="942">
        <f t="shared" ref="J34:J47" si="0">D34</f>
        <v>0</v>
      </c>
      <c r="K34" s="1039">
        <f>IF(ISTEXT(B34),B34,IF(ISBLANK(B34),0,(B34/B24)*M24))</f>
        <v>0</v>
      </c>
      <c r="L34" s="1044">
        <f>+IF(ISTEXT(C34),0,IF(ISBLANK(C34),0,(C34/B24)*M24))</f>
        <v>0</v>
      </c>
      <c r="M34" s="1045">
        <f>+IF(ISTEXT(C34),0,IF(ISBLANK(C34),0,(C34/1000/B24)*M24))</f>
        <v>0</v>
      </c>
      <c r="N34" s="23">
        <f>IF(ISTEXT(C34),0,(C34/C49)/1000)</f>
        <v>0</v>
      </c>
    </row>
    <row r="35" spans="1:14" ht="18.75">
      <c r="A35" s="5357"/>
      <c r="B35" s="1364"/>
      <c r="C35" s="1043"/>
      <c r="D35" s="941"/>
      <c r="E35" s="1518" t="s">
        <v>1459</v>
      </c>
      <c r="F35" s="1518"/>
      <c r="G35" s="1533"/>
      <c r="H35" s="5"/>
      <c r="I35" s="935"/>
      <c r="J35" s="942">
        <f t="shared" si="0"/>
        <v>0</v>
      </c>
      <c r="K35" s="1519" t="s">
        <v>1459</v>
      </c>
      <c r="L35" s="1044">
        <f>+IF(ISTEXT(C35),0,IF(ISBLANK(C35),0,(C35/B24)*M24))</f>
        <v>0</v>
      </c>
      <c r="M35" s="1045">
        <f>+IF(ISTEXT(C35),0,IF(ISBLANK(C35),0,(C35/1000/B24)*M24))</f>
        <v>0</v>
      </c>
      <c r="N35" s="23">
        <f>IF(ISTEXT(C35),0,(C35/C49)/1000)</f>
        <v>0</v>
      </c>
    </row>
    <row r="36" spans="1:14" ht="18.75">
      <c r="A36" s="5357"/>
      <c r="B36" s="1364"/>
      <c r="C36" s="1043"/>
      <c r="D36" s="1024" t="s">
        <v>1497</v>
      </c>
      <c r="E36" s="1520">
        <f>SUM(C37:C45)</f>
        <v>616</v>
      </c>
      <c r="F36"/>
      <c r="G36"/>
      <c r="H36" s="5"/>
      <c r="I36" s="935"/>
      <c r="J36" s="1521" t="str">
        <f t="shared" si="0"/>
        <v>Appareil pied de porc :</v>
      </c>
      <c r="K36" s="1522">
        <f>SUM(L37:L45)</f>
        <v>1232</v>
      </c>
      <c r="L36" s="1044">
        <f>+IF(ISTEXT(C36),0,IF(ISBLANK(C36),0,(C36/B24)*M24))</f>
        <v>0</v>
      </c>
      <c r="M36" s="1045">
        <f>+IF(ISTEXT(C36),0,IF(ISBLANK(C36),0,(C36/1000/B24)*M24))</f>
        <v>0</v>
      </c>
      <c r="N36" s="23">
        <f>IF(ISTEXT(C36),0,(C36/C49)/1000)</f>
        <v>0</v>
      </c>
    </row>
    <row r="37" spans="1:14" ht="18.75">
      <c r="A37" s="5357"/>
      <c r="B37" s="1364"/>
      <c r="C37" s="1043">
        <v>30</v>
      </c>
      <c r="D37" s="941" t="s">
        <v>1498</v>
      </c>
      <c r="E37" s="935"/>
      <c r="F37" s="935"/>
      <c r="G37" s="935"/>
      <c r="H37" s="5"/>
      <c r="I37" s="935"/>
      <c r="J37" s="953" t="str">
        <f t="shared" si="0"/>
        <v>Graisse de foie gras</v>
      </c>
      <c r="K37" s="1039">
        <f>IF(ISTEXT(B37),B37,IF(ISBLANK(B37),0,(B37/B24)*M24))</f>
        <v>0</v>
      </c>
      <c r="L37" s="1044">
        <f>+IF(ISTEXT(C37),0,IF(ISBLANK(C37),0,(C37/B24)*M24))</f>
        <v>60</v>
      </c>
      <c r="M37" s="1045">
        <f>+IF(ISTEXT(C37),0,IF(ISBLANK(C37),0,(C37/1000/B24)*M24))</f>
        <v>0.06</v>
      </c>
      <c r="N37" s="23">
        <f>IF(ISTEXT(C37),0,(C37/C49)/1000)</f>
        <v>4.8701298701298704E-2</v>
      </c>
    </row>
    <row r="38" spans="1:14" ht="18.75">
      <c r="A38" s="5357"/>
      <c r="B38" s="1364"/>
      <c r="C38" s="1043">
        <v>50</v>
      </c>
      <c r="D38" s="941" t="s">
        <v>1499</v>
      </c>
      <c r="E38" s="935"/>
      <c r="F38" s="935"/>
      <c r="G38" s="935"/>
      <c r="H38" s="5"/>
      <c r="I38" s="935"/>
      <c r="J38" s="953" t="str">
        <f t="shared" si="0"/>
        <v>Echalote ciselées fines</v>
      </c>
      <c r="K38" s="1039">
        <f>IF(ISTEXT(B38),B38,IF(ISBLANK(B38),0,(B38/B24)*M24))</f>
        <v>0</v>
      </c>
      <c r="L38" s="1044">
        <f>+IF(ISTEXT(C38),0,IF(ISBLANK(C38),0,(C38/B24)*M24))</f>
        <v>100</v>
      </c>
      <c r="M38" s="1045">
        <f>+IF(ISTEXT(C38),0,IF(ISBLANK(C38),0,(C38/1000/B24)*M24))</f>
        <v>0.1</v>
      </c>
      <c r="N38" s="23">
        <f>IF(ISTEXT(C38),0,(C38/C49)/1000)</f>
        <v>8.1168831168831182E-2</v>
      </c>
    </row>
    <row r="39" spans="1:14" ht="18.75">
      <c r="A39" s="5357"/>
      <c r="B39" s="1364"/>
      <c r="C39" s="1043">
        <v>200</v>
      </c>
      <c r="D39" s="941" t="s">
        <v>1500</v>
      </c>
      <c r="E39" s="935"/>
      <c r="F39" s="935"/>
      <c r="G39" s="935"/>
      <c r="H39" s="5"/>
      <c r="I39" s="935"/>
      <c r="J39" s="953" t="str">
        <f t="shared" si="0"/>
        <v>Cèpes frais (cube)</v>
      </c>
      <c r="K39" s="1039">
        <f>IF(ISTEXT(B39),B39,IF(ISBLANK(B39),0,(B39/B24)*M24))</f>
        <v>0</v>
      </c>
      <c r="L39" s="1044">
        <f>+IF(ISTEXT(C39),0,IF(ISBLANK(C39),0,(C39/B24)*M24))</f>
        <v>400</v>
      </c>
      <c r="M39" s="1045">
        <f>+IF(ISTEXT(C39),0,IF(ISBLANK(C39),0,(C39/1000/B24)*M24))</f>
        <v>0.4</v>
      </c>
      <c r="N39" s="23">
        <f>IF(ISTEXT(C39),0,(C39/C49)/1000)</f>
        <v>0.32467532467532473</v>
      </c>
    </row>
    <row r="40" spans="1:14" ht="18.75">
      <c r="A40" s="5357"/>
      <c r="B40" s="1364"/>
      <c r="C40" s="1043">
        <v>60</v>
      </c>
      <c r="D40" s="941" t="s">
        <v>1501</v>
      </c>
      <c r="E40" s="935"/>
      <c r="F40" s="935"/>
      <c r="G40" s="935"/>
      <c r="H40" s="5"/>
      <c r="I40" s="935"/>
      <c r="J40" s="953" t="str">
        <f t="shared" si="0"/>
        <v>Porto rouge</v>
      </c>
      <c r="K40" s="1039">
        <f>IF(ISTEXT(B40),B40,IF(ISBLANK(B40),0,(B40/B24)*M24))</f>
        <v>0</v>
      </c>
      <c r="L40" s="1044">
        <f>+IF(ISTEXT(C40),0,IF(ISBLANK(C40),0,(C40/B24)*M24))</f>
        <v>120</v>
      </c>
      <c r="M40" s="1045">
        <f>+IF(ISTEXT(C40),0,IF(ISBLANK(C40),0,(C40/1000/B24)*M24))</f>
        <v>0.12</v>
      </c>
      <c r="N40" s="23">
        <f>IF(ISTEXT(C40),0,(C40/C49)/1000)</f>
        <v>9.7402597402597407E-2</v>
      </c>
    </row>
    <row r="41" spans="1:14" ht="18.75">
      <c r="A41" s="5357"/>
      <c r="B41" s="1364"/>
      <c r="C41" s="1043">
        <v>250</v>
      </c>
      <c r="D41" s="941" t="s">
        <v>1502</v>
      </c>
      <c r="E41" s="935"/>
      <c r="F41" s="935"/>
      <c r="G41" s="935"/>
      <c r="H41" s="5"/>
      <c r="I41" s="935"/>
      <c r="J41" s="953" t="str">
        <f t="shared" si="0"/>
        <v>Pied de porc cuit</v>
      </c>
      <c r="K41" s="1039">
        <f>IF(ISTEXT(B41),B41,IF(ISBLANK(B41),0,(B41/B24)*M24))</f>
        <v>0</v>
      </c>
      <c r="L41" s="1044">
        <f>+IF(ISTEXT(C41),0,IF(ISBLANK(C41),0,(C41/B24)*M24))</f>
        <v>500</v>
      </c>
      <c r="M41" s="1045">
        <f>+IF(ISTEXT(C41),0,IF(ISBLANK(C41),0,(C41/1000/B24)*M24))</f>
        <v>0.5</v>
      </c>
      <c r="N41" s="23">
        <f>IF(ISTEXT(C41),0,(C41/C49)/1000)</f>
        <v>0.40584415584415584</v>
      </c>
    </row>
    <row r="42" spans="1:14" ht="18.75">
      <c r="A42" s="5357"/>
      <c r="B42" s="1364"/>
      <c r="C42" s="1043">
        <v>1</v>
      </c>
      <c r="D42" s="941" t="s">
        <v>1503</v>
      </c>
      <c r="E42" s="935"/>
      <c r="F42" s="935"/>
      <c r="G42" s="935"/>
      <c r="H42" s="5"/>
      <c r="I42" s="935"/>
      <c r="J42" s="953" t="str">
        <f t="shared" si="0"/>
        <v>Ail en purée</v>
      </c>
      <c r="K42" s="1039">
        <f>IF(ISTEXT(B42),B42,IF(ISBLANK(B42),0,(B42/B24)*M24))</f>
        <v>0</v>
      </c>
      <c r="L42" s="1044">
        <f>+IF(ISTEXT(C42),0,IF(ISBLANK(C42),0,(C42/B24)*M24))</f>
        <v>2</v>
      </c>
      <c r="M42" s="1045">
        <f>+IF(ISTEXT(C42),0,IF(ISBLANK(C42),0,(C42/1000/B24)*M24))</f>
        <v>2E-3</v>
      </c>
      <c r="N42" s="23">
        <f>IF(ISTEXT(C42),0,(C42/C49)/1000)</f>
        <v>1.6233766233766233E-3</v>
      </c>
    </row>
    <row r="43" spans="1:14" ht="18.75">
      <c r="A43" s="5357"/>
      <c r="B43" s="1364"/>
      <c r="C43" s="1043">
        <v>25</v>
      </c>
      <c r="D43" s="1038" t="s">
        <v>1504</v>
      </c>
      <c r="E43" s="935"/>
      <c r="F43" s="935"/>
      <c r="G43" s="935"/>
      <c r="H43" s="5"/>
      <c r="I43" s="935"/>
      <c r="J43" s="953" t="str">
        <f t="shared" si="0"/>
        <v>Noisettes torréfiées</v>
      </c>
      <c r="K43" s="1039">
        <f>IF(ISTEXT(B43),B43,IF(ISBLANK(B43),0,(B43/B24)*M24))</f>
        <v>0</v>
      </c>
      <c r="L43" s="1044">
        <f>+IF(ISTEXT(C43),0,IF(ISBLANK(C43),0,(C43/B24)*M24))</f>
        <v>50</v>
      </c>
      <c r="M43" s="1045">
        <f>+IF(ISTEXT(C43),0,IF(ISBLANK(C43),0,(C43/1000/B24)*M24))</f>
        <v>0.05</v>
      </c>
      <c r="N43" s="23">
        <f>IF(ISTEXT(C43),0,(C43/C49)/1000)</f>
        <v>4.0584415584415591E-2</v>
      </c>
    </row>
    <row r="44" spans="1:14" ht="18.75">
      <c r="A44" s="5357"/>
      <c r="B44" s="1364"/>
      <c r="C44" s="1043"/>
      <c r="D44" s="1038"/>
      <c r="E44" s="935"/>
      <c r="F44" s="935"/>
      <c r="G44" s="935"/>
      <c r="H44" s="5"/>
      <c r="I44" s="935"/>
      <c r="J44" s="953">
        <f t="shared" si="0"/>
        <v>0</v>
      </c>
      <c r="K44" s="1039">
        <f>IF(ISTEXT(B44),B44,IF(ISBLANK(B44),0,(B44/B24)*M24))</f>
        <v>0</v>
      </c>
      <c r="L44" s="1044">
        <f>+IF(ISTEXT(C44),0,IF(ISBLANK(C44),0,(C44/B24)*M24))</f>
        <v>0</v>
      </c>
      <c r="M44" s="1045">
        <f>+IF(ISTEXT(C44),0,IF(ISBLANK(C44),0,(C44/1000/B24)*M24))</f>
        <v>0</v>
      </c>
      <c r="N44" s="23">
        <f>IF(ISTEXT(C44),0,(C44/C49)/1000)</f>
        <v>0</v>
      </c>
    </row>
    <row r="45" spans="1:14" ht="18.75">
      <c r="A45" s="5357"/>
      <c r="B45" s="1364"/>
      <c r="C45" s="1043"/>
      <c r="D45" s="1038" t="s">
        <v>1505</v>
      </c>
      <c r="E45" s="935"/>
      <c r="F45" s="935"/>
      <c r="G45" s="935"/>
      <c r="H45" s="5"/>
      <c r="I45" s="935"/>
      <c r="J45" s="953" t="str">
        <f t="shared" si="0"/>
        <v>Foie gras d’oie cuit QS</v>
      </c>
      <c r="K45" s="1039">
        <f>IF(ISTEXT(B45),B45,IF(ISBLANK(B45),0,(B45/B24)*M24))</f>
        <v>0</v>
      </c>
      <c r="L45" s="1044">
        <f>+IF(ISTEXT(C45),0,IF(ISBLANK(C45),0,(C45/B24)*M24))</f>
        <v>0</v>
      </c>
      <c r="M45" s="1045">
        <f>+IF(ISTEXT(C45),0,IF(ISBLANK(C45),0,(C45/1000/B24)*M24))</f>
        <v>0</v>
      </c>
      <c r="N45" s="23">
        <f>IF(ISTEXT(C45),0,(C45/C49)/1000)</f>
        <v>0</v>
      </c>
    </row>
    <row r="46" spans="1:14" ht="18.75">
      <c r="A46" s="5357"/>
      <c r="B46" s="1364"/>
      <c r="C46" s="1043"/>
      <c r="D46" s="1038"/>
      <c r="E46" s="935"/>
      <c r="F46" s="935"/>
      <c r="G46" s="935"/>
      <c r="H46" s="5"/>
      <c r="I46" s="935"/>
      <c r="J46" s="942">
        <f t="shared" si="0"/>
        <v>0</v>
      </c>
      <c r="K46" s="1039">
        <f>IF(ISTEXT(B46),B46,IF(ISBLANK(B46),0,(B46/B24)*M24))</f>
        <v>0</v>
      </c>
      <c r="L46" s="1044">
        <f>+IF(ISTEXT(C46),0,IF(ISBLANK(C46),0,(C46/B24)*M24))</f>
        <v>0</v>
      </c>
      <c r="M46" s="1045">
        <f>+IF(ISTEXT(C46),0,IF(ISBLANK(C46),0,(C46/1000/B24)*M24))</f>
        <v>0</v>
      </c>
      <c r="N46" s="23">
        <f>IF(ISTEXT(C46),0,(C46/C49)/1000)</f>
        <v>0</v>
      </c>
    </row>
    <row r="47" spans="1:14" ht="18.75">
      <c r="A47" s="5357"/>
      <c r="B47" s="1364"/>
      <c r="C47" s="1043"/>
      <c r="D47" s="1038"/>
      <c r="E47" s="935"/>
      <c r="F47" s="935"/>
      <c r="G47" s="935"/>
      <c r="H47" s="5"/>
      <c r="I47" s="935"/>
      <c r="J47" s="942">
        <f t="shared" si="0"/>
        <v>0</v>
      </c>
      <c r="K47" s="1039">
        <f>IF(ISTEXT(B47),B47,IF(ISBLANK(B47),0,(B47/B24)*M24))</f>
        <v>0</v>
      </c>
      <c r="L47" s="1044">
        <f>+IF(ISTEXT(C47),0,IF(ISBLANK(C47),0,(C47/B24)*M24))</f>
        <v>0</v>
      </c>
      <c r="M47" s="1045">
        <f>+IF(ISTEXT(C47),0,IF(ISBLANK(C47),0,(C47/1000/B24)*M24))</f>
        <v>0</v>
      </c>
      <c r="N47" s="23">
        <f>IF(ISTEXT(C47),0,(C47/C49)/1000)</f>
        <v>0</v>
      </c>
    </row>
    <row r="48" spans="1:14">
      <c r="A48" s="5357"/>
      <c r="B48" s="5680" t="s">
        <v>1530</v>
      </c>
      <c r="C48" s="5681"/>
      <c r="D48" s="5681"/>
      <c r="E48" s="5681"/>
      <c r="F48" s="5681"/>
      <c r="G48" s="5681"/>
      <c r="H48" s="5681"/>
      <c r="I48" s="5681"/>
      <c r="J48" s="5681"/>
      <c r="K48" s="5681"/>
      <c r="L48" s="5681"/>
      <c r="M48" s="5681"/>
      <c r="N48" s="5682"/>
    </row>
    <row r="49" spans="1:14" ht="15.75">
      <c r="A49" s="5357"/>
      <c r="B49" s="1363"/>
      <c r="C49" s="1026">
        <f>SUM(C34:C48)/1000</f>
        <v>0.61599999999999999</v>
      </c>
      <c r="D49" s="5342" t="s">
        <v>294</v>
      </c>
      <c r="E49" s="5342"/>
      <c r="F49" s="5342"/>
      <c r="G49" s="5342"/>
      <c r="H49" s="5342"/>
      <c r="I49" s="5342"/>
      <c r="J49" s="1046"/>
      <c r="K49" s="1046"/>
      <c r="L49" s="1047">
        <f>SUM(L34:L48)</f>
        <v>1232</v>
      </c>
      <c r="M49" s="1026">
        <f>SUM(M34:M48)</f>
        <v>1.2320000000000002</v>
      </c>
      <c r="N49" s="25">
        <f>SUM(N34:N47)</f>
        <v>1</v>
      </c>
    </row>
    <row r="50" spans="1:14" ht="15.75">
      <c r="A50" s="5357"/>
      <c r="B50" s="1363"/>
      <c r="C50" s="1381">
        <f>C49*1000</f>
        <v>616</v>
      </c>
      <c r="D50" s="1027"/>
      <c r="E50" s="1027"/>
      <c r="F50" s="1027"/>
      <c r="G50" s="1027"/>
      <c r="H50" s="1027"/>
      <c r="I50" s="1027"/>
      <c r="J50" s="1027"/>
      <c r="K50" s="1027"/>
      <c r="L50" s="1027"/>
      <c r="M50" s="1027"/>
      <c r="N50" s="30"/>
    </row>
    <row r="51" spans="1:14">
      <c r="A51" s="5357"/>
      <c r="B51" s="5676" t="s">
        <v>247</v>
      </c>
      <c r="C51" s="5677"/>
      <c r="D51" s="5677"/>
      <c r="E51" s="5677"/>
      <c r="F51" s="5677"/>
      <c r="G51" s="5677"/>
      <c r="H51" s="5677"/>
      <c r="I51" s="5677"/>
      <c r="J51" s="5677"/>
      <c r="K51" s="5677"/>
      <c r="L51" s="5677"/>
      <c r="M51" s="5677"/>
      <c r="N51" s="5678"/>
    </row>
    <row r="52" spans="1:14">
      <c r="A52" s="5357"/>
      <c r="B52" s="5676"/>
      <c r="C52" s="5677"/>
      <c r="D52" s="5677"/>
      <c r="E52" s="5677"/>
      <c r="F52" s="5677"/>
      <c r="G52" s="5677"/>
      <c r="H52" s="5677"/>
      <c r="I52" s="5677"/>
      <c r="J52" s="5677"/>
      <c r="K52" s="5677"/>
      <c r="L52" s="5677"/>
      <c r="M52" s="5677"/>
      <c r="N52" s="5678"/>
    </row>
    <row r="53" spans="1:14" ht="15.75">
      <c r="A53" s="5357"/>
      <c r="B53" s="1530" t="s">
        <v>1494</v>
      </c>
      <c r="C53" s="928"/>
      <c r="D53" s="929"/>
      <c r="E53" s="930"/>
      <c r="F53" s="927"/>
      <c r="G53" s="927"/>
      <c r="H53" s="927"/>
      <c r="I53" s="927"/>
      <c r="J53" s="927"/>
      <c r="K53" s="927"/>
      <c r="L53" s="927"/>
      <c r="M53" s="927"/>
      <c r="N53" s="27"/>
    </row>
    <row r="54" spans="1:14">
      <c r="A54" s="5357"/>
      <c r="B54" s="1534"/>
      <c r="C54" s="931"/>
      <c r="D54" s="932"/>
      <c r="E54" s="927"/>
      <c r="F54" s="933"/>
      <c r="G54" s="933"/>
      <c r="H54" s="933"/>
      <c r="I54" s="933"/>
      <c r="J54" s="933"/>
      <c r="K54" s="933"/>
      <c r="L54" s="933"/>
      <c r="M54" s="933"/>
      <c r="N54" s="28"/>
    </row>
    <row r="55" spans="1:14" ht="18">
      <c r="A55" s="5357"/>
      <c r="B55" s="1426" t="s">
        <v>27</v>
      </c>
      <c r="C55" s="935" t="s">
        <v>1506</v>
      </c>
      <c r="D55" s="935"/>
      <c r="E55" s="935"/>
      <c r="F55" s="935"/>
      <c r="G55" s="935"/>
      <c r="H55" s="935"/>
      <c r="I55" s="935"/>
      <c r="J55" s="935"/>
      <c r="K55" s="935"/>
      <c r="L55" s="935"/>
      <c r="M55" s="935"/>
      <c r="N55" s="1392"/>
    </row>
    <row r="56" spans="1:14" ht="18">
      <c r="A56" s="5357"/>
      <c r="B56" s="1426" t="s">
        <v>30</v>
      </c>
      <c r="C56" s="935" t="s">
        <v>1507</v>
      </c>
      <c r="D56" s="935"/>
      <c r="E56" s="935"/>
      <c r="F56" s="935"/>
      <c r="G56" s="935"/>
      <c r="H56" s="935"/>
      <c r="I56" s="935"/>
      <c r="J56" s="935"/>
      <c r="K56" s="935"/>
      <c r="L56" s="935"/>
      <c r="M56" s="935"/>
      <c r="N56" s="1392"/>
    </row>
    <row r="57" spans="1:14" ht="18">
      <c r="A57" s="5357"/>
      <c r="B57" s="1426" t="s">
        <v>248</v>
      </c>
      <c r="C57" s="935" t="s">
        <v>1508</v>
      </c>
      <c r="D57" s="935"/>
      <c r="E57" s="935"/>
      <c r="F57" s="935"/>
      <c r="G57" s="935"/>
      <c r="H57" s="935"/>
      <c r="I57" s="935"/>
      <c r="J57" s="935"/>
      <c r="K57" s="935"/>
      <c r="L57" s="935"/>
      <c r="M57" s="935"/>
      <c r="N57" s="1392"/>
    </row>
    <row r="58" spans="1:14" ht="18">
      <c r="A58" s="5357"/>
      <c r="B58" s="1426" t="s">
        <v>12</v>
      </c>
      <c r="C58" s="935" t="s">
        <v>1509</v>
      </c>
      <c r="D58" s="935"/>
      <c r="E58" s="935"/>
      <c r="F58" s="935"/>
      <c r="G58" s="935"/>
      <c r="H58" s="935"/>
      <c r="I58" s="935"/>
      <c r="J58" s="935"/>
      <c r="K58" s="935"/>
      <c r="L58" s="935"/>
      <c r="M58" s="935"/>
      <c r="N58" s="1392"/>
    </row>
    <row r="59" spans="1:14" ht="18">
      <c r="A59" s="5357"/>
      <c r="B59" s="1426" t="s">
        <v>13</v>
      </c>
      <c r="C59" s="935" t="s">
        <v>1510</v>
      </c>
      <c r="D59" s="935"/>
      <c r="E59" s="935"/>
      <c r="F59" s="935"/>
      <c r="G59" s="935"/>
      <c r="H59" s="935"/>
      <c r="I59" s="935"/>
      <c r="J59" s="935"/>
      <c r="K59" s="935"/>
      <c r="L59" s="935"/>
      <c r="M59" s="935"/>
      <c r="N59" s="1392"/>
    </row>
    <row r="60" spans="1:14" ht="18">
      <c r="A60" s="5357"/>
      <c r="B60" s="1426" t="s">
        <v>15</v>
      </c>
      <c r="C60" s="935" t="s">
        <v>1511</v>
      </c>
      <c r="D60" s="935"/>
      <c r="E60" s="935"/>
      <c r="F60" s="935"/>
      <c r="G60" s="935"/>
      <c r="H60" s="935"/>
      <c r="I60" s="935"/>
      <c r="J60" s="935"/>
      <c r="K60" s="935"/>
      <c r="L60" s="935"/>
      <c r="M60" s="935"/>
      <c r="N60" s="1392"/>
    </row>
    <row r="61" spans="1:14" ht="18">
      <c r="A61" s="5357"/>
      <c r="B61" s="1426" t="s">
        <v>281</v>
      </c>
      <c r="C61" s="935" t="s">
        <v>1512</v>
      </c>
      <c r="D61" s="935"/>
      <c r="E61" s="935"/>
      <c r="F61" s="935"/>
      <c r="G61" s="935"/>
      <c r="H61" s="935"/>
      <c r="I61" s="935"/>
      <c r="J61" s="935"/>
      <c r="K61" s="935"/>
      <c r="L61" s="935"/>
      <c r="M61" s="935"/>
      <c r="N61" s="1392"/>
    </row>
    <row r="62" spans="1:14" ht="21">
      <c r="A62" s="5357"/>
      <c r="B62" s="1535" t="s">
        <v>322</v>
      </c>
      <c r="C62" s="935" t="s">
        <v>1513</v>
      </c>
      <c r="D62" s="935"/>
      <c r="E62" s="935"/>
      <c r="F62" s="935"/>
      <c r="G62" s="935"/>
      <c r="H62" s="935"/>
      <c r="I62" s="935"/>
      <c r="J62" s="935"/>
      <c r="K62" s="935"/>
      <c r="L62" s="935"/>
      <c r="M62" s="935"/>
      <c r="N62" s="1392"/>
    </row>
    <row r="63" spans="1:14" ht="21">
      <c r="A63" s="5357"/>
      <c r="B63" s="1535" t="s">
        <v>323</v>
      </c>
      <c r="C63" s="935" t="s">
        <v>1514</v>
      </c>
      <c r="D63" s="935"/>
      <c r="E63" s="935"/>
      <c r="F63" s="935"/>
      <c r="G63" s="935"/>
      <c r="H63" s="935"/>
      <c r="I63" s="935"/>
      <c r="J63" s="935"/>
      <c r="K63" s="935"/>
      <c r="L63" s="935"/>
      <c r="M63" s="935"/>
      <c r="N63" s="1392"/>
    </row>
    <row r="64" spans="1:14" ht="18">
      <c r="A64" s="5357"/>
      <c r="B64" s="1426"/>
      <c r="C64" s="935" t="s">
        <v>1515</v>
      </c>
      <c r="D64" s="935"/>
      <c r="E64" s="935"/>
      <c r="F64" s="935"/>
      <c r="G64" s="935"/>
      <c r="H64" s="935"/>
      <c r="I64" s="935"/>
      <c r="J64" s="935"/>
      <c r="K64" s="935"/>
      <c r="L64" s="935"/>
      <c r="M64" s="935"/>
      <c r="N64" s="1392"/>
    </row>
    <row r="65" spans="1:14" ht="18">
      <c r="A65" s="5357"/>
      <c r="B65" s="1426" t="s">
        <v>282</v>
      </c>
      <c r="C65" s="935" t="s">
        <v>1516</v>
      </c>
      <c r="D65" s="935"/>
      <c r="E65" s="935"/>
      <c r="F65" s="935"/>
      <c r="G65" s="935"/>
      <c r="H65" s="935"/>
      <c r="I65" s="935"/>
      <c r="J65" s="935"/>
      <c r="K65" s="935"/>
      <c r="L65" s="935"/>
      <c r="M65" s="935"/>
      <c r="N65" s="1392"/>
    </row>
    <row r="66" spans="1:14" ht="18">
      <c r="A66" s="5357"/>
      <c r="B66" s="1426" t="s">
        <v>328</v>
      </c>
      <c r="C66" s="935" t="s">
        <v>1517</v>
      </c>
      <c r="D66" s="935"/>
      <c r="E66" s="935"/>
      <c r="F66" s="935"/>
      <c r="G66" s="935"/>
      <c r="H66" s="935"/>
      <c r="I66" s="935"/>
      <c r="J66" s="935"/>
      <c r="K66" s="935"/>
      <c r="L66" s="935"/>
      <c r="M66" s="935"/>
      <c r="N66" s="1392"/>
    </row>
    <row r="67" spans="1:14" ht="18">
      <c r="A67" s="5357"/>
      <c r="B67" s="1426" t="s">
        <v>329</v>
      </c>
      <c r="C67" s="935" t="s">
        <v>1518</v>
      </c>
      <c r="D67" s="935"/>
      <c r="E67" s="935"/>
      <c r="F67" s="935"/>
      <c r="G67" s="935"/>
      <c r="H67" s="935"/>
      <c r="I67" s="935"/>
      <c r="J67" s="935"/>
      <c r="K67" s="935"/>
      <c r="L67" s="935"/>
      <c r="M67" s="935"/>
      <c r="N67" s="1392"/>
    </row>
    <row r="68" spans="1:14" ht="18">
      <c r="A68" s="5357"/>
      <c r="B68" s="1426" t="s">
        <v>330</v>
      </c>
      <c r="C68" s="935" t="s">
        <v>1519</v>
      </c>
      <c r="D68" s="935"/>
      <c r="E68" s="935"/>
      <c r="F68" s="935"/>
      <c r="G68" s="935"/>
      <c r="H68" s="935"/>
      <c r="I68" s="935"/>
      <c r="J68" s="935"/>
      <c r="K68" s="935"/>
      <c r="L68" s="935"/>
      <c r="M68" s="935"/>
      <c r="N68" s="1392"/>
    </row>
    <row r="69" spans="1:14" ht="18">
      <c r="A69" s="5357"/>
      <c r="B69" s="1426"/>
      <c r="C69" s="935"/>
      <c r="D69" s="935"/>
      <c r="E69" s="935"/>
      <c r="F69" s="935"/>
      <c r="G69" s="935"/>
      <c r="H69" s="935"/>
      <c r="I69" s="935"/>
      <c r="J69" s="935"/>
      <c r="K69" s="935"/>
      <c r="L69" s="935"/>
      <c r="M69" s="935"/>
      <c r="N69" s="1392"/>
    </row>
    <row r="70" spans="1:14" ht="18">
      <c r="A70" s="5357"/>
      <c r="B70" s="1530" t="s">
        <v>1494</v>
      </c>
      <c r="C70" s="935"/>
      <c r="D70" s="935"/>
      <c r="E70" s="935"/>
      <c r="F70" s="935"/>
      <c r="G70" s="935"/>
      <c r="H70" s="935"/>
      <c r="I70" s="935"/>
      <c r="J70" s="935"/>
      <c r="K70" s="935"/>
      <c r="L70" s="935"/>
      <c r="M70" s="935"/>
      <c r="N70" s="1392"/>
    </row>
    <row r="71" spans="1:14" ht="18">
      <c r="A71" s="5357"/>
      <c r="B71" s="1426"/>
      <c r="C71" s="935"/>
      <c r="D71" s="935"/>
      <c r="E71" s="935"/>
      <c r="F71" s="935"/>
      <c r="G71" s="935"/>
      <c r="H71" s="935"/>
      <c r="I71" s="935"/>
      <c r="J71" s="935"/>
      <c r="K71" s="935"/>
      <c r="L71" s="935"/>
      <c r="M71" s="935"/>
      <c r="N71" s="1392"/>
    </row>
    <row r="72" spans="1:14" ht="15.75">
      <c r="A72" s="5357"/>
      <c r="B72" s="5325"/>
      <c r="C72" s="5326"/>
      <c r="D72" s="5326"/>
      <c r="E72" s="5326"/>
      <c r="F72" s="5326"/>
      <c r="G72" s="5326"/>
      <c r="H72" s="5326"/>
      <c r="I72" s="5326"/>
      <c r="J72" s="5326"/>
      <c r="K72" s="5326"/>
      <c r="L72" s="5326"/>
      <c r="M72" s="5326"/>
      <c r="N72" s="5327"/>
    </row>
    <row r="73" spans="1:14" ht="18.75">
      <c r="A73" s="5357"/>
      <c r="B73" s="1393" t="s">
        <v>248</v>
      </c>
      <c r="C73" s="1394" t="s">
        <v>272</v>
      </c>
      <c r="D73" s="5469" t="s">
        <v>1495</v>
      </c>
      <c r="E73" s="5329"/>
      <c r="F73" s="5329"/>
      <c r="G73" s="5329"/>
      <c r="H73" s="5329"/>
      <c r="I73" s="5329"/>
      <c r="J73" s="5329"/>
      <c r="K73" s="5329"/>
      <c r="L73" s="5329"/>
      <c r="M73" s="5329"/>
      <c r="N73" s="5330"/>
    </row>
    <row r="74" spans="1:14">
      <c r="A74" s="5357"/>
      <c r="B74" s="5331"/>
      <c r="C74" s="5332"/>
      <c r="D74" s="5332"/>
      <c r="E74" s="5332"/>
      <c r="F74" s="5332"/>
      <c r="G74" s="5332"/>
      <c r="H74" s="5332"/>
      <c r="I74" s="5332"/>
      <c r="J74" s="5332"/>
      <c r="K74" s="5332"/>
      <c r="L74" s="5332"/>
      <c r="M74" s="5332"/>
      <c r="N74" s="5333"/>
    </row>
    <row r="75" spans="1:14">
      <c r="A75" s="5357"/>
      <c r="B75" s="24" t="s">
        <v>253</v>
      </c>
      <c r="C75" s="5320" t="str">
        <f ca="1">CELL("nomfichier")</f>
        <v>E:\0-UPRT\1-UPRT.FR-SITE-WEB\ff-fiches-fabrications\ff-fiches-fabrication-maj-08-2020\[ff-14.B-restauration-10.postits-portions.xlsx]Nota</v>
      </c>
      <c r="D75" s="5320"/>
      <c r="E75" s="5320"/>
      <c r="F75" s="5320"/>
      <c r="G75" s="5320"/>
      <c r="H75" s="5320"/>
      <c r="I75" s="5320"/>
      <c r="J75" s="5320"/>
      <c r="K75" s="5320"/>
      <c r="L75" s="5320"/>
      <c r="M75" s="5320"/>
      <c r="N75" s="5321"/>
    </row>
    <row r="76" spans="1:14">
      <c r="A76" s="5357"/>
      <c r="B76" s="1325" t="s">
        <v>255</v>
      </c>
      <c r="C76" s="5299" t="s">
        <v>1270</v>
      </c>
      <c r="D76" s="5299"/>
      <c r="E76" s="5299"/>
      <c r="F76" s="5299"/>
      <c r="G76" s="5299"/>
      <c r="H76" s="5299"/>
      <c r="I76" s="5299"/>
      <c r="J76" s="5299"/>
      <c r="K76" s="5299"/>
      <c r="L76" s="5299"/>
      <c r="M76" s="5299"/>
      <c r="N76" s="5322"/>
    </row>
    <row r="77" spans="1:14" ht="15.75" thickBot="1">
      <c r="A77" s="5357"/>
      <c r="B77" s="5300" t="s">
        <v>258</v>
      </c>
      <c r="C77" s="5052"/>
      <c r="D77" s="5052"/>
      <c r="E77" s="5052"/>
      <c r="F77" s="5052"/>
      <c r="G77" s="5052"/>
      <c r="H77" s="5052"/>
      <c r="I77" s="5052"/>
      <c r="J77" s="5052"/>
      <c r="K77" s="5052"/>
      <c r="L77" s="5052"/>
      <c r="M77" s="5052"/>
      <c r="N77" s="5301"/>
    </row>
    <row r="78" spans="1:14" ht="68.25" customHeight="1">
      <c r="A78" s="2"/>
      <c r="B78" s="2"/>
      <c r="C78" s="2"/>
      <c r="D78" s="2"/>
      <c r="E78" s="2"/>
      <c r="F78" s="2"/>
      <c r="G78" s="2"/>
      <c r="H78" s="2"/>
      <c r="I78" s="2"/>
      <c r="J78" s="2"/>
      <c r="K78" s="2"/>
      <c r="L78" s="2"/>
      <c r="M78" s="2"/>
      <c r="N78" s="2"/>
    </row>
  </sheetData>
  <mergeCells count="34">
    <mergeCell ref="A9:A11"/>
    <mergeCell ref="B9:M11"/>
    <mergeCell ref="N9:N11"/>
    <mergeCell ref="A2:N3"/>
    <mergeCell ref="C6:M6"/>
    <mergeCell ref="A12:A77"/>
    <mergeCell ref="B12:C13"/>
    <mergeCell ref="D12:N13"/>
    <mergeCell ref="B14:N16"/>
    <mergeCell ref="B17:N21"/>
    <mergeCell ref="B22:N22"/>
    <mergeCell ref="B24:B25"/>
    <mergeCell ref="C24:E25"/>
    <mergeCell ref="J24:L25"/>
    <mergeCell ref="M24:N25"/>
    <mergeCell ref="D49:I49"/>
    <mergeCell ref="B26:C26"/>
    <mergeCell ref="K26:L27"/>
    <mergeCell ref="M26:N27"/>
    <mergeCell ref="B27:B29"/>
    <mergeCell ref="C27:C29"/>
    <mergeCell ref="K28:N28"/>
    <mergeCell ref="E30:F30"/>
    <mergeCell ref="M30:N30"/>
    <mergeCell ref="E31:E32"/>
    <mergeCell ref="M31:M32"/>
    <mergeCell ref="B48:N48"/>
    <mergeCell ref="B77:N77"/>
    <mergeCell ref="B51:N52"/>
    <mergeCell ref="B72:N72"/>
    <mergeCell ref="D73:N73"/>
    <mergeCell ref="B74:N74"/>
    <mergeCell ref="C75:N75"/>
    <mergeCell ref="C76:N76"/>
  </mergeCells>
  <hyperlinks>
    <hyperlink ref="D73" r:id="rId1" xr:uid="{D8B3F137-CA14-4FF6-AB9A-0460D4A87BEF}"/>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4A2AC-1412-4E79-9217-666E7535158E}">
  <dimension ref="A1:Q365"/>
  <sheetViews>
    <sheetView zoomScaleNormal="100" workbookViewId="0">
      <selection activeCell="O24" sqref="O24"/>
    </sheetView>
  </sheetViews>
  <sheetFormatPr baseColWidth="10" defaultRowHeight="15"/>
  <cols>
    <col min="1" max="1" width="4.5703125" style="1" customWidth="1"/>
    <col min="2" max="2" width="10.42578125" style="17" customWidth="1"/>
    <col min="3" max="7" width="11.42578125" style="17"/>
    <col min="8" max="8" width="11.140625" style="17" customWidth="1"/>
    <col min="9" max="12" width="11.42578125" style="17"/>
    <col min="13" max="16384" width="11.42578125" style="1"/>
  </cols>
  <sheetData>
    <row r="1" spans="1:17" s="17" customFormat="1" ht="15.75" thickBot="1">
      <c r="A1" s="2126">
        <f t="shared" ref="A1:O1" ca="1" si="0">CELL("largeur",A1)</f>
        <v>4</v>
      </c>
      <c r="B1" s="2126">
        <f t="shared" ca="1" si="0"/>
        <v>10</v>
      </c>
      <c r="C1" s="2126">
        <f t="shared" ca="1" si="0"/>
        <v>11</v>
      </c>
      <c r="D1" s="2126">
        <f t="shared" ca="1" si="0"/>
        <v>11</v>
      </c>
      <c r="E1" s="2126">
        <f t="shared" ca="1" si="0"/>
        <v>11</v>
      </c>
      <c r="F1" s="2126">
        <f t="shared" ca="1" si="0"/>
        <v>11</v>
      </c>
      <c r="G1" s="2126">
        <f t="shared" ca="1" si="0"/>
        <v>11</v>
      </c>
      <c r="H1" s="2126">
        <f t="shared" ca="1" si="0"/>
        <v>10</v>
      </c>
      <c r="I1" s="2126">
        <f t="shared" ca="1" si="0"/>
        <v>11</v>
      </c>
      <c r="J1" s="2126">
        <f t="shared" ca="1" si="0"/>
        <v>11</v>
      </c>
      <c r="K1" s="2126">
        <f t="shared" ca="1" si="0"/>
        <v>11</v>
      </c>
      <c r="L1" s="2126">
        <f t="shared" ca="1" si="0"/>
        <v>11</v>
      </c>
      <c r="M1" s="2126">
        <f t="shared" ca="1" si="0"/>
        <v>11</v>
      </c>
      <c r="N1" s="2126">
        <f t="shared" ca="1" si="0"/>
        <v>11</v>
      </c>
      <c r="O1" s="2126">
        <f t="shared" ca="1" si="0"/>
        <v>11</v>
      </c>
      <c r="P1" s="2126">
        <f ca="1">CELL("largeur",P1)</f>
        <v>11</v>
      </c>
      <c r="Q1" s="2126">
        <f ca="1">CELL("largeur",Q1)</f>
        <v>11</v>
      </c>
    </row>
    <row r="2" spans="1:17" customFormat="1" ht="26.25">
      <c r="A2" s="90"/>
      <c r="B2" s="5716" t="s">
        <v>48</v>
      </c>
      <c r="C2" s="5717"/>
      <c r="D2" s="5717"/>
      <c r="E2" s="5717"/>
      <c r="F2" s="5717"/>
      <c r="G2" s="5717"/>
      <c r="H2" s="5717"/>
      <c r="I2" s="5717"/>
      <c r="J2" s="5717"/>
      <c r="K2" s="5717"/>
      <c r="L2" s="5717"/>
      <c r="M2" s="5717"/>
      <c r="N2" s="5717"/>
      <c r="O2" s="5717"/>
      <c r="P2" s="5717"/>
      <c r="Q2" s="5718"/>
    </row>
    <row r="3" spans="1:17" customFormat="1" ht="20.100000000000001" customHeight="1">
      <c r="A3" s="90"/>
      <c r="B3" s="5719" t="s">
        <v>49</v>
      </c>
      <c r="C3" s="5720"/>
      <c r="D3" s="5720"/>
      <c r="E3" s="5720"/>
      <c r="F3" s="5720"/>
      <c r="G3" s="5720"/>
      <c r="H3" s="5720"/>
      <c r="I3" s="5720"/>
      <c r="J3" s="5720"/>
      <c r="K3" s="5720"/>
      <c r="L3" s="5720"/>
      <c r="M3" s="5720"/>
      <c r="N3" s="5720"/>
      <c r="O3" s="5720"/>
      <c r="P3" s="5720"/>
      <c r="Q3" s="5721"/>
    </row>
    <row r="4" spans="1:17" customFormat="1" ht="20.100000000000001" customHeight="1">
      <c r="A4" s="90"/>
      <c r="B4" s="5719" t="s">
        <v>50</v>
      </c>
      <c r="C4" s="5720"/>
      <c r="D4" s="5720"/>
      <c r="E4" s="5720"/>
      <c r="F4" s="5720"/>
      <c r="G4" s="5720"/>
      <c r="H4" s="5720"/>
      <c r="I4" s="5720"/>
      <c r="J4" s="5720"/>
      <c r="K4" s="5720"/>
      <c r="L4" s="5720"/>
      <c r="M4" s="5720"/>
      <c r="N4" s="5720"/>
      <c r="O4" s="5720"/>
      <c r="P4" s="5720"/>
      <c r="Q4" s="5721"/>
    </row>
    <row r="5" spans="1:17" customFormat="1" ht="20.100000000000001" customHeight="1">
      <c r="A5" s="90"/>
      <c r="B5" s="5719" t="s">
        <v>51</v>
      </c>
      <c r="C5" s="5720"/>
      <c r="D5" s="5720"/>
      <c r="E5" s="5720"/>
      <c r="F5" s="5720"/>
      <c r="G5" s="5720"/>
      <c r="H5" s="5720"/>
      <c r="I5" s="5720"/>
      <c r="J5" s="5720"/>
      <c r="K5" s="5720"/>
      <c r="L5" s="5720"/>
      <c r="M5" s="5720"/>
      <c r="N5" s="5720"/>
      <c r="O5" s="5720"/>
      <c r="P5" s="5720"/>
      <c r="Q5" s="5721"/>
    </row>
    <row r="6" spans="1:17" customFormat="1" ht="27" thickBot="1">
      <c r="A6" s="90"/>
      <c r="B6" s="403" t="s">
        <v>778</v>
      </c>
      <c r="C6" s="5728" t="s">
        <v>779</v>
      </c>
      <c r="D6" s="5728"/>
      <c r="E6" s="5728"/>
      <c r="F6" s="5728"/>
      <c r="G6" s="5728"/>
      <c r="H6" s="5728"/>
      <c r="I6" s="5728"/>
      <c r="J6" s="5728"/>
      <c r="K6" s="5728"/>
      <c r="L6" s="5728"/>
      <c r="M6" s="5728"/>
      <c r="N6" s="5728"/>
      <c r="O6" s="5728"/>
      <c r="P6" s="5728"/>
      <c r="Q6" s="5729"/>
    </row>
    <row r="7" spans="1:17" ht="18.600000000000001" customHeight="1">
      <c r="A7" s="76"/>
      <c r="B7" s="90"/>
      <c r="C7" s="92"/>
      <c r="D7" s="90"/>
      <c r="E7" s="90"/>
      <c r="F7" s="90"/>
      <c r="G7" s="90"/>
      <c r="H7" s="90"/>
      <c r="I7" s="90"/>
      <c r="J7" s="90"/>
      <c r="K7" s="90"/>
      <c r="L7" s="90"/>
      <c r="M7" s="76"/>
      <c r="N7" s="76"/>
      <c r="O7" s="76"/>
      <c r="P7" s="76"/>
      <c r="Q7" s="76"/>
    </row>
    <row r="8" spans="1:17" ht="18.600000000000001" customHeight="1" thickBot="1">
      <c r="A8" s="76"/>
      <c r="B8" s="90"/>
      <c r="C8" s="92"/>
      <c r="D8" s="90"/>
      <c r="E8" s="90"/>
      <c r="F8" s="90"/>
      <c r="G8" s="90"/>
      <c r="H8" s="90"/>
      <c r="I8" s="90"/>
      <c r="J8" s="90"/>
      <c r="K8" s="90"/>
      <c r="L8" s="90"/>
      <c r="M8" s="76"/>
      <c r="N8" s="76"/>
      <c r="O8" s="76"/>
      <c r="P8" s="76"/>
      <c r="Q8" s="76"/>
    </row>
    <row r="9" spans="1:17" s="17" customFormat="1" ht="16.5" thickBot="1">
      <c r="A9" s="76"/>
      <c r="B9" s="5722" t="s">
        <v>1738</v>
      </c>
      <c r="C9" s="5723"/>
      <c r="D9" s="5723"/>
      <c r="E9" s="5723"/>
      <c r="F9" s="5723"/>
      <c r="G9" s="5723"/>
      <c r="H9" s="5723"/>
      <c r="I9" s="5723"/>
      <c r="J9" s="5723"/>
      <c r="K9" s="5723"/>
      <c r="L9" s="5723"/>
      <c r="M9" s="5723"/>
      <c r="N9" s="5723"/>
      <c r="O9" s="5723"/>
      <c r="P9" s="5723"/>
      <c r="Q9" s="5724"/>
    </row>
    <row r="10" spans="1:17" s="17" customFormat="1">
      <c r="A10" s="76"/>
      <c r="B10" s="93"/>
      <c r="C10" s="90"/>
      <c r="D10" s="90"/>
      <c r="E10" s="90"/>
      <c r="F10" s="90"/>
      <c r="G10" s="90"/>
      <c r="H10" s="90"/>
      <c r="I10" s="90"/>
      <c r="J10" s="90"/>
      <c r="K10" s="90"/>
      <c r="L10" s="90"/>
      <c r="M10" s="76"/>
      <c r="N10" s="76"/>
      <c r="O10" s="76"/>
      <c r="P10" s="76"/>
      <c r="Q10" s="76"/>
    </row>
    <row r="11" spans="1:17" s="17" customFormat="1">
      <c r="A11" s="76"/>
      <c r="B11" s="90"/>
      <c r="C11" s="94" t="s">
        <v>52</v>
      </c>
      <c r="D11" s="95"/>
      <c r="E11" s="95"/>
      <c r="F11" s="90"/>
      <c r="G11" s="90"/>
      <c r="H11" s="90"/>
      <c r="I11" s="90"/>
      <c r="J11" s="90"/>
      <c r="K11" s="90"/>
      <c r="L11" s="90"/>
      <c r="M11" s="76"/>
      <c r="N11" s="76"/>
      <c r="O11" s="76"/>
      <c r="P11" s="76"/>
      <c r="Q11" s="76"/>
    </row>
    <row r="12" spans="1:17" s="17" customFormat="1" ht="16.5" customHeight="1">
      <c r="A12" s="76"/>
      <c r="B12" s="90"/>
      <c r="C12" s="2127"/>
      <c r="D12" s="2128">
        <v>0.4</v>
      </c>
      <c r="E12" s="2129" t="s">
        <v>1739</v>
      </c>
      <c r="F12" s="90"/>
      <c r="G12" s="90"/>
      <c r="H12" s="90"/>
      <c r="I12" s="90"/>
      <c r="J12" s="90"/>
      <c r="K12" s="90"/>
      <c r="L12" s="90"/>
      <c r="M12" s="76"/>
      <c r="N12" s="76"/>
      <c r="O12" s="76"/>
      <c r="P12" s="76"/>
      <c r="Q12" s="76"/>
    </row>
    <row r="13" spans="1:17" s="17" customFormat="1" ht="15.75" customHeight="1">
      <c r="A13" s="76"/>
      <c r="B13" s="90"/>
      <c r="C13" s="94"/>
      <c r="D13" s="95"/>
      <c r="E13" s="95"/>
      <c r="F13" s="90"/>
      <c r="G13" s="90"/>
      <c r="H13" s="90"/>
      <c r="I13" s="90"/>
      <c r="J13" s="90"/>
      <c r="K13" s="90"/>
      <c r="L13" s="90"/>
      <c r="M13" s="76"/>
      <c r="N13" s="76"/>
      <c r="O13" s="76"/>
      <c r="P13" s="76"/>
      <c r="Q13" s="76"/>
    </row>
    <row r="14" spans="1:17" s="17" customFormat="1" ht="15" customHeight="1">
      <c r="A14" s="76"/>
      <c r="B14" s="90"/>
      <c r="C14" s="99" t="s">
        <v>53</v>
      </c>
      <c r="D14" s="99"/>
      <c r="E14" s="99"/>
      <c r="F14" s="100"/>
      <c r="G14" s="100"/>
      <c r="H14" s="100"/>
      <c r="I14" s="100"/>
      <c r="J14" s="90"/>
      <c r="K14" s="90"/>
      <c r="L14" s="90"/>
      <c r="M14" s="76"/>
      <c r="N14" s="76"/>
      <c r="O14" s="76"/>
      <c r="P14" s="76"/>
      <c r="Q14" s="76"/>
    </row>
    <row r="15" spans="1:17" s="17" customFormat="1" ht="15" customHeight="1">
      <c r="A15" s="76"/>
      <c r="B15" s="90"/>
      <c r="C15" s="95" t="s">
        <v>54</v>
      </c>
      <c r="D15" s="95"/>
      <c r="E15" s="95"/>
      <c r="F15" s="90"/>
      <c r="G15" s="90"/>
      <c r="H15" s="90"/>
      <c r="I15" s="90"/>
      <c r="J15" s="90"/>
      <c r="K15" s="90"/>
      <c r="L15" s="90"/>
      <c r="M15" s="76"/>
      <c r="N15" s="76"/>
      <c r="O15" s="76"/>
      <c r="P15" s="76"/>
      <c r="Q15" s="76"/>
    </row>
    <row r="16" spans="1:17" s="17" customFormat="1" ht="15" customHeight="1">
      <c r="A16" s="76"/>
      <c r="B16" s="90"/>
      <c r="C16" s="95" t="s">
        <v>55</v>
      </c>
      <c r="D16" s="95"/>
      <c r="E16" s="95"/>
      <c r="F16" s="90"/>
      <c r="G16" s="90"/>
      <c r="H16" s="90"/>
      <c r="I16" s="90"/>
      <c r="J16" s="90"/>
      <c r="K16" s="90"/>
      <c r="L16" s="90"/>
      <c r="M16" s="76"/>
      <c r="N16" s="76"/>
      <c r="O16" s="76"/>
      <c r="P16" s="76"/>
      <c r="Q16" s="76"/>
    </row>
    <row r="17" spans="1:17" s="17" customFormat="1" ht="15.75" customHeight="1">
      <c r="A17" s="76"/>
      <c r="B17" s="90"/>
      <c r="C17" s="2127">
        <v>2</v>
      </c>
      <c r="D17" s="2128"/>
      <c r="E17" s="2130" t="s">
        <v>56</v>
      </c>
      <c r="F17" s="90"/>
      <c r="G17" s="90"/>
      <c r="H17" s="90"/>
      <c r="I17" s="90"/>
      <c r="J17" s="90"/>
      <c r="K17" s="90"/>
      <c r="L17" s="90"/>
      <c r="M17" s="76"/>
      <c r="N17" s="76"/>
      <c r="O17" s="76"/>
      <c r="P17" s="76"/>
      <c r="Q17" s="76"/>
    </row>
    <row r="18" spans="1:17" s="17" customFormat="1" ht="15.75" customHeight="1">
      <c r="A18" s="76"/>
      <c r="B18" s="90"/>
      <c r="C18" s="95"/>
      <c r="D18" s="95"/>
      <c r="E18" s="95"/>
      <c r="F18" s="90"/>
      <c r="G18" s="90"/>
      <c r="H18" s="90"/>
      <c r="I18" s="90"/>
      <c r="J18" s="90"/>
      <c r="K18" s="90"/>
      <c r="L18" s="90"/>
      <c r="M18" s="76"/>
      <c r="N18" s="76"/>
      <c r="O18" s="76"/>
      <c r="P18" s="76"/>
      <c r="Q18" s="76"/>
    </row>
    <row r="19" spans="1:17" s="17" customFormat="1" ht="16.5" customHeight="1">
      <c r="A19" s="76"/>
      <c r="B19" s="90"/>
      <c r="C19" s="95" t="s">
        <v>1740</v>
      </c>
      <c r="D19" s="95"/>
      <c r="E19" s="95"/>
      <c r="F19" s="90"/>
      <c r="G19" s="90"/>
      <c r="H19" s="90"/>
      <c r="I19" s="90"/>
      <c r="J19" s="90"/>
      <c r="K19" s="90"/>
      <c r="L19" s="90"/>
      <c r="M19" s="76"/>
      <c r="N19" s="76"/>
      <c r="O19" s="76"/>
      <c r="P19" s="76"/>
      <c r="Q19" s="76"/>
    </row>
    <row r="20" spans="1:17" s="17" customFormat="1" ht="15.75">
      <c r="A20" s="76"/>
      <c r="B20" s="90"/>
      <c r="C20" s="2127"/>
      <c r="D20" s="2128">
        <v>0.1</v>
      </c>
      <c r="E20" s="2130" t="s">
        <v>56</v>
      </c>
      <c r="F20" s="90"/>
      <c r="G20" s="90"/>
      <c r="H20" s="90"/>
      <c r="I20" s="90"/>
      <c r="J20" s="90"/>
      <c r="K20" s="90"/>
      <c r="L20" s="90"/>
      <c r="M20" s="76"/>
      <c r="N20" s="76"/>
      <c r="O20" s="76"/>
      <c r="P20" s="76"/>
      <c r="Q20" s="76"/>
    </row>
    <row r="21" spans="1:17" s="17" customFormat="1" ht="15" customHeight="1">
      <c r="A21" s="76"/>
      <c r="B21" s="90"/>
      <c r="C21" s="95" t="s">
        <v>769</v>
      </c>
      <c r="D21" s="95"/>
      <c r="E21" s="95"/>
      <c r="F21" s="90"/>
      <c r="G21" s="90"/>
      <c r="H21" s="90"/>
      <c r="I21" s="90"/>
      <c r="J21" s="90"/>
      <c r="K21" s="90"/>
      <c r="L21" s="90"/>
      <c r="M21" s="76"/>
      <c r="N21" s="76"/>
      <c r="O21" s="76"/>
      <c r="P21" s="76"/>
      <c r="Q21" s="76"/>
    </row>
    <row r="22" spans="1:17" s="17" customFormat="1" ht="15" customHeight="1">
      <c r="A22" s="76"/>
      <c r="B22" s="90"/>
      <c r="C22" s="95"/>
      <c r="D22" s="95"/>
      <c r="E22" s="95"/>
      <c r="F22" s="90"/>
      <c r="G22" s="90"/>
      <c r="H22" s="90"/>
      <c r="I22" s="90"/>
      <c r="J22" s="90"/>
      <c r="K22" s="90"/>
      <c r="L22" s="90"/>
      <c r="M22" s="76"/>
      <c r="N22" s="76"/>
      <c r="O22" s="76"/>
      <c r="P22" s="76"/>
      <c r="Q22" s="76"/>
    </row>
    <row r="23" spans="1:17" s="17" customFormat="1" ht="15" customHeight="1">
      <c r="A23" s="76"/>
      <c r="B23" s="90"/>
      <c r="C23" s="95"/>
      <c r="D23" s="95"/>
      <c r="E23" s="95"/>
      <c r="F23" s="90"/>
      <c r="G23" s="90"/>
      <c r="H23" s="90"/>
      <c r="I23" s="90"/>
      <c r="J23" s="90"/>
      <c r="K23" s="90"/>
      <c r="L23" s="90"/>
      <c r="M23" s="76"/>
      <c r="N23" s="76"/>
      <c r="O23" s="76"/>
      <c r="P23" s="76"/>
      <c r="Q23" s="76"/>
    </row>
    <row r="24" spans="1:17" s="17" customFormat="1" ht="15.75" customHeight="1">
      <c r="A24" s="76"/>
      <c r="B24" s="90"/>
      <c r="C24" s="2127"/>
      <c r="D24" s="2128">
        <v>0.05</v>
      </c>
      <c r="E24" s="2130" t="s">
        <v>1741</v>
      </c>
      <c r="F24" s="90"/>
      <c r="G24" s="90"/>
      <c r="H24" s="90"/>
      <c r="I24" s="90"/>
      <c r="J24" s="90"/>
      <c r="K24" s="90"/>
      <c r="L24" s="90"/>
      <c r="M24" s="76"/>
      <c r="N24" s="76"/>
      <c r="O24" s="76"/>
      <c r="P24" s="76"/>
      <c r="Q24" s="76"/>
    </row>
    <row r="25" spans="1:17" s="17" customFormat="1">
      <c r="A25" s="76"/>
      <c r="B25" s="90"/>
      <c r="C25" s="95"/>
      <c r="D25" s="95"/>
      <c r="E25" s="95"/>
      <c r="F25" s="90"/>
      <c r="G25" s="90"/>
      <c r="H25" s="90"/>
      <c r="I25" s="90"/>
      <c r="J25" s="90"/>
      <c r="K25" s="90"/>
      <c r="L25" s="90"/>
      <c r="M25" s="76"/>
      <c r="N25" s="76"/>
      <c r="O25" s="76"/>
      <c r="P25" s="76"/>
      <c r="Q25" s="76"/>
    </row>
    <row r="26" spans="1:17" s="17" customFormat="1" ht="15" customHeight="1">
      <c r="A26" s="76"/>
      <c r="B26" s="90"/>
      <c r="C26" s="94" t="s">
        <v>770</v>
      </c>
      <c r="D26" s="95"/>
      <c r="E26" s="95"/>
      <c r="F26" s="90"/>
      <c r="G26" s="90"/>
      <c r="H26" s="90"/>
      <c r="I26" s="90"/>
      <c r="J26" s="90"/>
      <c r="K26" s="90"/>
      <c r="L26" s="90"/>
      <c r="M26" s="76"/>
      <c r="N26" s="76"/>
      <c r="O26" s="76"/>
      <c r="P26" s="76"/>
      <c r="Q26" s="76"/>
    </row>
    <row r="27" spans="1:17" s="17" customFormat="1" ht="15.75" customHeight="1">
      <c r="A27" s="76"/>
      <c r="B27" s="90"/>
      <c r="C27" s="2127">
        <v>0.25</v>
      </c>
      <c r="D27" s="2128"/>
      <c r="E27" s="2130" t="s">
        <v>1742</v>
      </c>
      <c r="F27" s="90"/>
      <c r="G27" s="90"/>
      <c r="H27" s="90"/>
      <c r="I27" s="90"/>
      <c r="J27" s="90"/>
      <c r="K27" s="90"/>
      <c r="L27" s="90"/>
      <c r="M27" s="76"/>
      <c r="N27" s="76"/>
      <c r="O27" s="76"/>
      <c r="P27" s="76"/>
      <c r="Q27" s="76"/>
    </row>
    <row r="28" spans="1:17" s="17" customFormat="1" ht="15" customHeight="1">
      <c r="A28" s="76"/>
      <c r="B28" s="90"/>
      <c r="C28" s="2131"/>
      <c r="D28" s="95"/>
      <c r="E28" s="95"/>
      <c r="F28" s="90"/>
      <c r="G28" s="90"/>
      <c r="H28" s="90"/>
      <c r="I28" s="90"/>
      <c r="J28" s="90"/>
      <c r="K28" s="90"/>
      <c r="L28" s="90"/>
      <c r="M28" s="76"/>
      <c r="N28" s="76"/>
      <c r="O28" s="76"/>
      <c r="P28" s="76"/>
      <c r="Q28" s="76"/>
    </row>
    <row r="29" spans="1:17" s="17" customFormat="1" ht="16.5" customHeight="1">
      <c r="A29" s="76"/>
      <c r="B29" s="90"/>
      <c r="C29" s="94" t="s">
        <v>57</v>
      </c>
      <c r="D29" s="95"/>
      <c r="E29" s="95"/>
      <c r="F29" s="90"/>
      <c r="G29" s="90"/>
      <c r="H29" s="90"/>
      <c r="I29" s="90"/>
      <c r="J29" s="90"/>
      <c r="K29" s="90"/>
      <c r="L29" s="90"/>
      <c r="M29" s="76"/>
      <c r="N29" s="76"/>
      <c r="O29" s="76"/>
      <c r="P29" s="76"/>
      <c r="Q29" s="76"/>
    </row>
    <row r="30" spans="1:17" s="17" customFormat="1" ht="15.75" customHeight="1">
      <c r="A30" s="76"/>
      <c r="B30" s="90"/>
      <c r="C30" s="99" t="s">
        <v>58</v>
      </c>
      <c r="D30" s="99"/>
      <c r="E30" s="99"/>
      <c r="F30" s="99"/>
      <c r="G30" s="99"/>
      <c r="H30" s="99"/>
      <c r="I30" s="99"/>
      <c r="J30" s="90"/>
      <c r="K30" s="90"/>
      <c r="L30" s="90"/>
      <c r="M30" s="76"/>
      <c r="N30" s="76"/>
      <c r="O30" s="76"/>
      <c r="P30" s="76"/>
      <c r="Q30" s="76"/>
    </row>
    <row r="31" spans="1:17" s="17" customFormat="1" ht="15.75" customHeight="1">
      <c r="A31" s="76"/>
      <c r="B31" s="90"/>
      <c r="C31" s="99"/>
      <c r="D31" s="99" t="s">
        <v>1743</v>
      </c>
      <c r="E31" s="99"/>
      <c r="F31" s="99"/>
      <c r="G31" s="99"/>
      <c r="H31" s="99"/>
      <c r="I31" s="99"/>
      <c r="J31" s="90"/>
      <c r="K31" s="90"/>
      <c r="L31" s="90"/>
      <c r="M31" s="76"/>
      <c r="N31" s="76"/>
      <c r="O31" s="76"/>
      <c r="P31" s="76"/>
      <c r="Q31" s="76"/>
    </row>
    <row r="32" spans="1:17" s="17" customFormat="1" ht="18" customHeight="1">
      <c r="A32" s="76"/>
      <c r="B32" s="90"/>
      <c r="C32" s="99"/>
      <c r="D32" s="99" t="s">
        <v>1744</v>
      </c>
      <c r="E32" s="99"/>
      <c r="F32" s="99"/>
      <c r="G32" s="99"/>
      <c r="H32" s="99"/>
      <c r="I32" s="99"/>
      <c r="J32" s="90"/>
      <c r="K32" s="90"/>
      <c r="L32" s="90"/>
      <c r="M32" s="76"/>
      <c r="N32" s="76"/>
      <c r="O32" s="76"/>
      <c r="P32" s="76"/>
      <c r="Q32" s="76"/>
    </row>
    <row r="33" spans="1:17" s="17" customFormat="1" ht="15.75" customHeight="1">
      <c r="A33" s="76"/>
      <c r="B33" s="90"/>
      <c r="C33" s="99"/>
      <c r="D33" s="99" t="s">
        <v>1745</v>
      </c>
      <c r="E33" s="99"/>
      <c r="F33" s="99"/>
      <c r="G33" s="99"/>
      <c r="H33" s="99"/>
      <c r="I33" s="99"/>
      <c r="J33" s="90"/>
      <c r="K33" s="90"/>
      <c r="L33" s="90"/>
      <c r="M33" s="76"/>
      <c r="N33" s="76"/>
      <c r="O33" s="76"/>
      <c r="P33" s="76"/>
      <c r="Q33" s="76"/>
    </row>
    <row r="34" spans="1:17" s="17" customFormat="1" ht="18" customHeight="1">
      <c r="A34" s="76"/>
      <c r="B34" s="90"/>
      <c r="C34" s="99"/>
      <c r="D34" s="99" t="s">
        <v>59</v>
      </c>
      <c r="E34" s="99"/>
      <c r="F34" s="99"/>
      <c r="G34" s="99"/>
      <c r="H34" s="99"/>
      <c r="I34" s="99"/>
      <c r="J34" s="90"/>
      <c r="K34" s="90"/>
      <c r="L34" s="90"/>
      <c r="M34" s="76"/>
      <c r="N34" s="76"/>
      <c r="O34" s="76"/>
      <c r="P34" s="76"/>
      <c r="Q34" s="76"/>
    </row>
    <row r="35" spans="1:17" s="17" customFormat="1" ht="18" customHeight="1">
      <c r="A35" s="76"/>
      <c r="B35" s="90"/>
      <c r="C35" s="99"/>
      <c r="D35" s="99"/>
      <c r="E35" s="99"/>
      <c r="F35" s="99"/>
      <c r="G35" s="99"/>
      <c r="H35" s="99"/>
      <c r="I35" s="99"/>
      <c r="J35" s="90"/>
      <c r="K35" s="90"/>
      <c r="L35" s="90"/>
      <c r="M35" s="76"/>
      <c r="N35" s="76"/>
      <c r="O35" s="76"/>
      <c r="P35" s="76"/>
      <c r="Q35" s="76"/>
    </row>
    <row r="36" spans="1:17" ht="18.75" customHeight="1">
      <c r="A36" s="76"/>
      <c r="B36" s="90"/>
      <c r="C36" s="2132"/>
      <c r="D36" s="2133" t="s">
        <v>60</v>
      </c>
      <c r="E36" s="2129"/>
      <c r="F36" s="99"/>
      <c r="G36" s="99"/>
      <c r="H36" s="99"/>
      <c r="I36" s="99"/>
      <c r="J36" s="90"/>
      <c r="K36" s="90"/>
      <c r="L36" s="90"/>
      <c r="M36" s="76"/>
      <c r="N36" s="76"/>
      <c r="O36" s="76"/>
      <c r="P36" s="76"/>
      <c r="Q36" s="76"/>
    </row>
    <row r="37" spans="1:17">
      <c r="A37" s="76"/>
      <c r="B37" s="90"/>
      <c r="C37" s="99"/>
      <c r="D37" s="2134"/>
      <c r="E37" s="99"/>
      <c r="F37" s="99"/>
      <c r="G37" s="99"/>
      <c r="H37" s="99"/>
      <c r="I37" s="99"/>
      <c r="J37" s="90"/>
      <c r="K37" s="90"/>
      <c r="L37" s="90"/>
      <c r="M37" s="76"/>
      <c r="N37" s="76"/>
      <c r="O37" s="76"/>
      <c r="P37" s="76"/>
      <c r="Q37" s="76"/>
    </row>
    <row r="38" spans="1:17" ht="20.25" customHeight="1">
      <c r="A38" s="76"/>
      <c r="B38" s="90"/>
      <c r="C38" s="99"/>
      <c r="D38" s="99" t="s">
        <v>61</v>
      </c>
      <c r="E38" s="99"/>
      <c r="F38" s="99"/>
      <c r="G38" s="99"/>
      <c r="H38" s="99"/>
      <c r="I38" s="99"/>
      <c r="J38" s="90"/>
      <c r="K38" s="90"/>
      <c r="L38" s="90"/>
      <c r="M38" s="76"/>
      <c r="N38" s="76"/>
      <c r="O38" s="76"/>
      <c r="P38" s="76"/>
      <c r="Q38" s="76"/>
    </row>
    <row r="39" spans="1:17" ht="15" customHeight="1">
      <c r="A39" s="76"/>
      <c r="B39" s="90"/>
      <c r="C39" s="99"/>
      <c r="D39" s="99" t="s">
        <v>62</v>
      </c>
      <c r="E39" s="99"/>
      <c r="F39" s="99"/>
      <c r="G39" s="99"/>
      <c r="H39" s="99"/>
      <c r="I39" s="99"/>
      <c r="J39" s="90"/>
      <c r="K39" s="90"/>
      <c r="L39" s="90"/>
      <c r="M39" s="76"/>
      <c r="N39" s="76"/>
      <c r="O39" s="76"/>
      <c r="P39" s="76"/>
      <c r="Q39" s="76"/>
    </row>
    <row r="40" spans="1:17" ht="15.75" customHeight="1">
      <c r="A40" s="76"/>
      <c r="B40" s="90"/>
      <c r="C40" s="2132"/>
      <c r="D40" s="2133" t="s">
        <v>63</v>
      </c>
      <c r="E40" s="2129"/>
      <c r="F40" s="99"/>
      <c r="G40" s="99"/>
      <c r="H40" s="99"/>
      <c r="I40" s="99"/>
      <c r="J40" s="90"/>
      <c r="K40" s="90"/>
      <c r="L40" s="90"/>
      <c r="M40" s="76"/>
      <c r="N40" s="76"/>
      <c r="O40" s="76"/>
      <c r="P40" s="76"/>
      <c r="Q40" s="76"/>
    </row>
    <row r="41" spans="1:17" ht="22.5" customHeight="1">
      <c r="A41" s="76"/>
      <c r="B41" s="90"/>
      <c r="C41" s="99"/>
      <c r="D41" s="99"/>
      <c r="E41" s="99"/>
      <c r="F41" s="99"/>
      <c r="G41" s="99"/>
      <c r="H41" s="99"/>
      <c r="I41" s="99"/>
      <c r="J41" s="90"/>
      <c r="K41" s="90"/>
      <c r="L41" s="90"/>
      <c r="M41" s="76"/>
      <c r="N41" s="76"/>
      <c r="O41" s="76"/>
      <c r="P41" s="76"/>
      <c r="Q41" s="76"/>
    </row>
    <row r="42" spans="1:17" ht="15" customHeight="1">
      <c r="A42" s="76"/>
      <c r="B42" s="90"/>
      <c r="C42" s="99"/>
      <c r="D42" s="102" t="s">
        <v>64</v>
      </c>
      <c r="E42" s="99"/>
      <c r="F42" s="99"/>
      <c r="G42" s="99"/>
      <c r="H42" s="99"/>
      <c r="I42" s="99"/>
      <c r="J42" s="90"/>
      <c r="K42" s="90"/>
      <c r="L42" s="90"/>
      <c r="M42" s="76"/>
      <c r="P42" s="76"/>
      <c r="Q42" s="76"/>
    </row>
    <row r="43" spans="1:17" ht="15.75" customHeight="1">
      <c r="A43" s="76"/>
      <c r="B43" s="1"/>
      <c r="C43" s="2132"/>
      <c r="D43" s="2135" t="s">
        <v>65</v>
      </c>
      <c r="E43" s="2135"/>
      <c r="F43" s="2136"/>
      <c r="G43" s="99"/>
      <c r="H43" s="2136"/>
      <c r="I43" s="99"/>
      <c r="J43" s="90"/>
      <c r="K43" s="90"/>
      <c r="L43" s="90"/>
      <c r="M43" s="76"/>
      <c r="N43" s="76"/>
      <c r="O43" s="76"/>
      <c r="P43" s="76"/>
      <c r="Q43" s="76"/>
    </row>
    <row r="44" spans="1:17" ht="22.5" customHeight="1">
      <c r="A44" s="76"/>
      <c r="B44" s="1"/>
      <c r="C44" s="2137"/>
      <c r="D44" s="2137"/>
      <c r="E44" s="2136"/>
      <c r="F44" s="2136"/>
      <c r="G44" s="99"/>
      <c r="H44" s="2136"/>
      <c r="I44" s="99"/>
      <c r="J44" s="90"/>
      <c r="K44" s="90"/>
      <c r="L44" s="90"/>
      <c r="M44" s="76"/>
      <c r="N44" s="76"/>
      <c r="O44" s="76"/>
      <c r="P44" s="76"/>
      <c r="Q44" s="76"/>
    </row>
    <row r="45" spans="1:17" ht="20.25">
      <c r="A45" s="76"/>
      <c r="B45" s="1"/>
      <c r="C45" s="2138"/>
      <c r="D45" s="2139" t="s">
        <v>66</v>
      </c>
      <c r="E45" s="2135"/>
      <c r="F45" s="2136"/>
      <c r="G45" s="99"/>
      <c r="H45" s="2136"/>
      <c r="I45" s="99"/>
      <c r="J45" s="90"/>
      <c r="K45" s="90"/>
      <c r="L45" s="90"/>
      <c r="M45" s="76"/>
      <c r="N45" s="76"/>
      <c r="O45" s="76"/>
      <c r="P45" s="76"/>
      <c r="Q45" s="76"/>
    </row>
    <row r="46" spans="1:17">
      <c r="A46" s="76"/>
      <c r="B46" s="90"/>
      <c r="C46" s="99"/>
      <c r="D46" s="99"/>
      <c r="E46" s="99"/>
      <c r="F46" s="99"/>
      <c r="G46" s="99"/>
      <c r="H46" s="99"/>
      <c r="I46" s="99"/>
      <c r="J46" s="90"/>
      <c r="K46" s="90"/>
      <c r="L46" s="90"/>
      <c r="M46" s="76"/>
      <c r="N46" s="76"/>
      <c r="O46" s="76"/>
      <c r="P46" s="76"/>
      <c r="Q46" s="76"/>
    </row>
    <row r="47" spans="1:17">
      <c r="A47" s="76"/>
      <c r="B47" s="90"/>
      <c r="C47" s="99"/>
      <c r="D47" s="102" t="s">
        <v>67</v>
      </c>
      <c r="E47" s="99"/>
      <c r="F47" s="99"/>
      <c r="G47" s="99"/>
      <c r="H47" s="99"/>
      <c r="I47" s="99"/>
      <c r="J47" s="90"/>
      <c r="K47" s="90"/>
      <c r="L47" s="90"/>
      <c r="M47" s="76"/>
      <c r="N47" s="76"/>
      <c r="O47" s="76"/>
      <c r="P47" s="76"/>
      <c r="Q47" s="76"/>
    </row>
    <row r="48" spans="1:17" ht="20.25">
      <c r="A48" s="76"/>
      <c r="B48" s="1"/>
      <c r="C48" s="2140"/>
      <c r="D48" s="2141" t="s">
        <v>68</v>
      </c>
      <c r="E48" s="2135"/>
      <c r="F48" s="2136"/>
      <c r="G48" s="99"/>
      <c r="H48" s="2136"/>
      <c r="I48" s="99"/>
      <c r="J48" s="90"/>
      <c r="K48" s="90"/>
      <c r="L48" s="90"/>
      <c r="M48" s="76"/>
      <c r="N48" s="76"/>
      <c r="O48" s="76"/>
      <c r="P48" s="76"/>
      <c r="Q48" s="76"/>
    </row>
    <row r="49" spans="1:17" ht="15.75" thickBot="1">
      <c r="A49" s="76"/>
      <c r="B49" s="90"/>
      <c r="C49" s="99"/>
      <c r="D49" s="99"/>
      <c r="E49" s="99"/>
      <c r="F49" s="99"/>
      <c r="G49" s="99"/>
      <c r="H49" s="99"/>
      <c r="I49" s="99"/>
      <c r="J49" s="90"/>
      <c r="K49" s="90"/>
      <c r="L49" s="90"/>
      <c r="M49" s="76"/>
      <c r="N49" s="76"/>
      <c r="O49" s="76"/>
      <c r="P49" s="76"/>
      <c r="Q49" s="76"/>
    </row>
    <row r="50" spans="1:17">
      <c r="A50" s="76"/>
      <c r="B50" s="90"/>
      <c r="C50" s="90"/>
      <c r="D50" s="90"/>
      <c r="E50" s="90"/>
      <c r="F50" s="90"/>
      <c r="G50" s="99"/>
      <c r="H50" s="99"/>
      <c r="I50" s="5725" t="s">
        <v>69</v>
      </c>
      <c r="J50" s="5726"/>
      <c r="K50" s="5726"/>
      <c r="L50" s="5726"/>
      <c r="M50" s="5726"/>
      <c r="N50" s="5726"/>
      <c r="O50" s="5726"/>
      <c r="P50" s="5727"/>
      <c r="Q50" s="76"/>
    </row>
    <row r="51" spans="1:17" ht="15.75" thickBot="1">
      <c r="A51" s="76"/>
      <c r="B51" s="90"/>
      <c r="C51" s="90"/>
      <c r="D51" s="90"/>
      <c r="E51" s="90"/>
      <c r="F51" s="90"/>
      <c r="G51" s="99"/>
      <c r="H51" s="99"/>
      <c r="I51" s="5704" t="s">
        <v>70</v>
      </c>
      <c r="J51" s="5705"/>
      <c r="K51" s="5705"/>
      <c r="L51" s="5706"/>
      <c r="M51" s="5707" t="s">
        <v>71</v>
      </c>
      <c r="N51" s="5708"/>
      <c r="O51" s="5708"/>
      <c r="P51" s="5709"/>
      <c r="Q51" s="76"/>
    </row>
    <row r="52" spans="1:17" ht="15.75">
      <c r="A52" s="76"/>
      <c r="B52" s="90"/>
      <c r="C52" s="90"/>
      <c r="D52" s="90"/>
      <c r="E52" s="90"/>
      <c r="F52" s="90"/>
      <c r="G52" s="99"/>
      <c r="H52" s="99"/>
      <c r="I52" s="5710" t="s">
        <v>72</v>
      </c>
      <c r="J52" s="5712" t="s">
        <v>73</v>
      </c>
      <c r="K52" s="5712" t="s">
        <v>74</v>
      </c>
      <c r="L52" s="5714" t="s">
        <v>75</v>
      </c>
      <c r="M52" s="2142" t="s">
        <v>19</v>
      </c>
      <c r="N52" s="2143" t="s">
        <v>76</v>
      </c>
      <c r="O52" s="2143" t="s">
        <v>77</v>
      </c>
      <c r="P52" s="2144" t="s">
        <v>78</v>
      </c>
      <c r="Q52" s="76"/>
    </row>
    <row r="53" spans="1:17" ht="15.75" customHeight="1">
      <c r="A53" s="76"/>
      <c r="B53" s="90"/>
      <c r="C53" s="90"/>
      <c r="D53" s="90"/>
      <c r="E53" s="90"/>
      <c r="F53" s="90"/>
      <c r="G53" s="99"/>
      <c r="H53" s="99"/>
      <c r="I53" s="5711"/>
      <c r="J53" s="5713"/>
      <c r="K53" s="5713"/>
      <c r="L53" s="5715"/>
      <c r="M53" s="2145" t="s">
        <v>79</v>
      </c>
      <c r="N53" s="2146" t="s">
        <v>80</v>
      </c>
      <c r="O53" s="2146" t="s">
        <v>81</v>
      </c>
      <c r="P53" s="2147" t="s">
        <v>82</v>
      </c>
      <c r="Q53" s="76"/>
    </row>
    <row r="54" spans="1:17" ht="15.75">
      <c r="A54" s="76"/>
      <c r="B54" s="90"/>
      <c r="C54" s="90"/>
      <c r="D54" s="90"/>
      <c r="E54" s="90"/>
      <c r="F54" s="90"/>
      <c r="G54" s="99"/>
      <c r="H54" s="99"/>
      <c r="I54" s="2148" t="s">
        <v>83</v>
      </c>
      <c r="J54" s="2149" t="s">
        <v>84</v>
      </c>
      <c r="K54" s="2149" t="s">
        <v>85</v>
      </c>
      <c r="L54" s="2150" t="s">
        <v>86</v>
      </c>
      <c r="M54" s="2151">
        <v>1</v>
      </c>
      <c r="N54" s="2152" t="s">
        <v>87</v>
      </c>
      <c r="O54" s="2152" t="s">
        <v>87</v>
      </c>
      <c r="P54" s="2153">
        <v>0</v>
      </c>
      <c r="Q54" s="76"/>
    </row>
    <row r="55" spans="1:17" ht="15.75" customHeight="1">
      <c r="A55" s="76"/>
      <c r="B55" s="90"/>
      <c r="C55" s="90"/>
      <c r="D55" s="90"/>
      <c r="E55" s="90"/>
      <c r="F55" s="90"/>
      <c r="G55" s="99"/>
      <c r="H55" s="99"/>
      <c r="I55" s="2148" t="s">
        <v>88</v>
      </c>
      <c r="J55" s="2149" t="s">
        <v>89</v>
      </c>
      <c r="K55" s="2149" t="s">
        <v>90</v>
      </c>
      <c r="L55" s="2150" t="s">
        <v>91</v>
      </c>
      <c r="M55" s="2151">
        <v>0</v>
      </c>
      <c r="N55" s="2152">
        <v>5</v>
      </c>
      <c r="O55" s="2152" t="s">
        <v>87</v>
      </c>
      <c r="P55" s="2153">
        <v>0</v>
      </c>
      <c r="Q55" s="76"/>
    </row>
    <row r="56" spans="1:17" ht="15.75" customHeight="1">
      <c r="A56" s="76"/>
      <c r="B56" s="90"/>
      <c r="C56" s="90"/>
      <c r="D56" s="90"/>
      <c r="E56" s="90"/>
      <c r="F56" s="90"/>
      <c r="G56" s="99"/>
      <c r="H56" s="99"/>
      <c r="I56" s="2148" t="s">
        <v>92</v>
      </c>
      <c r="J56" s="2149" t="s">
        <v>93</v>
      </c>
      <c r="K56" s="2149" t="s">
        <v>94</v>
      </c>
      <c r="L56" s="2150" t="s">
        <v>95</v>
      </c>
      <c r="M56" s="2151">
        <v>0</v>
      </c>
      <c r="N56" s="2152">
        <v>2</v>
      </c>
      <c r="O56" s="2152">
        <v>5</v>
      </c>
      <c r="P56" s="2153">
        <v>0</v>
      </c>
      <c r="Q56" s="76"/>
    </row>
    <row r="57" spans="1:17" ht="16.5" customHeight="1">
      <c r="A57" s="76"/>
      <c r="B57" s="90"/>
      <c r="C57" s="90"/>
      <c r="D57" s="90"/>
      <c r="E57" s="90"/>
      <c r="F57" s="90"/>
      <c r="G57" s="99"/>
      <c r="H57" s="99"/>
      <c r="I57" s="2154" t="s">
        <v>96</v>
      </c>
      <c r="J57" s="2155" t="s">
        <v>97</v>
      </c>
      <c r="K57" s="2155" t="s">
        <v>98</v>
      </c>
      <c r="L57" s="2156" t="s">
        <v>99</v>
      </c>
      <c r="M57" s="2157">
        <v>0</v>
      </c>
      <c r="N57" s="2158">
        <v>1</v>
      </c>
      <c r="O57" s="2158">
        <v>2</v>
      </c>
      <c r="P57" s="2159">
        <v>5</v>
      </c>
      <c r="Q57" s="76"/>
    </row>
    <row r="58" spans="1:17" ht="15.75" customHeight="1">
      <c r="A58" s="76"/>
      <c r="B58" s="90"/>
      <c r="C58" s="90"/>
      <c r="D58" s="90"/>
      <c r="E58" s="90"/>
      <c r="F58" s="90"/>
      <c r="G58" s="99"/>
      <c r="H58" s="99"/>
      <c r="I58" s="5738" t="s">
        <v>100</v>
      </c>
      <c r="J58" s="5739"/>
      <c r="K58" s="5739"/>
      <c r="L58" s="5739"/>
      <c r="M58" s="5739"/>
      <c r="N58" s="5739"/>
      <c r="O58" s="5739"/>
      <c r="P58" s="5740"/>
      <c r="Q58" s="76"/>
    </row>
    <row r="59" spans="1:17" ht="15.75" thickBot="1">
      <c r="A59" s="76"/>
      <c r="B59" s="90"/>
      <c r="C59" s="90"/>
      <c r="D59" s="90"/>
      <c r="E59" s="90"/>
      <c r="F59" s="90"/>
      <c r="G59" s="90"/>
      <c r="H59" s="90"/>
      <c r="I59" s="5741"/>
      <c r="J59" s="5742"/>
      <c r="K59" s="5742"/>
      <c r="L59" s="5742"/>
      <c r="M59" s="5742"/>
      <c r="N59" s="5742"/>
      <c r="O59" s="5742"/>
      <c r="P59" s="5743"/>
      <c r="Q59" s="76"/>
    </row>
    <row r="60" spans="1:17">
      <c r="A60" s="76"/>
      <c r="B60" s="90"/>
      <c r="C60" s="90"/>
      <c r="D60" s="90"/>
      <c r="E60" s="90"/>
      <c r="F60" s="90"/>
      <c r="G60" s="90"/>
      <c r="H60" s="90"/>
      <c r="I60" s="90"/>
      <c r="J60" s="90"/>
      <c r="K60" s="90"/>
      <c r="L60" s="90"/>
      <c r="M60" s="90"/>
      <c r="N60" s="90"/>
      <c r="O60" s="90"/>
      <c r="P60" s="90"/>
      <c r="Q60" s="90"/>
    </row>
    <row r="61" spans="1:17" ht="15.75" thickBot="1">
      <c r="A61" s="76"/>
      <c r="B61" s="90"/>
      <c r="C61" s="90"/>
      <c r="D61" s="90"/>
      <c r="E61" s="90"/>
      <c r="F61" s="90"/>
      <c r="G61" s="90"/>
      <c r="H61" s="90"/>
      <c r="I61" s="90"/>
      <c r="J61" s="90"/>
      <c r="K61" s="90"/>
      <c r="L61" s="90"/>
      <c r="M61" s="90"/>
      <c r="N61" s="90"/>
      <c r="O61" s="90"/>
      <c r="P61" s="90"/>
      <c r="Q61" s="90"/>
    </row>
    <row r="62" spans="1:17" ht="15" customHeight="1">
      <c r="A62" s="76"/>
      <c r="B62" s="5744" t="s">
        <v>101</v>
      </c>
      <c r="C62" s="5745"/>
      <c r="D62" s="5745"/>
      <c r="E62" s="5745"/>
      <c r="F62" s="5745"/>
      <c r="G62" s="5746"/>
      <c r="H62" s="90"/>
      <c r="I62" s="5725" t="s">
        <v>69</v>
      </c>
      <c r="J62" s="5726"/>
      <c r="K62" s="5726"/>
      <c r="L62" s="5726"/>
      <c r="M62" s="5727"/>
      <c r="N62" s="76"/>
      <c r="O62" s="92" t="s">
        <v>102</v>
      </c>
      <c r="P62" s="95"/>
      <c r="Q62" s="90"/>
    </row>
    <row r="63" spans="1:17" ht="15" customHeight="1">
      <c r="A63" s="76"/>
      <c r="B63" s="5747"/>
      <c r="C63" s="5748"/>
      <c r="D63" s="5748"/>
      <c r="E63" s="5748"/>
      <c r="F63" s="5748"/>
      <c r="G63" s="5749"/>
      <c r="H63" s="90"/>
      <c r="I63" s="5707" t="s">
        <v>71</v>
      </c>
      <c r="J63" s="5708"/>
      <c r="K63" s="5708"/>
      <c r="L63" s="5708"/>
      <c r="M63" s="5709"/>
      <c r="N63" s="76"/>
      <c r="O63" s="2160">
        <v>2.5</v>
      </c>
      <c r="P63" s="2161" t="s">
        <v>79</v>
      </c>
      <c r="Q63" s="2161" t="s">
        <v>19</v>
      </c>
    </row>
    <row r="64" spans="1:17" ht="15" customHeight="1">
      <c r="A64" s="76"/>
      <c r="B64" s="5750" t="s">
        <v>103</v>
      </c>
      <c r="C64" s="5751"/>
      <c r="D64" s="5751"/>
      <c r="E64" s="5751"/>
      <c r="F64" s="5751"/>
      <c r="G64" s="5752"/>
      <c r="H64" s="90"/>
      <c r="I64" s="2145" t="s">
        <v>19</v>
      </c>
      <c r="J64" s="5753" t="s">
        <v>104</v>
      </c>
      <c r="K64" s="2162" t="s">
        <v>76</v>
      </c>
      <c r="L64" s="2162" t="s">
        <v>77</v>
      </c>
      <c r="M64" s="2163" t="s">
        <v>78</v>
      </c>
      <c r="N64" s="76"/>
      <c r="O64" s="2164">
        <f>O63*10</f>
        <v>25</v>
      </c>
      <c r="P64" s="2165" t="s">
        <v>80</v>
      </c>
      <c r="Q64" s="2165" t="s">
        <v>76</v>
      </c>
    </row>
    <row r="65" spans="1:17" ht="15.75" customHeight="1">
      <c r="A65" s="76"/>
      <c r="B65" s="5750"/>
      <c r="C65" s="5751"/>
      <c r="D65" s="5751"/>
      <c r="E65" s="5751"/>
      <c r="F65" s="5751"/>
      <c r="G65" s="5752"/>
      <c r="H65" s="90"/>
      <c r="I65" s="2145" t="s">
        <v>79</v>
      </c>
      <c r="J65" s="5754"/>
      <c r="K65" s="2162" t="s">
        <v>80</v>
      </c>
      <c r="L65" s="2162" t="s">
        <v>81</v>
      </c>
      <c r="M65" s="2163" t="s">
        <v>82</v>
      </c>
      <c r="N65" s="76"/>
      <c r="O65" s="2164">
        <f>O64*10</f>
        <v>250</v>
      </c>
      <c r="P65" s="2165" t="s">
        <v>81</v>
      </c>
      <c r="Q65" s="2165" t="s">
        <v>77</v>
      </c>
    </row>
    <row r="66" spans="1:17" ht="16.5" customHeight="1" thickBot="1">
      <c r="A66" s="76"/>
      <c r="B66" s="923" t="s">
        <v>105</v>
      </c>
      <c r="C66" s="5730" t="s">
        <v>106</v>
      </c>
      <c r="D66" s="5730"/>
      <c r="E66" s="5730"/>
      <c r="F66" s="5730"/>
      <c r="G66" s="5731"/>
      <c r="H66" s="90"/>
      <c r="I66" s="2166" t="s">
        <v>87</v>
      </c>
      <c r="J66" s="5755"/>
      <c r="K66" s="2167" t="s">
        <v>87</v>
      </c>
      <c r="L66" s="2167" t="s">
        <v>87</v>
      </c>
      <c r="M66" s="2168" t="s">
        <v>1746</v>
      </c>
      <c r="N66" s="76"/>
      <c r="O66" s="2169">
        <f>O65*10</f>
        <v>2500</v>
      </c>
      <c r="P66" s="2170" t="s">
        <v>82</v>
      </c>
      <c r="Q66" s="2170" t="s">
        <v>78</v>
      </c>
    </row>
    <row r="67" spans="1:17" ht="15.75">
      <c r="A67" s="76"/>
      <c r="B67" s="923" t="s">
        <v>105</v>
      </c>
      <c r="C67" s="5730" t="s">
        <v>107</v>
      </c>
      <c r="D67" s="5730"/>
      <c r="E67" s="5730"/>
      <c r="F67" s="5730"/>
      <c r="G67" s="5731"/>
      <c r="H67" s="90"/>
      <c r="I67" s="2171" t="s">
        <v>70</v>
      </c>
      <c r="J67" s="2171"/>
      <c r="K67" s="2171"/>
      <c r="L67" s="2171"/>
      <c r="M67" s="2171"/>
      <c r="N67" s="76"/>
      <c r="O67" s="76"/>
      <c r="P67" s="90"/>
      <c r="Q67" s="90"/>
    </row>
    <row r="68" spans="1:17" ht="15.75">
      <c r="A68" s="76"/>
      <c r="B68" s="923" t="s">
        <v>105</v>
      </c>
      <c r="C68" s="5730" t="s">
        <v>108</v>
      </c>
      <c r="D68" s="5730"/>
      <c r="E68" s="5730"/>
      <c r="F68" s="5730"/>
      <c r="G68" s="5731"/>
      <c r="H68" s="90"/>
      <c r="I68" s="2172" t="s">
        <v>109</v>
      </c>
      <c r="J68" s="2173"/>
      <c r="K68" s="2173"/>
      <c r="L68" s="2173"/>
      <c r="M68" s="2173"/>
      <c r="N68" s="76"/>
      <c r="O68" s="76"/>
      <c r="P68" s="90"/>
      <c r="Q68" s="90"/>
    </row>
    <row r="69" spans="1:17" ht="15.75" thickBot="1">
      <c r="A69" s="76"/>
      <c r="B69" s="923" t="s">
        <v>110</v>
      </c>
      <c r="C69" s="5730" t="s">
        <v>111</v>
      </c>
      <c r="D69" s="5730"/>
      <c r="E69" s="5730"/>
      <c r="F69" s="5730"/>
      <c r="G69" s="5731"/>
      <c r="H69" s="90"/>
      <c r="I69" s="2174"/>
      <c r="J69" s="2174"/>
      <c r="K69" s="2174"/>
      <c r="L69" s="2174"/>
      <c r="M69" s="2174"/>
      <c r="N69" s="2174"/>
      <c r="O69" s="90"/>
      <c r="P69" s="90"/>
      <c r="Q69" s="90"/>
    </row>
    <row r="70" spans="1:17" ht="15.75" customHeight="1">
      <c r="A70" s="76"/>
      <c r="B70" s="923" t="s">
        <v>112</v>
      </c>
      <c r="C70" s="5730" t="s">
        <v>113</v>
      </c>
      <c r="D70" s="5730"/>
      <c r="E70" s="5730"/>
      <c r="F70" s="5730"/>
      <c r="G70" s="5731"/>
      <c r="H70" s="90"/>
      <c r="I70" s="5732" t="s">
        <v>114</v>
      </c>
      <c r="J70" s="5733"/>
      <c r="K70" s="5736" t="s">
        <v>115</v>
      </c>
      <c r="L70" s="5736"/>
      <c r="M70" s="5756" t="s">
        <v>116</v>
      </c>
      <c r="N70" s="5758" t="s">
        <v>117</v>
      </c>
      <c r="O70" s="76"/>
      <c r="P70" s="76"/>
      <c r="Q70" s="90"/>
    </row>
    <row r="71" spans="1:17" ht="15.75" customHeight="1">
      <c r="A71" s="76"/>
      <c r="B71" s="923" t="s">
        <v>118</v>
      </c>
      <c r="C71" s="5730" t="s">
        <v>119</v>
      </c>
      <c r="D71" s="5730"/>
      <c r="E71" s="5730"/>
      <c r="F71" s="5730"/>
      <c r="G71" s="5731"/>
      <c r="H71" s="90"/>
      <c r="I71" s="5734"/>
      <c r="J71" s="5735"/>
      <c r="K71" s="5737"/>
      <c r="L71" s="5737"/>
      <c r="M71" s="5757"/>
      <c r="N71" s="5759"/>
      <c r="O71" s="76"/>
      <c r="P71" s="76"/>
      <c r="Q71" s="90"/>
    </row>
    <row r="72" spans="1:17" ht="15.75" customHeight="1">
      <c r="A72" s="76"/>
      <c r="B72" s="923" t="s">
        <v>118</v>
      </c>
      <c r="C72" s="5730" t="s">
        <v>120</v>
      </c>
      <c r="D72" s="5730"/>
      <c r="E72" s="5730"/>
      <c r="F72" s="5730"/>
      <c r="G72" s="5731"/>
      <c r="H72" s="90"/>
      <c r="I72" s="5761" t="s">
        <v>121</v>
      </c>
      <c r="J72" s="5762"/>
      <c r="K72" s="2175" t="s">
        <v>122</v>
      </c>
      <c r="L72" s="2175"/>
      <c r="M72" s="2176"/>
      <c r="N72" s="108"/>
      <c r="O72" s="76"/>
      <c r="P72" s="76"/>
      <c r="Q72" s="90"/>
    </row>
    <row r="73" spans="1:17" ht="15" customHeight="1">
      <c r="A73" s="76"/>
      <c r="B73" s="5750" t="s">
        <v>123</v>
      </c>
      <c r="C73" s="5751" t="s">
        <v>124</v>
      </c>
      <c r="D73" s="5751"/>
      <c r="E73" s="5751"/>
      <c r="F73" s="5751"/>
      <c r="G73" s="5752"/>
      <c r="H73" s="90"/>
      <c r="I73" s="5763" t="s">
        <v>125</v>
      </c>
      <c r="J73" s="5764"/>
      <c r="K73" s="2177" t="s">
        <v>126</v>
      </c>
      <c r="L73" s="2177"/>
      <c r="M73" s="2164" t="s">
        <v>127</v>
      </c>
      <c r="N73" s="110" t="s">
        <v>128</v>
      </c>
      <c r="O73" s="76"/>
      <c r="P73" s="76"/>
      <c r="Q73" s="90"/>
    </row>
    <row r="74" spans="1:17" ht="15" customHeight="1">
      <c r="A74" s="76"/>
      <c r="B74" s="5750"/>
      <c r="C74" s="5751"/>
      <c r="D74" s="5751"/>
      <c r="E74" s="5751"/>
      <c r="F74" s="5751"/>
      <c r="G74" s="5752"/>
      <c r="H74" s="90"/>
      <c r="I74" s="5763" t="s">
        <v>129</v>
      </c>
      <c r="J74" s="5764"/>
      <c r="K74" s="2177" t="s">
        <v>130</v>
      </c>
      <c r="L74" s="2177"/>
      <c r="M74" s="2164" t="s">
        <v>131</v>
      </c>
      <c r="N74" s="110" t="s">
        <v>132</v>
      </c>
      <c r="O74" s="76"/>
      <c r="P74" s="76"/>
      <c r="Q74" s="90"/>
    </row>
    <row r="75" spans="1:17" ht="15" customHeight="1">
      <c r="A75" s="76"/>
      <c r="B75" s="5750" t="s">
        <v>133</v>
      </c>
      <c r="C75" s="5751" t="s">
        <v>134</v>
      </c>
      <c r="D75" s="5751"/>
      <c r="E75" s="5751"/>
      <c r="F75" s="5751"/>
      <c r="G75" s="5752"/>
      <c r="H75" s="90"/>
      <c r="I75" s="5763" t="s">
        <v>135</v>
      </c>
      <c r="J75" s="5764"/>
      <c r="K75" s="2177" t="s">
        <v>136</v>
      </c>
      <c r="L75" s="2177"/>
      <c r="M75" s="2164" t="s">
        <v>137</v>
      </c>
      <c r="N75" s="110" t="s">
        <v>138</v>
      </c>
      <c r="O75" s="76"/>
      <c r="P75" s="76"/>
      <c r="Q75" s="90"/>
    </row>
    <row r="76" spans="1:17" ht="15" customHeight="1" thickBot="1">
      <c r="A76" s="76"/>
      <c r="B76" s="5765"/>
      <c r="C76" s="5766"/>
      <c r="D76" s="5766"/>
      <c r="E76" s="5766"/>
      <c r="F76" s="5766"/>
      <c r="G76" s="5767"/>
      <c r="H76" s="90"/>
      <c r="I76" s="5768" t="s">
        <v>139</v>
      </c>
      <c r="J76" s="5769"/>
      <c r="K76" s="2178" t="s">
        <v>140</v>
      </c>
      <c r="L76" s="2178"/>
      <c r="M76" s="2179" t="s">
        <v>141</v>
      </c>
      <c r="N76" s="2180" t="s">
        <v>142</v>
      </c>
      <c r="O76" s="76"/>
      <c r="P76" s="76"/>
      <c r="Q76" s="90"/>
    </row>
    <row r="77" spans="1:17" ht="31.5" customHeight="1" thickBot="1">
      <c r="A77" s="76"/>
      <c r="B77" s="2181"/>
      <c r="C77" s="2181"/>
      <c r="D77" s="2181"/>
      <c r="E77" s="2181"/>
      <c r="F77" s="2181"/>
      <c r="G77" s="2181"/>
      <c r="H77" s="90"/>
      <c r="I77" s="2164"/>
      <c r="J77" s="2164"/>
      <c r="K77" s="2177"/>
      <c r="L77" s="2177"/>
      <c r="M77" s="2164"/>
      <c r="N77" s="2164"/>
      <c r="O77" s="76"/>
      <c r="P77" s="76"/>
      <c r="Q77" s="90"/>
    </row>
    <row r="78" spans="1:17" ht="31.5">
      <c r="B78" s="2182" t="s">
        <v>1747</v>
      </c>
      <c r="C78" s="2183"/>
      <c r="D78" s="2183"/>
      <c r="E78" s="2184"/>
      <c r="F78" s="77"/>
      <c r="G78" s="76"/>
      <c r="H78" s="2185" t="s">
        <v>583</v>
      </c>
      <c r="I78" s="2186"/>
      <c r="J78" s="2187"/>
      <c r="K78" s="2187"/>
      <c r="L78" s="2187"/>
      <c r="M78" s="2187"/>
      <c r="N78" s="2188"/>
      <c r="O78" s="76"/>
      <c r="P78" s="76"/>
      <c r="Q78" s="76"/>
    </row>
    <row r="79" spans="1:17" ht="25.5">
      <c r="B79" s="5788" t="s">
        <v>584</v>
      </c>
      <c r="C79" s="5789"/>
      <c r="D79" s="5792" t="s">
        <v>585</v>
      </c>
      <c r="E79" s="5794">
        <f>(B81*B84)+(C81*C84)+(D81*D84)+(E81*E84)</f>
        <v>228.85000000000002</v>
      </c>
      <c r="F79" s="77"/>
      <c r="G79" s="76"/>
      <c r="H79" s="2189" t="s">
        <v>586</v>
      </c>
      <c r="I79" s="2190" t="s">
        <v>587</v>
      </c>
      <c r="J79" s="2190" t="s">
        <v>588</v>
      </c>
      <c r="K79" s="2190" t="s">
        <v>589</v>
      </c>
      <c r="L79" s="2190" t="s">
        <v>590</v>
      </c>
      <c r="M79" s="2190" t="s">
        <v>591</v>
      </c>
      <c r="N79" s="2191" t="s">
        <v>592</v>
      </c>
      <c r="O79" s="76"/>
      <c r="P79" s="76"/>
      <c r="Q79" s="76"/>
    </row>
    <row r="80" spans="1:17">
      <c r="B80" s="5790"/>
      <c r="C80" s="5791"/>
      <c r="D80" s="5793"/>
      <c r="E80" s="5795"/>
      <c r="F80" s="77"/>
      <c r="G80" s="76"/>
      <c r="H80" s="5796">
        <v>0.12</v>
      </c>
      <c r="I80" s="5760">
        <v>1</v>
      </c>
      <c r="J80" s="5760">
        <v>0.11</v>
      </c>
      <c r="K80" s="5760">
        <v>0</v>
      </c>
      <c r="L80" s="5760">
        <v>0.01</v>
      </c>
      <c r="M80" s="5760">
        <v>5.0000000000000001E-3</v>
      </c>
      <c r="N80" s="5778">
        <f>SUM(H80:M80)</f>
        <v>1.2450000000000001</v>
      </c>
      <c r="O80" s="76"/>
      <c r="P80" s="76"/>
      <c r="Q80" s="76"/>
    </row>
    <row r="81" spans="1:17">
      <c r="B81" s="5779">
        <v>6.5000000000000002E-2</v>
      </c>
      <c r="C81" s="5781">
        <v>7.4999999999999997E-2</v>
      </c>
      <c r="D81" s="5781">
        <v>0.12</v>
      </c>
      <c r="E81" s="5783">
        <v>0.15</v>
      </c>
      <c r="F81" s="77"/>
      <c r="G81" s="76"/>
      <c r="H81" s="5796"/>
      <c r="I81" s="5760"/>
      <c r="J81" s="5760"/>
      <c r="K81" s="5760"/>
      <c r="L81" s="5760"/>
      <c r="M81" s="5760"/>
      <c r="N81" s="5778"/>
      <c r="O81" s="76"/>
      <c r="P81" s="76"/>
      <c r="Q81" s="76"/>
    </row>
    <row r="82" spans="1:17">
      <c r="B82" s="5780"/>
      <c r="C82" s="5782"/>
      <c r="D82" s="5782"/>
      <c r="E82" s="5784"/>
      <c r="F82" s="77"/>
      <c r="G82" s="76"/>
      <c r="H82" s="5785">
        <f>(H80/N80)*N82</f>
        <v>2.1204819277108431</v>
      </c>
      <c r="I82" s="5786">
        <f>(I80/N80)*N82</f>
        <v>17.670682730923691</v>
      </c>
      <c r="J82" s="5786">
        <f>(J80/N80)*N82</f>
        <v>1.9437751004016062</v>
      </c>
      <c r="K82" s="5786">
        <f>(K80/N80)*N82</f>
        <v>0</v>
      </c>
      <c r="L82" s="5786">
        <f>(L80/N80)*N82</f>
        <v>0.17670682730923692</v>
      </c>
      <c r="M82" s="5786">
        <f>(M80/N80)*N82</f>
        <v>8.8353413654618462E-2</v>
      </c>
      <c r="N82" s="5787">
        <v>22</v>
      </c>
      <c r="O82" s="76"/>
      <c r="P82" s="76"/>
      <c r="Q82" s="76"/>
    </row>
    <row r="83" spans="1:17">
      <c r="B83" s="2192" t="s">
        <v>593</v>
      </c>
      <c r="C83" s="2193" t="s">
        <v>594</v>
      </c>
      <c r="D83" s="2193" t="s">
        <v>595</v>
      </c>
      <c r="E83" s="2194" t="s">
        <v>154</v>
      </c>
      <c r="F83" s="77"/>
      <c r="G83" s="76"/>
      <c r="H83" s="5785"/>
      <c r="I83" s="5786"/>
      <c r="J83" s="5786"/>
      <c r="K83" s="5786"/>
      <c r="L83" s="5786"/>
      <c r="M83" s="5786"/>
      <c r="N83" s="5787"/>
      <c r="O83" s="76"/>
      <c r="P83" s="76"/>
      <c r="Q83" s="76"/>
    </row>
    <row r="84" spans="1:17">
      <c r="B84" s="5811">
        <v>920</v>
      </c>
      <c r="C84" s="5813">
        <v>1700</v>
      </c>
      <c r="D84" s="5813">
        <v>240</v>
      </c>
      <c r="E84" s="5815">
        <v>85</v>
      </c>
      <c r="F84" s="77"/>
      <c r="G84" s="76"/>
      <c r="H84" s="5817" t="s">
        <v>596</v>
      </c>
      <c r="I84" s="5818"/>
      <c r="J84" s="5818"/>
      <c r="K84" s="5818"/>
      <c r="L84" s="5818"/>
      <c r="M84" s="5818"/>
      <c r="N84" s="5819"/>
      <c r="O84" s="76"/>
      <c r="P84" s="76"/>
      <c r="Q84" s="76"/>
    </row>
    <row r="85" spans="1:17">
      <c r="B85" s="5812"/>
      <c r="C85" s="5814"/>
      <c r="D85" s="5814"/>
      <c r="E85" s="5816"/>
      <c r="F85" s="77"/>
      <c r="G85" s="76"/>
      <c r="H85" s="5809">
        <f t="shared" ref="H85:M85" si="1">ROUNDUP(H82,2)</f>
        <v>2.13</v>
      </c>
      <c r="I85" s="5810">
        <f t="shared" si="1"/>
        <v>17.680000000000003</v>
      </c>
      <c r="J85" s="5810">
        <f t="shared" si="1"/>
        <v>1.95</v>
      </c>
      <c r="K85" s="5810">
        <f t="shared" si="1"/>
        <v>0</v>
      </c>
      <c r="L85" s="5810">
        <f t="shared" si="1"/>
        <v>0.18000000000000002</v>
      </c>
      <c r="M85" s="5810">
        <f t="shared" si="1"/>
        <v>0.09</v>
      </c>
      <c r="N85" s="5797">
        <f>SUM(H85:M85)</f>
        <v>22.03</v>
      </c>
      <c r="O85" s="76"/>
      <c r="P85" s="76"/>
      <c r="Q85" s="76"/>
    </row>
    <row r="86" spans="1:17">
      <c r="B86" s="5798" t="s">
        <v>597</v>
      </c>
      <c r="C86" s="5800">
        <f>SUM(B84:E84)</f>
        <v>2945</v>
      </c>
      <c r="D86" s="5802" t="s">
        <v>598</v>
      </c>
      <c r="E86" s="5804">
        <f>IF(E79=0,0,E79/D81)</f>
        <v>1907.0833333333335</v>
      </c>
      <c r="F86" s="77"/>
      <c r="G86" s="76"/>
      <c r="H86" s="5809"/>
      <c r="I86" s="5810"/>
      <c r="J86" s="5810"/>
      <c r="K86" s="5810"/>
      <c r="L86" s="5810"/>
      <c r="M86" s="5810"/>
      <c r="N86" s="5797"/>
      <c r="O86" s="76"/>
      <c r="P86" s="76"/>
      <c r="Q86" s="76"/>
    </row>
    <row r="87" spans="1:17" ht="15.75" thickBot="1">
      <c r="B87" s="5799"/>
      <c r="C87" s="5801"/>
      <c r="D87" s="5803"/>
      <c r="E87" s="5805"/>
      <c r="F87" s="77"/>
      <c r="G87" s="76"/>
      <c r="H87" s="5806" t="s">
        <v>599</v>
      </c>
      <c r="I87" s="5807"/>
      <c r="J87" s="5807"/>
      <c r="K87" s="5807"/>
      <c r="L87" s="5807"/>
      <c r="M87" s="5807"/>
      <c r="N87" s="5808"/>
      <c r="O87" s="76"/>
      <c r="P87" s="76"/>
      <c r="Q87" s="76"/>
    </row>
    <row r="88" spans="1:17" ht="30.75" customHeight="1" thickBot="1">
      <c r="B88" s="5770" t="s">
        <v>599</v>
      </c>
      <c r="C88" s="5771"/>
      <c r="D88" s="5771"/>
      <c r="E88" s="5772"/>
      <c r="F88" s="77"/>
      <c r="G88" s="77"/>
      <c r="H88" s="77"/>
      <c r="I88" s="90"/>
      <c r="J88" s="90"/>
      <c r="K88" s="90"/>
      <c r="L88" s="90"/>
      <c r="M88" s="76"/>
      <c r="N88" s="76"/>
      <c r="O88" s="76"/>
      <c r="P88" s="76"/>
      <c r="Q88" s="76"/>
    </row>
    <row r="89" spans="1:17" ht="33" customHeight="1">
      <c r="A89" s="76"/>
      <c r="B89" s="2181"/>
      <c r="C89" s="2181"/>
      <c r="D89" s="2181"/>
      <c r="E89" s="2181"/>
      <c r="F89" s="2181"/>
      <c r="G89" s="2181"/>
      <c r="H89" s="90"/>
      <c r="I89" s="2164"/>
      <c r="J89" s="2164"/>
      <c r="K89" s="2177"/>
      <c r="L89" s="2177"/>
      <c r="M89" s="2164"/>
      <c r="N89" s="2164"/>
      <c r="O89" s="76"/>
      <c r="P89" s="76"/>
      <c r="Q89" s="90"/>
    </row>
    <row r="90" spans="1:17" ht="18" customHeight="1">
      <c r="A90" s="76"/>
      <c r="B90" s="90"/>
      <c r="C90" s="90"/>
      <c r="D90" s="5773" t="s">
        <v>143</v>
      </c>
      <c r="E90" s="5773"/>
      <c r="F90" s="5773"/>
      <c r="G90" s="5773"/>
      <c r="H90" s="5773"/>
      <c r="I90" s="5773"/>
      <c r="J90" s="5773"/>
      <c r="K90" s="5773"/>
      <c r="L90" s="5773"/>
      <c r="M90" s="5773"/>
      <c r="N90" s="5773"/>
      <c r="O90" s="5773"/>
      <c r="P90" s="5773"/>
      <c r="Q90" s="90"/>
    </row>
    <row r="91" spans="1:17">
      <c r="A91" s="76"/>
      <c r="B91" s="90"/>
      <c r="C91" s="90"/>
      <c r="D91" s="2195"/>
      <c r="E91" s="2196"/>
      <c r="F91" s="2196"/>
      <c r="G91" s="2196"/>
      <c r="H91" s="2196"/>
      <c r="I91" s="2196"/>
      <c r="J91" s="2196"/>
      <c r="K91" s="2196"/>
      <c r="L91" s="2196"/>
      <c r="M91" s="2196"/>
      <c r="N91" s="2196"/>
      <c r="O91" s="2196"/>
      <c r="P91" s="2197"/>
      <c r="Q91" s="90"/>
    </row>
    <row r="92" spans="1:17" ht="15" customHeight="1">
      <c r="A92" s="76"/>
      <c r="B92" s="90"/>
      <c r="C92" s="90"/>
      <c r="D92" s="5774" t="s">
        <v>144</v>
      </c>
      <c r="E92" s="5775"/>
      <c r="F92" s="5775"/>
      <c r="G92" s="5775"/>
      <c r="H92" s="5775"/>
      <c r="I92" s="5775"/>
      <c r="J92" s="5775"/>
      <c r="K92" s="5775"/>
      <c r="L92" s="5775"/>
      <c r="M92" s="5775"/>
      <c r="N92" s="5775"/>
      <c r="O92" s="5775"/>
      <c r="P92" s="5776"/>
      <c r="Q92" s="90"/>
    </row>
    <row r="93" spans="1:17" ht="15" customHeight="1">
      <c r="A93" s="76"/>
      <c r="B93" s="90"/>
      <c r="C93" s="90"/>
      <c r="D93" s="2198"/>
      <c r="E93" s="2199"/>
      <c r="F93" s="2199"/>
      <c r="G93" s="2199"/>
      <c r="H93" s="2199"/>
      <c r="I93" s="2199"/>
      <c r="J93" s="2199"/>
      <c r="K93" s="2199"/>
      <c r="L93" s="2199"/>
      <c r="M93" s="2199"/>
      <c r="N93" s="2199"/>
      <c r="O93" s="2199"/>
      <c r="P93" s="2200"/>
      <c r="Q93" s="90"/>
    </row>
    <row r="94" spans="1:17" ht="15.75">
      <c r="A94" s="76"/>
      <c r="B94" s="90"/>
      <c r="C94" s="90"/>
      <c r="D94" s="2201"/>
      <c r="E94" s="2202"/>
      <c r="F94" s="2202"/>
      <c r="G94" s="2203" t="s">
        <v>145</v>
      </c>
      <c r="H94" s="2204">
        <v>250</v>
      </c>
      <c r="I94" s="2204">
        <v>620</v>
      </c>
      <c r="J94" s="2204">
        <v>37</v>
      </c>
      <c r="K94" s="2204">
        <v>14</v>
      </c>
      <c r="L94" s="2205">
        <f>SUM(H94:K94)</f>
        <v>921</v>
      </c>
      <c r="M94" s="2206" t="s">
        <v>146</v>
      </c>
      <c r="N94" s="2207"/>
      <c r="O94" s="77"/>
      <c r="P94" s="2208"/>
      <c r="Q94" s="90"/>
    </row>
    <row r="95" spans="1:17" ht="18" customHeight="1">
      <c r="A95" s="76"/>
      <c r="B95" s="90"/>
      <c r="C95" s="90"/>
      <c r="D95" s="2201"/>
      <c r="E95" s="2202"/>
      <c r="F95" s="2202"/>
      <c r="G95" s="2209" t="s">
        <v>147</v>
      </c>
      <c r="H95" s="13">
        <v>4.4999999999999998E-2</v>
      </c>
      <c r="I95" s="13">
        <v>7.0000000000000007E-2</v>
      </c>
      <c r="J95" s="13">
        <v>0.11</v>
      </c>
      <c r="K95" s="138">
        <v>0.13</v>
      </c>
      <c r="L95" s="77"/>
      <c r="M95" s="2210" t="s">
        <v>148</v>
      </c>
      <c r="N95" s="2211">
        <v>25</v>
      </c>
      <c r="O95" s="2212" t="s">
        <v>149</v>
      </c>
      <c r="P95" s="2208"/>
      <c r="Q95" s="90"/>
    </row>
    <row r="96" spans="1:17" ht="18" customHeight="1">
      <c r="A96" s="76"/>
      <c r="B96" s="90"/>
      <c r="C96" s="90"/>
      <c r="D96" s="2201"/>
      <c r="E96" s="2202"/>
      <c r="F96" s="2202"/>
      <c r="G96" s="2213" t="s">
        <v>150</v>
      </c>
      <c r="H96" s="2214" t="s">
        <v>151</v>
      </c>
      <c r="I96" s="2215" t="s">
        <v>152</v>
      </c>
      <c r="J96" s="2216" t="s">
        <v>153</v>
      </c>
      <c r="K96" s="2215" t="s">
        <v>154</v>
      </c>
      <c r="L96" s="5777" t="s">
        <v>155</v>
      </c>
      <c r="M96" s="5777"/>
      <c r="N96" s="5777"/>
      <c r="O96" s="77"/>
      <c r="P96" s="2208"/>
      <c r="Q96" s="90"/>
    </row>
    <row r="97" spans="1:17" ht="15.75" customHeight="1">
      <c r="A97" s="76"/>
      <c r="B97" s="90"/>
      <c r="C97" s="2217"/>
      <c r="D97" s="2201"/>
      <c r="E97" s="2202"/>
      <c r="F97" s="2202"/>
      <c r="G97" s="2218" t="s">
        <v>156</v>
      </c>
      <c r="H97" s="145">
        <f>H95*H94</f>
        <v>11.25</v>
      </c>
      <c r="I97" s="145">
        <f>I95*I94</f>
        <v>43.400000000000006</v>
      </c>
      <c r="J97" s="145">
        <f>J95*J94</f>
        <v>4.07</v>
      </c>
      <c r="K97" s="146">
        <f>K95*K94</f>
        <v>1.82</v>
      </c>
      <c r="L97" s="2219">
        <f>SUM(H97:K97)</f>
        <v>60.540000000000006</v>
      </c>
      <c r="M97" s="2219"/>
      <c r="N97" s="2220" t="s">
        <v>157</v>
      </c>
      <c r="O97" s="77"/>
      <c r="P97" s="2221"/>
      <c r="Q97" s="90"/>
    </row>
    <row r="98" spans="1:17" ht="16.5" customHeight="1">
      <c r="A98" s="76"/>
      <c r="B98" s="90"/>
      <c r="C98" s="90"/>
      <c r="D98" s="2201"/>
      <c r="E98" s="2202"/>
      <c r="F98" s="2202"/>
      <c r="G98" s="2222" t="s">
        <v>158</v>
      </c>
      <c r="H98" s="151">
        <f>H97/(100-N95)*100</f>
        <v>15</v>
      </c>
      <c r="I98" s="151">
        <f>I97/(100-N95)*100</f>
        <v>57.866666666666674</v>
      </c>
      <c r="J98" s="151">
        <f>J97/(100-N95)*100</f>
        <v>5.4266666666666667</v>
      </c>
      <c r="K98" s="152">
        <f>K97/(100-N95)*100</f>
        <v>2.4266666666666667</v>
      </c>
      <c r="L98" s="2223">
        <f>SUM(H98:K98)</f>
        <v>80.72</v>
      </c>
      <c r="M98" s="2224"/>
      <c r="N98" s="2225" t="s">
        <v>159</v>
      </c>
      <c r="O98" s="77"/>
      <c r="P98" s="2221"/>
      <c r="Q98" s="90"/>
    </row>
    <row r="99" spans="1:17" ht="18" customHeight="1">
      <c r="A99" s="76"/>
      <c r="B99" s="90"/>
      <c r="C99" s="90"/>
      <c r="D99" s="2201"/>
      <c r="E99" s="2202"/>
      <c r="F99" s="2202"/>
      <c r="G99" s="2202"/>
      <c r="H99" s="2202"/>
      <c r="I99" s="2202"/>
      <c r="J99" s="2202"/>
      <c r="K99" s="2202"/>
      <c r="L99" s="2226">
        <f>L98-L97</f>
        <v>20.179999999999993</v>
      </c>
      <c r="M99" s="2226"/>
      <c r="N99" s="2227" t="s">
        <v>160</v>
      </c>
      <c r="O99" s="2228"/>
      <c r="P99" s="2208"/>
      <c r="Q99" s="90"/>
    </row>
    <row r="100" spans="1:17" ht="18" customHeight="1">
      <c r="A100" s="76"/>
      <c r="B100" s="90"/>
      <c r="C100" s="90"/>
      <c r="D100" s="2201"/>
      <c r="E100" s="2202"/>
      <c r="F100" s="2202"/>
      <c r="G100" s="2202"/>
      <c r="H100" s="2202"/>
      <c r="I100" s="2202"/>
      <c r="J100" s="2202"/>
      <c r="K100" s="2202"/>
      <c r="L100" s="2229">
        <f>(L99/L94)*1000</f>
        <v>21.910966340933761</v>
      </c>
      <c r="M100" s="2226"/>
      <c r="N100" s="2227" t="s">
        <v>161</v>
      </c>
      <c r="O100" s="2228"/>
      <c r="P100" s="2208"/>
      <c r="Q100" s="90"/>
    </row>
    <row r="101" spans="1:17">
      <c r="A101" s="76"/>
      <c r="B101" s="90"/>
      <c r="C101" s="90"/>
      <c r="D101" s="2201"/>
      <c r="E101" s="2230" t="s">
        <v>149</v>
      </c>
      <c r="F101" s="2231" t="s">
        <v>162</v>
      </c>
      <c r="G101" s="2202"/>
      <c r="H101" s="2202"/>
      <c r="I101" s="2202"/>
      <c r="J101" s="2202"/>
      <c r="K101" s="2202"/>
      <c r="L101" s="2202"/>
      <c r="M101" s="2202"/>
      <c r="N101" s="2202"/>
      <c r="O101" s="2202"/>
      <c r="P101" s="2208"/>
      <c r="Q101" s="90"/>
    </row>
    <row r="102" spans="1:17">
      <c r="A102" s="76"/>
      <c r="B102" s="90"/>
      <c r="C102" s="90"/>
      <c r="D102" s="2201"/>
      <c r="E102" s="2232"/>
      <c r="F102" s="2231" t="s">
        <v>163</v>
      </c>
      <c r="G102" s="2202"/>
      <c r="H102" s="2202"/>
      <c r="I102" s="2202"/>
      <c r="J102" s="2202"/>
      <c r="K102" s="2202"/>
      <c r="L102" s="2202"/>
      <c r="M102" s="2202"/>
      <c r="N102" s="2202"/>
      <c r="O102" s="2202"/>
      <c r="P102" s="2208"/>
      <c r="Q102" s="90"/>
    </row>
    <row r="103" spans="1:17">
      <c r="A103" s="76"/>
      <c r="B103" s="90"/>
      <c r="C103" s="90"/>
      <c r="D103" s="163"/>
      <c r="E103" s="164"/>
      <c r="F103" s="164"/>
      <c r="G103" s="164"/>
      <c r="H103" s="164"/>
      <c r="I103" s="164"/>
      <c r="J103" s="164"/>
      <c r="K103" s="164"/>
      <c r="L103" s="164"/>
      <c r="M103" s="164"/>
      <c r="N103" s="164"/>
      <c r="O103" s="164"/>
      <c r="P103" s="165"/>
      <c r="Q103" s="90"/>
    </row>
    <row r="104" spans="1:17">
      <c r="A104" s="76"/>
      <c r="B104" s="90"/>
      <c r="C104" s="90"/>
      <c r="D104" s="90"/>
      <c r="E104" s="90"/>
      <c r="F104" s="90"/>
      <c r="G104" s="90"/>
      <c r="H104" s="90"/>
      <c r="I104" s="90"/>
      <c r="J104" s="90"/>
      <c r="K104" s="90"/>
      <c r="L104" s="90"/>
      <c r="M104" s="90"/>
      <c r="N104" s="90"/>
      <c r="O104" s="90"/>
      <c r="P104" s="90"/>
      <c r="Q104" s="90"/>
    </row>
    <row r="105" spans="1:17">
      <c r="A105" s="76"/>
      <c r="B105" s="90"/>
      <c r="C105" s="90"/>
      <c r="D105" s="90"/>
      <c r="E105" s="90"/>
      <c r="F105" s="90"/>
      <c r="G105" s="90"/>
      <c r="H105" s="90"/>
      <c r="I105" s="90"/>
      <c r="J105" s="90"/>
      <c r="K105" s="90"/>
      <c r="L105" s="90"/>
      <c r="M105" s="90"/>
      <c r="N105" s="90"/>
      <c r="O105" s="90"/>
      <c r="P105" s="90"/>
      <c r="Q105" s="90"/>
    </row>
    <row r="106" spans="1:17" ht="15.75">
      <c r="A106" s="76"/>
      <c r="B106" s="90"/>
      <c r="C106" s="5825" t="s">
        <v>164</v>
      </c>
      <c r="D106" s="5826"/>
      <c r="E106" s="5826"/>
      <c r="F106" s="5826"/>
      <c r="G106" s="5826"/>
      <c r="H106" s="5826"/>
      <c r="I106" s="5826"/>
      <c r="J106" s="5826"/>
      <c r="K106" s="5826"/>
      <c r="L106" s="5827"/>
      <c r="M106" s="76"/>
      <c r="N106" s="76"/>
      <c r="O106" s="76"/>
      <c r="P106" s="76"/>
      <c r="Q106" s="76"/>
    </row>
    <row r="107" spans="1:17" ht="22.5">
      <c r="A107" s="76"/>
      <c r="B107" s="90"/>
      <c r="C107" s="5828" t="s">
        <v>165</v>
      </c>
      <c r="D107" s="5829"/>
      <c r="E107" s="5829"/>
      <c r="F107" s="2233">
        <v>1</v>
      </c>
      <c r="G107" s="2234">
        <f>F107</f>
        <v>1</v>
      </c>
      <c r="H107" s="5830" t="s">
        <v>166</v>
      </c>
      <c r="I107" s="5830"/>
      <c r="J107" s="2235" t="s">
        <v>167</v>
      </c>
      <c r="K107" s="5831" t="s">
        <v>168</v>
      </c>
      <c r="L107" s="5832"/>
      <c r="M107" s="76"/>
      <c r="N107" s="76"/>
      <c r="O107" s="76"/>
      <c r="P107" s="76"/>
      <c r="Q107" s="76"/>
    </row>
    <row r="108" spans="1:17">
      <c r="A108" s="76"/>
      <c r="B108" s="90"/>
      <c r="C108" s="5820" t="s">
        <v>169</v>
      </c>
      <c r="D108" s="5821"/>
      <c r="E108" s="5821"/>
      <c r="F108" s="2236">
        <v>25</v>
      </c>
      <c r="G108" s="2234">
        <f>G107</f>
        <v>1</v>
      </c>
      <c r="H108" s="5822">
        <f t="shared" ref="H108:H114" si="2">(G108*F108)/100</f>
        <v>0.25</v>
      </c>
      <c r="I108" s="5822"/>
      <c r="J108" s="2237">
        <v>20</v>
      </c>
      <c r="K108" s="5823">
        <f t="shared" ref="K108:K114" si="3">H108/(100-J108)*100</f>
        <v>0.3125</v>
      </c>
      <c r="L108" s="5824"/>
      <c r="M108" s="76"/>
      <c r="N108" s="76"/>
      <c r="O108" s="76"/>
      <c r="P108" s="76"/>
      <c r="Q108" s="76"/>
    </row>
    <row r="109" spans="1:17">
      <c r="A109" s="76"/>
      <c r="B109" s="90"/>
      <c r="C109" s="5820" t="s">
        <v>170</v>
      </c>
      <c r="D109" s="5821"/>
      <c r="E109" s="5821"/>
      <c r="F109" s="2236">
        <v>20</v>
      </c>
      <c r="G109" s="2234">
        <f>G107</f>
        <v>1</v>
      </c>
      <c r="H109" s="5822">
        <f t="shared" si="2"/>
        <v>0.2</v>
      </c>
      <c r="I109" s="5822"/>
      <c r="J109" s="2237">
        <v>25</v>
      </c>
      <c r="K109" s="5823">
        <f t="shared" si="3"/>
        <v>0.26666666666666672</v>
      </c>
      <c r="L109" s="5824"/>
      <c r="M109" s="76"/>
      <c r="N109" s="76"/>
      <c r="O109" s="76"/>
      <c r="P109" s="76"/>
      <c r="Q109" s="76"/>
    </row>
    <row r="110" spans="1:17">
      <c r="A110" s="76"/>
      <c r="B110" s="90"/>
      <c r="C110" s="5820" t="s">
        <v>171</v>
      </c>
      <c r="D110" s="5821"/>
      <c r="E110" s="5821"/>
      <c r="F110" s="2236">
        <v>15</v>
      </c>
      <c r="G110" s="2234">
        <f>G107</f>
        <v>1</v>
      </c>
      <c r="H110" s="5822">
        <f t="shared" si="2"/>
        <v>0.15</v>
      </c>
      <c r="I110" s="5822"/>
      <c r="J110" s="2237">
        <v>20</v>
      </c>
      <c r="K110" s="5823">
        <f t="shared" si="3"/>
        <v>0.1875</v>
      </c>
      <c r="L110" s="5824"/>
      <c r="M110" s="76"/>
      <c r="N110" s="76"/>
      <c r="O110" s="76"/>
      <c r="P110" s="76"/>
      <c r="Q110" s="76"/>
    </row>
    <row r="111" spans="1:17">
      <c r="A111" s="76"/>
      <c r="B111" s="90"/>
      <c r="C111" s="5820" t="s">
        <v>172</v>
      </c>
      <c r="D111" s="5821"/>
      <c r="E111" s="5821"/>
      <c r="F111" s="2236">
        <v>15</v>
      </c>
      <c r="G111" s="2234">
        <f>G107</f>
        <v>1</v>
      </c>
      <c r="H111" s="5822">
        <f t="shared" si="2"/>
        <v>0.15</v>
      </c>
      <c r="I111" s="5822"/>
      <c r="J111" s="2237">
        <v>0</v>
      </c>
      <c r="K111" s="5823">
        <f t="shared" si="3"/>
        <v>0.15</v>
      </c>
      <c r="L111" s="5824"/>
      <c r="M111" s="76"/>
      <c r="N111" s="76"/>
      <c r="O111" s="76"/>
      <c r="P111" s="76"/>
      <c r="Q111" s="76"/>
    </row>
    <row r="112" spans="1:17">
      <c r="A112" s="76"/>
      <c r="B112" s="90"/>
      <c r="C112" s="5820" t="s">
        <v>173</v>
      </c>
      <c r="D112" s="5821"/>
      <c r="E112" s="5821"/>
      <c r="F112" s="2236">
        <v>10</v>
      </c>
      <c r="G112" s="2234">
        <f>G107</f>
        <v>1</v>
      </c>
      <c r="H112" s="5822">
        <f t="shared" si="2"/>
        <v>0.1</v>
      </c>
      <c r="I112" s="5822"/>
      <c r="J112" s="2237">
        <v>20</v>
      </c>
      <c r="K112" s="5823">
        <f t="shared" si="3"/>
        <v>0.125</v>
      </c>
      <c r="L112" s="5824"/>
      <c r="M112" s="76"/>
      <c r="N112" s="76"/>
      <c r="O112" s="76"/>
      <c r="P112" s="76"/>
      <c r="Q112" s="76"/>
    </row>
    <row r="113" spans="1:17">
      <c r="A113" s="76"/>
      <c r="B113" s="90"/>
      <c r="C113" s="5820" t="s">
        <v>174</v>
      </c>
      <c r="D113" s="5821"/>
      <c r="E113" s="5821"/>
      <c r="F113" s="2236">
        <v>7.5</v>
      </c>
      <c r="G113" s="2234">
        <f>G107</f>
        <v>1</v>
      </c>
      <c r="H113" s="5822">
        <f t="shared" si="2"/>
        <v>7.4999999999999997E-2</v>
      </c>
      <c r="I113" s="5822"/>
      <c r="J113" s="2237">
        <v>20</v>
      </c>
      <c r="K113" s="5823">
        <f t="shared" si="3"/>
        <v>9.375E-2</v>
      </c>
      <c r="L113" s="5824"/>
      <c r="M113" s="76"/>
      <c r="N113" s="76"/>
      <c r="O113" s="76"/>
      <c r="P113" s="76"/>
      <c r="Q113" s="76"/>
    </row>
    <row r="114" spans="1:17">
      <c r="A114" s="76"/>
      <c r="B114" s="90"/>
      <c r="C114" s="5820" t="s">
        <v>175</v>
      </c>
      <c r="D114" s="5821"/>
      <c r="E114" s="5821"/>
      <c r="F114" s="2236">
        <v>7.5</v>
      </c>
      <c r="G114" s="2234">
        <f>G107</f>
        <v>1</v>
      </c>
      <c r="H114" s="5822">
        <f t="shared" si="2"/>
        <v>7.4999999999999997E-2</v>
      </c>
      <c r="I114" s="5822"/>
      <c r="J114" s="2237">
        <v>20</v>
      </c>
      <c r="K114" s="5823">
        <f t="shared" si="3"/>
        <v>9.375E-2</v>
      </c>
      <c r="L114" s="5824"/>
      <c r="M114" s="76"/>
      <c r="N114" s="76"/>
      <c r="O114" s="76"/>
      <c r="P114" s="76"/>
      <c r="Q114" s="76"/>
    </row>
    <row r="115" spans="1:17">
      <c r="A115" s="76"/>
      <c r="B115" s="90"/>
      <c r="C115" s="5844" t="s">
        <v>176</v>
      </c>
      <c r="D115" s="5845"/>
      <c r="E115" s="5845"/>
      <c r="F115" s="2238">
        <f>SUM(F108:F114)</f>
        <v>100</v>
      </c>
      <c r="G115" s="2239"/>
      <c r="H115" s="1611"/>
      <c r="I115" s="90"/>
      <c r="J115" s="1611"/>
      <c r="K115" s="1611"/>
      <c r="L115" s="175"/>
      <c r="M115" s="76"/>
      <c r="N115" s="76"/>
      <c r="O115" s="76"/>
      <c r="P115" s="76"/>
      <c r="Q115" s="76"/>
    </row>
    <row r="116" spans="1:17">
      <c r="A116" s="76"/>
      <c r="B116" s="90"/>
      <c r="C116" s="2240"/>
      <c r="D116" s="177"/>
      <c r="E116" s="177"/>
      <c r="F116" s="2241"/>
      <c r="G116" s="2242"/>
      <c r="H116" s="2242"/>
      <c r="I116" s="164"/>
      <c r="J116" s="2242"/>
      <c r="K116" s="2242"/>
      <c r="L116" s="165"/>
      <c r="M116" s="76"/>
      <c r="N116" s="76"/>
      <c r="O116" s="76"/>
      <c r="P116" s="76"/>
      <c r="Q116" s="76"/>
    </row>
    <row r="117" spans="1:17">
      <c r="A117" s="76"/>
      <c r="B117" s="90"/>
      <c r="C117" s="90"/>
      <c r="D117" s="90"/>
      <c r="E117" s="90"/>
      <c r="F117" s="90"/>
      <c r="G117" s="90"/>
      <c r="H117" s="90"/>
      <c r="I117" s="90"/>
      <c r="J117" s="90"/>
      <c r="K117" s="90"/>
      <c r="L117" s="90"/>
      <c r="M117" s="76"/>
      <c r="N117" s="76"/>
      <c r="O117" s="76"/>
      <c r="P117" s="76"/>
      <c r="Q117" s="76"/>
    </row>
    <row r="118" spans="1:17" ht="15.75" thickBot="1">
      <c r="A118" s="76"/>
      <c r="B118" s="90"/>
      <c r="C118" s="90"/>
      <c r="D118" s="90"/>
      <c r="E118" s="90"/>
      <c r="F118" s="90"/>
      <c r="G118" s="90"/>
      <c r="H118" s="90"/>
      <c r="I118" s="90"/>
      <c r="J118" s="90"/>
      <c r="K118" s="90"/>
      <c r="L118" s="90"/>
      <c r="M118" s="76"/>
      <c r="N118" s="76"/>
      <c r="O118" s="76"/>
      <c r="P118" s="76"/>
      <c r="Q118" s="76"/>
    </row>
    <row r="119" spans="1:17" ht="18.75">
      <c r="A119" s="76"/>
      <c r="B119" s="90"/>
      <c r="C119" s="5846" t="s">
        <v>177</v>
      </c>
      <c r="D119" s="5847"/>
      <c r="E119" s="5847"/>
      <c r="F119" s="5847"/>
      <c r="G119" s="5847"/>
      <c r="H119" s="5847"/>
      <c r="I119" s="5847"/>
      <c r="J119" s="5847"/>
      <c r="K119" s="5847"/>
      <c r="L119" s="5848"/>
      <c r="M119" s="76"/>
      <c r="N119" s="76"/>
      <c r="O119" s="76"/>
      <c r="P119" s="76"/>
      <c r="Q119" s="76"/>
    </row>
    <row r="120" spans="1:17">
      <c r="A120" s="76"/>
      <c r="B120" s="90"/>
      <c r="C120" s="5849" t="s">
        <v>178</v>
      </c>
      <c r="D120" s="5850"/>
      <c r="E120" s="5850"/>
      <c r="F120" s="5850"/>
      <c r="G120" s="5850"/>
      <c r="H120" s="5850"/>
      <c r="I120" s="5850"/>
      <c r="J120" s="5850"/>
      <c r="K120" s="5850"/>
      <c r="L120" s="5851"/>
      <c r="M120" s="76"/>
      <c r="N120" s="76"/>
      <c r="O120" s="76"/>
      <c r="P120" s="76"/>
      <c r="Q120" s="76"/>
    </row>
    <row r="121" spans="1:17" ht="18">
      <c r="A121" s="76"/>
      <c r="B121" s="90"/>
      <c r="C121" s="5833" t="s">
        <v>179</v>
      </c>
      <c r="D121" s="5834"/>
      <c r="E121" s="5834"/>
      <c r="F121" s="5834"/>
      <c r="G121" s="5834"/>
      <c r="H121" s="5834"/>
      <c r="I121" s="5834"/>
      <c r="J121" s="5834"/>
      <c r="K121" s="5834"/>
      <c r="L121" s="5835"/>
      <c r="M121" s="76"/>
      <c r="N121" s="76"/>
      <c r="O121" s="76"/>
      <c r="P121" s="76"/>
      <c r="Q121" s="76"/>
    </row>
    <row r="122" spans="1:17">
      <c r="A122" s="76"/>
      <c r="B122" s="90"/>
      <c r="C122" s="5836" t="str">
        <f ca="1">CELL("nomfichier")</f>
        <v>E:\0-UPRT\1-UPRT.FR-SITE-WEB\ff-fiches-fabrications\ff-fiches-fabrication-maj-08-2020\[ff-14.B-restauration-10.postits-portions.xlsx]Nota</v>
      </c>
      <c r="D122" s="5837"/>
      <c r="E122" s="5837"/>
      <c r="F122" s="5837"/>
      <c r="G122" s="5837"/>
      <c r="H122" s="5837"/>
      <c r="I122" s="5837"/>
      <c r="J122" s="5837"/>
      <c r="K122" s="5837"/>
      <c r="L122" s="5838"/>
      <c r="M122" s="76"/>
      <c r="N122" s="76"/>
      <c r="O122" s="76"/>
      <c r="P122" s="76"/>
      <c r="Q122" s="76"/>
    </row>
    <row r="123" spans="1:17" ht="26.25">
      <c r="A123" s="76"/>
      <c r="B123" s="90"/>
      <c r="C123" s="5839" t="s">
        <v>180</v>
      </c>
      <c r="D123" s="5840"/>
      <c r="E123" s="5840"/>
      <c r="F123" s="5840"/>
      <c r="G123" s="5840"/>
      <c r="H123" s="5840"/>
      <c r="I123" s="5840"/>
      <c r="J123" s="5840"/>
      <c r="K123" s="5840"/>
      <c r="L123" s="5841"/>
      <c r="M123" s="76"/>
      <c r="N123" s="76"/>
      <c r="O123" s="76"/>
      <c r="P123" s="76"/>
      <c r="Q123" s="76"/>
    </row>
    <row r="124" spans="1:17" ht="26.25">
      <c r="A124" s="76"/>
      <c r="B124" s="90"/>
      <c r="C124" s="2243"/>
      <c r="D124" s="2244"/>
      <c r="E124" s="2244" t="s">
        <v>181</v>
      </c>
      <c r="F124" s="90"/>
      <c r="G124" s="2245">
        <f ca="1">TODAY()</f>
        <v>44545</v>
      </c>
      <c r="H124" s="2246"/>
      <c r="I124" s="2247"/>
      <c r="J124" s="2248">
        <f ca="1">NOW()</f>
        <v>44545.390625462962</v>
      </c>
      <c r="K124" s="2248"/>
      <c r="L124" s="186"/>
      <c r="M124" s="76"/>
      <c r="N124" s="76"/>
      <c r="O124" s="76"/>
      <c r="P124" s="76"/>
      <c r="Q124" s="76"/>
    </row>
    <row r="125" spans="1:17" ht="15.75">
      <c r="A125" s="76"/>
      <c r="B125" s="90"/>
      <c r="C125" s="5842">
        <v>1</v>
      </c>
      <c r="D125" s="2249" t="s">
        <v>182</v>
      </c>
      <c r="E125" s="76"/>
      <c r="F125" s="90"/>
      <c r="G125" s="2250"/>
      <c r="H125" s="2250"/>
      <c r="I125" s="2250"/>
      <c r="J125" s="2250"/>
      <c r="K125" s="2250"/>
      <c r="L125" s="189"/>
      <c r="M125" s="76"/>
      <c r="N125" s="76"/>
      <c r="O125" s="76"/>
      <c r="P125" s="76"/>
      <c r="Q125" s="76"/>
    </row>
    <row r="126" spans="1:17">
      <c r="A126" s="76"/>
      <c r="B126" s="90"/>
      <c r="C126" s="5842"/>
      <c r="D126" s="5843" t="s">
        <v>183</v>
      </c>
      <c r="E126" s="5843"/>
      <c r="F126" s="5843"/>
      <c r="G126" s="2251"/>
      <c r="H126" s="2252" t="s">
        <v>151</v>
      </c>
      <c r="I126" s="2253" t="s">
        <v>152</v>
      </c>
      <c r="J126" s="2253" t="s">
        <v>153</v>
      </c>
      <c r="K126" s="2253" t="s">
        <v>154</v>
      </c>
      <c r="L126" s="193" t="s">
        <v>184</v>
      </c>
      <c r="M126" s="76"/>
      <c r="N126" s="76"/>
      <c r="O126" s="76"/>
      <c r="P126" s="76"/>
      <c r="Q126" s="76"/>
    </row>
    <row r="127" spans="1:17" ht="15.75">
      <c r="A127" s="76"/>
      <c r="B127" s="90"/>
      <c r="C127" s="5842"/>
      <c r="D127" s="5843" t="s">
        <v>185</v>
      </c>
      <c r="E127" s="5843"/>
      <c r="F127" s="5843"/>
      <c r="G127" s="2254">
        <f>SUM(H127:L127)</f>
        <v>2170</v>
      </c>
      <c r="H127" s="2255">
        <v>550</v>
      </c>
      <c r="I127" s="2255">
        <v>920</v>
      </c>
      <c r="J127" s="2255">
        <v>340</v>
      </c>
      <c r="K127" s="2255">
        <v>150</v>
      </c>
      <c r="L127" s="2256">
        <v>210</v>
      </c>
      <c r="M127" s="76"/>
      <c r="N127" s="76"/>
      <c r="O127" s="76"/>
      <c r="P127" s="76"/>
      <c r="Q127" s="76"/>
    </row>
    <row r="128" spans="1:17" ht="15.75">
      <c r="A128" s="76"/>
      <c r="B128" s="90"/>
      <c r="C128" s="2257"/>
      <c r="D128" s="2258"/>
      <c r="E128" s="2258"/>
      <c r="F128" s="2258"/>
      <c r="G128" s="2254"/>
      <c r="H128" s="2259"/>
      <c r="I128" s="2259"/>
      <c r="J128" s="2259"/>
      <c r="K128" s="2259"/>
      <c r="L128" s="2260"/>
      <c r="M128" s="76"/>
      <c r="N128" s="76"/>
      <c r="O128" s="76"/>
      <c r="P128" s="76"/>
      <c r="Q128" s="76"/>
    </row>
    <row r="129" spans="1:17" ht="15.75" customHeight="1">
      <c r="A129" s="76"/>
      <c r="B129" s="90"/>
      <c r="C129" s="5842">
        <v>2</v>
      </c>
      <c r="D129" s="2249" t="s">
        <v>186</v>
      </c>
      <c r="E129" s="76"/>
      <c r="F129" s="90"/>
      <c r="G129" s="77"/>
      <c r="H129" s="77"/>
      <c r="I129" s="77"/>
      <c r="J129" s="77"/>
      <c r="K129" s="77"/>
      <c r="L129" s="584"/>
      <c r="M129" s="76"/>
      <c r="N129" s="76"/>
      <c r="O129" s="76"/>
      <c r="P129" s="76"/>
      <c r="Q129" s="76"/>
    </row>
    <row r="130" spans="1:17" ht="15" customHeight="1">
      <c r="A130" s="76"/>
      <c r="B130" s="90"/>
      <c r="C130" s="5842"/>
      <c r="D130" s="5852" t="s">
        <v>187</v>
      </c>
      <c r="E130" s="5852"/>
      <c r="F130" s="5852"/>
      <c r="G130" s="2261">
        <f>(H130*H127)+(I130*I127)+(J130*J127)+(K130*K127)+(L130*L127)</f>
        <v>1470</v>
      </c>
      <c r="H130" s="2262">
        <v>0</v>
      </c>
      <c r="I130" s="2262">
        <v>1</v>
      </c>
      <c r="J130" s="2262">
        <v>1</v>
      </c>
      <c r="K130" s="2262">
        <v>0</v>
      </c>
      <c r="L130" s="203">
        <v>1</v>
      </c>
      <c r="M130" s="76"/>
      <c r="N130" s="76"/>
      <c r="O130" s="76"/>
      <c r="P130" s="76"/>
      <c r="Q130" s="76"/>
    </row>
    <row r="131" spans="1:17" ht="15" customHeight="1">
      <c r="A131" s="76"/>
      <c r="B131" s="90"/>
      <c r="C131" s="5842"/>
      <c r="D131" s="5852" t="s">
        <v>188</v>
      </c>
      <c r="E131" s="5852"/>
      <c r="F131" s="5852"/>
      <c r="G131" s="2261">
        <f>(H131*H127)+(I131*I127)+(J131*J127)+(K131*K127)+(L131*L127)</f>
        <v>850</v>
      </c>
      <c r="H131" s="2262">
        <v>1</v>
      </c>
      <c r="I131" s="2262">
        <v>0</v>
      </c>
      <c r="J131" s="2262">
        <v>0</v>
      </c>
      <c r="K131" s="2262">
        <v>2</v>
      </c>
      <c r="L131" s="203">
        <v>0</v>
      </c>
      <c r="M131" s="76"/>
      <c r="N131" s="76"/>
      <c r="O131" s="76"/>
      <c r="P131" s="76"/>
      <c r="Q131" s="76"/>
    </row>
    <row r="132" spans="1:17" ht="15" customHeight="1">
      <c r="A132" s="76"/>
      <c r="B132" s="90"/>
      <c r="C132" s="5842"/>
      <c r="D132" s="5852" t="s">
        <v>189</v>
      </c>
      <c r="E132" s="5852"/>
      <c r="F132" s="5852"/>
      <c r="G132" s="2261">
        <f>(H132*H127)+(I132*I127)+(J132*J127)+(K132*K127)+(L132*L127)</f>
        <v>1895</v>
      </c>
      <c r="H132" s="2263">
        <v>0.5</v>
      </c>
      <c r="I132" s="2262">
        <v>1</v>
      </c>
      <c r="J132" s="2262">
        <v>1</v>
      </c>
      <c r="K132" s="2262">
        <v>1</v>
      </c>
      <c r="L132" s="203">
        <v>1</v>
      </c>
      <c r="M132" s="76"/>
      <c r="N132" s="76"/>
      <c r="O132" s="76"/>
      <c r="P132" s="76"/>
      <c r="Q132" s="76"/>
    </row>
    <row r="133" spans="1:17" ht="15" customHeight="1">
      <c r="A133" s="76"/>
      <c r="B133" s="90"/>
      <c r="C133" s="5842"/>
      <c r="D133" s="5852" t="s">
        <v>190</v>
      </c>
      <c r="E133" s="5852"/>
      <c r="F133" s="5852"/>
      <c r="G133" s="2261">
        <f>(H133*H127)+(I133*I127)+(J133*J127)+(K133*K127)+(L133*L127)</f>
        <v>1190</v>
      </c>
      <c r="H133" s="2262">
        <v>0</v>
      </c>
      <c r="I133" s="2262">
        <v>0</v>
      </c>
      <c r="J133" s="2262">
        <v>2</v>
      </c>
      <c r="K133" s="2262">
        <v>2</v>
      </c>
      <c r="L133" s="203">
        <v>1</v>
      </c>
      <c r="M133" s="76"/>
      <c r="N133" s="76"/>
      <c r="O133" s="76"/>
      <c r="P133" s="76"/>
      <c r="Q133" s="76"/>
    </row>
    <row r="134" spans="1:17" ht="15" customHeight="1">
      <c r="A134" s="76"/>
      <c r="B134" s="90"/>
      <c r="C134" s="5842"/>
      <c r="D134" s="5852" t="s">
        <v>191</v>
      </c>
      <c r="E134" s="5852"/>
      <c r="F134" s="5852"/>
      <c r="G134" s="2261">
        <f>(H134*H127)+(I134*I127)+(J134*J127)+(K134*K127)+(L134*L127)</f>
        <v>2540</v>
      </c>
      <c r="H134" s="2262">
        <v>1</v>
      </c>
      <c r="I134" s="2262">
        <v>2</v>
      </c>
      <c r="J134" s="2262">
        <v>0</v>
      </c>
      <c r="K134" s="2262">
        <v>1</v>
      </c>
      <c r="L134" s="203">
        <v>0</v>
      </c>
      <c r="M134" s="76"/>
      <c r="N134" s="76"/>
      <c r="O134" s="76"/>
      <c r="P134" s="76"/>
      <c r="Q134" s="76"/>
    </row>
    <row r="135" spans="1:17" ht="15.75">
      <c r="A135" s="76"/>
      <c r="B135" s="90"/>
      <c r="C135" s="2257"/>
      <c r="D135" s="2264"/>
      <c r="E135" s="76"/>
      <c r="F135" s="90"/>
      <c r="G135" s="2261"/>
      <c r="H135" s="2252" t="s">
        <v>151</v>
      </c>
      <c r="I135" s="2253" t="s">
        <v>152</v>
      </c>
      <c r="J135" s="2253" t="s">
        <v>153</v>
      </c>
      <c r="K135" s="2253" t="s">
        <v>154</v>
      </c>
      <c r="L135" s="193" t="s">
        <v>184</v>
      </c>
      <c r="M135" s="76"/>
      <c r="N135" s="76"/>
      <c r="O135" s="76"/>
      <c r="P135" s="76"/>
      <c r="Q135" s="76"/>
    </row>
    <row r="136" spans="1:17" ht="15.75">
      <c r="A136" s="76"/>
      <c r="B136" s="90"/>
      <c r="C136" s="2257"/>
      <c r="D136" s="2264"/>
      <c r="E136" s="76"/>
      <c r="F136" s="90"/>
      <c r="G136" s="2222" t="s">
        <v>192</v>
      </c>
      <c r="H136" s="2265">
        <f>SUM(H130:H135)</f>
        <v>2.5</v>
      </c>
      <c r="I136" s="2265">
        <f>SUM(I130:I135)</f>
        <v>4</v>
      </c>
      <c r="J136" s="2265">
        <f>SUM(J130:J135)</f>
        <v>4</v>
      </c>
      <c r="K136" s="2265">
        <f>SUM(K130:K135)</f>
        <v>6</v>
      </c>
      <c r="L136" s="208">
        <f>SUM(L130:L135)</f>
        <v>3</v>
      </c>
      <c r="M136" s="76"/>
      <c r="N136" s="76"/>
      <c r="O136" s="76"/>
      <c r="P136" s="76"/>
      <c r="Q136" s="76"/>
    </row>
    <row r="137" spans="1:17">
      <c r="A137" s="76"/>
      <c r="B137" s="90"/>
      <c r="C137" s="2266"/>
      <c r="D137" s="2264"/>
      <c r="E137" s="76"/>
      <c r="F137" s="90"/>
      <c r="G137" s="2267"/>
      <c r="H137" s="2268"/>
      <c r="I137" s="2268"/>
      <c r="J137" s="2268"/>
      <c r="K137" s="2268"/>
      <c r="L137" s="211"/>
      <c r="M137" s="76"/>
      <c r="N137" s="76"/>
      <c r="O137" s="76"/>
      <c r="P137" s="76"/>
      <c r="Q137" s="76"/>
    </row>
    <row r="138" spans="1:17" ht="15.75">
      <c r="A138" s="76"/>
      <c r="B138" s="90"/>
      <c r="C138" s="2269">
        <v>3</v>
      </c>
      <c r="D138" s="5852" t="s">
        <v>193</v>
      </c>
      <c r="E138" s="5852"/>
      <c r="F138" s="5852"/>
      <c r="G138" s="2270">
        <f>(H138*H127)+(I138*I127)+(J138*J127)+(K138*K127)+(L138*L127)</f>
        <v>208.60000000000002</v>
      </c>
      <c r="H138" s="2271">
        <v>0.06</v>
      </c>
      <c r="I138" s="2271">
        <v>0.08</v>
      </c>
      <c r="J138" s="2271">
        <v>0.15</v>
      </c>
      <c r="K138" s="2271">
        <v>0.2</v>
      </c>
      <c r="L138" s="214">
        <v>0.1</v>
      </c>
      <c r="M138" s="76"/>
      <c r="N138" s="76"/>
      <c r="O138" s="76"/>
      <c r="P138" s="76"/>
      <c r="Q138" s="76"/>
    </row>
    <row r="139" spans="1:17">
      <c r="A139" s="76"/>
      <c r="B139" s="90"/>
      <c r="C139" s="2266"/>
      <c r="D139" s="2272"/>
      <c r="E139" s="2273"/>
      <c r="F139" s="2274"/>
      <c r="G139" s="2261"/>
      <c r="H139" s="2268"/>
      <c r="I139" s="2268"/>
      <c r="J139" s="2268"/>
      <c r="K139" s="2268"/>
      <c r="L139" s="211"/>
      <c r="M139" s="76"/>
      <c r="N139" s="76"/>
      <c r="O139" s="76"/>
      <c r="P139" s="76"/>
      <c r="Q139" s="76"/>
    </row>
    <row r="140" spans="1:17" ht="15.75">
      <c r="A140" s="76"/>
      <c r="B140" s="90"/>
      <c r="C140" s="2269">
        <v>4</v>
      </c>
      <c r="D140" s="5852" t="s">
        <v>194</v>
      </c>
      <c r="E140" s="5852"/>
      <c r="F140" s="5852"/>
      <c r="G140" s="2270">
        <f>(H140*H127)+(I140*I127)+(J140*J127)+(K140*K127)+(L140*L127)</f>
        <v>213.5</v>
      </c>
      <c r="H140" s="2271">
        <v>0.06</v>
      </c>
      <c r="I140" s="2271">
        <v>0.1</v>
      </c>
      <c r="J140" s="2271">
        <v>0.12</v>
      </c>
      <c r="K140" s="2271">
        <v>0.15</v>
      </c>
      <c r="L140" s="214">
        <v>0.12</v>
      </c>
      <c r="M140" s="76"/>
      <c r="N140" s="76"/>
      <c r="O140" s="76"/>
      <c r="P140" s="76"/>
      <c r="Q140" s="76"/>
    </row>
    <row r="141" spans="1:17">
      <c r="A141" s="76"/>
      <c r="B141" s="90"/>
      <c r="C141" s="2266"/>
      <c r="D141" s="2272"/>
      <c r="E141" s="2273"/>
      <c r="F141" s="2274"/>
      <c r="G141" s="2261"/>
      <c r="H141" s="2268"/>
      <c r="I141" s="2268"/>
      <c r="J141" s="2268"/>
      <c r="K141" s="2268"/>
      <c r="L141" s="211"/>
      <c r="M141" s="76"/>
      <c r="N141" s="76"/>
      <c r="O141" s="76"/>
      <c r="P141" s="76"/>
      <c r="Q141" s="76"/>
    </row>
    <row r="142" spans="1:17" ht="15.75">
      <c r="A142" s="76"/>
      <c r="B142" s="90"/>
      <c r="C142" s="2269">
        <v>5</v>
      </c>
      <c r="D142" s="5852" t="s">
        <v>139</v>
      </c>
      <c r="E142" s="5852"/>
      <c r="F142" s="5852"/>
      <c r="G142" s="2270">
        <f>(H142*H127)+(I142*I127)+(J142*J127)+(K142*K127)+(L142*L127)</f>
        <v>237.5</v>
      </c>
      <c r="H142" s="2271">
        <v>0.06</v>
      </c>
      <c r="I142" s="2271">
        <v>0.1</v>
      </c>
      <c r="J142" s="2271">
        <v>0.15</v>
      </c>
      <c r="K142" s="2271">
        <v>0.2</v>
      </c>
      <c r="L142" s="214">
        <v>0.15</v>
      </c>
      <c r="M142" s="76"/>
      <c r="N142" s="76"/>
      <c r="O142" s="76"/>
      <c r="P142" s="76"/>
      <c r="Q142" s="76"/>
    </row>
    <row r="143" spans="1:17" ht="15.75" thickBot="1">
      <c r="A143" s="76"/>
      <c r="B143" s="90"/>
      <c r="C143" s="2275"/>
      <c r="D143" s="2276"/>
      <c r="E143" s="2277"/>
      <c r="F143" s="2278"/>
      <c r="G143" s="2279"/>
      <c r="H143" s="2280"/>
      <c r="I143" s="2280"/>
      <c r="J143" s="2281"/>
      <c r="K143" s="2281"/>
      <c r="L143" s="2282"/>
      <c r="M143" s="76"/>
      <c r="N143" s="76"/>
      <c r="O143" s="76"/>
      <c r="P143" s="76"/>
      <c r="Q143" s="76"/>
    </row>
    <row r="144" spans="1:17">
      <c r="A144" s="76"/>
      <c r="B144" s="90"/>
      <c r="C144" s="90"/>
      <c r="D144" s="90"/>
      <c r="E144" s="90"/>
      <c r="F144" s="90"/>
      <c r="G144" s="90"/>
      <c r="H144" s="90"/>
      <c r="I144" s="90"/>
      <c r="J144" s="90"/>
      <c r="K144" s="90"/>
      <c r="L144" s="90"/>
      <c r="M144" s="76"/>
      <c r="N144" s="76"/>
      <c r="O144" s="76"/>
      <c r="P144" s="76"/>
      <c r="Q144" s="76"/>
    </row>
    <row r="145" spans="1:17" ht="15.75" thickBot="1">
      <c r="A145" s="76"/>
      <c r="B145" s="90"/>
      <c r="C145" s="90"/>
      <c r="D145" s="90"/>
      <c r="E145" s="90"/>
      <c r="F145" s="90"/>
      <c r="G145" s="90"/>
      <c r="H145" s="90"/>
      <c r="I145" s="90"/>
      <c r="J145" s="90"/>
      <c r="K145" s="90"/>
      <c r="L145" s="90"/>
      <c r="M145" s="76"/>
      <c r="N145" s="76"/>
      <c r="O145" s="76"/>
      <c r="P145" s="76"/>
      <c r="Q145" s="76"/>
    </row>
    <row r="146" spans="1:17" ht="18">
      <c r="A146" s="76"/>
      <c r="B146" s="90"/>
      <c r="C146" s="5853" t="s">
        <v>195</v>
      </c>
      <c r="D146" s="5854"/>
      <c r="E146" s="5854"/>
      <c r="F146" s="5854"/>
      <c r="G146" s="5854"/>
      <c r="H146" s="5854"/>
      <c r="I146" s="5854"/>
      <c r="J146" s="5854"/>
      <c r="K146" s="5854"/>
      <c r="L146" s="5855"/>
      <c r="M146" s="76"/>
      <c r="N146" s="76"/>
      <c r="O146" s="76"/>
      <c r="P146" s="76"/>
      <c r="Q146" s="76"/>
    </row>
    <row r="147" spans="1:17">
      <c r="A147" s="76"/>
      <c r="B147" s="90"/>
      <c r="C147" s="2283" t="s">
        <v>196</v>
      </c>
      <c r="D147" s="2284"/>
      <c r="E147" s="2284"/>
      <c r="F147" s="2284"/>
      <c r="G147" s="2284"/>
      <c r="H147" s="2284"/>
      <c r="I147" s="2284"/>
      <c r="J147" s="2285"/>
      <c r="K147" s="2285"/>
      <c r="L147" s="2286"/>
      <c r="M147" s="76"/>
      <c r="N147" s="76"/>
      <c r="O147" s="76"/>
      <c r="P147" s="76"/>
      <c r="Q147" s="76"/>
    </row>
    <row r="148" spans="1:17">
      <c r="A148" s="76"/>
      <c r="B148" s="90"/>
      <c r="C148" s="5856" t="s">
        <v>197</v>
      </c>
      <c r="D148" s="5857"/>
      <c r="E148" s="5857"/>
      <c r="F148" s="5857"/>
      <c r="G148" s="5857"/>
      <c r="H148" s="5857"/>
      <c r="I148" s="5857"/>
      <c r="J148" s="5857"/>
      <c r="K148" s="5857"/>
      <c r="L148" s="5858"/>
      <c r="M148" s="76"/>
      <c r="N148" s="76"/>
      <c r="O148" s="76"/>
      <c r="P148" s="76"/>
      <c r="Q148" s="76"/>
    </row>
    <row r="149" spans="1:17">
      <c r="A149" s="76"/>
      <c r="B149" s="90"/>
      <c r="C149" s="5856"/>
      <c r="D149" s="5857"/>
      <c r="E149" s="5857"/>
      <c r="F149" s="5857"/>
      <c r="G149" s="5857"/>
      <c r="H149" s="5857"/>
      <c r="I149" s="5857"/>
      <c r="J149" s="5857"/>
      <c r="K149" s="5857"/>
      <c r="L149" s="5858"/>
      <c r="M149" s="76"/>
      <c r="N149" s="76"/>
      <c r="O149" s="76"/>
      <c r="P149" s="76"/>
      <c r="Q149" s="76"/>
    </row>
    <row r="150" spans="1:17">
      <c r="A150" s="76"/>
      <c r="B150" s="90"/>
      <c r="C150" s="5856"/>
      <c r="D150" s="5857"/>
      <c r="E150" s="5857"/>
      <c r="F150" s="5857"/>
      <c r="G150" s="5857"/>
      <c r="H150" s="5857"/>
      <c r="I150" s="5857"/>
      <c r="J150" s="5857"/>
      <c r="K150" s="5857"/>
      <c r="L150" s="5858"/>
      <c r="M150" s="76"/>
      <c r="N150" s="76"/>
      <c r="O150" s="76"/>
      <c r="P150" s="76"/>
      <c r="Q150" s="76"/>
    </row>
    <row r="151" spans="1:17">
      <c r="A151" s="76"/>
      <c r="B151" s="90"/>
      <c r="C151" s="5856"/>
      <c r="D151" s="5857"/>
      <c r="E151" s="5857"/>
      <c r="F151" s="5857"/>
      <c r="G151" s="5857"/>
      <c r="H151" s="5857"/>
      <c r="I151" s="5857"/>
      <c r="J151" s="5857"/>
      <c r="K151" s="5857"/>
      <c r="L151" s="5858"/>
      <c r="M151" s="76"/>
      <c r="N151" s="76"/>
      <c r="O151" s="76"/>
      <c r="P151" s="76"/>
      <c r="Q151" s="76"/>
    </row>
    <row r="152" spans="1:17">
      <c r="A152" s="76"/>
      <c r="B152" s="90"/>
      <c r="C152" s="5856" t="s">
        <v>198</v>
      </c>
      <c r="D152" s="5857"/>
      <c r="E152" s="5857"/>
      <c r="F152" s="5857"/>
      <c r="G152" s="5857"/>
      <c r="H152" s="5857"/>
      <c r="I152" s="5857"/>
      <c r="J152" s="5857"/>
      <c r="K152" s="5857"/>
      <c r="L152" s="5858"/>
      <c r="M152" s="76"/>
      <c r="N152" s="76"/>
      <c r="O152" s="76"/>
      <c r="P152" s="76"/>
      <c r="Q152" s="76"/>
    </row>
    <row r="153" spans="1:17">
      <c r="A153" s="76"/>
      <c r="B153" s="90"/>
      <c r="C153" s="5856"/>
      <c r="D153" s="5857"/>
      <c r="E153" s="5857"/>
      <c r="F153" s="5857"/>
      <c r="G153" s="5857"/>
      <c r="H153" s="5857"/>
      <c r="I153" s="5857"/>
      <c r="J153" s="5857"/>
      <c r="K153" s="5857"/>
      <c r="L153" s="5858"/>
      <c r="M153" s="76"/>
      <c r="N153" s="76"/>
      <c r="O153" s="76"/>
      <c r="P153" s="76"/>
      <c r="Q153" s="76"/>
    </row>
    <row r="154" spans="1:17">
      <c r="A154" s="76"/>
      <c r="B154" s="90"/>
      <c r="C154" s="5856"/>
      <c r="D154" s="5857"/>
      <c r="E154" s="5857"/>
      <c r="F154" s="5857"/>
      <c r="G154" s="5857"/>
      <c r="H154" s="5857"/>
      <c r="I154" s="5857"/>
      <c r="J154" s="5857"/>
      <c r="K154" s="5857"/>
      <c r="L154" s="5858"/>
      <c r="M154" s="76"/>
      <c r="N154" s="76"/>
      <c r="O154" s="76"/>
      <c r="P154" s="76"/>
      <c r="Q154" s="76"/>
    </row>
    <row r="155" spans="1:17">
      <c r="A155" s="76"/>
      <c r="B155" s="90"/>
      <c r="C155" s="5859"/>
      <c r="D155" s="5860"/>
      <c r="E155" s="5860"/>
      <c r="F155" s="5860"/>
      <c r="G155" s="5860"/>
      <c r="H155" s="5860"/>
      <c r="I155" s="5860"/>
      <c r="J155" s="5860"/>
      <c r="K155" s="5860"/>
      <c r="L155" s="5861"/>
      <c r="M155" s="76"/>
      <c r="N155" s="76"/>
      <c r="O155" s="76"/>
      <c r="P155" s="76"/>
      <c r="Q155" s="76"/>
    </row>
    <row r="156" spans="1:17">
      <c r="A156" s="76"/>
      <c r="B156" s="90"/>
      <c r="C156" s="5863" t="s">
        <v>199</v>
      </c>
      <c r="D156" s="5864"/>
      <c r="E156" s="5864"/>
      <c r="F156" s="5864"/>
      <c r="G156" s="5865" t="s">
        <v>200</v>
      </c>
      <c r="H156" s="5865"/>
      <c r="I156" s="5866">
        <v>0.09</v>
      </c>
      <c r="J156" s="5867" t="s">
        <v>201</v>
      </c>
      <c r="K156" s="5867"/>
      <c r="L156" s="5868">
        <v>0.12</v>
      </c>
      <c r="M156" s="76"/>
      <c r="N156" s="76"/>
      <c r="O156" s="76"/>
      <c r="P156" s="76"/>
      <c r="Q156" s="76"/>
    </row>
    <row r="157" spans="1:17">
      <c r="A157" s="76"/>
      <c r="B157" s="90"/>
      <c r="C157" s="5863"/>
      <c r="D157" s="5864"/>
      <c r="E157" s="5864"/>
      <c r="F157" s="5864"/>
      <c r="G157" s="5865"/>
      <c r="H157" s="5865"/>
      <c r="I157" s="5866"/>
      <c r="J157" s="5867"/>
      <c r="K157" s="5867"/>
      <c r="L157" s="5868"/>
      <c r="M157" s="76"/>
      <c r="N157" s="76"/>
      <c r="O157" s="76"/>
      <c r="P157" s="76"/>
      <c r="Q157" s="76"/>
    </row>
    <row r="158" spans="1:17" ht="18">
      <c r="A158" s="76"/>
      <c r="B158" s="90"/>
      <c r="C158" s="2287"/>
      <c r="D158" s="2288"/>
      <c r="E158" s="2288"/>
      <c r="F158" s="2288"/>
      <c r="G158" s="2289"/>
      <c r="H158" s="2289"/>
      <c r="I158" s="2290"/>
      <c r="J158" s="2291"/>
      <c r="K158" s="2291"/>
      <c r="L158" s="231"/>
      <c r="M158" s="76"/>
      <c r="N158" s="76"/>
      <c r="O158" s="76"/>
      <c r="P158" s="76"/>
      <c r="Q158" s="76"/>
    </row>
    <row r="159" spans="1:17">
      <c r="A159" s="76"/>
      <c r="B159" s="90"/>
      <c r="C159" s="5869" t="str">
        <f>IF(E159="","produit à servir","produits entiers à couper en ")</f>
        <v xml:space="preserve">produits entiers à couper en </v>
      </c>
      <c r="D159" s="5870"/>
      <c r="E159" s="5871">
        <f>IF(K166=1,"",K166)</f>
        <v>1.5</v>
      </c>
      <c r="F159" s="5862">
        <f>LARGE(F167:F171,1)</f>
        <v>3</v>
      </c>
      <c r="G159" s="5862" t="s">
        <v>202</v>
      </c>
      <c r="H159" s="5862" t="s">
        <v>203</v>
      </c>
      <c r="I159" s="5862">
        <f>LARGE(G167:G171,1)</f>
        <v>2</v>
      </c>
      <c r="J159" s="5862" t="s">
        <v>204</v>
      </c>
      <c r="K159" s="2292"/>
      <c r="L159" s="2293"/>
      <c r="M159" s="76"/>
      <c r="N159" s="76"/>
      <c r="O159" s="76"/>
      <c r="P159" s="76"/>
      <c r="Q159" s="76"/>
    </row>
    <row r="160" spans="1:17">
      <c r="A160" s="76"/>
      <c r="B160" s="90"/>
      <c r="C160" s="5869"/>
      <c r="D160" s="5870"/>
      <c r="E160" s="5871"/>
      <c r="F160" s="5862"/>
      <c r="G160" s="5862"/>
      <c r="H160" s="5862"/>
      <c r="I160" s="5862"/>
      <c r="J160" s="5862"/>
      <c r="K160" s="2292"/>
      <c r="L160" s="2293"/>
      <c r="M160" s="76"/>
      <c r="N160" s="76"/>
      <c r="O160" s="76"/>
      <c r="P160" s="76"/>
      <c r="Q160" s="76"/>
    </row>
    <row r="161" spans="1:17" ht="15.75">
      <c r="A161" s="76"/>
      <c r="B161" s="90"/>
      <c r="C161" s="2294"/>
      <c r="D161" s="2295"/>
      <c r="E161" s="2296"/>
      <c r="F161" s="2205"/>
      <c r="G161" s="2205"/>
      <c r="H161" s="2205"/>
      <c r="I161" s="2205"/>
      <c r="J161" s="2225"/>
      <c r="K161" s="2297"/>
      <c r="L161" s="2298"/>
      <c r="M161" s="76"/>
      <c r="N161" s="76"/>
      <c r="O161" s="76"/>
      <c r="P161" s="76"/>
      <c r="Q161" s="76"/>
    </row>
    <row r="162" spans="1:17">
      <c r="A162" s="76"/>
      <c r="B162" s="90"/>
      <c r="C162" s="5888" t="str">
        <f>IF(D162="","MOINS","Servir ")</f>
        <v xml:space="preserve">Servir </v>
      </c>
      <c r="D162" s="5892">
        <f>IF(F159-1=0,"",F159-1)</f>
        <v>2</v>
      </c>
      <c r="E162" s="5890" t="str">
        <f>IF(D162="","",IF(G162=1,"produits entiers de","produits coupés en "))</f>
        <v>produits entiers de</v>
      </c>
      <c r="F162" s="5890"/>
      <c r="G162" s="5892">
        <f>IF(D162="","",I159/D162)</f>
        <v>1</v>
      </c>
      <c r="H162" s="5862" t="str">
        <f>IF(D162="","","parts")</f>
        <v>parts</v>
      </c>
      <c r="I162" s="5890" t="str">
        <f>IF(D162="","","grammage unitaire")</f>
        <v>grammage unitaire</v>
      </c>
      <c r="J162" s="5890"/>
      <c r="K162" s="5886">
        <f>IF(D162="","",I156/G162)</f>
        <v>0.09</v>
      </c>
      <c r="L162" s="5887"/>
      <c r="M162" s="76"/>
      <c r="N162" s="76"/>
      <c r="O162" s="76"/>
      <c r="P162" s="76"/>
      <c r="Q162" s="76"/>
    </row>
    <row r="163" spans="1:17">
      <c r="A163" s="76"/>
      <c r="B163" s="90"/>
      <c r="C163" s="5888"/>
      <c r="D163" s="5892"/>
      <c r="E163" s="5890"/>
      <c r="F163" s="5890"/>
      <c r="G163" s="5892"/>
      <c r="H163" s="5862"/>
      <c r="I163" s="5890"/>
      <c r="J163" s="5890"/>
      <c r="K163" s="5886"/>
      <c r="L163" s="5887"/>
      <c r="M163" s="76"/>
      <c r="N163" s="76"/>
      <c r="O163" s="76"/>
      <c r="P163" s="76"/>
      <c r="Q163" s="76"/>
    </row>
    <row r="164" spans="1:17">
      <c r="A164" s="76"/>
      <c r="B164" s="90"/>
      <c r="C164" s="5888" t="str">
        <f>IF(D162="","","plus")</f>
        <v>plus</v>
      </c>
      <c r="D164" s="5889">
        <f>IF(D162="","",F159-D162)</f>
        <v>1</v>
      </c>
      <c r="E164" s="5890" t="str">
        <f>IF(D164="","","produit coupé en ")</f>
        <v xml:space="preserve">produit coupé en </v>
      </c>
      <c r="F164" s="5890"/>
      <c r="G164" s="5889">
        <f>IF(E164="","",I159)</f>
        <v>2</v>
      </c>
      <c r="H164" s="5862" t="str">
        <f>IF(E164="","","parts")</f>
        <v>parts</v>
      </c>
      <c r="I164" s="2299"/>
      <c r="J164" s="5891" t="str">
        <f>IF(D164="","moins"," de")</f>
        <v xml:space="preserve"> de</v>
      </c>
      <c r="K164" s="5886">
        <f>IF(E164="",I156-L156,I156/G164)</f>
        <v>4.4999999999999998E-2</v>
      </c>
      <c r="L164" s="5887"/>
      <c r="M164" s="76"/>
      <c r="N164" s="76"/>
      <c r="O164" s="76"/>
      <c r="P164" s="76"/>
      <c r="Q164" s="76"/>
    </row>
    <row r="165" spans="1:17">
      <c r="A165" s="76"/>
      <c r="B165" s="90"/>
      <c r="C165" s="5888"/>
      <c r="D165" s="5889"/>
      <c r="E165" s="5890"/>
      <c r="F165" s="5890"/>
      <c r="G165" s="5889"/>
      <c r="H165" s="5862"/>
      <c r="I165" s="2299"/>
      <c r="J165" s="5891"/>
      <c r="K165" s="5886"/>
      <c r="L165" s="5887"/>
      <c r="M165" s="76"/>
      <c r="N165" s="76"/>
      <c r="O165" s="76"/>
      <c r="P165" s="76"/>
      <c r="Q165" s="76"/>
    </row>
    <row r="166" spans="1:17" ht="22.5">
      <c r="A166" s="76"/>
      <c r="B166" s="90"/>
      <c r="C166" s="2300" t="s">
        <v>205</v>
      </c>
      <c r="D166" s="2301" t="s">
        <v>206</v>
      </c>
      <c r="E166" s="2301" t="s">
        <v>207</v>
      </c>
      <c r="F166" s="2302" t="s">
        <v>208</v>
      </c>
      <c r="G166" s="2302"/>
      <c r="H166" s="2303" t="s">
        <v>209</v>
      </c>
      <c r="I166" s="2304" t="s">
        <v>203</v>
      </c>
      <c r="J166" s="2304"/>
      <c r="K166" s="2305">
        <f>LARGE(L167:L171,1)</f>
        <v>1.5</v>
      </c>
      <c r="L166" s="247">
        <f>SMALL(E167:E171,COUNTIF(E167:E171,0)+1)</f>
        <v>3.0000000000000027E-2</v>
      </c>
      <c r="M166" s="76"/>
      <c r="N166" s="76"/>
      <c r="O166" s="76"/>
      <c r="P166" s="76"/>
      <c r="Q166" s="76"/>
    </row>
    <row r="167" spans="1:17">
      <c r="A167" s="76"/>
      <c r="B167" s="90"/>
      <c r="C167" s="2306">
        <f>L156*I167</f>
        <v>0</v>
      </c>
      <c r="D167" s="2307">
        <f>I156*H167</f>
        <v>0.09</v>
      </c>
      <c r="E167" s="2307">
        <f>D167-C167</f>
        <v>0.09</v>
      </c>
      <c r="F167" s="2308">
        <f>IF(E167=L166,H167,0)</f>
        <v>0</v>
      </c>
      <c r="G167" s="2308">
        <f>IF(F167&gt;0,I167,0)</f>
        <v>0</v>
      </c>
      <c r="H167" s="2305">
        <v>1</v>
      </c>
      <c r="I167" s="2309">
        <f>INT(J167)</f>
        <v>0</v>
      </c>
      <c r="J167" s="2309">
        <f>D167/L156</f>
        <v>0.75</v>
      </c>
      <c r="K167" s="2305">
        <f>IF(F167=0,0,F167/G167)</f>
        <v>0</v>
      </c>
      <c r="L167" s="2310">
        <f>ROUNDDOWN(K167,1)</f>
        <v>0</v>
      </c>
      <c r="M167" s="76"/>
      <c r="N167" s="76"/>
      <c r="O167" s="76"/>
      <c r="P167" s="76"/>
      <c r="Q167" s="76"/>
    </row>
    <row r="168" spans="1:17">
      <c r="A168" s="76"/>
      <c r="B168" s="90"/>
      <c r="C168" s="2306">
        <f>L156*I168</f>
        <v>0.12</v>
      </c>
      <c r="D168" s="2307">
        <f>I156*H168</f>
        <v>0.18</v>
      </c>
      <c r="E168" s="2307">
        <f>D168-C168</f>
        <v>0.06</v>
      </c>
      <c r="F168" s="2308">
        <f>IF(E168=L166,H168,0)</f>
        <v>0</v>
      </c>
      <c r="G168" s="2308">
        <f>IF(F168&gt;0,I168,0)</f>
        <v>0</v>
      </c>
      <c r="H168" s="2305">
        <v>2</v>
      </c>
      <c r="I168" s="2309">
        <f>INT(J168)</f>
        <v>1</v>
      </c>
      <c r="J168" s="2309">
        <f>D168/L156</f>
        <v>1.5</v>
      </c>
      <c r="K168" s="2305">
        <f>IF(F168=0,0,F168/G168)</f>
        <v>0</v>
      </c>
      <c r="L168" s="2310">
        <f>ROUNDDOWN(K168,1)</f>
        <v>0</v>
      </c>
      <c r="M168" s="76"/>
      <c r="N168" s="76"/>
      <c r="O168" s="76"/>
      <c r="P168" s="76"/>
      <c r="Q168" s="76"/>
    </row>
    <row r="169" spans="1:17">
      <c r="A169" s="76"/>
      <c r="B169" s="90"/>
      <c r="C169" s="2306">
        <f>L156*I169</f>
        <v>0.24</v>
      </c>
      <c r="D169" s="2307">
        <f>I156*H169</f>
        <v>0.27</v>
      </c>
      <c r="E169" s="2307">
        <f>D169-C169</f>
        <v>3.0000000000000027E-2</v>
      </c>
      <c r="F169" s="2308">
        <f>IF(E169=L166,H169,0)</f>
        <v>3</v>
      </c>
      <c r="G169" s="2308">
        <f>IF(F169&gt;0,I169,0)</f>
        <v>2</v>
      </c>
      <c r="H169" s="2305">
        <v>3</v>
      </c>
      <c r="I169" s="2309">
        <f>INT(J169)</f>
        <v>2</v>
      </c>
      <c r="J169" s="2309">
        <f>D169/L156</f>
        <v>2.2500000000000004</v>
      </c>
      <c r="K169" s="2305">
        <f>IF(F169=0,0,F169/G169)</f>
        <v>1.5</v>
      </c>
      <c r="L169" s="2310">
        <f>ROUNDDOWN(K169,1)</f>
        <v>1.5</v>
      </c>
      <c r="M169" s="76"/>
      <c r="N169" s="76"/>
      <c r="O169" s="76"/>
      <c r="P169" s="76"/>
      <c r="Q169" s="76"/>
    </row>
    <row r="170" spans="1:17">
      <c r="A170" s="76"/>
      <c r="B170" s="90"/>
      <c r="C170" s="2306">
        <f>L156*I170</f>
        <v>0.36</v>
      </c>
      <c r="D170" s="2307">
        <f>I156*H170</f>
        <v>0.36</v>
      </c>
      <c r="E170" s="2307">
        <f>D170-C170</f>
        <v>0</v>
      </c>
      <c r="F170" s="2308">
        <f>IF(E170=L166,H170,0)</f>
        <v>0</v>
      </c>
      <c r="G170" s="2308">
        <f>IF(F170&gt;0,I170,0)</f>
        <v>0</v>
      </c>
      <c r="H170" s="2305">
        <v>4</v>
      </c>
      <c r="I170" s="2309">
        <f>INT(J170)</f>
        <v>3</v>
      </c>
      <c r="J170" s="2309">
        <f>D170/L156</f>
        <v>3</v>
      </c>
      <c r="K170" s="2305">
        <f>IF(F170=0,0,F170/G170)</f>
        <v>0</v>
      </c>
      <c r="L170" s="2310">
        <f>ROUNDDOWN(K170,1)</f>
        <v>0</v>
      </c>
      <c r="M170" s="76"/>
      <c r="N170" s="76"/>
      <c r="O170" s="76"/>
      <c r="P170" s="76"/>
      <c r="Q170" s="76"/>
    </row>
    <row r="171" spans="1:17" ht="15.75" thickBot="1">
      <c r="A171" s="76"/>
      <c r="B171" s="90"/>
      <c r="C171" s="911">
        <f>L156*I171</f>
        <v>0.36</v>
      </c>
      <c r="D171" s="2311">
        <f>I156*H171</f>
        <v>0.44999999999999996</v>
      </c>
      <c r="E171" s="2311">
        <f>D171-C171</f>
        <v>8.9999999999999969E-2</v>
      </c>
      <c r="F171" s="2312">
        <f>IF(E171=L166,H171,0)</f>
        <v>0</v>
      </c>
      <c r="G171" s="2312">
        <f>IF(F171&gt;0,I171,0)</f>
        <v>0</v>
      </c>
      <c r="H171" s="2313">
        <v>5</v>
      </c>
      <c r="I171" s="2314">
        <f>INT(J171)</f>
        <v>3</v>
      </c>
      <c r="J171" s="2314">
        <f>D171/L156</f>
        <v>3.7499999999999996</v>
      </c>
      <c r="K171" s="2313">
        <f>IF(F171=0,0,F171/G171)</f>
        <v>0</v>
      </c>
      <c r="L171" s="2315">
        <f>ROUNDDOWN(K171,1)</f>
        <v>0</v>
      </c>
      <c r="M171" s="76"/>
      <c r="N171" s="76"/>
      <c r="O171" s="76"/>
      <c r="P171" s="76"/>
      <c r="Q171" s="76"/>
    </row>
    <row r="172" spans="1:17">
      <c r="A172" s="76"/>
      <c r="B172" s="90"/>
      <c r="C172" s="90"/>
      <c r="D172" s="90"/>
      <c r="E172" s="90"/>
      <c r="F172" s="90"/>
      <c r="G172" s="90"/>
      <c r="H172" s="90"/>
      <c r="I172" s="90"/>
      <c r="J172" s="90"/>
      <c r="K172" s="90"/>
      <c r="L172" s="90"/>
      <c r="M172" s="76"/>
      <c r="N172" s="76"/>
      <c r="O172" s="76"/>
      <c r="P172" s="76"/>
      <c r="Q172" s="76"/>
    </row>
    <row r="173" spans="1:17">
      <c r="A173" s="76"/>
      <c r="B173" s="90"/>
      <c r="C173" s="90"/>
      <c r="D173" s="90"/>
      <c r="E173" s="90"/>
      <c r="F173" s="90"/>
      <c r="G173" s="90"/>
      <c r="H173" s="90"/>
      <c r="I173" s="90"/>
      <c r="J173" s="90"/>
      <c r="K173" s="90"/>
      <c r="L173" s="90"/>
      <c r="M173" s="76"/>
      <c r="N173" s="76"/>
      <c r="O173" s="76"/>
      <c r="P173" s="76"/>
      <c r="Q173" s="76"/>
    </row>
    <row r="174" spans="1:17" ht="18">
      <c r="A174" s="76"/>
      <c r="B174" s="90"/>
      <c r="C174" s="5872" t="s">
        <v>210</v>
      </c>
      <c r="D174" s="5873"/>
      <c r="E174" s="5873"/>
      <c r="F174" s="5873"/>
      <c r="G174" s="5873"/>
      <c r="H174" s="5873"/>
      <c r="I174" s="5873"/>
      <c r="J174" s="5873"/>
      <c r="K174" s="5873"/>
      <c r="L174" s="5873"/>
      <c r="M174" s="5874"/>
      <c r="N174" s="76"/>
      <c r="O174" s="76"/>
      <c r="P174" s="76"/>
      <c r="Q174" s="76"/>
    </row>
    <row r="175" spans="1:17" ht="15.75">
      <c r="A175" s="76"/>
      <c r="B175" s="90"/>
      <c r="C175" s="5875" t="s">
        <v>771</v>
      </c>
      <c r="D175" s="5876"/>
      <c r="E175" s="5876"/>
      <c r="F175" s="5876"/>
      <c r="G175" s="5876"/>
      <c r="H175" s="5876"/>
      <c r="I175" s="5876"/>
      <c r="J175" s="5876"/>
      <c r="K175" s="5876"/>
      <c r="L175" s="5876"/>
      <c r="M175" s="5877"/>
      <c r="N175" s="76"/>
      <c r="O175" s="76"/>
      <c r="P175" s="76"/>
      <c r="Q175" s="76"/>
    </row>
    <row r="176" spans="1:17" ht="15.75">
      <c r="A176" s="76"/>
      <c r="B176" s="90"/>
      <c r="C176" s="922"/>
      <c r="D176" s="2316"/>
      <c r="E176" s="5878" t="s">
        <v>211</v>
      </c>
      <c r="F176" s="5878"/>
      <c r="G176" s="5878"/>
      <c r="H176" s="5878"/>
      <c r="I176" s="5878"/>
      <c r="J176" s="5878"/>
      <c r="K176" s="5878"/>
      <c r="L176" s="5878"/>
      <c r="M176" s="5879"/>
      <c r="N176" s="76"/>
      <c r="O176" s="76"/>
      <c r="P176" s="76"/>
      <c r="Q176" s="76"/>
    </row>
    <row r="177" spans="1:17">
      <c r="A177" s="76"/>
      <c r="B177" s="90"/>
      <c r="C177" s="5880" t="s">
        <v>212</v>
      </c>
      <c r="D177" s="5881"/>
      <c r="E177" s="5881"/>
      <c r="F177" s="5881"/>
      <c r="G177" s="5881"/>
      <c r="H177" s="5881"/>
      <c r="I177" s="5881"/>
      <c r="J177" s="5881"/>
      <c r="K177" s="5881"/>
      <c r="L177" s="5881"/>
      <c r="M177" s="5882"/>
      <c r="N177" s="76"/>
      <c r="O177" s="76"/>
      <c r="P177" s="76"/>
      <c r="Q177" s="76"/>
    </row>
    <row r="178" spans="1:17">
      <c r="A178" s="76"/>
      <c r="B178" s="90"/>
      <c r="C178" s="5883" t="s">
        <v>213</v>
      </c>
      <c r="D178" s="5884"/>
      <c r="E178" s="5885" t="s">
        <v>214</v>
      </c>
      <c r="F178" s="5885"/>
      <c r="G178" s="77"/>
      <c r="H178" s="90"/>
      <c r="I178" s="90"/>
      <c r="J178" s="77"/>
      <c r="K178" s="2317"/>
      <c r="L178" s="77"/>
      <c r="M178" s="2221"/>
      <c r="N178" s="76"/>
      <c r="O178" s="76"/>
      <c r="P178" s="76"/>
      <c r="Q178" s="76"/>
    </row>
    <row r="179" spans="1:17">
      <c r="A179" s="76"/>
      <c r="B179" s="90"/>
      <c r="C179" s="5883"/>
      <c r="D179" s="5884"/>
      <c r="E179" s="5885"/>
      <c r="F179" s="5885"/>
      <c r="G179" s="77"/>
      <c r="H179" s="90"/>
      <c r="I179" s="90"/>
      <c r="J179" s="77"/>
      <c r="K179" s="2317"/>
      <c r="L179" s="77"/>
      <c r="M179" s="2221"/>
      <c r="N179" s="76"/>
      <c r="O179" s="76"/>
      <c r="P179" s="76"/>
      <c r="Q179" s="76"/>
    </row>
    <row r="180" spans="1:17">
      <c r="A180" s="76"/>
      <c r="B180" s="90"/>
      <c r="C180" s="5895">
        <v>10</v>
      </c>
      <c r="D180" s="5896"/>
      <c r="E180" s="5896">
        <v>0.1</v>
      </c>
      <c r="F180" s="5896"/>
      <c r="G180" s="77"/>
      <c r="H180" s="90"/>
      <c r="I180" s="90"/>
      <c r="J180" s="77"/>
      <c r="K180" s="2318" t="s">
        <v>215</v>
      </c>
      <c r="L180" s="2319">
        <f>C180/E180</f>
        <v>100</v>
      </c>
      <c r="M180" s="2221"/>
      <c r="N180" s="76"/>
      <c r="O180" s="76"/>
      <c r="P180" s="76"/>
      <c r="Q180" s="76"/>
    </row>
    <row r="181" spans="1:17">
      <c r="A181" s="76"/>
      <c r="B181" s="90"/>
      <c r="C181" s="5895">
        <v>1</v>
      </c>
      <c r="D181" s="5896"/>
      <c r="E181" s="5896">
        <v>7.0000000000000007E-2</v>
      </c>
      <c r="F181" s="5896"/>
      <c r="G181" s="77"/>
      <c r="H181" s="90"/>
      <c r="I181" s="90"/>
      <c r="J181" s="77"/>
      <c r="K181" s="2318" t="s">
        <v>215</v>
      </c>
      <c r="L181" s="2319">
        <f>C181/E181</f>
        <v>14.285714285714285</v>
      </c>
      <c r="M181" s="2221"/>
      <c r="N181" s="76"/>
      <c r="O181" s="76"/>
      <c r="P181" s="76"/>
      <c r="Q181" s="76"/>
    </row>
    <row r="182" spans="1:17">
      <c r="A182" s="76"/>
      <c r="B182" s="90"/>
      <c r="C182" s="261"/>
      <c r="E182" s="2320"/>
      <c r="G182" s="77"/>
      <c r="H182" s="90"/>
      <c r="I182" s="90"/>
      <c r="J182" s="77"/>
      <c r="K182" s="77"/>
      <c r="L182" s="77"/>
      <c r="M182" s="2221"/>
      <c r="N182" s="76"/>
      <c r="O182" s="76"/>
      <c r="P182" s="76"/>
      <c r="Q182" s="76"/>
    </row>
    <row r="183" spans="1:17" ht="15.75">
      <c r="A183" s="76"/>
      <c r="B183" s="90"/>
      <c r="C183" s="5899" t="s">
        <v>771</v>
      </c>
      <c r="D183" s="5900"/>
      <c r="E183" s="5900"/>
      <c r="F183" s="5900"/>
      <c r="G183" s="5900"/>
      <c r="H183" s="5900"/>
      <c r="I183" s="5900"/>
      <c r="J183" s="5900"/>
      <c r="K183" s="5900"/>
      <c r="L183" s="5900"/>
      <c r="M183" s="5901"/>
      <c r="N183" s="76"/>
      <c r="O183" s="76"/>
      <c r="P183" s="76"/>
      <c r="Q183" s="76"/>
    </row>
    <row r="184" spans="1:17" ht="15.75">
      <c r="A184" s="76"/>
      <c r="B184" s="90"/>
      <c r="C184" s="921"/>
      <c r="D184" s="2321"/>
      <c r="E184" s="5902" t="s">
        <v>216</v>
      </c>
      <c r="F184" s="5902"/>
      <c r="G184" s="5902"/>
      <c r="H184" s="5902"/>
      <c r="I184" s="5902"/>
      <c r="J184" s="5902"/>
      <c r="K184" s="5902"/>
      <c r="L184" s="5902"/>
      <c r="M184" s="5903"/>
      <c r="N184" s="76"/>
      <c r="O184" s="76"/>
      <c r="P184" s="76"/>
      <c r="Q184" s="76"/>
    </row>
    <row r="185" spans="1:17">
      <c r="A185" s="76"/>
      <c r="B185" s="90"/>
      <c r="C185" s="5883" t="s">
        <v>213</v>
      </c>
      <c r="D185" s="5884"/>
      <c r="E185" s="5885" t="s">
        <v>217</v>
      </c>
      <c r="F185" s="5885"/>
      <c r="G185" s="5893" t="s">
        <v>218</v>
      </c>
      <c r="H185" s="5893"/>
      <c r="I185" s="5893"/>
      <c r="J185" s="2322"/>
      <c r="K185" s="2322"/>
      <c r="L185" s="2322"/>
      <c r="M185" s="5894" t="s">
        <v>219</v>
      </c>
      <c r="N185" s="76"/>
      <c r="O185" s="76"/>
      <c r="P185" s="76"/>
      <c r="Q185" s="76"/>
    </row>
    <row r="186" spans="1:17">
      <c r="A186" s="76"/>
      <c r="B186" s="90"/>
      <c r="C186" s="5883"/>
      <c r="D186" s="5884"/>
      <c r="E186" s="5885"/>
      <c r="F186" s="5885"/>
      <c r="G186" s="5893"/>
      <c r="H186" s="5893"/>
      <c r="I186" s="5893"/>
      <c r="J186" s="2322"/>
      <c r="K186" s="2322"/>
      <c r="L186" s="2322"/>
      <c r="M186" s="5894"/>
      <c r="N186" s="76"/>
      <c r="O186" s="76"/>
      <c r="P186" s="76"/>
      <c r="Q186" s="76"/>
    </row>
    <row r="187" spans="1:17">
      <c r="A187" s="76"/>
      <c r="B187" s="90"/>
      <c r="C187" s="5895">
        <v>0.9</v>
      </c>
      <c r="D187" s="5896"/>
      <c r="E187" s="5897">
        <v>7</v>
      </c>
      <c r="F187" s="5897"/>
      <c r="G187" s="5898" t="s">
        <v>220</v>
      </c>
      <c r="H187" s="5898"/>
      <c r="I187" s="5898"/>
      <c r="J187" s="2323">
        <f>C187</f>
        <v>0.9</v>
      </c>
      <c r="K187" s="2261" t="s">
        <v>203</v>
      </c>
      <c r="L187" s="2324">
        <f>E187</f>
        <v>7</v>
      </c>
      <c r="M187" s="2325">
        <f>C187/E187</f>
        <v>0.12857142857142859</v>
      </c>
      <c r="N187" s="76"/>
      <c r="O187" s="76"/>
      <c r="P187" s="76"/>
      <c r="Q187" s="76"/>
    </row>
    <row r="188" spans="1:17">
      <c r="A188" s="76"/>
      <c r="B188" s="90"/>
      <c r="C188" s="5895">
        <v>3.5</v>
      </c>
      <c r="D188" s="5896"/>
      <c r="E188" s="5897">
        <v>20</v>
      </c>
      <c r="F188" s="5897"/>
      <c r="G188" s="5898" t="s">
        <v>221</v>
      </c>
      <c r="H188" s="5898"/>
      <c r="I188" s="5898"/>
      <c r="J188" s="2323">
        <f>C188</f>
        <v>3.5</v>
      </c>
      <c r="K188" s="2261" t="s">
        <v>203</v>
      </c>
      <c r="L188" s="2324">
        <f>E188</f>
        <v>20</v>
      </c>
      <c r="M188" s="2325">
        <f>C188/E188</f>
        <v>0.17499999999999999</v>
      </c>
      <c r="N188" s="76"/>
      <c r="O188" s="76"/>
      <c r="P188" s="76"/>
      <c r="Q188" s="76"/>
    </row>
    <row r="189" spans="1:17">
      <c r="A189" s="76"/>
      <c r="B189" s="90"/>
      <c r="C189" s="2326"/>
      <c r="D189" s="16"/>
      <c r="E189" s="786"/>
      <c r="F189" s="16"/>
      <c r="G189" s="786"/>
      <c r="H189" s="16"/>
      <c r="I189" s="16"/>
      <c r="J189" s="786"/>
      <c r="K189" s="786"/>
      <c r="L189" s="786"/>
      <c r="M189" s="2327"/>
      <c r="N189" s="76"/>
      <c r="O189" s="76"/>
      <c r="P189" s="76"/>
      <c r="Q189" s="76"/>
    </row>
    <row r="190" spans="1:17">
      <c r="A190" s="76"/>
      <c r="B190" s="90"/>
      <c r="C190" s="77"/>
      <c r="D190" s="77"/>
      <c r="E190" s="77"/>
      <c r="F190" s="77"/>
      <c r="G190" s="77"/>
      <c r="H190" s="77"/>
      <c r="I190" s="77"/>
      <c r="J190" s="77"/>
      <c r="K190" s="77"/>
      <c r="L190" s="90"/>
      <c r="M190" s="76"/>
      <c r="N190" s="76"/>
      <c r="O190" s="76"/>
      <c r="P190" s="76"/>
      <c r="Q190" s="76"/>
    </row>
    <row r="191" spans="1:17" ht="15.75" thickBot="1">
      <c r="A191" s="76"/>
      <c r="B191" s="90"/>
      <c r="C191" s="77"/>
      <c r="D191" s="77"/>
      <c r="E191" s="77"/>
      <c r="F191" s="77"/>
      <c r="G191" s="77"/>
      <c r="H191" s="77"/>
      <c r="I191" s="77"/>
      <c r="J191" s="77"/>
      <c r="K191" s="77"/>
      <c r="L191" s="90"/>
      <c r="M191" s="76"/>
      <c r="N191" s="76"/>
      <c r="O191" s="76"/>
      <c r="P191" s="76"/>
      <c r="Q191" s="76"/>
    </row>
    <row r="192" spans="1:17">
      <c r="A192" s="76"/>
      <c r="B192" s="90"/>
      <c r="C192" s="5916" t="s">
        <v>222</v>
      </c>
      <c r="D192" s="5917"/>
      <c r="E192" s="5920" t="s">
        <v>223</v>
      </c>
      <c r="F192" s="5920"/>
      <c r="G192" s="5922" t="s">
        <v>224</v>
      </c>
      <c r="H192" s="5924" t="s">
        <v>212</v>
      </c>
      <c r="I192" s="5924"/>
      <c r="J192" s="5924"/>
      <c r="K192" s="5924"/>
      <c r="L192" s="5924"/>
      <c r="M192" s="5925"/>
      <c r="N192" s="76"/>
      <c r="O192" s="76"/>
      <c r="P192" s="76"/>
      <c r="Q192" s="76"/>
    </row>
    <row r="193" spans="1:17">
      <c r="A193" s="76"/>
      <c r="B193" s="90"/>
      <c r="C193" s="5918"/>
      <c r="D193" s="5919"/>
      <c r="E193" s="5921"/>
      <c r="F193" s="5921"/>
      <c r="G193" s="5923"/>
      <c r="H193" s="2328"/>
      <c r="I193" s="2328"/>
      <c r="J193" s="2328"/>
      <c r="K193" s="2328"/>
      <c r="L193" s="2328"/>
      <c r="M193" s="271"/>
      <c r="N193" s="76"/>
      <c r="O193" s="76"/>
      <c r="P193" s="76"/>
      <c r="Q193" s="76"/>
    </row>
    <row r="194" spans="1:17">
      <c r="A194" s="76"/>
      <c r="B194" s="90"/>
      <c r="C194" s="5904">
        <v>32</v>
      </c>
      <c r="D194" s="5905"/>
      <c r="E194" s="5906">
        <v>1.45</v>
      </c>
      <c r="F194" s="5906"/>
      <c r="G194" s="5907">
        <f>C194/E194</f>
        <v>22.068965517241381</v>
      </c>
      <c r="H194" s="5908" t="s">
        <v>225</v>
      </c>
      <c r="I194" s="5908"/>
      <c r="J194" s="5908"/>
      <c r="K194" s="5908"/>
      <c r="L194" s="5908"/>
      <c r="M194" s="5909"/>
      <c r="N194" s="76"/>
      <c r="O194" s="76"/>
      <c r="P194" s="76"/>
      <c r="Q194" s="76"/>
    </row>
    <row r="195" spans="1:17">
      <c r="A195" s="76"/>
      <c r="B195" s="90"/>
      <c r="C195" s="5904"/>
      <c r="D195" s="5905"/>
      <c r="E195" s="5906"/>
      <c r="F195" s="5906"/>
      <c r="G195" s="5907"/>
      <c r="H195" s="5908"/>
      <c r="I195" s="5908"/>
      <c r="J195" s="5908"/>
      <c r="K195" s="5908"/>
      <c r="L195" s="5908"/>
      <c r="M195" s="5909"/>
      <c r="N195" s="76"/>
      <c r="O195" s="76"/>
      <c r="P195" s="76"/>
      <c r="Q195" s="76"/>
    </row>
    <row r="196" spans="1:17" ht="15.75">
      <c r="A196" s="76"/>
      <c r="B196" s="90"/>
      <c r="C196" s="5910" t="s">
        <v>226</v>
      </c>
      <c r="D196" s="5911"/>
      <c r="E196" s="5911"/>
      <c r="F196" s="5911"/>
      <c r="G196" s="5911"/>
      <c r="H196" s="5911"/>
      <c r="I196" s="5911"/>
      <c r="J196" s="5911"/>
      <c r="K196" s="5911"/>
      <c r="L196" s="5911"/>
      <c r="M196" s="5912"/>
      <c r="N196" s="76"/>
      <c r="O196" s="76"/>
      <c r="P196" s="76"/>
      <c r="Q196" s="76"/>
    </row>
    <row r="197" spans="1:17" ht="15.75">
      <c r="A197" s="76"/>
      <c r="B197" s="90"/>
      <c r="C197" s="5913">
        <v>32</v>
      </c>
      <c r="D197" s="5914"/>
      <c r="E197" s="5915">
        <v>1.2</v>
      </c>
      <c r="F197" s="5915"/>
      <c r="G197" s="2329">
        <f t="shared" ref="G197:G208" si="4">C197/E197</f>
        <v>26.666666666666668</v>
      </c>
      <c r="H197" s="2330" t="s">
        <v>227</v>
      </c>
      <c r="I197" s="2331"/>
      <c r="J197" s="2331"/>
      <c r="K197" s="2331"/>
      <c r="L197" s="2332"/>
      <c r="M197" s="2333"/>
      <c r="N197" s="76"/>
      <c r="O197" s="76"/>
      <c r="P197" s="76"/>
      <c r="Q197" s="76"/>
    </row>
    <row r="198" spans="1:17" ht="15.75">
      <c r="A198" s="76"/>
      <c r="B198" s="90"/>
      <c r="C198" s="5913">
        <v>12</v>
      </c>
      <c r="D198" s="5914"/>
      <c r="E198" s="5915">
        <v>1</v>
      </c>
      <c r="F198" s="5915"/>
      <c r="G198" s="2329">
        <f t="shared" si="4"/>
        <v>12</v>
      </c>
      <c r="H198" s="2330" t="s">
        <v>228</v>
      </c>
      <c r="I198" s="2331"/>
      <c r="J198" s="2331"/>
      <c r="K198" s="2331"/>
      <c r="L198" s="2332"/>
      <c r="M198" s="2333"/>
      <c r="N198" s="76"/>
      <c r="O198" s="76"/>
      <c r="P198" s="76"/>
      <c r="Q198" s="76"/>
    </row>
    <row r="199" spans="1:17" ht="15.75">
      <c r="A199" s="76"/>
      <c r="B199" s="90"/>
      <c r="C199" s="5913">
        <v>32</v>
      </c>
      <c r="D199" s="5914"/>
      <c r="E199" s="5915">
        <v>2</v>
      </c>
      <c r="F199" s="5915"/>
      <c r="G199" s="2329">
        <f t="shared" si="4"/>
        <v>16</v>
      </c>
      <c r="H199" s="2330" t="s">
        <v>229</v>
      </c>
      <c r="I199" s="2331"/>
      <c r="J199" s="2331"/>
      <c r="K199" s="2331"/>
      <c r="L199" s="2332"/>
      <c r="M199" s="2333"/>
      <c r="N199" s="76"/>
      <c r="O199" s="76"/>
      <c r="P199" s="76"/>
      <c r="Q199" s="76"/>
    </row>
    <row r="200" spans="1:17" ht="15.75">
      <c r="A200" s="76"/>
      <c r="B200" s="90"/>
      <c r="C200" s="5913">
        <v>32</v>
      </c>
      <c r="D200" s="5914"/>
      <c r="E200" s="5915">
        <v>1.2</v>
      </c>
      <c r="F200" s="5915"/>
      <c r="G200" s="2329">
        <f t="shared" si="4"/>
        <v>26.666666666666668</v>
      </c>
      <c r="H200" s="2330" t="s">
        <v>229</v>
      </c>
      <c r="I200" s="2331"/>
      <c r="J200" s="2331"/>
      <c r="K200" s="2331"/>
      <c r="L200" s="2332"/>
      <c r="M200" s="2333"/>
      <c r="N200" s="76"/>
      <c r="O200" s="76"/>
      <c r="P200" s="76"/>
      <c r="Q200" s="76"/>
    </row>
    <row r="201" spans="1:17" ht="15.75">
      <c r="A201" s="76"/>
      <c r="B201" s="90"/>
      <c r="C201" s="5913">
        <v>33</v>
      </c>
      <c r="D201" s="5914"/>
      <c r="E201" s="5915">
        <v>1.3</v>
      </c>
      <c r="F201" s="5915"/>
      <c r="G201" s="2329">
        <f t="shared" si="4"/>
        <v>25.384615384615383</v>
      </c>
      <c r="H201" s="2330" t="s">
        <v>230</v>
      </c>
      <c r="I201" s="2331"/>
      <c r="J201" s="2331"/>
      <c r="K201" s="2331"/>
      <c r="L201" s="2332"/>
      <c r="M201" s="2333"/>
      <c r="N201" s="76"/>
      <c r="O201" s="76"/>
      <c r="P201" s="76"/>
      <c r="Q201" s="76"/>
    </row>
    <row r="202" spans="1:17" ht="15.75">
      <c r="A202" s="76"/>
      <c r="B202" s="90"/>
      <c r="C202" s="5913">
        <v>33</v>
      </c>
      <c r="D202" s="5914"/>
      <c r="E202" s="5915">
        <v>1.5</v>
      </c>
      <c r="F202" s="5915"/>
      <c r="G202" s="2329">
        <f t="shared" si="4"/>
        <v>22</v>
      </c>
      <c r="H202" s="2330" t="s">
        <v>231</v>
      </c>
      <c r="I202" s="2331"/>
      <c r="J202" s="2331"/>
      <c r="K202" s="2331"/>
      <c r="L202" s="2332"/>
      <c r="M202" s="2333"/>
      <c r="N202" s="76"/>
      <c r="O202" s="76"/>
      <c r="P202" s="76"/>
      <c r="Q202" s="76"/>
    </row>
    <row r="203" spans="1:17" ht="15.75">
      <c r="A203" s="76"/>
      <c r="B203" s="90"/>
      <c r="C203" s="5913">
        <v>30</v>
      </c>
      <c r="D203" s="5914"/>
      <c r="E203" s="5915">
        <v>1.2</v>
      </c>
      <c r="F203" s="5915"/>
      <c r="G203" s="2329">
        <f t="shared" si="4"/>
        <v>25</v>
      </c>
      <c r="H203" s="2330" t="s">
        <v>232</v>
      </c>
      <c r="I203" s="2331"/>
      <c r="J203" s="2331"/>
      <c r="K203" s="2331"/>
      <c r="L203" s="2332"/>
      <c r="M203" s="2333"/>
      <c r="N203" s="76"/>
      <c r="O203" s="76"/>
      <c r="P203" s="76"/>
      <c r="Q203" s="76"/>
    </row>
    <row r="204" spans="1:17" ht="15.75">
      <c r="A204" s="76"/>
      <c r="B204" s="90"/>
      <c r="C204" s="5913">
        <v>33</v>
      </c>
      <c r="D204" s="5914"/>
      <c r="E204" s="5915">
        <v>1.6</v>
      </c>
      <c r="F204" s="5915"/>
      <c r="G204" s="2329">
        <f t="shared" si="4"/>
        <v>20.625</v>
      </c>
      <c r="H204" s="2330" t="s">
        <v>233</v>
      </c>
      <c r="I204" s="2331"/>
      <c r="J204" s="2331"/>
      <c r="K204" s="2331"/>
      <c r="L204" s="2332"/>
      <c r="M204" s="2333"/>
      <c r="N204" s="76"/>
      <c r="O204" s="76"/>
      <c r="P204" s="76"/>
      <c r="Q204" s="76"/>
    </row>
    <row r="205" spans="1:17" ht="15.75">
      <c r="A205" s="76"/>
      <c r="B205" s="90"/>
      <c r="C205" s="5913">
        <v>33</v>
      </c>
      <c r="D205" s="5914"/>
      <c r="E205" s="5915">
        <v>2</v>
      </c>
      <c r="F205" s="5915"/>
      <c r="G205" s="2329">
        <f t="shared" si="4"/>
        <v>16.5</v>
      </c>
      <c r="H205" s="2330" t="s">
        <v>234</v>
      </c>
      <c r="I205" s="2331"/>
      <c r="J205" s="2331"/>
      <c r="K205" s="2331"/>
      <c r="L205" s="2332"/>
      <c r="M205" s="2333"/>
      <c r="N205" s="76"/>
      <c r="O205" s="76"/>
      <c r="P205" s="76"/>
      <c r="Q205" s="76"/>
    </row>
    <row r="206" spans="1:17" ht="15.75">
      <c r="A206" s="76"/>
      <c r="B206" s="90"/>
      <c r="C206" s="5913">
        <v>48</v>
      </c>
      <c r="D206" s="5914"/>
      <c r="E206" s="5915">
        <v>6</v>
      </c>
      <c r="F206" s="5915"/>
      <c r="G206" s="2329">
        <f t="shared" si="4"/>
        <v>8</v>
      </c>
      <c r="H206" s="2330" t="s">
        <v>235</v>
      </c>
      <c r="I206" s="2331"/>
      <c r="J206" s="2331"/>
      <c r="K206" s="2331"/>
      <c r="L206" s="2332"/>
      <c r="M206" s="2333"/>
      <c r="N206" s="76"/>
      <c r="O206" s="76"/>
      <c r="P206" s="76"/>
      <c r="Q206" s="76"/>
    </row>
    <row r="207" spans="1:17" ht="15.75">
      <c r="A207" s="76"/>
      <c r="B207" s="90"/>
      <c r="C207" s="5913">
        <v>1</v>
      </c>
      <c r="D207" s="5914"/>
      <c r="E207" s="5915">
        <v>0.25</v>
      </c>
      <c r="F207" s="5915"/>
      <c r="G207" s="2329">
        <f t="shared" si="4"/>
        <v>4</v>
      </c>
      <c r="H207" s="2330" t="s">
        <v>236</v>
      </c>
      <c r="I207" s="2331"/>
      <c r="J207" s="2331"/>
      <c r="K207" s="2331"/>
      <c r="L207" s="2332"/>
      <c r="M207" s="2333"/>
      <c r="N207" s="76"/>
      <c r="O207" s="76"/>
      <c r="P207" s="76"/>
      <c r="Q207" s="76"/>
    </row>
    <row r="208" spans="1:17" ht="15.75">
      <c r="A208" s="76"/>
      <c r="B208" s="90"/>
      <c r="C208" s="5913">
        <v>25</v>
      </c>
      <c r="D208" s="5914"/>
      <c r="E208" s="5915">
        <v>1</v>
      </c>
      <c r="F208" s="5915"/>
      <c r="G208" s="2329">
        <f t="shared" si="4"/>
        <v>25</v>
      </c>
      <c r="H208" s="2330" t="s">
        <v>237</v>
      </c>
      <c r="I208" s="2331"/>
      <c r="J208" s="2331"/>
      <c r="K208" s="2331"/>
      <c r="L208" s="2332"/>
      <c r="M208" s="2333"/>
      <c r="N208" s="76"/>
      <c r="O208" s="76"/>
      <c r="P208" s="76"/>
      <c r="Q208" s="76"/>
    </row>
    <row r="209" spans="1:17" ht="15.75">
      <c r="A209" s="76"/>
      <c r="B209" s="90"/>
      <c r="C209" s="2334"/>
      <c r="D209" s="2335"/>
      <c r="E209" s="2336"/>
      <c r="F209" s="2336"/>
      <c r="G209" s="2329"/>
      <c r="H209" s="2330"/>
      <c r="I209" s="2331"/>
      <c r="J209" s="2331"/>
      <c r="K209" s="2331"/>
      <c r="L209" s="2332"/>
      <c r="M209" s="2333"/>
      <c r="N209" s="76"/>
      <c r="O209" s="76"/>
      <c r="P209" s="76"/>
      <c r="Q209" s="76"/>
    </row>
    <row r="210" spans="1:17" ht="15.75">
      <c r="A210" s="76"/>
      <c r="B210" s="90"/>
      <c r="C210" s="2337" t="s">
        <v>772</v>
      </c>
      <c r="D210" s="2335"/>
      <c r="E210" s="2336"/>
      <c r="F210" s="2336"/>
      <c r="G210" s="2329"/>
      <c r="H210" s="2330"/>
      <c r="I210" s="2331"/>
      <c r="J210" s="2331"/>
      <c r="K210" s="2331"/>
      <c r="L210" s="2332"/>
      <c r="M210" s="2333"/>
      <c r="N210" s="76"/>
      <c r="O210" s="76"/>
      <c r="P210" s="76"/>
      <c r="Q210" s="76"/>
    </row>
    <row r="211" spans="1:17">
      <c r="A211" s="76"/>
      <c r="B211" s="90"/>
      <c r="C211" s="5926" t="s">
        <v>238</v>
      </c>
      <c r="D211" s="5927"/>
      <c r="E211" s="5927"/>
      <c r="F211" s="5927"/>
      <c r="G211" s="5927"/>
      <c r="H211" s="5927"/>
      <c r="I211" s="5927"/>
      <c r="J211" s="5927"/>
      <c r="K211" s="5927"/>
      <c r="L211" s="5927"/>
      <c r="M211" s="5928"/>
      <c r="N211" s="76"/>
      <c r="O211" s="76"/>
      <c r="P211" s="76"/>
      <c r="Q211" s="76"/>
    </row>
    <row r="212" spans="1:17">
      <c r="A212" s="76"/>
      <c r="B212" s="90"/>
      <c r="C212" s="5926"/>
      <c r="D212" s="5927"/>
      <c r="E212" s="5927"/>
      <c r="F212" s="5927"/>
      <c r="G212" s="5927"/>
      <c r="H212" s="5927"/>
      <c r="I212" s="5927"/>
      <c r="J212" s="5927"/>
      <c r="K212" s="5927"/>
      <c r="L212" s="5927"/>
      <c r="M212" s="5928"/>
      <c r="N212" s="76"/>
      <c r="O212" s="76"/>
      <c r="P212" s="76"/>
      <c r="Q212" s="76"/>
    </row>
    <row r="213" spans="1:17" ht="15.75" thickBot="1">
      <c r="A213" s="76"/>
      <c r="B213" s="90"/>
      <c r="C213" s="5929"/>
      <c r="D213" s="5930"/>
      <c r="E213" s="5930"/>
      <c r="F213" s="5930"/>
      <c r="G213" s="5930"/>
      <c r="H213" s="5930"/>
      <c r="I213" s="5930"/>
      <c r="J213" s="5930"/>
      <c r="K213" s="5930"/>
      <c r="L213" s="5930"/>
      <c r="M213" s="5931"/>
      <c r="N213" s="76"/>
      <c r="O213" s="76"/>
      <c r="P213" s="76"/>
      <c r="Q213" s="76"/>
    </row>
    <row r="214" spans="1:17">
      <c r="A214" s="76"/>
      <c r="B214" s="90"/>
      <c r="C214" s="90"/>
      <c r="D214" s="90"/>
      <c r="E214" s="90"/>
      <c r="F214" s="90"/>
      <c r="G214" s="90"/>
      <c r="H214" s="90"/>
      <c r="I214" s="90"/>
      <c r="J214" s="90"/>
      <c r="K214" s="90"/>
      <c r="L214" s="90"/>
      <c r="M214" s="76"/>
      <c r="N214" s="76"/>
      <c r="O214" s="76"/>
      <c r="P214" s="76"/>
      <c r="Q214" s="76"/>
    </row>
    <row r="215" spans="1:17">
      <c r="A215" s="76"/>
      <c r="B215" s="90"/>
      <c r="C215" s="90"/>
      <c r="D215" s="90"/>
      <c r="E215" s="90"/>
      <c r="F215" s="90"/>
      <c r="G215" s="90"/>
      <c r="H215" s="90"/>
      <c r="I215" s="90"/>
      <c r="J215" s="90"/>
      <c r="K215" s="90"/>
      <c r="L215" s="90"/>
      <c r="M215" s="76"/>
      <c r="N215" s="76"/>
      <c r="O215" s="76"/>
      <c r="P215" s="76"/>
      <c r="Q215" s="76"/>
    </row>
    <row r="216" spans="1:17" ht="15.75" thickBot="1">
      <c r="A216" s="76"/>
      <c r="B216" s="90"/>
      <c r="C216" s="90"/>
      <c r="D216" s="90"/>
      <c r="E216" s="90"/>
      <c r="F216" s="90"/>
      <c r="G216" s="90"/>
      <c r="H216" s="90"/>
      <c r="I216" s="90"/>
      <c r="J216" s="90"/>
      <c r="K216" s="90"/>
      <c r="L216" s="90"/>
      <c r="M216" s="76"/>
      <c r="N216" s="76"/>
      <c r="O216" s="76"/>
      <c r="P216" s="76"/>
      <c r="Q216" s="76"/>
    </row>
    <row r="217" spans="1:17">
      <c r="A217" s="5932" t="s">
        <v>1748</v>
      </c>
      <c r="B217" s="5933"/>
      <c r="C217" s="5933"/>
      <c r="D217" s="5933"/>
      <c r="E217" s="5933"/>
      <c r="F217" s="5933"/>
      <c r="G217" s="5933"/>
      <c r="H217" s="5933"/>
      <c r="I217" s="5933"/>
      <c r="J217" s="5933"/>
      <c r="K217" s="5933"/>
      <c r="L217" s="5933"/>
      <c r="M217" s="5933"/>
      <c r="N217" s="5933"/>
      <c r="O217" s="76"/>
      <c r="P217" s="76"/>
      <c r="Q217" s="76"/>
    </row>
    <row r="218" spans="1:17" ht="15.75" thickBot="1">
      <c r="A218" s="5934"/>
      <c r="B218" s="5935"/>
      <c r="C218" s="5935"/>
      <c r="D218" s="5935"/>
      <c r="E218" s="5935"/>
      <c r="F218" s="5935"/>
      <c r="G218" s="5935"/>
      <c r="H218" s="5935"/>
      <c r="I218" s="5935"/>
      <c r="J218" s="5935"/>
      <c r="K218" s="5935"/>
      <c r="L218" s="5935"/>
      <c r="M218" s="5935"/>
      <c r="N218" s="5935"/>
      <c r="O218" s="76"/>
      <c r="P218" s="76"/>
      <c r="Q218" s="76"/>
    </row>
    <row r="219" spans="1:17" ht="23.25">
      <c r="A219" s="926"/>
      <c r="B219" s="5944" t="s">
        <v>1749</v>
      </c>
      <c r="C219" s="5944"/>
      <c r="D219" s="5944"/>
      <c r="E219" s="5944"/>
      <c r="F219" s="5944"/>
      <c r="G219" s="5944"/>
      <c r="H219" s="5944"/>
      <c r="I219" s="5944"/>
      <c r="J219" s="5944"/>
      <c r="K219" s="5944"/>
      <c r="L219" s="5944"/>
      <c r="M219" s="5944"/>
      <c r="N219" s="5944"/>
      <c r="O219" s="76"/>
      <c r="P219" s="76"/>
      <c r="Q219" s="76"/>
    </row>
    <row r="220" spans="1:17" ht="23.25">
      <c r="A220" s="926"/>
      <c r="B220" s="5945"/>
      <c r="C220" s="5945"/>
      <c r="D220" s="5945"/>
      <c r="E220" s="5945"/>
      <c r="F220" s="5945"/>
      <c r="G220" s="5945"/>
      <c r="H220" s="5945"/>
      <c r="I220" s="5945"/>
      <c r="J220" s="5945"/>
      <c r="K220" s="5945"/>
      <c r="L220" s="5945"/>
      <c r="M220" s="5945"/>
      <c r="N220" s="5945"/>
      <c r="O220" s="76"/>
      <c r="P220" s="76"/>
      <c r="Q220" s="76"/>
    </row>
    <row r="221" spans="1:17" ht="15.75" thickBot="1">
      <c r="A221"/>
      <c r="B221"/>
      <c r="C221"/>
      <c r="D221"/>
      <c r="E221"/>
      <c r="F221"/>
      <c r="G221"/>
      <c r="H221"/>
      <c r="I221"/>
      <c r="J221"/>
      <c r="K221"/>
      <c r="L221"/>
      <c r="M221"/>
      <c r="N221"/>
      <c r="O221" s="76"/>
      <c r="P221" s="76"/>
      <c r="Q221" s="76"/>
    </row>
    <row r="222" spans="1:17">
      <c r="A222" s="5399" t="s">
        <v>243</v>
      </c>
      <c r="B222" s="5946" t="s">
        <v>600</v>
      </c>
      <c r="C222" s="5947"/>
      <c r="D222" s="5947"/>
      <c r="E222" s="5947"/>
      <c r="F222" s="5947"/>
      <c r="G222" s="5947"/>
      <c r="H222" s="5947"/>
      <c r="I222" s="5947"/>
      <c r="J222" s="5947"/>
      <c r="K222" s="5947"/>
      <c r="L222" s="5947"/>
      <c r="M222" s="5947"/>
      <c r="N222" s="5950">
        <v>1</v>
      </c>
      <c r="O222" s="76"/>
      <c r="P222" s="76"/>
      <c r="Q222" s="76"/>
    </row>
    <row r="223" spans="1:17">
      <c r="A223" s="5400"/>
      <c r="B223" s="5948"/>
      <c r="C223" s="5949"/>
      <c r="D223" s="5949"/>
      <c r="E223" s="5949"/>
      <c r="F223" s="5949"/>
      <c r="G223" s="5949"/>
      <c r="H223" s="5949"/>
      <c r="I223" s="5949"/>
      <c r="J223" s="5949"/>
      <c r="K223" s="5949"/>
      <c r="L223" s="5949"/>
      <c r="M223" s="5949"/>
      <c r="N223" s="5951"/>
      <c r="O223" s="76"/>
      <c r="P223" s="76"/>
      <c r="Q223" s="76"/>
    </row>
    <row r="224" spans="1:17" ht="20.25">
      <c r="A224" s="5952"/>
      <c r="B224" s="5953" t="s">
        <v>326</v>
      </c>
      <c r="C224" s="5954"/>
      <c r="D224" s="5954"/>
      <c r="E224" s="5954"/>
      <c r="F224" s="5954"/>
      <c r="G224" s="5954"/>
      <c r="H224" s="5954"/>
      <c r="I224" s="5954"/>
      <c r="J224" s="5954"/>
      <c r="K224" s="5954"/>
      <c r="L224" s="5954"/>
      <c r="M224" s="5954"/>
      <c r="N224" s="5955"/>
      <c r="O224" s="76"/>
      <c r="P224" s="76"/>
      <c r="Q224" s="76"/>
    </row>
    <row r="225" spans="1:17">
      <c r="A225" s="5952"/>
      <c r="B225" s="5956" t="s">
        <v>767</v>
      </c>
      <c r="C225" s="5957"/>
      <c r="D225" s="5957"/>
      <c r="E225" s="5957"/>
      <c r="F225" s="5957"/>
      <c r="G225" s="5957"/>
      <c r="H225" s="5957"/>
      <c r="I225" s="5957"/>
      <c r="J225" s="5957"/>
      <c r="K225" s="5957"/>
      <c r="L225" s="5957"/>
      <c r="M225" s="5957"/>
      <c r="N225" s="5958"/>
      <c r="O225" s="76"/>
      <c r="P225" s="76"/>
      <c r="Q225" s="76"/>
    </row>
    <row r="226" spans="1:17">
      <c r="A226" s="5952"/>
      <c r="B226" s="5956"/>
      <c r="C226" s="5957"/>
      <c r="D226" s="5957"/>
      <c r="E226" s="5957"/>
      <c r="F226" s="5957"/>
      <c r="G226" s="5957"/>
      <c r="H226" s="5957"/>
      <c r="I226" s="5957"/>
      <c r="J226" s="5957"/>
      <c r="K226" s="5957"/>
      <c r="L226" s="5957"/>
      <c r="M226" s="5957"/>
      <c r="N226" s="5958"/>
      <c r="O226" s="76"/>
      <c r="P226" s="76"/>
      <c r="Q226" s="76"/>
    </row>
    <row r="227" spans="1:17">
      <c r="A227" s="5952"/>
      <c r="B227" s="5956"/>
      <c r="C227" s="5957"/>
      <c r="D227" s="5957"/>
      <c r="E227" s="5957"/>
      <c r="F227" s="5957"/>
      <c r="G227" s="5957"/>
      <c r="H227" s="5957"/>
      <c r="I227" s="5957"/>
      <c r="J227" s="5957"/>
      <c r="K227" s="5957"/>
      <c r="L227" s="5957"/>
      <c r="M227" s="5957"/>
      <c r="N227" s="5958"/>
      <c r="O227" s="76"/>
      <c r="P227" s="76"/>
      <c r="Q227" s="76"/>
    </row>
    <row r="228" spans="1:17">
      <c r="A228" s="5952"/>
      <c r="B228" s="5956"/>
      <c r="C228" s="5957"/>
      <c r="D228" s="5957"/>
      <c r="E228" s="5957"/>
      <c r="F228" s="5957"/>
      <c r="G228" s="5957"/>
      <c r="H228" s="5957"/>
      <c r="I228" s="5957"/>
      <c r="J228" s="5957"/>
      <c r="K228" s="5957"/>
      <c r="L228" s="5957"/>
      <c r="M228" s="5957"/>
      <c r="N228" s="5958"/>
      <c r="O228" s="76"/>
      <c r="P228" s="76"/>
      <c r="Q228" s="76"/>
    </row>
    <row r="229" spans="1:17">
      <c r="A229" s="5952"/>
      <c r="B229" s="5959"/>
      <c r="C229" s="5960"/>
      <c r="D229" s="5960"/>
      <c r="E229" s="5960"/>
      <c r="F229" s="5960"/>
      <c r="G229" s="5960"/>
      <c r="H229" s="5960"/>
      <c r="I229" s="5960"/>
      <c r="J229" s="5960"/>
      <c r="K229" s="5960"/>
      <c r="L229" s="5960"/>
      <c r="M229" s="5960"/>
      <c r="N229" s="5961"/>
      <c r="O229" s="76"/>
      <c r="P229" s="76"/>
      <c r="Q229" s="76"/>
    </row>
    <row r="230" spans="1:17">
      <c r="A230" s="5952"/>
      <c r="B230" s="2338"/>
      <c r="C230" s="992"/>
      <c r="D230" s="992"/>
      <c r="E230" s="992"/>
      <c r="F230" s="992"/>
      <c r="G230" s="992"/>
      <c r="H230" s="992"/>
      <c r="I230" s="992"/>
      <c r="J230" s="992"/>
      <c r="K230" s="992"/>
      <c r="L230" s="5962" t="s">
        <v>27</v>
      </c>
      <c r="M230" s="5962"/>
      <c r="N230" s="2339"/>
      <c r="O230" s="76"/>
      <c r="P230" s="76"/>
      <c r="Q230" s="76"/>
    </row>
    <row r="231" spans="1:17" ht="15.75">
      <c r="A231" s="5952"/>
      <c r="B231" s="992"/>
      <c r="C231" s="992"/>
      <c r="D231" s="992"/>
      <c r="E231" s="992"/>
      <c r="F231" s="992"/>
      <c r="G231" s="992"/>
      <c r="H231" s="992"/>
      <c r="I231" s="992"/>
      <c r="J231" s="992"/>
      <c r="K231" s="2340" t="s">
        <v>777</v>
      </c>
      <c r="L231" s="5936" t="s">
        <v>601</v>
      </c>
      <c r="M231" s="5937"/>
      <c r="N231" s="2339"/>
      <c r="O231" s="76"/>
      <c r="P231" s="76"/>
      <c r="Q231" s="76"/>
    </row>
    <row r="232" spans="1:17">
      <c r="A232" s="5952"/>
      <c r="B232" s="2338"/>
      <c r="C232" s="992"/>
      <c r="D232" s="992"/>
      <c r="E232" s="992"/>
      <c r="F232" s="992"/>
      <c r="G232" s="992"/>
      <c r="H232" s="992"/>
      <c r="I232" s="992"/>
      <c r="J232" s="992"/>
      <c r="K232" s="992"/>
      <c r="L232" s="992"/>
      <c r="M232" s="2341"/>
      <c r="N232" s="2339"/>
      <c r="O232" s="76"/>
      <c r="P232" s="76"/>
      <c r="Q232" s="76"/>
    </row>
    <row r="233" spans="1:17" ht="18">
      <c r="A233" s="5952"/>
      <c r="B233" s="2338"/>
      <c r="C233" s="992"/>
      <c r="D233" s="992"/>
      <c r="E233" s="992"/>
      <c r="F233" s="2342" t="s">
        <v>183</v>
      </c>
      <c r="G233" s="2343" t="s">
        <v>151</v>
      </c>
      <c r="H233" s="2344" t="s">
        <v>152</v>
      </c>
      <c r="I233" s="2345" t="s">
        <v>153</v>
      </c>
      <c r="J233" s="2344" t="s">
        <v>154</v>
      </c>
      <c r="K233" s="2344" t="s">
        <v>602</v>
      </c>
      <c r="L233" s="992"/>
      <c r="M233" s="992"/>
      <c r="N233" s="2339"/>
      <c r="O233" s="76"/>
      <c r="P233" s="76"/>
      <c r="Q233" s="76"/>
    </row>
    <row r="234" spans="1:17" ht="18.75">
      <c r="A234" s="5952"/>
      <c r="B234" s="2338"/>
      <c r="C234" s="992"/>
      <c r="D234" s="992"/>
      <c r="E234" s="992"/>
      <c r="F234" s="2346" t="s">
        <v>145</v>
      </c>
      <c r="G234" s="2347">
        <v>50</v>
      </c>
      <c r="H234" s="2347">
        <v>500</v>
      </c>
      <c r="I234" s="2347">
        <v>150</v>
      </c>
      <c r="J234" s="2347">
        <v>13</v>
      </c>
      <c r="K234" s="2347">
        <v>13</v>
      </c>
      <c r="L234" s="2205">
        <f>SUM(G234:K234)</f>
        <v>726</v>
      </c>
      <c r="M234" s="2348" t="s">
        <v>146</v>
      </c>
      <c r="N234" s="2339"/>
      <c r="O234" s="76"/>
      <c r="P234" s="76"/>
      <c r="Q234" s="76"/>
    </row>
    <row r="235" spans="1:17" ht="18.75">
      <c r="A235" s="5952"/>
      <c r="B235" s="2338"/>
      <c r="C235" s="992"/>
      <c r="D235" s="992"/>
      <c r="E235" s="992"/>
      <c r="F235" s="2349" t="s">
        <v>603</v>
      </c>
      <c r="G235" s="289">
        <v>0.5</v>
      </c>
      <c r="H235" s="289">
        <v>1</v>
      </c>
      <c r="I235" s="289">
        <v>1</v>
      </c>
      <c r="J235" s="289">
        <v>2</v>
      </c>
      <c r="K235" s="289">
        <v>1</v>
      </c>
      <c r="L235" s="2350">
        <f>SUM(G235:K235)/COUNTIF(G235:K235,"&gt;0")</f>
        <v>1.1000000000000001</v>
      </c>
      <c r="M235" s="2348" t="s">
        <v>604</v>
      </c>
      <c r="N235" s="2339"/>
      <c r="O235" s="76"/>
      <c r="P235" s="76"/>
      <c r="Q235" s="76"/>
    </row>
    <row r="236" spans="1:17" ht="18">
      <c r="A236" s="5952"/>
      <c r="B236" s="2338"/>
      <c r="C236" s="992"/>
      <c r="D236" s="992"/>
      <c r="E236" s="992"/>
      <c r="F236" s="2351" t="s">
        <v>605</v>
      </c>
      <c r="G236" s="914">
        <f>G235*G234</f>
        <v>25</v>
      </c>
      <c r="H236" s="2352">
        <f>H235*H234</f>
        <v>500</v>
      </c>
      <c r="I236" s="2352">
        <f>I235*I234</f>
        <v>150</v>
      </c>
      <c r="J236" s="2352">
        <f>J235*J234</f>
        <v>26</v>
      </c>
      <c r="K236" s="2352">
        <f>K235*K234</f>
        <v>13</v>
      </c>
      <c r="L236" s="2205">
        <f>SUM(G236:K236)</f>
        <v>714</v>
      </c>
      <c r="M236" s="2348" t="str">
        <f>L231</f>
        <v>pommes</v>
      </c>
      <c r="N236" s="2339"/>
      <c r="O236" s="76"/>
      <c r="P236" s="76"/>
      <c r="Q236" s="76"/>
    </row>
    <row r="237" spans="1:17">
      <c r="A237" s="5952"/>
      <c r="B237" s="2338"/>
      <c r="C237" s="992"/>
      <c r="D237" s="992"/>
      <c r="E237" s="992"/>
      <c r="F237" s="992"/>
      <c r="G237" s="2353" t="str">
        <f>L231</f>
        <v>pommes</v>
      </c>
      <c r="H237" s="2353" t="str">
        <f>L231</f>
        <v>pommes</v>
      </c>
      <c r="I237" s="2353" t="str">
        <f>L231</f>
        <v>pommes</v>
      </c>
      <c r="J237" s="2353" t="str">
        <f>L231</f>
        <v>pommes</v>
      </c>
      <c r="K237" s="2353" t="str">
        <f>L231</f>
        <v>pommes</v>
      </c>
      <c r="L237" s="992"/>
      <c r="M237" s="2341"/>
      <c r="N237" s="2339"/>
      <c r="O237" s="76"/>
      <c r="P237" s="76"/>
      <c r="Q237" s="76"/>
    </row>
    <row r="238" spans="1:17" ht="18">
      <c r="A238" s="5952"/>
      <c r="B238" s="2354"/>
      <c r="C238" s="2355" t="s">
        <v>148</v>
      </c>
      <c r="D238" s="2356">
        <v>10</v>
      </c>
      <c r="E238" s="2357" t="s">
        <v>30</v>
      </c>
      <c r="F238" s="1623"/>
      <c r="G238" s="1623"/>
      <c r="H238" s="992"/>
      <c r="I238" s="992"/>
      <c r="J238" s="992"/>
      <c r="K238" s="992"/>
      <c r="L238" s="992"/>
      <c r="M238" s="2341"/>
      <c r="N238" s="2339"/>
      <c r="O238" s="76"/>
      <c r="P238" s="76"/>
      <c r="Q238" s="76"/>
    </row>
    <row r="239" spans="1:17" ht="18">
      <c r="A239" s="5952"/>
      <c r="B239" s="2338"/>
      <c r="C239" s="992"/>
      <c r="D239" s="992"/>
      <c r="E239" s="992"/>
      <c r="F239" s="2351" t="s">
        <v>158</v>
      </c>
      <c r="G239" s="2358">
        <f>G236/(100-D238)*100</f>
        <v>27.777777777777779</v>
      </c>
      <c r="H239" s="2358">
        <f>H236/(100-D238)*100</f>
        <v>555.55555555555554</v>
      </c>
      <c r="I239" s="2358">
        <f>I236/(100-D238)*100</f>
        <v>166.66666666666669</v>
      </c>
      <c r="J239" s="2358">
        <f>J236/(100-D238)*100</f>
        <v>28.888888888888886</v>
      </c>
      <c r="K239" s="2358">
        <f>K236/(100-D238)*100</f>
        <v>14.444444444444443</v>
      </c>
      <c r="L239" s="2359">
        <f>SUM(G239:K239)</f>
        <v>793.33333333333337</v>
      </c>
      <c r="M239" s="2348" t="str">
        <f>L231</f>
        <v>pommes</v>
      </c>
      <c r="N239" s="2339"/>
      <c r="O239" s="76"/>
      <c r="P239" s="76"/>
      <c r="Q239" s="76"/>
    </row>
    <row r="240" spans="1:17" ht="18">
      <c r="A240" s="5952"/>
      <c r="B240" s="2338"/>
      <c r="C240" s="992"/>
      <c r="D240" s="992"/>
      <c r="E240" s="992"/>
      <c r="F240" s="2351"/>
      <c r="G240" s="2360" t="str">
        <f>L231</f>
        <v>pommes</v>
      </c>
      <c r="H240" s="2360" t="str">
        <f>L231</f>
        <v>pommes</v>
      </c>
      <c r="I240" s="2360" t="str">
        <f>L231</f>
        <v>pommes</v>
      </c>
      <c r="J240" s="2360" t="str">
        <f>L231</f>
        <v>pommes</v>
      </c>
      <c r="K240" s="2360" t="str">
        <f>L231</f>
        <v>pommes</v>
      </c>
      <c r="L240" s="2205"/>
      <c r="M240" s="2348"/>
      <c r="N240" s="2339"/>
      <c r="O240" s="76"/>
      <c r="P240" s="76"/>
      <c r="Q240" s="76"/>
    </row>
    <row r="241" spans="1:17">
      <c r="A241" s="5952"/>
      <c r="B241" s="2361"/>
      <c r="C241" s="2362"/>
      <c r="D241" s="2362"/>
      <c r="E241" s="2362"/>
      <c r="F241" s="2362"/>
      <c r="G241" s="2362"/>
      <c r="H241" s="2362"/>
      <c r="I241" s="2362"/>
      <c r="J241" s="2362"/>
      <c r="K241" s="2362"/>
      <c r="L241" s="2362"/>
      <c r="M241" s="2362"/>
      <c r="N241" s="2363"/>
      <c r="O241" s="76"/>
      <c r="P241" s="76"/>
      <c r="Q241" s="76"/>
    </row>
    <row r="242" spans="1:17" ht="18.75">
      <c r="A242" s="5952"/>
      <c r="B242" s="1399" t="s">
        <v>27</v>
      </c>
      <c r="C242" s="2364" t="s">
        <v>606</v>
      </c>
      <c r="D242" s="2365"/>
      <c r="E242" s="2365"/>
      <c r="F242" s="2365"/>
      <c r="G242" s="2365"/>
      <c r="H242" s="2365"/>
      <c r="I242" s="2365"/>
      <c r="J242" s="2365"/>
      <c r="K242" s="2365"/>
      <c r="L242" s="2365"/>
      <c r="M242" s="2365"/>
      <c r="N242" s="304"/>
      <c r="O242" s="76"/>
      <c r="P242" s="76"/>
      <c r="Q242" s="76"/>
    </row>
    <row r="243" spans="1:17" ht="18.75">
      <c r="A243" s="5952"/>
      <c r="B243" s="2366"/>
      <c r="C243" s="5936" t="s">
        <v>370</v>
      </c>
      <c r="D243" s="5937"/>
      <c r="E243" s="2367"/>
      <c r="F243" s="5936" t="s">
        <v>19</v>
      </c>
      <c r="G243" s="5937"/>
      <c r="H243" s="2367"/>
      <c r="I243" s="5936" t="s">
        <v>315</v>
      </c>
      <c r="J243" s="5937"/>
      <c r="K243" s="2367"/>
      <c r="L243" s="5936" t="s">
        <v>607</v>
      </c>
      <c r="M243" s="5937"/>
      <c r="N243" s="307"/>
      <c r="O243" s="76"/>
      <c r="P243" s="76"/>
      <c r="Q243" s="76"/>
    </row>
    <row r="244" spans="1:17" ht="18.75">
      <c r="A244" s="5952"/>
      <c r="B244" s="1398" t="s">
        <v>30</v>
      </c>
      <c r="C244" s="2368" t="s">
        <v>608</v>
      </c>
      <c r="D244" s="2367"/>
      <c r="E244" s="2367"/>
      <c r="F244" s="2367"/>
      <c r="G244" s="2367"/>
      <c r="H244" s="2367"/>
      <c r="I244" s="2367"/>
      <c r="J244" s="2367"/>
      <c r="K244" s="2367"/>
      <c r="L244" s="2367"/>
      <c r="M244" s="2367"/>
      <c r="N244" s="307"/>
      <c r="O244" s="76"/>
      <c r="P244" s="76"/>
      <c r="Q244" s="76"/>
    </row>
    <row r="245" spans="1:17">
      <c r="A245" s="5952"/>
      <c r="B245" s="5938" t="s">
        <v>768</v>
      </c>
      <c r="C245" s="5939"/>
      <c r="D245" s="5939"/>
      <c r="E245" s="5939"/>
      <c r="F245" s="5939"/>
      <c r="G245" s="5939"/>
      <c r="H245" s="5939"/>
      <c r="I245" s="5939"/>
      <c r="J245" s="5939"/>
      <c r="K245" s="5939"/>
      <c r="L245" s="5939"/>
      <c r="M245" s="5939"/>
      <c r="N245" s="5940"/>
      <c r="O245" s="76"/>
      <c r="P245" s="76"/>
      <c r="Q245" s="76"/>
    </row>
    <row r="246" spans="1:17">
      <c r="A246" s="5952"/>
      <c r="B246" s="5941"/>
      <c r="C246" s="5942"/>
      <c r="D246" s="5942"/>
      <c r="E246" s="5942"/>
      <c r="F246" s="5942"/>
      <c r="G246" s="5942"/>
      <c r="H246" s="5942"/>
      <c r="I246" s="5942"/>
      <c r="J246" s="5942"/>
      <c r="K246" s="5942"/>
      <c r="L246" s="5942"/>
      <c r="M246" s="5942"/>
      <c r="N246" s="5943"/>
      <c r="O246" s="76"/>
      <c r="P246" s="76"/>
      <c r="Q246" s="76"/>
    </row>
    <row r="247" spans="1:17">
      <c r="A247" s="5952"/>
      <c r="B247" s="309" t="s">
        <v>253</v>
      </c>
      <c r="C247" s="5320" t="str">
        <f ca="1">CELL("nomfichier")</f>
        <v>E:\0-UPRT\1-UPRT.FR-SITE-WEB\ff-fiches-fabrications\ff-fiches-fabrication-maj-08-2020\[ff-14.B-restauration-10.postits-portions.xlsx]Nota</v>
      </c>
      <c r="D247" s="5320"/>
      <c r="E247" s="5320"/>
      <c r="F247" s="5320"/>
      <c r="G247" s="5320"/>
      <c r="H247" s="5320"/>
      <c r="I247" s="5320"/>
      <c r="J247" s="5320"/>
      <c r="K247" s="5320"/>
      <c r="L247" s="5320"/>
      <c r="M247" s="5320"/>
      <c r="N247" s="5321"/>
      <c r="O247" s="76"/>
      <c r="P247" s="76"/>
      <c r="Q247" s="76"/>
    </row>
    <row r="248" spans="1:17">
      <c r="A248" s="5952"/>
      <c r="B248" s="2369" t="s">
        <v>255</v>
      </c>
      <c r="C248" s="5299" t="s">
        <v>773</v>
      </c>
      <c r="D248" s="5299"/>
      <c r="E248" s="5299"/>
      <c r="F248" s="5299"/>
      <c r="G248" s="5299"/>
      <c r="H248" s="5299"/>
      <c r="I248" s="5299"/>
      <c r="J248" s="5299"/>
      <c r="K248" s="5299"/>
      <c r="L248" s="5299"/>
      <c r="M248" s="5299"/>
      <c r="N248" s="5963"/>
      <c r="O248" s="76"/>
      <c r="P248" s="76"/>
      <c r="Q248" s="76"/>
    </row>
    <row r="249" spans="1:17" ht="15.75" thickBot="1">
      <c r="A249" s="5952"/>
      <c r="B249" s="5300" t="s">
        <v>258</v>
      </c>
      <c r="C249" s="5052"/>
      <c r="D249" s="5052"/>
      <c r="E249" s="5052"/>
      <c r="F249" s="5052"/>
      <c r="G249" s="5052"/>
      <c r="H249" s="5052"/>
      <c r="I249" s="5052"/>
      <c r="J249" s="5052"/>
      <c r="K249" s="5052"/>
      <c r="L249" s="5052"/>
      <c r="M249" s="5052"/>
      <c r="N249" s="5301"/>
      <c r="O249" s="76"/>
      <c r="P249" s="76"/>
      <c r="Q249" s="76"/>
    </row>
    <row r="250" spans="1:17" ht="15.75" thickBot="1">
      <c r="A250"/>
      <c r="B250"/>
      <c r="C250"/>
      <c r="D250"/>
      <c r="E250"/>
      <c r="F250"/>
      <c r="G250"/>
      <c r="H250"/>
      <c r="I250"/>
      <c r="J250"/>
      <c r="K250"/>
      <c r="L250"/>
      <c r="M250"/>
      <c r="N250"/>
      <c r="O250" s="76"/>
      <c r="P250" s="76"/>
      <c r="Q250" s="76"/>
    </row>
    <row r="251" spans="1:17">
      <c r="A251" s="5399" t="s">
        <v>243</v>
      </c>
      <c r="B251" s="5946" t="s">
        <v>609</v>
      </c>
      <c r="C251" s="5947"/>
      <c r="D251" s="5947"/>
      <c r="E251" s="5947"/>
      <c r="F251" s="5947"/>
      <c r="G251" s="5947"/>
      <c r="H251" s="5947"/>
      <c r="I251" s="5947"/>
      <c r="J251" s="5947"/>
      <c r="K251" s="5947"/>
      <c r="L251" s="5947"/>
      <c r="M251" s="5947"/>
      <c r="N251" s="5950">
        <v>2</v>
      </c>
      <c r="O251" s="76"/>
      <c r="P251" s="76"/>
      <c r="Q251" s="76"/>
    </row>
    <row r="252" spans="1:17">
      <c r="A252" s="5400"/>
      <c r="B252" s="5948"/>
      <c r="C252" s="5949"/>
      <c r="D252" s="5949"/>
      <c r="E252" s="5949"/>
      <c r="F252" s="5949"/>
      <c r="G252" s="5949"/>
      <c r="H252" s="5949"/>
      <c r="I252" s="5949"/>
      <c r="J252" s="5949"/>
      <c r="K252" s="5949"/>
      <c r="L252" s="5949"/>
      <c r="M252" s="5949"/>
      <c r="N252" s="5951"/>
      <c r="O252" s="76"/>
      <c r="P252" s="76"/>
      <c r="Q252" s="76"/>
    </row>
    <row r="253" spans="1:17" ht="20.25">
      <c r="A253" s="5952"/>
      <c r="B253" s="5953" t="s">
        <v>326</v>
      </c>
      <c r="C253" s="5954"/>
      <c r="D253" s="5954"/>
      <c r="E253" s="5954"/>
      <c r="F253" s="5954"/>
      <c r="G253" s="5954"/>
      <c r="H253" s="5954"/>
      <c r="I253" s="5954"/>
      <c r="J253" s="5954"/>
      <c r="K253" s="5954"/>
      <c r="L253" s="5954"/>
      <c r="M253" s="5954"/>
      <c r="N253" s="5955"/>
      <c r="O253" s="76"/>
      <c r="P253" s="76"/>
      <c r="Q253" s="76"/>
    </row>
    <row r="254" spans="1:17">
      <c r="A254" s="5952"/>
      <c r="B254" s="5956" t="s">
        <v>610</v>
      </c>
      <c r="C254" s="5957"/>
      <c r="D254" s="5957"/>
      <c r="E254" s="5957"/>
      <c r="F254" s="5957"/>
      <c r="G254" s="5957"/>
      <c r="H254" s="5957"/>
      <c r="I254" s="5957"/>
      <c r="J254" s="5957"/>
      <c r="K254" s="5957"/>
      <c r="L254" s="5957"/>
      <c r="M254" s="5957"/>
      <c r="N254" s="5958"/>
      <c r="O254" s="76"/>
      <c r="P254" s="76"/>
      <c r="Q254" s="76"/>
    </row>
    <row r="255" spans="1:17">
      <c r="A255" s="5952"/>
      <c r="B255" s="5956"/>
      <c r="C255" s="5957"/>
      <c r="D255" s="5957"/>
      <c r="E255" s="5957"/>
      <c r="F255" s="5957"/>
      <c r="G255" s="5957"/>
      <c r="H255" s="5957"/>
      <c r="I255" s="5957"/>
      <c r="J255" s="5957"/>
      <c r="K255" s="5957"/>
      <c r="L255" s="5957"/>
      <c r="M255" s="5957"/>
      <c r="N255" s="5958"/>
      <c r="O255" s="76"/>
      <c r="P255" s="76"/>
      <c r="Q255" s="76"/>
    </row>
    <row r="256" spans="1:17">
      <c r="A256" s="5952"/>
      <c r="B256" s="5956"/>
      <c r="C256" s="5957"/>
      <c r="D256" s="5957"/>
      <c r="E256" s="5957"/>
      <c r="F256" s="5957"/>
      <c r="G256" s="5957"/>
      <c r="H256" s="5957"/>
      <c r="I256" s="5957"/>
      <c r="J256" s="5957"/>
      <c r="K256" s="5957"/>
      <c r="L256" s="5957"/>
      <c r="M256" s="5957"/>
      <c r="N256" s="5958"/>
      <c r="O256" s="76"/>
      <c r="P256" s="76"/>
      <c r="Q256" s="76"/>
    </row>
    <row r="257" spans="1:17">
      <c r="A257" s="5952"/>
      <c r="B257" s="5956"/>
      <c r="C257" s="5957"/>
      <c r="D257" s="5957"/>
      <c r="E257" s="5957"/>
      <c r="F257" s="5957"/>
      <c r="G257" s="5957"/>
      <c r="H257" s="5957"/>
      <c r="I257" s="5957"/>
      <c r="J257" s="5957"/>
      <c r="K257" s="5957"/>
      <c r="L257" s="5957"/>
      <c r="M257" s="5957"/>
      <c r="N257" s="5958"/>
      <c r="O257" s="76"/>
      <c r="P257" s="76"/>
      <c r="Q257" s="76"/>
    </row>
    <row r="258" spans="1:17">
      <c r="A258" s="5952"/>
      <c r="B258" s="5959"/>
      <c r="C258" s="5960"/>
      <c r="D258" s="5960"/>
      <c r="E258" s="5960"/>
      <c r="F258" s="5960"/>
      <c r="G258" s="5960"/>
      <c r="H258" s="5960"/>
      <c r="I258" s="5960"/>
      <c r="J258" s="5960"/>
      <c r="K258" s="5960"/>
      <c r="L258" s="5960"/>
      <c r="M258" s="5960"/>
      <c r="N258" s="5961"/>
      <c r="O258" s="76"/>
      <c r="P258" s="76"/>
      <c r="Q258" s="76"/>
    </row>
    <row r="259" spans="1:17">
      <c r="A259" s="5952"/>
      <c r="B259" s="1318"/>
      <c r="C259" s="5"/>
      <c r="D259" s="5"/>
      <c r="E259" s="5"/>
      <c r="F259" s="5"/>
      <c r="G259" s="5"/>
      <c r="H259" s="5"/>
      <c r="I259" s="5"/>
      <c r="J259" s="5"/>
      <c r="K259" s="5"/>
      <c r="L259" s="5964" t="s">
        <v>27</v>
      </c>
      <c r="M259" s="5964"/>
      <c r="N259" s="376"/>
      <c r="O259" s="76"/>
      <c r="P259" s="76"/>
      <c r="Q259" s="76"/>
    </row>
    <row r="260" spans="1:17" ht="18">
      <c r="A260" s="5952"/>
      <c r="B260" s="1318"/>
      <c r="C260" s="5"/>
      <c r="D260" s="5"/>
      <c r="E260" s="5"/>
      <c r="F260" s="5"/>
      <c r="G260" s="5"/>
      <c r="H260" s="5"/>
      <c r="I260" s="5"/>
      <c r="J260"/>
      <c r="K260" s="2351" t="s">
        <v>611</v>
      </c>
      <c r="L260" s="5974">
        <v>2.4</v>
      </c>
      <c r="M260" s="5974"/>
      <c r="N260" s="376"/>
      <c r="O260" s="76"/>
      <c r="P260" s="76"/>
      <c r="Q260" s="76"/>
    </row>
    <row r="261" spans="1:17">
      <c r="A261" s="5952"/>
      <c r="B261" s="2370"/>
      <c r="C261" s="2371"/>
      <c r="D261" s="2371"/>
      <c r="E261" s="2371"/>
      <c r="F261" s="5"/>
      <c r="G261" s="5"/>
      <c r="H261" s="5"/>
      <c r="I261" s="5"/>
      <c r="J261" s="5"/>
      <c r="K261" s="2372"/>
      <c r="L261" s="5974"/>
      <c r="M261" s="5974"/>
      <c r="N261" s="376"/>
      <c r="O261" s="76"/>
      <c r="P261" s="76"/>
      <c r="Q261" s="76"/>
    </row>
    <row r="262" spans="1:17">
      <c r="A262" s="5952"/>
      <c r="B262" s="1318"/>
      <c r="C262" s="5"/>
      <c r="D262" s="5"/>
      <c r="E262" s="5"/>
      <c r="F262" s="5"/>
      <c r="G262" s="5"/>
      <c r="H262" s="5"/>
      <c r="I262" s="5"/>
      <c r="J262" s="5"/>
      <c r="K262" s="5"/>
      <c r="L262" s="5"/>
      <c r="M262" s="5"/>
      <c r="N262" s="376"/>
      <c r="O262" s="76"/>
      <c r="P262" s="76"/>
      <c r="Q262" s="76"/>
    </row>
    <row r="263" spans="1:17" ht="18">
      <c r="A263" s="5952"/>
      <c r="B263" s="1318"/>
      <c r="C263" s="5"/>
      <c r="D263" s="5"/>
      <c r="E263" s="5"/>
      <c r="F263" s="2373" t="s">
        <v>183</v>
      </c>
      <c r="G263" s="2374" t="s">
        <v>151</v>
      </c>
      <c r="H263" s="2374" t="s">
        <v>152</v>
      </c>
      <c r="I263" s="2375" t="s">
        <v>153</v>
      </c>
      <c r="J263" s="2374" t="s">
        <v>154</v>
      </c>
      <c r="K263" s="2374" t="s">
        <v>602</v>
      </c>
      <c r="L263" s="5"/>
      <c r="M263" s="5"/>
      <c r="N263" s="376"/>
      <c r="O263" s="76"/>
      <c r="P263" s="76"/>
      <c r="Q263" s="76"/>
    </row>
    <row r="264" spans="1:17" ht="18">
      <c r="A264" s="5952"/>
      <c r="B264" s="1318"/>
      <c r="C264" s="5"/>
      <c r="D264" s="5"/>
      <c r="E264" s="5"/>
      <c r="F264" s="2349" t="s">
        <v>612</v>
      </c>
      <c r="G264" s="318">
        <v>0.05</v>
      </c>
      <c r="H264" s="318">
        <v>0.08</v>
      </c>
      <c r="I264" s="318">
        <v>0.11</v>
      </c>
      <c r="J264" s="318">
        <v>0.125</v>
      </c>
      <c r="K264" s="318">
        <v>7.0000000000000007E-2</v>
      </c>
      <c r="L264" s="2350">
        <f>SUM(G264:K264)/COUNTIF(G264:K264,"&gt;0")</f>
        <v>8.6999999999999994E-2</v>
      </c>
      <c r="M264" s="2348" t="s">
        <v>604</v>
      </c>
      <c r="N264" s="376"/>
      <c r="O264" s="76"/>
      <c r="P264" s="76"/>
      <c r="Q264" s="76"/>
    </row>
    <row r="265" spans="1:17" ht="18.75">
      <c r="A265" s="5952"/>
      <c r="B265" s="1318"/>
      <c r="C265" s="5"/>
      <c r="D265" s="5"/>
      <c r="E265" s="5"/>
      <c r="F265" s="2351" t="s">
        <v>613</v>
      </c>
      <c r="G265" s="2376">
        <f>L260/G264</f>
        <v>47.999999999999993</v>
      </c>
      <c r="H265" s="2376">
        <f>L260/H264</f>
        <v>30</v>
      </c>
      <c r="I265" s="2376">
        <f>L260/I264</f>
        <v>21.818181818181817</v>
      </c>
      <c r="J265" s="2376">
        <f>L260/J264</f>
        <v>19.2</v>
      </c>
      <c r="K265" s="2376">
        <f>L260/K264</f>
        <v>34.285714285714285</v>
      </c>
      <c r="L265" s="2225" t="s">
        <v>614</v>
      </c>
      <c r="M265" s="2348"/>
      <c r="N265" s="376"/>
      <c r="O265" s="76"/>
      <c r="P265" s="76"/>
      <c r="Q265" s="76"/>
    </row>
    <row r="266" spans="1:17" ht="18.75">
      <c r="A266" s="5952"/>
      <c r="B266" s="2377" t="s">
        <v>27</v>
      </c>
      <c r="C266" s="938" t="s">
        <v>615</v>
      </c>
      <c r="D266" s="5"/>
      <c r="E266" s="5"/>
      <c r="F266" s="2351"/>
      <c r="G266" s="2378"/>
      <c r="H266" s="2378"/>
      <c r="I266" s="2378"/>
      <c r="J266" s="2378"/>
      <c r="K266" s="2378"/>
      <c r="L266" s="2225"/>
      <c r="M266" s="2348"/>
      <c r="N266" s="376"/>
      <c r="O266" s="76"/>
      <c r="P266" s="76"/>
      <c r="Q266" s="76"/>
    </row>
    <row r="267" spans="1:17">
      <c r="A267" s="5952"/>
      <c r="B267" s="5975" t="s">
        <v>616</v>
      </c>
      <c r="C267" s="5976"/>
      <c r="D267" s="5976"/>
      <c r="E267" s="5976"/>
      <c r="F267" s="5976"/>
      <c r="G267" s="5976"/>
      <c r="H267" s="5976"/>
      <c r="I267" s="5976"/>
      <c r="J267" s="5976"/>
      <c r="K267" s="5976"/>
      <c r="L267" s="5976"/>
      <c r="M267" s="5976"/>
      <c r="N267" s="5977"/>
      <c r="O267" s="76"/>
      <c r="P267" s="76"/>
      <c r="Q267" s="76"/>
    </row>
    <row r="268" spans="1:17" ht="15.75">
      <c r="A268" s="5952"/>
      <c r="B268" s="2379"/>
      <c r="C268" s="1231"/>
      <c r="D268" s="1231"/>
      <c r="E268" s="1231"/>
      <c r="F268" s="5"/>
      <c r="G268" s="5"/>
      <c r="H268" s="2205"/>
      <c r="I268" s="2205"/>
      <c r="J268" s="2205"/>
      <c r="K268" s="2205"/>
      <c r="L268" s="5978" t="s">
        <v>30</v>
      </c>
      <c r="M268" s="5978"/>
      <c r="N268" s="376"/>
      <c r="O268" s="76"/>
      <c r="P268" s="76"/>
      <c r="Q268" s="76"/>
    </row>
    <row r="269" spans="1:17" ht="15.75">
      <c r="A269" s="5952"/>
      <c r="B269" s="2379"/>
      <c r="C269" s="1231"/>
      <c r="D269" s="1231"/>
      <c r="E269" s="1231"/>
      <c r="F269" s="5"/>
      <c r="G269" s="5"/>
      <c r="H269" s="2205"/>
      <c r="I269" s="2205"/>
      <c r="J269" s="2205"/>
      <c r="K269" s="2380" t="s">
        <v>777</v>
      </c>
      <c r="L269" s="5979" t="s">
        <v>19</v>
      </c>
      <c r="M269" s="5980"/>
      <c r="N269" s="376"/>
      <c r="O269" s="76"/>
      <c r="P269" s="76"/>
      <c r="Q269" s="76"/>
    </row>
    <row r="270" spans="1:17" ht="18">
      <c r="A270" s="5952"/>
      <c r="B270" s="1318"/>
      <c r="C270" s="5"/>
      <c r="D270" s="2205"/>
      <c r="E270" s="2205"/>
      <c r="F270" s="2205"/>
      <c r="G270" s="2205"/>
      <c r="H270" s="2205"/>
      <c r="I270" s="2205"/>
      <c r="J270" s="2205"/>
      <c r="K270" s="2205"/>
      <c r="L270" s="2205"/>
      <c r="M270" s="2348"/>
      <c r="N270" s="376"/>
      <c r="O270" s="76"/>
      <c r="P270" s="76"/>
      <c r="Q270" s="76"/>
    </row>
    <row r="271" spans="1:17" ht="18.75">
      <c r="A271" s="5952"/>
      <c r="B271" s="1318"/>
      <c r="C271" s="5"/>
      <c r="D271" s="5"/>
      <c r="E271" s="5"/>
      <c r="F271" s="2346" t="s">
        <v>145</v>
      </c>
      <c r="G271" s="2347">
        <v>50</v>
      </c>
      <c r="H271" s="2347">
        <v>500</v>
      </c>
      <c r="I271" s="2347">
        <v>150</v>
      </c>
      <c r="J271" s="2347">
        <v>13</v>
      </c>
      <c r="K271" s="2347">
        <v>13</v>
      </c>
      <c r="L271" s="2205">
        <f>SUM(G271:K271)</f>
        <v>726</v>
      </c>
      <c r="M271" s="2348" t="s">
        <v>146</v>
      </c>
      <c r="N271" s="376"/>
      <c r="O271" s="76"/>
      <c r="P271" s="76"/>
      <c r="Q271" s="76"/>
    </row>
    <row r="272" spans="1:17" ht="18.75">
      <c r="A272" s="5952"/>
      <c r="B272" s="1318"/>
      <c r="C272" s="5"/>
      <c r="D272" s="5"/>
      <c r="E272" s="5"/>
      <c r="F272" s="2351" t="s">
        <v>617</v>
      </c>
      <c r="G272" s="324">
        <f>G264*G271</f>
        <v>2.5</v>
      </c>
      <c r="H272" s="324">
        <f>H264*H271</f>
        <v>40</v>
      </c>
      <c r="I272" s="324">
        <f>I264*I271</f>
        <v>16.5</v>
      </c>
      <c r="J272" s="324">
        <f>J264*J271</f>
        <v>1.625</v>
      </c>
      <c r="K272" s="324">
        <f>K264*K271</f>
        <v>0.91000000000000014</v>
      </c>
      <c r="L272" s="2205">
        <f>SUM(G272:K272)</f>
        <v>61.534999999999997</v>
      </c>
      <c r="M272" s="2348" t="str">
        <f>L269</f>
        <v>Kg</v>
      </c>
      <c r="N272" s="376"/>
      <c r="O272" s="76"/>
      <c r="P272" s="76"/>
      <c r="Q272" s="76"/>
    </row>
    <row r="273" spans="1:17">
      <c r="A273" s="5952"/>
      <c r="B273" s="1318"/>
      <c r="C273" s="5"/>
      <c r="D273" s="5"/>
      <c r="E273" s="5"/>
      <c r="F273" s="5"/>
      <c r="G273" s="2381" t="str">
        <f>L269</f>
        <v>Kg</v>
      </c>
      <c r="H273" s="2381" t="str">
        <f>L269</f>
        <v>Kg</v>
      </c>
      <c r="I273" s="2381" t="str">
        <f>L269</f>
        <v>Kg</v>
      </c>
      <c r="J273" s="2381" t="str">
        <f>L269</f>
        <v>Kg</v>
      </c>
      <c r="K273" s="2381" t="str">
        <f>L269</f>
        <v>Kg</v>
      </c>
      <c r="L273" s="5"/>
      <c r="M273" s="2382"/>
      <c r="N273" s="376"/>
      <c r="O273" s="76"/>
      <c r="P273" s="76"/>
      <c r="Q273" s="76"/>
    </row>
    <row r="274" spans="1:17" ht="18">
      <c r="A274" s="5952"/>
      <c r="B274" s="2243"/>
      <c r="C274" s="2355" t="s">
        <v>148</v>
      </c>
      <c r="D274" s="2356">
        <v>50</v>
      </c>
      <c r="E274" s="2357" t="s">
        <v>248</v>
      </c>
      <c r="F274"/>
      <c r="G274"/>
      <c r="H274" s="5"/>
      <c r="I274" s="5"/>
      <c r="J274" s="5"/>
      <c r="K274" s="5"/>
      <c r="L274" s="5"/>
      <c r="M274" s="2382"/>
      <c r="N274" s="376"/>
      <c r="O274" s="76"/>
      <c r="P274" s="76"/>
      <c r="Q274" s="76"/>
    </row>
    <row r="275" spans="1:17" ht="18">
      <c r="A275" s="5952"/>
      <c r="B275" s="1318"/>
      <c r="C275" s="5"/>
      <c r="D275" s="5"/>
      <c r="E275" s="5"/>
      <c r="F275" s="2351" t="s">
        <v>158</v>
      </c>
      <c r="G275" s="2358">
        <f>G272/(100-D274)*100</f>
        <v>5</v>
      </c>
      <c r="H275" s="2358">
        <f>H272/(100-D274)*100</f>
        <v>80</v>
      </c>
      <c r="I275" s="2358">
        <f>I272/(100-D274)*100</f>
        <v>33</v>
      </c>
      <c r="J275" s="2358">
        <f>J272/(100-D274)*100</f>
        <v>3.25</v>
      </c>
      <c r="K275" s="2358">
        <f>K272/(100-D274)*100</f>
        <v>1.8200000000000005</v>
      </c>
      <c r="L275" s="2205">
        <f>SUM(G275:K275)</f>
        <v>123.07000000000001</v>
      </c>
      <c r="M275" s="2348" t="str">
        <f>L269</f>
        <v>Kg</v>
      </c>
      <c r="N275" s="376"/>
      <c r="O275" s="76"/>
      <c r="P275" s="76"/>
      <c r="Q275" s="76"/>
    </row>
    <row r="276" spans="1:17" ht="18">
      <c r="A276" s="5952"/>
      <c r="B276" s="1318"/>
      <c r="C276" s="5"/>
      <c r="D276" s="5"/>
      <c r="E276" s="5"/>
      <c r="F276" s="2351"/>
      <c r="G276" s="2383" t="str">
        <f>L269</f>
        <v>Kg</v>
      </c>
      <c r="H276" s="2383" t="str">
        <f>L269</f>
        <v>Kg</v>
      </c>
      <c r="I276" s="2383" t="str">
        <f>L269</f>
        <v>Kg</v>
      </c>
      <c r="J276" s="2383" t="str">
        <f>L269</f>
        <v>Kg</v>
      </c>
      <c r="K276" s="2383" t="str">
        <f>L269</f>
        <v>Kg</v>
      </c>
      <c r="L276" s="2205"/>
      <c r="M276" s="2348"/>
      <c r="N276" s="376"/>
      <c r="O276" s="76"/>
      <c r="P276" s="76"/>
      <c r="Q276" s="76"/>
    </row>
    <row r="277" spans="1:17" ht="15.75">
      <c r="A277" s="5952"/>
      <c r="B277" s="326" t="s">
        <v>248</v>
      </c>
      <c r="C277" s="2368" t="s">
        <v>608</v>
      </c>
      <c r="D277" s="1311"/>
      <c r="E277" s="1311"/>
      <c r="F277" s="1311"/>
      <c r="G277" s="1311"/>
      <c r="H277" s="1311"/>
      <c r="I277" s="1311"/>
      <c r="J277" s="1311"/>
      <c r="K277" s="1311"/>
      <c r="L277" s="1311"/>
      <c r="M277" s="1311"/>
      <c r="N277" s="2384"/>
      <c r="O277" s="76"/>
      <c r="P277" s="76"/>
      <c r="Q277" s="76"/>
    </row>
    <row r="278" spans="1:17" ht="18.75">
      <c r="A278" s="5952"/>
      <c r="B278" s="2385" t="s">
        <v>30</v>
      </c>
      <c r="C278" s="2386" t="s">
        <v>606</v>
      </c>
      <c r="D278" s="2365"/>
      <c r="E278" s="2365"/>
      <c r="F278" s="2365"/>
      <c r="G278" s="2365"/>
      <c r="H278" s="2365"/>
      <c r="I278" s="2365"/>
      <c r="J278" s="2365"/>
      <c r="K278" s="2365"/>
      <c r="L278" s="2365"/>
      <c r="M278" s="2365"/>
      <c r="N278" s="304"/>
      <c r="O278" s="76"/>
      <c r="P278" s="76"/>
      <c r="Q278" s="76"/>
    </row>
    <row r="279" spans="1:17" ht="18.75">
      <c r="A279" s="5952"/>
      <c r="B279" s="2366"/>
      <c r="C279" s="5979" t="s">
        <v>19</v>
      </c>
      <c r="D279" s="5980"/>
      <c r="E279" s="2367"/>
      <c r="F279" s="5979" t="s">
        <v>315</v>
      </c>
      <c r="G279" s="5980"/>
      <c r="H279" s="2367"/>
      <c r="I279" s="5979" t="s">
        <v>607</v>
      </c>
      <c r="J279" s="5980"/>
      <c r="K279" s="2367"/>
      <c r="L279" s="5979" t="s">
        <v>370</v>
      </c>
      <c r="M279" s="5980"/>
      <c r="N279" s="307"/>
      <c r="O279" s="76"/>
      <c r="P279" s="76"/>
      <c r="Q279" s="76"/>
    </row>
    <row r="280" spans="1:17" ht="18.75">
      <c r="A280" s="5952"/>
      <c r="B280" s="2366"/>
      <c r="C280" s="2367"/>
      <c r="D280" s="2367"/>
      <c r="E280" s="2367"/>
      <c r="F280" s="2367"/>
      <c r="G280" s="2367"/>
      <c r="H280" s="2367"/>
      <c r="I280" s="2367"/>
      <c r="J280" s="2367"/>
      <c r="K280" s="2367"/>
      <c r="L280" s="2367"/>
      <c r="M280" s="2367"/>
      <c r="N280" s="307"/>
      <c r="O280" s="76"/>
      <c r="P280" s="76"/>
      <c r="Q280" s="76"/>
    </row>
    <row r="281" spans="1:17">
      <c r="A281" s="5952"/>
      <c r="B281" s="5938" t="s">
        <v>768</v>
      </c>
      <c r="C281" s="5939"/>
      <c r="D281" s="5939"/>
      <c r="E281" s="5939"/>
      <c r="F281" s="5939"/>
      <c r="G281" s="5939"/>
      <c r="H281" s="5939"/>
      <c r="I281" s="5939"/>
      <c r="J281" s="5939"/>
      <c r="K281" s="5939"/>
      <c r="L281" s="5939"/>
      <c r="M281" s="5939"/>
      <c r="N281" s="5940"/>
      <c r="O281" s="76"/>
      <c r="P281" s="76"/>
      <c r="Q281" s="76"/>
    </row>
    <row r="282" spans="1:17">
      <c r="A282" s="5952"/>
      <c r="B282" s="5941"/>
      <c r="C282" s="5942"/>
      <c r="D282" s="5942"/>
      <c r="E282" s="5942"/>
      <c r="F282" s="5942"/>
      <c r="G282" s="5942"/>
      <c r="H282" s="5942"/>
      <c r="I282" s="5942"/>
      <c r="J282" s="5942"/>
      <c r="K282" s="5942"/>
      <c r="L282" s="5942"/>
      <c r="M282" s="5942"/>
      <c r="N282" s="5943"/>
      <c r="O282" s="76"/>
      <c r="P282" s="76"/>
      <c r="Q282" s="76"/>
    </row>
    <row r="283" spans="1:17">
      <c r="A283" s="5952"/>
      <c r="B283" s="309" t="s">
        <v>253</v>
      </c>
      <c r="C283" s="5320" t="str">
        <f ca="1">CELL("nomfichier")</f>
        <v>E:\0-UPRT\1-UPRT.FR-SITE-WEB\ff-fiches-fabrications\ff-fiches-fabrication-maj-08-2020\[ff-14.B-restauration-10.postits-portions.xlsx]Nota</v>
      </c>
      <c r="D283" s="5320"/>
      <c r="E283" s="5320"/>
      <c r="F283" s="5320"/>
      <c r="G283" s="5320"/>
      <c r="H283" s="5320"/>
      <c r="I283" s="5320"/>
      <c r="J283" s="5320"/>
      <c r="K283" s="5320"/>
      <c r="L283" s="5320"/>
      <c r="M283" s="5320"/>
      <c r="N283" s="5321"/>
      <c r="O283" s="76"/>
      <c r="P283" s="76"/>
      <c r="Q283" s="76"/>
    </row>
    <row r="284" spans="1:17">
      <c r="A284" s="5952"/>
      <c r="B284" s="2369" t="s">
        <v>255</v>
      </c>
      <c r="C284" s="5299" t="s">
        <v>773</v>
      </c>
      <c r="D284" s="5299"/>
      <c r="E284" s="5299"/>
      <c r="F284" s="5299"/>
      <c r="G284" s="5299"/>
      <c r="H284" s="5299"/>
      <c r="I284" s="5299"/>
      <c r="J284" s="5299"/>
      <c r="K284" s="5299"/>
      <c r="L284" s="5299"/>
      <c r="M284" s="5299"/>
      <c r="N284" s="5963"/>
      <c r="O284" s="76"/>
      <c r="P284" s="76"/>
      <c r="Q284" s="76"/>
    </row>
    <row r="285" spans="1:17" ht="15.75" thickBot="1">
      <c r="A285" s="5952"/>
      <c r="B285" s="5300" t="s">
        <v>258</v>
      </c>
      <c r="C285" s="5052"/>
      <c r="D285" s="5052"/>
      <c r="E285" s="5052"/>
      <c r="F285" s="5052"/>
      <c r="G285" s="5052"/>
      <c r="H285" s="5052"/>
      <c r="I285" s="5052"/>
      <c r="J285" s="5052"/>
      <c r="K285" s="5052"/>
      <c r="L285" s="5052"/>
      <c r="M285" s="5052"/>
      <c r="N285" s="5301"/>
      <c r="O285" s="76"/>
      <c r="P285" s="76"/>
      <c r="Q285" s="76"/>
    </row>
    <row r="286" spans="1:17">
      <c r="A286" s="76"/>
      <c r="B286" s="90"/>
      <c r="C286" s="90"/>
      <c r="D286" s="90"/>
      <c r="E286" s="90"/>
      <c r="F286" s="90"/>
      <c r="G286" s="90"/>
      <c r="H286" s="90"/>
      <c r="I286" s="90"/>
      <c r="J286" s="90"/>
      <c r="K286" s="90"/>
      <c r="L286" s="90"/>
      <c r="M286" s="76"/>
      <c r="N286" s="76"/>
      <c r="O286" s="76"/>
      <c r="P286" s="76"/>
      <c r="Q286" s="76"/>
    </row>
    <row r="287" spans="1:17" ht="16.5" thickBot="1">
      <c r="A287" s="76"/>
      <c r="B287" s="2387"/>
      <c r="C287" s="331"/>
      <c r="D287" s="331"/>
      <c r="E287" s="331"/>
      <c r="F287" s="331"/>
      <c r="G287" s="331"/>
      <c r="H287" s="90"/>
      <c r="I287" s="90"/>
      <c r="J287" s="90"/>
      <c r="K287" s="90"/>
      <c r="L287" s="90"/>
      <c r="M287" s="76"/>
      <c r="N287" s="76"/>
      <c r="O287" s="76"/>
      <c r="P287" s="76"/>
      <c r="Q287" s="76"/>
    </row>
    <row r="288" spans="1:17" ht="15.75">
      <c r="B288" s="2388"/>
      <c r="C288" s="2389"/>
      <c r="D288" s="2389"/>
      <c r="E288" s="2389"/>
      <c r="F288" s="2389"/>
      <c r="G288" s="2389"/>
      <c r="H288" s="2389"/>
      <c r="I288" s="2389"/>
      <c r="J288" s="2390" t="s">
        <v>618</v>
      </c>
      <c r="K288" s="90"/>
      <c r="L288" s="90"/>
      <c r="M288" s="76"/>
      <c r="N288" s="76"/>
      <c r="O288" s="76"/>
      <c r="P288" s="76"/>
      <c r="Q288" s="76"/>
    </row>
    <row r="289" spans="2:17">
      <c r="B289" s="2391"/>
      <c r="C289" s="2392" t="s">
        <v>619</v>
      </c>
      <c r="D289" s="2393">
        <v>0.44</v>
      </c>
      <c r="E289" s="90"/>
      <c r="F289" s="2394" t="s">
        <v>619</v>
      </c>
      <c r="G289" s="2393">
        <v>100</v>
      </c>
      <c r="H289" s="90"/>
      <c r="I289" s="2395" t="s">
        <v>620</v>
      </c>
      <c r="J289" s="2396">
        <v>115</v>
      </c>
      <c r="K289" s="90"/>
      <c r="L289" s="90"/>
      <c r="M289" s="76"/>
      <c r="N289" s="76"/>
      <c r="O289" s="76"/>
      <c r="P289" s="76"/>
      <c r="Q289" s="76"/>
    </row>
    <row r="290" spans="2:17" ht="45">
      <c r="B290" s="2397"/>
      <c r="C290" s="2398" t="s">
        <v>621</v>
      </c>
      <c r="D290" s="2399">
        <v>60</v>
      </c>
      <c r="E290" s="90"/>
      <c r="F290" s="2398" t="s">
        <v>622</v>
      </c>
      <c r="G290" s="2400">
        <v>10</v>
      </c>
      <c r="H290" s="90"/>
      <c r="I290" s="2394" t="s">
        <v>619</v>
      </c>
      <c r="J290" s="2401">
        <v>133</v>
      </c>
      <c r="K290" s="90"/>
      <c r="L290" s="90"/>
      <c r="M290" s="76"/>
      <c r="N290" s="76"/>
      <c r="O290" s="76"/>
      <c r="P290" s="76"/>
      <c r="Q290" s="76"/>
    </row>
    <row r="291" spans="2:17" ht="20.100000000000001" customHeight="1">
      <c r="B291" s="2402"/>
      <c r="C291" s="2403" t="s">
        <v>622</v>
      </c>
      <c r="D291" s="2404">
        <f>D289*D290%</f>
        <v>0.26400000000000001</v>
      </c>
      <c r="E291" s="90"/>
      <c r="F291" s="2405" t="s">
        <v>620</v>
      </c>
      <c r="G291" s="2404">
        <f>IF(G289=0,0,G289+G290)</f>
        <v>110</v>
      </c>
      <c r="H291" s="90"/>
      <c r="I291" s="2403" t="s">
        <v>622</v>
      </c>
      <c r="J291" s="2406">
        <f>IF(J289=0,0,IF(J290=0,0,J289-J290))</f>
        <v>-18</v>
      </c>
      <c r="K291" s="90"/>
      <c r="L291" s="90"/>
      <c r="M291" s="76"/>
      <c r="N291" s="76"/>
      <c r="O291" s="76"/>
      <c r="P291" s="76"/>
      <c r="Q291" s="76"/>
    </row>
    <row r="292" spans="2:17" ht="20.100000000000001" customHeight="1">
      <c r="B292" s="2407"/>
      <c r="C292" s="2405" t="s">
        <v>620</v>
      </c>
      <c r="D292" s="2404">
        <f>((D289*D290)/100)+D289</f>
        <v>0.70399999999999996</v>
      </c>
      <c r="E292" s="90"/>
      <c r="F292" s="2408" t="s">
        <v>621</v>
      </c>
      <c r="G292" s="2409">
        <f>IF(G289=0,0,IF(ISBLANK(G289),0,(G290/G289)*100))</f>
        <v>10</v>
      </c>
      <c r="H292" s="90"/>
      <c r="I292" s="2408" t="s">
        <v>621</v>
      </c>
      <c r="J292" s="2410">
        <f>IF(J290=0,0,IF(ISBLANK(J290),0,(J291/J290)*100))</f>
        <v>-13.533834586466165</v>
      </c>
      <c r="K292" s="90"/>
      <c r="L292" s="90"/>
      <c r="M292" s="76"/>
      <c r="N292" s="76"/>
      <c r="O292" s="76"/>
      <c r="P292" s="76"/>
      <c r="Q292" s="76"/>
    </row>
    <row r="293" spans="2:17">
      <c r="B293" s="2411"/>
      <c r="C293" s="2412"/>
      <c r="D293" s="2413"/>
      <c r="E293" s="355"/>
      <c r="F293" s="2414"/>
      <c r="G293" s="2415"/>
      <c r="H293" s="355"/>
      <c r="I293" s="2414"/>
      <c r="J293" s="2416"/>
      <c r="K293" s="90"/>
      <c r="L293" s="90"/>
      <c r="M293" s="76"/>
      <c r="N293" s="76"/>
      <c r="O293" s="76"/>
      <c r="P293" s="76"/>
      <c r="Q293" s="76"/>
    </row>
    <row r="294" spans="2:17">
      <c r="B294" s="2391"/>
      <c r="C294" s="2394" t="s">
        <v>619</v>
      </c>
      <c r="D294" s="2393">
        <v>5.8970000000000002</v>
      </c>
      <c r="E294" s="90"/>
      <c r="F294" s="2395" t="s">
        <v>620</v>
      </c>
      <c r="G294" s="2400">
        <v>9.64</v>
      </c>
      <c r="H294" s="90"/>
      <c r="I294" s="2395" t="s">
        <v>620</v>
      </c>
      <c r="J294" s="2396">
        <v>100</v>
      </c>
      <c r="K294" s="90"/>
      <c r="L294" s="90"/>
      <c r="M294" s="76"/>
      <c r="N294" s="76"/>
      <c r="O294" s="76"/>
      <c r="P294" s="76"/>
      <c r="Q294" s="76"/>
    </row>
    <row r="295" spans="2:17" ht="45">
      <c r="B295" s="2417"/>
      <c r="C295" s="2395" t="s">
        <v>620</v>
      </c>
      <c r="D295" s="2400">
        <v>9.64</v>
      </c>
      <c r="E295" s="90"/>
      <c r="F295" s="2398" t="s">
        <v>621</v>
      </c>
      <c r="G295" s="2418">
        <v>63.5</v>
      </c>
      <c r="H295" s="90"/>
      <c r="I295" s="2398" t="s">
        <v>622</v>
      </c>
      <c r="J295" s="2396">
        <v>50</v>
      </c>
      <c r="K295" s="90"/>
      <c r="L295" s="90"/>
      <c r="M295" s="76"/>
      <c r="N295" s="76"/>
      <c r="O295" s="76"/>
      <c r="P295" s="76"/>
      <c r="Q295" s="76"/>
    </row>
    <row r="296" spans="2:17" ht="20.100000000000001" customHeight="1">
      <c r="B296" s="2402"/>
      <c r="C296" s="2403" t="s">
        <v>622</v>
      </c>
      <c r="D296" s="2404">
        <f>IF(D294=0,0,IF(D295=0,0,D295-D294))</f>
        <v>3.7430000000000003</v>
      </c>
      <c r="E296" s="90"/>
      <c r="F296" s="2403" t="s">
        <v>622</v>
      </c>
      <c r="G296" s="2404">
        <f>G294-G297</f>
        <v>3.7439755351681958</v>
      </c>
      <c r="H296" s="90"/>
      <c r="I296" s="2405" t="s">
        <v>619</v>
      </c>
      <c r="J296" s="2406">
        <f>IF(J294=0,0,IF(ISBLANK(J294),0,J294-J295))</f>
        <v>50</v>
      </c>
      <c r="K296" s="90"/>
      <c r="L296" s="90"/>
      <c r="M296" s="76"/>
      <c r="N296" s="76"/>
      <c r="O296" s="76"/>
      <c r="P296" s="76"/>
      <c r="Q296" s="76"/>
    </row>
    <row r="297" spans="2:17" ht="20.100000000000001" customHeight="1">
      <c r="B297" s="2419"/>
      <c r="C297" s="2420" t="s">
        <v>621</v>
      </c>
      <c r="D297" s="2421">
        <f>IF(D294=0,0,IF(ISBLANK(D294),0,(D296/D294)*100))</f>
        <v>63.472952348651859</v>
      </c>
      <c r="E297" s="90"/>
      <c r="F297" s="2422" t="s">
        <v>619</v>
      </c>
      <c r="G297" s="2423">
        <f>(G294/(100+G295)*100)</f>
        <v>5.8960244648318048</v>
      </c>
      <c r="H297" s="90"/>
      <c r="I297" s="2420" t="s">
        <v>621</v>
      </c>
      <c r="J297" s="2424">
        <f>IF(J296=0,0,IF(ISBLANK(J295),0,(J295/J296)*100))</f>
        <v>100</v>
      </c>
      <c r="K297" s="90"/>
      <c r="L297" s="90"/>
      <c r="M297" s="76"/>
      <c r="N297" s="76"/>
      <c r="O297" s="76"/>
      <c r="P297" s="76"/>
      <c r="Q297" s="76"/>
    </row>
    <row r="298" spans="2:17">
      <c r="B298" s="5970" t="s">
        <v>599</v>
      </c>
      <c r="C298" s="5971"/>
      <c r="D298" s="5971"/>
      <c r="E298" s="5971"/>
      <c r="F298" s="5971"/>
      <c r="G298" s="5971"/>
      <c r="H298" s="5971"/>
      <c r="I298" s="5971"/>
      <c r="J298" s="5971"/>
      <c r="K298" s="90"/>
      <c r="L298" s="90"/>
      <c r="M298" s="76"/>
      <c r="N298" s="76"/>
      <c r="O298" s="76"/>
      <c r="P298" s="76"/>
      <c r="Q298" s="76"/>
    </row>
    <row r="299" spans="2:17" ht="15.75" thickBot="1">
      <c r="K299" s="90"/>
      <c r="L299" s="90"/>
      <c r="M299" s="76"/>
      <c r="N299" s="76"/>
      <c r="O299" s="76"/>
      <c r="P299" s="76"/>
      <c r="Q299" s="76"/>
    </row>
    <row r="300" spans="2:17" ht="18">
      <c r="B300" s="2425" t="s">
        <v>26</v>
      </c>
      <c r="C300" s="2389"/>
      <c r="D300" s="2389"/>
      <c r="E300" s="2389"/>
      <c r="F300" s="2389"/>
      <c r="G300" s="2389"/>
      <c r="H300" s="2389"/>
      <c r="I300" s="2389"/>
      <c r="J300" s="2390" t="s">
        <v>1750</v>
      </c>
      <c r="K300" s="90"/>
      <c r="L300" s="90"/>
      <c r="M300" s="76"/>
      <c r="N300" s="76"/>
      <c r="O300" s="76"/>
      <c r="P300" s="76"/>
      <c r="Q300" s="76"/>
    </row>
    <row r="301" spans="2:17" ht="20.100000000000001" customHeight="1">
      <c r="B301" s="2391"/>
      <c r="C301" s="2394" t="s">
        <v>623</v>
      </c>
      <c r="D301" s="2426">
        <v>1</v>
      </c>
      <c r="E301" s="2394"/>
      <c r="F301" s="2394" t="s">
        <v>623</v>
      </c>
      <c r="G301" s="2426">
        <v>10</v>
      </c>
      <c r="H301" s="2394"/>
      <c r="I301" s="2394" t="s">
        <v>624</v>
      </c>
      <c r="J301" s="2427">
        <v>10</v>
      </c>
      <c r="K301" s="90"/>
      <c r="L301" s="90"/>
      <c r="M301" s="76"/>
      <c r="N301" s="76"/>
      <c r="O301" s="76"/>
      <c r="P301" s="76"/>
      <c r="Q301" s="76"/>
    </row>
    <row r="302" spans="2:17" ht="20.100000000000001" customHeight="1">
      <c r="B302" s="2417"/>
      <c r="C302" s="2395" t="s">
        <v>625</v>
      </c>
      <c r="D302" s="2428">
        <v>50</v>
      </c>
      <c r="E302" s="2395"/>
      <c r="F302" s="2395" t="s">
        <v>626</v>
      </c>
      <c r="G302" s="2429">
        <v>2</v>
      </c>
      <c r="H302" s="2395"/>
      <c r="I302" s="2395" t="s">
        <v>623</v>
      </c>
      <c r="J302" s="855">
        <v>3.2</v>
      </c>
      <c r="K302" s="90"/>
      <c r="L302" s="90"/>
      <c r="M302" s="76"/>
      <c r="N302" s="76"/>
      <c r="O302" s="76"/>
      <c r="P302" s="76"/>
      <c r="Q302" s="76"/>
    </row>
    <row r="303" spans="2:17" ht="20.100000000000001" customHeight="1">
      <c r="B303" s="2407"/>
      <c r="C303" s="2405" t="s">
        <v>1751</v>
      </c>
      <c r="D303" s="2430">
        <f>D304*D302%</f>
        <v>1</v>
      </c>
      <c r="E303" s="2405"/>
      <c r="F303" s="2405" t="s">
        <v>1752</v>
      </c>
      <c r="G303" s="2430">
        <f>IF(G301=0,0,G301+G302)</f>
        <v>12</v>
      </c>
      <c r="H303" s="2405"/>
      <c r="I303" s="2405" t="s">
        <v>1751</v>
      </c>
      <c r="J303" s="2431">
        <f>IF(J301=0,0,IF(J302=0,0,J301-J302))</f>
        <v>6.8</v>
      </c>
      <c r="K303" s="90"/>
      <c r="L303" s="90"/>
      <c r="M303" s="76"/>
      <c r="N303" s="76"/>
      <c r="O303" s="76"/>
      <c r="P303" s="76"/>
      <c r="Q303" s="76"/>
    </row>
    <row r="304" spans="2:17" ht="20.100000000000001" customHeight="1">
      <c r="B304" s="2432"/>
      <c r="C304" s="2422" t="s">
        <v>624</v>
      </c>
      <c r="D304" s="2433">
        <f>D301/(100-D302)*100</f>
        <v>2</v>
      </c>
      <c r="E304" s="2422"/>
      <c r="F304" s="2422" t="s">
        <v>625</v>
      </c>
      <c r="G304" s="2434">
        <f>IF(G301=0,0,G302/G303)</f>
        <v>0.16666666666666666</v>
      </c>
      <c r="H304" s="2422"/>
      <c r="I304" s="2422" t="s">
        <v>625</v>
      </c>
      <c r="J304" s="2435">
        <f>IF(J301=0,0,J303/J301)</f>
        <v>0.67999999999999994</v>
      </c>
      <c r="K304" s="90"/>
      <c r="L304" s="90"/>
      <c r="M304" s="76"/>
      <c r="N304" s="76"/>
      <c r="O304" s="76"/>
      <c r="P304" s="76"/>
      <c r="Q304" s="76"/>
    </row>
    <row r="305" spans="1:17" ht="20.100000000000001" customHeight="1">
      <c r="B305" s="2411"/>
      <c r="C305" s="2412"/>
      <c r="D305" s="2413"/>
      <c r="E305" s="355"/>
      <c r="F305" s="2414"/>
      <c r="G305" s="2415"/>
      <c r="H305" s="355"/>
      <c r="I305" s="2414"/>
      <c r="J305" s="2416"/>
      <c r="K305" s="90"/>
      <c r="L305" s="90"/>
      <c r="M305" s="76"/>
      <c r="N305" s="76"/>
      <c r="O305" s="76"/>
      <c r="P305" s="76"/>
      <c r="Q305" s="76"/>
    </row>
    <row r="306" spans="1:17" ht="20.100000000000001" customHeight="1">
      <c r="B306" s="2436"/>
      <c r="C306" s="2437" t="s">
        <v>623</v>
      </c>
      <c r="D306" s="2426">
        <v>100</v>
      </c>
      <c r="E306" s="2437"/>
      <c r="F306" s="2437" t="s">
        <v>624</v>
      </c>
      <c r="G306" s="2426">
        <v>183</v>
      </c>
      <c r="H306" s="2437"/>
      <c r="I306" s="2437" t="s">
        <v>624</v>
      </c>
      <c r="J306" s="2438">
        <v>100</v>
      </c>
      <c r="K306" s="90"/>
      <c r="L306" s="90"/>
      <c r="M306" s="76"/>
      <c r="N306" s="76"/>
      <c r="O306" s="76"/>
      <c r="P306" s="76"/>
      <c r="Q306" s="76"/>
    </row>
    <row r="307" spans="1:17" ht="20.100000000000001" customHeight="1">
      <c r="B307" s="2417"/>
      <c r="C307" s="2395" t="s">
        <v>624</v>
      </c>
      <c r="D307" s="2429">
        <v>150</v>
      </c>
      <c r="E307" s="2395"/>
      <c r="F307" s="2395" t="s">
        <v>625</v>
      </c>
      <c r="G307" s="2428">
        <v>40</v>
      </c>
      <c r="H307" s="2395"/>
      <c r="I307" s="2395" t="s">
        <v>626</v>
      </c>
      <c r="J307" s="855">
        <v>15</v>
      </c>
      <c r="K307" s="90"/>
      <c r="L307" s="90"/>
      <c r="M307" s="76"/>
      <c r="N307" s="76"/>
      <c r="O307" s="76"/>
      <c r="P307" s="76"/>
      <c r="Q307" s="76"/>
    </row>
    <row r="308" spans="1:17" ht="20.100000000000001" customHeight="1">
      <c r="B308" s="2407"/>
      <c r="C308" s="2405" t="s">
        <v>1751</v>
      </c>
      <c r="D308" s="2430">
        <f>IF(D306=0,0,IF(D307=0,0,D307-D306))</f>
        <v>50</v>
      </c>
      <c r="E308" s="2405"/>
      <c r="F308" s="2405" t="s">
        <v>1751</v>
      </c>
      <c r="G308" s="2439">
        <f>G306*G307%</f>
        <v>73.2</v>
      </c>
      <c r="H308" s="2405"/>
      <c r="I308" s="2405" t="s">
        <v>1753</v>
      </c>
      <c r="J308" s="2431">
        <f>IF(J306=0,0,IF(J307=0,0,J306-J307))</f>
        <v>85</v>
      </c>
      <c r="K308" s="90"/>
      <c r="L308" s="90"/>
      <c r="M308" s="76"/>
      <c r="N308" s="76"/>
      <c r="O308" s="76"/>
      <c r="P308" s="76"/>
      <c r="Q308" s="76"/>
    </row>
    <row r="309" spans="1:17" ht="20.100000000000001" customHeight="1">
      <c r="B309" s="2432"/>
      <c r="C309" s="2422" t="s">
        <v>625</v>
      </c>
      <c r="D309" s="2434">
        <f>IF(D306=0,0,IF(D307=0,0,D308/D307))</f>
        <v>0.33333333333333331</v>
      </c>
      <c r="E309" s="2422"/>
      <c r="F309" s="2422" t="s">
        <v>623</v>
      </c>
      <c r="G309" s="2433">
        <f>G306-G308</f>
        <v>109.8</v>
      </c>
      <c r="H309" s="2422"/>
      <c r="I309" s="2422" t="s">
        <v>625</v>
      </c>
      <c r="J309" s="2435">
        <f>IF(J306=0,0,IF(J307=0,0,J307/J306))</f>
        <v>0.15</v>
      </c>
      <c r="K309" s="90"/>
      <c r="L309" s="90"/>
      <c r="M309" s="76"/>
      <c r="N309" s="76"/>
      <c r="O309" s="76"/>
      <c r="P309" s="76"/>
      <c r="Q309" s="76"/>
    </row>
    <row r="310" spans="1:17">
      <c r="B310" s="5972" t="s">
        <v>599</v>
      </c>
      <c r="C310" s="5973"/>
      <c r="D310" s="5973"/>
      <c r="E310" s="5973"/>
      <c r="F310" s="5973"/>
      <c r="G310" s="5973"/>
      <c r="H310" s="5973"/>
      <c r="I310" s="5973"/>
      <c r="J310" s="5973"/>
      <c r="K310" s="90"/>
      <c r="L310" s="90"/>
      <c r="M310" s="76"/>
      <c r="N310" s="76"/>
      <c r="O310" s="76"/>
      <c r="P310" s="76"/>
      <c r="Q310" s="76"/>
    </row>
    <row r="311" spans="1:17" ht="15.75" thickBot="1">
      <c r="A311" s="76"/>
      <c r="B311" s="90"/>
      <c r="C311" s="90"/>
      <c r="D311" s="90"/>
      <c r="E311" s="90"/>
      <c r="F311" s="90"/>
      <c r="G311" s="90"/>
      <c r="H311" s="90"/>
      <c r="I311" s="90"/>
      <c r="J311" s="90"/>
      <c r="K311" s="90"/>
      <c r="L311" s="90"/>
      <c r="M311" s="76"/>
      <c r="N311" s="76"/>
      <c r="O311" s="76"/>
      <c r="P311" s="76"/>
      <c r="Q311" s="76"/>
    </row>
    <row r="312" spans="1:17">
      <c r="A312" s="5965" t="s">
        <v>1551</v>
      </c>
      <c r="B312" s="5966"/>
      <c r="C312" s="5966"/>
      <c r="D312" s="5966"/>
      <c r="E312" s="5966"/>
      <c r="F312" s="5966"/>
      <c r="G312" s="5966"/>
      <c r="H312" s="5966"/>
      <c r="I312" s="5966"/>
      <c r="J312" s="5966"/>
      <c r="K312" s="5966"/>
      <c r="L312" s="5966"/>
      <c r="M312" s="5966"/>
      <c r="N312" s="5966"/>
      <c r="O312" s="76"/>
      <c r="P312" s="76"/>
      <c r="Q312" s="76"/>
    </row>
    <row r="313" spans="1:17" ht="15.75" thickBot="1">
      <c r="A313" s="5967"/>
      <c r="B313" s="5968"/>
      <c r="C313" s="5968"/>
      <c r="D313" s="5968"/>
      <c r="E313" s="5968"/>
      <c r="F313" s="5968"/>
      <c r="G313" s="5968"/>
      <c r="H313" s="5968"/>
      <c r="I313" s="5968"/>
      <c r="J313" s="5968"/>
      <c r="K313" s="5968"/>
      <c r="L313" s="5968"/>
      <c r="M313" s="5968"/>
      <c r="N313" s="5968"/>
      <c r="O313" s="76"/>
      <c r="P313" s="76"/>
      <c r="Q313" s="76"/>
    </row>
    <row r="314" spans="1:17">
      <c r="A314" s="77"/>
      <c r="B314" s="77"/>
      <c r="C314" s="77"/>
      <c r="D314" s="77"/>
      <c r="E314" s="77"/>
      <c r="F314" s="77"/>
      <c r="G314" s="77"/>
      <c r="H314" s="77"/>
      <c r="I314" s="77"/>
      <c r="J314" s="77"/>
      <c r="K314" s="77"/>
      <c r="L314" s="77"/>
      <c r="M314" s="77"/>
      <c r="N314" s="77"/>
      <c r="O314" s="76"/>
      <c r="P314" s="76"/>
      <c r="Q314" s="76"/>
    </row>
    <row r="315" spans="1:17" ht="15.75">
      <c r="A315" s="77"/>
      <c r="B315" s="77"/>
      <c r="C315" s="77"/>
      <c r="D315" s="77"/>
      <c r="E315" s="2440" t="s">
        <v>627</v>
      </c>
      <c r="F315" s="2440"/>
      <c r="G315" s="2440"/>
      <c r="H315" s="77"/>
      <c r="I315" s="77"/>
      <c r="J315" s="77"/>
      <c r="K315" s="77"/>
      <c r="L315" s="77"/>
      <c r="M315" s="77"/>
      <c r="N315" s="77"/>
      <c r="O315" s="76"/>
      <c r="P315" s="76"/>
      <c r="Q315" s="76"/>
    </row>
    <row r="316" spans="1:17" ht="15.75">
      <c r="A316" s="77"/>
      <c r="B316" s="77"/>
      <c r="C316" s="77"/>
      <c r="D316" s="77"/>
      <c r="E316" s="2440"/>
      <c r="F316" s="2440" t="s">
        <v>628</v>
      </c>
      <c r="G316" s="2440"/>
      <c r="H316" s="77"/>
      <c r="I316" s="77"/>
      <c r="J316" s="77"/>
      <c r="K316" s="77"/>
      <c r="L316" s="77"/>
      <c r="M316" s="77"/>
      <c r="N316" s="77"/>
      <c r="O316" s="76"/>
      <c r="P316" s="76"/>
      <c r="Q316" s="76"/>
    </row>
    <row r="317" spans="1:17" ht="15.75">
      <c r="A317" s="77"/>
      <c r="B317" s="77"/>
      <c r="C317" s="77"/>
      <c r="D317" s="77"/>
      <c r="E317" s="2440"/>
      <c r="F317" s="2440" t="s">
        <v>629</v>
      </c>
      <c r="G317" s="2440"/>
      <c r="H317" s="77"/>
      <c r="I317" s="77"/>
      <c r="J317" s="77"/>
      <c r="K317" s="77"/>
      <c r="L317" s="77"/>
      <c r="M317" s="77"/>
      <c r="N317" s="77"/>
      <c r="O317" s="76"/>
      <c r="P317" s="76"/>
      <c r="Q317" s="76"/>
    </row>
    <row r="318" spans="1:17" ht="15.75">
      <c r="A318" s="77"/>
      <c r="B318" s="77"/>
      <c r="C318" s="77"/>
      <c r="D318" s="77"/>
      <c r="E318" s="2440"/>
      <c r="F318" s="2440" t="s">
        <v>630</v>
      </c>
      <c r="G318" s="2440"/>
      <c r="H318" s="77"/>
      <c r="I318" s="77"/>
      <c r="J318" s="77"/>
      <c r="K318" s="77"/>
      <c r="L318" s="77"/>
      <c r="M318" s="77"/>
      <c r="N318" s="77"/>
      <c r="O318" s="76"/>
      <c r="P318" s="76"/>
      <c r="Q318" s="76"/>
    </row>
    <row r="319" spans="1:17" ht="15.75">
      <c r="A319" s="77"/>
      <c r="B319" s="77"/>
      <c r="C319" s="77"/>
      <c r="D319" s="77"/>
      <c r="E319" s="77"/>
      <c r="F319" s="2440" t="s">
        <v>631</v>
      </c>
      <c r="G319" s="77"/>
      <c r="H319" s="77"/>
      <c r="I319" s="77"/>
      <c r="J319" s="77"/>
      <c r="K319" s="77"/>
      <c r="L319" s="77"/>
      <c r="M319" s="77"/>
      <c r="N319" s="77"/>
      <c r="O319" s="76"/>
      <c r="P319" s="76"/>
      <c r="Q319" s="76"/>
    </row>
    <row r="320" spans="1:17" ht="15.75">
      <c r="A320" s="77"/>
      <c r="B320" s="77"/>
      <c r="C320" s="77"/>
      <c r="D320" s="77"/>
      <c r="E320" s="2440" t="s">
        <v>632</v>
      </c>
      <c r="F320" s="77"/>
      <c r="G320" s="77"/>
      <c r="H320" s="77"/>
      <c r="I320" s="77"/>
      <c r="J320" s="77"/>
      <c r="K320" s="77"/>
      <c r="L320" s="77"/>
      <c r="M320" s="77"/>
      <c r="N320" s="77"/>
      <c r="O320" s="76"/>
      <c r="P320" s="76"/>
      <c r="Q320" s="76"/>
    </row>
    <row r="321" spans="1:17" ht="100.5" customHeight="1">
      <c r="A321" s="77"/>
      <c r="B321" s="77"/>
      <c r="C321" s="77"/>
      <c r="D321" s="77"/>
      <c r="E321" s="77"/>
      <c r="F321" s="77"/>
      <c r="G321" s="77"/>
      <c r="H321" s="77"/>
      <c r="I321" s="77"/>
      <c r="J321" s="77"/>
      <c r="K321" s="77"/>
      <c r="L321" s="77"/>
      <c r="M321" s="77"/>
      <c r="N321" s="77"/>
      <c r="O321" s="76"/>
      <c r="P321" s="76"/>
      <c r="Q321" s="76"/>
    </row>
    <row r="322" spans="1:17" ht="21">
      <c r="A322" s="77"/>
      <c r="B322" s="77"/>
      <c r="C322" s="2441" t="s">
        <v>633</v>
      </c>
      <c r="D322" s="2441"/>
      <c r="E322" s="2441"/>
      <c r="F322" s="2441"/>
      <c r="G322" s="2441"/>
      <c r="H322" s="2441"/>
      <c r="I322" s="2441" t="s">
        <v>634</v>
      </c>
      <c r="J322" s="77"/>
      <c r="K322" s="77"/>
      <c r="L322" s="77"/>
      <c r="M322" s="77"/>
      <c r="N322" s="77"/>
      <c r="O322" s="76"/>
      <c r="P322" s="76"/>
      <c r="Q322" s="76"/>
    </row>
    <row r="323" spans="1:17">
      <c r="A323" s="77"/>
      <c r="B323" s="77"/>
      <c r="C323" s="77"/>
      <c r="D323" s="77"/>
      <c r="E323" s="77"/>
      <c r="F323" s="77"/>
      <c r="G323" s="77"/>
      <c r="H323" s="77"/>
      <c r="I323" s="77"/>
      <c r="J323" s="77"/>
      <c r="K323" s="77"/>
      <c r="L323" s="77"/>
      <c r="M323" s="77"/>
      <c r="N323" s="77"/>
      <c r="O323" s="76"/>
      <c r="P323" s="76"/>
      <c r="Q323" s="76"/>
    </row>
    <row r="324" spans="1:17" ht="21">
      <c r="A324" s="77"/>
      <c r="B324" s="77"/>
      <c r="C324" s="77"/>
      <c r="D324" s="2441" t="s">
        <v>635</v>
      </c>
      <c r="E324" s="77"/>
      <c r="F324" s="77"/>
      <c r="G324" s="77"/>
      <c r="H324" s="77"/>
      <c r="I324" s="2441"/>
      <c r="J324" s="77"/>
      <c r="K324" s="77"/>
      <c r="L324" s="77"/>
      <c r="M324" s="77"/>
      <c r="N324" s="77"/>
      <c r="O324" s="76"/>
      <c r="P324" s="76"/>
      <c r="Q324" s="76"/>
    </row>
    <row r="325" spans="1:17" ht="21">
      <c r="A325" s="77"/>
      <c r="B325" s="77"/>
      <c r="C325" s="77"/>
      <c r="D325" s="2441" t="s">
        <v>322</v>
      </c>
      <c r="E325" s="77"/>
      <c r="F325" s="77"/>
      <c r="G325" s="77"/>
      <c r="H325" s="2442" t="s">
        <v>316</v>
      </c>
      <c r="I325" s="2441"/>
      <c r="J325" s="77"/>
      <c r="K325" s="77"/>
      <c r="L325" s="77"/>
      <c r="M325" s="77"/>
      <c r="N325" s="77"/>
      <c r="O325" s="76"/>
      <c r="P325" s="76"/>
      <c r="Q325" s="76"/>
    </row>
    <row r="326" spans="1:17" ht="21">
      <c r="A326" s="77"/>
      <c r="B326" s="77"/>
      <c r="C326" s="77"/>
      <c r="D326" s="2441" t="s">
        <v>323</v>
      </c>
      <c r="E326" s="77"/>
      <c r="F326" s="77"/>
      <c r="G326" s="77"/>
      <c r="H326" s="2443"/>
      <c r="I326" s="2443" t="s">
        <v>775</v>
      </c>
      <c r="J326" s="77"/>
      <c r="K326" s="77"/>
      <c r="L326" s="77"/>
      <c r="M326" s="77"/>
      <c r="N326" s="77"/>
      <c r="O326" s="76"/>
      <c r="P326" s="76"/>
      <c r="Q326" s="76"/>
    </row>
    <row r="327" spans="1:17" ht="21">
      <c r="A327" s="77"/>
      <c r="B327" s="77"/>
      <c r="C327" s="77"/>
      <c r="D327" s="2441" t="s">
        <v>316</v>
      </c>
      <c r="E327" s="77"/>
      <c r="F327" s="77"/>
      <c r="G327" s="77"/>
      <c r="H327" s="2443"/>
      <c r="I327" s="2443" t="s">
        <v>776</v>
      </c>
      <c r="J327" s="77"/>
      <c r="K327" s="77"/>
      <c r="L327" s="77"/>
      <c r="M327" s="77"/>
      <c r="N327" s="77"/>
      <c r="O327" s="76"/>
      <c r="P327" s="76"/>
      <c r="Q327" s="76"/>
    </row>
    <row r="328" spans="1:17" ht="21">
      <c r="A328" s="77"/>
      <c r="B328" s="77"/>
      <c r="C328" s="77"/>
      <c r="D328" s="2441" t="s">
        <v>325</v>
      </c>
      <c r="E328" s="77"/>
      <c r="F328" s="77"/>
      <c r="G328" s="77"/>
      <c r="H328" s="2442" t="s">
        <v>636</v>
      </c>
      <c r="I328" s="77"/>
      <c r="J328" s="77"/>
      <c r="K328" s="77"/>
      <c r="L328" s="77"/>
      <c r="M328" s="77"/>
      <c r="N328" s="77"/>
      <c r="O328" s="76"/>
      <c r="P328" s="76"/>
      <c r="Q328" s="76"/>
    </row>
    <row r="329" spans="1:17" ht="21">
      <c r="A329" s="77"/>
      <c r="B329" s="77"/>
      <c r="C329" s="77"/>
      <c r="D329" s="2441" t="s">
        <v>637</v>
      </c>
      <c r="E329" s="77"/>
      <c r="F329" s="77"/>
      <c r="G329" s="77"/>
      <c r="H329" s="2443"/>
      <c r="I329" s="2443" t="s">
        <v>638</v>
      </c>
      <c r="J329" s="77"/>
      <c r="K329" s="77"/>
      <c r="L329" s="2441"/>
      <c r="M329" s="77"/>
      <c r="N329" s="77"/>
      <c r="O329" s="76"/>
      <c r="P329" s="76"/>
      <c r="Q329" s="76"/>
    </row>
    <row r="330" spans="1:17" ht="21">
      <c r="A330" s="77"/>
      <c r="B330" s="77"/>
      <c r="C330" s="77"/>
      <c r="D330" s="77"/>
      <c r="E330" s="77"/>
      <c r="F330" s="77"/>
      <c r="G330" s="77"/>
      <c r="H330" s="2442" t="s">
        <v>639</v>
      </c>
      <c r="I330" s="2441"/>
      <c r="J330" s="2441"/>
      <c r="K330" s="77"/>
      <c r="L330" s="2441"/>
      <c r="M330" s="77"/>
      <c r="N330" s="77"/>
      <c r="O330" s="76"/>
      <c r="P330" s="76"/>
      <c r="Q330" s="76"/>
    </row>
    <row r="331" spans="1:17" ht="21">
      <c r="A331" s="77"/>
      <c r="B331" s="77"/>
      <c r="C331" s="77"/>
      <c r="D331" s="2441" t="s">
        <v>640</v>
      </c>
      <c r="E331" s="77"/>
      <c r="F331" s="77"/>
      <c r="G331" s="77"/>
      <c r="H331" s="2443"/>
      <c r="I331" s="2443" t="s">
        <v>641</v>
      </c>
      <c r="J331" s="2443"/>
      <c r="K331" s="77"/>
      <c r="L331" s="2441"/>
      <c r="M331" s="77"/>
      <c r="N331" s="77"/>
      <c r="O331" s="76"/>
      <c r="P331" s="76"/>
      <c r="Q331" s="76"/>
    </row>
    <row r="332" spans="1:17" ht="21">
      <c r="A332" s="77"/>
      <c r="B332" s="77"/>
      <c r="C332" s="77"/>
      <c r="D332" s="2441" t="s">
        <v>322</v>
      </c>
      <c r="E332" s="77"/>
      <c r="F332" s="77"/>
      <c r="G332" s="77"/>
      <c r="H332" s="2442" t="s">
        <v>642</v>
      </c>
      <c r="I332" s="2441"/>
      <c r="J332" s="77"/>
      <c r="K332" s="77"/>
      <c r="L332" s="2441"/>
      <c r="M332" s="77"/>
      <c r="N332" s="77"/>
      <c r="O332" s="76"/>
      <c r="P332" s="76"/>
      <c r="Q332" s="76"/>
    </row>
    <row r="333" spans="1:17" ht="21">
      <c r="A333" s="77"/>
      <c r="B333" s="77"/>
      <c r="C333" s="77"/>
      <c r="D333" s="2441" t="s">
        <v>323</v>
      </c>
      <c r="E333" s="77"/>
      <c r="F333" s="77"/>
      <c r="G333" s="77"/>
      <c r="H333" s="2443"/>
      <c r="I333" s="2443" t="s">
        <v>643</v>
      </c>
      <c r="J333" s="77"/>
      <c r="K333" s="77"/>
      <c r="L333" s="2441"/>
      <c r="M333" s="77"/>
      <c r="N333" s="77"/>
      <c r="O333" s="76"/>
      <c r="P333" s="76"/>
      <c r="Q333" s="76"/>
    </row>
    <row r="334" spans="1:17" ht="21">
      <c r="A334" s="77"/>
      <c r="B334" s="77"/>
      <c r="C334" s="77"/>
      <c r="D334" s="2441" t="s">
        <v>316</v>
      </c>
      <c r="E334" s="77"/>
      <c r="F334" s="77"/>
      <c r="G334" s="77"/>
      <c r="H334" s="2442" t="s">
        <v>644</v>
      </c>
      <c r="I334" s="2441"/>
      <c r="J334" s="77"/>
      <c r="K334" s="77"/>
      <c r="L334" s="2441"/>
      <c r="M334" s="77"/>
      <c r="N334" s="77"/>
      <c r="O334" s="76"/>
      <c r="P334" s="76"/>
      <c r="Q334" s="76"/>
    </row>
    <row r="335" spans="1:17" ht="21">
      <c r="A335" s="77"/>
      <c r="B335" s="77"/>
      <c r="C335" s="77"/>
      <c r="D335" s="2441" t="s">
        <v>325</v>
      </c>
      <c r="E335" s="77"/>
      <c r="F335" s="77"/>
      <c r="G335" s="77"/>
      <c r="H335" s="2443"/>
      <c r="I335" s="2443" t="s">
        <v>645</v>
      </c>
      <c r="J335" s="77"/>
      <c r="K335" s="77"/>
      <c r="L335" s="2441"/>
      <c r="M335" s="77"/>
      <c r="N335" s="77"/>
      <c r="O335" s="76"/>
      <c r="P335" s="76"/>
      <c r="Q335" s="76"/>
    </row>
    <row r="336" spans="1:17" ht="21">
      <c r="A336" s="77"/>
      <c r="B336" s="77"/>
      <c r="C336" s="77"/>
      <c r="D336" s="2441" t="s">
        <v>637</v>
      </c>
      <c r="E336" s="77"/>
      <c r="F336" s="77"/>
      <c r="G336" s="77"/>
      <c r="H336" s="2442" t="s">
        <v>646</v>
      </c>
      <c r="I336" s="2441"/>
      <c r="J336" s="77"/>
      <c r="K336" s="77"/>
      <c r="L336" s="77"/>
      <c r="M336" s="77"/>
      <c r="N336" s="77"/>
      <c r="O336" s="76"/>
      <c r="P336" s="76"/>
      <c r="Q336" s="76"/>
    </row>
    <row r="337" spans="1:17" ht="21">
      <c r="A337" s="77"/>
      <c r="B337" s="77"/>
      <c r="C337" s="77"/>
      <c r="D337" s="2441"/>
      <c r="E337" s="77"/>
      <c r="F337" s="77"/>
      <c r="G337" s="77"/>
      <c r="H337" s="2443"/>
      <c r="I337" s="2443" t="s">
        <v>647</v>
      </c>
      <c r="J337" s="77"/>
      <c r="K337" s="77"/>
      <c r="L337" s="2441"/>
      <c r="M337" s="77"/>
      <c r="N337" s="77"/>
      <c r="O337" s="76"/>
      <c r="P337" s="76"/>
      <c r="Q337" s="76"/>
    </row>
    <row r="338" spans="1:17" ht="21">
      <c r="A338" s="77"/>
      <c r="B338" s="77"/>
      <c r="C338" s="77"/>
      <c r="D338" s="2441" t="s">
        <v>648</v>
      </c>
      <c r="E338" s="77"/>
      <c r="F338" s="77"/>
      <c r="G338" s="77"/>
      <c r="H338" s="2443"/>
      <c r="I338" s="2443" t="s">
        <v>649</v>
      </c>
      <c r="J338" s="77"/>
      <c r="K338" s="77"/>
      <c r="L338" s="77"/>
      <c r="M338" s="77"/>
      <c r="N338" s="77"/>
      <c r="O338" s="76"/>
      <c r="P338" s="76"/>
      <c r="Q338" s="76"/>
    </row>
    <row r="339" spans="1:17" ht="21">
      <c r="A339" s="77"/>
      <c r="B339" s="77"/>
      <c r="C339" s="77"/>
      <c r="D339" s="2441" t="s">
        <v>322</v>
      </c>
      <c r="E339" s="77"/>
      <c r="F339" s="77"/>
      <c r="G339" s="77"/>
      <c r="H339" s="2443"/>
      <c r="I339" s="2443" t="s">
        <v>650</v>
      </c>
      <c r="J339" s="77"/>
      <c r="K339" s="77"/>
      <c r="L339" s="77"/>
      <c r="M339" s="77"/>
      <c r="N339" s="77"/>
      <c r="O339" s="76"/>
      <c r="P339" s="76"/>
      <c r="Q339" s="76"/>
    </row>
    <row r="340" spans="1:17" ht="21">
      <c r="A340" s="77"/>
      <c r="B340" s="77"/>
      <c r="C340" s="77"/>
      <c r="D340" s="2441" t="s">
        <v>323</v>
      </c>
      <c r="E340" s="77"/>
      <c r="F340" s="77"/>
      <c r="G340" s="77"/>
      <c r="H340" s="2443"/>
      <c r="I340" s="2443" t="s">
        <v>651</v>
      </c>
      <c r="J340" s="77"/>
      <c r="K340" s="77"/>
      <c r="L340" s="77"/>
      <c r="M340" s="77"/>
      <c r="N340" s="77"/>
      <c r="O340" s="76"/>
      <c r="P340" s="76"/>
      <c r="Q340" s="76"/>
    </row>
    <row r="341" spans="1:17" ht="21">
      <c r="A341" s="77"/>
      <c r="B341" s="77"/>
      <c r="C341" s="77"/>
      <c r="D341" s="2441" t="s">
        <v>316</v>
      </c>
      <c r="E341" s="77"/>
      <c r="F341" s="77"/>
      <c r="G341" s="77"/>
      <c r="H341" s="77"/>
      <c r="I341" s="77"/>
      <c r="J341" s="77"/>
      <c r="K341" s="77"/>
      <c r="L341" s="77"/>
      <c r="M341" s="77"/>
      <c r="N341" s="77"/>
      <c r="O341" s="76"/>
      <c r="P341" s="76"/>
      <c r="Q341" s="76"/>
    </row>
    <row r="342" spans="1:17">
      <c r="A342" s="77"/>
      <c r="B342" s="77"/>
      <c r="C342" s="77"/>
      <c r="D342" s="2444" t="s">
        <v>774</v>
      </c>
      <c r="E342" s="2444"/>
      <c r="F342" s="77"/>
      <c r="G342" s="77"/>
      <c r="H342" s="77"/>
      <c r="I342" s="77"/>
      <c r="J342" s="77"/>
      <c r="K342" s="77"/>
      <c r="L342" s="77"/>
      <c r="M342" s="77"/>
      <c r="N342" s="77"/>
      <c r="O342" s="76"/>
      <c r="P342" s="76"/>
      <c r="Q342" s="76"/>
    </row>
    <row r="343" spans="1:17" ht="21">
      <c r="A343" s="77"/>
      <c r="B343" s="77"/>
      <c r="C343" s="77"/>
      <c r="D343" s="2441" t="s">
        <v>325</v>
      </c>
      <c r="E343" s="77"/>
      <c r="F343" s="77"/>
      <c r="G343" s="77"/>
      <c r="H343" s="77"/>
      <c r="I343" s="77"/>
      <c r="J343" s="77"/>
      <c r="K343" s="77"/>
      <c r="L343" s="77"/>
      <c r="M343" s="77"/>
      <c r="N343" s="77"/>
      <c r="O343" s="76"/>
      <c r="P343" s="76"/>
      <c r="Q343" s="76"/>
    </row>
    <row r="344" spans="1:17" ht="21">
      <c r="A344" s="77"/>
      <c r="B344" s="77"/>
      <c r="C344" s="77"/>
      <c r="D344" s="2441" t="s">
        <v>637</v>
      </c>
      <c r="E344" s="77"/>
      <c r="F344" s="77"/>
      <c r="G344" s="77"/>
      <c r="H344" s="77"/>
      <c r="I344" s="77"/>
      <c r="J344" s="77"/>
      <c r="K344" s="77"/>
      <c r="L344" s="77"/>
      <c r="M344" s="77"/>
      <c r="N344" s="77"/>
      <c r="O344" s="76"/>
      <c r="P344" s="76"/>
      <c r="Q344" s="76"/>
    </row>
    <row r="345" spans="1:17" ht="21">
      <c r="A345" s="77"/>
      <c r="B345" s="77"/>
      <c r="C345" s="77"/>
      <c r="D345" s="2441"/>
      <c r="E345" s="77"/>
      <c r="F345" s="77"/>
      <c r="G345" s="77"/>
      <c r="H345" s="77"/>
      <c r="I345" s="77"/>
      <c r="J345" s="77"/>
      <c r="K345" s="77"/>
      <c r="L345" s="77"/>
      <c r="M345" s="77"/>
      <c r="N345" s="77"/>
      <c r="O345" s="76"/>
      <c r="P345" s="76"/>
      <c r="Q345" s="76"/>
    </row>
    <row r="346" spans="1:17" ht="21">
      <c r="A346" s="77"/>
      <c r="B346" s="77"/>
      <c r="C346" s="77"/>
      <c r="D346" s="2441" t="s">
        <v>652</v>
      </c>
      <c r="E346" s="77"/>
      <c r="F346" s="77"/>
      <c r="G346" s="77"/>
      <c r="H346" s="77"/>
      <c r="I346" s="77"/>
      <c r="J346" s="77"/>
      <c r="K346" s="77"/>
      <c r="L346" s="77"/>
      <c r="M346" s="77"/>
      <c r="N346" s="77"/>
      <c r="O346" s="76"/>
      <c r="P346" s="76"/>
      <c r="Q346" s="76"/>
    </row>
    <row r="347" spans="1:17" ht="21">
      <c r="A347" s="77"/>
      <c r="B347" s="77"/>
      <c r="C347" s="77"/>
      <c r="D347" s="2441" t="s">
        <v>322</v>
      </c>
      <c r="E347" s="77"/>
      <c r="F347" s="77"/>
      <c r="G347" s="77"/>
      <c r="H347" s="77"/>
      <c r="I347" s="77"/>
      <c r="J347" s="77"/>
      <c r="K347" s="77"/>
      <c r="L347" s="77"/>
      <c r="M347" s="77"/>
      <c r="N347" s="77"/>
      <c r="O347" s="76"/>
      <c r="P347" s="76"/>
      <c r="Q347" s="76"/>
    </row>
    <row r="348" spans="1:17" ht="21">
      <c r="A348" s="77"/>
      <c r="B348" s="77"/>
      <c r="C348" s="77"/>
      <c r="D348" s="2441" t="s">
        <v>323</v>
      </c>
      <c r="E348" s="77"/>
      <c r="F348" s="77"/>
      <c r="G348" s="77"/>
      <c r="H348" s="77"/>
      <c r="I348" s="77"/>
      <c r="J348" s="77"/>
      <c r="K348" s="77"/>
      <c r="L348" s="77"/>
      <c r="M348" s="77"/>
      <c r="N348" s="77"/>
      <c r="O348" s="76"/>
      <c r="P348" s="76"/>
      <c r="Q348" s="76"/>
    </row>
    <row r="349" spans="1:17" ht="21">
      <c r="A349" s="77"/>
      <c r="B349" s="77"/>
      <c r="C349" s="77"/>
      <c r="D349" s="2441" t="s">
        <v>316</v>
      </c>
      <c r="E349" s="77"/>
      <c r="F349" s="77"/>
      <c r="G349" s="77"/>
      <c r="H349" s="77"/>
      <c r="I349" s="77"/>
      <c r="J349" s="77"/>
      <c r="K349" s="77"/>
      <c r="L349" s="77"/>
      <c r="M349" s="77"/>
      <c r="N349" s="77"/>
      <c r="O349" s="76"/>
      <c r="P349" s="76"/>
      <c r="Q349" s="76"/>
    </row>
    <row r="350" spans="1:17" ht="21">
      <c r="A350" s="77"/>
      <c r="B350" s="77"/>
      <c r="C350" s="77"/>
      <c r="D350" s="2441" t="s">
        <v>325</v>
      </c>
      <c r="E350" s="77"/>
      <c r="F350" s="77"/>
      <c r="G350" s="77"/>
      <c r="H350" s="77"/>
      <c r="I350" s="77"/>
      <c r="J350" s="77"/>
      <c r="K350" s="77"/>
      <c r="L350" s="77"/>
      <c r="M350" s="77"/>
      <c r="N350" s="77"/>
      <c r="O350" s="76"/>
      <c r="P350" s="76"/>
      <c r="Q350" s="76"/>
    </row>
    <row r="351" spans="1:17" ht="21">
      <c r="A351" s="77"/>
      <c r="B351" s="77"/>
      <c r="C351" s="77"/>
      <c r="D351" s="2441" t="s">
        <v>637</v>
      </c>
      <c r="E351" s="77"/>
      <c r="F351" s="77"/>
      <c r="G351" s="77"/>
      <c r="H351" s="77"/>
      <c r="I351" s="77"/>
      <c r="J351" s="77"/>
      <c r="K351" s="77"/>
      <c r="L351" s="77"/>
      <c r="M351" s="77"/>
      <c r="N351" s="77"/>
      <c r="O351" s="76"/>
      <c r="P351" s="76"/>
      <c r="Q351" s="76"/>
    </row>
    <row r="352" spans="1:17" ht="21">
      <c r="A352" s="77"/>
      <c r="B352" s="77"/>
      <c r="C352" s="77"/>
      <c r="D352" s="2441"/>
      <c r="E352" s="77"/>
      <c r="F352" s="77"/>
      <c r="G352" s="77"/>
      <c r="H352" s="77"/>
      <c r="I352" s="77"/>
      <c r="J352" s="77"/>
      <c r="K352" s="77"/>
      <c r="L352" s="77"/>
      <c r="M352" s="77"/>
      <c r="N352" s="77"/>
      <c r="O352" s="76"/>
      <c r="P352" s="76"/>
      <c r="Q352" s="76"/>
    </row>
    <row r="353" spans="1:17" ht="21">
      <c r="A353" s="77"/>
      <c r="B353" s="77"/>
      <c r="C353" s="77"/>
      <c r="D353" s="2441"/>
      <c r="E353" s="77"/>
      <c r="F353" s="77"/>
      <c r="G353" s="77"/>
      <c r="H353" s="77"/>
      <c r="I353" s="77"/>
      <c r="J353" s="77"/>
      <c r="K353" s="77"/>
      <c r="L353" s="77"/>
      <c r="M353" s="77"/>
      <c r="N353" s="77"/>
      <c r="O353" s="76"/>
      <c r="P353" s="76"/>
      <c r="Q353" s="76"/>
    </row>
    <row r="354" spans="1:17">
      <c r="A354" s="76"/>
      <c r="B354" s="90"/>
      <c r="C354" s="90"/>
      <c r="D354" s="90"/>
      <c r="E354" s="90"/>
      <c r="F354" s="90"/>
      <c r="G354" s="90"/>
      <c r="H354" s="90"/>
      <c r="I354" s="90"/>
      <c r="J354" s="90"/>
      <c r="K354" s="90"/>
      <c r="L354" s="90"/>
      <c r="M354" s="76"/>
      <c r="N354" s="76"/>
      <c r="O354" s="76"/>
      <c r="P354" s="76"/>
      <c r="Q354" s="76"/>
    </row>
    <row r="355" spans="1:17" ht="21">
      <c r="A355" s="5"/>
      <c r="B355" s="2445" t="s">
        <v>719</v>
      </c>
      <c r="C355" s="377"/>
      <c r="D355" s="378"/>
      <c r="E355" s="377"/>
      <c r="F355" s="377"/>
      <c r="G355" s="377"/>
      <c r="H355" s="377"/>
      <c r="I355" s="377"/>
      <c r="J355" s="377"/>
      <c r="K355" s="377"/>
      <c r="L355" s="377"/>
      <c r="M355" s="377"/>
      <c r="N355" s="377"/>
      <c r="O355" s="2"/>
      <c r="P355" s="2"/>
      <c r="Q355" s="2"/>
    </row>
    <row r="356" spans="1:17" ht="21">
      <c r="A356" s="5"/>
      <c r="B356" s="2446" t="s">
        <v>1754</v>
      </c>
      <c r="C356" s="379"/>
      <c r="D356" s="380"/>
      <c r="E356" s="379"/>
      <c r="F356" s="379"/>
      <c r="G356" s="379"/>
      <c r="H356" s="379"/>
      <c r="I356" s="379"/>
      <c r="J356" s="379"/>
      <c r="K356" s="379"/>
      <c r="L356" s="379"/>
      <c r="M356" s="379"/>
      <c r="N356" s="379"/>
      <c r="O356" s="2"/>
      <c r="P356" s="2"/>
      <c r="Q356" s="2"/>
    </row>
    <row r="357" spans="1:17" ht="15" customHeight="1">
      <c r="A357" s="5"/>
      <c r="B357" s="2447" t="s">
        <v>1755</v>
      </c>
      <c r="C357" s="2448" t="s">
        <v>720</v>
      </c>
      <c r="D357" s="380"/>
      <c r="E357" s="379"/>
      <c r="F357" s="379"/>
      <c r="G357" s="379"/>
      <c r="H357" s="379"/>
      <c r="I357" s="379"/>
      <c r="J357" s="379"/>
      <c r="K357" s="379"/>
      <c r="L357" s="379"/>
      <c r="M357" s="2449">
        <f>LEN(C357)</f>
        <v>83</v>
      </c>
      <c r="N357" s="2450" t="s">
        <v>721</v>
      </c>
      <c r="O357" s="2"/>
      <c r="P357" s="2"/>
      <c r="Q357" s="2"/>
    </row>
    <row r="358" spans="1:17" ht="21" customHeight="1">
      <c r="A358" s="5"/>
      <c r="B358" s="5969" t="s">
        <v>1756</v>
      </c>
      <c r="C358" s="5969"/>
      <c r="D358" s="5969"/>
      <c r="E358" s="5969"/>
      <c r="F358" s="5969"/>
      <c r="G358" s="5969"/>
      <c r="H358" s="5969"/>
      <c r="I358" s="5969"/>
      <c r="J358" s="5969"/>
      <c r="K358" s="5969"/>
      <c r="L358" s="5969"/>
      <c r="M358" s="5969"/>
      <c r="N358" s="5969"/>
      <c r="O358" s="2"/>
      <c r="P358" s="2"/>
      <c r="Q358" s="2"/>
    </row>
    <row r="359" spans="1:17" ht="21" customHeight="1">
      <c r="A359" s="5"/>
      <c r="B359" s="5969"/>
      <c r="C359" s="5969"/>
      <c r="D359" s="5969"/>
      <c r="E359" s="5969"/>
      <c r="F359" s="5969"/>
      <c r="G359" s="5969"/>
      <c r="H359" s="5969"/>
      <c r="I359" s="5969"/>
      <c r="J359" s="5969"/>
      <c r="K359" s="5969"/>
      <c r="L359" s="5969"/>
      <c r="M359" s="5969"/>
      <c r="N359" s="5969"/>
      <c r="O359" s="2"/>
      <c r="P359" s="2"/>
      <c r="Q359" s="2"/>
    </row>
    <row r="360" spans="1:17" ht="21">
      <c r="A360" s="5"/>
      <c r="B360" s="2447" t="s">
        <v>1757</v>
      </c>
      <c r="C360" s="2451" t="str">
        <f>TRIM(C357)</f>
        <v>•Contamination microbiologique (B) •Multiplication des germes (B)</v>
      </c>
      <c r="D360" s="380"/>
      <c r="E360" s="379"/>
      <c r="F360" s="379"/>
      <c r="G360" s="379"/>
      <c r="H360" s="379"/>
      <c r="I360" s="379"/>
      <c r="J360" s="379"/>
      <c r="K360" s="379"/>
      <c r="L360" s="379"/>
      <c r="M360" s="2449">
        <f>LEN(C360)</f>
        <v>65</v>
      </c>
      <c r="N360" s="2450" t="s">
        <v>721</v>
      </c>
      <c r="O360" s="2"/>
      <c r="P360" s="2"/>
      <c r="Q360" s="2"/>
    </row>
    <row r="361" spans="1:17" ht="21">
      <c r="A361" s="5"/>
      <c r="B361" s="5"/>
      <c r="C361" s="5"/>
      <c r="D361" s="1561"/>
      <c r="E361" s="5"/>
      <c r="F361" s="5"/>
      <c r="G361" s="5"/>
      <c r="H361" s="5"/>
      <c r="I361" s="5"/>
      <c r="J361" s="5"/>
      <c r="K361" s="5"/>
      <c r="L361" s="5"/>
      <c r="M361" s="5"/>
      <c r="N361" s="5"/>
      <c r="O361" s="2"/>
      <c r="P361" s="2"/>
      <c r="Q361" s="2"/>
    </row>
    <row r="362" spans="1:17" ht="18.75">
      <c r="A362" s="2"/>
      <c r="B362" s="2452" t="s">
        <v>1758</v>
      </c>
      <c r="C362" s="90"/>
      <c r="D362" s="2453" t="s">
        <v>1759</v>
      </c>
      <c r="E362" s="2453" t="s">
        <v>1760</v>
      </c>
      <c r="F362" s="2453" t="s">
        <v>1761</v>
      </c>
      <c r="G362" s="2454"/>
      <c r="H362" s="2455"/>
      <c r="I362" s="2455"/>
      <c r="J362" s="2455"/>
      <c r="K362" s="90"/>
      <c r="L362" s="90"/>
      <c r="M362" s="90"/>
      <c r="N362" s="90"/>
      <c r="O362" s="90"/>
      <c r="P362" s="90"/>
      <c r="Q362" s="90"/>
    </row>
    <row r="363" spans="1:17">
      <c r="A363" s="2"/>
      <c r="B363" s="90"/>
      <c r="C363" s="90"/>
      <c r="D363" s="90"/>
      <c r="E363" s="90"/>
      <c r="F363" s="90"/>
      <c r="G363" s="90"/>
      <c r="H363" s="90"/>
      <c r="I363" s="90"/>
      <c r="J363" s="90"/>
      <c r="K363" s="90"/>
      <c r="L363" s="90"/>
      <c r="M363" s="90"/>
      <c r="N363" s="90"/>
      <c r="O363" s="90"/>
      <c r="P363" s="90"/>
      <c r="Q363" s="90"/>
    </row>
    <row r="364" spans="1:17" ht="18">
      <c r="A364" s="2"/>
      <c r="B364" s="90"/>
      <c r="C364" s="2456" t="s">
        <v>1762</v>
      </c>
      <c r="D364" s="90"/>
      <c r="E364" s="90"/>
      <c r="F364" s="90"/>
      <c r="G364" s="90"/>
      <c r="H364" s="90"/>
      <c r="I364" s="90"/>
      <c r="J364" s="90"/>
      <c r="K364" s="90"/>
      <c r="L364" s="90"/>
      <c r="M364" s="90"/>
      <c r="N364" s="90"/>
      <c r="O364" s="90"/>
      <c r="P364" s="90"/>
      <c r="Q364" s="90"/>
    </row>
    <row r="365" spans="1:17">
      <c r="A365" s="2"/>
      <c r="B365" s="90"/>
      <c r="C365" s="90"/>
      <c r="D365" s="90"/>
      <c r="E365" s="90"/>
      <c r="F365" s="90"/>
      <c r="G365" s="90"/>
      <c r="H365" s="90"/>
      <c r="I365" s="90"/>
      <c r="J365" s="90"/>
      <c r="K365" s="90"/>
      <c r="L365" s="90"/>
      <c r="M365" s="2"/>
      <c r="N365" s="2"/>
      <c r="O365" s="2"/>
      <c r="P365" s="2"/>
      <c r="Q365" s="2"/>
    </row>
  </sheetData>
  <mergeCells count="252">
    <mergeCell ref="B358:N359"/>
    <mergeCell ref="B281:N282"/>
    <mergeCell ref="C283:N283"/>
    <mergeCell ref="C284:N284"/>
    <mergeCell ref="B285:N285"/>
    <mergeCell ref="B298:J298"/>
    <mergeCell ref="B310:J310"/>
    <mergeCell ref="L260:M261"/>
    <mergeCell ref="B267:N267"/>
    <mergeCell ref="L268:M268"/>
    <mergeCell ref="L269:M269"/>
    <mergeCell ref="C279:D279"/>
    <mergeCell ref="F279:G279"/>
    <mergeCell ref="I279:J279"/>
    <mergeCell ref="L279:M279"/>
    <mergeCell ref="A251:A252"/>
    <mergeCell ref="B251:M252"/>
    <mergeCell ref="N251:N252"/>
    <mergeCell ref="A253:A285"/>
    <mergeCell ref="B253:N253"/>
    <mergeCell ref="B254:N257"/>
    <mergeCell ref="B258:N258"/>
    <mergeCell ref="L259:M259"/>
    <mergeCell ref="A312:N313"/>
    <mergeCell ref="C243:D243"/>
    <mergeCell ref="F243:G243"/>
    <mergeCell ref="I243:J243"/>
    <mergeCell ref="L243:M243"/>
    <mergeCell ref="B245:N246"/>
    <mergeCell ref="C247:N247"/>
    <mergeCell ref="B219:N220"/>
    <mergeCell ref="A222:A223"/>
    <mergeCell ref="B222:M223"/>
    <mergeCell ref="N222:N223"/>
    <mergeCell ref="A224:A249"/>
    <mergeCell ref="B224:N224"/>
    <mergeCell ref="B225:N228"/>
    <mergeCell ref="B229:N229"/>
    <mergeCell ref="L230:M230"/>
    <mergeCell ref="L231:M231"/>
    <mergeCell ref="C248:N248"/>
    <mergeCell ref="B249:N249"/>
    <mergeCell ref="C207:D207"/>
    <mergeCell ref="E207:F207"/>
    <mergeCell ref="C208:D208"/>
    <mergeCell ref="E208:F208"/>
    <mergeCell ref="C211:M213"/>
    <mergeCell ref="A217:N218"/>
    <mergeCell ref="C204:D204"/>
    <mergeCell ref="E204:F204"/>
    <mergeCell ref="C205:D205"/>
    <mergeCell ref="E205:F205"/>
    <mergeCell ref="C206:D206"/>
    <mergeCell ref="E206:F206"/>
    <mergeCell ref="C201:D201"/>
    <mergeCell ref="E201:F201"/>
    <mergeCell ref="C202:D202"/>
    <mergeCell ref="E202:F202"/>
    <mergeCell ref="C203:D203"/>
    <mergeCell ref="E203:F203"/>
    <mergeCell ref="C198:D198"/>
    <mergeCell ref="E198:F198"/>
    <mergeCell ref="C199:D199"/>
    <mergeCell ref="E199:F199"/>
    <mergeCell ref="C200:D200"/>
    <mergeCell ref="E200:F200"/>
    <mergeCell ref="C194:D195"/>
    <mergeCell ref="E194:F195"/>
    <mergeCell ref="G194:G195"/>
    <mergeCell ref="H194:M195"/>
    <mergeCell ref="C196:M196"/>
    <mergeCell ref="C197:D197"/>
    <mergeCell ref="E197:F197"/>
    <mergeCell ref="C188:D188"/>
    <mergeCell ref="E188:F188"/>
    <mergeCell ref="G188:I188"/>
    <mergeCell ref="C192:D193"/>
    <mergeCell ref="E192:F193"/>
    <mergeCell ref="G192:G193"/>
    <mergeCell ref="H192:M192"/>
    <mergeCell ref="C185:D186"/>
    <mergeCell ref="E185:F186"/>
    <mergeCell ref="G185:I186"/>
    <mergeCell ref="M185:M186"/>
    <mergeCell ref="C187:D187"/>
    <mergeCell ref="E187:F187"/>
    <mergeCell ref="G187:I187"/>
    <mergeCell ref="C180:D180"/>
    <mergeCell ref="E180:F180"/>
    <mergeCell ref="C181:D181"/>
    <mergeCell ref="E181:F181"/>
    <mergeCell ref="C183:M183"/>
    <mergeCell ref="E184:M184"/>
    <mergeCell ref="C174:M174"/>
    <mergeCell ref="C175:M175"/>
    <mergeCell ref="E176:M176"/>
    <mergeCell ref="C177:M177"/>
    <mergeCell ref="C178:D179"/>
    <mergeCell ref="E178:F179"/>
    <mergeCell ref="K162:L163"/>
    <mergeCell ref="C164:C165"/>
    <mergeCell ref="D164:D165"/>
    <mergeCell ref="E164:F165"/>
    <mergeCell ref="G164:G165"/>
    <mergeCell ref="H164:H165"/>
    <mergeCell ref="J164:J165"/>
    <mergeCell ref="K164:L165"/>
    <mergeCell ref="C162:C163"/>
    <mergeCell ref="D162:D163"/>
    <mergeCell ref="E162:F163"/>
    <mergeCell ref="G162:G163"/>
    <mergeCell ref="H162:H163"/>
    <mergeCell ref="I162:J163"/>
    <mergeCell ref="D138:F138"/>
    <mergeCell ref="D140:F140"/>
    <mergeCell ref="D142:F142"/>
    <mergeCell ref="C146:L146"/>
    <mergeCell ref="C148:L151"/>
    <mergeCell ref="C152:L155"/>
    <mergeCell ref="I159:I160"/>
    <mergeCell ref="J159:J160"/>
    <mergeCell ref="C129:C134"/>
    <mergeCell ref="D130:F130"/>
    <mergeCell ref="D131:F131"/>
    <mergeCell ref="D132:F132"/>
    <mergeCell ref="D133:F133"/>
    <mergeCell ref="D134:F134"/>
    <mergeCell ref="C156:F157"/>
    <mergeCell ref="G156:H157"/>
    <mergeCell ref="I156:I157"/>
    <mergeCell ref="J156:K157"/>
    <mergeCell ref="L156:L157"/>
    <mergeCell ref="C159:D160"/>
    <mergeCell ref="E159:E160"/>
    <mergeCell ref="F159:F160"/>
    <mergeCell ref="G159:G160"/>
    <mergeCell ref="H159:H160"/>
    <mergeCell ref="C121:L121"/>
    <mergeCell ref="C122:L122"/>
    <mergeCell ref="C123:L123"/>
    <mergeCell ref="C125:C127"/>
    <mergeCell ref="D126:F126"/>
    <mergeCell ref="D127:F127"/>
    <mergeCell ref="C114:E114"/>
    <mergeCell ref="H114:I114"/>
    <mergeCell ref="K114:L114"/>
    <mergeCell ref="C115:E115"/>
    <mergeCell ref="C119:L119"/>
    <mergeCell ref="C120:L120"/>
    <mergeCell ref="C112:E112"/>
    <mergeCell ref="H112:I112"/>
    <mergeCell ref="K112:L112"/>
    <mergeCell ref="C113:E113"/>
    <mergeCell ref="H113:I113"/>
    <mergeCell ref="K113:L113"/>
    <mergeCell ref="C110:E110"/>
    <mergeCell ref="H110:I110"/>
    <mergeCell ref="K110:L110"/>
    <mergeCell ref="C111:E111"/>
    <mergeCell ref="H111:I111"/>
    <mergeCell ref="K111:L111"/>
    <mergeCell ref="C108:E108"/>
    <mergeCell ref="H108:I108"/>
    <mergeCell ref="K108:L108"/>
    <mergeCell ref="C109:E109"/>
    <mergeCell ref="H109:I109"/>
    <mergeCell ref="K109:L109"/>
    <mergeCell ref="C106:L106"/>
    <mergeCell ref="C107:E107"/>
    <mergeCell ref="H107:I107"/>
    <mergeCell ref="K107:L107"/>
    <mergeCell ref="N85:N86"/>
    <mergeCell ref="B86:B87"/>
    <mergeCell ref="C86:C87"/>
    <mergeCell ref="D86:D87"/>
    <mergeCell ref="E86:E87"/>
    <mergeCell ref="H87:N87"/>
    <mergeCell ref="H85:H86"/>
    <mergeCell ref="I85:I86"/>
    <mergeCell ref="J85:J86"/>
    <mergeCell ref="K85:K86"/>
    <mergeCell ref="L85:L86"/>
    <mergeCell ref="M85:M86"/>
    <mergeCell ref="B84:B85"/>
    <mergeCell ref="C84:C85"/>
    <mergeCell ref="D84:D85"/>
    <mergeCell ref="E84:E85"/>
    <mergeCell ref="H84:N84"/>
    <mergeCell ref="B88:E88"/>
    <mergeCell ref="D90:P90"/>
    <mergeCell ref="D92:P92"/>
    <mergeCell ref="L96:N96"/>
    <mergeCell ref="N80:N81"/>
    <mergeCell ref="B81:B82"/>
    <mergeCell ref="C81:C82"/>
    <mergeCell ref="D81:D82"/>
    <mergeCell ref="E81:E82"/>
    <mergeCell ref="H82:H83"/>
    <mergeCell ref="I82:I83"/>
    <mergeCell ref="J82:J83"/>
    <mergeCell ref="K82:K83"/>
    <mergeCell ref="L82:L83"/>
    <mergeCell ref="M82:M83"/>
    <mergeCell ref="N82:N83"/>
    <mergeCell ref="B79:C80"/>
    <mergeCell ref="D79:D80"/>
    <mergeCell ref="E79:E80"/>
    <mergeCell ref="H80:H81"/>
    <mergeCell ref="I80:I81"/>
    <mergeCell ref="J80:J81"/>
    <mergeCell ref="K80:K81"/>
    <mergeCell ref="L80:L81"/>
    <mergeCell ref="M80:M81"/>
    <mergeCell ref="C72:G72"/>
    <mergeCell ref="I72:J72"/>
    <mergeCell ref="B73:B74"/>
    <mergeCell ref="C73:G74"/>
    <mergeCell ref="I73:J73"/>
    <mergeCell ref="I74:J74"/>
    <mergeCell ref="B75:B76"/>
    <mergeCell ref="C75:G76"/>
    <mergeCell ref="I75:J75"/>
    <mergeCell ref="I76:J76"/>
    <mergeCell ref="C67:G67"/>
    <mergeCell ref="C68:G68"/>
    <mergeCell ref="C69:G69"/>
    <mergeCell ref="C70:G70"/>
    <mergeCell ref="I70:J71"/>
    <mergeCell ref="K70:L71"/>
    <mergeCell ref="I58:P59"/>
    <mergeCell ref="B62:G63"/>
    <mergeCell ref="I62:M62"/>
    <mergeCell ref="I63:M63"/>
    <mergeCell ref="B64:G65"/>
    <mergeCell ref="J64:J66"/>
    <mergeCell ref="C66:G66"/>
    <mergeCell ref="M70:M71"/>
    <mergeCell ref="N70:N71"/>
    <mergeCell ref="C71:G71"/>
    <mergeCell ref="I51:L51"/>
    <mergeCell ref="M51:P51"/>
    <mergeCell ref="I52:I53"/>
    <mergeCell ref="J52:J53"/>
    <mergeCell ref="K52:K53"/>
    <mergeCell ref="L52:L53"/>
    <mergeCell ref="B2:Q2"/>
    <mergeCell ref="B3:Q3"/>
    <mergeCell ref="B4:Q4"/>
    <mergeCell ref="B5:Q5"/>
    <mergeCell ref="B9:Q9"/>
    <mergeCell ref="I50:P50"/>
    <mergeCell ref="C6:Q6"/>
  </mergeCells>
  <hyperlinks>
    <hyperlink ref="D36" r:id="rId1" xr:uid="{7FEBECF5-9541-4E8D-87DF-1BC1E78B753E}"/>
    <hyperlink ref="D40" r:id="rId2" xr:uid="{13F47789-1317-49EB-AF64-41AC09A2DED9}"/>
    <hyperlink ref="D43" r:id="rId3" xr:uid="{80A649D4-086B-41B0-B52B-0ADE7CC1C9BE}"/>
    <hyperlink ref="D45" r:id="rId4" xr:uid="{F48A63AF-BF21-441E-8123-9F18456171AE}"/>
    <hyperlink ref="D48" r:id="rId5" xr:uid="{BE0150D1-5992-4796-829B-DFACAAEBC1D6}"/>
    <hyperlink ref="I58" r:id="rId6" xr:uid="{AD9FD23A-FA29-450F-A90D-614370AE2B0B}"/>
    <hyperlink ref="D362" r:id="rId7" display="la seconde LA" xr:uid="{FF487631-1844-4423-8A78-5ACD15854A4B}"/>
    <hyperlink ref="E362" r:id="rId8" xr:uid="{FB524F4C-2DDF-4240-BBC5-6D4B64DB9CC2}"/>
    <hyperlink ref="F362" r:id="rId9" display="le site ICI" xr:uid="{A6E5BE4A-7714-4BB3-9DF4-17EA9C490A91}"/>
    <hyperlink ref="C6" r:id="rId10" xr:uid="{B8ADAAD1-B02B-4F53-B3DB-A384E3D7E8F0}"/>
  </hyperlinks>
  <pageMargins left="0.25" right="0.25" top="0.75" bottom="0.75" header="0.3" footer="0.3"/>
  <pageSetup paperSize="9" scale="72" orientation="portrait" r:id="rId11"/>
  <drawing r:id="rId12"/>
  <legacyDrawing r:id="rId1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XJ889"/>
  <sheetViews>
    <sheetView zoomScaleNormal="100" workbookViewId="0">
      <selection activeCell="L26" sqref="L26"/>
    </sheetView>
  </sheetViews>
  <sheetFormatPr baseColWidth="10" defaultRowHeight="15"/>
  <cols>
    <col min="1" max="1" width="3.7109375" customWidth="1"/>
    <col min="2" max="14" width="15.7109375" customWidth="1"/>
    <col min="16" max="16" width="16.5703125" customWidth="1"/>
  </cols>
  <sheetData>
    <row r="1" spans="1:17">
      <c r="A1" s="89">
        <f t="shared" ref="A1:Q1" ca="1" si="0">CELL("largeur",A1)</f>
        <v>3</v>
      </c>
      <c r="B1" s="89">
        <f t="shared" ca="1" si="0"/>
        <v>15</v>
      </c>
      <c r="C1" s="89">
        <f t="shared" ca="1" si="0"/>
        <v>15</v>
      </c>
      <c r="D1" s="89">
        <f t="shared" ca="1" si="0"/>
        <v>15</v>
      </c>
      <c r="E1" s="89">
        <f t="shared" ca="1" si="0"/>
        <v>15</v>
      </c>
      <c r="F1" s="89">
        <f t="shared" ca="1" si="0"/>
        <v>15</v>
      </c>
      <c r="G1" s="89">
        <f t="shared" ca="1" si="0"/>
        <v>15</v>
      </c>
      <c r="H1" s="89">
        <f t="shared" ca="1" si="0"/>
        <v>15</v>
      </c>
      <c r="I1" s="89">
        <f t="shared" ca="1" si="0"/>
        <v>15</v>
      </c>
      <c r="J1" s="89">
        <f t="shared" ca="1" si="0"/>
        <v>15</v>
      </c>
      <c r="K1" s="89">
        <f t="shared" ca="1" si="0"/>
        <v>15</v>
      </c>
      <c r="L1" s="89">
        <f t="shared" ca="1" si="0"/>
        <v>15</v>
      </c>
      <c r="M1" s="89">
        <f t="shared" ca="1" si="0"/>
        <v>15</v>
      </c>
      <c r="N1" s="89">
        <f t="shared" ca="1" si="0"/>
        <v>15</v>
      </c>
      <c r="O1" s="89">
        <f t="shared" ca="1" si="0"/>
        <v>11</v>
      </c>
      <c r="P1" s="89">
        <f t="shared" ca="1" si="0"/>
        <v>16</v>
      </c>
      <c r="Q1" s="89">
        <f t="shared" ca="1" si="0"/>
        <v>11</v>
      </c>
    </row>
    <row r="2" spans="1:17" ht="15.75">
      <c r="A2" s="76"/>
      <c r="B2" s="90"/>
      <c r="C2" s="91"/>
      <c r="D2" s="90"/>
      <c r="E2" s="90"/>
      <c r="F2" s="90"/>
      <c r="G2" s="90"/>
      <c r="H2" s="90"/>
      <c r="I2" s="90"/>
      <c r="J2" s="90"/>
      <c r="K2" s="90"/>
      <c r="L2" s="90"/>
      <c r="M2" s="76"/>
      <c r="N2" s="76"/>
      <c r="O2" s="76"/>
      <c r="P2" s="76"/>
      <c r="Q2" s="76"/>
    </row>
    <row r="3" spans="1:17" ht="15.75" customHeight="1">
      <c r="A3" s="76"/>
      <c r="B3" s="5981" t="s">
        <v>780</v>
      </c>
      <c r="C3" s="5981"/>
      <c r="D3" s="5981"/>
      <c r="E3" s="5981"/>
      <c r="F3" s="5981"/>
      <c r="G3" s="5981"/>
      <c r="H3" s="5981"/>
      <c r="I3" s="5981"/>
      <c r="J3" s="5981"/>
      <c r="K3" s="5981"/>
      <c r="L3" s="5981"/>
      <c r="M3" s="5981"/>
      <c r="N3" s="5981"/>
      <c r="O3" s="5981"/>
      <c r="P3" s="5981"/>
      <c r="Q3" s="5981"/>
    </row>
    <row r="4" spans="1:17" ht="15.75" customHeight="1">
      <c r="A4" s="76"/>
      <c r="B4" s="5981"/>
      <c r="C4" s="5981"/>
      <c r="D4" s="5981"/>
      <c r="E4" s="5981"/>
      <c r="F4" s="5981"/>
      <c r="G4" s="5981"/>
      <c r="H4" s="5981"/>
      <c r="I4" s="5981"/>
      <c r="J4" s="5981"/>
      <c r="K4" s="5981"/>
      <c r="L4" s="5981"/>
      <c r="M4" s="5981"/>
      <c r="N4" s="5981"/>
      <c r="O4" s="5981"/>
      <c r="P4" s="5981"/>
      <c r="Q4" s="5981"/>
    </row>
    <row r="5" spans="1:17" ht="30.75" customHeight="1">
      <c r="A5" s="76"/>
      <c r="B5" s="5981"/>
      <c r="C5" s="5981"/>
      <c r="D5" s="5981"/>
      <c r="E5" s="5981"/>
      <c r="F5" s="5981"/>
      <c r="G5" s="5981"/>
      <c r="H5" s="5981"/>
      <c r="I5" s="5981"/>
      <c r="J5" s="5981"/>
      <c r="K5" s="5981"/>
      <c r="L5" s="5981"/>
      <c r="M5" s="5981"/>
      <c r="N5" s="5981"/>
      <c r="O5" s="5981"/>
      <c r="P5" s="5981"/>
      <c r="Q5" s="5981"/>
    </row>
    <row r="6" spans="1:17" ht="15.75" thickBot="1">
      <c r="A6" s="76"/>
      <c r="B6" s="90"/>
      <c r="C6" s="92"/>
      <c r="D6" s="90"/>
      <c r="E6" s="90"/>
      <c r="F6" s="90"/>
      <c r="G6" s="90"/>
      <c r="H6" s="90"/>
      <c r="I6" s="90"/>
      <c r="J6" s="90"/>
      <c r="K6" s="90"/>
      <c r="L6" s="90"/>
      <c r="M6" s="76"/>
      <c r="N6" s="76"/>
      <c r="O6" s="76"/>
      <c r="P6" s="76"/>
      <c r="Q6" s="76"/>
    </row>
    <row r="7" spans="1:17" ht="31.5" customHeight="1" thickBot="1">
      <c r="A7" s="76"/>
      <c r="B7" s="5990" t="s">
        <v>781</v>
      </c>
      <c r="C7" s="5991"/>
      <c r="D7" s="5991"/>
      <c r="E7" s="5991"/>
      <c r="F7" s="5991"/>
      <c r="G7" s="5991"/>
      <c r="H7" s="5991"/>
      <c r="I7" s="5991"/>
      <c r="J7" s="5991"/>
      <c r="K7" s="5991"/>
      <c r="L7" s="5991"/>
      <c r="M7" s="5991"/>
      <c r="N7" s="5991"/>
      <c r="O7" s="5991"/>
      <c r="P7" s="5991"/>
      <c r="Q7" s="5992"/>
    </row>
    <row r="8" spans="1:17">
      <c r="A8" s="76"/>
      <c r="B8" s="93"/>
      <c r="C8" s="90"/>
      <c r="D8" s="90"/>
      <c r="E8" s="90"/>
      <c r="F8" s="90"/>
      <c r="G8" s="90"/>
      <c r="H8" s="90"/>
      <c r="I8" s="90"/>
      <c r="J8" s="90"/>
      <c r="K8" s="90"/>
      <c r="L8" s="90"/>
      <c r="M8" s="76"/>
      <c r="N8" s="76"/>
      <c r="O8" s="76"/>
      <c r="P8" s="76"/>
      <c r="Q8" s="76"/>
    </row>
    <row r="9" spans="1:17">
      <c r="A9" s="76"/>
      <c r="B9" s="93"/>
      <c r="C9" s="94" t="s">
        <v>782</v>
      </c>
      <c r="D9" s="90"/>
      <c r="E9" s="90"/>
      <c r="F9" s="90"/>
      <c r="G9" s="90"/>
      <c r="H9" s="90"/>
      <c r="I9" s="90"/>
      <c r="J9" s="90"/>
      <c r="K9" s="90"/>
      <c r="L9" s="90"/>
      <c r="M9" s="76"/>
      <c r="N9" s="76"/>
      <c r="O9" s="76"/>
      <c r="P9" s="76"/>
      <c r="Q9" s="76"/>
    </row>
    <row r="10" spans="1:17">
      <c r="A10" s="76"/>
      <c r="B10" s="93"/>
      <c r="C10" s="90"/>
      <c r="D10" s="90"/>
      <c r="E10" s="90"/>
      <c r="F10" s="90"/>
      <c r="G10" s="90"/>
      <c r="H10" s="90"/>
      <c r="I10" s="90"/>
      <c r="J10" s="90"/>
      <c r="K10" s="90"/>
      <c r="L10" s="90"/>
      <c r="M10" s="76"/>
      <c r="N10" s="76"/>
      <c r="O10" s="76"/>
      <c r="P10" s="76"/>
      <c r="Q10" s="76"/>
    </row>
    <row r="11" spans="1:17">
      <c r="A11" s="76"/>
      <c r="B11" s="93"/>
      <c r="C11" s="404" t="s">
        <v>284</v>
      </c>
      <c r="D11" s="405" t="s">
        <v>313</v>
      </c>
      <c r="E11" s="406" t="s">
        <v>526</v>
      </c>
      <c r="F11" s="406" t="s">
        <v>783</v>
      </c>
      <c r="G11" s="90"/>
      <c r="H11" s="90"/>
      <c r="I11" s="90"/>
      <c r="J11" s="90"/>
      <c r="K11" s="90"/>
      <c r="L11" s="90"/>
      <c r="M11" s="76"/>
      <c r="N11" s="407" t="s">
        <v>784</v>
      </c>
      <c r="O11" s="76"/>
      <c r="P11" s="76"/>
      <c r="Q11" s="76"/>
    </row>
    <row r="12" spans="1:17">
      <c r="A12" s="76"/>
      <c r="B12" s="93"/>
      <c r="C12" s="90"/>
      <c r="D12" s="90"/>
      <c r="E12" s="90"/>
      <c r="F12" s="90"/>
      <c r="G12" s="90"/>
      <c r="H12" s="90"/>
      <c r="I12" s="90"/>
      <c r="J12" s="90"/>
      <c r="K12" s="90"/>
      <c r="L12" s="90"/>
      <c r="M12" s="76"/>
      <c r="N12" s="76"/>
      <c r="O12" s="76"/>
      <c r="P12" s="76"/>
      <c r="Q12" s="76"/>
    </row>
    <row r="13" spans="1:17" ht="15.75">
      <c r="A13" s="76"/>
      <c r="B13" s="90"/>
      <c r="C13" s="408" t="s">
        <v>785</v>
      </c>
      <c r="D13" s="95"/>
      <c r="E13" s="95"/>
      <c r="F13" s="90"/>
      <c r="G13" s="90"/>
      <c r="H13" s="90"/>
      <c r="I13" s="90"/>
      <c r="J13" s="90"/>
      <c r="K13" s="90"/>
      <c r="L13" s="90"/>
      <c r="M13" s="76"/>
      <c r="N13" s="409" t="s">
        <v>27</v>
      </c>
      <c r="O13" s="76"/>
      <c r="P13" s="76"/>
      <c r="Q13" s="76"/>
    </row>
    <row r="14" spans="1:17" ht="15.75">
      <c r="A14" s="76"/>
      <c r="B14" s="90"/>
      <c r="C14" s="410"/>
      <c r="D14" s="411"/>
      <c r="E14" s="373">
        <v>1050</v>
      </c>
      <c r="F14" s="412" t="s">
        <v>786</v>
      </c>
      <c r="G14" s="77"/>
      <c r="H14" s="90"/>
      <c r="I14" s="90"/>
      <c r="J14" s="90"/>
      <c r="K14" s="90"/>
      <c r="L14" s="90"/>
      <c r="M14" s="76"/>
      <c r="N14" s="409" t="s">
        <v>30</v>
      </c>
      <c r="O14" s="413" t="s">
        <v>787</v>
      </c>
      <c r="P14" s="76"/>
      <c r="Q14" s="76"/>
    </row>
    <row r="15" spans="1:17" ht="15.75">
      <c r="A15" s="76"/>
      <c r="B15" s="90"/>
      <c r="C15" s="410"/>
      <c r="D15" s="411"/>
      <c r="E15" s="373">
        <v>400</v>
      </c>
      <c r="F15" s="412" t="s">
        <v>788</v>
      </c>
      <c r="G15" s="77"/>
      <c r="H15" s="90"/>
      <c r="I15" s="90"/>
      <c r="J15" s="90"/>
      <c r="K15" s="90"/>
      <c r="L15" s="90"/>
      <c r="M15" s="76"/>
      <c r="N15" s="409" t="s">
        <v>248</v>
      </c>
      <c r="O15" s="76"/>
      <c r="P15" s="76"/>
      <c r="Q15" s="76"/>
    </row>
    <row r="16" spans="1:17" ht="15.75">
      <c r="A16" s="76"/>
      <c r="B16" s="90"/>
      <c r="C16" s="98"/>
      <c r="D16" s="98"/>
      <c r="E16" s="98"/>
      <c r="F16" s="90"/>
      <c r="G16" s="90"/>
      <c r="H16" s="90"/>
      <c r="I16" s="90"/>
      <c r="J16" s="90"/>
      <c r="K16" s="90"/>
      <c r="L16" s="90"/>
      <c r="M16" s="76"/>
      <c r="N16" s="409" t="s">
        <v>12</v>
      </c>
      <c r="O16" s="76"/>
      <c r="P16" s="76"/>
      <c r="Q16" s="76"/>
    </row>
    <row r="17" spans="1:17" ht="20.25">
      <c r="A17" s="76"/>
      <c r="B17" s="90"/>
      <c r="C17" s="414" t="s">
        <v>789</v>
      </c>
      <c r="D17" s="99"/>
      <c r="E17" s="99"/>
      <c r="F17" s="100"/>
      <c r="G17" s="100"/>
      <c r="H17" s="100"/>
      <c r="I17" s="100"/>
      <c r="J17" s="90"/>
      <c r="K17" s="90"/>
      <c r="L17" s="90"/>
      <c r="M17" s="76"/>
      <c r="N17" s="409" t="s">
        <v>13</v>
      </c>
      <c r="O17" s="76"/>
      <c r="P17" s="76"/>
      <c r="Q17" s="76"/>
    </row>
    <row r="18" spans="1:17" ht="15.75">
      <c r="A18" s="76"/>
      <c r="B18" s="90"/>
      <c r="C18" s="99" t="s">
        <v>790</v>
      </c>
      <c r="D18" s="95"/>
      <c r="E18" s="95"/>
      <c r="F18" s="90"/>
      <c r="G18" s="90"/>
      <c r="H18" s="90"/>
      <c r="I18" s="90"/>
      <c r="J18" s="90"/>
      <c r="K18" s="90"/>
      <c r="L18" s="90"/>
      <c r="M18" s="76"/>
      <c r="N18" s="409" t="s">
        <v>15</v>
      </c>
      <c r="O18" s="76"/>
      <c r="P18" s="76"/>
      <c r="Q18" s="76"/>
    </row>
    <row r="19" spans="1:17" ht="15.75">
      <c r="A19" s="76"/>
      <c r="B19" s="90"/>
      <c r="C19" s="99"/>
      <c r="D19" s="95"/>
      <c r="E19" s="95"/>
      <c r="F19" s="90"/>
      <c r="G19" s="90"/>
      <c r="H19" s="99"/>
      <c r="I19" s="90"/>
      <c r="J19" s="90"/>
      <c r="K19" s="90"/>
      <c r="L19" s="90"/>
      <c r="M19" s="76"/>
      <c r="N19" s="409" t="s">
        <v>281</v>
      </c>
      <c r="O19" s="76"/>
      <c r="P19" s="76"/>
      <c r="Q19" s="76"/>
    </row>
    <row r="20" spans="1:17" ht="15.75">
      <c r="A20" s="76"/>
      <c r="B20" s="90"/>
      <c r="C20" s="404" t="s">
        <v>284</v>
      </c>
      <c r="D20" s="405" t="s">
        <v>313</v>
      </c>
      <c r="E20" s="406" t="s">
        <v>526</v>
      </c>
      <c r="F20" s="406" t="s">
        <v>783</v>
      </c>
      <c r="G20" s="90"/>
      <c r="H20" s="90"/>
      <c r="I20" s="90"/>
      <c r="J20" s="90"/>
      <c r="K20" s="90"/>
      <c r="L20" s="90"/>
      <c r="M20" s="76"/>
      <c r="N20" s="409" t="s">
        <v>282</v>
      </c>
      <c r="O20" s="76"/>
      <c r="P20" s="76"/>
      <c r="Q20" s="76"/>
    </row>
    <row r="21" spans="1:17" ht="15.75">
      <c r="A21" s="76"/>
      <c r="B21" s="90"/>
      <c r="C21" s="410">
        <v>2</v>
      </c>
      <c r="D21" s="415" t="s">
        <v>344</v>
      </c>
      <c r="E21" s="373">
        <v>50</v>
      </c>
      <c r="F21" s="416" t="s">
        <v>56</v>
      </c>
      <c r="G21" s="90"/>
      <c r="H21" s="90"/>
      <c r="I21" s="90"/>
      <c r="J21" s="90"/>
      <c r="K21" s="90"/>
      <c r="L21" s="90"/>
      <c r="M21" s="76"/>
      <c r="N21" s="409" t="s">
        <v>328</v>
      </c>
      <c r="O21" s="76"/>
      <c r="P21" s="76"/>
      <c r="Q21" s="76"/>
    </row>
    <row r="22" spans="1:17" ht="15.75">
      <c r="A22" s="76"/>
      <c r="B22" s="90"/>
      <c r="C22" s="102" t="s">
        <v>791</v>
      </c>
      <c r="D22" s="99"/>
      <c r="E22" s="416"/>
      <c r="F22" s="416"/>
      <c r="G22" s="90"/>
      <c r="H22" s="90"/>
      <c r="I22" s="90"/>
      <c r="J22" s="90"/>
      <c r="K22" s="90"/>
      <c r="L22" s="90"/>
      <c r="M22" s="76"/>
      <c r="N22" s="409" t="s">
        <v>329</v>
      </c>
      <c r="O22" s="76"/>
      <c r="P22" s="76"/>
      <c r="Q22" s="76"/>
    </row>
    <row r="23" spans="1:17" ht="15.75">
      <c r="A23" s="76"/>
      <c r="B23" s="90"/>
      <c r="C23" s="99" t="s">
        <v>792</v>
      </c>
      <c r="D23" s="77"/>
      <c r="E23" s="412"/>
      <c r="F23" s="416"/>
      <c r="G23" s="90"/>
      <c r="H23" s="90"/>
      <c r="I23" s="90"/>
      <c r="J23" s="90"/>
      <c r="K23" s="90"/>
      <c r="L23" s="90"/>
      <c r="M23" s="76"/>
      <c r="N23" s="409" t="s">
        <v>330</v>
      </c>
      <c r="O23" s="76"/>
      <c r="P23" s="76"/>
      <c r="Q23" s="76"/>
    </row>
    <row r="24" spans="1:17" ht="15.75">
      <c r="A24" s="76"/>
      <c r="B24" s="90"/>
      <c r="C24" s="99"/>
      <c r="D24" s="416"/>
      <c r="E24" s="416"/>
      <c r="F24" s="416"/>
      <c r="G24" s="90"/>
      <c r="H24" s="90"/>
      <c r="I24" s="90"/>
      <c r="J24" s="90"/>
      <c r="K24" s="90"/>
      <c r="L24" s="90"/>
      <c r="M24" s="76"/>
      <c r="N24" s="409" t="s">
        <v>331</v>
      </c>
      <c r="O24" s="76"/>
      <c r="P24" s="76"/>
      <c r="Q24" s="76"/>
    </row>
    <row r="25" spans="1:17" ht="20.25">
      <c r="A25" s="76"/>
      <c r="B25" s="90"/>
      <c r="C25" s="414" t="s">
        <v>793</v>
      </c>
      <c r="E25" s="416"/>
      <c r="F25" s="416"/>
      <c r="G25" s="90"/>
      <c r="H25" s="90"/>
      <c r="I25" s="90"/>
      <c r="J25" s="90"/>
      <c r="K25" s="90"/>
      <c r="L25" s="90"/>
      <c r="M25" s="76"/>
      <c r="N25" s="409" t="s">
        <v>332</v>
      </c>
      <c r="O25" s="76"/>
      <c r="P25" s="76"/>
      <c r="Q25" s="76"/>
    </row>
    <row r="26" spans="1:17" ht="15.75">
      <c r="A26" s="76"/>
      <c r="B26" s="90"/>
      <c r="C26" s="99" t="s">
        <v>794</v>
      </c>
      <c r="D26" s="77"/>
      <c r="E26" s="412"/>
      <c r="F26" s="416"/>
      <c r="G26" s="90"/>
      <c r="H26" s="90"/>
      <c r="I26" s="90"/>
      <c r="J26" s="90"/>
      <c r="K26" s="90"/>
      <c r="L26" s="90"/>
      <c r="M26" s="76"/>
      <c r="N26" s="409" t="s">
        <v>333</v>
      </c>
      <c r="O26" s="76"/>
      <c r="P26" s="76"/>
      <c r="Q26" s="76"/>
    </row>
    <row r="27" spans="1:17" ht="15.75">
      <c r="A27" s="76"/>
      <c r="B27" s="90"/>
      <c r="C27" s="99" t="s">
        <v>53</v>
      </c>
      <c r="D27" s="77"/>
      <c r="E27" s="412"/>
      <c r="F27" s="416"/>
      <c r="G27" s="90"/>
      <c r="H27" s="90"/>
      <c r="I27" s="90"/>
      <c r="J27" s="90"/>
      <c r="K27" s="90"/>
      <c r="L27" s="90"/>
      <c r="M27" s="76"/>
      <c r="N27" s="409" t="s">
        <v>334</v>
      </c>
      <c r="O27" s="76"/>
      <c r="P27" s="76"/>
      <c r="Q27" s="76"/>
    </row>
    <row r="28" spans="1:17" ht="15.75">
      <c r="A28" s="76"/>
      <c r="B28" s="90"/>
      <c r="C28" s="95" t="s">
        <v>54</v>
      </c>
      <c r="D28" s="77"/>
      <c r="E28" s="412"/>
      <c r="F28" s="416"/>
      <c r="G28" s="90"/>
      <c r="H28" s="90"/>
      <c r="I28" s="90"/>
      <c r="J28" s="90"/>
      <c r="K28" s="90"/>
      <c r="L28" s="90"/>
      <c r="M28" s="76"/>
      <c r="N28" s="409" t="s">
        <v>335</v>
      </c>
      <c r="O28" s="76"/>
      <c r="P28" s="76"/>
      <c r="Q28" s="76"/>
    </row>
    <row r="29" spans="1:17" ht="15.75">
      <c r="A29" s="76"/>
      <c r="B29" s="90"/>
      <c r="C29" s="95" t="s">
        <v>55</v>
      </c>
      <c r="D29" s="77"/>
      <c r="E29" s="412"/>
      <c r="F29" s="416"/>
      <c r="G29" s="90"/>
      <c r="H29" s="77"/>
      <c r="I29" s="77"/>
      <c r="J29" s="77"/>
      <c r="K29" s="90"/>
      <c r="L29" s="90"/>
      <c r="M29" s="76"/>
      <c r="N29" s="409" t="s">
        <v>336</v>
      </c>
      <c r="O29" s="76"/>
      <c r="P29" s="76"/>
      <c r="Q29" s="76"/>
    </row>
    <row r="30" spans="1:17" ht="15.75">
      <c r="A30" s="76"/>
      <c r="B30" s="90"/>
      <c r="C30" s="99"/>
      <c r="E30" s="416"/>
      <c r="F30" s="416"/>
      <c r="G30" s="90"/>
      <c r="H30" s="90"/>
      <c r="I30" s="90"/>
      <c r="J30" s="90"/>
      <c r="K30" s="90"/>
      <c r="L30" s="90"/>
      <c r="M30" s="76"/>
      <c r="N30" s="409" t="s">
        <v>337</v>
      </c>
      <c r="O30" s="76"/>
      <c r="P30" s="76"/>
      <c r="Q30" s="76"/>
    </row>
    <row r="31" spans="1:17" ht="18.75">
      <c r="A31" s="76"/>
      <c r="B31" s="90"/>
      <c r="C31" s="404" t="s">
        <v>284</v>
      </c>
      <c r="D31" s="405" t="s">
        <v>313</v>
      </c>
      <c r="E31" s="406" t="s">
        <v>526</v>
      </c>
      <c r="F31" s="406" t="s">
        <v>783</v>
      </c>
      <c r="G31" s="90"/>
      <c r="H31" s="417" t="s">
        <v>795</v>
      </c>
      <c r="I31" s="90"/>
      <c r="J31" s="90"/>
      <c r="K31" s="94" t="s">
        <v>52</v>
      </c>
      <c r="L31" s="90"/>
      <c r="M31" s="76"/>
      <c r="N31" s="409" t="s">
        <v>338</v>
      </c>
      <c r="O31" s="76"/>
      <c r="P31" s="76"/>
      <c r="Q31" s="76"/>
    </row>
    <row r="32" spans="1:17" ht="15.75">
      <c r="A32" s="76"/>
      <c r="B32" s="90"/>
      <c r="C32" s="410">
        <v>2</v>
      </c>
      <c r="D32" s="415" t="s">
        <v>344</v>
      </c>
      <c r="E32" s="373"/>
      <c r="F32" s="416" t="s">
        <v>56</v>
      </c>
      <c r="G32" s="418">
        <v>2</v>
      </c>
      <c r="H32" s="419" t="s">
        <v>344</v>
      </c>
      <c r="I32" s="420">
        <v>0.05</v>
      </c>
      <c r="J32" s="96">
        <v>2</v>
      </c>
      <c r="K32" s="421" t="s">
        <v>344</v>
      </c>
      <c r="L32" s="97">
        <v>0.05</v>
      </c>
      <c r="M32" s="101" t="s">
        <v>56</v>
      </c>
      <c r="N32" s="409" t="s">
        <v>339</v>
      </c>
      <c r="O32" s="76"/>
      <c r="P32" s="76"/>
      <c r="Q32" s="76"/>
    </row>
    <row r="33" spans="1:17" ht="15.75">
      <c r="A33" s="76"/>
      <c r="B33" s="90"/>
      <c r="C33" s="410">
        <v>5</v>
      </c>
      <c r="D33" s="411" t="s">
        <v>796</v>
      </c>
      <c r="E33" s="373"/>
      <c r="F33" s="416" t="s">
        <v>797</v>
      </c>
      <c r="G33" s="418">
        <v>5</v>
      </c>
      <c r="H33" s="419" t="s">
        <v>796</v>
      </c>
      <c r="I33" s="420"/>
      <c r="J33" s="96">
        <v>5</v>
      </c>
      <c r="K33" s="421" t="s">
        <v>796</v>
      </c>
      <c r="L33" s="97"/>
      <c r="M33" s="101" t="s">
        <v>797</v>
      </c>
      <c r="N33" s="76"/>
      <c r="O33" s="76"/>
      <c r="P33" s="76"/>
      <c r="Q33" s="76"/>
    </row>
    <row r="34" spans="1:17" ht="18.75">
      <c r="A34" s="76"/>
      <c r="B34" s="90"/>
      <c r="C34" s="422">
        <v>1</v>
      </c>
      <c r="D34" s="423" t="s">
        <v>434</v>
      </c>
      <c r="E34" s="372"/>
      <c r="F34" s="416" t="s">
        <v>798</v>
      </c>
      <c r="G34" s="418">
        <v>1</v>
      </c>
      <c r="H34" s="419" t="s">
        <v>434</v>
      </c>
      <c r="I34" s="420"/>
      <c r="J34" s="96">
        <v>1</v>
      </c>
      <c r="K34" s="421" t="s">
        <v>434</v>
      </c>
      <c r="L34" s="97"/>
      <c r="M34" s="101" t="s">
        <v>798</v>
      </c>
      <c r="N34" s="76"/>
      <c r="O34" s="424" t="s">
        <v>799</v>
      </c>
      <c r="P34" s="76"/>
      <c r="Q34" s="76"/>
    </row>
    <row r="35" spans="1:17" ht="18.75">
      <c r="A35" s="76"/>
      <c r="B35" s="90"/>
      <c r="C35" s="410">
        <v>1</v>
      </c>
      <c r="D35" s="411" t="s">
        <v>800</v>
      </c>
      <c r="E35" s="373"/>
      <c r="F35" s="416" t="s">
        <v>801</v>
      </c>
      <c r="G35" s="418">
        <v>1</v>
      </c>
      <c r="H35" s="419" t="s">
        <v>800</v>
      </c>
      <c r="I35" s="420"/>
      <c r="J35" s="96">
        <v>1</v>
      </c>
      <c r="K35" s="421" t="s">
        <v>800</v>
      </c>
      <c r="L35" s="97"/>
      <c r="M35" s="101" t="s">
        <v>801</v>
      </c>
      <c r="O35" s="425" t="s">
        <v>802</v>
      </c>
      <c r="P35" s="76"/>
      <c r="Q35" s="76"/>
    </row>
    <row r="36" spans="1:17" ht="18.75">
      <c r="A36" s="76"/>
      <c r="B36" s="90"/>
      <c r="C36" s="410">
        <v>1</v>
      </c>
      <c r="D36" s="411" t="s">
        <v>803</v>
      </c>
      <c r="E36" s="373"/>
      <c r="F36" s="416" t="s">
        <v>804</v>
      </c>
      <c r="G36" s="418">
        <v>1</v>
      </c>
      <c r="H36" s="419" t="s">
        <v>803</v>
      </c>
      <c r="I36" s="420"/>
      <c r="J36" s="96">
        <v>1</v>
      </c>
      <c r="K36" s="421" t="s">
        <v>803</v>
      </c>
      <c r="L36" s="97"/>
      <c r="M36" s="101" t="s">
        <v>804</v>
      </c>
      <c r="N36" s="90"/>
      <c r="O36" s="426" t="s">
        <v>805</v>
      </c>
      <c r="P36" s="76"/>
      <c r="Q36" s="76"/>
    </row>
    <row r="37" spans="1:17" ht="18.75">
      <c r="A37" s="76"/>
      <c r="B37" s="90"/>
      <c r="C37" s="95"/>
      <c r="D37" s="416"/>
      <c r="E37" s="416"/>
      <c r="F37" s="416"/>
      <c r="G37" s="90"/>
      <c r="H37" s="90"/>
      <c r="I37" s="90"/>
      <c r="J37" s="90"/>
      <c r="K37" s="90"/>
      <c r="L37" s="90"/>
      <c r="M37" s="76"/>
      <c r="N37" s="427" t="s">
        <v>806</v>
      </c>
      <c r="O37" s="427" t="s">
        <v>807</v>
      </c>
      <c r="P37" s="76"/>
      <c r="Q37" s="76"/>
    </row>
    <row r="38" spans="1:17">
      <c r="A38" s="76"/>
      <c r="B38" s="90"/>
      <c r="C38" s="94" t="s">
        <v>770</v>
      </c>
      <c r="D38" s="416"/>
      <c r="E38" s="416"/>
      <c r="F38" s="416"/>
      <c r="G38" s="90"/>
      <c r="H38" s="90"/>
      <c r="I38" s="90"/>
      <c r="J38" s="90"/>
      <c r="K38" s="90"/>
      <c r="L38" s="90"/>
      <c r="M38" s="90"/>
      <c r="N38" s="90"/>
      <c r="O38" s="76"/>
      <c r="P38" s="76"/>
      <c r="Q38" s="76"/>
    </row>
    <row r="39" spans="1:17">
      <c r="A39" s="76"/>
      <c r="B39" s="90"/>
      <c r="C39" s="95" t="s">
        <v>769</v>
      </c>
      <c r="D39" s="416"/>
      <c r="E39" s="416"/>
      <c r="F39" s="416"/>
      <c r="G39" s="90"/>
      <c r="H39" s="90"/>
      <c r="I39" s="90"/>
      <c r="J39" s="90"/>
      <c r="K39" s="90"/>
      <c r="L39" s="90"/>
      <c r="M39" s="5993" t="s">
        <v>744</v>
      </c>
      <c r="N39" s="5994"/>
      <c r="O39" s="5994"/>
      <c r="P39" s="5995"/>
      <c r="Q39" s="76"/>
    </row>
    <row r="40" spans="1:17" ht="15.75">
      <c r="A40" s="76"/>
      <c r="B40" s="90"/>
      <c r="C40" s="410">
        <v>0.5</v>
      </c>
      <c r="D40" s="411" t="s">
        <v>808</v>
      </c>
      <c r="E40" s="373"/>
      <c r="F40" s="416" t="s">
        <v>809</v>
      </c>
      <c r="G40" s="90"/>
      <c r="H40" s="411" t="s">
        <v>796</v>
      </c>
      <c r="I40" s="416" t="s">
        <v>810</v>
      </c>
      <c r="J40" s="90"/>
      <c r="K40" s="90"/>
      <c r="L40" s="90"/>
      <c r="M40" s="5996"/>
      <c r="N40" s="5997"/>
      <c r="O40" s="5997"/>
      <c r="P40" s="5998"/>
      <c r="Q40" s="76"/>
    </row>
    <row r="41" spans="1:17" ht="15.75">
      <c r="A41" s="76"/>
      <c r="B41" s="90"/>
      <c r="C41" s="410">
        <v>0.25</v>
      </c>
      <c r="D41" s="411" t="s">
        <v>811</v>
      </c>
      <c r="E41" s="373"/>
      <c r="F41" s="416" t="s">
        <v>812</v>
      </c>
      <c r="G41" s="90"/>
      <c r="H41" s="411" t="s">
        <v>813</v>
      </c>
      <c r="I41" s="416" t="s">
        <v>814</v>
      </c>
      <c r="J41" s="90"/>
      <c r="K41" s="90"/>
      <c r="L41" s="90"/>
      <c r="M41" s="5996"/>
      <c r="N41" s="5997"/>
      <c r="O41" s="5997"/>
      <c r="P41" s="5998"/>
      <c r="Q41" s="76"/>
    </row>
    <row r="42" spans="1:17" ht="15" customHeight="1">
      <c r="A42" s="76"/>
      <c r="B42" s="90"/>
      <c r="C42" s="95"/>
      <c r="D42" s="95"/>
      <c r="E42" s="95"/>
      <c r="F42" s="90"/>
      <c r="G42" s="90"/>
      <c r="H42" s="90"/>
      <c r="I42" s="90"/>
      <c r="J42" s="90"/>
      <c r="K42" s="90"/>
      <c r="L42" s="90"/>
      <c r="M42" s="5996"/>
      <c r="N42" s="5997"/>
      <c r="O42" s="5997"/>
      <c r="P42" s="5998"/>
      <c r="Q42" s="76"/>
    </row>
    <row r="43" spans="1:17" ht="15" customHeight="1">
      <c r="A43" s="76"/>
      <c r="B43" s="90"/>
      <c r="C43" s="94" t="s">
        <v>57</v>
      </c>
      <c r="D43" s="95"/>
      <c r="E43" s="95"/>
      <c r="F43" s="90"/>
      <c r="G43" s="90"/>
      <c r="H43" s="90"/>
      <c r="I43" s="90"/>
      <c r="J43" s="90"/>
      <c r="K43" s="90"/>
      <c r="L43" s="90"/>
      <c r="M43" s="5996"/>
      <c r="N43" s="5997"/>
      <c r="O43" s="5997"/>
      <c r="P43" s="5998"/>
      <c r="Q43" s="76"/>
    </row>
    <row r="44" spans="1:17" ht="15" customHeight="1">
      <c r="A44" s="76"/>
      <c r="B44" s="90"/>
      <c r="C44" s="94" t="s">
        <v>815</v>
      </c>
      <c r="D44" s="95"/>
      <c r="E44" s="95"/>
      <c r="F44" s="90"/>
      <c r="G44" s="90"/>
      <c r="H44" s="90"/>
      <c r="I44" s="90"/>
      <c r="J44" s="90"/>
      <c r="K44" s="90"/>
      <c r="L44" s="90"/>
      <c r="M44" s="5999"/>
      <c r="N44" s="6000"/>
      <c r="O44" s="6000"/>
      <c r="P44" s="6001"/>
      <c r="Q44" s="76"/>
    </row>
    <row r="45" spans="1:17" ht="15" customHeight="1">
      <c r="A45" s="76"/>
      <c r="B45" s="90"/>
      <c r="C45" s="99" t="s">
        <v>58</v>
      </c>
      <c r="D45" s="99"/>
      <c r="E45" s="99"/>
      <c r="F45" s="99"/>
      <c r="G45" s="99"/>
      <c r="H45" s="99"/>
      <c r="I45" s="99"/>
      <c r="J45" s="90"/>
      <c r="K45" s="90"/>
      <c r="L45" s="90"/>
      <c r="M45" s="77"/>
      <c r="N45" s="77"/>
      <c r="O45" s="77"/>
      <c r="P45" s="77"/>
      <c r="Q45" s="76"/>
    </row>
    <row r="46" spans="1:17" ht="15" customHeight="1">
      <c r="A46" s="76"/>
      <c r="B46" s="90"/>
      <c r="C46" s="99"/>
      <c r="D46" s="99" t="s">
        <v>816</v>
      </c>
      <c r="E46" s="99"/>
      <c r="F46" s="99"/>
      <c r="G46" s="99"/>
      <c r="H46" s="99"/>
      <c r="I46" s="99"/>
      <c r="J46" s="90"/>
      <c r="K46" s="90"/>
      <c r="L46" s="90"/>
      <c r="M46" s="6002" t="s">
        <v>817</v>
      </c>
      <c r="N46" s="6003"/>
      <c r="O46" s="6003"/>
      <c r="P46" s="6004"/>
      <c r="Q46" s="76"/>
    </row>
    <row r="47" spans="1:17" ht="15" customHeight="1">
      <c r="A47" s="76"/>
      <c r="B47" s="90"/>
      <c r="C47" s="99"/>
      <c r="D47" s="99" t="s">
        <v>818</v>
      </c>
      <c r="E47" s="99"/>
      <c r="F47" s="99"/>
      <c r="G47" s="99"/>
      <c r="H47" s="99"/>
      <c r="I47" s="99"/>
      <c r="J47" s="90"/>
      <c r="K47" s="90"/>
      <c r="L47" s="90"/>
      <c r="M47" s="6005"/>
      <c r="N47" s="6006"/>
      <c r="O47" s="6006"/>
      <c r="P47" s="6007"/>
      <c r="Q47" s="76"/>
    </row>
    <row r="48" spans="1:17" ht="15" customHeight="1">
      <c r="A48" s="76"/>
      <c r="B48" s="90"/>
      <c r="C48" s="99"/>
      <c r="D48" s="99" t="s">
        <v>819</v>
      </c>
      <c r="E48" s="99"/>
      <c r="F48" s="99"/>
      <c r="G48" s="99"/>
      <c r="H48" s="99"/>
      <c r="I48" s="99"/>
      <c r="J48" s="90"/>
      <c r="K48" s="90"/>
      <c r="L48" s="76"/>
      <c r="M48" s="6005"/>
      <c r="N48" s="6006"/>
      <c r="O48" s="6006"/>
      <c r="P48" s="6007"/>
      <c r="Q48" s="76"/>
    </row>
    <row r="49" spans="1:17" ht="15" customHeight="1">
      <c r="A49" s="76"/>
      <c r="B49" s="90"/>
      <c r="C49" s="99"/>
      <c r="D49" s="99" t="s">
        <v>59</v>
      </c>
      <c r="E49" s="99"/>
      <c r="F49" s="99"/>
      <c r="G49" s="99"/>
      <c r="H49" s="99"/>
      <c r="I49" s="99"/>
      <c r="J49" s="90"/>
      <c r="K49" s="90"/>
      <c r="L49" s="76"/>
      <c r="M49" s="6008"/>
      <c r="N49" s="6009"/>
      <c r="O49" s="6009"/>
      <c r="P49" s="6010"/>
      <c r="Q49" s="76"/>
    </row>
    <row r="50" spans="1:17" ht="15" customHeight="1">
      <c r="A50" s="76"/>
      <c r="B50" s="90"/>
      <c r="C50" s="99"/>
      <c r="D50" s="99"/>
      <c r="E50" s="99"/>
      <c r="F50" s="99"/>
      <c r="G50" s="99"/>
      <c r="H50" s="99"/>
      <c r="I50" s="99"/>
      <c r="J50" s="90"/>
      <c r="K50" s="90"/>
      <c r="L50" s="76"/>
      <c r="M50" s="76"/>
      <c r="N50" s="76"/>
      <c r="O50" s="76"/>
      <c r="P50" s="76"/>
      <c r="Q50" s="76"/>
    </row>
    <row r="51" spans="1:17">
      <c r="A51" s="428"/>
      <c r="B51" s="429"/>
      <c r="C51" s="430"/>
      <c r="D51" s="430"/>
      <c r="E51" s="430"/>
      <c r="F51" s="430"/>
      <c r="G51" s="430"/>
      <c r="H51" s="430"/>
      <c r="I51" s="430"/>
      <c r="J51" s="429"/>
      <c r="K51" s="429"/>
      <c r="L51" s="429"/>
      <c r="M51" s="428"/>
      <c r="N51" s="428"/>
      <c r="O51" s="428"/>
      <c r="P51" s="428"/>
      <c r="Q51" s="428"/>
    </row>
    <row r="52" spans="1:17" ht="15" customHeight="1">
      <c r="B52" s="77"/>
      <c r="C52" s="77"/>
      <c r="D52" s="77"/>
      <c r="E52" s="431"/>
      <c r="F52" s="431"/>
      <c r="G52" s="77"/>
      <c r="H52" s="77"/>
      <c r="I52" s="77"/>
      <c r="J52" s="77"/>
      <c r="K52" s="77"/>
      <c r="L52" s="76"/>
      <c r="M52" s="76"/>
      <c r="N52" s="76"/>
      <c r="O52" s="76"/>
      <c r="P52" s="76"/>
      <c r="Q52" s="76"/>
    </row>
    <row r="53" spans="1:17" ht="15" customHeight="1">
      <c r="A53" s="76"/>
      <c r="B53" s="431"/>
      <c r="C53" s="432" t="s">
        <v>64</v>
      </c>
      <c r="D53" s="77"/>
      <c r="E53" s="431"/>
      <c r="F53" s="431"/>
      <c r="G53" s="77"/>
      <c r="H53" s="77"/>
      <c r="I53" s="77"/>
      <c r="J53" s="77"/>
      <c r="K53" s="77"/>
      <c r="L53" s="77"/>
      <c r="M53" s="76"/>
      <c r="N53" s="76"/>
      <c r="O53" s="76"/>
      <c r="P53" s="76"/>
      <c r="Q53" s="76"/>
    </row>
    <row r="54" spans="1:17" ht="15" customHeight="1">
      <c r="A54" s="76"/>
      <c r="B54" s="433" t="s">
        <v>778</v>
      </c>
      <c r="C54" s="434" t="s">
        <v>65</v>
      </c>
      <c r="D54" s="77"/>
      <c r="E54" s="434"/>
      <c r="F54" s="434"/>
      <c r="G54" s="99"/>
      <c r="H54" s="77"/>
      <c r="I54" s="77"/>
      <c r="J54" s="77"/>
      <c r="K54" s="77"/>
      <c r="L54" s="77"/>
      <c r="M54" s="6011" t="s">
        <v>820</v>
      </c>
      <c r="N54" s="6012"/>
      <c r="O54" s="6012"/>
      <c r="P54" s="6013"/>
      <c r="Q54" s="76"/>
    </row>
    <row r="55" spans="1:17" ht="21">
      <c r="A55" s="76"/>
      <c r="B55" s="435"/>
      <c r="C55" s="435"/>
      <c r="D55" s="77"/>
      <c r="E55" s="434"/>
      <c r="F55" s="434"/>
      <c r="G55" s="99"/>
      <c r="H55" s="77"/>
      <c r="I55" s="77"/>
      <c r="J55" s="77"/>
      <c r="K55" s="77"/>
      <c r="L55" s="77"/>
      <c r="M55" s="6014"/>
      <c r="N55" s="6015"/>
      <c r="O55" s="6015"/>
      <c r="P55" s="6016"/>
      <c r="Q55" s="76"/>
    </row>
    <row r="56" spans="1:17" ht="15" customHeight="1">
      <c r="A56" s="76"/>
      <c r="B56" s="433" t="s">
        <v>778</v>
      </c>
      <c r="C56" s="6017" t="s">
        <v>66</v>
      </c>
      <c r="D56" s="6017"/>
      <c r="E56" s="6017"/>
      <c r="F56" s="6017"/>
      <c r="G56" s="6017"/>
      <c r="H56" s="6017"/>
      <c r="I56" s="99"/>
      <c r="J56" s="90"/>
      <c r="K56" s="77"/>
      <c r="L56" s="77"/>
      <c r="M56" s="6014"/>
      <c r="N56" s="6015"/>
      <c r="O56" s="6015"/>
      <c r="P56" s="6016"/>
      <c r="Q56" s="76"/>
    </row>
    <row r="57" spans="1:17" ht="21">
      <c r="A57" s="76"/>
      <c r="B57" s="435"/>
      <c r="C57" s="431"/>
      <c r="D57" s="77"/>
      <c r="E57" s="431"/>
      <c r="F57" s="431"/>
      <c r="G57" s="99"/>
      <c r="H57" s="99"/>
      <c r="I57" s="99"/>
      <c r="J57" s="90"/>
      <c r="K57" s="77"/>
      <c r="L57" s="77"/>
      <c r="M57" s="6014"/>
      <c r="N57" s="6015"/>
      <c r="O57" s="6015"/>
      <c r="P57" s="6016"/>
      <c r="Q57" s="76"/>
    </row>
    <row r="58" spans="1:17" ht="21">
      <c r="A58" s="76"/>
      <c r="B58" s="431"/>
      <c r="C58" s="432" t="s">
        <v>67</v>
      </c>
      <c r="D58" s="77"/>
      <c r="E58" s="431"/>
      <c r="F58" s="431"/>
      <c r="G58" s="99"/>
      <c r="H58" s="99"/>
      <c r="I58" s="99"/>
      <c r="J58" s="90"/>
      <c r="K58" s="77"/>
      <c r="L58" s="90"/>
      <c r="M58" s="6018" t="s">
        <v>821</v>
      </c>
      <c r="N58" s="6019"/>
      <c r="O58" s="6019"/>
      <c r="P58" s="6020"/>
      <c r="Q58" s="76"/>
    </row>
    <row r="59" spans="1:17" ht="21">
      <c r="A59" s="76"/>
      <c r="B59" s="433" t="s">
        <v>778</v>
      </c>
      <c r="C59" s="6024" t="s">
        <v>68</v>
      </c>
      <c r="D59" s="6024"/>
      <c r="E59" s="6024"/>
      <c r="F59" s="6024"/>
      <c r="G59" s="6024"/>
      <c r="H59" s="6024"/>
      <c r="I59" s="6024"/>
      <c r="J59" s="6024"/>
      <c r="K59" s="77"/>
      <c r="L59" s="90"/>
      <c r="M59" s="6018"/>
      <c r="N59" s="6019"/>
      <c r="O59" s="6019"/>
      <c r="P59" s="6020"/>
      <c r="Q59" s="76"/>
    </row>
    <row r="60" spans="1:17" ht="21">
      <c r="A60" s="76"/>
      <c r="B60" s="434"/>
      <c r="C60" s="434"/>
      <c r="D60" s="77"/>
      <c r="E60" s="434"/>
      <c r="F60" s="434"/>
      <c r="G60" s="99"/>
      <c r="H60" s="103"/>
      <c r="I60" s="99"/>
      <c r="J60" s="90"/>
      <c r="K60" s="90"/>
      <c r="L60" s="90"/>
      <c r="M60" s="6021"/>
      <c r="N60" s="6022"/>
      <c r="O60" s="6022"/>
      <c r="P60" s="6023"/>
      <c r="Q60" s="76"/>
    </row>
    <row r="61" spans="1:17" ht="21">
      <c r="A61" s="76"/>
      <c r="B61" s="433" t="s">
        <v>778</v>
      </c>
      <c r="C61" s="5982" t="s">
        <v>822</v>
      </c>
      <c r="D61" s="5982"/>
      <c r="E61" s="5982"/>
      <c r="F61" s="5982"/>
      <c r="G61" s="99"/>
      <c r="H61" s="103"/>
      <c r="I61" s="99"/>
      <c r="J61" s="90"/>
      <c r="K61" s="90"/>
      <c r="L61" s="90"/>
      <c r="M61" s="76"/>
      <c r="N61" s="76"/>
      <c r="O61" s="76"/>
      <c r="P61" s="76"/>
      <c r="Q61" s="76"/>
    </row>
    <row r="62" spans="1:17" ht="21" customHeight="1">
      <c r="A62" s="76"/>
      <c r="B62" s="103"/>
      <c r="C62" s="103"/>
      <c r="D62" s="77"/>
      <c r="E62" s="434"/>
      <c r="F62" s="434"/>
      <c r="G62" s="99"/>
      <c r="H62" s="103"/>
      <c r="I62" s="99"/>
      <c r="J62" s="90"/>
      <c r="K62" s="90"/>
      <c r="L62" s="90"/>
      <c r="M62" s="90"/>
      <c r="N62" s="90"/>
      <c r="O62" s="90"/>
      <c r="P62" s="90"/>
      <c r="Q62" s="76"/>
    </row>
    <row r="63" spans="1:17" ht="21">
      <c r="A63" s="76"/>
      <c r="B63" s="433" t="s">
        <v>778</v>
      </c>
      <c r="C63" s="5983" t="s">
        <v>823</v>
      </c>
      <c r="D63" s="5983"/>
      <c r="E63" s="103"/>
      <c r="F63" s="103"/>
      <c r="G63" s="99"/>
      <c r="H63" s="103"/>
      <c r="I63" s="99"/>
      <c r="J63" s="90"/>
      <c r="K63" s="90"/>
      <c r="L63" s="90"/>
      <c r="M63" s="5984" t="s">
        <v>824</v>
      </c>
      <c r="N63" s="5985"/>
      <c r="O63" s="5985"/>
      <c r="P63" s="5986"/>
      <c r="Q63" s="76"/>
    </row>
    <row r="64" spans="1:17" ht="21">
      <c r="A64" s="76"/>
      <c r="B64" s="434"/>
      <c r="C64" s="436"/>
      <c r="D64" s="434"/>
      <c r="E64" s="103"/>
      <c r="F64" s="99"/>
      <c r="G64" s="99"/>
      <c r="H64" s="103"/>
      <c r="I64" s="99"/>
      <c r="J64" s="90"/>
      <c r="K64" s="90"/>
      <c r="L64" s="90"/>
      <c r="M64" s="5987" t="s">
        <v>825</v>
      </c>
      <c r="N64" s="5988"/>
      <c r="O64" s="5988"/>
      <c r="P64" s="5989"/>
      <c r="Q64" s="76"/>
    </row>
    <row r="65" spans="1:17" ht="21">
      <c r="A65" s="76"/>
      <c r="B65" s="433" t="s">
        <v>778</v>
      </c>
      <c r="C65" s="5983" t="s">
        <v>826</v>
      </c>
      <c r="D65" s="5983"/>
      <c r="E65" s="5983"/>
      <c r="F65" s="99"/>
      <c r="I65" s="99"/>
      <c r="J65" s="90"/>
      <c r="K65" s="77"/>
      <c r="L65" s="77"/>
      <c r="M65" s="5987"/>
      <c r="N65" s="5988"/>
      <c r="O65" s="5988"/>
      <c r="P65" s="5989"/>
      <c r="Q65" s="76"/>
    </row>
    <row r="66" spans="1:17">
      <c r="A66" s="76"/>
      <c r="B66" s="103"/>
      <c r="C66" s="103"/>
      <c r="D66" s="103"/>
      <c r="E66" s="103"/>
      <c r="F66" s="99"/>
      <c r="G66" s="99"/>
      <c r="H66" s="103"/>
      <c r="I66" s="99"/>
      <c r="J66" s="90"/>
      <c r="K66" s="77"/>
      <c r="L66" s="77"/>
      <c r="M66" s="5987"/>
      <c r="N66" s="5988"/>
      <c r="O66" s="5988"/>
      <c r="P66" s="5989"/>
      <c r="Q66" s="76"/>
    </row>
    <row r="67" spans="1:17" ht="21">
      <c r="A67" s="76"/>
      <c r="B67" s="433" t="s">
        <v>778</v>
      </c>
      <c r="C67" s="5983" t="s">
        <v>827</v>
      </c>
      <c r="D67" s="5983"/>
      <c r="E67" s="5983"/>
      <c r="F67" s="103"/>
      <c r="G67" s="99"/>
      <c r="H67" s="103"/>
      <c r="I67" s="99"/>
      <c r="J67" s="90"/>
      <c r="K67" s="77"/>
      <c r="L67" s="77"/>
      <c r="M67" s="5987"/>
      <c r="N67" s="5988"/>
      <c r="O67" s="5988"/>
      <c r="P67" s="5989"/>
      <c r="Q67" s="76"/>
    </row>
    <row r="68" spans="1:17" ht="21">
      <c r="A68" s="76"/>
      <c r="B68" s="434"/>
      <c r="C68" s="434"/>
      <c r="D68" s="103"/>
      <c r="E68" s="103"/>
      <c r="F68" s="103"/>
      <c r="G68" s="99"/>
      <c r="H68" s="103"/>
      <c r="I68" s="99"/>
      <c r="J68" s="90"/>
      <c r="K68" s="77"/>
      <c r="L68" s="77"/>
      <c r="M68" s="6036" t="s">
        <v>828</v>
      </c>
      <c r="N68" s="6037"/>
      <c r="O68" s="6037"/>
      <c r="P68" s="6038"/>
      <c r="Q68" s="76"/>
    </row>
    <row r="69" spans="1:17" ht="21">
      <c r="A69" s="76"/>
      <c r="B69" s="433" t="s">
        <v>778</v>
      </c>
      <c r="C69" s="6039" t="s">
        <v>829</v>
      </c>
      <c r="D69" s="6039"/>
      <c r="E69" s="6039"/>
      <c r="G69" s="99"/>
      <c r="H69" s="103"/>
      <c r="I69" s="99"/>
      <c r="J69" s="90"/>
      <c r="K69" s="77"/>
      <c r="L69" s="77"/>
      <c r="M69" s="6036"/>
      <c r="N69" s="6037"/>
      <c r="O69" s="6037"/>
      <c r="P69" s="6038"/>
      <c r="Q69" s="76"/>
    </row>
    <row r="70" spans="1:17" ht="15" customHeight="1">
      <c r="A70" s="76"/>
      <c r="B70" s="90"/>
      <c r="C70" s="99"/>
      <c r="D70" s="99"/>
      <c r="E70" s="99"/>
      <c r="F70" s="99"/>
      <c r="G70" s="99"/>
      <c r="H70" s="99"/>
      <c r="I70" s="99"/>
      <c r="J70" s="90"/>
      <c r="K70" s="77"/>
      <c r="L70" s="77"/>
      <c r="M70" s="6036"/>
      <c r="N70" s="6037"/>
      <c r="O70" s="6037"/>
      <c r="P70" s="6038"/>
      <c r="Q70" s="76"/>
    </row>
    <row r="71" spans="1:17" ht="21">
      <c r="A71" s="76"/>
      <c r="B71" s="433" t="s">
        <v>778</v>
      </c>
      <c r="C71" s="6040" t="s">
        <v>830</v>
      </c>
      <c r="D71" s="6040"/>
      <c r="E71" s="6040"/>
      <c r="F71" s="6040"/>
      <c r="G71" s="99"/>
      <c r="H71" s="99"/>
      <c r="I71" s="99"/>
      <c r="J71" s="90"/>
      <c r="K71" s="77"/>
      <c r="L71" s="77"/>
      <c r="M71" s="6041" t="s">
        <v>831</v>
      </c>
      <c r="N71" s="6042"/>
      <c r="O71" s="6042"/>
      <c r="P71" s="6043"/>
      <c r="Q71" s="76"/>
    </row>
    <row r="72" spans="1:17">
      <c r="A72" s="77"/>
      <c r="B72" s="77"/>
      <c r="C72" s="77"/>
      <c r="D72" s="77"/>
      <c r="E72" s="77"/>
      <c r="F72" s="77"/>
      <c r="G72" s="77"/>
      <c r="H72" s="77"/>
      <c r="I72" s="77"/>
      <c r="J72" s="77"/>
      <c r="K72" s="90"/>
      <c r="L72" s="90"/>
      <c r="M72" s="6041"/>
      <c r="N72" s="6042"/>
      <c r="O72" s="6042"/>
      <c r="P72" s="6043"/>
      <c r="Q72" s="76"/>
    </row>
    <row r="73" spans="1:17">
      <c r="A73" s="77"/>
      <c r="B73" s="77"/>
      <c r="C73" s="77"/>
      <c r="D73" s="77"/>
      <c r="E73" s="77"/>
      <c r="F73" s="77"/>
      <c r="G73" s="77"/>
      <c r="H73" s="77"/>
      <c r="I73" s="77"/>
      <c r="J73" s="77"/>
      <c r="K73" s="90"/>
      <c r="L73" s="90"/>
      <c r="M73" s="6044"/>
      <c r="N73" s="6045"/>
      <c r="O73" s="6045"/>
      <c r="P73" s="6046"/>
      <c r="Q73" s="76"/>
    </row>
    <row r="74" spans="1:17">
      <c r="A74" s="76"/>
      <c r="B74" s="90"/>
      <c r="C74" s="99"/>
      <c r="D74" s="99"/>
      <c r="E74" s="99"/>
      <c r="F74" s="99"/>
      <c r="G74" s="99"/>
      <c r="H74" s="99"/>
      <c r="I74" s="99"/>
      <c r="J74" s="90"/>
      <c r="K74" s="90"/>
      <c r="L74" s="90"/>
      <c r="M74" s="76"/>
      <c r="N74" s="76"/>
      <c r="O74" s="76"/>
      <c r="P74" s="76"/>
      <c r="Q74" s="76"/>
    </row>
    <row r="75" spans="1:17">
      <c r="A75" s="428"/>
      <c r="B75" s="429"/>
      <c r="C75" s="430"/>
      <c r="D75" s="430"/>
      <c r="E75" s="430"/>
      <c r="F75" s="430"/>
      <c r="G75" s="430"/>
      <c r="H75" s="430"/>
      <c r="I75" s="430"/>
      <c r="J75" s="429"/>
      <c r="K75" s="429"/>
      <c r="L75" s="429"/>
      <c r="M75" s="428"/>
      <c r="N75" s="428"/>
      <c r="O75" s="428"/>
      <c r="P75" s="428"/>
      <c r="Q75" s="428"/>
    </row>
    <row r="76" spans="1:17" ht="15" customHeight="1">
      <c r="B76" s="77"/>
      <c r="C76" s="77"/>
      <c r="D76" s="77"/>
      <c r="E76" s="431"/>
      <c r="F76" s="431"/>
      <c r="G76" s="77"/>
      <c r="H76" s="77"/>
      <c r="I76" s="77"/>
      <c r="J76" s="77"/>
      <c r="K76" s="77"/>
      <c r="L76" s="76"/>
      <c r="M76" s="76"/>
      <c r="N76" s="76"/>
      <c r="O76" s="76"/>
      <c r="P76" s="76"/>
      <c r="Q76" s="76"/>
    </row>
    <row r="77" spans="1:17" ht="15" customHeight="1">
      <c r="B77" s="77"/>
      <c r="C77" s="437" t="s">
        <v>832</v>
      </c>
      <c r="D77" s="438"/>
      <c r="E77" s="438"/>
      <c r="F77" s="438"/>
      <c r="G77" s="438"/>
      <c r="H77" s="438"/>
      <c r="I77" s="438"/>
      <c r="J77" s="438"/>
      <c r="K77" s="438"/>
      <c r="L77" s="438"/>
      <c r="M77" s="439"/>
      <c r="N77" s="76"/>
      <c r="O77" s="76"/>
      <c r="P77" s="76"/>
      <c r="Q77" s="76"/>
    </row>
    <row r="78" spans="1:17" ht="45" customHeight="1">
      <c r="B78" s="77"/>
      <c r="C78" s="440"/>
      <c r="D78" s="440"/>
      <c r="E78" s="440"/>
      <c r="F78" s="440"/>
      <c r="G78" s="440"/>
      <c r="H78" s="440"/>
      <c r="I78" s="440"/>
      <c r="J78" s="440"/>
      <c r="K78" s="440"/>
      <c r="L78" s="76"/>
      <c r="M78" s="76"/>
      <c r="N78" s="76"/>
      <c r="O78" s="76"/>
      <c r="P78" s="76"/>
      <c r="Q78" s="76"/>
    </row>
    <row r="79" spans="1:17" ht="15" customHeight="1">
      <c r="B79" s="77"/>
      <c r="C79" s="77"/>
      <c r="D79" s="77"/>
      <c r="E79" s="431"/>
      <c r="F79" s="431"/>
      <c r="G79" s="77"/>
      <c r="H79" s="77"/>
      <c r="I79" s="77"/>
      <c r="J79" s="77"/>
      <c r="K79" s="77"/>
      <c r="L79" s="76"/>
      <c r="M79" s="76"/>
      <c r="N79" s="76"/>
      <c r="O79" s="76"/>
      <c r="P79" s="76"/>
      <c r="Q79" s="76"/>
    </row>
    <row r="80" spans="1:17" ht="15" customHeight="1" thickBot="1">
      <c r="B80" s="77"/>
      <c r="C80" s="77"/>
      <c r="D80" s="77"/>
      <c r="E80" s="431"/>
      <c r="F80" s="431"/>
      <c r="G80" s="77"/>
      <c r="H80" s="77"/>
      <c r="I80" s="77"/>
      <c r="J80" s="77"/>
      <c r="K80" s="77"/>
      <c r="L80" s="76"/>
      <c r="M80" s="76"/>
      <c r="N80" s="76"/>
      <c r="O80" s="76"/>
      <c r="P80" s="76"/>
      <c r="Q80" s="76"/>
    </row>
    <row r="81" spans="2:17" ht="20.100000000000001" customHeight="1">
      <c r="B81" s="6047" t="s">
        <v>833</v>
      </c>
      <c r="C81" s="6048"/>
      <c r="D81" s="6048"/>
      <c r="E81" s="6048"/>
      <c r="F81" s="6048"/>
      <c r="G81" s="6048"/>
      <c r="H81" s="6048"/>
      <c r="I81" s="6048"/>
      <c r="J81" s="6048"/>
      <c r="K81" s="6048"/>
      <c r="L81" s="6049"/>
      <c r="M81" s="77"/>
      <c r="N81" s="76"/>
      <c r="O81" s="76"/>
      <c r="P81" s="76"/>
      <c r="Q81" s="76"/>
    </row>
    <row r="82" spans="2:17" ht="20.100000000000001" customHeight="1">
      <c r="B82" s="441"/>
      <c r="C82" s="442"/>
      <c r="D82" s="442"/>
      <c r="E82" s="442"/>
      <c r="F82" s="442"/>
      <c r="G82" s="442"/>
      <c r="H82" s="442"/>
      <c r="I82" s="442"/>
      <c r="J82" s="442"/>
      <c r="K82" s="442"/>
      <c r="L82" s="443"/>
      <c r="M82" s="77"/>
      <c r="N82" s="76"/>
      <c r="O82" s="76"/>
      <c r="P82" s="76"/>
      <c r="Q82" s="76"/>
    </row>
    <row r="83" spans="2:17" ht="20.100000000000001" customHeight="1">
      <c r="B83" s="444" t="s">
        <v>834</v>
      </c>
      <c r="C83" s="445">
        <v>3</v>
      </c>
      <c r="D83" s="446"/>
      <c r="E83" s="6050" t="s">
        <v>835</v>
      </c>
      <c r="F83" s="6050"/>
      <c r="G83" s="6050"/>
      <c r="H83" s="6050"/>
      <c r="I83" s="6050"/>
      <c r="J83" s="6050"/>
      <c r="K83" s="6050"/>
      <c r="L83" s="6051"/>
      <c r="M83" s="77"/>
      <c r="N83" s="76"/>
      <c r="O83" s="76"/>
      <c r="P83" s="76"/>
      <c r="Q83" s="76"/>
    </row>
    <row r="84" spans="2:17" ht="20.100000000000001" customHeight="1">
      <c r="B84" s="444"/>
      <c r="C84" s="447"/>
      <c r="D84" s="446"/>
      <c r="E84" s="6050"/>
      <c r="F84" s="6050"/>
      <c r="G84" s="6050"/>
      <c r="H84" s="6050"/>
      <c r="I84" s="6050"/>
      <c r="J84" s="6050"/>
      <c r="K84" s="6050"/>
      <c r="L84" s="6051"/>
      <c r="M84" s="77"/>
      <c r="N84" s="76"/>
      <c r="O84" s="76"/>
      <c r="P84" s="76"/>
      <c r="Q84" s="76"/>
    </row>
    <row r="85" spans="2:17" ht="20.100000000000001" customHeight="1">
      <c r="B85" s="444" t="s">
        <v>836</v>
      </c>
      <c r="C85" s="448"/>
      <c r="D85" s="446"/>
      <c r="E85" s="6050"/>
      <c r="F85" s="6050"/>
      <c r="G85" s="6050"/>
      <c r="H85" s="6050"/>
      <c r="I85" s="6050"/>
      <c r="J85" s="6050"/>
      <c r="K85" s="6050"/>
      <c r="L85" s="6051"/>
      <c r="M85" s="76"/>
      <c r="N85" s="76"/>
      <c r="O85" s="76"/>
      <c r="P85" s="76"/>
      <c r="Q85" s="76"/>
    </row>
    <row r="86" spans="2:17" ht="20.100000000000001" customHeight="1">
      <c r="B86" s="444"/>
      <c r="C86" s="448"/>
      <c r="D86" s="446"/>
      <c r="E86" s="6050"/>
      <c r="F86" s="6050"/>
      <c r="G86" s="6050"/>
      <c r="H86" s="6050"/>
      <c r="I86" s="6050"/>
      <c r="J86" s="6050"/>
      <c r="K86" s="6050"/>
      <c r="L86" s="6051"/>
      <c r="M86" s="76"/>
      <c r="N86" s="76"/>
      <c r="O86" s="76"/>
      <c r="P86" s="76"/>
      <c r="Q86" s="76"/>
    </row>
    <row r="87" spans="2:17" ht="20.100000000000001" customHeight="1">
      <c r="B87" s="444" t="s">
        <v>837</v>
      </c>
      <c r="C87" s="448"/>
      <c r="D87" s="446"/>
      <c r="E87" s="6050"/>
      <c r="F87" s="6050"/>
      <c r="G87" s="6050"/>
      <c r="H87" s="6050"/>
      <c r="I87" s="6050"/>
      <c r="J87" s="6050"/>
      <c r="K87" s="6050"/>
      <c r="L87" s="6051"/>
      <c r="M87" s="76"/>
      <c r="N87" s="76"/>
      <c r="O87" s="76"/>
      <c r="P87" s="76"/>
      <c r="Q87" s="76"/>
    </row>
    <row r="88" spans="2:17" ht="20.100000000000001" customHeight="1">
      <c r="B88" s="444"/>
      <c r="C88" s="448"/>
      <c r="D88" s="446"/>
      <c r="E88" s="449"/>
      <c r="F88" s="449"/>
      <c r="G88" s="449"/>
      <c r="H88" s="449"/>
      <c r="I88" s="449"/>
      <c r="J88" s="449"/>
      <c r="K88" s="449"/>
      <c r="L88" s="450"/>
      <c r="M88" s="76"/>
      <c r="N88" s="76"/>
      <c r="O88" s="76"/>
      <c r="P88" s="76"/>
      <c r="Q88" s="76"/>
    </row>
    <row r="89" spans="2:17" ht="20.100000000000001" customHeight="1">
      <c r="B89" s="451"/>
      <c r="C89" s="446"/>
      <c r="D89" s="446"/>
      <c r="E89" s="452"/>
      <c r="F89" s="453" t="s">
        <v>838</v>
      </c>
      <c r="G89" s="454" t="s">
        <v>839</v>
      </c>
      <c r="H89" s="454" t="s">
        <v>840</v>
      </c>
      <c r="I89" s="454" t="s">
        <v>841</v>
      </c>
      <c r="J89" s="454" t="s">
        <v>842</v>
      </c>
      <c r="K89" s="454" t="s">
        <v>843</v>
      </c>
      <c r="L89" s="455" t="s">
        <v>844</v>
      </c>
      <c r="M89" s="76"/>
      <c r="N89" s="76"/>
      <c r="O89" s="76"/>
      <c r="P89" s="76"/>
      <c r="Q89" s="76"/>
    </row>
    <row r="90" spans="2:17" ht="20.100000000000001" customHeight="1">
      <c r="B90" s="451"/>
      <c r="C90" s="446"/>
      <c r="D90" s="446"/>
      <c r="E90" s="452"/>
      <c r="F90" s="453"/>
      <c r="G90" s="454"/>
      <c r="H90" s="454"/>
      <c r="I90" s="454"/>
      <c r="J90" s="454"/>
      <c r="K90" s="454"/>
      <c r="L90" s="455"/>
      <c r="M90" s="76"/>
      <c r="N90" s="76"/>
      <c r="O90" s="76"/>
      <c r="P90" s="76"/>
      <c r="Q90" s="76"/>
    </row>
    <row r="91" spans="2:17" ht="20.100000000000001" customHeight="1">
      <c r="B91" s="451" t="s">
        <v>845</v>
      </c>
      <c r="C91" s="446"/>
      <c r="D91" s="446"/>
      <c r="E91" s="456"/>
      <c r="F91" s="457" t="s">
        <v>27</v>
      </c>
      <c r="G91" s="457" t="s">
        <v>30</v>
      </c>
      <c r="H91" s="457" t="s">
        <v>248</v>
      </c>
      <c r="I91" s="457" t="s">
        <v>12</v>
      </c>
      <c r="J91" s="457" t="s">
        <v>13</v>
      </c>
      <c r="K91" s="458" t="s">
        <v>679</v>
      </c>
      <c r="L91" s="459" t="s">
        <v>846</v>
      </c>
      <c r="M91" s="76"/>
      <c r="N91" s="76"/>
      <c r="O91" s="76"/>
      <c r="P91" s="76"/>
      <c r="Q91" s="76"/>
    </row>
    <row r="92" spans="2:17" ht="20.100000000000001" customHeight="1">
      <c r="B92" s="451"/>
      <c r="C92" s="446"/>
      <c r="D92" s="446"/>
      <c r="E92" s="446"/>
      <c r="F92" s="460"/>
      <c r="G92" s="460"/>
      <c r="H92" s="460"/>
      <c r="I92" s="460"/>
      <c r="J92" s="460"/>
      <c r="K92" s="461"/>
      <c r="L92" s="462"/>
      <c r="M92" s="76"/>
      <c r="N92" s="76"/>
      <c r="O92" s="76"/>
      <c r="P92" s="76"/>
      <c r="Q92" s="76"/>
    </row>
    <row r="93" spans="2:17" ht="20.100000000000001" customHeight="1">
      <c r="B93" s="463" t="s">
        <v>15</v>
      </c>
      <c r="C93" s="457" t="s">
        <v>281</v>
      </c>
      <c r="D93" s="457" t="s">
        <v>282</v>
      </c>
      <c r="E93" s="457" t="s">
        <v>328</v>
      </c>
      <c r="F93" s="457" t="s">
        <v>329</v>
      </c>
      <c r="G93" s="457" t="s">
        <v>330</v>
      </c>
      <c r="H93" s="457" t="s">
        <v>331</v>
      </c>
      <c r="I93" s="457" t="s">
        <v>332</v>
      </c>
      <c r="J93" s="457" t="s">
        <v>333</v>
      </c>
      <c r="K93" s="458" t="s">
        <v>847</v>
      </c>
      <c r="L93" s="459" t="s">
        <v>297</v>
      </c>
      <c r="M93" s="76"/>
      <c r="N93" s="76"/>
      <c r="O93" s="76"/>
      <c r="P93" s="76"/>
      <c r="Q93" s="76"/>
    </row>
    <row r="94" spans="2:17" ht="20.100000000000001" customHeight="1">
      <c r="B94" s="464"/>
      <c r="C94" s="460"/>
      <c r="D94" s="460"/>
      <c r="E94" s="460"/>
      <c r="F94" s="460"/>
      <c r="G94" s="460"/>
      <c r="H94" s="460"/>
      <c r="I94" s="460"/>
      <c r="J94" s="460"/>
      <c r="K94" s="461"/>
      <c r="L94" s="462"/>
      <c r="M94" s="76"/>
      <c r="N94" s="76"/>
      <c r="O94" s="76"/>
      <c r="P94" s="76"/>
      <c r="Q94" s="76"/>
    </row>
    <row r="95" spans="2:17" ht="20.100000000000001" customHeight="1">
      <c r="B95" s="465"/>
      <c r="C95" s="466"/>
      <c r="D95" s="467" t="s">
        <v>848</v>
      </c>
      <c r="E95" s="468">
        <f>COLUMN()</f>
        <v>5</v>
      </c>
      <c r="F95" s="466"/>
      <c r="G95" s="467" t="s">
        <v>849</v>
      </c>
      <c r="H95" s="469" t="str">
        <f>ADDRESS(ROW(),COLUMN(),4)</f>
        <v>H95</v>
      </c>
      <c r="I95" s="466"/>
      <c r="J95" s="466"/>
      <c r="K95" s="470" t="s">
        <v>850</v>
      </c>
      <c r="L95" s="459" t="s">
        <v>851</v>
      </c>
      <c r="M95" s="76"/>
      <c r="N95" s="76"/>
      <c r="O95" s="76"/>
      <c r="P95" s="76"/>
      <c r="Q95" s="76"/>
    </row>
    <row r="96" spans="2:17" ht="20.100000000000001" customHeight="1">
      <c r="B96" s="465"/>
      <c r="C96" s="466"/>
      <c r="D96" s="467"/>
      <c r="E96" s="471"/>
      <c r="F96" s="466"/>
      <c r="G96" s="466"/>
      <c r="H96" s="466"/>
      <c r="I96" s="466"/>
      <c r="J96" s="466"/>
      <c r="K96" s="472"/>
      <c r="L96" s="462"/>
      <c r="M96" s="76"/>
      <c r="N96" s="76"/>
      <c r="O96" s="76"/>
      <c r="P96" s="76"/>
      <c r="Q96" s="76"/>
    </row>
    <row r="97" spans="2:17" ht="20.100000000000001" customHeight="1">
      <c r="B97" s="465"/>
      <c r="C97" s="466"/>
      <c r="D97" s="467" t="s">
        <v>852</v>
      </c>
      <c r="E97" s="473" t="str">
        <f>LEFT(ADDRESS(1,COLUMN(),4),LEN(ADDRESS(1,COLUMN(),4))-1)</f>
        <v>E</v>
      </c>
      <c r="F97" s="466"/>
      <c r="G97" s="467" t="s">
        <v>853</v>
      </c>
      <c r="H97" s="474">
        <f>ROW()</f>
        <v>97</v>
      </c>
      <c r="I97" s="466"/>
      <c r="J97" s="475" t="s">
        <v>836</v>
      </c>
      <c r="K97" s="466"/>
      <c r="L97" s="476"/>
      <c r="M97" s="76"/>
      <c r="N97" s="76"/>
      <c r="O97" s="76"/>
      <c r="P97" s="76"/>
      <c r="Q97" s="76"/>
    </row>
    <row r="98" spans="2:17" ht="20.100000000000001" customHeight="1">
      <c r="B98" s="465"/>
      <c r="C98" s="466"/>
      <c r="D98" s="467"/>
      <c r="E98" s="467"/>
      <c r="F98" s="467"/>
      <c r="G98" s="467"/>
      <c r="H98" s="467"/>
      <c r="I98" s="467"/>
      <c r="J98" s="475"/>
      <c r="K98" s="466"/>
      <c r="L98" s="476"/>
      <c r="M98" s="76"/>
      <c r="N98" s="76"/>
      <c r="O98" s="76"/>
      <c r="P98" s="76"/>
      <c r="Q98" s="76"/>
    </row>
    <row r="99" spans="2:17" ht="20.100000000000001" customHeight="1">
      <c r="B99" s="465"/>
      <c r="C99" s="477" t="s">
        <v>253</v>
      </c>
      <c r="D99" s="478" t="str">
        <f ca="1">CELL("nomfichier")</f>
        <v>E:\0-UPRT\1-UPRT.FR-SITE-WEB\ff-fiches-fabrications\ff-fiches-fabrication-maj-08-2020\[ff-14.B-restauration-10.postits-portions.xlsx]Nota</v>
      </c>
      <c r="E99" s="90"/>
      <c r="F99" s="467"/>
      <c r="G99" s="467"/>
      <c r="H99" s="467"/>
      <c r="I99" s="467"/>
      <c r="J99" s="475"/>
      <c r="K99" s="466"/>
      <c r="L99" s="476"/>
      <c r="M99" s="76"/>
      <c r="N99" s="76"/>
      <c r="O99" s="76"/>
      <c r="P99" s="76"/>
      <c r="Q99" s="76"/>
    </row>
    <row r="100" spans="2:17" ht="20.100000000000001" customHeight="1" thickBot="1">
      <c r="B100" s="479"/>
      <c r="C100" s="480"/>
      <c r="D100" s="480"/>
      <c r="E100" s="480"/>
      <c r="F100" s="480"/>
      <c r="G100" s="480"/>
      <c r="H100" s="480"/>
      <c r="I100" s="480"/>
      <c r="J100" s="480"/>
      <c r="K100" s="480"/>
      <c r="L100" s="481"/>
      <c r="M100" s="76"/>
      <c r="N100" s="76"/>
      <c r="O100" s="76"/>
      <c r="P100" s="76"/>
      <c r="Q100" s="76"/>
    </row>
    <row r="101" spans="2:17" ht="15" customHeight="1" thickBot="1">
      <c r="B101" s="77"/>
      <c r="C101" s="77"/>
      <c r="D101" s="77"/>
      <c r="E101" s="431"/>
      <c r="F101" s="431"/>
      <c r="G101" s="77"/>
      <c r="H101" s="77"/>
      <c r="I101" s="77"/>
      <c r="J101" s="77"/>
      <c r="K101" s="77"/>
      <c r="L101" s="76"/>
      <c r="M101" s="76"/>
      <c r="N101" s="76"/>
      <c r="O101" s="76"/>
      <c r="P101" s="76"/>
      <c r="Q101" s="76"/>
    </row>
    <row r="102" spans="2:17" ht="24.95" customHeight="1">
      <c r="B102" s="482" t="s">
        <v>322</v>
      </c>
      <c r="C102" s="6025" t="s">
        <v>854</v>
      </c>
      <c r="D102" s="6025"/>
      <c r="E102" s="6025"/>
      <c r="F102" s="6025"/>
      <c r="G102" s="6025"/>
      <c r="H102" s="6025"/>
      <c r="I102" s="6025"/>
      <c r="J102" s="6025"/>
      <c r="K102" s="6026"/>
      <c r="L102" s="76"/>
      <c r="M102" s="76"/>
      <c r="N102" s="76"/>
      <c r="O102" s="76"/>
      <c r="P102" s="76"/>
      <c r="Q102" s="76"/>
    </row>
    <row r="103" spans="2:17" ht="24.95" customHeight="1">
      <c r="B103" s="483" t="s">
        <v>323</v>
      </c>
      <c r="C103" s="6027" t="s">
        <v>855</v>
      </c>
      <c r="D103" s="6027"/>
      <c r="E103" s="6027"/>
      <c r="F103" s="6027"/>
      <c r="G103" s="6027"/>
      <c r="H103" s="6027"/>
      <c r="I103" s="6027"/>
      <c r="J103" s="6027"/>
      <c r="K103" s="6028"/>
      <c r="L103" s="76"/>
      <c r="M103" s="76"/>
      <c r="N103" s="76"/>
      <c r="O103" s="76"/>
      <c r="P103" s="76"/>
      <c r="Q103" s="76"/>
    </row>
    <row r="104" spans="2:17" ht="24.95" customHeight="1">
      <c r="B104" s="484" t="s">
        <v>316</v>
      </c>
      <c r="C104" s="6029" t="s">
        <v>856</v>
      </c>
      <c r="D104" s="6029"/>
      <c r="E104" s="6029"/>
      <c r="F104" s="6029"/>
      <c r="G104" s="6029"/>
      <c r="H104" s="6029"/>
      <c r="I104" s="6029"/>
      <c r="J104" s="6029"/>
      <c r="K104" s="6030"/>
      <c r="L104" s="76"/>
      <c r="M104" s="76"/>
      <c r="N104" s="76"/>
      <c r="O104" s="76"/>
      <c r="P104" s="76"/>
      <c r="Q104" s="76"/>
    </row>
    <row r="105" spans="2:17" ht="24.95" customHeight="1">
      <c r="B105" s="485"/>
      <c r="C105" s="6031" t="s">
        <v>857</v>
      </c>
      <c r="D105" s="6031"/>
      <c r="E105" s="6031"/>
      <c r="F105" s="6031"/>
      <c r="G105" s="6031"/>
      <c r="H105" s="6031"/>
      <c r="I105" s="6031"/>
      <c r="J105" s="6031"/>
      <c r="K105" s="6032"/>
      <c r="L105" s="76"/>
      <c r="M105" s="76"/>
      <c r="N105" s="76"/>
      <c r="O105" s="76"/>
      <c r="P105" s="76"/>
      <c r="Q105" s="76"/>
    </row>
    <row r="106" spans="2:17" ht="24.95" customHeight="1">
      <c r="B106" s="6033" t="s">
        <v>316</v>
      </c>
      <c r="C106" s="6034" t="str">
        <f>C104</f>
        <v>Saisir ICI</v>
      </c>
      <c r="D106" s="6034"/>
      <c r="E106" s="6034"/>
      <c r="F106" s="6034"/>
      <c r="G106" s="6034"/>
      <c r="H106" s="6034"/>
      <c r="I106" s="6034"/>
      <c r="J106" s="6034"/>
      <c r="K106" s="6035"/>
      <c r="L106" s="76"/>
      <c r="M106" s="76"/>
      <c r="N106" s="76"/>
      <c r="O106" s="76"/>
      <c r="P106" s="76"/>
      <c r="Q106" s="76"/>
    </row>
    <row r="107" spans="2:17" ht="24.95" customHeight="1">
      <c r="B107" s="6033"/>
      <c r="C107" s="6034"/>
      <c r="D107" s="6034"/>
      <c r="E107" s="6034"/>
      <c r="F107" s="6034"/>
      <c r="G107" s="6034"/>
      <c r="H107" s="6034"/>
      <c r="I107" s="6034"/>
      <c r="J107" s="6034"/>
      <c r="K107" s="6035"/>
      <c r="L107" s="76"/>
      <c r="M107" s="76"/>
      <c r="N107" s="76"/>
      <c r="O107" s="76"/>
      <c r="P107" s="76"/>
      <c r="Q107" s="76"/>
    </row>
    <row r="108" spans="2:17" ht="24.95" customHeight="1">
      <c r="B108" s="6033"/>
      <c r="C108" s="6034"/>
      <c r="D108" s="6034"/>
      <c r="E108" s="6034"/>
      <c r="F108" s="6034"/>
      <c r="G108" s="6034"/>
      <c r="H108" s="6034"/>
      <c r="I108" s="6034"/>
      <c r="J108" s="6034"/>
      <c r="K108" s="6035"/>
      <c r="L108" s="76"/>
      <c r="M108" s="76"/>
      <c r="N108" s="76"/>
      <c r="O108" s="76"/>
      <c r="P108" s="76"/>
      <c r="Q108" s="76"/>
    </row>
    <row r="109" spans="2:17" ht="24.95" customHeight="1">
      <c r="B109" s="6054" t="s">
        <v>322</v>
      </c>
      <c r="C109" s="6057" t="str">
        <f>+C102</f>
        <v>TEST POLICE DE CARACTERES</v>
      </c>
      <c r="D109" s="6057"/>
      <c r="E109" s="6057"/>
      <c r="F109" s="6057"/>
      <c r="G109" s="6057"/>
      <c r="H109" s="6057"/>
      <c r="I109" s="6057"/>
      <c r="J109" s="6057"/>
      <c r="K109" s="6058"/>
      <c r="L109" s="76"/>
      <c r="M109" s="76"/>
      <c r="N109" s="76"/>
      <c r="O109" s="76"/>
      <c r="P109" s="76"/>
      <c r="Q109" s="76"/>
    </row>
    <row r="110" spans="2:17" ht="24.95" customHeight="1">
      <c r="B110" s="6055"/>
      <c r="C110" s="6059"/>
      <c r="D110" s="6059"/>
      <c r="E110" s="6059"/>
      <c r="F110" s="6059"/>
      <c r="G110" s="6059"/>
      <c r="H110" s="6059"/>
      <c r="I110" s="6059"/>
      <c r="J110" s="6059"/>
      <c r="K110" s="6060"/>
      <c r="L110" s="76"/>
      <c r="M110" s="76"/>
      <c r="N110" s="76"/>
      <c r="O110" s="76"/>
      <c r="P110" s="76"/>
      <c r="Q110" s="76"/>
    </row>
    <row r="111" spans="2:17" ht="24.95" customHeight="1">
      <c r="B111" s="6056"/>
      <c r="C111" s="6061"/>
      <c r="D111" s="6061"/>
      <c r="E111" s="6061"/>
      <c r="F111" s="6061"/>
      <c r="G111" s="6061"/>
      <c r="H111" s="6061"/>
      <c r="I111" s="6061"/>
      <c r="J111" s="6061"/>
      <c r="K111" s="6062"/>
      <c r="L111" s="76"/>
      <c r="M111" s="76"/>
      <c r="N111" s="76"/>
      <c r="O111" s="76"/>
      <c r="P111" s="76"/>
      <c r="Q111" s="76"/>
    </row>
    <row r="112" spans="2:17" ht="24.95" customHeight="1">
      <c r="B112" s="6055" t="s">
        <v>323</v>
      </c>
      <c r="C112" s="6064" t="str">
        <f>+C103</f>
        <v>Saisir une ou des lettres / nombres ou une phrase cellule C jaune</v>
      </c>
      <c r="D112" s="6064"/>
      <c r="E112" s="6064"/>
      <c r="F112" s="6064"/>
      <c r="G112" s="6064"/>
      <c r="H112" s="6064"/>
      <c r="I112" s="6064"/>
      <c r="J112" s="6064"/>
      <c r="K112" s="6065"/>
      <c r="L112" s="76"/>
      <c r="M112" s="76"/>
      <c r="N112" s="76"/>
      <c r="O112" s="76"/>
      <c r="P112" s="76"/>
      <c r="Q112" s="76"/>
    </row>
    <row r="113" spans="2:17" ht="24.95" customHeight="1">
      <c r="B113" s="6055"/>
      <c r="C113" s="6064"/>
      <c r="D113" s="6064"/>
      <c r="E113" s="6064"/>
      <c r="F113" s="6064"/>
      <c r="G113" s="6064"/>
      <c r="H113" s="6064"/>
      <c r="I113" s="6064"/>
      <c r="J113" s="6064"/>
      <c r="K113" s="6065"/>
      <c r="L113" s="76"/>
      <c r="M113" s="76"/>
      <c r="N113" s="76"/>
      <c r="O113" s="76"/>
      <c r="P113" s="76"/>
      <c r="Q113" s="76"/>
    </row>
    <row r="114" spans="2:17" ht="24.95" customHeight="1">
      <c r="B114" s="6055"/>
      <c r="C114" s="6064"/>
      <c r="D114" s="6064"/>
      <c r="E114" s="6064"/>
      <c r="F114" s="6064"/>
      <c r="G114" s="6064"/>
      <c r="H114" s="6064"/>
      <c r="I114" s="6064"/>
      <c r="J114" s="6064"/>
      <c r="K114" s="6065"/>
      <c r="L114" s="76"/>
      <c r="M114" s="76"/>
      <c r="N114" s="76"/>
      <c r="O114" s="76"/>
      <c r="P114" s="76"/>
      <c r="Q114" s="76"/>
    </row>
    <row r="115" spans="2:17" ht="24.95" customHeight="1">
      <c r="B115" s="6055"/>
      <c r="C115" s="6064"/>
      <c r="D115" s="6064"/>
      <c r="E115" s="6064"/>
      <c r="F115" s="6064"/>
      <c r="G115" s="6064"/>
      <c r="H115" s="6064"/>
      <c r="I115" s="6064"/>
      <c r="J115" s="6064"/>
      <c r="K115" s="6065"/>
      <c r="L115" s="76"/>
      <c r="M115" s="76"/>
      <c r="N115" s="76"/>
      <c r="O115" s="76"/>
      <c r="P115" s="76"/>
      <c r="Q115" s="76"/>
    </row>
    <row r="116" spans="2:17" ht="24.95" customHeight="1" thickBot="1">
      <c r="B116" s="6063"/>
      <c r="C116" s="6066"/>
      <c r="D116" s="6066"/>
      <c r="E116" s="6066"/>
      <c r="F116" s="6066"/>
      <c r="G116" s="6066"/>
      <c r="H116" s="6066"/>
      <c r="I116" s="6066"/>
      <c r="J116" s="6066"/>
      <c r="K116" s="6067"/>
      <c r="L116" s="76"/>
      <c r="M116" s="76"/>
      <c r="N116" s="76"/>
      <c r="O116" s="76"/>
      <c r="P116" s="76"/>
      <c r="Q116" s="76"/>
    </row>
    <row r="117" spans="2:17" ht="15" customHeight="1">
      <c r="B117" s="76"/>
      <c r="C117" s="76"/>
      <c r="D117" s="76"/>
      <c r="E117" s="76"/>
      <c r="F117" s="76"/>
      <c r="G117" s="76"/>
      <c r="H117" s="76"/>
      <c r="I117" s="76"/>
      <c r="J117" s="76"/>
      <c r="K117" s="76"/>
      <c r="L117" s="76"/>
      <c r="M117" s="76"/>
      <c r="N117" s="76"/>
      <c r="O117" s="76"/>
      <c r="P117" s="76"/>
      <c r="Q117" s="76"/>
    </row>
    <row r="118" spans="2:17" ht="15" customHeight="1">
      <c r="B118" s="77"/>
      <c r="C118" s="77"/>
      <c r="D118" s="77"/>
      <c r="E118" s="431"/>
      <c r="F118" s="431"/>
      <c r="G118" s="77"/>
      <c r="H118" s="77"/>
      <c r="I118" s="77"/>
      <c r="J118" s="77"/>
      <c r="K118" s="77"/>
      <c r="L118" s="76"/>
      <c r="M118" s="76"/>
      <c r="N118" s="76"/>
      <c r="O118" s="76"/>
      <c r="P118" s="76"/>
      <c r="Q118" s="76"/>
    </row>
    <row r="119" spans="2:17" ht="20.100000000000001" customHeight="1">
      <c r="B119" s="77"/>
      <c r="C119" s="486" t="s">
        <v>858</v>
      </c>
      <c r="D119" s="487"/>
      <c r="E119" s="487"/>
      <c r="F119" s="487"/>
      <c r="G119" s="77"/>
      <c r="H119" s="77"/>
      <c r="I119" s="77"/>
      <c r="J119" s="77"/>
      <c r="K119" s="77"/>
      <c r="L119" s="76"/>
      <c r="M119" s="76"/>
      <c r="N119" s="76"/>
      <c r="O119" s="76"/>
      <c r="P119" s="76"/>
      <c r="Q119" s="76"/>
    </row>
    <row r="120" spans="2:17" ht="20.100000000000001" customHeight="1">
      <c r="B120" s="433" t="s">
        <v>778</v>
      </c>
      <c r="C120" s="6068" t="s">
        <v>859</v>
      </c>
      <c r="D120" s="6068"/>
      <c r="E120" s="6068"/>
      <c r="F120" s="6068"/>
      <c r="G120" s="6068"/>
      <c r="H120" s="6068"/>
      <c r="I120" s="77"/>
      <c r="J120" s="77"/>
      <c r="K120" s="77"/>
      <c r="L120" s="76"/>
      <c r="M120" s="76"/>
      <c r="N120" s="76"/>
      <c r="O120" s="76"/>
      <c r="P120" s="76"/>
      <c r="Q120" s="76"/>
    </row>
    <row r="121" spans="2:17" ht="20.100000000000001" customHeight="1">
      <c r="B121" s="77"/>
      <c r="C121" s="486"/>
      <c r="D121" s="487"/>
      <c r="E121" s="487"/>
      <c r="F121" s="487"/>
      <c r="G121" s="77"/>
      <c r="H121" s="77"/>
      <c r="I121" s="77"/>
      <c r="J121" s="77"/>
      <c r="K121" s="77"/>
      <c r="L121" s="76"/>
      <c r="M121" s="76"/>
      <c r="N121" s="76"/>
      <c r="O121" s="76"/>
      <c r="P121" s="76"/>
      <c r="Q121" s="76"/>
    </row>
    <row r="122" spans="2:17" ht="20.100000000000001" customHeight="1">
      <c r="B122" s="433" t="s">
        <v>778</v>
      </c>
      <c r="C122" s="6068" t="s">
        <v>860</v>
      </c>
      <c r="D122" s="6069"/>
      <c r="E122" s="6069"/>
      <c r="F122" s="6069"/>
      <c r="G122" s="77"/>
      <c r="H122" s="77"/>
      <c r="I122" s="77"/>
      <c r="J122" s="77"/>
      <c r="K122" s="77"/>
      <c r="L122" s="76"/>
      <c r="M122" s="76"/>
      <c r="N122" s="76"/>
      <c r="O122" s="76"/>
      <c r="P122" s="76"/>
      <c r="Q122" s="76"/>
    </row>
    <row r="123" spans="2:17" ht="20.100000000000001" customHeight="1">
      <c r="B123" s="77"/>
      <c r="C123" s="487"/>
      <c r="D123" s="487"/>
      <c r="E123" s="487"/>
      <c r="F123" s="487"/>
      <c r="G123" s="77"/>
      <c r="H123" s="77"/>
      <c r="I123" s="77"/>
      <c r="J123" s="77"/>
      <c r="K123" s="77"/>
      <c r="L123" s="76"/>
      <c r="M123" s="76"/>
      <c r="N123" s="76"/>
      <c r="O123" s="76"/>
      <c r="P123" s="76"/>
      <c r="Q123" s="76"/>
    </row>
    <row r="124" spans="2:17" ht="20.100000000000001" customHeight="1">
      <c r="B124" s="433" t="s">
        <v>778</v>
      </c>
      <c r="C124" s="6052" t="s">
        <v>861</v>
      </c>
      <c r="D124" s="6052"/>
      <c r="E124" s="6052"/>
      <c r="F124" s="6052"/>
      <c r="G124" s="77"/>
      <c r="H124" s="77"/>
      <c r="I124" s="77"/>
      <c r="J124" s="77"/>
      <c r="K124" s="77"/>
      <c r="L124" s="76"/>
      <c r="M124" s="76"/>
      <c r="N124" s="76"/>
      <c r="O124" s="76"/>
      <c r="P124" s="76"/>
      <c r="Q124" s="76"/>
    </row>
    <row r="125" spans="2:17" ht="20.100000000000001" customHeight="1">
      <c r="B125" s="77"/>
      <c r="C125" s="487"/>
      <c r="D125" s="487"/>
      <c r="E125" s="487"/>
      <c r="F125" s="487"/>
      <c r="G125" s="77"/>
      <c r="H125" s="77"/>
      <c r="I125" s="77"/>
      <c r="J125" s="77"/>
      <c r="K125" s="77"/>
      <c r="L125" s="76"/>
      <c r="M125" s="76"/>
      <c r="N125" s="76"/>
      <c r="O125" s="76"/>
      <c r="P125" s="76"/>
      <c r="Q125" s="76"/>
    </row>
    <row r="126" spans="2:17" ht="20.100000000000001" customHeight="1">
      <c r="B126" s="77"/>
      <c r="C126" s="488" t="s">
        <v>862</v>
      </c>
      <c r="D126" s="487"/>
      <c r="E126" s="487"/>
      <c r="F126" s="489"/>
      <c r="G126" s="77"/>
      <c r="H126" s="77"/>
      <c r="I126" s="77"/>
      <c r="J126" s="77"/>
      <c r="K126" s="77"/>
      <c r="L126" s="76"/>
      <c r="M126" s="76"/>
      <c r="N126" s="76"/>
      <c r="O126" s="76"/>
      <c r="P126" s="76"/>
      <c r="Q126" s="76"/>
    </row>
    <row r="127" spans="2:17" ht="20.100000000000001" customHeight="1">
      <c r="B127" s="433" t="s">
        <v>778</v>
      </c>
      <c r="C127" s="6053" t="s">
        <v>863</v>
      </c>
      <c r="D127" s="6053"/>
      <c r="E127" s="6053"/>
      <c r="F127" s="6053"/>
      <c r="G127" s="6053"/>
      <c r="H127" s="6053"/>
      <c r="I127" s="6053"/>
      <c r="J127" s="77"/>
      <c r="K127" s="77"/>
      <c r="L127" s="76"/>
      <c r="M127" s="76"/>
      <c r="N127" s="76"/>
      <c r="O127" s="76"/>
      <c r="P127" s="76"/>
      <c r="Q127" s="76"/>
    </row>
    <row r="128" spans="2:17" ht="20.100000000000001" customHeight="1">
      <c r="B128" s="490"/>
      <c r="C128" s="490"/>
      <c r="D128" s="490"/>
      <c r="E128" s="490"/>
      <c r="F128" s="490"/>
      <c r="G128" s="490"/>
      <c r="H128" s="490"/>
      <c r="I128" s="490"/>
      <c r="J128" s="77"/>
      <c r="K128" s="77"/>
      <c r="L128" s="76"/>
      <c r="M128" s="76"/>
      <c r="N128" s="76"/>
      <c r="O128" s="76"/>
      <c r="P128" s="76"/>
      <c r="Q128" s="76"/>
    </row>
    <row r="129" spans="2:17" ht="20.100000000000001" customHeight="1">
      <c r="B129" s="433" t="s">
        <v>778</v>
      </c>
      <c r="C129" s="6053" t="s">
        <v>864</v>
      </c>
      <c r="D129" s="6053"/>
      <c r="E129" s="487"/>
      <c r="F129" s="487"/>
      <c r="G129" s="77"/>
      <c r="H129" s="77"/>
      <c r="I129" s="77"/>
      <c r="J129" s="77"/>
      <c r="K129" s="77"/>
      <c r="L129" s="76"/>
      <c r="M129" s="76"/>
      <c r="N129" s="76"/>
      <c r="O129" s="76"/>
      <c r="P129" s="76"/>
      <c r="Q129" s="76"/>
    </row>
    <row r="130" spans="2:17" ht="20.100000000000001" customHeight="1">
      <c r="B130" s="77"/>
      <c r="C130" s="487"/>
      <c r="D130" s="487"/>
      <c r="E130" s="487"/>
      <c r="F130" s="489"/>
      <c r="G130" s="77"/>
      <c r="H130" s="77"/>
      <c r="I130" s="77"/>
      <c r="J130" s="77"/>
      <c r="K130" s="77"/>
      <c r="L130" s="76"/>
      <c r="M130" s="76"/>
      <c r="N130" s="76"/>
      <c r="O130" s="76"/>
      <c r="P130" s="76"/>
      <c r="Q130" s="76"/>
    </row>
    <row r="131" spans="2:17" ht="20.100000000000001" customHeight="1">
      <c r="B131" s="77"/>
      <c r="C131" s="488" t="s">
        <v>865</v>
      </c>
      <c r="D131" s="487"/>
      <c r="E131" s="487"/>
      <c r="F131" s="487"/>
      <c r="G131" s="77"/>
      <c r="H131" s="77"/>
      <c r="I131" s="77"/>
      <c r="J131" s="77"/>
      <c r="K131" s="77"/>
      <c r="L131" s="76"/>
      <c r="M131" s="76"/>
      <c r="N131" s="76"/>
      <c r="O131" s="76"/>
      <c r="P131" s="76"/>
      <c r="Q131" s="76"/>
    </row>
    <row r="132" spans="2:17" ht="20.100000000000001" customHeight="1">
      <c r="B132" s="433" t="s">
        <v>778</v>
      </c>
      <c r="C132" s="6053" t="s">
        <v>866</v>
      </c>
      <c r="D132" s="6053"/>
      <c r="E132" s="6053"/>
      <c r="F132" s="6053"/>
      <c r="G132" s="77"/>
      <c r="H132" s="77"/>
      <c r="I132" s="77"/>
      <c r="J132" s="77"/>
      <c r="K132" s="77"/>
      <c r="L132" s="76"/>
      <c r="M132" s="76"/>
      <c r="N132" s="76"/>
      <c r="O132" s="76"/>
      <c r="P132" s="76"/>
      <c r="Q132" s="76"/>
    </row>
    <row r="133" spans="2:17" ht="20.100000000000001" customHeight="1">
      <c r="B133" s="77"/>
      <c r="C133" s="487"/>
      <c r="D133" s="487"/>
      <c r="E133" s="487"/>
      <c r="F133" s="487"/>
      <c r="G133" s="77"/>
      <c r="H133" s="77"/>
      <c r="I133" s="77"/>
      <c r="J133" s="77"/>
      <c r="K133" s="77"/>
      <c r="L133" s="76"/>
      <c r="M133" s="76"/>
      <c r="N133" s="76"/>
      <c r="O133" s="76"/>
      <c r="P133" s="76"/>
      <c r="Q133" s="76"/>
    </row>
    <row r="134" spans="2:17" ht="20.100000000000001" customHeight="1">
      <c r="B134" s="77"/>
      <c r="C134" s="488" t="s">
        <v>867</v>
      </c>
      <c r="D134" s="487"/>
      <c r="E134" s="487"/>
      <c r="F134" s="487"/>
      <c r="G134" s="77"/>
      <c r="H134" s="77"/>
      <c r="I134" s="77"/>
      <c r="J134" s="77"/>
      <c r="K134" s="77"/>
      <c r="L134" s="76"/>
      <c r="M134" s="76"/>
      <c r="N134" s="76"/>
      <c r="O134" s="76"/>
      <c r="P134" s="76"/>
      <c r="Q134" s="76"/>
    </row>
    <row r="135" spans="2:17" ht="20.100000000000001" customHeight="1">
      <c r="B135" s="433" t="s">
        <v>778</v>
      </c>
      <c r="C135" s="6053" t="s">
        <v>868</v>
      </c>
      <c r="D135" s="6053"/>
      <c r="E135" s="6053"/>
      <c r="F135" s="6053"/>
      <c r="G135" s="77"/>
      <c r="H135" s="77"/>
      <c r="I135" s="77"/>
      <c r="J135" s="77"/>
      <c r="K135" s="77"/>
      <c r="L135" s="76"/>
      <c r="M135" s="76"/>
      <c r="N135" s="76"/>
      <c r="O135" s="76"/>
      <c r="P135" s="76"/>
      <c r="Q135" s="76"/>
    </row>
    <row r="136" spans="2:17" ht="20.100000000000001" customHeight="1">
      <c r="B136" s="77"/>
      <c r="C136" s="487"/>
      <c r="D136" s="487"/>
      <c r="E136" s="487"/>
      <c r="F136" s="487"/>
      <c r="G136" s="77"/>
      <c r="H136" s="77"/>
      <c r="I136" s="77"/>
      <c r="J136" s="77"/>
      <c r="K136" s="77"/>
      <c r="L136" s="76"/>
      <c r="M136" s="76"/>
      <c r="N136" s="76"/>
      <c r="O136" s="76"/>
      <c r="P136" s="76"/>
      <c r="Q136" s="76"/>
    </row>
    <row r="137" spans="2:17" ht="20.100000000000001" customHeight="1">
      <c r="B137" s="77"/>
      <c r="C137" s="488" t="s">
        <v>869</v>
      </c>
      <c r="D137" s="487"/>
      <c r="E137" s="487"/>
      <c r="F137" s="487"/>
      <c r="G137" s="77"/>
      <c r="H137" s="77"/>
      <c r="I137" s="77"/>
      <c r="J137" s="77"/>
      <c r="K137" s="77"/>
      <c r="L137" s="76"/>
      <c r="M137" s="76"/>
      <c r="N137" s="76"/>
      <c r="O137" s="76"/>
      <c r="P137" s="76"/>
      <c r="Q137" s="76"/>
    </row>
    <row r="138" spans="2:17" ht="20.100000000000001" customHeight="1">
      <c r="B138" s="433" t="s">
        <v>778</v>
      </c>
      <c r="C138" s="6053" t="s">
        <v>870</v>
      </c>
      <c r="D138" s="6053"/>
      <c r="E138" s="487"/>
      <c r="F138" s="487"/>
      <c r="G138" s="77"/>
      <c r="H138" s="77"/>
      <c r="I138" s="77"/>
      <c r="J138" s="77"/>
      <c r="K138" s="77"/>
      <c r="L138" s="76"/>
      <c r="M138" s="76"/>
      <c r="N138" s="76"/>
      <c r="O138" s="76"/>
      <c r="P138" s="76"/>
      <c r="Q138" s="76"/>
    </row>
    <row r="139" spans="2:17" ht="20.100000000000001" customHeight="1">
      <c r="B139" s="490"/>
      <c r="C139" s="490"/>
      <c r="D139" s="490"/>
      <c r="E139" s="487"/>
      <c r="F139" s="487"/>
      <c r="G139" s="77"/>
      <c r="H139" s="77"/>
      <c r="I139" s="77"/>
      <c r="J139" s="77"/>
      <c r="K139" s="77"/>
      <c r="L139" s="76"/>
      <c r="M139" s="76"/>
      <c r="N139" s="76"/>
      <c r="O139" s="76"/>
      <c r="P139" s="76"/>
      <c r="Q139" s="76"/>
    </row>
    <row r="140" spans="2:17" ht="20.100000000000001" customHeight="1">
      <c r="B140" s="491" t="s">
        <v>778</v>
      </c>
      <c r="C140" s="6068" t="s">
        <v>871</v>
      </c>
      <c r="D140" s="6069"/>
      <c r="E140" s="6069"/>
      <c r="F140" s="6069"/>
      <c r="G140" s="77"/>
      <c r="H140" s="77"/>
      <c r="I140" s="77"/>
      <c r="J140" s="77"/>
      <c r="K140" s="77"/>
      <c r="L140" s="76"/>
      <c r="M140" s="76"/>
      <c r="N140" s="76"/>
      <c r="O140" s="76"/>
      <c r="P140" s="76"/>
      <c r="Q140" s="76"/>
    </row>
    <row r="141" spans="2:17" ht="20.100000000000001" customHeight="1">
      <c r="B141" s="77"/>
      <c r="C141" s="487"/>
      <c r="D141" s="492"/>
      <c r="E141" s="487"/>
      <c r="F141" s="493"/>
      <c r="G141" s="77"/>
      <c r="H141" s="77"/>
      <c r="I141" s="77"/>
      <c r="J141" s="77"/>
      <c r="K141" s="77"/>
      <c r="L141" s="76"/>
      <c r="M141" s="76"/>
      <c r="N141" s="76"/>
      <c r="O141" s="76"/>
      <c r="P141" s="76"/>
      <c r="Q141" s="76"/>
    </row>
    <row r="142" spans="2:17" ht="20.100000000000001" customHeight="1">
      <c r="B142" s="77"/>
      <c r="C142" s="488" t="s">
        <v>872</v>
      </c>
      <c r="D142" s="492"/>
      <c r="E142" s="487"/>
      <c r="F142" s="493"/>
      <c r="G142" s="77"/>
      <c r="H142" s="77"/>
      <c r="I142" s="77"/>
      <c r="J142" s="77"/>
      <c r="K142" s="77"/>
      <c r="L142" s="76"/>
      <c r="M142" s="76"/>
      <c r="N142" s="76"/>
      <c r="O142" s="76"/>
      <c r="P142" s="76"/>
      <c r="Q142" s="76"/>
    </row>
    <row r="143" spans="2:17" ht="20.100000000000001" customHeight="1">
      <c r="B143" s="433" t="s">
        <v>778</v>
      </c>
      <c r="C143" s="6053" t="s">
        <v>873</v>
      </c>
      <c r="D143" s="6053"/>
      <c r="E143" s="6053"/>
      <c r="F143" s="6053"/>
      <c r="G143" s="6053"/>
      <c r="H143" s="77"/>
      <c r="I143" s="77"/>
      <c r="J143" s="77"/>
      <c r="K143" s="77"/>
      <c r="L143" s="76"/>
      <c r="M143" s="76"/>
      <c r="N143" s="76"/>
      <c r="O143" s="76"/>
      <c r="P143" s="76"/>
      <c r="Q143" s="76"/>
    </row>
    <row r="144" spans="2:17" ht="20.100000000000001" customHeight="1">
      <c r="B144" s="77"/>
      <c r="C144" s="77"/>
      <c r="D144" s="77"/>
      <c r="E144" s="431"/>
      <c r="F144" s="431"/>
      <c r="G144" s="77"/>
      <c r="H144" s="77"/>
      <c r="I144" s="77"/>
      <c r="J144" s="77"/>
      <c r="K144" s="77"/>
      <c r="L144" s="76"/>
      <c r="M144" s="76"/>
      <c r="N144" s="76"/>
      <c r="O144" s="76"/>
      <c r="P144" s="76"/>
      <c r="Q144" s="76"/>
    </row>
    <row r="145" spans="1:17">
      <c r="A145" s="428"/>
      <c r="B145" s="429"/>
      <c r="C145" s="430"/>
      <c r="D145" s="430"/>
      <c r="E145" s="430"/>
      <c r="F145" s="430"/>
      <c r="G145" s="430"/>
      <c r="H145" s="430"/>
      <c r="I145" s="430"/>
      <c r="J145" s="429"/>
      <c r="K145" s="429"/>
      <c r="L145" s="429"/>
      <c r="M145" s="428"/>
      <c r="N145" s="428"/>
      <c r="O145" s="428"/>
      <c r="P145" s="428"/>
      <c r="Q145" s="428"/>
    </row>
    <row r="146" spans="1:17" ht="18.75">
      <c r="A146" s="76"/>
      <c r="B146" s="494" t="s">
        <v>874</v>
      </c>
      <c r="C146" s="77"/>
      <c r="D146" s="77"/>
      <c r="E146" s="77"/>
      <c r="F146" s="396"/>
      <c r="G146" s="396"/>
      <c r="H146" s="90"/>
      <c r="I146" s="397"/>
      <c r="J146" s="495"/>
      <c r="K146" s="495"/>
      <c r="L146" s="109"/>
      <c r="M146" s="397"/>
      <c r="N146" s="397"/>
      <c r="O146" s="76"/>
      <c r="P146" s="76"/>
      <c r="Q146" s="90"/>
    </row>
    <row r="147" spans="1:17" ht="18.75">
      <c r="A147" s="76"/>
      <c r="B147" s="494"/>
      <c r="C147" s="6074" t="s">
        <v>875</v>
      </c>
      <c r="D147" s="6074"/>
      <c r="E147" s="6074"/>
      <c r="F147" s="6074"/>
      <c r="G147" s="6074"/>
      <c r="H147" s="6074"/>
      <c r="I147" s="397"/>
      <c r="J147" s="397"/>
      <c r="K147" s="109"/>
      <c r="L147" s="109"/>
      <c r="M147" s="397"/>
      <c r="N147" s="397"/>
      <c r="O147" s="76"/>
      <c r="P147" s="76"/>
      <c r="Q147" s="90"/>
    </row>
    <row r="148" spans="1:17" ht="18.75">
      <c r="A148" s="76"/>
      <c r="B148" s="494"/>
      <c r="C148" s="496"/>
      <c r="D148" s="396"/>
      <c r="E148" s="396"/>
      <c r="F148" s="396"/>
      <c r="G148" s="396"/>
      <c r="H148" s="90"/>
      <c r="I148" s="397"/>
      <c r="J148" s="397"/>
      <c r="K148" s="109"/>
      <c r="L148" s="109"/>
      <c r="M148" s="397"/>
      <c r="N148" s="397"/>
      <c r="O148" s="76"/>
      <c r="P148" s="76"/>
      <c r="Q148" s="90"/>
    </row>
    <row r="149" spans="1:17" ht="18.75">
      <c r="A149" s="76"/>
      <c r="B149" s="497"/>
      <c r="C149" s="6075" t="s">
        <v>876</v>
      </c>
      <c r="D149" s="6075"/>
      <c r="E149" s="6075"/>
      <c r="F149" s="6075"/>
      <c r="G149" s="90"/>
      <c r="H149" s="90"/>
      <c r="I149" s="90"/>
      <c r="J149" s="90"/>
      <c r="K149" s="90"/>
      <c r="L149" s="109"/>
      <c r="M149" s="397"/>
      <c r="N149" s="397"/>
      <c r="O149" s="76"/>
      <c r="P149" s="76"/>
      <c r="Q149" s="90"/>
    </row>
    <row r="150" spans="1:17" ht="18.75">
      <c r="A150" s="76"/>
      <c r="B150" s="497"/>
      <c r="C150" s="498"/>
      <c r="D150" s="396"/>
      <c r="E150" s="396"/>
      <c r="F150" s="396"/>
      <c r="G150" s="90"/>
      <c r="H150" s="90"/>
      <c r="I150" s="90"/>
      <c r="J150" s="90"/>
      <c r="K150" s="109"/>
      <c r="L150" s="109"/>
      <c r="M150" s="397"/>
      <c r="N150" s="397"/>
      <c r="O150" s="76"/>
      <c r="P150" s="76"/>
      <c r="Q150" s="90"/>
    </row>
    <row r="151" spans="1:17" ht="18.75">
      <c r="A151" s="76"/>
      <c r="B151" s="494"/>
      <c r="C151" s="6074" t="s">
        <v>877</v>
      </c>
      <c r="D151" s="6074"/>
      <c r="E151" s="6074"/>
      <c r="F151" s="6074"/>
      <c r="G151" s="90"/>
      <c r="H151" s="90"/>
      <c r="I151" s="90"/>
      <c r="J151" s="90"/>
      <c r="K151" s="90"/>
      <c r="L151" s="109"/>
      <c r="M151" s="397"/>
      <c r="N151" s="397"/>
      <c r="O151" s="76"/>
      <c r="P151" s="76"/>
      <c r="Q151" s="90"/>
    </row>
    <row r="152" spans="1:17" ht="18.75">
      <c r="A152" s="76"/>
      <c r="B152" s="494"/>
      <c r="C152" s="494"/>
      <c r="D152" s="494"/>
      <c r="E152" s="494"/>
      <c r="F152" s="494"/>
      <c r="G152" s="90"/>
      <c r="H152" s="90"/>
      <c r="I152" s="90"/>
      <c r="J152" s="90"/>
      <c r="K152" s="90"/>
      <c r="L152" s="109"/>
      <c r="M152" s="397"/>
      <c r="N152" s="397"/>
      <c r="O152" s="76"/>
      <c r="P152" s="76"/>
      <c r="Q152" s="90"/>
    </row>
    <row r="153" spans="1:17" ht="18.75">
      <c r="A153" s="76"/>
      <c r="B153" s="494"/>
      <c r="C153" s="6074" t="s">
        <v>878</v>
      </c>
      <c r="D153" s="6074"/>
      <c r="E153" s="6074"/>
      <c r="F153" s="6074"/>
      <c r="G153" s="90"/>
      <c r="H153" s="90"/>
      <c r="I153" s="90"/>
      <c r="J153" s="90"/>
      <c r="K153" s="90"/>
      <c r="L153" s="109"/>
      <c r="M153" s="397"/>
      <c r="N153" s="397"/>
      <c r="O153" s="76"/>
      <c r="P153" s="76"/>
      <c r="Q153" s="90"/>
    </row>
    <row r="154" spans="1:17" ht="18.75">
      <c r="A154" s="76"/>
      <c r="B154" s="494"/>
      <c r="C154" s="496"/>
      <c r="D154" s="396"/>
      <c r="E154" s="396"/>
      <c r="F154" s="396"/>
      <c r="G154" s="90"/>
      <c r="H154" s="90"/>
      <c r="I154" s="90"/>
      <c r="J154" s="90"/>
      <c r="K154" s="90"/>
      <c r="L154" s="109"/>
      <c r="M154" s="397"/>
      <c r="N154" s="397"/>
      <c r="O154" s="76"/>
      <c r="P154" s="76"/>
      <c r="Q154" s="90"/>
    </row>
    <row r="155" spans="1:17" ht="16.5" customHeight="1">
      <c r="A155" s="76"/>
      <c r="B155" s="499" t="s">
        <v>719</v>
      </c>
      <c r="C155" s="377"/>
      <c r="D155" s="378"/>
      <c r="E155" s="377"/>
      <c r="F155" s="377"/>
      <c r="G155" s="377"/>
      <c r="H155" s="377"/>
      <c r="I155" s="377"/>
      <c r="J155" s="377"/>
      <c r="K155" s="377"/>
      <c r="L155" s="76"/>
      <c r="M155" s="76"/>
      <c r="N155" s="76"/>
      <c r="O155" s="76"/>
      <c r="P155" s="76"/>
      <c r="Q155" s="76"/>
    </row>
    <row r="156" spans="1:17" ht="16.5" customHeight="1">
      <c r="A156" s="76"/>
      <c r="B156" s="500"/>
      <c r="C156" s="377"/>
      <c r="D156" s="501" t="s">
        <v>879</v>
      </c>
      <c r="E156" s="502"/>
      <c r="F156" s="502"/>
      <c r="G156" s="503"/>
      <c r="H156" s="503"/>
      <c r="I156" s="503"/>
      <c r="J156" s="503"/>
      <c r="K156" s="503"/>
      <c r="L156" s="76"/>
      <c r="M156" s="76"/>
      <c r="N156" s="76"/>
      <c r="O156" s="76"/>
      <c r="P156" s="76"/>
      <c r="Q156" s="76"/>
    </row>
    <row r="157" spans="1:17" ht="20.100000000000001" customHeight="1">
      <c r="A157" s="76"/>
      <c r="B157" s="504"/>
      <c r="C157" s="377"/>
      <c r="D157" s="502" t="s">
        <v>720</v>
      </c>
      <c r="E157" s="377"/>
      <c r="F157" s="377"/>
      <c r="G157" s="377"/>
      <c r="H157" s="377"/>
      <c r="I157" s="377"/>
      <c r="J157" s="377"/>
      <c r="K157" s="377"/>
      <c r="L157" s="76"/>
      <c r="M157" s="76"/>
      <c r="N157" s="76"/>
      <c r="O157" s="76"/>
      <c r="P157" s="76"/>
      <c r="Q157" s="76"/>
    </row>
    <row r="158" spans="1:17" ht="20.100000000000001" customHeight="1">
      <c r="A158" s="76"/>
      <c r="B158" s="504"/>
      <c r="C158" s="377"/>
      <c r="D158" s="502" t="s">
        <v>880</v>
      </c>
      <c r="E158" s="377"/>
      <c r="F158" s="377"/>
      <c r="G158" s="377"/>
      <c r="H158" s="377"/>
      <c r="I158" s="501" t="s">
        <v>881</v>
      </c>
      <c r="J158" s="377"/>
      <c r="K158" s="377"/>
      <c r="L158" s="76"/>
      <c r="M158" s="76"/>
      <c r="N158" s="76"/>
      <c r="O158" s="76"/>
      <c r="P158" s="76"/>
      <c r="Q158" s="76"/>
    </row>
    <row r="159" spans="1:17" ht="20.100000000000001" customHeight="1" thickBot="1">
      <c r="A159" s="76"/>
      <c r="B159" s="505" t="s">
        <v>882</v>
      </c>
      <c r="C159" s="379"/>
      <c r="D159" s="380"/>
      <c r="E159" s="379"/>
      <c r="F159" s="506"/>
      <c r="G159" s="379"/>
      <c r="H159" s="379"/>
      <c r="I159" s="379"/>
      <c r="J159" s="379"/>
      <c r="K159" s="379"/>
      <c r="L159" s="76"/>
      <c r="M159" s="76"/>
      <c r="N159" s="76"/>
      <c r="O159" s="76"/>
      <c r="P159" s="76"/>
      <c r="Q159" s="76"/>
    </row>
    <row r="160" spans="1:17" ht="20.100000000000001" customHeight="1" thickTop="1" thickBot="1">
      <c r="A160" s="76"/>
      <c r="B160" s="505"/>
      <c r="C160" s="507"/>
      <c r="D160" s="508">
        <f>LEN(F160)</f>
        <v>58</v>
      </c>
      <c r="E160" s="509" t="s">
        <v>721</v>
      </c>
      <c r="F160" s="510" t="s">
        <v>719</v>
      </c>
      <c r="G160" s="379"/>
      <c r="H160" s="379"/>
      <c r="I160" s="379"/>
      <c r="J160" s="379"/>
      <c r="K160" s="379"/>
      <c r="L160" s="76"/>
      <c r="M160" s="76"/>
      <c r="N160" s="76"/>
      <c r="O160" s="76"/>
      <c r="P160" s="76"/>
      <c r="Q160" s="76"/>
    </row>
    <row r="161" spans="1:17" ht="20.100000000000001" customHeight="1" thickTop="1">
      <c r="A161" s="76"/>
      <c r="B161" s="505"/>
      <c r="C161" s="379"/>
      <c r="D161" s="379"/>
      <c r="E161" s="379"/>
      <c r="F161" s="511"/>
      <c r="G161" s="379"/>
      <c r="H161" s="379"/>
      <c r="I161" s="379"/>
      <c r="J161" s="379"/>
      <c r="K161" s="379"/>
      <c r="L161" s="76"/>
      <c r="M161" s="76"/>
      <c r="N161" s="76"/>
      <c r="O161" s="76"/>
      <c r="P161" s="76"/>
      <c r="Q161" s="76"/>
    </row>
    <row r="162" spans="1:17" ht="20.100000000000001" customHeight="1">
      <c r="A162" s="76"/>
      <c r="B162" s="505" t="s">
        <v>883</v>
      </c>
      <c r="C162" s="512"/>
      <c r="D162" s="512"/>
      <c r="E162" s="512"/>
      <c r="F162" s="512"/>
      <c r="G162" s="512"/>
      <c r="H162" s="512"/>
      <c r="I162" s="512"/>
      <c r="J162" s="512"/>
      <c r="K162" s="512"/>
      <c r="L162" s="76"/>
      <c r="M162" s="76"/>
      <c r="N162" s="76"/>
      <c r="O162" s="76"/>
      <c r="P162" s="76"/>
      <c r="Q162" s="76"/>
    </row>
    <row r="163" spans="1:17" ht="20.100000000000001" customHeight="1">
      <c r="A163" s="76"/>
      <c r="B163" s="505"/>
      <c r="C163" s="507"/>
      <c r="D163" s="508">
        <f>LEN(F163)</f>
        <v>50</v>
      </c>
      <c r="E163" s="509" t="s">
        <v>721</v>
      </c>
      <c r="F163" s="513" t="str">
        <f>SUBSTITUTE(F160," ","")</f>
        <v>Utilitairepoursupprimerlesespacevidesdansunephrase</v>
      </c>
      <c r="G163" s="379"/>
      <c r="H163" s="379"/>
      <c r="I163" s="379"/>
      <c r="J163" s="379"/>
      <c r="K163" s="379"/>
      <c r="L163" s="76"/>
      <c r="M163" s="76"/>
      <c r="N163" s="76"/>
      <c r="O163" s="76"/>
      <c r="P163" s="76"/>
      <c r="Q163" s="76"/>
    </row>
    <row r="164" spans="1:17" ht="18">
      <c r="A164" s="76"/>
      <c r="B164" s="505"/>
      <c r="C164" s="505" t="s">
        <v>884</v>
      </c>
      <c r="D164" s="512"/>
      <c r="E164" s="512"/>
      <c r="F164" s="512"/>
      <c r="G164" s="512"/>
      <c r="H164" s="512"/>
      <c r="I164" s="512"/>
      <c r="J164" s="512"/>
      <c r="K164" s="512"/>
      <c r="L164" s="76"/>
      <c r="M164" s="76"/>
      <c r="N164" s="76"/>
      <c r="O164" s="76"/>
      <c r="P164" s="76"/>
      <c r="Q164" s="76"/>
    </row>
    <row r="165" spans="1:17" ht="18">
      <c r="A165" s="76"/>
      <c r="B165" s="514"/>
      <c r="C165" s="505" t="s">
        <v>885</v>
      </c>
      <c r="D165" s="505"/>
      <c r="E165" s="514"/>
      <c r="F165" s="514"/>
      <c r="G165" s="514"/>
      <c r="H165" s="514"/>
      <c r="I165" s="514"/>
      <c r="J165" s="514"/>
      <c r="K165" s="514"/>
      <c r="L165" s="76"/>
      <c r="M165" s="76"/>
      <c r="N165" s="76"/>
      <c r="O165" s="76"/>
      <c r="P165" s="76"/>
      <c r="Q165" s="76"/>
    </row>
    <row r="166" spans="1:17" ht="18">
      <c r="A166" s="76"/>
      <c r="B166" s="514"/>
      <c r="C166" s="505" t="s">
        <v>886</v>
      </c>
      <c r="D166" s="505"/>
      <c r="E166" s="514"/>
      <c r="F166" s="514"/>
      <c r="G166" s="514"/>
      <c r="H166" s="514"/>
      <c r="I166" s="514"/>
      <c r="J166" s="514"/>
      <c r="K166" s="514"/>
      <c r="L166" s="76"/>
      <c r="M166" s="76"/>
      <c r="N166" s="76"/>
      <c r="O166" s="76"/>
      <c r="P166" s="76"/>
      <c r="Q166" s="76"/>
    </row>
    <row r="167" spans="1:17" ht="18">
      <c r="A167" s="76"/>
      <c r="B167" s="514"/>
      <c r="C167" s="505"/>
      <c r="D167" s="505"/>
      <c r="E167" s="514"/>
      <c r="F167" s="514"/>
      <c r="G167" s="514"/>
      <c r="H167" s="514"/>
      <c r="I167" s="514"/>
      <c r="J167" s="514"/>
      <c r="K167" s="514"/>
      <c r="L167" s="76"/>
      <c r="M167" s="76"/>
      <c r="N167" s="76"/>
      <c r="O167" s="76"/>
      <c r="P167" s="76"/>
      <c r="Q167" s="76"/>
    </row>
    <row r="168" spans="1:17" ht="15.75">
      <c r="A168" s="76"/>
      <c r="B168" s="514"/>
      <c r="C168" s="515" t="s">
        <v>887</v>
      </c>
      <c r="D168" s="516" t="s">
        <v>888</v>
      </c>
      <c r="E168" s="514"/>
      <c r="F168" s="514"/>
      <c r="G168" s="514"/>
      <c r="H168" s="514"/>
      <c r="I168" s="514"/>
      <c r="J168" s="514"/>
      <c r="K168" s="514"/>
      <c r="L168" s="76"/>
      <c r="M168" s="76"/>
      <c r="N168" s="76"/>
      <c r="O168" s="76"/>
      <c r="P168" s="76"/>
      <c r="Q168" s="76"/>
    </row>
    <row r="169" spans="1:17" ht="15" customHeight="1">
      <c r="B169" s="514"/>
      <c r="C169" s="514"/>
      <c r="D169" s="514"/>
      <c r="E169" s="514"/>
      <c r="F169" s="514"/>
      <c r="G169" s="514"/>
      <c r="H169" s="514"/>
      <c r="I169" s="514"/>
      <c r="J169" s="514"/>
      <c r="K169" s="514"/>
      <c r="L169" s="76"/>
      <c r="M169" s="76"/>
      <c r="N169" s="76"/>
      <c r="O169" s="76"/>
      <c r="P169" s="76"/>
      <c r="Q169" s="76"/>
    </row>
    <row r="170" spans="1:17">
      <c r="A170" s="76"/>
      <c r="B170" s="90"/>
      <c r="C170" s="90"/>
      <c r="D170" s="90"/>
      <c r="E170" s="90"/>
      <c r="F170" s="90"/>
      <c r="G170" s="90"/>
      <c r="H170" s="90"/>
      <c r="I170" s="90"/>
      <c r="J170" s="90"/>
      <c r="K170" s="90"/>
      <c r="L170" s="90"/>
      <c r="M170" s="76"/>
      <c r="N170" s="76"/>
      <c r="O170" s="76"/>
      <c r="P170" s="76"/>
      <c r="Q170" s="76"/>
    </row>
    <row r="171" spans="1:17" ht="18.75">
      <c r="A171" s="76"/>
      <c r="B171" s="90"/>
      <c r="C171" s="517"/>
      <c r="D171" s="496" t="s">
        <v>877</v>
      </c>
      <c r="E171" s="518"/>
      <c r="F171" s="518"/>
      <c r="G171" s="76"/>
      <c r="H171" s="76"/>
      <c r="I171" s="76"/>
      <c r="J171" s="76"/>
      <c r="K171" s="76"/>
      <c r="L171" s="76"/>
      <c r="M171" s="76"/>
      <c r="N171" s="76"/>
      <c r="O171" s="76"/>
      <c r="P171" s="76"/>
      <c r="Q171" s="76"/>
    </row>
    <row r="172" spans="1:17">
      <c r="A172" s="76"/>
      <c r="B172" s="90"/>
      <c r="C172" s="77"/>
      <c r="D172" s="519"/>
      <c r="E172" s="76"/>
      <c r="F172" s="76"/>
      <c r="G172" s="76"/>
      <c r="H172" s="76"/>
      <c r="I172" s="76"/>
      <c r="J172" s="76"/>
      <c r="K172" s="76"/>
      <c r="L172" s="76"/>
      <c r="M172" s="76"/>
      <c r="N172" s="76"/>
      <c r="O172" s="76"/>
      <c r="P172" s="76"/>
      <c r="Q172" s="76"/>
    </row>
    <row r="173" spans="1:17">
      <c r="A173" s="76"/>
      <c r="B173" s="90"/>
      <c r="C173" s="520" t="s">
        <v>889</v>
      </c>
      <c r="D173" s="77"/>
      <c r="E173" s="77"/>
      <c r="F173" s="76"/>
      <c r="G173" s="76"/>
      <c r="H173" s="76"/>
      <c r="I173" s="521" t="s">
        <v>890</v>
      </c>
      <c r="J173" s="521" t="s">
        <v>891</v>
      </c>
      <c r="K173" s="76"/>
      <c r="L173" s="76"/>
      <c r="M173" s="76"/>
      <c r="N173" s="76"/>
      <c r="O173" s="76"/>
      <c r="P173" s="76"/>
      <c r="Q173" s="76"/>
    </row>
    <row r="174" spans="1:17">
      <c r="A174" s="76"/>
      <c r="B174" s="90"/>
      <c r="C174" s="522" t="s">
        <v>892</v>
      </c>
      <c r="D174" s="77"/>
      <c r="E174" s="77"/>
      <c r="F174" s="76"/>
      <c r="G174" s="76"/>
      <c r="H174" s="76"/>
      <c r="I174" s="523">
        <v>41422</v>
      </c>
      <c r="J174" s="524">
        <v>4416</v>
      </c>
      <c r="K174" s="76"/>
      <c r="L174" s="76"/>
      <c r="M174" s="76"/>
      <c r="N174" s="76"/>
      <c r="O174" s="76"/>
      <c r="P174" s="76"/>
      <c r="Q174" s="76"/>
    </row>
    <row r="175" spans="1:17">
      <c r="A175" s="76"/>
      <c r="B175" s="90"/>
      <c r="C175" s="522" t="s">
        <v>893</v>
      </c>
      <c r="D175" s="77"/>
      <c r="E175" s="77"/>
      <c r="F175" s="76"/>
      <c r="G175" s="76"/>
      <c r="H175" s="76"/>
      <c r="I175" s="523">
        <v>41092</v>
      </c>
      <c r="J175" s="524">
        <v>14900</v>
      </c>
      <c r="K175" s="76"/>
      <c r="L175" s="76"/>
      <c r="M175" s="76"/>
      <c r="N175" s="76"/>
      <c r="O175" s="76"/>
      <c r="P175" s="76"/>
      <c r="Q175" s="76"/>
    </row>
    <row r="176" spans="1:17">
      <c r="A176" s="76"/>
      <c r="B176" s="90"/>
      <c r="C176" s="522" t="s">
        <v>894</v>
      </c>
      <c r="D176" s="77"/>
      <c r="E176" s="77"/>
      <c r="F176" s="76"/>
      <c r="G176" s="76"/>
      <c r="H176" s="76"/>
      <c r="I176" s="523">
        <v>41062</v>
      </c>
      <c r="J176" s="524">
        <v>36257</v>
      </c>
      <c r="K176" s="76"/>
      <c r="L176" s="76"/>
      <c r="M176" s="76"/>
      <c r="N176" s="76"/>
      <c r="O176" s="76"/>
      <c r="P176" s="76"/>
      <c r="Q176" s="76"/>
    </row>
    <row r="177" spans="1:17">
      <c r="A177" s="76"/>
      <c r="B177" s="90"/>
      <c r="C177" s="522" t="s">
        <v>895</v>
      </c>
      <c r="D177" s="77"/>
      <c r="E177" s="77"/>
      <c r="F177" s="76"/>
      <c r="G177" s="76"/>
      <c r="H177" s="76"/>
      <c r="I177" s="523">
        <v>41062</v>
      </c>
      <c r="J177" s="524">
        <v>14390</v>
      </c>
      <c r="K177" s="76"/>
      <c r="L177" s="76"/>
      <c r="M177" s="76"/>
      <c r="N177" s="76"/>
      <c r="O177" s="76"/>
      <c r="P177" s="76"/>
      <c r="Q177" s="76"/>
    </row>
    <row r="178" spans="1:17">
      <c r="A178" s="76"/>
      <c r="B178" s="90"/>
      <c r="C178" s="525" t="s">
        <v>896</v>
      </c>
      <c r="D178" s="77"/>
      <c r="E178" s="77"/>
      <c r="F178" s="76"/>
      <c r="G178" s="76"/>
      <c r="H178" s="76"/>
      <c r="I178" s="523">
        <v>41052</v>
      </c>
      <c r="J178" s="524">
        <v>48910</v>
      </c>
      <c r="K178" s="76"/>
      <c r="L178" s="76"/>
      <c r="M178" s="76"/>
      <c r="N178" s="76"/>
      <c r="O178" s="76"/>
      <c r="P178" s="76"/>
      <c r="Q178" s="76"/>
    </row>
    <row r="179" spans="1:17">
      <c r="A179" s="76"/>
      <c r="B179" s="90"/>
      <c r="C179" s="522" t="s">
        <v>897</v>
      </c>
      <c r="D179" s="77"/>
      <c r="E179" s="77"/>
      <c r="F179" s="76"/>
      <c r="G179" s="76"/>
      <c r="H179" s="76"/>
      <c r="I179" s="523">
        <v>41025</v>
      </c>
      <c r="J179" s="524">
        <v>14751</v>
      </c>
      <c r="K179" s="76"/>
      <c r="L179" s="76"/>
      <c r="M179" s="76"/>
      <c r="N179" s="76"/>
      <c r="O179" s="76"/>
      <c r="P179" s="76"/>
      <c r="Q179" s="76"/>
    </row>
    <row r="180" spans="1:17">
      <c r="A180" s="76"/>
      <c r="B180" s="90"/>
      <c r="C180" s="522" t="s">
        <v>898</v>
      </c>
      <c r="D180" s="77"/>
      <c r="E180" s="77"/>
      <c r="F180" s="76"/>
      <c r="G180" s="76"/>
      <c r="H180" s="76"/>
      <c r="I180" s="523">
        <v>40848</v>
      </c>
      <c r="J180" s="524">
        <v>10084</v>
      </c>
      <c r="K180" s="76"/>
      <c r="L180" s="76"/>
      <c r="M180" s="76"/>
      <c r="N180" s="76"/>
      <c r="O180" s="76"/>
      <c r="P180" s="76"/>
      <c r="Q180" s="76"/>
    </row>
    <row r="181" spans="1:17">
      <c r="A181" s="76"/>
      <c r="B181" s="90"/>
      <c r="C181" s="522" t="s">
        <v>899</v>
      </c>
      <c r="D181" s="77"/>
      <c r="E181" s="77"/>
      <c r="F181" s="76"/>
      <c r="G181" s="76"/>
      <c r="H181" s="76"/>
      <c r="I181" s="523">
        <v>40454</v>
      </c>
      <c r="J181" s="524">
        <v>45222</v>
      </c>
      <c r="K181" s="76"/>
      <c r="L181" s="76"/>
      <c r="M181" s="76"/>
      <c r="N181" s="76"/>
      <c r="O181" s="76"/>
      <c r="P181" s="76"/>
      <c r="Q181" s="76"/>
    </row>
    <row r="182" spans="1:17">
      <c r="A182" s="76"/>
      <c r="B182" s="90"/>
      <c r="C182" s="522" t="s">
        <v>900</v>
      </c>
      <c r="D182" s="77"/>
      <c r="E182" s="77"/>
      <c r="F182" s="76"/>
      <c r="G182" s="76"/>
      <c r="H182" s="76"/>
      <c r="I182" s="523">
        <v>40294</v>
      </c>
      <c r="J182" s="524">
        <v>65784</v>
      </c>
      <c r="K182" s="76"/>
      <c r="L182" s="76"/>
      <c r="M182" s="76"/>
      <c r="N182" s="76"/>
      <c r="O182" s="76"/>
      <c r="P182" s="76"/>
      <c r="Q182" s="76"/>
    </row>
    <row r="183" spans="1:17">
      <c r="A183" s="76"/>
      <c r="B183" s="90"/>
      <c r="C183" s="522" t="s">
        <v>901</v>
      </c>
      <c r="D183" s="77"/>
      <c r="E183" s="77"/>
      <c r="F183" s="76"/>
      <c r="G183" s="76"/>
      <c r="H183" s="76"/>
      <c r="I183" s="523">
        <v>40273</v>
      </c>
      <c r="J183" s="524">
        <v>96965</v>
      </c>
      <c r="K183" s="76"/>
      <c r="L183" s="76"/>
      <c r="M183" s="76"/>
      <c r="N183" s="76"/>
      <c r="O183" s="76"/>
      <c r="P183" s="76"/>
      <c r="Q183" s="76"/>
    </row>
    <row r="184" spans="1:17">
      <c r="A184" s="76"/>
      <c r="B184" s="90"/>
      <c r="C184" s="522" t="s">
        <v>902</v>
      </c>
      <c r="D184" s="77"/>
      <c r="E184" s="77"/>
      <c r="F184" s="76"/>
      <c r="G184" s="76"/>
      <c r="H184" s="76"/>
      <c r="I184" s="523">
        <v>40273</v>
      </c>
      <c r="J184" s="524">
        <v>45902</v>
      </c>
      <c r="K184" s="76"/>
      <c r="L184" s="76"/>
      <c r="M184" s="76"/>
      <c r="N184" s="76"/>
      <c r="O184" s="76"/>
      <c r="P184" s="76"/>
      <c r="Q184" s="76"/>
    </row>
    <row r="185" spans="1:17">
      <c r="A185" s="76"/>
      <c r="B185" s="90"/>
      <c r="C185" s="522" t="s">
        <v>903</v>
      </c>
      <c r="D185" s="77"/>
      <c r="E185" s="77"/>
      <c r="F185" s="76"/>
      <c r="G185" s="76"/>
      <c r="H185" s="76"/>
      <c r="I185" s="523">
        <v>40250</v>
      </c>
      <c r="J185" s="524">
        <v>122444</v>
      </c>
      <c r="K185" s="76"/>
      <c r="L185" s="76"/>
      <c r="M185" s="76"/>
      <c r="N185" s="76"/>
      <c r="O185" s="76"/>
      <c r="P185" s="76"/>
      <c r="Q185" s="76"/>
    </row>
    <row r="186" spans="1:17">
      <c r="A186" s="76"/>
      <c r="B186" s="90"/>
      <c r="C186" s="522" t="s">
        <v>904</v>
      </c>
      <c r="D186" s="77"/>
      <c r="E186" s="77"/>
      <c r="F186" s="76"/>
      <c r="G186" s="76"/>
      <c r="H186" s="76"/>
      <c r="I186" s="523">
        <v>40182</v>
      </c>
      <c r="J186" s="524">
        <v>100241</v>
      </c>
      <c r="K186" s="76"/>
      <c r="L186" s="76"/>
      <c r="M186" s="76"/>
      <c r="N186" s="76"/>
      <c r="O186" s="76"/>
      <c r="P186" s="76"/>
      <c r="Q186" s="76"/>
    </row>
    <row r="187" spans="1:17">
      <c r="A187" s="76"/>
      <c r="B187" s="90"/>
      <c r="C187" s="522" t="s">
        <v>905</v>
      </c>
      <c r="D187" s="77"/>
      <c r="E187" s="77"/>
      <c r="F187" s="76"/>
      <c r="G187" s="76"/>
      <c r="H187" s="76"/>
      <c r="I187" s="523">
        <v>40138</v>
      </c>
      <c r="J187" s="524">
        <v>23956</v>
      </c>
      <c r="K187" s="76"/>
      <c r="L187" s="76"/>
      <c r="M187" s="76"/>
      <c r="N187" s="76"/>
      <c r="O187" s="76"/>
      <c r="P187" s="76"/>
      <c r="Q187" s="76"/>
    </row>
    <row r="188" spans="1:17">
      <c r="A188" s="76"/>
      <c r="B188" s="90"/>
      <c r="C188" s="522" t="s">
        <v>906</v>
      </c>
      <c r="D188" s="77"/>
      <c r="E188" s="77"/>
      <c r="F188" s="76"/>
      <c r="G188" s="76"/>
      <c r="H188" s="76"/>
      <c r="I188" s="523">
        <v>40125</v>
      </c>
      <c r="J188" s="524">
        <v>113684</v>
      </c>
      <c r="K188" s="76"/>
      <c r="L188" s="76"/>
      <c r="M188" s="76"/>
      <c r="N188" s="76"/>
      <c r="O188" s="76"/>
      <c r="P188" s="76"/>
      <c r="Q188" s="76"/>
    </row>
    <row r="189" spans="1:17">
      <c r="A189" s="76"/>
      <c r="B189" s="90"/>
      <c r="C189" s="522" t="s">
        <v>907</v>
      </c>
      <c r="D189" s="77"/>
      <c r="E189" s="77"/>
      <c r="F189" s="76"/>
      <c r="G189" s="76"/>
      <c r="H189" s="76"/>
      <c r="I189" s="523">
        <v>40111</v>
      </c>
      <c r="J189" s="524">
        <v>27154</v>
      </c>
      <c r="K189" s="76"/>
      <c r="L189" s="76"/>
      <c r="M189" s="76"/>
      <c r="N189" s="76"/>
      <c r="O189" s="76"/>
      <c r="P189" s="76"/>
      <c r="Q189" s="76"/>
    </row>
    <row r="190" spans="1:17">
      <c r="A190" s="76"/>
      <c r="B190" s="90"/>
      <c r="C190" s="522" t="s">
        <v>908</v>
      </c>
      <c r="D190" s="77"/>
      <c r="E190" s="77"/>
      <c r="F190" s="76"/>
      <c r="G190" s="76"/>
      <c r="H190" s="76"/>
      <c r="I190" s="523">
        <v>40096</v>
      </c>
      <c r="J190" s="524">
        <v>25774</v>
      </c>
      <c r="K190" s="76"/>
      <c r="L190" s="76"/>
      <c r="M190" s="76"/>
      <c r="N190" s="76"/>
      <c r="O190" s="76"/>
      <c r="P190" s="76"/>
      <c r="Q190" s="76"/>
    </row>
    <row r="191" spans="1:17">
      <c r="A191" s="76"/>
      <c r="B191" s="90"/>
      <c r="C191" s="522" t="s">
        <v>909</v>
      </c>
      <c r="D191" s="77"/>
      <c r="E191" s="77"/>
      <c r="F191" s="76"/>
      <c r="G191" s="76"/>
      <c r="H191" s="76"/>
      <c r="I191" s="523">
        <v>40085</v>
      </c>
      <c r="J191" s="524">
        <v>79344</v>
      </c>
      <c r="K191" s="76"/>
      <c r="L191" s="76"/>
      <c r="M191" s="76"/>
      <c r="N191" s="76"/>
      <c r="O191" s="76"/>
      <c r="P191" s="76"/>
      <c r="Q191" s="76"/>
    </row>
    <row r="192" spans="1:17">
      <c r="A192" s="76"/>
      <c r="B192" s="90"/>
      <c r="C192" s="522" t="s">
        <v>910</v>
      </c>
      <c r="D192" s="77"/>
      <c r="E192" s="77"/>
      <c r="F192" s="76"/>
      <c r="G192" s="76"/>
      <c r="H192" s="76"/>
      <c r="I192" s="523">
        <v>40068</v>
      </c>
      <c r="J192" s="524">
        <v>145176</v>
      </c>
      <c r="K192" s="76"/>
      <c r="L192" s="76"/>
      <c r="M192" s="76"/>
      <c r="N192" s="76"/>
      <c r="O192" s="76"/>
      <c r="P192" s="76"/>
      <c r="Q192" s="76"/>
    </row>
    <row r="193" spans="1:17">
      <c r="A193" s="76"/>
      <c r="B193" s="90"/>
      <c r="C193" s="522" t="s">
        <v>911</v>
      </c>
      <c r="D193" s="77"/>
      <c r="E193" s="77"/>
      <c r="F193" s="76"/>
      <c r="G193" s="76"/>
      <c r="H193" s="76"/>
      <c r="I193" s="523">
        <v>40048</v>
      </c>
      <c r="J193" s="524">
        <v>7657</v>
      </c>
      <c r="K193" s="76"/>
      <c r="L193" s="76"/>
      <c r="M193" s="76"/>
      <c r="N193" s="76"/>
      <c r="O193" s="76"/>
      <c r="P193" s="76"/>
      <c r="Q193" s="76"/>
    </row>
    <row r="194" spans="1:17">
      <c r="A194" s="76"/>
      <c r="B194" s="90"/>
      <c r="C194" s="522" t="s">
        <v>912</v>
      </c>
      <c r="D194" s="77"/>
      <c r="E194" s="77"/>
      <c r="F194" s="76"/>
      <c r="G194" s="76"/>
      <c r="H194" s="76"/>
      <c r="I194" s="523">
        <v>40044</v>
      </c>
      <c r="J194" s="524">
        <v>45164</v>
      </c>
      <c r="K194" s="76"/>
      <c r="L194" s="76"/>
      <c r="M194" s="76"/>
      <c r="N194" s="76"/>
      <c r="O194" s="76"/>
      <c r="P194" s="76"/>
      <c r="Q194" s="76"/>
    </row>
    <row r="195" spans="1:17">
      <c r="A195" s="76"/>
      <c r="B195" s="90"/>
      <c r="C195" s="522" t="s">
        <v>913</v>
      </c>
      <c r="D195" s="77"/>
      <c r="E195" s="77"/>
      <c r="F195" s="76"/>
      <c r="G195" s="76"/>
      <c r="H195" s="76"/>
      <c r="I195" s="523">
        <v>40020</v>
      </c>
      <c r="J195" s="524">
        <v>105218</v>
      </c>
      <c r="K195" s="76"/>
      <c r="L195" s="76"/>
      <c r="M195" s="76"/>
      <c r="N195" s="76"/>
      <c r="O195" s="76"/>
      <c r="P195" s="76"/>
      <c r="Q195" s="76"/>
    </row>
    <row r="196" spans="1:17">
      <c r="A196" s="76"/>
      <c r="B196" s="90"/>
      <c r="C196" s="522" t="s">
        <v>914</v>
      </c>
      <c r="D196" s="77"/>
      <c r="E196" s="77"/>
      <c r="F196" s="76"/>
      <c r="G196" s="76"/>
      <c r="H196" s="76"/>
      <c r="I196" s="523">
        <v>39788</v>
      </c>
      <c r="J196" s="524">
        <v>59780</v>
      </c>
      <c r="K196" s="76"/>
      <c r="L196" s="76"/>
      <c r="M196" s="76"/>
      <c r="N196" s="76"/>
      <c r="O196" s="76"/>
      <c r="P196" s="76"/>
      <c r="Q196" s="76"/>
    </row>
    <row r="197" spans="1:17">
      <c r="A197" s="76"/>
      <c r="B197" s="90"/>
      <c r="C197" s="522" t="s">
        <v>915</v>
      </c>
      <c r="D197" s="77"/>
      <c r="E197" s="77"/>
      <c r="F197" s="76"/>
      <c r="G197" s="76"/>
      <c r="H197" s="76"/>
      <c r="I197" s="523">
        <v>39787</v>
      </c>
      <c r="J197" s="524">
        <v>75563</v>
      </c>
      <c r="K197" s="76"/>
      <c r="L197" s="76"/>
      <c r="M197" s="76"/>
      <c r="N197" s="76"/>
      <c r="O197" s="76"/>
      <c r="P197" s="76"/>
      <c r="Q197" s="76"/>
    </row>
    <row r="198" spans="1:17">
      <c r="A198" s="76"/>
      <c r="B198" s="90"/>
      <c r="C198" s="522" t="s">
        <v>916</v>
      </c>
      <c r="D198" s="77"/>
      <c r="E198" s="77"/>
      <c r="F198" s="76"/>
      <c r="G198" s="76"/>
      <c r="H198" s="76"/>
      <c r="I198" s="523">
        <v>39787</v>
      </c>
      <c r="J198" s="524">
        <v>15781</v>
      </c>
      <c r="K198" s="76"/>
      <c r="L198" s="76"/>
      <c r="M198" s="76"/>
      <c r="N198" s="76"/>
      <c r="O198" s="76"/>
      <c r="P198" s="76"/>
      <c r="Q198" s="76"/>
    </row>
    <row r="199" spans="1:17">
      <c r="A199" s="76"/>
      <c r="B199" s="90"/>
      <c r="C199" s="522" t="s">
        <v>917</v>
      </c>
      <c r="D199" s="526"/>
      <c r="E199" s="526"/>
      <c r="F199" s="76"/>
      <c r="G199" s="76"/>
      <c r="H199" s="76"/>
      <c r="I199" s="76"/>
      <c r="J199" s="76"/>
      <c r="K199" s="76"/>
      <c r="L199" s="76"/>
      <c r="M199" s="76"/>
      <c r="N199" s="76"/>
      <c r="O199" s="76"/>
      <c r="P199" s="76"/>
      <c r="Q199" s="76"/>
    </row>
    <row r="200" spans="1:17" ht="20.100000000000001" customHeight="1">
      <c r="B200" s="77"/>
      <c r="C200" s="77"/>
      <c r="D200" s="77"/>
      <c r="E200" s="431"/>
      <c r="F200" s="431"/>
      <c r="G200" s="77"/>
      <c r="H200" s="77"/>
      <c r="I200" s="77"/>
      <c r="J200" s="77"/>
      <c r="K200" s="77"/>
      <c r="L200" s="76"/>
      <c r="M200" s="76"/>
      <c r="N200" s="76"/>
      <c r="O200" s="76"/>
      <c r="P200" s="76"/>
      <c r="Q200" s="76"/>
    </row>
    <row r="201" spans="1:17" ht="20.100000000000001" customHeight="1">
      <c r="B201" s="77"/>
      <c r="C201" s="527" t="s">
        <v>918</v>
      </c>
      <c r="D201" s="77"/>
      <c r="E201" s="431"/>
      <c r="F201" s="431"/>
      <c r="G201" s="77"/>
      <c r="H201" s="77"/>
      <c r="I201" s="77"/>
      <c r="J201" s="77"/>
      <c r="K201" s="77"/>
      <c r="L201" s="76"/>
      <c r="M201" s="76"/>
      <c r="N201" s="76"/>
      <c r="O201" s="76"/>
      <c r="P201" s="76"/>
      <c r="Q201" s="76"/>
    </row>
    <row r="202" spans="1:17" ht="20.100000000000001" customHeight="1">
      <c r="B202" s="77"/>
      <c r="C202" s="77"/>
      <c r="D202" s="77"/>
      <c r="E202" s="431"/>
      <c r="F202" s="431"/>
      <c r="G202" s="77"/>
      <c r="H202" s="77"/>
      <c r="I202" s="77"/>
      <c r="J202" s="77"/>
      <c r="K202" s="77"/>
      <c r="L202" s="76"/>
      <c r="M202" s="76"/>
      <c r="N202" s="76"/>
      <c r="O202" s="76"/>
      <c r="P202" s="76"/>
      <c r="Q202" s="76"/>
    </row>
    <row r="203" spans="1:17" ht="20.100000000000001" customHeight="1">
      <c r="B203" s="77"/>
      <c r="C203" s="77"/>
      <c r="D203" s="77"/>
      <c r="E203" s="431"/>
      <c r="F203" s="431"/>
      <c r="G203" s="77"/>
      <c r="H203" s="77"/>
      <c r="I203" s="77"/>
      <c r="J203" s="77"/>
      <c r="K203" s="77"/>
      <c r="L203" s="76"/>
      <c r="M203" s="76"/>
      <c r="N203" s="76"/>
      <c r="O203" s="76"/>
      <c r="P203" s="76"/>
      <c r="Q203" s="76"/>
    </row>
    <row r="204" spans="1:17" ht="20.100000000000001" customHeight="1">
      <c r="B204" s="77"/>
      <c r="C204" s="77"/>
      <c r="D204" s="77"/>
      <c r="E204" s="431"/>
      <c r="F204" s="431"/>
      <c r="G204" s="77"/>
      <c r="H204" s="77"/>
      <c r="I204" s="77"/>
      <c r="J204" s="77"/>
      <c r="K204" s="77"/>
      <c r="L204" s="76"/>
      <c r="M204" s="76"/>
      <c r="N204" s="76"/>
      <c r="O204" s="76"/>
      <c r="P204" s="76"/>
      <c r="Q204" s="76"/>
    </row>
    <row r="205" spans="1:17" ht="20.100000000000001" customHeight="1">
      <c r="B205" s="77"/>
      <c r="C205" s="77"/>
      <c r="D205" s="77"/>
      <c r="E205" s="431"/>
      <c r="F205" s="431"/>
      <c r="G205" s="77"/>
      <c r="H205" s="77"/>
      <c r="I205" s="77"/>
      <c r="J205" s="77"/>
      <c r="K205" s="77"/>
      <c r="L205" s="76"/>
      <c r="M205" s="76"/>
      <c r="N205" s="76"/>
      <c r="O205" s="76"/>
      <c r="P205" s="76"/>
      <c r="Q205" s="76"/>
    </row>
    <row r="206" spans="1:17" ht="20.100000000000001" customHeight="1">
      <c r="B206" s="77"/>
      <c r="C206" s="77"/>
      <c r="D206" s="77"/>
      <c r="E206" s="431"/>
      <c r="F206" s="431"/>
      <c r="G206" s="77"/>
      <c r="H206" s="77"/>
      <c r="I206" s="77"/>
      <c r="J206" s="77"/>
      <c r="K206" s="77"/>
      <c r="L206" s="76"/>
      <c r="M206" s="76"/>
      <c r="N206" s="76"/>
      <c r="O206" s="76"/>
      <c r="P206" s="76"/>
      <c r="Q206" s="76"/>
    </row>
    <row r="207" spans="1:17" ht="20.100000000000001" customHeight="1">
      <c r="B207" s="77"/>
      <c r="C207" s="77"/>
      <c r="D207" s="77"/>
      <c r="E207" s="431"/>
      <c r="F207" s="431"/>
      <c r="G207" s="77"/>
      <c r="H207" s="77"/>
      <c r="I207" s="77"/>
      <c r="J207" s="77"/>
      <c r="K207" s="77"/>
      <c r="L207" s="76"/>
      <c r="M207" s="76"/>
      <c r="N207" s="76"/>
      <c r="O207" s="76"/>
      <c r="P207" s="76"/>
      <c r="Q207" s="76"/>
    </row>
    <row r="208" spans="1:17" ht="20.100000000000001" customHeight="1">
      <c r="B208" s="77"/>
      <c r="C208" s="77"/>
      <c r="D208" s="77"/>
      <c r="E208" s="431"/>
      <c r="F208" s="431"/>
      <c r="G208" s="77"/>
      <c r="H208" s="77"/>
      <c r="I208" s="77"/>
      <c r="J208" s="77"/>
      <c r="K208" s="77"/>
      <c r="L208" s="76"/>
      <c r="M208" s="76"/>
      <c r="N208" s="76"/>
      <c r="O208" s="76"/>
      <c r="P208" s="76"/>
      <c r="Q208" s="76"/>
    </row>
    <row r="209" spans="1:1310" ht="20.100000000000001" customHeight="1">
      <c r="B209" s="77"/>
      <c r="C209" s="77"/>
      <c r="D209" s="77"/>
      <c r="E209" s="431"/>
      <c r="F209" s="431"/>
      <c r="G209" s="77"/>
      <c r="H209" s="77"/>
      <c r="I209" s="77"/>
      <c r="J209" s="77"/>
      <c r="K209" s="77"/>
      <c r="L209" s="76"/>
      <c r="M209" s="76"/>
      <c r="N209" s="76"/>
      <c r="O209" s="76"/>
      <c r="P209" s="76"/>
      <c r="Q209" s="76"/>
    </row>
    <row r="210" spans="1:1310" ht="20.100000000000001" customHeight="1">
      <c r="B210" s="77"/>
      <c r="C210" s="77"/>
      <c r="D210" s="77"/>
      <c r="E210" s="431"/>
      <c r="F210" s="431"/>
      <c r="G210" s="77"/>
      <c r="H210" s="77"/>
      <c r="I210" s="77"/>
      <c r="J210" s="77"/>
      <c r="K210" s="77"/>
      <c r="L210" s="76"/>
      <c r="M210" s="76"/>
      <c r="N210" s="76"/>
      <c r="O210" s="76"/>
      <c r="P210" s="76"/>
      <c r="Q210" s="76"/>
    </row>
    <row r="211" spans="1:1310" ht="20.100000000000001" customHeight="1">
      <c r="B211" s="77"/>
      <c r="C211" s="77"/>
      <c r="D211" s="77"/>
      <c r="E211" s="431"/>
      <c r="F211" s="431"/>
      <c r="G211" s="77"/>
      <c r="H211" s="77"/>
      <c r="I211" s="77"/>
      <c r="J211" s="77"/>
      <c r="K211" s="77"/>
      <c r="L211" s="76"/>
      <c r="M211" s="76"/>
      <c r="N211" s="76"/>
      <c r="O211" s="76"/>
      <c r="P211" s="76"/>
      <c r="Q211" s="76"/>
    </row>
    <row r="212" spans="1:1310" ht="20.100000000000001" customHeight="1">
      <c r="B212" s="77"/>
      <c r="C212" s="77"/>
      <c r="D212" s="77"/>
      <c r="E212" s="431"/>
      <c r="F212" s="431"/>
      <c r="G212" s="77"/>
      <c r="H212" s="77"/>
      <c r="I212" s="77"/>
      <c r="J212" s="77"/>
      <c r="K212" s="77"/>
      <c r="L212" s="76"/>
      <c r="M212" s="76"/>
      <c r="N212" s="76"/>
      <c r="O212" s="76"/>
      <c r="P212" s="76"/>
      <c r="Q212" s="76"/>
    </row>
    <row r="213" spans="1:1310" ht="20.100000000000001" customHeight="1">
      <c r="B213" s="77"/>
      <c r="C213" s="77"/>
      <c r="D213" s="77"/>
      <c r="E213" s="431"/>
      <c r="F213" s="431"/>
      <c r="G213" s="77"/>
      <c r="H213" s="77"/>
      <c r="I213" s="77"/>
      <c r="J213" s="77"/>
      <c r="K213" s="77"/>
      <c r="L213" s="76"/>
      <c r="M213" s="76"/>
      <c r="N213" s="76"/>
      <c r="O213" s="76"/>
      <c r="P213" s="76"/>
      <c r="Q213" s="76"/>
    </row>
    <row r="214" spans="1:1310" s="532" customFormat="1" ht="23.25" customHeight="1">
      <c r="A214" s="528">
        <v>1</v>
      </c>
      <c r="B214" s="6070" t="s">
        <v>919</v>
      </c>
      <c r="C214" s="6070"/>
      <c r="D214" s="6070"/>
      <c r="E214" s="6070"/>
      <c r="F214" s="6070"/>
      <c r="G214" s="6070"/>
      <c r="H214" s="6070"/>
      <c r="I214" s="6070"/>
      <c r="J214" s="6070"/>
      <c r="K214" s="6070"/>
      <c r="L214" s="6070"/>
      <c r="M214" s="6070"/>
      <c r="N214" s="6070"/>
      <c r="O214" s="6070"/>
      <c r="P214" s="6070"/>
      <c r="Q214" s="6070"/>
      <c r="R214" s="529"/>
      <c r="S214" s="529"/>
      <c r="T214" s="529"/>
      <c r="U214" s="529"/>
      <c r="V214" s="529"/>
      <c r="W214" s="529"/>
      <c r="X214" s="529"/>
      <c r="Y214" s="529"/>
      <c r="Z214" s="529"/>
      <c r="AA214" s="529"/>
      <c r="AB214" s="529"/>
      <c r="AC214" s="529"/>
      <c r="AD214" s="530"/>
      <c r="AE214" s="530"/>
      <c r="AF214" s="530"/>
      <c r="AG214" s="530"/>
      <c r="AH214" s="530"/>
      <c r="AI214" s="530"/>
      <c r="AJ214" s="530"/>
      <c r="AK214" s="530"/>
      <c r="AL214" s="530"/>
      <c r="AM214" s="530"/>
      <c r="AN214" s="530"/>
      <c r="AO214" s="530"/>
      <c r="AP214" s="530"/>
      <c r="AQ214" s="530"/>
      <c r="AR214" s="530"/>
      <c r="AS214" s="530"/>
      <c r="AT214" s="530"/>
      <c r="AU214" s="530"/>
      <c r="AV214" s="531"/>
      <c r="AW214" s="531"/>
      <c r="AX214" s="531"/>
      <c r="AY214" s="531"/>
      <c r="AZ214" s="531"/>
      <c r="BA214" s="531"/>
      <c r="BB214" s="531"/>
      <c r="BC214" s="531"/>
      <c r="BD214" s="531"/>
      <c r="BE214" s="531"/>
      <c r="BF214" s="531"/>
      <c r="BG214" s="531"/>
      <c r="BH214" s="531"/>
      <c r="BI214" s="531"/>
      <c r="BJ214" s="531"/>
      <c r="BK214" s="531"/>
      <c r="BL214" s="531"/>
      <c r="BM214" s="531"/>
      <c r="BN214" s="531"/>
      <c r="BO214" s="531"/>
      <c r="BP214" s="531"/>
      <c r="BQ214" s="531"/>
      <c r="BR214" s="531"/>
      <c r="BS214" s="531"/>
      <c r="BT214" s="531"/>
      <c r="BU214" s="531"/>
      <c r="BV214" s="531"/>
      <c r="BW214" s="531"/>
      <c r="BX214" s="531"/>
      <c r="BY214" s="531"/>
      <c r="BZ214" s="531"/>
      <c r="CA214" s="531"/>
      <c r="CB214" s="531"/>
      <c r="CC214" s="531"/>
      <c r="CD214" s="531"/>
      <c r="CE214" s="531"/>
      <c r="CF214" s="531"/>
      <c r="CG214" s="531"/>
      <c r="CH214" s="531"/>
      <c r="CI214" s="531"/>
      <c r="CJ214" s="531"/>
      <c r="CK214" s="531"/>
      <c r="CL214" s="531"/>
      <c r="CM214" s="531"/>
      <c r="CN214" s="531"/>
      <c r="CO214" s="531"/>
      <c r="CP214" s="531"/>
      <c r="CQ214" s="531"/>
      <c r="CR214" s="531"/>
      <c r="CS214" s="531"/>
      <c r="CT214" s="531"/>
      <c r="CU214" s="531"/>
      <c r="CV214" s="531"/>
      <c r="CW214" s="531"/>
      <c r="CX214" s="531"/>
      <c r="CY214" s="531"/>
      <c r="CZ214" s="531"/>
      <c r="DA214" s="531"/>
      <c r="DB214" s="531"/>
      <c r="DC214" s="531"/>
      <c r="DD214" s="531"/>
      <c r="DE214" s="531"/>
      <c r="DF214" s="531"/>
      <c r="DG214" s="531"/>
      <c r="DH214" s="531"/>
      <c r="DI214" s="531"/>
      <c r="DJ214" s="531"/>
      <c r="DK214" s="531"/>
      <c r="DL214" s="531"/>
      <c r="DM214" s="531"/>
      <c r="DN214" s="531"/>
      <c r="DO214" s="531"/>
      <c r="DP214" s="531"/>
      <c r="DQ214" s="531"/>
      <c r="DR214" s="531"/>
      <c r="DS214" s="531"/>
      <c r="DT214" s="531"/>
      <c r="DU214" s="531"/>
      <c r="DV214" s="531"/>
      <c r="DW214" s="531"/>
      <c r="DX214" s="531"/>
      <c r="DY214" s="531"/>
      <c r="DZ214" s="531"/>
      <c r="EA214" s="531"/>
      <c r="EB214" s="531"/>
      <c r="EC214" s="531"/>
      <c r="ED214" s="531"/>
      <c r="EE214" s="531"/>
      <c r="EF214" s="531"/>
      <c r="EG214" s="531"/>
      <c r="EH214" s="531"/>
      <c r="EI214" s="531"/>
      <c r="EJ214" s="531"/>
      <c r="EK214" s="531"/>
      <c r="EL214" s="531"/>
      <c r="EM214" s="531"/>
      <c r="EN214" s="531"/>
      <c r="EO214" s="531"/>
      <c r="EP214" s="531"/>
      <c r="EQ214" s="531"/>
      <c r="ER214" s="531"/>
      <c r="ES214" s="531"/>
      <c r="ET214" s="531"/>
      <c r="EU214" s="531"/>
      <c r="EV214" s="531"/>
      <c r="EW214" s="531"/>
      <c r="EX214" s="531"/>
      <c r="EY214" s="531"/>
      <c r="EZ214" s="531"/>
      <c r="FA214" s="531"/>
      <c r="FB214" s="531"/>
      <c r="FC214" s="531"/>
      <c r="FD214" s="531"/>
      <c r="FE214" s="531"/>
      <c r="FF214" s="531"/>
      <c r="FG214" s="531"/>
      <c r="FH214" s="531"/>
      <c r="FI214" s="531"/>
      <c r="FJ214" s="531"/>
      <c r="FK214" s="531"/>
      <c r="FL214" s="531"/>
      <c r="FM214" s="531"/>
      <c r="FN214" s="531"/>
      <c r="FO214" s="531"/>
      <c r="FP214" s="531"/>
      <c r="FQ214" s="531"/>
      <c r="FR214" s="531"/>
      <c r="FS214" s="531"/>
      <c r="FT214" s="531"/>
      <c r="FU214" s="531"/>
      <c r="FV214" s="531"/>
      <c r="FW214" s="531"/>
      <c r="FX214" s="531"/>
      <c r="FY214" s="531"/>
      <c r="FZ214" s="531"/>
      <c r="GA214" s="531"/>
      <c r="GB214" s="531"/>
      <c r="GC214" s="531"/>
      <c r="GD214" s="531"/>
      <c r="GE214" s="531"/>
      <c r="GF214" s="531"/>
      <c r="GG214" s="531"/>
      <c r="GH214" s="531"/>
      <c r="GI214" s="531"/>
      <c r="GJ214" s="531"/>
      <c r="GK214" s="531"/>
      <c r="GL214" s="531"/>
      <c r="GM214" s="531"/>
      <c r="GN214" s="531"/>
      <c r="GO214" s="531"/>
      <c r="GP214" s="531"/>
      <c r="GQ214" s="531"/>
      <c r="GR214" s="531"/>
      <c r="GS214" s="531"/>
      <c r="GT214" s="531"/>
      <c r="GU214" s="531"/>
      <c r="GV214" s="531"/>
      <c r="GW214" s="531"/>
      <c r="GX214" s="531"/>
      <c r="GY214" s="531"/>
      <c r="GZ214" s="531"/>
      <c r="HA214" s="531"/>
      <c r="HB214" s="531"/>
      <c r="HC214" s="531"/>
      <c r="HD214" s="531"/>
      <c r="HE214" s="531"/>
      <c r="HF214" s="531"/>
      <c r="HG214" s="531"/>
      <c r="HH214" s="531"/>
      <c r="HI214" s="531"/>
      <c r="HJ214" s="531"/>
      <c r="HK214" s="531"/>
      <c r="HL214" s="531"/>
      <c r="HM214" s="531"/>
      <c r="HN214" s="531"/>
      <c r="HO214" s="531"/>
      <c r="HP214" s="531"/>
      <c r="HQ214" s="531"/>
      <c r="HR214" s="531"/>
      <c r="HS214" s="531"/>
      <c r="HT214" s="531"/>
      <c r="HU214" s="531"/>
      <c r="HV214" s="531"/>
      <c r="HW214" s="531"/>
      <c r="HX214" s="531"/>
      <c r="HY214" s="531"/>
      <c r="HZ214" s="531"/>
      <c r="IA214" s="531"/>
      <c r="IB214" s="531"/>
      <c r="IC214" s="531"/>
      <c r="ID214" s="531"/>
      <c r="IE214" s="531"/>
      <c r="IF214" s="531"/>
      <c r="IG214" s="531"/>
      <c r="IH214" s="531"/>
      <c r="II214" s="531"/>
      <c r="IJ214" s="531"/>
      <c r="IK214" s="531"/>
      <c r="IL214" s="531"/>
      <c r="IM214" s="531"/>
      <c r="IN214" s="531"/>
      <c r="IO214" s="531"/>
      <c r="IP214" s="531"/>
      <c r="IQ214" s="531"/>
      <c r="IR214" s="531"/>
      <c r="IS214" s="531"/>
      <c r="IT214" s="531"/>
      <c r="IU214" s="531"/>
      <c r="IV214" s="531"/>
      <c r="IW214" s="531"/>
      <c r="IX214" s="531"/>
      <c r="IY214" s="531"/>
      <c r="IZ214" s="531"/>
      <c r="JA214" s="531"/>
      <c r="JB214" s="531"/>
      <c r="JC214" s="531"/>
      <c r="JD214" s="531"/>
      <c r="JE214" s="531"/>
      <c r="JF214" s="531"/>
      <c r="JG214" s="531"/>
      <c r="JH214" s="531"/>
      <c r="JI214" s="531"/>
      <c r="JJ214" s="531"/>
      <c r="JK214" s="531"/>
      <c r="JL214" s="531"/>
      <c r="JM214" s="531"/>
      <c r="JN214" s="531"/>
      <c r="JO214" s="531"/>
      <c r="JP214" s="531"/>
      <c r="JQ214" s="531"/>
      <c r="JR214" s="531"/>
      <c r="JS214" s="531"/>
      <c r="JT214" s="531"/>
      <c r="JU214" s="531"/>
      <c r="JV214" s="531"/>
      <c r="JW214" s="531"/>
      <c r="JX214" s="531"/>
      <c r="JY214" s="531"/>
      <c r="JZ214" s="531"/>
      <c r="KA214" s="531"/>
      <c r="KB214" s="531"/>
      <c r="KC214" s="531"/>
      <c r="KD214" s="531"/>
      <c r="KE214" s="531"/>
      <c r="KF214" s="531"/>
      <c r="KG214" s="531"/>
      <c r="KH214" s="531"/>
      <c r="KI214" s="531"/>
      <c r="KJ214" s="531"/>
      <c r="KK214" s="531"/>
      <c r="KL214" s="531"/>
      <c r="KM214" s="531"/>
      <c r="KN214" s="531"/>
      <c r="KO214" s="531"/>
      <c r="KP214" s="531"/>
      <c r="KQ214" s="531"/>
      <c r="KR214" s="531"/>
      <c r="KS214" s="531"/>
      <c r="KT214" s="531"/>
      <c r="KU214" s="531"/>
      <c r="KV214" s="531"/>
      <c r="KW214" s="531"/>
      <c r="KX214" s="531"/>
      <c r="KY214" s="531"/>
      <c r="KZ214" s="531"/>
      <c r="LA214" s="531"/>
      <c r="LB214" s="531"/>
      <c r="LC214" s="531"/>
      <c r="LD214" s="531"/>
      <c r="LE214" s="531"/>
      <c r="LF214" s="531"/>
      <c r="LG214" s="531"/>
      <c r="LH214" s="531"/>
      <c r="LI214" s="531"/>
      <c r="LJ214" s="531"/>
      <c r="LK214" s="531"/>
      <c r="LL214" s="531"/>
      <c r="LM214" s="531"/>
      <c r="LN214" s="531"/>
      <c r="LO214" s="531"/>
      <c r="LP214" s="531"/>
      <c r="LQ214" s="531"/>
      <c r="LR214" s="531"/>
      <c r="LS214" s="531"/>
      <c r="LT214" s="531"/>
      <c r="LU214" s="531"/>
      <c r="LV214" s="531"/>
      <c r="LW214" s="531"/>
      <c r="LX214" s="531"/>
      <c r="LY214" s="531"/>
      <c r="LZ214" s="531"/>
      <c r="MA214" s="531"/>
      <c r="MB214" s="531"/>
      <c r="MC214" s="531"/>
      <c r="MD214" s="531"/>
      <c r="ME214" s="531"/>
      <c r="MF214" s="531"/>
      <c r="MG214" s="531"/>
      <c r="MH214" s="531"/>
      <c r="MI214" s="531"/>
      <c r="MJ214" s="531"/>
      <c r="MK214" s="531"/>
      <c r="ML214" s="531"/>
      <c r="MM214" s="531"/>
      <c r="MN214" s="531"/>
      <c r="MO214" s="531"/>
      <c r="MP214" s="531"/>
      <c r="MQ214" s="531"/>
      <c r="MR214" s="531"/>
      <c r="MS214" s="531"/>
      <c r="MT214" s="531"/>
      <c r="MU214" s="531"/>
      <c r="MV214" s="531"/>
      <c r="MW214" s="531"/>
      <c r="MX214" s="531"/>
      <c r="MY214" s="531"/>
      <c r="MZ214" s="531"/>
      <c r="NA214" s="531"/>
      <c r="NB214" s="531"/>
      <c r="NC214" s="531"/>
      <c r="ND214" s="531"/>
      <c r="NE214" s="531"/>
      <c r="NF214" s="531"/>
      <c r="NG214" s="531"/>
      <c r="NH214" s="531"/>
      <c r="NI214" s="531"/>
      <c r="NJ214" s="531"/>
      <c r="NK214" s="531"/>
      <c r="NL214" s="531"/>
      <c r="NM214" s="531"/>
      <c r="NN214" s="531"/>
      <c r="NO214" s="531"/>
      <c r="NP214" s="531"/>
      <c r="NQ214" s="531"/>
      <c r="NR214" s="531"/>
      <c r="NS214" s="531"/>
      <c r="NT214" s="531"/>
      <c r="NU214" s="531"/>
      <c r="NV214" s="531"/>
      <c r="NW214" s="531"/>
      <c r="NX214" s="531"/>
      <c r="NY214" s="531"/>
      <c r="NZ214" s="531"/>
      <c r="OA214" s="531"/>
      <c r="OB214" s="531"/>
      <c r="OC214" s="531"/>
      <c r="OD214" s="531"/>
      <c r="OE214" s="531"/>
      <c r="OF214" s="531"/>
      <c r="OG214" s="531"/>
      <c r="OH214" s="531"/>
      <c r="OI214" s="531"/>
      <c r="OJ214" s="531"/>
      <c r="OK214" s="531"/>
      <c r="OL214" s="531"/>
      <c r="OM214" s="531"/>
      <c r="ON214" s="531"/>
      <c r="OO214" s="531"/>
      <c r="OP214" s="531"/>
      <c r="OQ214" s="531"/>
      <c r="OR214" s="531"/>
      <c r="OS214" s="531"/>
      <c r="OT214" s="531"/>
      <c r="OU214" s="531"/>
      <c r="OV214" s="531"/>
      <c r="OW214" s="531"/>
      <c r="OX214" s="531"/>
      <c r="OY214" s="531"/>
      <c r="OZ214" s="531"/>
      <c r="PA214" s="531"/>
      <c r="PB214" s="531"/>
      <c r="PC214" s="531"/>
      <c r="PD214" s="531"/>
      <c r="PE214" s="531"/>
      <c r="PF214" s="531"/>
      <c r="PG214" s="531"/>
      <c r="PH214" s="531"/>
      <c r="PI214" s="531"/>
      <c r="PJ214" s="531"/>
      <c r="PK214" s="531"/>
      <c r="PL214" s="531"/>
      <c r="PM214" s="531"/>
      <c r="PN214" s="531"/>
      <c r="PO214" s="531"/>
      <c r="PP214" s="531"/>
      <c r="PQ214" s="531"/>
      <c r="PR214" s="531"/>
      <c r="PS214" s="531"/>
      <c r="PT214" s="531"/>
      <c r="PU214" s="531"/>
      <c r="PV214" s="531"/>
      <c r="PW214" s="531"/>
      <c r="PX214" s="531"/>
      <c r="PY214" s="531"/>
      <c r="PZ214" s="531"/>
      <c r="QA214" s="531"/>
      <c r="QB214" s="531"/>
      <c r="QC214" s="531"/>
      <c r="QD214" s="531"/>
      <c r="QE214" s="531"/>
      <c r="QF214" s="531"/>
      <c r="QG214" s="531"/>
      <c r="QH214" s="531"/>
      <c r="QI214" s="531"/>
      <c r="QJ214" s="531"/>
      <c r="QK214" s="531"/>
      <c r="QL214" s="531"/>
      <c r="QM214" s="531"/>
      <c r="QN214" s="531"/>
      <c r="QO214" s="531"/>
      <c r="QP214" s="531"/>
      <c r="QQ214" s="531"/>
      <c r="QR214" s="531"/>
      <c r="QS214" s="531"/>
      <c r="QT214" s="531"/>
      <c r="QU214" s="531"/>
      <c r="QV214" s="531"/>
      <c r="QW214" s="531"/>
      <c r="QX214" s="531"/>
      <c r="QY214" s="531"/>
      <c r="QZ214" s="531"/>
      <c r="RA214" s="531"/>
      <c r="RB214" s="531"/>
      <c r="RC214" s="531"/>
      <c r="RD214" s="531"/>
      <c r="RE214" s="531"/>
      <c r="RF214" s="531"/>
      <c r="RG214" s="531"/>
      <c r="RH214" s="531"/>
      <c r="RI214" s="531"/>
      <c r="RJ214" s="531"/>
      <c r="RK214" s="531"/>
      <c r="RL214" s="531"/>
      <c r="RM214" s="531"/>
      <c r="RN214" s="531"/>
      <c r="RO214" s="531"/>
      <c r="RP214" s="531"/>
      <c r="RQ214" s="531"/>
      <c r="RR214" s="531"/>
      <c r="RS214" s="531"/>
      <c r="RT214" s="531"/>
      <c r="RU214" s="531"/>
      <c r="RV214" s="531"/>
      <c r="RW214" s="531"/>
      <c r="RX214" s="531"/>
      <c r="RY214" s="531"/>
      <c r="RZ214" s="531"/>
      <c r="SA214" s="531"/>
      <c r="SB214" s="531"/>
      <c r="SC214" s="531"/>
      <c r="SD214" s="531"/>
      <c r="SE214" s="531"/>
      <c r="SF214" s="531"/>
      <c r="SG214" s="531"/>
      <c r="SH214" s="531"/>
      <c r="SI214" s="531"/>
      <c r="SJ214" s="531"/>
      <c r="SK214" s="531"/>
      <c r="SL214" s="531"/>
      <c r="SM214" s="531"/>
      <c r="SN214" s="531"/>
      <c r="SO214" s="531"/>
      <c r="SP214" s="531"/>
      <c r="SQ214" s="531"/>
      <c r="SR214" s="531"/>
      <c r="SS214" s="531"/>
      <c r="ST214" s="531"/>
      <c r="SU214" s="531"/>
      <c r="SV214" s="531"/>
      <c r="SW214" s="531"/>
      <c r="SX214" s="531"/>
      <c r="SY214" s="531"/>
      <c r="SZ214" s="531"/>
      <c r="TA214" s="531"/>
      <c r="TB214" s="531"/>
      <c r="TC214" s="531"/>
      <c r="TD214" s="531"/>
      <c r="TE214" s="531"/>
      <c r="TF214" s="531"/>
      <c r="TG214" s="531"/>
      <c r="TH214" s="531"/>
      <c r="TI214" s="531"/>
      <c r="TJ214" s="531"/>
      <c r="TK214" s="531"/>
      <c r="TL214" s="531"/>
      <c r="TM214" s="531"/>
      <c r="TN214" s="531"/>
      <c r="TO214" s="531"/>
      <c r="TP214" s="531"/>
      <c r="TQ214" s="531"/>
      <c r="TR214" s="531"/>
      <c r="TS214" s="531"/>
      <c r="TT214" s="531"/>
      <c r="TU214" s="531"/>
      <c r="TV214" s="531"/>
      <c r="TW214" s="531"/>
      <c r="TX214" s="531"/>
      <c r="TY214" s="531"/>
      <c r="TZ214" s="531"/>
      <c r="UA214" s="531"/>
      <c r="UB214" s="531"/>
      <c r="UC214" s="531"/>
      <c r="UD214" s="531"/>
      <c r="UE214" s="531"/>
      <c r="UF214" s="531"/>
      <c r="UG214" s="531"/>
      <c r="UH214" s="531"/>
      <c r="UI214" s="531"/>
      <c r="UJ214" s="531"/>
      <c r="UK214" s="531"/>
      <c r="UL214" s="531"/>
      <c r="UM214" s="531"/>
      <c r="UN214" s="531"/>
      <c r="UO214" s="531"/>
      <c r="UP214" s="531"/>
      <c r="UQ214" s="531"/>
      <c r="UR214" s="531"/>
      <c r="US214" s="531"/>
      <c r="UT214" s="531"/>
      <c r="UU214" s="531"/>
      <c r="UV214" s="531"/>
      <c r="UW214" s="531"/>
      <c r="UX214" s="531"/>
      <c r="UY214" s="531"/>
      <c r="UZ214" s="531"/>
      <c r="VA214" s="531"/>
      <c r="VB214" s="531"/>
      <c r="VC214" s="531"/>
      <c r="VD214" s="531"/>
      <c r="VE214" s="531"/>
      <c r="VF214" s="531"/>
      <c r="VG214" s="531"/>
      <c r="VH214" s="531"/>
      <c r="VI214" s="531"/>
      <c r="VJ214" s="531"/>
      <c r="VK214" s="531"/>
      <c r="VL214" s="531"/>
      <c r="VM214" s="531"/>
      <c r="VN214" s="531"/>
      <c r="VO214" s="531"/>
      <c r="VP214" s="531"/>
      <c r="VQ214" s="531"/>
      <c r="VR214" s="531"/>
      <c r="VS214" s="531"/>
      <c r="VT214" s="531"/>
      <c r="VU214" s="531"/>
      <c r="VV214" s="531"/>
      <c r="VW214" s="531"/>
      <c r="VX214" s="531"/>
      <c r="VY214" s="531"/>
      <c r="VZ214" s="531"/>
      <c r="WA214" s="531"/>
      <c r="WB214" s="531"/>
      <c r="WC214" s="531"/>
      <c r="WD214" s="531"/>
      <c r="WE214" s="531"/>
      <c r="WF214" s="531"/>
      <c r="WG214" s="531"/>
      <c r="WH214" s="531"/>
      <c r="WI214" s="531"/>
      <c r="WJ214" s="531"/>
      <c r="WK214" s="531"/>
      <c r="WL214" s="531"/>
      <c r="WM214" s="531"/>
      <c r="WN214" s="531"/>
      <c r="WO214" s="531"/>
      <c r="WP214" s="531"/>
      <c r="WQ214" s="531"/>
      <c r="WR214" s="531"/>
      <c r="WS214" s="531"/>
      <c r="WT214" s="531"/>
      <c r="WU214" s="531"/>
      <c r="WV214" s="531"/>
      <c r="WW214" s="531"/>
      <c r="WX214" s="531"/>
      <c r="WY214" s="531"/>
      <c r="WZ214" s="531"/>
      <c r="XA214" s="531"/>
      <c r="XB214" s="531"/>
      <c r="XC214" s="531"/>
      <c r="XD214" s="531"/>
      <c r="XE214" s="531"/>
      <c r="XF214" s="531"/>
      <c r="XG214" s="531"/>
      <c r="XH214" s="531"/>
      <c r="XI214" s="531"/>
      <c r="XJ214" s="531"/>
      <c r="XK214" s="531"/>
      <c r="XL214" s="531"/>
      <c r="XM214" s="531"/>
      <c r="XN214" s="531"/>
      <c r="XO214" s="531"/>
      <c r="XP214" s="531"/>
      <c r="XQ214" s="531"/>
      <c r="XR214" s="531"/>
      <c r="XS214" s="531"/>
      <c r="XT214" s="531"/>
      <c r="XU214" s="531"/>
      <c r="XV214" s="531"/>
      <c r="XW214" s="531"/>
      <c r="XX214" s="531"/>
      <c r="XY214" s="531"/>
      <c r="XZ214" s="531"/>
      <c r="YA214" s="531"/>
      <c r="YB214" s="531"/>
      <c r="YC214" s="531"/>
      <c r="YD214" s="531"/>
      <c r="YE214" s="531"/>
      <c r="YF214" s="531"/>
      <c r="YG214" s="531"/>
      <c r="YH214" s="531"/>
      <c r="YI214" s="531"/>
      <c r="YJ214" s="531"/>
      <c r="YK214" s="531"/>
      <c r="YL214" s="531"/>
      <c r="YM214" s="531"/>
      <c r="YN214" s="531"/>
      <c r="YO214" s="531"/>
      <c r="YP214" s="531"/>
      <c r="YQ214" s="531"/>
      <c r="YR214" s="531"/>
      <c r="YS214" s="531"/>
      <c r="YT214" s="531"/>
      <c r="YU214" s="531"/>
      <c r="YV214" s="531"/>
      <c r="YW214" s="531"/>
      <c r="YX214" s="531"/>
      <c r="YY214" s="531"/>
      <c r="YZ214" s="531"/>
      <c r="ZA214" s="531"/>
      <c r="ZB214" s="531"/>
      <c r="ZC214" s="531"/>
      <c r="ZD214" s="531"/>
      <c r="ZE214" s="531"/>
      <c r="ZF214" s="531"/>
      <c r="ZG214" s="531"/>
      <c r="ZH214" s="531"/>
      <c r="ZI214" s="531"/>
      <c r="ZJ214" s="531"/>
      <c r="ZK214" s="531"/>
      <c r="ZL214" s="531"/>
      <c r="ZM214" s="531"/>
      <c r="ZN214" s="531"/>
      <c r="ZO214" s="531"/>
      <c r="ZP214" s="531"/>
      <c r="ZQ214" s="531"/>
      <c r="ZR214" s="531"/>
      <c r="ZS214" s="531"/>
      <c r="ZT214" s="531"/>
      <c r="ZU214" s="531"/>
      <c r="ZV214" s="531"/>
      <c r="ZW214" s="531"/>
      <c r="ZX214" s="531"/>
      <c r="ZY214" s="531"/>
      <c r="ZZ214" s="531"/>
      <c r="AAA214" s="531"/>
      <c r="AAB214" s="531"/>
      <c r="AAC214" s="531"/>
      <c r="AAD214" s="531"/>
      <c r="AAE214" s="531"/>
      <c r="AAF214" s="531"/>
      <c r="AAG214" s="531"/>
      <c r="AAH214" s="531"/>
      <c r="AAI214" s="531"/>
      <c r="AAJ214" s="531"/>
      <c r="AAK214" s="531"/>
      <c r="AAL214" s="531"/>
      <c r="AAM214" s="531"/>
      <c r="AAN214" s="531"/>
      <c r="AAO214" s="531"/>
      <c r="AAP214" s="531"/>
      <c r="AAQ214" s="531"/>
      <c r="AAR214" s="531"/>
      <c r="AAS214" s="531"/>
      <c r="AAT214" s="531"/>
      <c r="AAU214" s="531"/>
      <c r="AAV214" s="531"/>
      <c r="AAW214" s="531"/>
      <c r="AAX214" s="531"/>
      <c r="AAY214" s="531"/>
      <c r="AAZ214" s="531"/>
      <c r="ABA214" s="531"/>
      <c r="ABB214" s="531"/>
      <c r="ABC214" s="531"/>
      <c r="ABD214" s="531"/>
      <c r="ABE214" s="531"/>
      <c r="ABF214" s="531"/>
      <c r="ABG214" s="531"/>
      <c r="ABH214" s="531"/>
      <c r="ABI214" s="531"/>
      <c r="ABJ214" s="531"/>
      <c r="ABK214" s="531"/>
      <c r="ABL214" s="531"/>
      <c r="ABM214" s="531"/>
      <c r="ABN214" s="531"/>
      <c r="ABO214" s="531"/>
      <c r="ABP214" s="531"/>
      <c r="ABQ214" s="531"/>
      <c r="ABR214" s="531"/>
      <c r="ABS214" s="531"/>
      <c r="ABT214" s="531"/>
      <c r="ABU214" s="531"/>
      <c r="ABV214" s="531"/>
      <c r="ABW214" s="531"/>
      <c r="ABX214" s="531"/>
      <c r="ABY214" s="531"/>
      <c r="ABZ214" s="531"/>
      <c r="ACA214" s="531"/>
      <c r="ACB214" s="531"/>
      <c r="ACC214" s="531"/>
      <c r="ACD214" s="531"/>
      <c r="ACE214" s="531"/>
      <c r="ACF214" s="531"/>
      <c r="ACG214" s="531"/>
      <c r="ACH214" s="531"/>
      <c r="ACI214" s="531"/>
      <c r="ACJ214" s="531"/>
      <c r="ACK214" s="531"/>
      <c r="ACL214" s="531"/>
      <c r="ACM214" s="531"/>
      <c r="ACN214" s="531"/>
      <c r="ACO214" s="531"/>
      <c r="ACP214" s="531"/>
      <c r="ACQ214" s="531"/>
      <c r="ACR214" s="531"/>
      <c r="ACS214" s="531"/>
      <c r="ACT214" s="531"/>
      <c r="ACU214" s="531"/>
      <c r="ACV214" s="531"/>
      <c r="ACW214" s="531"/>
      <c r="ACX214" s="531"/>
      <c r="ACY214" s="531"/>
      <c r="ACZ214" s="531"/>
      <c r="ADA214" s="531"/>
      <c r="ADB214" s="531"/>
      <c r="ADC214" s="531"/>
      <c r="ADD214" s="531"/>
      <c r="ADE214" s="531"/>
      <c r="ADF214" s="531"/>
      <c r="ADG214" s="531"/>
      <c r="ADH214" s="531"/>
      <c r="ADI214" s="531"/>
      <c r="ADJ214" s="531"/>
      <c r="ADK214" s="531"/>
      <c r="ADL214" s="531"/>
      <c r="ADM214" s="531"/>
      <c r="ADN214" s="531"/>
      <c r="ADO214" s="531"/>
      <c r="ADP214" s="531"/>
      <c r="ADQ214" s="531"/>
      <c r="ADR214" s="531"/>
      <c r="ADS214" s="531"/>
      <c r="ADT214" s="531"/>
      <c r="ADU214" s="531"/>
      <c r="ADV214" s="531"/>
      <c r="ADW214" s="531"/>
      <c r="ADX214" s="531"/>
      <c r="ADY214" s="531"/>
      <c r="ADZ214" s="531"/>
      <c r="AEA214" s="531"/>
      <c r="AEB214" s="531"/>
      <c r="AEC214" s="531"/>
      <c r="AED214" s="531"/>
      <c r="AEE214" s="531"/>
      <c r="AEF214" s="531"/>
      <c r="AEG214" s="531"/>
      <c r="AEH214" s="531"/>
      <c r="AEI214" s="531"/>
      <c r="AEJ214" s="531"/>
      <c r="AEK214" s="531"/>
      <c r="AEL214" s="531"/>
      <c r="AEM214" s="531"/>
      <c r="AEN214" s="531"/>
      <c r="AEO214" s="531"/>
      <c r="AEP214" s="531"/>
      <c r="AEQ214" s="531"/>
      <c r="AER214" s="531"/>
      <c r="AES214" s="531"/>
      <c r="AET214" s="531"/>
      <c r="AEU214" s="531"/>
      <c r="AEV214" s="531"/>
      <c r="AEW214" s="531"/>
      <c r="AEX214" s="531"/>
      <c r="AEY214" s="531"/>
      <c r="AEZ214" s="531"/>
      <c r="AFA214" s="531"/>
      <c r="AFB214" s="531"/>
      <c r="AFC214" s="531"/>
      <c r="AFD214" s="531"/>
      <c r="AFE214" s="531"/>
      <c r="AFF214" s="531"/>
      <c r="AFG214" s="531"/>
      <c r="AFH214" s="531"/>
      <c r="AFI214" s="531"/>
      <c r="AFJ214" s="531"/>
      <c r="AFK214" s="531"/>
      <c r="AFL214" s="531"/>
      <c r="AFM214" s="531"/>
      <c r="AFN214" s="531"/>
      <c r="AFO214" s="531"/>
      <c r="AFP214" s="531"/>
      <c r="AFQ214" s="531"/>
      <c r="AFR214" s="531"/>
      <c r="AFS214" s="531"/>
      <c r="AFT214" s="531"/>
      <c r="AFU214" s="531"/>
      <c r="AFV214" s="531"/>
      <c r="AFW214" s="531"/>
      <c r="AFX214" s="531"/>
      <c r="AFY214" s="531"/>
      <c r="AFZ214" s="531"/>
      <c r="AGA214" s="531"/>
      <c r="AGB214" s="531"/>
      <c r="AGC214" s="531"/>
      <c r="AGD214" s="531"/>
      <c r="AGE214" s="531"/>
      <c r="AGF214" s="531"/>
      <c r="AGG214" s="531"/>
      <c r="AGH214" s="531"/>
      <c r="AGI214" s="531"/>
      <c r="AGJ214" s="531"/>
      <c r="AGK214" s="531"/>
      <c r="AGL214" s="531"/>
      <c r="AGM214" s="531"/>
      <c r="AGN214" s="531"/>
      <c r="AGO214" s="531"/>
      <c r="AGP214" s="531"/>
      <c r="AGQ214" s="531"/>
      <c r="AGR214" s="531"/>
      <c r="AGS214" s="531"/>
      <c r="AGT214" s="531"/>
      <c r="AGU214" s="531"/>
      <c r="AGV214" s="531"/>
      <c r="AGW214" s="531"/>
      <c r="AGX214" s="531"/>
      <c r="AGY214" s="531"/>
      <c r="AGZ214" s="531"/>
      <c r="AHA214" s="531"/>
      <c r="AHB214" s="531"/>
      <c r="AHC214" s="531"/>
      <c r="AHD214" s="531"/>
      <c r="AHE214" s="531"/>
      <c r="AHF214" s="531"/>
      <c r="AHG214" s="531"/>
      <c r="AHH214" s="531"/>
      <c r="AHI214" s="531"/>
      <c r="AHJ214" s="531"/>
      <c r="AHK214" s="531"/>
      <c r="AHL214" s="531"/>
      <c r="AHM214" s="531"/>
      <c r="AHN214" s="531"/>
      <c r="AHO214" s="531"/>
      <c r="AHP214" s="531"/>
      <c r="AHQ214" s="531"/>
      <c r="AHR214" s="531"/>
      <c r="AHS214" s="531"/>
      <c r="AHT214" s="531"/>
      <c r="AHU214" s="531"/>
      <c r="AHV214" s="531"/>
      <c r="AHW214" s="531"/>
      <c r="AHX214" s="531"/>
      <c r="AHY214" s="531"/>
      <c r="AHZ214" s="531"/>
      <c r="AIA214" s="531"/>
      <c r="AIB214" s="531"/>
      <c r="AIC214" s="531"/>
      <c r="AID214" s="531"/>
      <c r="AIE214" s="531"/>
      <c r="AIF214" s="531"/>
      <c r="AIG214" s="531"/>
      <c r="AIH214" s="531"/>
      <c r="AII214" s="531"/>
      <c r="AIJ214" s="531"/>
      <c r="AIK214" s="531"/>
      <c r="AIL214" s="531"/>
      <c r="AIM214" s="531"/>
      <c r="AIN214" s="531"/>
      <c r="AIO214" s="531"/>
      <c r="AIP214" s="531"/>
      <c r="AIQ214" s="531"/>
      <c r="AIR214" s="531"/>
      <c r="AIS214" s="531"/>
      <c r="AIT214" s="531"/>
      <c r="AIU214" s="531"/>
      <c r="AIV214" s="531"/>
      <c r="AIW214" s="531"/>
      <c r="AIX214" s="531"/>
      <c r="AIY214" s="531"/>
      <c r="AIZ214" s="531"/>
      <c r="AJA214" s="531"/>
      <c r="AJB214" s="531"/>
      <c r="AJC214" s="531"/>
      <c r="AJD214" s="531"/>
      <c r="AJE214" s="531"/>
      <c r="AJF214" s="531"/>
      <c r="AJG214" s="531"/>
      <c r="AJH214" s="531"/>
      <c r="AJI214" s="531"/>
      <c r="AJJ214" s="531"/>
      <c r="AJK214" s="531"/>
      <c r="AJL214" s="531"/>
      <c r="AJM214" s="531"/>
      <c r="AJN214" s="531"/>
      <c r="AJO214" s="531"/>
      <c r="AJP214" s="531"/>
      <c r="AJQ214" s="531"/>
      <c r="AJR214" s="531"/>
      <c r="AJS214" s="531"/>
      <c r="AJT214" s="531"/>
      <c r="AJU214" s="531"/>
      <c r="AJV214" s="531"/>
      <c r="AJW214" s="531"/>
      <c r="AJX214" s="531"/>
      <c r="AJY214" s="531"/>
      <c r="AJZ214" s="531"/>
      <c r="AKA214" s="531"/>
      <c r="AKB214" s="531"/>
      <c r="AKC214" s="531"/>
      <c r="AKD214" s="531"/>
      <c r="AKE214" s="531"/>
      <c r="AKF214" s="531"/>
      <c r="AKG214" s="531"/>
      <c r="AKH214" s="531"/>
      <c r="AKI214" s="531"/>
      <c r="AKJ214" s="531"/>
      <c r="AKK214" s="531"/>
      <c r="AKL214" s="531"/>
      <c r="AKM214" s="531"/>
      <c r="AKN214" s="531"/>
      <c r="AKO214" s="531"/>
      <c r="AKP214" s="531"/>
      <c r="AKQ214" s="531"/>
      <c r="AKR214" s="531"/>
      <c r="AKS214" s="531"/>
      <c r="AKT214" s="531"/>
      <c r="AKU214" s="531"/>
      <c r="AKV214" s="531"/>
      <c r="AKW214" s="531"/>
      <c r="AKX214" s="531"/>
      <c r="AKY214" s="531"/>
      <c r="AKZ214" s="531"/>
      <c r="ALA214" s="531"/>
      <c r="ALB214" s="531"/>
      <c r="ALC214" s="531"/>
      <c r="ALD214" s="531"/>
      <c r="ALE214" s="531"/>
      <c r="ALF214" s="531"/>
      <c r="ALG214" s="531"/>
      <c r="ALH214" s="531"/>
      <c r="ALI214" s="531"/>
      <c r="ALJ214" s="531"/>
      <c r="ALK214" s="531"/>
      <c r="ALL214" s="531"/>
      <c r="ALM214" s="531"/>
      <c r="ALN214" s="531"/>
      <c r="ALO214" s="531"/>
      <c r="ALP214" s="531"/>
      <c r="ALQ214" s="531"/>
      <c r="ALR214" s="531"/>
      <c r="ALS214" s="531"/>
      <c r="ALT214" s="531"/>
      <c r="ALU214" s="531"/>
      <c r="ALV214" s="531"/>
      <c r="ALW214" s="531"/>
      <c r="ALX214" s="531"/>
      <c r="ALY214" s="531"/>
      <c r="ALZ214" s="531"/>
      <c r="AMA214" s="531"/>
      <c r="AMB214" s="531"/>
      <c r="AMC214" s="531"/>
      <c r="AMD214" s="531"/>
      <c r="AME214" s="531"/>
      <c r="AMF214" s="531"/>
      <c r="AMG214" s="531"/>
      <c r="AMH214" s="531"/>
      <c r="AMI214" s="531"/>
      <c r="AMJ214" s="531"/>
      <c r="AMK214" s="531"/>
      <c r="AML214" s="531"/>
      <c r="AMM214" s="531"/>
      <c r="AMN214" s="531"/>
      <c r="AMO214" s="531"/>
      <c r="AMP214" s="531"/>
      <c r="AMQ214" s="531"/>
      <c r="AMR214" s="531"/>
      <c r="AMS214" s="531"/>
      <c r="AMT214" s="531"/>
      <c r="AMU214" s="531"/>
      <c r="AMV214" s="531"/>
      <c r="AMW214" s="531"/>
      <c r="AMX214" s="531"/>
      <c r="AMY214" s="531"/>
      <c r="AMZ214" s="531"/>
      <c r="ANA214" s="531"/>
      <c r="ANB214" s="531"/>
      <c r="ANC214" s="531"/>
      <c r="AND214" s="531"/>
      <c r="ANE214" s="531"/>
      <c r="ANF214" s="531"/>
      <c r="ANG214" s="531"/>
      <c r="ANH214" s="531"/>
      <c r="ANI214" s="531"/>
      <c r="ANJ214" s="531"/>
      <c r="ANK214" s="531"/>
      <c r="ANL214" s="531"/>
      <c r="ANM214" s="531"/>
      <c r="ANN214" s="531"/>
      <c r="ANO214" s="531"/>
      <c r="ANP214" s="531"/>
      <c r="ANQ214" s="531"/>
      <c r="ANR214" s="531"/>
      <c r="ANS214" s="531"/>
      <c r="ANT214" s="531"/>
      <c r="ANU214" s="531"/>
      <c r="ANV214" s="531"/>
      <c r="ANW214" s="531"/>
      <c r="ANX214" s="531"/>
      <c r="ANY214" s="531"/>
      <c r="ANZ214" s="531"/>
      <c r="AOA214" s="531"/>
      <c r="AOB214" s="531"/>
      <c r="AOC214" s="531"/>
      <c r="AOD214" s="531"/>
      <c r="AOE214" s="531"/>
      <c r="AOF214" s="531"/>
      <c r="AOG214" s="531"/>
      <c r="AOH214" s="531"/>
      <c r="AOI214" s="531"/>
      <c r="AOJ214" s="531"/>
      <c r="AOK214" s="531"/>
      <c r="AOL214" s="531"/>
      <c r="AOM214" s="531"/>
      <c r="AON214" s="531"/>
      <c r="AOO214" s="531"/>
      <c r="AOP214" s="531"/>
      <c r="AOQ214" s="531"/>
      <c r="AOR214" s="531"/>
      <c r="AOS214" s="531"/>
      <c r="AOT214" s="531"/>
      <c r="AOU214" s="531"/>
      <c r="AOV214" s="531"/>
      <c r="AOW214" s="531"/>
      <c r="AOX214" s="531"/>
      <c r="AOY214" s="531"/>
      <c r="AOZ214" s="531"/>
      <c r="APA214" s="531"/>
      <c r="APB214" s="531"/>
      <c r="APC214" s="531"/>
      <c r="APD214" s="531"/>
      <c r="APE214" s="531"/>
      <c r="APF214" s="531"/>
      <c r="APG214" s="531"/>
      <c r="APH214" s="531"/>
      <c r="API214" s="531"/>
      <c r="APJ214" s="531"/>
      <c r="APK214" s="531"/>
      <c r="APL214" s="531"/>
      <c r="APM214" s="531"/>
      <c r="APN214" s="531"/>
      <c r="APO214" s="531"/>
      <c r="APP214" s="531"/>
      <c r="APQ214" s="531"/>
      <c r="APR214" s="531"/>
      <c r="APS214" s="531"/>
      <c r="APT214" s="531"/>
      <c r="APU214" s="531"/>
      <c r="APV214" s="531"/>
      <c r="APW214" s="531"/>
      <c r="APX214" s="531"/>
      <c r="APY214" s="531"/>
      <c r="APZ214" s="531"/>
      <c r="AQA214" s="531"/>
      <c r="AQB214" s="531"/>
      <c r="AQC214" s="531"/>
      <c r="AQD214" s="531"/>
      <c r="AQE214" s="531"/>
      <c r="AQF214" s="531"/>
      <c r="AQG214" s="531"/>
      <c r="AQH214" s="531"/>
      <c r="AQI214" s="531"/>
      <c r="AQJ214" s="531"/>
      <c r="AQK214" s="531"/>
      <c r="AQL214" s="531"/>
      <c r="AQM214" s="531"/>
      <c r="AQN214" s="531"/>
      <c r="AQO214" s="531"/>
      <c r="AQP214" s="531"/>
      <c r="AQQ214" s="531"/>
      <c r="AQR214" s="531"/>
      <c r="AQS214" s="531"/>
      <c r="AQT214" s="531"/>
      <c r="AQU214" s="531"/>
      <c r="AQV214" s="531"/>
      <c r="AQW214" s="531"/>
      <c r="AQX214" s="531"/>
      <c r="AQY214" s="531"/>
      <c r="AQZ214" s="531"/>
      <c r="ARA214" s="531"/>
      <c r="ARB214" s="531"/>
      <c r="ARC214" s="531"/>
      <c r="ARD214" s="531"/>
      <c r="ARE214" s="531"/>
      <c r="ARF214" s="531"/>
      <c r="ARG214" s="531"/>
      <c r="ARH214" s="531"/>
      <c r="ARI214" s="531"/>
      <c r="ARJ214" s="531"/>
      <c r="ARK214" s="531"/>
      <c r="ARL214" s="531"/>
      <c r="ARM214" s="531"/>
      <c r="ARN214" s="531"/>
      <c r="ARO214" s="531"/>
      <c r="ARP214" s="531"/>
      <c r="ARQ214" s="531"/>
      <c r="ARR214" s="531"/>
      <c r="ARS214" s="531"/>
      <c r="ART214" s="531"/>
      <c r="ARU214" s="531"/>
      <c r="ARV214" s="531"/>
      <c r="ARW214" s="531"/>
      <c r="ARX214" s="531"/>
      <c r="ARY214" s="531"/>
      <c r="ARZ214" s="531"/>
      <c r="ASA214" s="531"/>
      <c r="ASB214" s="531"/>
      <c r="ASC214" s="531"/>
      <c r="ASD214" s="531"/>
      <c r="ASE214" s="531"/>
      <c r="ASF214" s="531"/>
      <c r="ASG214" s="531"/>
      <c r="ASH214" s="531"/>
      <c r="ASI214" s="531"/>
      <c r="ASJ214" s="531"/>
      <c r="ASK214" s="531"/>
      <c r="ASL214" s="531"/>
      <c r="ASM214" s="531"/>
      <c r="ASN214" s="531"/>
      <c r="ASO214" s="531"/>
      <c r="ASP214" s="531"/>
      <c r="ASQ214" s="531"/>
      <c r="ASR214" s="531"/>
      <c r="ASS214" s="531"/>
      <c r="AST214" s="531"/>
      <c r="ASU214" s="531"/>
      <c r="ASV214" s="531"/>
      <c r="ASW214" s="531"/>
      <c r="ASX214" s="531"/>
      <c r="ASY214" s="531"/>
      <c r="ASZ214" s="531"/>
      <c r="ATA214" s="531"/>
      <c r="ATB214" s="531"/>
      <c r="ATC214" s="531"/>
      <c r="ATD214" s="531"/>
      <c r="ATE214" s="531"/>
      <c r="ATF214" s="531"/>
      <c r="ATG214" s="531"/>
      <c r="ATH214" s="531"/>
      <c r="ATI214" s="531"/>
      <c r="ATJ214" s="531"/>
      <c r="ATK214" s="531"/>
      <c r="ATL214" s="531"/>
      <c r="ATM214" s="531"/>
      <c r="ATN214" s="531"/>
      <c r="ATO214" s="531"/>
      <c r="ATP214" s="531"/>
      <c r="ATQ214" s="531"/>
      <c r="ATR214" s="531"/>
      <c r="ATS214" s="531"/>
      <c r="ATT214" s="531"/>
      <c r="ATU214" s="531"/>
      <c r="ATV214" s="531"/>
      <c r="ATW214" s="531"/>
      <c r="ATX214" s="531"/>
      <c r="ATY214" s="531"/>
      <c r="ATZ214" s="531"/>
      <c r="AUA214" s="531"/>
      <c r="AUB214" s="531"/>
      <c r="AUC214" s="531"/>
      <c r="AUD214" s="531"/>
      <c r="AUE214" s="531"/>
      <c r="AUF214" s="531"/>
      <c r="AUG214" s="531"/>
      <c r="AUH214" s="531"/>
      <c r="AUI214" s="531"/>
      <c r="AUJ214" s="531"/>
      <c r="AUK214" s="531"/>
      <c r="AUL214" s="531"/>
      <c r="AUM214" s="531"/>
      <c r="AUN214" s="531"/>
      <c r="AUO214" s="531"/>
      <c r="AUP214" s="531"/>
      <c r="AUQ214" s="531"/>
      <c r="AUR214" s="531"/>
      <c r="AUS214" s="531"/>
      <c r="AUT214" s="531"/>
      <c r="AUU214" s="531"/>
      <c r="AUV214" s="531"/>
      <c r="AUW214" s="531"/>
      <c r="AUX214" s="531"/>
      <c r="AUY214" s="531"/>
      <c r="AUZ214" s="531"/>
      <c r="AVA214" s="531"/>
      <c r="AVB214" s="531"/>
      <c r="AVC214" s="531"/>
      <c r="AVD214" s="531"/>
      <c r="AVE214" s="531"/>
      <c r="AVF214" s="531"/>
      <c r="AVG214" s="531"/>
      <c r="AVH214" s="531"/>
      <c r="AVI214" s="531"/>
      <c r="AVJ214" s="531"/>
      <c r="AVK214" s="531"/>
      <c r="AVL214" s="531"/>
      <c r="AVM214" s="531"/>
      <c r="AVN214" s="531"/>
      <c r="AVO214" s="531"/>
      <c r="AVP214" s="531"/>
      <c r="AVQ214" s="531"/>
      <c r="AVR214" s="531"/>
      <c r="AVS214" s="531"/>
      <c r="AVT214" s="531"/>
      <c r="AVU214" s="531"/>
      <c r="AVV214" s="531"/>
      <c r="AVW214" s="531"/>
      <c r="AVX214" s="531"/>
      <c r="AVY214" s="531"/>
      <c r="AVZ214" s="531"/>
      <c r="AWA214" s="531"/>
      <c r="AWB214" s="531"/>
      <c r="AWC214" s="531"/>
      <c r="AWD214" s="531"/>
      <c r="AWE214" s="531"/>
      <c r="AWF214" s="531"/>
      <c r="AWG214" s="531"/>
      <c r="AWH214" s="531"/>
      <c r="AWI214" s="531"/>
      <c r="AWJ214" s="531"/>
      <c r="AWK214" s="531"/>
      <c r="AWL214" s="531"/>
      <c r="AWM214" s="531"/>
      <c r="AWN214" s="531"/>
      <c r="AWO214" s="531"/>
      <c r="AWP214" s="531"/>
      <c r="AWQ214" s="531"/>
      <c r="AWR214" s="531"/>
      <c r="AWS214" s="531"/>
      <c r="AWT214" s="531"/>
      <c r="AWU214" s="531"/>
      <c r="AWV214" s="531"/>
      <c r="AWW214" s="531"/>
      <c r="AWX214" s="531"/>
      <c r="AWY214" s="531"/>
      <c r="AWZ214" s="531"/>
      <c r="AXA214" s="531"/>
      <c r="AXB214" s="531"/>
      <c r="AXC214" s="531"/>
      <c r="AXD214" s="531"/>
      <c r="AXE214" s="531"/>
      <c r="AXF214" s="531"/>
      <c r="AXG214" s="531"/>
      <c r="AXH214" s="531"/>
      <c r="AXI214" s="531"/>
      <c r="AXJ214" s="531"/>
    </row>
    <row r="215" spans="1:1310" s="532" customFormat="1" ht="23.25" customHeight="1">
      <c r="A215" s="533"/>
      <c r="B215" s="6071" t="s">
        <v>920</v>
      </c>
      <c r="C215" s="6071"/>
      <c r="D215" s="6071"/>
      <c r="E215" s="6071"/>
      <c r="F215" s="6071"/>
      <c r="G215" s="6071"/>
      <c r="H215" s="6071"/>
      <c r="I215" s="6071"/>
      <c r="J215" s="6071"/>
      <c r="K215" s="6071"/>
      <c r="L215" s="6071"/>
      <c r="M215" s="6071"/>
      <c r="N215" s="6071"/>
      <c r="O215" s="6071"/>
      <c r="P215" s="6071"/>
      <c r="Q215" s="6071"/>
      <c r="R215" s="529"/>
      <c r="S215" s="529"/>
      <c r="T215" s="529"/>
      <c r="U215" s="529"/>
      <c r="V215" s="529"/>
      <c r="W215" s="529"/>
      <c r="X215" s="529"/>
      <c r="Y215" s="529"/>
      <c r="Z215" s="529"/>
      <c r="AA215" s="529"/>
      <c r="AB215" s="529"/>
      <c r="AC215" s="529"/>
      <c r="AD215" s="530"/>
      <c r="AE215" s="530"/>
      <c r="AF215" s="530"/>
      <c r="AG215" s="530"/>
      <c r="AH215" s="530"/>
      <c r="AI215" s="530"/>
      <c r="AJ215" s="530"/>
      <c r="AK215" s="530"/>
      <c r="AL215" s="530"/>
      <c r="AM215" s="530"/>
      <c r="AN215" s="530"/>
      <c r="AO215" s="530"/>
      <c r="AP215" s="530"/>
      <c r="AQ215" s="530"/>
      <c r="AR215" s="530"/>
      <c r="AS215" s="530"/>
      <c r="AT215" s="530"/>
      <c r="AU215" s="530"/>
      <c r="AV215" s="531"/>
      <c r="AW215" s="531"/>
      <c r="AX215" s="531"/>
      <c r="AY215" s="531"/>
      <c r="AZ215" s="531"/>
      <c r="BA215" s="531"/>
      <c r="BB215" s="531"/>
      <c r="BC215" s="531"/>
      <c r="BD215" s="531"/>
      <c r="BE215" s="531"/>
      <c r="BF215" s="531"/>
      <c r="BG215" s="531"/>
      <c r="BH215" s="531"/>
      <c r="BI215" s="531"/>
      <c r="BJ215" s="531"/>
      <c r="BK215" s="531"/>
      <c r="BL215" s="531"/>
      <c r="BM215" s="531"/>
      <c r="BN215" s="531"/>
      <c r="BO215" s="531"/>
      <c r="BP215" s="531"/>
      <c r="BQ215" s="531"/>
      <c r="BR215" s="531"/>
      <c r="BS215" s="531"/>
      <c r="BT215" s="531"/>
      <c r="BU215" s="531"/>
      <c r="BV215" s="531"/>
      <c r="BW215" s="531"/>
      <c r="BX215" s="531"/>
      <c r="BY215" s="531"/>
      <c r="BZ215" s="531"/>
      <c r="CA215" s="531"/>
      <c r="CB215" s="531"/>
      <c r="CC215" s="531"/>
      <c r="CD215" s="531"/>
      <c r="CE215" s="531"/>
      <c r="CF215" s="531"/>
      <c r="CG215" s="531"/>
      <c r="CH215" s="531"/>
      <c r="CI215" s="531"/>
      <c r="CJ215" s="531"/>
      <c r="CK215" s="531"/>
      <c r="CL215" s="531"/>
      <c r="CM215" s="531"/>
      <c r="CN215" s="531"/>
      <c r="CO215" s="531"/>
      <c r="CP215" s="531"/>
      <c r="CQ215" s="531"/>
      <c r="CR215" s="531"/>
      <c r="CS215" s="531"/>
      <c r="CT215" s="531"/>
      <c r="CU215" s="531"/>
      <c r="CV215" s="531"/>
      <c r="CW215" s="531"/>
      <c r="CX215" s="531"/>
      <c r="CY215" s="531"/>
      <c r="CZ215" s="531"/>
      <c r="DA215" s="531"/>
      <c r="DB215" s="531"/>
      <c r="DC215" s="531"/>
      <c r="DD215" s="531"/>
      <c r="DE215" s="531"/>
      <c r="DF215" s="531"/>
      <c r="DG215" s="531"/>
      <c r="DH215" s="531"/>
      <c r="DI215" s="531"/>
      <c r="DJ215" s="531"/>
      <c r="DK215" s="531"/>
      <c r="DL215" s="531"/>
      <c r="DM215" s="531"/>
      <c r="DN215" s="531"/>
      <c r="DO215" s="531"/>
      <c r="DP215" s="531"/>
      <c r="DQ215" s="531"/>
      <c r="DR215" s="531"/>
      <c r="DS215" s="531"/>
      <c r="DT215" s="531"/>
      <c r="DU215" s="531"/>
      <c r="DV215" s="531"/>
      <c r="DW215" s="531"/>
      <c r="DX215" s="531"/>
      <c r="DY215" s="531"/>
      <c r="DZ215" s="531"/>
      <c r="EA215" s="531"/>
      <c r="EB215" s="531"/>
      <c r="EC215" s="531"/>
      <c r="ED215" s="531"/>
      <c r="EE215" s="531"/>
      <c r="EF215" s="531"/>
      <c r="EG215" s="531"/>
      <c r="EH215" s="531"/>
      <c r="EI215" s="531"/>
      <c r="EJ215" s="531"/>
      <c r="EK215" s="531"/>
      <c r="EL215" s="531"/>
      <c r="EM215" s="531"/>
      <c r="EN215" s="531"/>
      <c r="EO215" s="531"/>
      <c r="EP215" s="531"/>
      <c r="EQ215" s="531"/>
      <c r="ER215" s="531"/>
      <c r="ES215" s="531"/>
      <c r="ET215" s="531"/>
      <c r="EU215" s="531"/>
      <c r="EV215" s="531"/>
      <c r="EW215" s="531"/>
      <c r="EX215" s="531"/>
      <c r="EY215" s="531"/>
      <c r="EZ215" s="531"/>
      <c r="FA215" s="531"/>
      <c r="FB215" s="531"/>
      <c r="FC215" s="531"/>
      <c r="FD215" s="531"/>
      <c r="FE215" s="531"/>
      <c r="FF215" s="531"/>
      <c r="FG215" s="531"/>
      <c r="FH215" s="531"/>
      <c r="FI215" s="531"/>
      <c r="FJ215" s="531"/>
      <c r="FK215" s="531"/>
      <c r="FL215" s="531"/>
      <c r="FM215" s="531"/>
      <c r="FN215" s="531"/>
      <c r="FO215" s="531"/>
      <c r="FP215" s="531"/>
      <c r="FQ215" s="531"/>
      <c r="FR215" s="531"/>
      <c r="FS215" s="531"/>
      <c r="FT215" s="531"/>
      <c r="FU215" s="531"/>
      <c r="FV215" s="531"/>
      <c r="FW215" s="531"/>
      <c r="FX215" s="531"/>
      <c r="FY215" s="531"/>
      <c r="FZ215" s="531"/>
      <c r="GA215" s="531"/>
      <c r="GB215" s="531"/>
      <c r="GC215" s="531"/>
      <c r="GD215" s="531"/>
      <c r="GE215" s="531"/>
      <c r="GF215" s="531"/>
      <c r="GG215" s="531"/>
      <c r="GH215" s="531"/>
      <c r="GI215" s="531"/>
      <c r="GJ215" s="531"/>
      <c r="GK215" s="531"/>
      <c r="GL215" s="531"/>
      <c r="GM215" s="531"/>
      <c r="GN215" s="531"/>
      <c r="GO215" s="531"/>
      <c r="GP215" s="531"/>
      <c r="GQ215" s="531"/>
      <c r="GR215" s="531"/>
      <c r="GS215" s="531"/>
      <c r="GT215" s="531"/>
      <c r="GU215" s="531"/>
      <c r="GV215" s="531"/>
      <c r="GW215" s="531"/>
      <c r="GX215" s="531"/>
      <c r="GY215" s="531"/>
      <c r="GZ215" s="531"/>
      <c r="HA215" s="531"/>
      <c r="HB215" s="531"/>
      <c r="HC215" s="531"/>
      <c r="HD215" s="531"/>
      <c r="HE215" s="531"/>
      <c r="HF215" s="531"/>
      <c r="HG215" s="531"/>
      <c r="HH215" s="531"/>
      <c r="HI215" s="531"/>
      <c r="HJ215" s="531"/>
      <c r="HK215" s="531"/>
      <c r="HL215" s="531"/>
      <c r="HM215" s="531"/>
      <c r="HN215" s="531"/>
      <c r="HO215" s="531"/>
      <c r="HP215" s="531"/>
      <c r="HQ215" s="531"/>
      <c r="HR215" s="531"/>
      <c r="HS215" s="531"/>
      <c r="HT215" s="531"/>
      <c r="HU215" s="531"/>
      <c r="HV215" s="531"/>
      <c r="HW215" s="531"/>
      <c r="HX215" s="531"/>
      <c r="HY215" s="531"/>
      <c r="HZ215" s="531"/>
      <c r="IA215" s="531"/>
      <c r="IB215" s="531"/>
      <c r="IC215" s="531"/>
      <c r="ID215" s="531"/>
      <c r="IE215" s="531"/>
      <c r="IF215" s="531"/>
      <c r="IG215" s="531"/>
      <c r="IH215" s="531"/>
      <c r="II215" s="531"/>
      <c r="IJ215" s="531"/>
      <c r="IK215" s="531"/>
      <c r="IL215" s="531"/>
      <c r="IM215" s="531"/>
      <c r="IN215" s="531"/>
      <c r="IO215" s="531"/>
      <c r="IP215" s="531"/>
      <c r="IQ215" s="531"/>
      <c r="IR215" s="531"/>
      <c r="IS215" s="531"/>
      <c r="IT215" s="531"/>
      <c r="IU215" s="531"/>
      <c r="IV215" s="531"/>
      <c r="IW215" s="531"/>
      <c r="IX215" s="531"/>
      <c r="IY215" s="531"/>
      <c r="IZ215" s="531"/>
      <c r="JA215" s="531"/>
      <c r="JB215" s="531"/>
      <c r="JC215" s="531"/>
      <c r="JD215" s="531"/>
      <c r="JE215" s="531"/>
      <c r="JF215" s="531"/>
      <c r="JG215" s="531"/>
      <c r="JH215" s="531"/>
      <c r="JI215" s="531"/>
      <c r="JJ215" s="531"/>
      <c r="JK215" s="531"/>
      <c r="JL215" s="531"/>
      <c r="JM215" s="531"/>
      <c r="JN215" s="531"/>
      <c r="JO215" s="531"/>
      <c r="JP215" s="531"/>
      <c r="JQ215" s="531"/>
      <c r="JR215" s="531"/>
      <c r="JS215" s="531"/>
      <c r="JT215" s="531"/>
      <c r="JU215" s="531"/>
      <c r="JV215" s="531"/>
      <c r="JW215" s="531"/>
      <c r="JX215" s="531"/>
      <c r="JY215" s="531"/>
      <c r="JZ215" s="531"/>
      <c r="KA215" s="531"/>
      <c r="KB215" s="531"/>
      <c r="KC215" s="531"/>
      <c r="KD215" s="531"/>
      <c r="KE215" s="531"/>
      <c r="KF215" s="531"/>
      <c r="KG215" s="531"/>
      <c r="KH215" s="531"/>
      <c r="KI215" s="531"/>
      <c r="KJ215" s="531"/>
      <c r="KK215" s="531"/>
      <c r="KL215" s="531"/>
      <c r="KM215" s="531"/>
      <c r="KN215" s="531"/>
      <c r="KO215" s="531"/>
      <c r="KP215" s="531"/>
      <c r="KQ215" s="531"/>
      <c r="KR215" s="531"/>
      <c r="KS215" s="531"/>
      <c r="KT215" s="531"/>
      <c r="KU215" s="531"/>
      <c r="KV215" s="531"/>
      <c r="KW215" s="531"/>
      <c r="KX215" s="531"/>
      <c r="KY215" s="531"/>
      <c r="KZ215" s="531"/>
      <c r="LA215" s="531"/>
      <c r="LB215" s="531"/>
      <c r="LC215" s="531"/>
      <c r="LD215" s="531"/>
      <c r="LE215" s="531"/>
      <c r="LF215" s="531"/>
      <c r="LG215" s="531"/>
      <c r="LH215" s="531"/>
      <c r="LI215" s="531"/>
      <c r="LJ215" s="531"/>
      <c r="LK215" s="531"/>
      <c r="LL215" s="531"/>
      <c r="LM215" s="531"/>
      <c r="LN215" s="531"/>
      <c r="LO215" s="531"/>
      <c r="LP215" s="531"/>
      <c r="LQ215" s="531"/>
      <c r="LR215" s="531"/>
      <c r="LS215" s="531"/>
      <c r="LT215" s="531"/>
      <c r="LU215" s="531"/>
      <c r="LV215" s="531"/>
      <c r="LW215" s="531"/>
      <c r="LX215" s="531"/>
      <c r="LY215" s="531"/>
      <c r="LZ215" s="531"/>
      <c r="MA215" s="531"/>
      <c r="MB215" s="531"/>
      <c r="MC215" s="531"/>
      <c r="MD215" s="531"/>
      <c r="ME215" s="531"/>
      <c r="MF215" s="531"/>
      <c r="MG215" s="531"/>
      <c r="MH215" s="531"/>
      <c r="MI215" s="531"/>
      <c r="MJ215" s="531"/>
      <c r="MK215" s="531"/>
      <c r="ML215" s="531"/>
      <c r="MM215" s="531"/>
      <c r="MN215" s="531"/>
      <c r="MO215" s="531"/>
      <c r="MP215" s="531"/>
      <c r="MQ215" s="531"/>
      <c r="MR215" s="531"/>
      <c r="MS215" s="531"/>
      <c r="MT215" s="531"/>
      <c r="MU215" s="531"/>
      <c r="MV215" s="531"/>
      <c r="MW215" s="531"/>
      <c r="MX215" s="531"/>
      <c r="MY215" s="531"/>
      <c r="MZ215" s="531"/>
      <c r="NA215" s="531"/>
      <c r="NB215" s="531"/>
      <c r="NC215" s="531"/>
      <c r="ND215" s="531"/>
      <c r="NE215" s="531"/>
      <c r="NF215" s="531"/>
      <c r="NG215" s="531"/>
      <c r="NH215" s="531"/>
      <c r="NI215" s="531"/>
      <c r="NJ215" s="531"/>
      <c r="NK215" s="531"/>
      <c r="NL215" s="531"/>
      <c r="NM215" s="531"/>
      <c r="NN215" s="531"/>
      <c r="NO215" s="531"/>
      <c r="NP215" s="531"/>
      <c r="NQ215" s="531"/>
      <c r="NR215" s="531"/>
      <c r="NS215" s="531"/>
      <c r="NT215" s="531"/>
      <c r="NU215" s="531"/>
      <c r="NV215" s="531"/>
      <c r="NW215" s="531"/>
      <c r="NX215" s="531"/>
      <c r="NY215" s="531"/>
      <c r="NZ215" s="531"/>
      <c r="OA215" s="531"/>
      <c r="OB215" s="531"/>
      <c r="OC215" s="531"/>
      <c r="OD215" s="531"/>
      <c r="OE215" s="531"/>
      <c r="OF215" s="531"/>
      <c r="OG215" s="531"/>
      <c r="OH215" s="531"/>
      <c r="OI215" s="531"/>
      <c r="OJ215" s="531"/>
      <c r="OK215" s="531"/>
      <c r="OL215" s="531"/>
      <c r="OM215" s="531"/>
      <c r="ON215" s="531"/>
      <c r="OO215" s="531"/>
      <c r="OP215" s="531"/>
      <c r="OQ215" s="531"/>
      <c r="OR215" s="531"/>
      <c r="OS215" s="531"/>
      <c r="OT215" s="531"/>
      <c r="OU215" s="531"/>
      <c r="OV215" s="531"/>
      <c r="OW215" s="531"/>
      <c r="OX215" s="531"/>
      <c r="OY215" s="531"/>
      <c r="OZ215" s="531"/>
      <c r="PA215" s="531"/>
      <c r="PB215" s="531"/>
      <c r="PC215" s="531"/>
      <c r="PD215" s="531"/>
      <c r="PE215" s="531"/>
      <c r="PF215" s="531"/>
      <c r="PG215" s="531"/>
      <c r="PH215" s="531"/>
      <c r="PI215" s="531"/>
      <c r="PJ215" s="531"/>
      <c r="PK215" s="531"/>
      <c r="PL215" s="531"/>
      <c r="PM215" s="531"/>
      <c r="PN215" s="531"/>
      <c r="PO215" s="531"/>
      <c r="PP215" s="531"/>
      <c r="PQ215" s="531"/>
      <c r="PR215" s="531"/>
      <c r="PS215" s="531"/>
      <c r="PT215" s="531"/>
      <c r="PU215" s="531"/>
      <c r="PV215" s="531"/>
      <c r="PW215" s="531"/>
      <c r="PX215" s="531"/>
      <c r="PY215" s="531"/>
      <c r="PZ215" s="531"/>
      <c r="QA215" s="531"/>
      <c r="QB215" s="531"/>
      <c r="QC215" s="531"/>
      <c r="QD215" s="531"/>
      <c r="QE215" s="531"/>
      <c r="QF215" s="531"/>
      <c r="QG215" s="531"/>
      <c r="QH215" s="531"/>
      <c r="QI215" s="531"/>
      <c r="QJ215" s="531"/>
      <c r="QK215" s="531"/>
      <c r="QL215" s="531"/>
      <c r="QM215" s="531"/>
      <c r="QN215" s="531"/>
      <c r="QO215" s="531"/>
      <c r="QP215" s="531"/>
      <c r="QQ215" s="531"/>
      <c r="QR215" s="531"/>
      <c r="QS215" s="531"/>
      <c r="QT215" s="531"/>
      <c r="QU215" s="531"/>
      <c r="QV215" s="531"/>
      <c r="QW215" s="531"/>
      <c r="QX215" s="531"/>
      <c r="QY215" s="531"/>
      <c r="QZ215" s="531"/>
      <c r="RA215" s="531"/>
      <c r="RB215" s="531"/>
      <c r="RC215" s="531"/>
      <c r="RD215" s="531"/>
      <c r="RE215" s="531"/>
      <c r="RF215" s="531"/>
      <c r="RG215" s="531"/>
      <c r="RH215" s="531"/>
      <c r="RI215" s="531"/>
      <c r="RJ215" s="531"/>
      <c r="RK215" s="531"/>
      <c r="RL215" s="531"/>
      <c r="RM215" s="531"/>
      <c r="RN215" s="531"/>
      <c r="RO215" s="531"/>
      <c r="RP215" s="531"/>
      <c r="RQ215" s="531"/>
      <c r="RR215" s="531"/>
      <c r="RS215" s="531"/>
      <c r="RT215" s="531"/>
      <c r="RU215" s="531"/>
      <c r="RV215" s="531"/>
      <c r="RW215" s="531"/>
      <c r="RX215" s="531"/>
      <c r="RY215" s="531"/>
      <c r="RZ215" s="531"/>
      <c r="SA215" s="531"/>
      <c r="SB215" s="531"/>
      <c r="SC215" s="531"/>
      <c r="SD215" s="531"/>
      <c r="SE215" s="531"/>
      <c r="SF215" s="531"/>
      <c r="SG215" s="531"/>
      <c r="SH215" s="531"/>
      <c r="SI215" s="531"/>
      <c r="SJ215" s="531"/>
      <c r="SK215" s="531"/>
      <c r="SL215" s="531"/>
      <c r="SM215" s="531"/>
      <c r="SN215" s="531"/>
      <c r="SO215" s="531"/>
      <c r="SP215" s="531"/>
      <c r="SQ215" s="531"/>
      <c r="SR215" s="531"/>
      <c r="SS215" s="531"/>
      <c r="ST215" s="531"/>
      <c r="SU215" s="531"/>
      <c r="SV215" s="531"/>
      <c r="SW215" s="531"/>
      <c r="SX215" s="531"/>
      <c r="SY215" s="531"/>
      <c r="SZ215" s="531"/>
      <c r="TA215" s="531"/>
      <c r="TB215" s="531"/>
      <c r="TC215" s="531"/>
      <c r="TD215" s="531"/>
      <c r="TE215" s="531"/>
      <c r="TF215" s="531"/>
      <c r="TG215" s="531"/>
      <c r="TH215" s="531"/>
      <c r="TI215" s="531"/>
      <c r="TJ215" s="531"/>
      <c r="TK215" s="531"/>
      <c r="TL215" s="531"/>
      <c r="TM215" s="531"/>
      <c r="TN215" s="531"/>
      <c r="TO215" s="531"/>
      <c r="TP215" s="531"/>
      <c r="TQ215" s="531"/>
      <c r="TR215" s="531"/>
      <c r="TS215" s="531"/>
      <c r="TT215" s="531"/>
      <c r="TU215" s="531"/>
      <c r="TV215" s="531"/>
      <c r="TW215" s="531"/>
      <c r="TX215" s="531"/>
      <c r="TY215" s="531"/>
      <c r="TZ215" s="531"/>
      <c r="UA215" s="531"/>
      <c r="UB215" s="531"/>
      <c r="UC215" s="531"/>
      <c r="UD215" s="531"/>
      <c r="UE215" s="531"/>
      <c r="UF215" s="531"/>
      <c r="UG215" s="531"/>
      <c r="UH215" s="531"/>
      <c r="UI215" s="531"/>
      <c r="UJ215" s="531"/>
      <c r="UK215" s="531"/>
      <c r="UL215" s="531"/>
      <c r="UM215" s="531"/>
      <c r="UN215" s="531"/>
      <c r="UO215" s="531"/>
      <c r="UP215" s="531"/>
      <c r="UQ215" s="531"/>
      <c r="UR215" s="531"/>
      <c r="US215" s="531"/>
      <c r="UT215" s="531"/>
      <c r="UU215" s="531"/>
      <c r="UV215" s="531"/>
      <c r="UW215" s="531"/>
      <c r="UX215" s="531"/>
      <c r="UY215" s="531"/>
      <c r="UZ215" s="531"/>
      <c r="VA215" s="531"/>
      <c r="VB215" s="531"/>
      <c r="VC215" s="531"/>
      <c r="VD215" s="531"/>
      <c r="VE215" s="531"/>
      <c r="VF215" s="531"/>
      <c r="VG215" s="531"/>
      <c r="VH215" s="531"/>
      <c r="VI215" s="531"/>
      <c r="VJ215" s="531"/>
      <c r="VK215" s="531"/>
      <c r="VL215" s="531"/>
      <c r="VM215" s="531"/>
      <c r="VN215" s="531"/>
      <c r="VO215" s="531"/>
      <c r="VP215" s="531"/>
      <c r="VQ215" s="531"/>
      <c r="VR215" s="531"/>
      <c r="VS215" s="531"/>
      <c r="VT215" s="531"/>
      <c r="VU215" s="531"/>
      <c r="VV215" s="531"/>
      <c r="VW215" s="531"/>
      <c r="VX215" s="531"/>
      <c r="VY215" s="531"/>
      <c r="VZ215" s="531"/>
      <c r="WA215" s="531"/>
      <c r="WB215" s="531"/>
      <c r="WC215" s="531"/>
      <c r="WD215" s="531"/>
      <c r="WE215" s="531"/>
      <c r="WF215" s="531"/>
      <c r="WG215" s="531"/>
      <c r="WH215" s="531"/>
      <c r="WI215" s="531"/>
      <c r="WJ215" s="531"/>
      <c r="WK215" s="531"/>
      <c r="WL215" s="531"/>
      <c r="WM215" s="531"/>
      <c r="WN215" s="531"/>
      <c r="WO215" s="531"/>
      <c r="WP215" s="531"/>
      <c r="WQ215" s="531"/>
      <c r="WR215" s="531"/>
      <c r="WS215" s="531"/>
      <c r="WT215" s="531"/>
      <c r="WU215" s="531"/>
      <c r="WV215" s="531"/>
      <c r="WW215" s="531"/>
      <c r="WX215" s="531"/>
      <c r="WY215" s="531"/>
      <c r="WZ215" s="531"/>
      <c r="XA215" s="531"/>
      <c r="XB215" s="531"/>
      <c r="XC215" s="531"/>
      <c r="XD215" s="531"/>
      <c r="XE215" s="531"/>
      <c r="XF215" s="531"/>
      <c r="XG215" s="531"/>
      <c r="XH215" s="531"/>
      <c r="XI215" s="531"/>
      <c r="XJ215" s="531"/>
      <c r="XK215" s="531"/>
      <c r="XL215" s="531"/>
      <c r="XM215" s="531"/>
      <c r="XN215" s="531"/>
      <c r="XO215" s="531"/>
      <c r="XP215" s="531"/>
      <c r="XQ215" s="531"/>
      <c r="XR215" s="531"/>
      <c r="XS215" s="531"/>
      <c r="XT215" s="531"/>
      <c r="XU215" s="531"/>
      <c r="XV215" s="531"/>
      <c r="XW215" s="531"/>
      <c r="XX215" s="531"/>
      <c r="XY215" s="531"/>
      <c r="XZ215" s="531"/>
      <c r="YA215" s="531"/>
      <c r="YB215" s="531"/>
      <c r="YC215" s="531"/>
      <c r="YD215" s="531"/>
      <c r="YE215" s="531"/>
      <c r="YF215" s="531"/>
      <c r="YG215" s="531"/>
      <c r="YH215" s="531"/>
      <c r="YI215" s="531"/>
      <c r="YJ215" s="531"/>
      <c r="YK215" s="531"/>
      <c r="YL215" s="531"/>
      <c r="YM215" s="531"/>
      <c r="YN215" s="531"/>
      <c r="YO215" s="531"/>
      <c r="YP215" s="531"/>
      <c r="YQ215" s="531"/>
      <c r="YR215" s="531"/>
      <c r="YS215" s="531"/>
      <c r="YT215" s="531"/>
      <c r="YU215" s="531"/>
      <c r="YV215" s="531"/>
      <c r="YW215" s="531"/>
      <c r="YX215" s="531"/>
      <c r="YY215" s="531"/>
      <c r="YZ215" s="531"/>
      <c r="ZA215" s="531"/>
      <c r="ZB215" s="531"/>
      <c r="ZC215" s="531"/>
      <c r="ZD215" s="531"/>
      <c r="ZE215" s="531"/>
      <c r="ZF215" s="531"/>
      <c r="ZG215" s="531"/>
      <c r="ZH215" s="531"/>
      <c r="ZI215" s="531"/>
      <c r="ZJ215" s="531"/>
      <c r="ZK215" s="531"/>
      <c r="ZL215" s="531"/>
      <c r="ZM215" s="531"/>
      <c r="ZN215" s="531"/>
      <c r="ZO215" s="531"/>
      <c r="ZP215" s="531"/>
      <c r="ZQ215" s="531"/>
      <c r="ZR215" s="531"/>
      <c r="ZS215" s="531"/>
      <c r="ZT215" s="531"/>
      <c r="ZU215" s="531"/>
      <c r="ZV215" s="531"/>
      <c r="ZW215" s="531"/>
      <c r="ZX215" s="531"/>
      <c r="ZY215" s="531"/>
      <c r="ZZ215" s="531"/>
      <c r="AAA215" s="531"/>
      <c r="AAB215" s="531"/>
      <c r="AAC215" s="531"/>
      <c r="AAD215" s="531"/>
      <c r="AAE215" s="531"/>
      <c r="AAF215" s="531"/>
      <c r="AAG215" s="531"/>
      <c r="AAH215" s="531"/>
      <c r="AAI215" s="531"/>
      <c r="AAJ215" s="531"/>
      <c r="AAK215" s="531"/>
      <c r="AAL215" s="531"/>
      <c r="AAM215" s="531"/>
      <c r="AAN215" s="531"/>
      <c r="AAO215" s="531"/>
      <c r="AAP215" s="531"/>
      <c r="AAQ215" s="531"/>
      <c r="AAR215" s="531"/>
      <c r="AAS215" s="531"/>
      <c r="AAT215" s="531"/>
      <c r="AAU215" s="531"/>
      <c r="AAV215" s="531"/>
      <c r="AAW215" s="531"/>
      <c r="AAX215" s="531"/>
      <c r="AAY215" s="531"/>
      <c r="AAZ215" s="531"/>
      <c r="ABA215" s="531"/>
      <c r="ABB215" s="531"/>
      <c r="ABC215" s="531"/>
      <c r="ABD215" s="531"/>
      <c r="ABE215" s="531"/>
      <c r="ABF215" s="531"/>
      <c r="ABG215" s="531"/>
      <c r="ABH215" s="531"/>
      <c r="ABI215" s="531"/>
      <c r="ABJ215" s="531"/>
      <c r="ABK215" s="531"/>
      <c r="ABL215" s="531"/>
      <c r="ABM215" s="531"/>
      <c r="ABN215" s="531"/>
      <c r="ABO215" s="531"/>
      <c r="ABP215" s="531"/>
      <c r="ABQ215" s="531"/>
      <c r="ABR215" s="531"/>
      <c r="ABS215" s="531"/>
      <c r="ABT215" s="531"/>
      <c r="ABU215" s="531"/>
      <c r="ABV215" s="531"/>
      <c r="ABW215" s="531"/>
      <c r="ABX215" s="531"/>
      <c r="ABY215" s="531"/>
      <c r="ABZ215" s="531"/>
      <c r="ACA215" s="531"/>
      <c r="ACB215" s="531"/>
      <c r="ACC215" s="531"/>
      <c r="ACD215" s="531"/>
      <c r="ACE215" s="531"/>
      <c r="ACF215" s="531"/>
      <c r="ACG215" s="531"/>
      <c r="ACH215" s="531"/>
      <c r="ACI215" s="531"/>
      <c r="ACJ215" s="531"/>
      <c r="ACK215" s="531"/>
      <c r="ACL215" s="531"/>
      <c r="ACM215" s="531"/>
      <c r="ACN215" s="531"/>
      <c r="ACO215" s="531"/>
      <c r="ACP215" s="531"/>
      <c r="ACQ215" s="531"/>
      <c r="ACR215" s="531"/>
      <c r="ACS215" s="531"/>
      <c r="ACT215" s="531"/>
      <c r="ACU215" s="531"/>
      <c r="ACV215" s="531"/>
      <c r="ACW215" s="531"/>
      <c r="ACX215" s="531"/>
      <c r="ACY215" s="531"/>
      <c r="ACZ215" s="531"/>
      <c r="ADA215" s="531"/>
      <c r="ADB215" s="531"/>
      <c r="ADC215" s="531"/>
      <c r="ADD215" s="531"/>
      <c r="ADE215" s="531"/>
      <c r="ADF215" s="531"/>
      <c r="ADG215" s="531"/>
      <c r="ADH215" s="531"/>
      <c r="ADI215" s="531"/>
      <c r="ADJ215" s="531"/>
      <c r="ADK215" s="531"/>
      <c r="ADL215" s="531"/>
      <c r="ADM215" s="531"/>
      <c r="ADN215" s="531"/>
      <c r="ADO215" s="531"/>
      <c r="ADP215" s="531"/>
      <c r="ADQ215" s="531"/>
      <c r="ADR215" s="531"/>
      <c r="ADS215" s="531"/>
      <c r="ADT215" s="531"/>
      <c r="ADU215" s="531"/>
      <c r="ADV215" s="531"/>
      <c r="ADW215" s="531"/>
      <c r="ADX215" s="531"/>
      <c r="ADY215" s="531"/>
      <c r="ADZ215" s="531"/>
      <c r="AEA215" s="531"/>
      <c r="AEB215" s="531"/>
      <c r="AEC215" s="531"/>
      <c r="AED215" s="531"/>
      <c r="AEE215" s="531"/>
      <c r="AEF215" s="531"/>
      <c r="AEG215" s="531"/>
      <c r="AEH215" s="531"/>
      <c r="AEI215" s="531"/>
      <c r="AEJ215" s="531"/>
      <c r="AEK215" s="531"/>
      <c r="AEL215" s="531"/>
      <c r="AEM215" s="531"/>
      <c r="AEN215" s="531"/>
      <c r="AEO215" s="531"/>
      <c r="AEP215" s="531"/>
      <c r="AEQ215" s="531"/>
      <c r="AER215" s="531"/>
      <c r="AES215" s="531"/>
      <c r="AET215" s="531"/>
      <c r="AEU215" s="531"/>
      <c r="AEV215" s="531"/>
      <c r="AEW215" s="531"/>
      <c r="AEX215" s="531"/>
      <c r="AEY215" s="531"/>
      <c r="AEZ215" s="531"/>
      <c r="AFA215" s="531"/>
      <c r="AFB215" s="531"/>
      <c r="AFC215" s="531"/>
      <c r="AFD215" s="531"/>
      <c r="AFE215" s="531"/>
      <c r="AFF215" s="531"/>
      <c r="AFG215" s="531"/>
      <c r="AFH215" s="531"/>
      <c r="AFI215" s="531"/>
      <c r="AFJ215" s="531"/>
      <c r="AFK215" s="531"/>
      <c r="AFL215" s="531"/>
      <c r="AFM215" s="531"/>
      <c r="AFN215" s="531"/>
      <c r="AFO215" s="531"/>
      <c r="AFP215" s="531"/>
      <c r="AFQ215" s="531"/>
      <c r="AFR215" s="531"/>
      <c r="AFS215" s="531"/>
      <c r="AFT215" s="531"/>
      <c r="AFU215" s="531"/>
      <c r="AFV215" s="531"/>
      <c r="AFW215" s="531"/>
      <c r="AFX215" s="531"/>
      <c r="AFY215" s="531"/>
      <c r="AFZ215" s="531"/>
      <c r="AGA215" s="531"/>
      <c r="AGB215" s="531"/>
      <c r="AGC215" s="531"/>
      <c r="AGD215" s="531"/>
      <c r="AGE215" s="531"/>
      <c r="AGF215" s="531"/>
      <c r="AGG215" s="531"/>
      <c r="AGH215" s="531"/>
      <c r="AGI215" s="531"/>
      <c r="AGJ215" s="531"/>
      <c r="AGK215" s="531"/>
      <c r="AGL215" s="531"/>
      <c r="AGM215" s="531"/>
      <c r="AGN215" s="531"/>
      <c r="AGO215" s="531"/>
      <c r="AGP215" s="531"/>
      <c r="AGQ215" s="531"/>
      <c r="AGR215" s="531"/>
      <c r="AGS215" s="531"/>
      <c r="AGT215" s="531"/>
      <c r="AGU215" s="531"/>
      <c r="AGV215" s="531"/>
      <c r="AGW215" s="531"/>
      <c r="AGX215" s="531"/>
      <c r="AGY215" s="531"/>
      <c r="AGZ215" s="531"/>
      <c r="AHA215" s="531"/>
      <c r="AHB215" s="531"/>
      <c r="AHC215" s="531"/>
      <c r="AHD215" s="531"/>
      <c r="AHE215" s="531"/>
      <c r="AHF215" s="531"/>
      <c r="AHG215" s="531"/>
      <c r="AHH215" s="531"/>
      <c r="AHI215" s="531"/>
      <c r="AHJ215" s="531"/>
      <c r="AHK215" s="531"/>
      <c r="AHL215" s="531"/>
      <c r="AHM215" s="531"/>
      <c r="AHN215" s="531"/>
      <c r="AHO215" s="531"/>
      <c r="AHP215" s="531"/>
      <c r="AHQ215" s="531"/>
      <c r="AHR215" s="531"/>
      <c r="AHS215" s="531"/>
      <c r="AHT215" s="531"/>
      <c r="AHU215" s="531"/>
      <c r="AHV215" s="531"/>
      <c r="AHW215" s="531"/>
      <c r="AHX215" s="531"/>
      <c r="AHY215" s="531"/>
      <c r="AHZ215" s="531"/>
      <c r="AIA215" s="531"/>
      <c r="AIB215" s="531"/>
      <c r="AIC215" s="531"/>
      <c r="AID215" s="531"/>
      <c r="AIE215" s="531"/>
      <c r="AIF215" s="531"/>
      <c r="AIG215" s="531"/>
      <c r="AIH215" s="531"/>
      <c r="AII215" s="531"/>
      <c r="AIJ215" s="531"/>
      <c r="AIK215" s="531"/>
      <c r="AIL215" s="531"/>
      <c r="AIM215" s="531"/>
      <c r="AIN215" s="531"/>
      <c r="AIO215" s="531"/>
      <c r="AIP215" s="531"/>
      <c r="AIQ215" s="531"/>
      <c r="AIR215" s="531"/>
      <c r="AIS215" s="531"/>
      <c r="AIT215" s="531"/>
      <c r="AIU215" s="531"/>
      <c r="AIV215" s="531"/>
      <c r="AIW215" s="531"/>
      <c r="AIX215" s="531"/>
      <c r="AIY215" s="531"/>
      <c r="AIZ215" s="531"/>
      <c r="AJA215" s="531"/>
      <c r="AJB215" s="531"/>
      <c r="AJC215" s="531"/>
      <c r="AJD215" s="531"/>
      <c r="AJE215" s="531"/>
      <c r="AJF215" s="531"/>
      <c r="AJG215" s="531"/>
      <c r="AJH215" s="531"/>
      <c r="AJI215" s="531"/>
      <c r="AJJ215" s="531"/>
      <c r="AJK215" s="531"/>
      <c r="AJL215" s="531"/>
      <c r="AJM215" s="531"/>
      <c r="AJN215" s="531"/>
      <c r="AJO215" s="531"/>
      <c r="AJP215" s="531"/>
      <c r="AJQ215" s="531"/>
      <c r="AJR215" s="531"/>
      <c r="AJS215" s="531"/>
      <c r="AJT215" s="531"/>
      <c r="AJU215" s="531"/>
      <c r="AJV215" s="531"/>
      <c r="AJW215" s="531"/>
      <c r="AJX215" s="531"/>
      <c r="AJY215" s="531"/>
      <c r="AJZ215" s="531"/>
      <c r="AKA215" s="531"/>
      <c r="AKB215" s="531"/>
      <c r="AKC215" s="531"/>
      <c r="AKD215" s="531"/>
      <c r="AKE215" s="531"/>
      <c r="AKF215" s="531"/>
      <c r="AKG215" s="531"/>
      <c r="AKH215" s="531"/>
      <c r="AKI215" s="531"/>
      <c r="AKJ215" s="531"/>
      <c r="AKK215" s="531"/>
      <c r="AKL215" s="531"/>
      <c r="AKM215" s="531"/>
      <c r="AKN215" s="531"/>
      <c r="AKO215" s="531"/>
      <c r="AKP215" s="531"/>
      <c r="AKQ215" s="531"/>
      <c r="AKR215" s="531"/>
      <c r="AKS215" s="531"/>
      <c r="AKT215" s="531"/>
      <c r="AKU215" s="531"/>
      <c r="AKV215" s="531"/>
      <c r="AKW215" s="531"/>
      <c r="AKX215" s="531"/>
      <c r="AKY215" s="531"/>
      <c r="AKZ215" s="531"/>
      <c r="ALA215" s="531"/>
      <c r="ALB215" s="531"/>
      <c r="ALC215" s="531"/>
      <c r="ALD215" s="531"/>
      <c r="ALE215" s="531"/>
      <c r="ALF215" s="531"/>
      <c r="ALG215" s="531"/>
      <c r="ALH215" s="531"/>
      <c r="ALI215" s="531"/>
      <c r="ALJ215" s="531"/>
      <c r="ALK215" s="531"/>
      <c r="ALL215" s="531"/>
      <c r="ALM215" s="531"/>
      <c r="ALN215" s="531"/>
      <c r="ALO215" s="531"/>
      <c r="ALP215" s="531"/>
      <c r="ALQ215" s="531"/>
      <c r="ALR215" s="531"/>
      <c r="ALS215" s="531"/>
      <c r="ALT215" s="531"/>
      <c r="ALU215" s="531"/>
      <c r="ALV215" s="531"/>
      <c r="ALW215" s="531"/>
      <c r="ALX215" s="531"/>
      <c r="ALY215" s="531"/>
      <c r="ALZ215" s="531"/>
      <c r="AMA215" s="531"/>
      <c r="AMB215" s="531"/>
      <c r="AMC215" s="531"/>
      <c r="AMD215" s="531"/>
      <c r="AME215" s="531"/>
      <c r="AMF215" s="531"/>
      <c r="AMG215" s="531"/>
      <c r="AMH215" s="531"/>
      <c r="AMI215" s="531"/>
      <c r="AMJ215" s="531"/>
      <c r="AMK215" s="531"/>
      <c r="AML215" s="531"/>
      <c r="AMM215" s="531"/>
      <c r="AMN215" s="531"/>
      <c r="AMO215" s="531"/>
      <c r="AMP215" s="531"/>
      <c r="AMQ215" s="531"/>
      <c r="AMR215" s="531"/>
      <c r="AMS215" s="531"/>
      <c r="AMT215" s="531"/>
      <c r="AMU215" s="531"/>
      <c r="AMV215" s="531"/>
      <c r="AMW215" s="531"/>
      <c r="AMX215" s="531"/>
      <c r="AMY215" s="531"/>
      <c r="AMZ215" s="531"/>
      <c r="ANA215" s="531"/>
      <c r="ANB215" s="531"/>
      <c r="ANC215" s="531"/>
      <c r="AND215" s="531"/>
      <c r="ANE215" s="531"/>
      <c r="ANF215" s="531"/>
      <c r="ANG215" s="531"/>
      <c r="ANH215" s="531"/>
      <c r="ANI215" s="531"/>
      <c r="ANJ215" s="531"/>
      <c r="ANK215" s="531"/>
      <c r="ANL215" s="531"/>
      <c r="ANM215" s="531"/>
      <c r="ANN215" s="531"/>
      <c r="ANO215" s="531"/>
      <c r="ANP215" s="531"/>
      <c r="ANQ215" s="531"/>
      <c r="ANR215" s="531"/>
      <c r="ANS215" s="531"/>
      <c r="ANT215" s="531"/>
      <c r="ANU215" s="531"/>
      <c r="ANV215" s="531"/>
      <c r="ANW215" s="531"/>
      <c r="ANX215" s="531"/>
      <c r="ANY215" s="531"/>
      <c r="ANZ215" s="531"/>
      <c r="AOA215" s="531"/>
      <c r="AOB215" s="531"/>
      <c r="AOC215" s="531"/>
      <c r="AOD215" s="531"/>
      <c r="AOE215" s="531"/>
      <c r="AOF215" s="531"/>
      <c r="AOG215" s="531"/>
      <c r="AOH215" s="531"/>
      <c r="AOI215" s="531"/>
      <c r="AOJ215" s="531"/>
      <c r="AOK215" s="531"/>
      <c r="AOL215" s="531"/>
      <c r="AOM215" s="531"/>
      <c r="AON215" s="531"/>
      <c r="AOO215" s="531"/>
      <c r="AOP215" s="531"/>
      <c r="AOQ215" s="531"/>
      <c r="AOR215" s="531"/>
      <c r="AOS215" s="531"/>
      <c r="AOT215" s="531"/>
      <c r="AOU215" s="531"/>
      <c r="AOV215" s="531"/>
      <c r="AOW215" s="531"/>
      <c r="AOX215" s="531"/>
      <c r="AOY215" s="531"/>
      <c r="AOZ215" s="531"/>
      <c r="APA215" s="531"/>
      <c r="APB215" s="531"/>
      <c r="APC215" s="531"/>
      <c r="APD215" s="531"/>
      <c r="APE215" s="531"/>
      <c r="APF215" s="531"/>
      <c r="APG215" s="531"/>
      <c r="APH215" s="531"/>
      <c r="API215" s="531"/>
      <c r="APJ215" s="531"/>
      <c r="APK215" s="531"/>
      <c r="APL215" s="531"/>
      <c r="APM215" s="531"/>
      <c r="APN215" s="531"/>
      <c r="APO215" s="531"/>
      <c r="APP215" s="531"/>
      <c r="APQ215" s="531"/>
      <c r="APR215" s="531"/>
      <c r="APS215" s="531"/>
      <c r="APT215" s="531"/>
      <c r="APU215" s="531"/>
      <c r="APV215" s="531"/>
      <c r="APW215" s="531"/>
      <c r="APX215" s="531"/>
      <c r="APY215" s="531"/>
      <c r="APZ215" s="531"/>
      <c r="AQA215" s="531"/>
      <c r="AQB215" s="531"/>
      <c r="AQC215" s="531"/>
      <c r="AQD215" s="531"/>
      <c r="AQE215" s="531"/>
      <c r="AQF215" s="531"/>
      <c r="AQG215" s="531"/>
      <c r="AQH215" s="531"/>
      <c r="AQI215" s="531"/>
      <c r="AQJ215" s="531"/>
      <c r="AQK215" s="531"/>
      <c r="AQL215" s="531"/>
      <c r="AQM215" s="531"/>
      <c r="AQN215" s="531"/>
      <c r="AQO215" s="531"/>
      <c r="AQP215" s="531"/>
      <c r="AQQ215" s="531"/>
      <c r="AQR215" s="531"/>
      <c r="AQS215" s="531"/>
      <c r="AQT215" s="531"/>
      <c r="AQU215" s="531"/>
      <c r="AQV215" s="531"/>
      <c r="AQW215" s="531"/>
      <c r="AQX215" s="531"/>
      <c r="AQY215" s="531"/>
      <c r="AQZ215" s="531"/>
      <c r="ARA215" s="531"/>
      <c r="ARB215" s="531"/>
      <c r="ARC215" s="531"/>
      <c r="ARD215" s="531"/>
      <c r="ARE215" s="531"/>
      <c r="ARF215" s="531"/>
      <c r="ARG215" s="531"/>
      <c r="ARH215" s="531"/>
      <c r="ARI215" s="531"/>
      <c r="ARJ215" s="531"/>
      <c r="ARK215" s="531"/>
      <c r="ARL215" s="531"/>
      <c r="ARM215" s="531"/>
      <c r="ARN215" s="531"/>
      <c r="ARO215" s="531"/>
      <c r="ARP215" s="531"/>
      <c r="ARQ215" s="531"/>
      <c r="ARR215" s="531"/>
      <c r="ARS215" s="531"/>
      <c r="ART215" s="531"/>
      <c r="ARU215" s="531"/>
      <c r="ARV215" s="531"/>
      <c r="ARW215" s="531"/>
      <c r="ARX215" s="531"/>
      <c r="ARY215" s="531"/>
      <c r="ARZ215" s="531"/>
      <c r="ASA215" s="531"/>
      <c r="ASB215" s="531"/>
      <c r="ASC215" s="531"/>
      <c r="ASD215" s="531"/>
      <c r="ASE215" s="531"/>
      <c r="ASF215" s="531"/>
      <c r="ASG215" s="531"/>
      <c r="ASH215" s="531"/>
      <c r="ASI215" s="531"/>
      <c r="ASJ215" s="531"/>
      <c r="ASK215" s="531"/>
      <c r="ASL215" s="531"/>
      <c r="ASM215" s="531"/>
      <c r="ASN215" s="531"/>
      <c r="ASO215" s="531"/>
      <c r="ASP215" s="531"/>
      <c r="ASQ215" s="531"/>
      <c r="ASR215" s="531"/>
      <c r="ASS215" s="531"/>
      <c r="AST215" s="531"/>
      <c r="ASU215" s="531"/>
      <c r="ASV215" s="531"/>
      <c r="ASW215" s="531"/>
      <c r="ASX215" s="531"/>
      <c r="ASY215" s="531"/>
      <c r="ASZ215" s="531"/>
      <c r="ATA215" s="531"/>
      <c r="ATB215" s="531"/>
      <c r="ATC215" s="531"/>
      <c r="ATD215" s="531"/>
      <c r="ATE215" s="531"/>
      <c r="ATF215" s="531"/>
      <c r="ATG215" s="531"/>
      <c r="ATH215" s="531"/>
      <c r="ATI215" s="531"/>
      <c r="ATJ215" s="531"/>
      <c r="ATK215" s="531"/>
      <c r="ATL215" s="531"/>
      <c r="ATM215" s="531"/>
      <c r="ATN215" s="531"/>
      <c r="ATO215" s="531"/>
      <c r="ATP215" s="531"/>
      <c r="ATQ215" s="531"/>
      <c r="ATR215" s="531"/>
      <c r="ATS215" s="531"/>
      <c r="ATT215" s="531"/>
      <c r="ATU215" s="531"/>
      <c r="ATV215" s="531"/>
      <c r="ATW215" s="531"/>
      <c r="ATX215" s="531"/>
      <c r="ATY215" s="531"/>
      <c r="ATZ215" s="531"/>
      <c r="AUA215" s="531"/>
      <c r="AUB215" s="531"/>
      <c r="AUC215" s="531"/>
      <c r="AUD215" s="531"/>
      <c r="AUE215" s="531"/>
      <c r="AUF215" s="531"/>
      <c r="AUG215" s="531"/>
      <c r="AUH215" s="531"/>
      <c r="AUI215" s="531"/>
      <c r="AUJ215" s="531"/>
      <c r="AUK215" s="531"/>
      <c r="AUL215" s="531"/>
      <c r="AUM215" s="531"/>
      <c r="AUN215" s="531"/>
      <c r="AUO215" s="531"/>
      <c r="AUP215" s="531"/>
      <c r="AUQ215" s="531"/>
      <c r="AUR215" s="531"/>
      <c r="AUS215" s="531"/>
      <c r="AUT215" s="531"/>
      <c r="AUU215" s="531"/>
      <c r="AUV215" s="531"/>
      <c r="AUW215" s="531"/>
      <c r="AUX215" s="531"/>
      <c r="AUY215" s="531"/>
      <c r="AUZ215" s="531"/>
      <c r="AVA215" s="531"/>
      <c r="AVB215" s="531"/>
      <c r="AVC215" s="531"/>
      <c r="AVD215" s="531"/>
      <c r="AVE215" s="531"/>
      <c r="AVF215" s="531"/>
      <c r="AVG215" s="531"/>
      <c r="AVH215" s="531"/>
      <c r="AVI215" s="531"/>
      <c r="AVJ215" s="531"/>
      <c r="AVK215" s="531"/>
      <c r="AVL215" s="531"/>
      <c r="AVM215" s="531"/>
      <c r="AVN215" s="531"/>
      <c r="AVO215" s="531"/>
      <c r="AVP215" s="531"/>
      <c r="AVQ215" s="531"/>
      <c r="AVR215" s="531"/>
      <c r="AVS215" s="531"/>
      <c r="AVT215" s="531"/>
      <c r="AVU215" s="531"/>
      <c r="AVV215" s="531"/>
      <c r="AVW215" s="531"/>
      <c r="AVX215" s="531"/>
      <c r="AVY215" s="531"/>
      <c r="AVZ215" s="531"/>
      <c r="AWA215" s="531"/>
      <c r="AWB215" s="531"/>
      <c r="AWC215" s="531"/>
      <c r="AWD215" s="531"/>
      <c r="AWE215" s="531"/>
      <c r="AWF215" s="531"/>
      <c r="AWG215" s="531"/>
      <c r="AWH215" s="531"/>
      <c r="AWI215" s="531"/>
      <c r="AWJ215" s="531"/>
      <c r="AWK215" s="531"/>
      <c r="AWL215" s="531"/>
      <c r="AWM215" s="531"/>
      <c r="AWN215" s="531"/>
      <c r="AWO215" s="531"/>
      <c r="AWP215" s="531"/>
      <c r="AWQ215" s="531"/>
      <c r="AWR215" s="531"/>
      <c r="AWS215" s="531"/>
      <c r="AWT215" s="531"/>
      <c r="AWU215" s="531"/>
      <c r="AWV215" s="531"/>
      <c r="AWW215" s="531"/>
      <c r="AWX215" s="531"/>
      <c r="AWY215" s="531"/>
      <c r="AWZ215" s="531"/>
      <c r="AXA215" s="531"/>
      <c r="AXB215" s="531"/>
      <c r="AXC215" s="531"/>
      <c r="AXD215" s="531"/>
      <c r="AXE215" s="531"/>
      <c r="AXF215" s="531"/>
      <c r="AXG215" s="531"/>
      <c r="AXH215" s="531"/>
      <c r="AXI215" s="531"/>
      <c r="AXJ215" s="531"/>
    </row>
    <row r="216" spans="1:1310" s="532" customFormat="1" ht="23.25" customHeight="1">
      <c r="A216" s="533"/>
      <c r="B216" s="6071"/>
      <c r="C216" s="6071"/>
      <c r="D216" s="6071"/>
      <c r="E216" s="6071"/>
      <c r="F216" s="6071"/>
      <c r="G216" s="6071"/>
      <c r="H216" s="6071"/>
      <c r="I216" s="6071"/>
      <c r="J216" s="6071"/>
      <c r="K216" s="6071"/>
      <c r="L216" s="6071"/>
      <c r="M216" s="6071"/>
      <c r="N216" s="6071"/>
      <c r="O216" s="6071"/>
      <c r="P216" s="6071"/>
      <c r="Q216" s="6071"/>
      <c r="R216" s="529"/>
      <c r="S216" s="529"/>
      <c r="T216" s="529"/>
      <c r="U216" s="529"/>
      <c r="V216" s="529"/>
      <c r="W216" s="529"/>
      <c r="X216" s="529"/>
      <c r="Y216" s="529"/>
      <c r="Z216" s="529"/>
      <c r="AA216" s="529"/>
      <c r="AB216" s="529"/>
      <c r="AC216" s="529"/>
      <c r="AD216" s="530"/>
      <c r="AE216" s="530"/>
      <c r="AF216" s="530"/>
      <c r="AG216" s="530"/>
      <c r="AH216" s="530"/>
      <c r="AI216" s="530"/>
      <c r="AJ216" s="530"/>
      <c r="AK216" s="530"/>
      <c r="AL216" s="530"/>
      <c r="AM216" s="530"/>
      <c r="AN216" s="530"/>
      <c r="AO216" s="530"/>
      <c r="AP216" s="530"/>
      <c r="AQ216" s="530"/>
      <c r="AR216" s="530"/>
      <c r="AS216" s="530"/>
      <c r="AT216" s="530"/>
      <c r="AU216" s="530"/>
      <c r="AV216" s="531"/>
      <c r="AW216" s="531"/>
      <c r="AX216" s="531"/>
      <c r="AY216" s="531"/>
      <c r="AZ216" s="531"/>
      <c r="BA216" s="531"/>
      <c r="BB216" s="531"/>
      <c r="BC216" s="531"/>
      <c r="BD216" s="531"/>
      <c r="BE216" s="531"/>
      <c r="BF216" s="531"/>
      <c r="BG216" s="531"/>
      <c r="BH216" s="531"/>
      <c r="BI216" s="531"/>
      <c r="BJ216" s="531"/>
      <c r="BK216" s="531"/>
      <c r="BL216" s="531"/>
      <c r="BM216" s="531"/>
      <c r="BN216" s="531"/>
      <c r="BO216" s="531"/>
      <c r="BP216" s="531"/>
      <c r="BQ216" s="531"/>
      <c r="BR216" s="531"/>
      <c r="BS216" s="531"/>
      <c r="BT216" s="531"/>
      <c r="BU216" s="531"/>
      <c r="BV216" s="531"/>
      <c r="BW216" s="531"/>
      <c r="BX216" s="531"/>
      <c r="BY216" s="531"/>
      <c r="BZ216" s="531"/>
      <c r="CA216" s="531"/>
      <c r="CB216" s="531"/>
      <c r="CC216" s="531"/>
      <c r="CD216" s="531"/>
      <c r="CE216" s="531"/>
      <c r="CF216" s="531"/>
      <c r="CG216" s="531"/>
      <c r="CH216" s="531"/>
      <c r="CI216" s="531"/>
      <c r="CJ216" s="531"/>
      <c r="CK216" s="531"/>
      <c r="CL216" s="531"/>
      <c r="CM216" s="531"/>
      <c r="CN216" s="531"/>
      <c r="CO216" s="531"/>
      <c r="CP216" s="531"/>
      <c r="CQ216" s="531"/>
      <c r="CR216" s="531"/>
      <c r="CS216" s="531"/>
      <c r="CT216" s="531"/>
      <c r="CU216" s="531"/>
      <c r="CV216" s="531"/>
      <c r="CW216" s="531"/>
      <c r="CX216" s="531"/>
      <c r="CY216" s="531"/>
      <c r="CZ216" s="531"/>
      <c r="DA216" s="531"/>
      <c r="DB216" s="531"/>
      <c r="DC216" s="531"/>
      <c r="DD216" s="531"/>
      <c r="DE216" s="531"/>
      <c r="DF216" s="531"/>
      <c r="DG216" s="531"/>
      <c r="DH216" s="531"/>
      <c r="DI216" s="531"/>
      <c r="DJ216" s="531"/>
      <c r="DK216" s="531"/>
      <c r="DL216" s="531"/>
      <c r="DM216" s="531"/>
      <c r="DN216" s="531"/>
      <c r="DO216" s="531"/>
      <c r="DP216" s="531"/>
      <c r="DQ216" s="531"/>
      <c r="DR216" s="531"/>
      <c r="DS216" s="531"/>
      <c r="DT216" s="531"/>
      <c r="DU216" s="531"/>
      <c r="DV216" s="531"/>
      <c r="DW216" s="531"/>
      <c r="DX216" s="531"/>
      <c r="DY216" s="531"/>
      <c r="DZ216" s="531"/>
      <c r="EA216" s="531"/>
      <c r="EB216" s="531"/>
      <c r="EC216" s="531"/>
      <c r="ED216" s="531"/>
      <c r="EE216" s="531"/>
      <c r="EF216" s="531"/>
      <c r="EG216" s="531"/>
      <c r="EH216" s="531"/>
      <c r="EI216" s="531"/>
      <c r="EJ216" s="531"/>
      <c r="EK216" s="531"/>
      <c r="EL216" s="531"/>
      <c r="EM216" s="531"/>
      <c r="EN216" s="531"/>
      <c r="EO216" s="531"/>
      <c r="EP216" s="531"/>
      <c r="EQ216" s="531"/>
      <c r="ER216" s="531"/>
      <c r="ES216" s="531"/>
      <c r="ET216" s="531"/>
      <c r="EU216" s="531"/>
      <c r="EV216" s="531"/>
      <c r="EW216" s="531"/>
      <c r="EX216" s="531"/>
      <c r="EY216" s="531"/>
      <c r="EZ216" s="531"/>
      <c r="FA216" s="531"/>
      <c r="FB216" s="531"/>
      <c r="FC216" s="531"/>
      <c r="FD216" s="531"/>
      <c r="FE216" s="531"/>
      <c r="FF216" s="531"/>
      <c r="FG216" s="531"/>
      <c r="FH216" s="531"/>
      <c r="FI216" s="531"/>
      <c r="FJ216" s="531"/>
      <c r="FK216" s="531"/>
      <c r="FL216" s="531"/>
      <c r="FM216" s="531"/>
      <c r="FN216" s="531"/>
      <c r="FO216" s="531"/>
      <c r="FP216" s="531"/>
      <c r="FQ216" s="531"/>
      <c r="FR216" s="531"/>
      <c r="FS216" s="531"/>
      <c r="FT216" s="531"/>
      <c r="FU216" s="531"/>
      <c r="FV216" s="531"/>
      <c r="FW216" s="531"/>
      <c r="FX216" s="531"/>
      <c r="FY216" s="531"/>
      <c r="FZ216" s="531"/>
      <c r="GA216" s="531"/>
      <c r="GB216" s="531"/>
      <c r="GC216" s="531"/>
      <c r="GD216" s="531"/>
      <c r="GE216" s="531"/>
      <c r="GF216" s="531"/>
      <c r="GG216" s="531"/>
      <c r="GH216" s="531"/>
      <c r="GI216" s="531"/>
      <c r="GJ216" s="531"/>
      <c r="GK216" s="531"/>
      <c r="GL216" s="531"/>
      <c r="GM216" s="531"/>
      <c r="GN216" s="531"/>
      <c r="GO216" s="531"/>
      <c r="GP216" s="531"/>
      <c r="GQ216" s="531"/>
      <c r="GR216" s="531"/>
      <c r="GS216" s="531"/>
      <c r="GT216" s="531"/>
      <c r="GU216" s="531"/>
      <c r="GV216" s="531"/>
      <c r="GW216" s="531"/>
      <c r="GX216" s="531"/>
      <c r="GY216" s="531"/>
      <c r="GZ216" s="531"/>
      <c r="HA216" s="531"/>
      <c r="HB216" s="531"/>
      <c r="HC216" s="531"/>
      <c r="HD216" s="531"/>
      <c r="HE216" s="531"/>
      <c r="HF216" s="531"/>
      <c r="HG216" s="531"/>
      <c r="HH216" s="531"/>
      <c r="HI216" s="531"/>
      <c r="HJ216" s="531"/>
      <c r="HK216" s="531"/>
      <c r="HL216" s="531"/>
      <c r="HM216" s="531"/>
      <c r="HN216" s="531"/>
      <c r="HO216" s="531"/>
      <c r="HP216" s="531"/>
      <c r="HQ216" s="531"/>
      <c r="HR216" s="531"/>
      <c r="HS216" s="531"/>
      <c r="HT216" s="531"/>
      <c r="HU216" s="531"/>
      <c r="HV216" s="531"/>
      <c r="HW216" s="531"/>
      <c r="HX216" s="531"/>
      <c r="HY216" s="531"/>
      <c r="HZ216" s="531"/>
      <c r="IA216" s="531"/>
      <c r="IB216" s="531"/>
      <c r="IC216" s="531"/>
      <c r="ID216" s="531"/>
      <c r="IE216" s="531"/>
      <c r="IF216" s="531"/>
      <c r="IG216" s="531"/>
      <c r="IH216" s="531"/>
      <c r="II216" s="531"/>
      <c r="IJ216" s="531"/>
      <c r="IK216" s="531"/>
      <c r="IL216" s="531"/>
      <c r="IM216" s="531"/>
      <c r="IN216" s="531"/>
      <c r="IO216" s="531"/>
      <c r="IP216" s="531"/>
      <c r="IQ216" s="531"/>
      <c r="IR216" s="531"/>
      <c r="IS216" s="531"/>
      <c r="IT216" s="531"/>
      <c r="IU216" s="531"/>
      <c r="IV216" s="531"/>
      <c r="IW216" s="531"/>
      <c r="IX216" s="531"/>
      <c r="IY216" s="531"/>
      <c r="IZ216" s="531"/>
      <c r="JA216" s="531"/>
      <c r="JB216" s="531"/>
      <c r="JC216" s="531"/>
      <c r="JD216" s="531"/>
      <c r="JE216" s="531"/>
      <c r="JF216" s="531"/>
      <c r="JG216" s="531"/>
      <c r="JH216" s="531"/>
      <c r="JI216" s="531"/>
      <c r="JJ216" s="531"/>
      <c r="JK216" s="531"/>
      <c r="JL216" s="531"/>
      <c r="JM216" s="531"/>
      <c r="JN216" s="531"/>
      <c r="JO216" s="531"/>
      <c r="JP216" s="531"/>
      <c r="JQ216" s="531"/>
      <c r="JR216" s="531"/>
      <c r="JS216" s="531"/>
      <c r="JT216" s="531"/>
      <c r="JU216" s="531"/>
      <c r="JV216" s="531"/>
      <c r="JW216" s="531"/>
      <c r="JX216" s="531"/>
      <c r="JY216" s="531"/>
      <c r="JZ216" s="531"/>
      <c r="KA216" s="531"/>
      <c r="KB216" s="531"/>
      <c r="KC216" s="531"/>
      <c r="KD216" s="531"/>
      <c r="KE216" s="531"/>
      <c r="KF216" s="531"/>
      <c r="KG216" s="531"/>
      <c r="KH216" s="531"/>
      <c r="KI216" s="531"/>
      <c r="KJ216" s="531"/>
      <c r="KK216" s="531"/>
      <c r="KL216" s="531"/>
      <c r="KM216" s="531"/>
      <c r="KN216" s="531"/>
      <c r="KO216" s="531"/>
      <c r="KP216" s="531"/>
      <c r="KQ216" s="531"/>
      <c r="KR216" s="531"/>
      <c r="KS216" s="531"/>
      <c r="KT216" s="531"/>
      <c r="KU216" s="531"/>
      <c r="KV216" s="531"/>
      <c r="KW216" s="531"/>
      <c r="KX216" s="531"/>
      <c r="KY216" s="531"/>
      <c r="KZ216" s="531"/>
      <c r="LA216" s="531"/>
      <c r="LB216" s="531"/>
      <c r="LC216" s="531"/>
      <c r="LD216" s="531"/>
      <c r="LE216" s="531"/>
      <c r="LF216" s="531"/>
      <c r="LG216" s="531"/>
      <c r="LH216" s="531"/>
      <c r="LI216" s="531"/>
      <c r="LJ216" s="531"/>
      <c r="LK216" s="531"/>
      <c r="LL216" s="531"/>
      <c r="LM216" s="531"/>
      <c r="LN216" s="531"/>
      <c r="LO216" s="531"/>
      <c r="LP216" s="531"/>
      <c r="LQ216" s="531"/>
      <c r="LR216" s="531"/>
      <c r="LS216" s="531"/>
      <c r="LT216" s="531"/>
      <c r="LU216" s="531"/>
      <c r="LV216" s="531"/>
      <c r="LW216" s="531"/>
      <c r="LX216" s="531"/>
      <c r="LY216" s="531"/>
      <c r="LZ216" s="531"/>
      <c r="MA216" s="531"/>
      <c r="MB216" s="531"/>
      <c r="MC216" s="531"/>
      <c r="MD216" s="531"/>
      <c r="ME216" s="531"/>
      <c r="MF216" s="531"/>
      <c r="MG216" s="531"/>
      <c r="MH216" s="531"/>
      <c r="MI216" s="531"/>
      <c r="MJ216" s="531"/>
      <c r="MK216" s="531"/>
      <c r="ML216" s="531"/>
      <c r="MM216" s="531"/>
      <c r="MN216" s="531"/>
      <c r="MO216" s="531"/>
      <c r="MP216" s="531"/>
      <c r="MQ216" s="531"/>
      <c r="MR216" s="531"/>
      <c r="MS216" s="531"/>
      <c r="MT216" s="531"/>
      <c r="MU216" s="531"/>
      <c r="MV216" s="531"/>
      <c r="MW216" s="531"/>
      <c r="MX216" s="531"/>
      <c r="MY216" s="531"/>
      <c r="MZ216" s="531"/>
      <c r="NA216" s="531"/>
      <c r="NB216" s="531"/>
      <c r="NC216" s="531"/>
      <c r="ND216" s="531"/>
      <c r="NE216" s="531"/>
      <c r="NF216" s="531"/>
      <c r="NG216" s="531"/>
      <c r="NH216" s="531"/>
      <c r="NI216" s="531"/>
      <c r="NJ216" s="531"/>
      <c r="NK216" s="531"/>
      <c r="NL216" s="531"/>
      <c r="NM216" s="531"/>
      <c r="NN216" s="531"/>
      <c r="NO216" s="531"/>
      <c r="NP216" s="531"/>
      <c r="NQ216" s="531"/>
      <c r="NR216" s="531"/>
      <c r="NS216" s="531"/>
      <c r="NT216" s="531"/>
      <c r="NU216" s="531"/>
      <c r="NV216" s="531"/>
      <c r="NW216" s="531"/>
      <c r="NX216" s="531"/>
      <c r="NY216" s="531"/>
      <c r="NZ216" s="531"/>
      <c r="OA216" s="531"/>
      <c r="OB216" s="531"/>
      <c r="OC216" s="531"/>
      <c r="OD216" s="531"/>
      <c r="OE216" s="531"/>
      <c r="OF216" s="531"/>
      <c r="OG216" s="531"/>
      <c r="OH216" s="531"/>
      <c r="OI216" s="531"/>
      <c r="OJ216" s="531"/>
      <c r="OK216" s="531"/>
      <c r="OL216" s="531"/>
      <c r="OM216" s="531"/>
      <c r="ON216" s="531"/>
      <c r="OO216" s="531"/>
      <c r="OP216" s="531"/>
      <c r="OQ216" s="531"/>
      <c r="OR216" s="531"/>
      <c r="OS216" s="531"/>
      <c r="OT216" s="531"/>
      <c r="OU216" s="531"/>
      <c r="OV216" s="531"/>
      <c r="OW216" s="531"/>
      <c r="OX216" s="531"/>
      <c r="OY216" s="531"/>
      <c r="OZ216" s="531"/>
      <c r="PA216" s="531"/>
      <c r="PB216" s="531"/>
      <c r="PC216" s="531"/>
      <c r="PD216" s="531"/>
      <c r="PE216" s="531"/>
      <c r="PF216" s="531"/>
      <c r="PG216" s="531"/>
      <c r="PH216" s="531"/>
      <c r="PI216" s="531"/>
      <c r="PJ216" s="531"/>
      <c r="PK216" s="531"/>
      <c r="PL216" s="531"/>
      <c r="PM216" s="531"/>
      <c r="PN216" s="531"/>
      <c r="PO216" s="531"/>
      <c r="PP216" s="531"/>
      <c r="PQ216" s="531"/>
      <c r="PR216" s="531"/>
      <c r="PS216" s="531"/>
      <c r="PT216" s="531"/>
      <c r="PU216" s="531"/>
      <c r="PV216" s="531"/>
      <c r="PW216" s="531"/>
      <c r="PX216" s="531"/>
      <c r="PY216" s="531"/>
      <c r="PZ216" s="531"/>
      <c r="QA216" s="531"/>
      <c r="QB216" s="531"/>
      <c r="QC216" s="531"/>
      <c r="QD216" s="531"/>
      <c r="QE216" s="531"/>
      <c r="QF216" s="531"/>
      <c r="QG216" s="531"/>
      <c r="QH216" s="531"/>
      <c r="QI216" s="531"/>
      <c r="QJ216" s="531"/>
      <c r="QK216" s="531"/>
      <c r="QL216" s="531"/>
      <c r="QM216" s="531"/>
      <c r="QN216" s="531"/>
      <c r="QO216" s="531"/>
      <c r="QP216" s="531"/>
      <c r="QQ216" s="531"/>
      <c r="QR216" s="531"/>
      <c r="QS216" s="531"/>
      <c r="QT216" s="531"/>
      <c r="QU216" s="531"/>
      <c r="QV216" s="531"/>
      <c r="QW216" s="531"/>
      <c r="QX216" s="531"/>
      <c r="QY216" s="531"/>
      <c r="QZ216" s="531"/>
      <c r="RA216" s="531"/>
      <c r="RB216" s="531"/>
      <c r="RC216" s="531"/>
      <c r="RD216" s="531"/>
      <c r="RE216" s="531"/>
      <c r="RF216" s="531"/>
      <c r="RG216" s="531"/>
      <c r="RH216" s="531"/>
      <c r="RI216" s="531"/>
      <c r="RJ216" s="531"/>
      <c r="RK216" s="531"/>
      <c r="RL216" s="531"/>
      <c r="RM216" s="531"/>
      <c r="RN216" s="531"/>
      <c r="RO216" s="531"/>
      <c r="RP216" s="531"/>
      <c r="RQ216" s="531"/>
      <c r="RR216" s="531"/>
      <c r="RS216" s="531"/>
      <c r="RT216" s="531"/>
      <c r="RU216" s="531"/>
      <c r="RV216" s="531"/>
      <c r="RW216" s="531"/>
      <c r="RX216" s="531"/>
      <c r="RY216" s="531"/>
      <c r="RZ216" s="531"/>
      <c r="SA216" s="531"/>
      <c r="SB216" s="531"/>
      <c r="SC216" s="531"/>
      <c r="SD216" s="531"/>
      <c r="SE216" s="531"/>
      <c r="SF216" s="531"/>
      <c r="SG216" s="531"/>
      <c r="SH216" s="531"/>
      <c r="SI216" s="531"/>
      <c r="SJ216" s="531"/>
      <c r="SK216" s="531"/>
      <c r="SL216" s="531"/>
      <c r="SM216" s="531"/>
      <c r="SN216" s="531"/>
      <c r="SO216" s="531"/>
      <c r="SP216" s="531"/>
      <c r="SQ216" s="531"/>
      <c r="SR216" s="531"/>
      <c r="SS216" s="531"/>
      <c r="ST216" s="531"/>
      <c r="SU216" s="531"/>
      <c r="SV216" s="531"/>
      <c r="SW216" s="531"/>
      <c r="SX216" s="531"/>
      <c r="SY216" s="531"/>
      <c r="SZ216" s="531"/>
      <c r="TA216" s="531"/>
      <c r="TB216" s="531"/>
      <c r="TC216" s="531"/>
      <c r="TD216" s="531"/>
      <c r="TE216" s="531"/>
      <c r="TF216" s="531"/>
      <c r="TG216" s="531"/>
      <c r="TH216" s="531"/>
      <c r="TI216" s="531"/>
      <c r="TJ216" s="531"/>
      <c r="TK216" s="531"/>
      <c r="TL216" s="531"/>
      <c r="TM216" s="531"/>
      <c r="TN216" s="531"/>
      <c r="TO216" s="531"/>
      <c r="TP216" s="531"/>
      <c r="TQ216" s="531"/>
      <c r="TR216" s="531"/>
      <c r="TS216" s="531"/>
      <c r="TT216" s="531"/>
      <c r="TU216" s="531"/>
      <c r="TV216" s="531"/>
      <c r="TW216" s="531"/>
      <c r="TX216" s="531"/>
      <c r="TY216" s="531"/>
      <c r="TZ216" s="531"/>
      <c r="UA216" s="531"/>
      <c r="UB216" s="531"/>
      <c r="UC216" s="531"/>
      <c r="UD216" s="531"/>
      <c r="UE216" s="531"/>
      <c r="UF216" s="531"/>
      <c r="UG216" s="531"/>
      <c r="UH216" s="531"/>
      <c r="UI216" s="531"/>
      <c r="UJ216" s="531"/>
      <c r="UK216" s="531"/>
      <c r="UL216" s="531"/>
      <c r="UM216" s="531"/>
      <c r="UN216" s="531"/>
      <c r="UO216" s="531"/>
      <c r="UP216" s="531"/>
      <c r="UQ216" s="531"/>
      <c r="UR216" s="531"/>
      <c r="US216" s="531"/>
      <c r="UT216" s="531"/>
      <c r="UU216" s="531"/>
      <c r="UV216" s="531"/>
      <c r="UW216" s="531"/>
      <c r="UX216" s="531"/>
      <c r="UY216" s="531"/>
      <c r="UZ216" s="531"/>
      <c r="VA216" s="531"/>
      <c r="VB216" s="531"/>
      <c r="VC216" s="531"/>
      <c r="VD216" s="531"/>
      <c r="VE216" s="531"/>
      <c r="VF216" s="531"/>
      <c r="VG216" s="531"/>
      <c r="VH216" s="531"/>
      <c r="VI216" s="531"/>
      <c r="VJ216" s="531"/>
      <c r="VK216" s="531"/>
      <c r="VL216" s="531"/>
      <c r="VM216" s="531"/>
      <c r="VN216" s="531"/>
      <c r="VO216" s="531"/>
      <c r="VP216" s="531"/>
      <c r="VQ216" s="531"/>
      <c r="VR216" s="531"/>
      <c r="VS216" s="531"/>
      <c r="VT216" s="531"/>
      <c r="VU216" s="531"/>
      <c r="VV216" s="531"/>
      <c r="VW216" s="531"/>
      <c r="VX216" s="531"/>
      <c r="VY216" s="531"/>
      <c r="VZ216" s="531"/>
      <c r="WA216" s="531"/>
      <c r="WB216" s="531"/>
      <c r="WC216" s="531"/>
      <c r="WD216" s="531"/>
      <c r="WE216" s="531"/>
      <c r="WF216" s="531"/>
      <c r="WG216" s="531"/>
      <c r="WH216" s="531"/>
      <c r="WI216" s="531"/>
      <c r="WJ216" s="531"/>
      <c r="WK216" s="531"/>
      <c r="WL216" s="531"/>
      <c r="WM216" s="531"/>
      <c r="WN216" s="531"/>
      <c r="WO216" s="531"/>
      <c r="WP216" s="531"/>
      <c r="WQ216" s="531"/>
      <c r="WR216" s="531"/>
      <c r="WS216" s="531"/>
      <c r="WT216" s="531"/>
      <c r="WU216" s="531"/>
      <c r="WV216" s="531"/>
      <c r="WW216" s="531"/>
      <c r="WX216" s="531"/>
      <c r="WY216" s="531"/>
      <c r="WZ216" s="531"/>
      <c r="XA216" s="531"/>
      <c r="XB216" s="531"/>
      <c r="XC216" s="531"/>
      <c r="XD216" s="531"/>
      <c r="XE216" s="531"/>
      <c r="XF216" s="531"/>
      <c r="XG216" s="531"/>
      <c r="XH216" s="531"/>
      <c r="XI216" s="531"/>
      <c r="XJ216" s="531"/>
      <c r="XK216" s="531"/>
      <c r="XL216" s="531"/>
      <c r="XM216" s="531"/>
      <c r="XN216" s="531"/>
      <c r="XO216" s="531"/>
      <c r="XP216" s="531"/>
      <c r="XQ216" s="531"/>
      <c r="XR216" s="531"/>
      <c r="XS216" s="531"/>
      <c r="XT216" s="531"/>
      <c r="XU216" s="531"/>
      <c r="XV216" s="531"/>
      <c r="XW216" s="531"/>
      <c r="XX216" s="531"/>
      <c r="XY216" s="531"/>
      <c r="XZ216" s="531"/>
      <c r="YA216" s="531"/>
      <c r="YB216" s="531"/>
      <c r="YC216" s="531"/>
      <c r="YD216" s="531"/>
      <c r="YE216" s="531"/>
      <c r="YF216" s="531"/>
      <c r="YG216" s="531"/>
      <c r="YH216" s="531"/>
      <c r="YI216" s="531"/>
      <c r="YJ216" s="531"/>
      <c r="YK216" s="531"/>
      <c r="YL216" s="531"/>
      <c r="YM216" s="531"/>
      <c r="YN216" s="531"/>
      <c r="YO216" s="531"/>
      <c r="YP216" s="531"/>
      <c r="YQ216" s="531"/>
      <c r="YR216" s="531"/>
      <c r="YS216" s="531"/>
      <c r="YT216" s="531"/>
      <c r="YU216" s="531"/>
      <c r="YV216" s="531"/>
      <c r="YW216" s="531"/>
      <c r="YX216" s="531"/>
      <c r="YY216" s="531"/>
      <c r="YZ216" s="531"/>
      <c r="ZA216" s="531"/>
      <c r="ZB216" s="531"/>
      <c r="ZC216" s="531"/>
      <c r="ZD216" s="531"/>
      <c r="ZE216" s="531"/>
      <c r="ZF216" s="531"/>
      <c r="ZG216" s="531"/>
      <c r="ZH216" s="531"/>
      <c r="ZI216" s="531"/>
      <c r="ZJ216" s="531"/>
      <c r="ZK216" s="531"/>
      <c r="ZL216" s="531"/>
      <c r="ZM216" s="531"/>
      <c r="ZN216" s="531"/>
      <c r="ZO216" s="531"/>
      <c r="ZP216" s="531"/>
      <c r="ZQ216" s="531"/>
      <c r="ZR216" s="531"/>
      <c r="ZS216" s="531"/>
      <c r="ZT216" s="531"/>
      <c r="ZU216" s="531"/>
      <c r="ZV216" s="531"/>
      <c r="ZW216" s="531"/>
      <c r="ZX216" s="531"/>
      <c r="ZY216" s="531"/>
      <c r="ZZ216" s="531"/>
      <c r="AAA216" s="531"/>
      <c r="AAB216" s="531"/>
      <c r="AAC216" s="531"/>
      <c r="AAD216" s="531"/>
      <c r="AAE216" s="531"/>
      <c r="AAF216" s="531"/>
      <c r="AAG216" s="531"/>
      <c r="AAH216" s="531"/>
      <c r="AAI216" s="531"/>
      <c r="AAJ216" s="531"/>
      <c r="AAK216" s="531"/>
      <c r="AAL216" s="531"/>
      <c r="AAM216" s="531"/>
      <c r="AAN216" s="531"/>
      <c r="AAO216" s="531"/>
      <c r="AAP216" s="531"/>
      <c r="AAQ216" s="531"/>
      <c r="AAR216" s="531"/>
      <c r="AAS216" s="531"/>
      <c r="AAT216" s="531"/>
      <c r="AAU216" s="531"/>
      <c r="AAV216" s="531"/>
      <c r="AAW216" s="531"/>
      <c r="AAX216" s="531"/>
      <c r="AAY216" s="531"/>
      <c r="AAZ216" s="531"/>
      <c r="ABA216" s="531"/>
      <c r="ABB216" s="531"/>
      <c r="ABC216" s="531"/>
      <c r="ABD216" s="531"/>
      <c r="ABE216" s="531"/>
      <c r="ABF216" s="531"/>
      <c r="ABG216" s="531"/>
      <c r="ABH216" s="531"/>
      <c r="ABI216" s="531"/>
      <c r="ABJ216" s="531"/>
      <c r="ABK216" s="531"/>
      <c r="ABL216" s="531"/>
      <c r="ABM216" s="531"/>
      <c r="ABN216" s="531"/>
      <c r="ABO216" s="531"/>
      <c r="ABP216" s="531"/>
      <c r="ABQ216" s="531"/>
      <c r="ABR216" s="531"/>
      <c r="ABS216" s="531"/>
      <c r="ABT216" s="531"/>
      <c r="ABU216" s="531"/>
      <c r="ABV216" s="531"/>
      <c r="ABW216" s="531"/>
      <c r="ABX216" s="531"/>
      <c r="ABY216" s="531"/>
      <c r="ABZ216" s="531"/>
      <c r="ACA216" s="531"/>
      <c r="ACB216" s="531"/>
      <c r="ACC216" s="531"/>
      <c r="ACD216" s="531"/>
      <c r="ACE216" s="531"/>
      <c r="ACF216" s="531"/>
      <c r="ACG216" s="531"/>
      <c r="ACH216" s="531"/>
      <c r="ACI216" s="531"/>
      <c r="ACJ216" s="531"/>
      <c r="ACK216" s="531"/>
      <c r="ACL216" s="531"/>
      <c r="ACM216" s="531"/>
      <c r="ACN216" s="531"/>
      <c r="ACO216" s="531"/>
      <c r="ACP216" s="531"/>
      <c r="ACQ216" s="531"/>
      <c r="ACR216" s="531"/>
      <c r="ACS216" s="531"/>
      <c r="ACT216" s="531"/>
      <c r="ACU216" s="531"/>
      <c r="ACV216" s="531"/>
      <c r="ACW216" s="531"/>
      <c r="ACX216" s="531"/>
      <c r="ACY216" s="531"/>
      <c r="ACZ216" s="531"/>
      <c r="ADA216" s="531"/>
      <c r="ADB216" s="531"/>
      <c r="ADC216" s="531"/>
      <c r="ADD216" s="531"/>
      <c r="ADE216" s="531"/>
      <c r="ADF216" s="531"/>
      <c r="ADG216" s="531"/>
      <c r="ADH216" s="531"/>
      <c r="ADI216" s="531"/>
      <c r="ADJ216" s="531"/>
      <c r="ADK216" s="531"/>
      <c r="ADL216" s="531"/>
      <c r="ADM216" s="531"/>
      <c r="ADN216" s="531"/>
      <c r="ADO216" s="531"/>
      <c r="ADP216" s="531"/>
      <c r="ADQ216" s="531"/>
      <c r="ADR216" s="531"/>
      <c r="ADS216" s="531"/>
      <c r="ADT216" s="531"/>
      <c r="ADU216" s="531"/>
      <c r="ADV216" s="531"/>
      <c r="ADW216" s="531"/>
      <c r="ADX216" s="531"/>
      <c r="ADY216" s="531"/>
      <c r="ADZ216" s="531"/>
      <c r="AEA216" s="531"/>
      <c r="AEB216" s="531"/>
      <c r="AEC216" s="531"/>
      <c r="AED216" s="531"/>
      <c r="AEE216" s="531"/>
      <c r="AEF216" s="531"/>
      <c r="AEG216" s="531"/>
      <c r="AEH216" s="531"/>
      <c r="AEI216" s="531"/>
      <c r="AEJ216" s="531"/>
      <c r="AEK216" s="531"/>
      <c r="AEL216" s="531"/>
      <c r="AEM216" s="531"/>
      <c r="AEN216" s="531"/>
      <c r="AEO216" s="531"/>
      <c r="AEP216" s="531"/>
      <c r="AEQ216" s="531"/>
      <c r="AER216" s="531"/>
      <c r="AES216" s="531"/>
      <c r="AET216" s="531"/>
      <c r="AEU216" s="531"/>
      <c r="AEV216" s="531"/>
      <c r="AEW216" s="531"/>
      <c r="AEX216" s="531"/>
      <c r="AEY216" s="531"/>
      <c r="AEZ216" s="531"/>
      <c r="AFA216" s="531"/>
      <c r="AFB216" s="531"/>
      <c r="AFC216" s="531"/>
      <c r="AFD216" s="531"/>
      <c r="AFE216" s="531"/>
      <c r="AFF216" s="531"/>
      <c r="AFG216" s="531"/>
      <c r="AFH216" s="531"/>
      <c r="AFI216" s="531"/>
      <c r="AFJ216" s="531"/>
      <c r="AFK216" s="531"/>
      <c r="AFL216" s="531"/>
      <c r="AFM216" s="531"/>
      <c r="AFN216" s="531"/>
      <c r="AFO216" s="531"/>
      <c r="AFP216" s="531"/>
      <c r="AFQ216" s="531"/>
      <c r="AFR216" s="531"/>
      <c r="AFS216" s="531"/>
      <c r="AFT216" s="531"/>
      <c r="AFU216" s="531"/>
      <c r="AFV216" s="531"/>
      <c r="AFW216" s="531"/>
      <c r="AFX216" s="531"/>
      <c r="AFY216" s="531"/>
      <c r="AFZ216" s="531"/>
      <c r="AGA216" s="531"/>
      <c r="AGB216" s="531"/>
      <c r="AGC216" s="531"/>
      <c r="AGD216" s="531"/>
      <c r="AGE216" s="531"/>
      <c r="AGF216" s="531"/>
      <c r="AGG216" s="531"/>
      <c r="AGH216" s="531"/>
      <c r="AGI216" s="531"/>
      <c r="AGJ216" s="531"/>
      <c r="AGK216" s="531"/>
      <c r="AGL216" s="531"/>
      <c r="AGM216" s="531"/>
      <c r="AGN216" s="531"/>
      <c r="AGO216" s="531"/>
      <c r="AGP216" s="531"/>
      <c r="AGQ216" s="531"/>
      <c r="AGR216" s="531"/>
      <c r="AGS216" s="531"/>
      <c r="AGT216" s="531"/>
      <c r="AGU216" s="531"/>
      <c r="AGV216" s="531"/>
      <c r="AGW216" s="531"/>
      <c r="AGX216" s="531"/>
      <c r="AGY216" s="531"/>
      <c r="AGZ216" s="531"/>
      <c r="AHA216" s="531"/>
      <c r="AHB216" s="531"/>
      <c r="AHC216" s="531"/>
      <c r="AHD216" s="531"/>
      <c r="AHE216" s="531"/>
      <c r="AHF216" s="531"/>
      <c r="AHG216" s="531"/>
      <c r="AHH216" s="531"/>
      <c r="AHI216" s="531"/>
      <c r="AHJ216" s="531"/>
      <c r="AHK216" s="531"/>
      <c r="AHL216" s="531"/>
      <c r="AHM216" s="531"/>
      <c r="AHN216" s="531"/>
      <c r="AHO216" s="531"/>
      <c r="AHP216" s="531"/>
      <c r="AHQ216" s="531"/>
      <c r="AHR216" s="531"/>
      <c r="AHS216" s="531"/>
      <c r="AHT216" s="531"/>
      <c r="AHU216" s="531"/>
      <c r="AHV216" s="531"/>
      <c r="AHW216" s="531"/>
      <c r="AHX216" s="531"/>
      <c r="AHY216" s="531"/>
      <c r="AHZ216" s="531"/>
      <c r="AIA216" s="531"/>
      <c r="AIB216" s="531"/>
      <c r="AIC216" s="531"/>
      <c r="AID216" s="531"/>
      <c r="AIE216" s="531"/>
      <c r="AIF216" s="531"/>
      <c r="AIG216" s="531"/>
      <c r="AIH216" s="531"/>
      <c r="AII216" s="531"/>
      <c r="AIJ216" s="531"/>
      <c r="AIK216" s="531"/>
      <c r="AIL216" s="531"/>
      <c r="AIM216" s="531"/>
      <c r="AIN216" s="531"/>
      <c r="AIO216" s="531"/>
      <c r="AIP216" s="531"/>
      <c r="AIQ216" s="531"/>
      <c r="AIR216" s="531"/>
      <c r="AIS216" s="531"/>
      <c r="AIT216" s="531"/>
      <c r="AIU216" s="531"/>
      <c r="AIV216" s="531"/>
      <c r="AIW216" s="531"/>
      <c r="AIX216" s="531"/>
      <c r="AIY216" s="531"/>
      <c r="AIZ216" s="531"/>
      <c r="AJA216" s="531"/>
      <c r="AJB216" s="531"/>
      <c r="AJC216" s="531"/>
      <c r="AJD216" s="531"/>
      <c r="AJE216" s="531"/>
      <c r="AJF216" s="531"/>
      <c r="AJG216" s="531"/>
      <c r="AJH216" s="531"/>
      <c r="AJI216" s="531"/>
      <c r="AJJ216" s="531"/>
      <c r="AJK216" s="531"/>
      <c r="AJL216" s="531"/>
      <c r="AJM216" s="531"/>
      <c r="AJN216" s="531"/>
      <c r="AJO216" s="531"/>
      <c r="AJP216" s="531"/>
      <c r="AJQ216" s="531"/>
      <c r="AJR216" s="531"/>
      <c r="AJS216" s="531"/>
      <c r="AJT216" s="531"/>
      <c r="AJU216" s="531"/>
      <c r="AJV216" s="531"/>
      <c r="AJW216" s="531"/>
      <c r="AJX216" s="531"/>
      <c r="AJY216" s="531"/>
      <c r="AJZ216" s="531"/>
      <c r="AKA216" s="531"/>
      <c r="AKB216" s="531"/>
      <c r="AKC216" s="531"/>
      <c r="AKD216" s="531"/>
      <c r="AKE216" s="531"/>
      <c r="AKF216" s="531"/>
      <c r="AKG216" s="531"/>
      <c r="AKH216" s="531"/>
      <c r="AKI216" s="531"/>
      <c r="AKJ216" s="531"/>
      <c r="AKK216" s="531"/>
      <c r="AKL216" s="531"/>
      <c r="AKM216" s="531"/>
      <c r="AKN216" s="531"/>
      <c r="AKO216" s="531"/>
      <c r="AKP216" s="531"/>
      <c r="AKQ216" s="531"/>
      <c r="AKR216" s="531"/>
      <c r="AKS216" s="531"/>
      <c r="AKT216" s="531"/>
      <c r="AKU216" s="531"/>
      <c r="AKV216" s="531"/>
      <c r="AKW216" s="531"/>
      <c r="AKX216" s="531"/>
      <c r="AKY216" s="531"/>
      <c r="AKZ216" s="531"/>
      <c r="ALA216" s="531"/>
      <c r="ALB216" s="531"/>
      <c r="ALC216" s="531"/>
      <c r="ALD216" s="531"/>
      <c r="ALE216" s="531"/>
      <c r="ALF216" s="531"/>
      <c r="ALG216" s="531"/>
      <c r="ALH216" s="531"/>
      <c r="ALI216" s="531"/>
      <c r="ALJ216" s="531"/>
      <c r="ALK216" s="531"/>
      <c r="ALL216" s="531"/>
      <c r="ALM216" s="531"/>
      <c r="ALN216" s="531"/>
      <c r="ALO216" s="531"/>
      <c r="ALP216" s="531"/>
      <c r="ALQ216" s="531"/>
      <c r="ALR216" s="531"/>
      <c r="ALS216" s="531"/>
      <c r="ALT216" s="531"/>
      <c r="ALU216" s="531"/>
      <c r="ALV216" s="531"/>
      <c r="ALW216" s="531"/>
      <c r="ALX216" s="531"/>
      <c r="ALY216" s="531"/>
      <c r="ALZ216" s="531"/>
      <c r="AMA216" s="531"/>
      <c r="AMB216" s="531"/>
      <c r="AMC216" s="531"/>
      <c r="AMD216" s="531"/>
      <c r="AME216" s="531"/>
      <c r="AMF216" s="531"/>
      <c r="AMG216" s="531"/>
      <c r="AMH216" s="531"/>
      <c r="AMI216" s="531"/>
      <c r="AMJ216" s="531"/>
      <c r="AMK216" s="531"/>
      <c r="AML216" s="531"/>
      <c r="AMM216" s="531"/>
      <c r="AMN216" s="531"/>
      <c r="AMO216" s="531"/>
      <c r="AMP216" s="531"/>
      <c r="AMQ216" s="531"/>
      <c r="AMR216" s="531"/>
      <c r="AMS216" s="531"/>
      <c r="AMT216" s="531"/>
      <c r="AMU216" s="531"/>
      <c r="AMV216" s="531"/>
      <c r="AMW216" s="531"/>
      <c r="AMX216" s="531"/>
      <c r="AMY216" s="531"/>
      <c r="AMZ216" s="531"/>
      <c r="ANA216" s="531"/>
      <c r="ANB216" s="531"/>
      <c r="ANC216" s="531"/>
      <c r="AND216" s="531"/>
      <c r="ANE216" s="531"/>
      <c r="ANF216" s="531"/>
      <c r="ANG216" s="531"/>
      <c r="ANH216" s="531"/>
      <c r="ANI216" s="531"/>
      <c r="ANJ216" s="531"/>
      <c r="ANK216" s="531"/>
      <c r="ANL216" s="531"/>
      <c r="ANM216" s="531"/>
      <c r="ANN216" s="531"/>
      <c r="ANO216" s="531"/>
      <c r="ANP216" s="531"/>
      <c r="ANQ216" s="531"/>
      <c r="ANR216" s="531"/>
      <c r="ANS216" s="531"/>
      <c r="ANT216" s="531"/>
      <c r="ANU216" s="531"/>
      <c r="ANV216" s="531"/>
      <c r="ANW216" s="531"/>
      <c r="ANX216" s="531"/>
      <c r="ANY216" s="531"/>
      <c r="ANZ216" s="531"/>
      <c r="AOA216" s="531"/>
      <c r="AOB216" s="531"/>
      <c r="AOC216" s="531"/>
      <c r="AOD216" s="531"/>
      <c r="AOE216" s="531"/>
      <c r="AOF216" s="531"/>
      <c r="AOG216" s="531"/>
      <c r="AOH216" s="531"/>
      <c r="AOI216" s="531"/>
      <c r="AOJ216" s="531"/>
      <c r="AOK216" s="531"/>
      <c r="AOL216" s="531"/>
      <c r="AOM216" s="531"/>
      <c r="AON216" s="531"/>
      <c r="AOO216" s="531"/>
      <c r="AOP216" s="531"/>
      <c r="AOQ216" s="531"/>
      <c r="AOR216" s="531"/>
      <c r="AOS216" s="531"/>
      <c r="AOT216" s="531"/>
      <c r="AOU216" s="531"/>
      <c r="AOV216" s="531"/>
      <c r="AOW216" s="531"/>
      <c r="AOX216" s="531"/>
      <c r="AOY216" s="531"/>
      <c r="AOZ216" s="531"/>
      <c r="APA216" s="531"/>
      <c r="APB216" s="531"/>
      <c r="APC216" s="531"/>
      <c r="APD216" s="531"/>
      <c r="APE216" s="531"/>
      <c r="APF216" s="531"/>
      <c r="APG216" s="531"/>
      <c r="APH216" s="531"/>
      <c r="API216" s="531"/>
      <c r="APJ216" s="531"/>
      <c r="APK216" s="531"/>
      <c r="APL216" s="531"/>
      <c r="APM216" s="531"/>
      <c r="APN216" s="531"/>
      <c r="APO216" s="531"/>
      <c r="APP216" s="531"/>
      <c r="APQ216" s="531"/>
      <c r="APR216" s="531"/>
      <c r="APS216" s="531"/>
      <c r="APT216" s="531"/>
      <c r="APU216" s="531"/>
      <c r="APV216" s="531"/>
      <c r="APW216" s="531"/>
      <c r="APX216" s="531"/>
      <c r="APY216" s="531"/>
      <c r="APZ216" s="531"/>
      <c r="AQA216" s="531"/>
      <c r="AQB216" s="531"/>
      <c r="AQC216" s="531"/>
      <c r="AQD216" s="531"/>
      <c r="AQE216" s="531"/>
      <c r="AQF216" s="531"/>
      <c r="AQG216" s="531"/>
      <c r="AQH216" s="531"/>
      <c r="AQI216" s="531"/>
      <c r="AQJ216" s="531"/>
      <c r="AQK216" s="531"/>
      <c r="AQL216" s="531"/>
      <c r="AQM216" s="531"/>
      <c r="AQN216" s="531"/>
      <c r="AQO216" s="531"/>
      <c r="AQP216" s="531"/>
      <c r="AQQ216" s="531"/>
      <c r="AQR216" s="531"/>
      <c r="AQS216" s="531"/>
      <c r="AQT216" s="531"/>
      <c r="AQU216" s="531"/>
      <c r="AQV216" s="531"/>
      <c r="AQW216" s="531"/>
      <c r="AQX216" s="531"/>
      <c r="AQY216" s="531"/>
      <c r="AQZ216" s="531"/>
      <c r="ARA216" s="531"/>
      <c r="ARB216" s="531"/>
      <c r="ARC216" s="531"/>
      <c r="ARD216" s="531"/>
      <c r="ARE216" s="531"/>
      <c r="ARF216" s="531"/>
      <c r="ARG216" s="531"/>
      <c r="ARH216" s="531"/>
      <c r="ARI216" s="531"/>
      <c r="ARJ216" s="531"/>
      <c r="ARK216" s="531"/>
      <c r="ARL216" s="531"/>
      <c r="ARM216" s="531"/>
      <c r="ARN216" s="531"/>
      <c r="ARO216" s="531"/>
      <c r="ARP216" s="531"/>
      <c r="ARQ216" s="531"/>
      <c r="ARR216" s="531"/>
      <c r="ARS216" s="531"/>
      <c r="ART216" s="531"/>
      <c r="ARU216" s="531"/>
      <c r="ARV216" s="531"/>
      <c r="ARW216" s="531"/>
      <c r="ARX216" s="531"/>
      <c r="ARY216" s="531"/>
      <c r="ARZ216" s="531"/>
      <c r="ASA216" s="531"/>
      <c r="ASB216" s="531"/>
      <c r="ASC216" s="531"/>
      <c r="ASD216" s="531"/>
      <c r="ASE216" s="531"/>
      <c r="ASF216" s="531"/>
      <c r="ASG216" s="531"/>
      <c r="ASH216" s="531"/>
      <c r="ASI216" s="531"/>
      <c r="ASJ216" s="531"/>
      <c r="ASK216" s="531"/>
      <c r="ASL216" s="531"/>
      <c r="ASM216" s="531"/>
      <c r="ASN216" s="531"/>
      <c r="ASO216" s="531"/>
      <c r="ASP216" s="531"/>
      <c r="ASQ216" s="531"/>
      <c r="ASR216" s="531"/>
      <c r="ASS216" s="531"/>
      <c r="AST216" s="531"/>
      <c r="ASU216" s="531"/>
      <c r="ASV216" s="531"/>
      <c r="ASW216" s="531"/>
      <c r="ASX216" s="531"/>
      <c r="ASY216" s="531"/>
      <c r="ASZ216" s="531"/>
      <c r="ATA216" s="531"/>
      <c r="ATB216" s="531"/>
      <c r="ATC216" s="531"/>
      <c r="ATD216" s="531"/>
      <c r="ATE216" s="531"/>
      <c r="ATF216" s="531"/>
      <c r="ATG216" s="531"/>
      <c r="ATH216" s="531"/>
      <c r="ATI216" s="531"/>
      <c r="ATJ216" s="531"/>
      <c r="ATK216" s="531"/>
      <c r="ATL216" s="531"/>
      <c r="ATM216" s="531"/>
      <c r="ATN216" s="531"/>
      <c r="ATO216" s="531"/>
      <c r="ATP216" s="531"/>
      <c r="ATQ216" s="531"/>
      <c r="ATR216" s="531"/>
      <c r="ATS216" s="531"/>
      <c r="ATT216" s="531"/>
      <c r="ATU216" s="531"/>
      <c r="ATV216" s="531"/>
      <c r="ATW216" s="531"/>
      <c r="ATX216" s="531"/>
      <c r="ATY216" s="531"/>
      <c r="ATZ216" s="531"/>
      <c r="AUA216" s="531"/>
      <c r="AUB216" s="531"/>
      <c r="AUC216" s="531"/>
      <c r="AUD216" s="531"/>
      <c r="AUE216" s="531"/>
      <c r="AUF216" s="531"/>
      <c r="AUG216" s="531"/>
      <c r="AUH216" s="531"/>
      <c r="AUI216" s="531"/>
      <c r="AUJ216" s="531"/>
      <c r="AUK216" s="531"/>
      <c r="AUL216" s="531"/>
      <c r="AUM216" s="531"/>
      <c r="AUN216" s="531"/>
      <c r="AUO216" s="531"/>
      <c r="AUP216" s="531"/>
      <c r="AUQ216" s="531"/>
      <c r="AUR216" s="531"/>
      <c r="AUS216" s="531"/>
      <c r="AUT216" s="531"/>
      <c r="AUU216" s="531"/>
      <c r="AUV216" s="531"/>
      <c r="AUW216" s="531"/>
      <c r="AUX216" s="531"/>
      <c r="AUY216" s="531"/>
      <c r="AUZ216" s="531"/>
      <c r="AVA216" s="531"/>
      <c r="AVB216" s="531"/>
      <c r="AVC216" s="531"/>
      <c r="AVD216" s="531"/>
      <c r="AVE216" s="531"/>
      <c r="AVF216" s="531"/>
      <c r="AVG216" s="531"/>
      <c r="AVH216" s="531"/>
      <c r="AVI216" s="531"/>
      <c r="AVJ216" s="531"/>
      <c r="AVK216" s="531"/>
      <c r="AVL216" s="531"/>
      <c r="AVM216" s="531"/>
      <c r="AVN216" s="531"/>
      <c r="AVO216" s="531"/>
      <c r="AVP216" s="531"/>
      <c r="AVQ216" s="531"/>
      <c r="AVR216" s="531"/>
      <c r="AVS216" s="531"/>
      <c r="AVT216" s="531"/>
      <c r="AVU216" s="531"/>
      <c r="AVV216" s="531"/>
      <c r="AVW216" s="531"/>
      <c r="AVX216" s="531"/>
      <c r="AVY216" s="531"/>
      <c r="AVZ216" s="531"/>
      <c r="AWA216" s="531"/>
      <c r="AWB216" s="531"/>
      <c r="AWC216" s="531"/>
      <c r="AWD216" s="531"/>
      <c r="AWE216" s="531"/>
      <c r="AWF216" s="531"/>
      <c r="AWG216" s="531"/>
      <c r="AWH216" s="531"/>
      <c r="AWI216" s="531"/>
      <c r="AWJ216" s="531"/>
      <c r="AWK216" s="531"/>
      <c r="AWL216" s="531"/>
      <c r="AWM216" s="531"/>
      <c r="AWN216" s="531"/>
      <c r="AWO216" s="531"/>
      <c r="AWP216" s="531"/>
      <c r="AWQ216" s="531"/>
      <c r="AWR216" s="531"/>
      <c r="AWS216" s="531"/>
      <c r="AWT216" s="531"/>
      <c r="AWU216" s="531"/>
      <c r="AWV216" s="531"/>
      <c r="AWW216" s="531"/>
      <c r="AWX216" s="531"/>
      <c r="AWY216" s="531"/>
      <c r="AWZ216" s="531"/>
      <c r="AXA216" s="531"/>
      <c r="AXB216" s="531"/>
      <c r="AXC216" s="531"/>
      <c r="AXD216" s="531"/>
      <c r="AXE216" s="531"/>
      <c r="AXF216" s="531"/>
      <c r="AXG216" s="531"/>
      <c r="AXH216" s="531"/>
      <c r="AXI216" s="531"/>
      <c r="AXJ216" s="531"/>
    </row>
    <row r="217" spans="1:1310" s="532" customFormat="1" ht="23.25" customHeight="1">
      <c r="A217" s="533"/>
      <c r="B217" s="6072" t="s">
        <v>921</v>
      </c>
      <c r="C217" s="6072"/>
      <c r="D217" s="6072"/>
      <c r="E217" s="6072"/>
      <c r="F217" s="6072"/>
      <c r="G217" s="6072"/>
      <c r="H217" s="6072"/>
      <c r="I217" s="6072"/>
      <c r="J217" s="6072"/>
      <c r="K217" s="6072"/>
      <c r="L217" s="6072"/>
      <c r="M217" s="6072"/>
      <c r="N217" s="6072"/>
      <c r="O217" s="6072"/>
      <c r="P217" s="6072"/>
      <c r="Q217" s="6072"/>
      <c r="R217" s="529"/>
      <c r="S217" s="529"/>
      <c r="T217" s="529"/>
      <c r="U217" s="529"/>
      <c r="V217" s="529"/>
      <c r="W217" s="529"/>
      <c r="X217" s="529"/>
      <c r="Y217" s="529"/>
      <c r="Z217" s="529"/>
      <c r="AA217" s="529"/>
      <c r="AB217" s="529"/>
      <c r="AC217" s="529"/>
      <c r="AD217" s="530"/>
      <c r="AE217" s="530"/>
      <c r="AF217" s="530"/>
      <c r="AG217" s="530"/>
      <c r="AH217" s="530"/>
      <c r="AI217" s="530"/>
      <c r="AJ217" s="530"/>
      <c r="AK217" s="530"/>
      <c r="AL217" s="530"/>
      <c r="AM217" s="530"/>
      <c r="AN217" s="530"/>
      <c r="AO217" s="530"/>
      <c r="AP217" s="530"/>
      <c r="AQ217" s="530"/>
      <c r="AR217" s="530"/>
      <c r="AS217" s="530"/>
      <c r="AT217" s="530"/>
      <c r="AU217" s="530"/>
      <c r="AV217" s="531"/>
      <c r="AW217" s="531"/>
      <c r="AX217" s="531"/>
      <c r="AY217" s="531"/>
      <c r="AZ217" s="531"/>
      <c r="BA217" s="531"/>
      <c r="BB217" s="531"/>
      <c r="BC217" s="531"/>
      <c r="BD217" s="531"/>
      <c r="BE217" s="531"/>
      <c r="BF217" s="531"/>
      <c r="BG217" s="531"/>
      <c r="BH217" s="531"/>
      <c r="BI217" s="531"/>
      <c r="BJ217" s="531"/>
      <c r="BK217" s="531"/>
      <c r="BL217" s="531"/>
      <c r="BM217" s="531"/>
      <c r="BN217" s="531"/>
      <c r="BO217" s="531"/>
      <c r="BP217" s="531"/>
      <c r="BQ217" s="531"/>
      <c r="BR217" s="531"/>
      <c r="BS217" s="531"/>
      <c r="BT217" s="531"/>
      <c r="BU217" s="531"/>
      <c r="BV217" s="531"/>
      <c r="BW217" s="531"/>
      <c r="BX217" s="531"/>
      <c r="BY217" s="531"/>
      <c r="BZ217" s="531"/>
      <c r="CA217" s="531"/>
      <c r="CB217" s="531"/>
      <c r="CC217" s="531"/>
      <c r="CD217" s="531"/>
      <c r="CE217" s="531"/>
      <c r="CF217" s="531"/>
      <c r="CG217" s="531"/>
      <c r="CH217" s="531"/>
      <c r="CI217" s="531"/>
      <c r="CJ217" s="531"/>
      <c r="CK217" s="531"/>
      <c r="CL217" s="531"/>
      <c r="CM217" s="531"/>
      <c r="CN217" s="531"/>
      <c r="CO217" s="531"/>
      <c r="CP217" s="531"/>
      <c r="CQ217" s="531"/>
      <c r="CR217" s="531"/>
      <c r="CS217" s="531"/>
      <c r="CT217" s="531"/>
      <c r="CU217" s="531"/>
      <c r="CV217" s="531"/>
      <c r="CW217" s="531"/>
      <c r="CX217" s="531"/>
      <c r="CY217" s="531"/>
      <c r="CZ217" s="531"/>
      <c r="DA217" s="531"/>
      <c r="DB217" s="531"/>
      <c r="DC217" s="531"/>
      <c r="DD217" s="531"/>
      <c r="DE217" s="531"/>
      <c r="DF217" s="531"/>
      <c r="DG217" s="531"/>
      <c r="DH217" s="531"/>
      <c r="DI217" s="531"/>
      <c r="DJ217" s="531"/>
      <c r="DK217" s="531"/>
      <c r="DL217" s="531"/>
      <c r="DM217" s="531"/>
      <c r="DN217" s="531"/>
      <c r="DO217" s="531"/>
      <c r="DP217" s="531"/>
      <c r="DQ217" s="531"/>
      <c r="DR217" s="531"/>
      <c r="DS217" s="531"/>
      <c r="DT217" s="531"/>
      <c r="DU217" s="531"/>
      <c r="DV217" s="531"/>
      <c r="DW217" s="531"/>
      <c r="DX217" s="531"/>
      <c r="DY217" s="531"/>
      <c r="DZ217" s="531"/>
      <c r="EA217" s="531"/>
      <c r="EB217" s="531"/>
      <c r="EC217" s="531"/>
      <c r="ED217" s="531"/>
      <c r="EE217" s="531"/>
      <c r="EF217" s="531"/>
      <c r="EG217" s="531"/>
      <c r="EH217" s="531"/>
      <c r="EI217" s="531"/>
      <c r="EJ217" s="531"/>
      <c r="EK217" s="531"/>
      <c r="EL217" s="531"/>
      <c r="EM217" s="531"/>
      <c r="EN217" s="531"/>
      <c r="EO217" s="531"/>
      <c r="EP217" s="531"/>
      <c r="EQ217" s="531"/>
      <c r="ER217" s="531"/>
      <c r="ES217" s="531"/>
      <c r="ET217" s="531"/>
      <c r="EU217" s="531"/>
      <c r="EV217" s="531"/>
      <c r="EW217" s="531"/>
      <c r="EX217" s="531"/>
      <c r="EY217" s="531"/>
      <c r="EZ217" s="531"/>
      <c r="FA217" s="531"/>
      <c r="FB217" s="531"/>
      <c r="FC217" s="531"/>
      <c r="FD217" s="531"/>
      <c r="FE217" s="531"/>
      <c r="FF217" s="531"/>
      <c r="FG217" s="531"/>
      <c r="FH217" s="531"/>
      <c r="FI217" s="531"/>
      <c r="FJ217" s="531"/>
      <c r="FK217" s="531"/>
      <c r="FL217" s="531"/>
      <c r="FM217" s="531"/>
      <c r="FN217" s="531"/>
      <c r="FO217" s="531"/>
      <c r="FP217" s="531"/>
      <c r="FQ217" s="531"/>
      <c r="FR217" s="531"/>
      <c r="FS217" s="531"/>
      <c r="FT217" s="531"/>
      <c r="FU217" s="531"/>
      <c r="FV217" s="531"/>
      <c r="FW217" s="531"/>
      <c r="FX217" s="531"/>
      <c r="FY217" s="531"/>
      <c r="FZ217" s="531"/>
      <c r="GA217" s="531"/>
      <c r="GB217" s="531"/>
      <c r="GC217" s="531"/>
      <c r="GD217" s="531"/>
      <c r="GE217" s="531"/>
      <c r="GF217" s="531"/>
      <c r="GG217" s="531"/>
      <c r="GH217" s="531"/>
      <c r="GI217" s="531"/>
      <c r="GJ217" s="531"/>
      <c r="GK217" s="531"/>
      <c r="GL217" s="531"/>
      <c r="GM217" s="531"/>
      <c r="GN217" s="531"/>
      <c r="GO217" s="531"/>
      <c r="GP217" s="531"/>
      <c r="GQ217" s="531"/>
      <c r="GR217" s="531"/>
      <c r="GS217" s="531"/>
      <c r="GT217" s="531"/>
      <c r="GU217" s="531"/>
      <c r="GV217" s="531"/>
      <c r="GW217" s="531"/>
      <c r="GX217" s="531"/>
      <c r="GY217" s="531"/>
      <c r="GZ217" s="531"/>
      <c r="HA217" s="531"/>
      <c r="HB217" s="531"/>
      <c r="HC217" s="531"/>
      <c r="HD217" s="531"/>
      <c r="HE217" s="531"/>
      <c r="HF217" s="531"/>
      <c r="HG217" s="531"/>
      <c r="HH217" s="531"/>
      <c r="HI217" s="531"/>
      <c r="HJ217" s="531"/>
      <c r="HK217" s="531"/>
      <c r="HL217" s="531"/>
      <c r="HM217" s="531"/>
      <c r="HN217" s="531"/>
      <c r="HO217" s="531"/>
      <c r="HP217" s="531"/>
      <c r="HQ217" s="531"/>
      <c r="HR217" s="531"/>
      <c r="HS217" s="531"/>
      <c r="HT217" s="531"/>
      <c r="HU217" s="531"/>
      <c r="HV217" s="531"/>
      <c r="HW217" s="531"/>
      <c r="HX217" s="531"/>
      <c r="HY217" s="531"/>
      <c r="HZ217" s="531"/>
      <c r="IA217" s="531"/>
      <c r="IB217" s="531"/>
      <c r="IC217" s="531"/>
      <c r="ID217" s="531"/>
      <c r="IE217" s="531"/>
      <c r="IF217" s="531"/>
      <c r="IG217" s="531"/>
      <c r="IH217" s="531"/>
      <c r="II217" s="531"/>
      <c r="IJ217" s="531"/>
      <c r="IK217" s="531"/>
      <c r="IL217" s="531"/>
      <c r="IM217" s="531"/>
      <c r="IN217" s="531"/>
      <c r="IO217" s="531"/>
      <c r="IP217" s="531"/>
      <c r="IQ217" s="531"/>
      <c r="IR217" s="531"/>
      <c r="IS217" s="531"/>
      <c r="IT217" s="531"/>
      <c r="IU217" s="531"/>
      <c r="IV217" s="531"/>
      <c r="IW217" s="531"/>
      <c r="IX217" s="531"/>
      <c r="IY217" s="531"/>
      <c r="IZ217" s="531"/>
      <c r="JA217" s="531"/>
      <c r="JB217" s="531"/>
      <c r="JC217" s="531"/>
      <c r="JD217" s="531"/>
      <c r="JE217" s="531"/>
      <c r="JF217" s="531"/>
      <c r="JG217" s="531"/>
      <c r="JH217" s="531"/>
      <c r="JI217" s="531"/>
      <c r="JJ217" s="531"/>
      <c r="JK217" s="531"/>
      <c r="JL217" s="531"/>
      <c r="JM217" s="531"/>
      <c r="JN217" s="531"/>
      <c r="JO217" s="531"/>
      <c r="JP217" s="531"/>
      <c r="JQ217" s="531"/>
      <c r="JR217" s="531"/>
      <c r="JS217" s="531"/>
      <c r="JT217" s="531"/>
      <c r="JU217" s="531"/>
      <c r="JV217" s="531"/>
      <c r="JW217" s="531"/>
      <c r="JX217" s="531"/>
      <c r="JY217" s="531"/>
      <c r="JZ217" s="531"/>
      <c r="KA217" s="531"/>
      <c r="KB217" s="531"/>
      <c r="KC217" s="531"/>
      <c r="KD217" s="531"/>
      <c r="KE217" s="531"/>
      <c r="KF217" s="531"/>
      <c r="KG217" s="531"/>
      <c r="KH217" s="531"/>
      <c r="KI217" s="531"/>
      <c r="KJ217" s="531"/>
      <c r="KK217" s="531"/>
      <c r="KL217" s="531"/>
      <c r="KM217" s="531"/>
      <c r="KN217" s="531"/>
      <c r="KO217" s="531"/>
      <c r="KP217" s="531"/>
      <c r="KQ217" s="531"/>
      <c r="KR217" s="531"/>
      <c r="KS217" s="531"/>
      <c r="KT217" s="531"/>
      <c r="KU217" s="531"/>
      <c r="KV217" s="531"/>
      <c r="KW217" s="531"/>
      <c r="KX217" s="531"/>
      <c r="KY217" s="531"/>
      <c r="KZ217" s="531"/>
      <c r="LA217" s="531"/>
      <c r="LB217" s="531"/>
      <c r="LC217" s="531"/>
      <c r="LD217" s="531"/>
      <c r="LE217" s="531"/>
      <c r="LF217" s="531"/>
      <c r="LG217" s="531"/>
      <c r="LH217" s="531"/>
      <c r="LI217" s="531"/>
      <c r="LJ217" s="531"/>
      <c r="LK217" s="531"/>
      <c r="LL217" s="531"/>
      <c r="LM217" s="531"/>
      <c r="LN217" s="531"/>
      <c r="LO217" s="531"/>
      <c r="LP217" s="531"/>
      <c r="LQ217" s="531"/>
      <c r="LR217" s="531"/>
      <c r="LS217" s="531"/>
      <c r="LT217" s="531"/>
      <c r="LU217" s="531"/>
      <c r="LV217" s="531"/>
      <c r="LW217" s="531"/>
      <c r="LX217" s="531"/>
      <c r="LY217" s="531"/>
      <c r="LZ217" s="531"/>
      <c r="MA217" s="531"/>
      <c r="MB217" s="531"/>
      <c r="MC217" s="531"/>
      <c r="MD217" s="531"/>
      <c r="ME217" s="531"/>
      <c r="MF217" s="531"/>
      <c r="MG217" s="531"/>
      <c r="MH217" s="531"/>
      <c r="MI217" s="531"/>
      <c r="MJ217" s="531"/>
      <c r="MK217" s="531"/>
      <c r="ML217" s="531"/>
      <c r="MM217" s="531"/>
      <c r="MN217" s="531"/>
      <c r="MO217" s="531"/>
      <c r="MP217" s="531"/>
      <c r="MQ217" s="531"/>
      <c r="MR217" s="531"/>
      <c r="MS217" s="531"/>
      <c r="MT217" s="531"/>
      <c r="MU217" s="531"/>
      <c r="MV217" s="531"/>
      <c r="MW217" s="531"/>
      <c r="MX217" s="531"/>
      <c r="MY217" s="531"/>
      <c r="MZ217" s="531"/>
      <c r="NA217" s="531"/>
      <c r="NB217" s="531"/>
      <c r="NC217" s="531"/>
      <c r="ND217" s="531"/>
      <c r="NE217" s="531"/>
      <c r="NF217" s="531"/>
      <c r="NG217" s="531"/>
      <c r="NH217" s="531"/>
      <c r="NI217" s="531"/>
      <c r="NJ217" s="531"/>
      <c r="NK217" s="531"/>
      <c r="NL217" s="531"/>
      <c r="NM217" s="531"/>
      <c r="NN217" s="531"/>
      <c r="NO217" s="531"/>
      <c r="NP217" s="531"/>
      <c r="NQ217" s="531"/>
      <c r="NR217" s="531"/>
      <c r="NS217" s="531"/>
      <c r="NT217" s="531"/>
      <c r="NU217" s="531"/>
      <c r="NV217" s="531"/>
      <c r="NW217" s="531"/>
      <c r="NX217" s="531"/>
      <c r="NY217" s="531"/>
      <c r="NZ217" s="531"/>
      <c r="OA217" s="531"/>
      <c r="OB217" s="531"/>
      <c r="OC217" s="531"/>
      <c r="OD217" s="531"/>
      <c r="OE217" s="531"/>
      <c r="OF217" s="531"/>
      <c r="OG217" s="531"/>
      <c r="OH217" s="531"/>
      <c r="OI217" s="531"/>
      <c r="OJ217" s="531"/>
      <c r="OK217" s="531"/>
      <c r="OL217" s="531"/>
      <c r="OM217" s="531"/>
      <c r="ON217" s="531"/>
      <c r="OO217" s="531"/>
      <c r="OP217" s="531"/>
      <c r="OQ217" s="531"/>
      <c r="OR217" s="531"/>
      <c r="OS217" s="531"/>
      <c r="OT217" s="531"/>
      <c r="OU217" s="531"/>
      <c r="OV217" s="531"/>
      <c r="OW217" s="531"/>
      <c r="OX217" s="531"/>
      <c r="OY217" s="531"/>
      <c r="OZ217" s="531"/>
      <c r="PA217" s="531"/>
      <c r="PB217" s="531"/>
      <c r="PC217" s="531"/>
      <c r="PD217" s="531"/>
      <c r="PE217" s="531"/>
      <c r="PF217" s="531"/>
      <c r="PG217" s="531"/>
      <c r="PH217" s="531"/>
      <c r="PI217" s="531"/>
      <c r="PJ217" s="531"/>
      <c r="PK217" s="531"/>
      <c r="PL217" s="531"/>
      <c r="PM217" s="531"/>
      <c r="PN217" s="531"/>
      <c r="PO217" s="531"/>
      <c r="PP217" s="531"/>
      <c r="PQ217" s="531"/>
      <c r="PR217" s="531"/>
      <c r="PS217" s="531"/>
      <c r="PT217" s="531"/>
      <c r="PU217" s="531"/>
      <c r="PV217" s="531"/>
      <c r="PW217" s="531"/>
      <c r="PX217" s="531"/>
      <c r="PY217" s="531"/>
      <c r="PZ217" s="531"/>
      <c r="QA217" s="531"/>
      <c r="QB217" s="531"/>
      <c r="QC217" s="531"/>
      <c r="QD217" s="531"/>
      <c r="QE217" s="531"/>
      <c r="QF217" s="531"/>
      <c r="QG217" s="531"/>
      <c r="QH217" s="531"/>
      <c r="QI217" s="531"/>
      <c r="QJ217" s="531"/>
      <c r="QK217" s="531"/>
      <c r="QL217" s="531"/>
      <c r="QM217" s="531"/>
      <c r="QN217" s="531"/>
      <c r="QO217" s="531"/>
      <c r="QP217" s="531"/>
      <c r="QQ217" s="531"/>
      <c r="QR217" s="531"/>
      <c r="QS217" s="531"/>
      <c r="QT217" s="531"/>
      <c r="QU217" s="531"/>
      <c r="QV217" s="531"/>
      <c r="QW217" s="531"/>
      <c r="QX217" s="531"/>
      <c r="QY217" s="531"/>
      <c r="QZ217" s="531"/>
      <c r="RA217" s="531"/>
      <c r="RB217" s="531"/>
      <c r="RC217" s="531"/>
      <c r="RD217" s="531"/>
      <c r="RE217" s="531"/>
      <c r="RF217" s="531"/>
      <c r="RG217" s="531"/>
      <c r="RH217" s="531"/>
      <c r="RI217" s="531"/>
      <c r="RJ217" s="531"/>
      <c r="RK217" s="531"/>
      <c r="RL217" s="531"/>
      <c r="RM217" s="531"/>
      <c r="RN217" s="531"/>
      <c r="RO217" s="531"/>
      <c r="RP217" s="531"/>
      <c r="RQ217" s="531"/>
      <c r="RR217" s="531"/>
      <c r="RS217" s="531"/>
      <c r="RT217" s="531"/>
      <c r="RU217" s="531"/>
      <c r="RV217" s="531"/>
      <c r="RW217" s="531"/>
      <c r="RX217" s="531"/>
      <c r="RY217" s="531"/>
      <c r="RZ217" s="531"/>
      <c r="SA217" s="531"/>
      <c r="SB217" s="531"/>
      <c r="SC217" s="531"/>
      <c r="SD217" s="531"/>
      <c r="SE217" s="531"/>
      <c r="SF217" s="531"/>
      <c r="SG217" s="531"/>
      <c r="SH217" s="531"/>
      <c r="SI217" s="531"/>
      <c r="SJ217" s="531"/>
      <c r="SK217" s="531"/>
      <c r="SL217" s="531"/>
      <c r="SM217" s="531"/>
      <c r="SN217" s="531"/>
      <c r="SO217" s="531"/>
      <c r="SP217" s="531"/>
      <c r="SQ217" s="531"/>
      <c r="SR217" s="531"/>
      <c r="SS217" s="531"/>
      <c r="ST217" s="531"/>
      <c r="SU217" s="531"/>
      <c r="SV217" s="531"/>
      <c r="SW217" s="531"/>
      <c r="SX217" s="531"/>
      <c r="SY217" s="531"/>
      <c r="SZ217" s="531"/>
      <c r="TA217" s="531"/>
      <c r="TB217" s="531"/>
      <c r="TC217" s="531"/>
      <c r="TD217" s="531"/>
      <c r="TE217" s="531"/>
      <c r="TF217" s="531"/>
      <c r="TG217" s="531"/>
      <c r="TH217" s="531"/>
      <c r="TI217" s="531"/>
      <c r="TJ217" s="531"/>
      <c r="TK217" s="531"/>
      <c r="TL217" s="531"/>
      <c r="TM217" s="531"/>
      <c r="TN217" s="531"/>
      <c r="TO217" s="531"/>
      <c r="TP217" s="531"/>
      <c r="TQ217" s="531"/>
      <c r="TR217" s="531"/>
      <c r="TS217" s="531"/>
      <c r="TT217" s="531"/>
      <c r="TU217" s="531"/>
      <c r="TV217" s="531"/>
      <c r="TW217" s="531"/>
      <c r="TX217" s="531"/>
      <c r="TY217" s="531"/>
      <c r="TZ217" s="531"/>
      <c r="UA217" s="531"/>
      <c r="UB217" s="531"/>
      <c r="UC217" s="531"/>
      <c r="UD217" s="531"/>
      <c r="UE217" s="531"/>
      <c r="UF217" s="531"/>
      <c r="UG217" s="531"/>
      <c r="UH217" s="531"/>
      <c r="UI217" s="531"/>
      <c r="UJ217" s="531"/>
      <c r="UK217" s="531"/>
      <c r="UL217" s="531"/>
      <c r="UM217" s="531"/>
      <c r="UN217" s="531"/>
      <c r="UO217" s="531"/>
      <c r="UP217" s="531"/>
      <c r="UQ217" s="531"/>
      <c r="UR217" s="531"/>
      <c r="US217" s="531"/>
      <c r="UT217" s="531"/>
      <c r="UU217" s="531"/>
      <c r="UV217" s="531"/>
      <c r="UW217" s="531"/>
      <c r="UX217" s="531"/>
      <c r="UY217" s="531"/>
      <c r="UZ217" s="531"/>
      <c r="VA217" s="531"/>
      <c r="VB217" s="531"/>
      <c r="VC217" s="531"/>
      <c r="VD217" s="531"/>
      <c r="VE217" s="531"/>
      <c r="VF217" s="531"/>
      <c r="VG217" s="531"/>
      <c r="VH217" s="531"/>
      <c r="VI217" s="531"/>
      <c r="VJ217" s="531"/>
      <c r="VK217" s="531"/>
      <c r="VL217" s="531"/>
      <c r="VM217" s="531"/>
      <c r="VN217" s="531"/>
      <c r="VO217" s="531"/>
      <c r="VP217" s="531"/>
      <c r="VQ217" s="531"/>
      <c r="VR217" s="531"/>
      <c r="VS217" s="531"/>
      <c r="VT217" s="531"/>
      <c r="VU217" s="531"/>
      <c r="VV217" s="531"/>
      <c r="VW217" s="531"/>
      <c r="VX217" s="531"/>
      <c r="VY217" s="531"/>
      <c r="VZ217" s="531"/>
      <c r="WA217" s="531"/>
      <c r="WB217" s="531"/>
      <c r="WC217" s="531"/>
      <c r="WD217" s="531"/>
      <c r="WE217" s="531"/>
      <c r="WF217" s="531"/>
      <c r="WG217" s="531"/>
      <c r="WH217" s="531"/>
      <c r="WI217" s="531"/>
      <c r="WJ217" s="531"/>
      <c r="WK217" s="531"/>
      <c r="WL217" s="531"/>
      <c r="WM217" s="531"/>
      <c r="WN217" s="531"/>
      <c r="WO217" s="531"/>
      <c r="WP217" s="531"/>
      <c r="WQ217" s="531"/>
      <c r="WR217" s="531"/>
      <c r="WS217" s="531"/>
      <c r="WT217" s="531"/>
      <c r="WU217" s="531"/>
      <c r="WV217" s="531"/>
      <c r="WW217" s="531"/>
      <c r="WX217" s="531"/>
      <c r="WY217" s="531"/>
      <c r="WZ217" s="531"/>
      <c r="XA217" s="531"/>
      <c r="XB217" s="531"/>
      <c r="XC217" s="531"/>
      <c r="XD217" s="531"/>
      <c r="XE217" s="531"/>
      <c r="XF217" s="531"/>
      <c r="XG217" s="531"/>
      <c r="XH217" s="531"/>
      <c r="XI217" s="531"/>
      <c r="XJ217" s="531"/>
      <c r="XK217" s="531"/>
      <c r="XL217" s="531"/>
      <c r="XM217" s="531"/>
      <c r="XN217" s="531"/>
      <c r="XO217" s="531"/>
      <c r="XP217" s="531"/>
      <c r="XQ217" s="531"/>
      <c r="XR217" s="531"/>
      <c r="XS217" s="531"/>
      <c r="XT217" s="531"/>
      <c r="XU217" s="531"/>
      <c r="XV217" s="531"/>
      <c r="XW217" s="531"/>
      <c r="XX217" s="531"/>
      <c r="XY217" s="531"/>
      <c r="XZ217" s="531"/>
      <c r="YA217" s="531"/>
      <c r="YB217" s="531"/>
      <c r="YC217" s="531"/>
      <c r="YD217" s="531"/>
      <c r="YE217" s="531"/>
      <c r="YF217" s="531"/>
      <c r="YG217" s="531"/>
      <c r="YH217" s="531"/>
      <c r="YI217" s="531"/>
      <c r="YJ217" s="531"/>
      <c r="YK217" s="531"/>
      <c r="YL217" s="531"/>
      <c r="YM217" s="531"/>
      <c r="YN217" s="531"/>
      <c r="YO217" s="531"/>
      <c r="YP217" s="531"/>
      <c r="YQ217" s="531"/>
      <c r="YR217" s="531"/>
      <c r="YS217" s="531"/>
      <c r="YT217" s="531"/>
      <c r="YU217" s="531"/>
      <c r="YV217" s="531"/>
      <c r="YW217" s="531"/>
      <c r="YX217" s="531"/>
      <c r="YY217" s="531"/>
      <c r="YZ217" s="531"/>
      <c r="ZA217" s="531"/>
      <c r="ZB217" s="531"/>
      <c r="ZC217" s="531"/>
      <c r="ZD217" s="531"/>
      <c r="ZE217" s="531"/>
      <c r="ZF217" s="531"/>
      <c r="ZG217" s="531"/>
      <c r="ZH217" s="531"/>
      <c r="ZI217" s="531"/>
      <c r="ZJ217" s="531"/>
      <c r="ZK217" s="531"/>
      <c r="ZL217" s="531"/>
      <c r="ZM217" s="531"/>
      <c r="ZN217" s="531"/>
      <c r="ZO217" s="531"/>
      <c r="ZP217" s="531"/>
      <c r="ZQ217" s="531"/>
      <c r="ZR217" s="531"/>
      <c r="ZS217" s="531"/>
      <c r="ZT217" s="531"/>
      <c r="ZU217" s="531"/>
      <c r="ZV217" s="531"/>
      <c r="ZW217" s="531"/>
      <c r="ZX217" s="531"/>
      <c r="ZY217" s="531"/>
      <c r="ZZ217" s="531"/>
      <c r="AAA217" s="531"/>
      <c r="AAB217" s="531"/>
      <c r="AAC217" s="531"/>
      <c r="AAD217" s="531"/>
      <c r="AAE217" s="531"/>
      <c r="AAF217" s="531"/>
      <c r="AAG217" s="531"/>
      <c r="AAH217" s="531"/>
      <c r="AAI217" s="531"/>
      <c r="AAJ217" s="531"/>
      <c r="AAK217" s="531"/>
      <c r="AAL217" s="531"/>
      <c r="AAM217" s="531"/>
      <c r="AAN217" s="531"/>
      <c r="AAO217" s="531"/>
      <c r="AAP217" s="531"/>
      <c r="AAQ217" s="531"/>
      <c r="AAR217" s="531"/>
      <c r="AAS217" s="531"/>
      <c r="AAT217" s="531"/>
      <c r="AAU217" s="531"/>
      <c r="AAV217" s="531"/>
      <c r="AAW217" s="531"/>
      <c r="AAX217" s="531"/>
      <c r="AAY217" s="531"/>
      <c r="AAZ217" s="531"/>
      <c r="ABA217" s="531"/>
      <c r="ABB217" s="531"/>
      <c r="ABC217" s="531"/>
      <c r="ABD217" s="531"/>
      <c r="ABE217" s="531"/>
      <c r="ABF217" s="531"/>
      <c r="ABG217" s="531"/>
      <c r="ABH217" s="531"/>
      <c r="ABI217" s="531"/>
      <c r="ABJ217" s="531"/>
      <c r="ABK217" s="531"/>
      <c r="ABL217" s="531"/>
      <c r="ABM217" s="531"/>
      <c r="ABN217" s="531"/>
      <c r="ABO217" s="531"/>
      <c r="ABP217" s="531"/>
      <c r="ABQ217" s="531"/>
      <c r="ABR217" s="531"/>
      <c r="ABS217" s="531"/>
      <c r="ABT217" s="531"/>
      <c r="ABU217" s="531"/>
      <c r="ABV217" s="531"/>
      <c r="ABW217" s="531"/>
      <c r="ABX217" s="531"/>
      <c r="ABY217" s="531"/>
      <c r="ABZ217" s="531"/>
      <c r="ACA217" s="531"/>
      <c r="ACB217" s="531"/>
      <c r="ACC217" s="531"/>
      <c r="ACD217" s="531"/>
      <c r="ACE217" s="531"/>
      <c r="ACF217" s="531"/>
      <c r="ACG217" s="531"/>
      <c r="ACH217" s="531"/>
      <c r="ACI217" s="531"/>
      <c r="ACJ217" s="531"/>
      <c r="ACK217" s="531"/>
      <c r="ACL217" s="531"/>
      <c r="ACM217" s="531"/>
      <c r="ACN217" s="531"/>
      <c r="ACO217" s="531"/>
      <c r="ACP217" s="531"/>
      <c r="ACQ217" s="531"/>
      <c r="ACR217" s="531"/>
      <c r="ACS217" s="531"/>
      <c r="ACT217" s="531"/>
      <c r="ACU217" s="531"/>
      <c r="ACV217" s="531"/>
      <c r="ACW217" s="531"/>
      <c r="ACX217" s="531"/>
      <c r="ACY217" s="531"/>
      <c r="ACZ217" s="531"/>
      <c r="ADA217" s="531"/>
      <c r="ADB217" s="531"/>
      <c r="ADC217" s="531"/>
      <c r="ADD217" s="531"/>
      <c r="ADE217" s="531"/>
      <c r="ADF217" s="531"/>
      <c r="ADG217" s="531"/>
      <c r="ADH217" s="531"/>
      <c r="ADI217" s="531"/>
      <c r="ADJ217" s="531"/>
      <c r="ADK217" s="531"/>
      <c r="ADL217" s="531"/>
      <c r="ADM217" s="531"/>
      <c r="ADN217" s="531"/>
      <c r="ADO217" s="531"/>
      <c r="ADP217" s="531"/>
      <c r="ADQ217" s="531"/>
      <c r="ADR217" s="531"/>
      <c r="ADS217" s="531"/>
      <c r="ADT217" s="531"/>
      <c r="ADU217" s="531"/>
      <c r="ADV217" s="531"/>
      <c r="ADW217" s="531"/>
      <c r="ADX217" s="531"/>
      <c r="ADY217" s="531"/>
      <c r="ADZ217" s="531"/>
      <c r="AEA217" s="531"/>
      <c r="AEB217" s="531"/>
      <c r="AEC217" s="531"/>
      <c r="AED217" s="531"/>
      <c r="AEE217" s="531"/>
      <c r="AEF217" s="531"/>
      <c r="AEG217" s="531"/>
      <c r="AEH217" s="531"/>
      <c r="AEI217" s="531"/>
      <c r="AEJ217" s="531"/>
      <c r="AEK217" s="531"/>
      <c r="AEL217" s="531"/>
      <c r="AEM217" s="531"/>
      <c r="AEN217" s="531"/>
      <c r="AEO217" s="531"/>
      <c r="AEP217" s="531"/>
      <c r="AEQ217" s="531"/>
      <c r="AER217" s="531"/>
      <c r="AES217" s="531"/>
      <c r="AET217" s="531"/>
      <c r="AEU217" s="531"/>
      <c r="AEV217" s="531"/>
      <c r="AEW217" s="531"/>
      <c r="AEX217" s="531"/>
      <c r="AEY217" s="531"/>
      <c r="AEZ217" s="531"/>
      <c r="AFA217" s="531"/>
      <c r="AFB217" s="531"/>
      <c r="AFC217" s="531"/>
      <c r="AFD217" s="531"/>
      <c r="AFE217" s="531"/>
      <c r="AFF217" s="531"/>
      <c r="AFG217" s="531"/>
      <c r="AFH217" s="531"/>
      <c r="AFI217" s="531"/>
      <c r="AFJ217" s="531"/>
      <c r="AFK217" s="531"/>
      <c r="AFL217" s="531"/>
      <c r="AFM217" s="531"/>
      <c r="AFN217" s="531"/>
      <c r="AFO217" s="531"/>
      <c r="AFP217" s="531"/>
      <c r="AFQ217" s="531"/>
      <c r="AFR217" s="531"/>
      <c r="AFS217" s="531"/>
      <c r="AFT217" s="531"/>
      <c r="AFU217" s="531"/>
      <c r="AFV217" s="531"/>
      <c r="AFW217" s="531"/>
      <c r="AFX217" s="531"/>
      <c r="AFY217" s="531"/>
      <c r="AFZ217" s="531"/>
      <c r="AGA217" s="531"/>
      <c r="AGB217" s="531"/>
      <c r="AGC217" s="531"/>
      <c r="AGD217" s="531"/>
      <c r="AGE217" s="531"/>
      <c r="AGF217" s="531"/>
      <c r="AGG217" s="531"/>
      <c r="AGH217" s="531"/>
      <c r="AGI217" s="531"/>
      <c r="AGJ217" s="531"/>
      <c r="AGK217" s="531"/>
      <c r="AGL217" s="531"/>
      <c r="AGM217" s="531"/>
      <c r="AGN217" s="531"/>
      <c r="AGO217" s="531"/>
      <c r="AGP217" s="531"/>
      <c r="AGQ217" s="531"/>
      <c r="AGR217" s="531"/>
      <c r="AGS217" s="531"/>
      <c r="AGT217" s="531"/>
      <c r="AGU217" s="531"/>
      <c r="AGV217" s="531"/>
      <c r="AGW217" s="531"/>
      <c r="AGX217" s="531"/>
      <c r="AGY217" s="531"/>
      <c r="AGZ217" s="531"/>
      <c r="AHA217" s="531"/>
      <c r="AHB217" s="531"/>
      <c r="AHC217" s="531"/>
      <c r="AHD217" s="531"/>
      <c r="AHE217" s="531"/>
      <c r="AHF217" s="531"/>
      <c r="AHG217" s="531"/>
      <c r="AHH217" s="531"/>
      <c r="AHI217" s="531"/>
      <c r="AHJ217" s="531"/>
      <c r="AHK217" s="531"/>
      <c r="AHL217" s="531"/>
      <c r="AHM217" s="531"/>
      <c r="AHN217" s="531"/>
      <c r="AHO217" s="531"/>
      <c r="AHP217" s="531"/>
      <c r="AHQ217" s="531"/>
      <c r="AHR217" s="531"/>
      <c r="AHS217" s="531"/>
      <c r="AHT217" s="531"/>
      <c r="AHU217" s="531"/>
      <c r="AHV217" s="531"/>
      <c r="AHW217" s="531"/>
      <c r="AHX217" s="531"/>
      <c r="AHY217" s="531"/>
      <c r="AHZ217" s="531"/>
      <c r="AIA217" s="531"/>
      <c r="AIB217" s="531"/>
      <c r="AIC217" s="531"/>
      <c r="AID217" s="531"/>
      <c r="AIE217" s="531"/>
      <c r="AIF217" s="531"/>
      <c r="AIG217" s="531"/>
      <c r="AIH217" s="531"/>
      <c r="AII217" s="531"/>
      <c r="AIJ217" s="531"/>
      <c r="AIK217" s="531"/>
      <c r="AIL217" s="531"/>
      <c r="AIM217" s="531"/>
      <c r="AIN217" s="531"/>
      <c r="AIO217" s="531"/>
      <c r="AIP217" s="531"/>
      <c r="AIQ217" s="531"/>
      <c r="AIR217" s="531"/>
      <c r="AIS217" s="531"/>
      <c r="AIT217" s="531"/>
      <c r="AIU217" s="531"/>
      <c r="AIV217" s="531"/>
      <c r="AIW217" s="531"/>
      <c r="AIX217" s="531"/>
      <c r="AIY217" s="531"/>
      <c r="AIZ217" s="531"/>
      <c r="AJA217" s="531"/>
      <c r="AJB217" s="531"/>
      <c r="AJC217" s="531"/>
      <c r="AJD217" s="531"/>
      <c r="AJE217" s="531"/>
      <c r="AJF217" s="531"/>
      <c r="AJG217" s="531"/>
      <c r="AJH217" s="531"/>
      <c r="AJI217" s="531"/>
      <c r="AJJ217" s="531"/>
      <c r="AJK217" s="531"/>
      <c r="AJL217" s="531"/>
      <c r="AJM217" s="531"/>
      <c r="AJN217" s="531"/>
      <c r="AJO217" s="531"/>
      <c r="AJP217" s="531"/>
      <c r="AJQ217" s="531"/>
      <c r="AJR217" s="531"/>
      <c r="AJS217" s="531"/>
      <c r="AJT217" s="531"/>
      <c r="AJU217" s="531"/>
      <c r="AJV217" s="531"/>
      <c r="AJW217" s="531"/>
      <c r="AJX217" s="531"/>
      <c r="AJY217" s="531"/>
      <c r="AJZ217" s="531"/>
      <c r="AKA217" s="531"/>
      <c r="AKB217" s="531"/>
      <c r="AKC217" s="531"/>
      <c r="AKD217" s="531"/>
      <c r="AKE217" s="531"/>
      <c r="AKF217" s="531"/>
      <c r="AKG217" s="531"/>
      <c r="AKH217" s="531"/>
      <c r="AKI217" s="531"/>
      <c r="AKJ217" s="531"/>
      <c r="AKK217" s="531"/>
      <c r="AKL217" s="531"/>
      <c r="AKM217" s="531"/>
      <c r="AKN217" s="531"/>
      <c r="AKO217" s="531"/>
      <c r="AKP217" s="531"/>
      <c r="AKQ217" s="531"/>
      <c r="AKR217" s="531"/>
      <c r="AKS217" s="531"/>
      <c r="AKT217" s="531"/>
      <c r="AKU217" s="531"/>
      <c r="AKV217" s="531"/>
      <c r="AKW217" s="531"/>
      <c r="AKX217" s="531"/>
      <c r="AKY217" s="531"/>
      <c r="AKZ217" s="531"/>
      <c r="ALA217" s="531"/>
      <c r="ALB217" s="531"/>
      <c r="ALC217" s="531"/>
      <c r="ALD217" s="531"/>
      <c r="ALE217" s="531"/>
      <c r="ALF217" s="531"/>
      <c r="ALG217" s="531"/>
      <c r="ALH217" s="531"/>
      <c r="ALI217" s="531"/>
      <c r="ALJ217" s="531"/>
      <c r="ALK217" s="531"/>
      <c r="ALL217" s="531"/>
      <c r="ALM217" s="531"/>
      <c r="ALN217" s="531"/>
      <c r="ALO217" s="531"/>
      <c r="ALP217" s="531"/>
      <c r="ALQ217" s="531"/>
      <c r="ALR217" s="531"/>
      <c r="ALS217" s="531"/>
      <c r="ALT217" s="531"/>
      <c r="ALU217" s="531"/>
      <c r="ALV217" s="531"/>
      <c r="ALW217" s="531"/>
      <c r="ALX217" s="531"/>
      <c r="ALY217" s="531"/>
      <c r="ALZ217" s="531"/>
      <c r="AMA217" s="531"/>
      <c r="AMB217" s="531"/>
      <c r="AMC217" s="531"/>
      <c r="AMD217" s="531"/>
      <c r="AME217" s="531"/>
      <c r="AMF217" s="531"/>
      <c r="AMG217" s="531"/>
      <c r="AMH217" s="531"/>
      <c r="AMI217" s="531"/>
      <c r="AMJ217" s="531"/>
      <c r="AMK217" s="531"/>
      <c r="AML217" s="531"/>
      <c r="AMM217" s="531"/>
      <c r="AMN217" s="531"/>
      <c r="AMO217" s="531"/>
      <c r="AMP217" s="531"/>
      <c r="AMQ217" s="531"/>
      <c r="AMR217" s="531"/>
      <c r="AMS217" s="531"/>
      <c r="AMT217" s="531"/>
      <c r="AMU217" s="531"/>
      <c r="AMV217" s="531"/>
      <c r="AMW217" s="531"/>
      <c r="AMX217" s="531"/>
      <c r="AMY217" s="531"/>
      <c r="AMZ217" s="531"/>
      <c r="ANA217" s="531"/>
      <c r="ANB217" s="531"/>
      <c r="ANC217" s="531"/>
      <c r="AND217" s="531"/>
      <c r="ANE217" s="531"/>
      <c r="ANF217" s="531"/>
      <c r="ANG217" s="531"/>
      <c r="ANH217" s="531"/>
      <c r="ANI217" s="531"/>
      <c r="ANJ217" s="531"/>
      <c r="ANK217" s="531"/>
      <c r="ANL217" s="531"/>
      <c r="ANM217" s="531"/>
      <c r="ANN217" s="531"/>
      <c r="ANO217" s="531"/>
      <c r="ANP217" s="531"/>
      <c r="ANQ217" s="531"/>
      <c r="ANR217" s="531"/>
      <c r="ANS217" s="531"/>
      <c r="ANT217" s="531"/>
      <c r="ANU217" s="531"/>
      <c r="ANV217" s="531"/>
      <c r="ANW217" s="531"/>
      <c r="ANX217" s="531"/>
      <c r="ANY217" s="531"/>
      <c r="ANZ217" s="531"/>
      <c r="AOA217" s="531"/>
      <c r="AOB217" s="531"/>
      <c r="AOC217" s="531"/>
      <c r="AOD217" s="531"/>
      <c r="AOE217" s="531"/>
      <c r="AOF217" s="531"/>
      <c r="AOG217" s="531"/>
      <c r="AOH217" s="531"/>
      <c r="AOI217" s="531"/>
      <c r="AOJ217" s="531"/>
      <c r="AOK217" s="531"/>
      <c r="AOL217" s="531"/>
      <c r="AOM217" s="531"/>
      <c r="AON217" s="531"/>
      <c r="AOO217" s="531"/>
      <c r="AOP217" s="531"/>
      <c r="AOQ217" s="531"/>
      <c r="AOR217" s="531"/>
      <c r="AOS217" s="531"/>
      <c r="AOT217" s="531"/>
      <c r="AOU217" s="531"/>
      <c r="AOV217" s="531"/>
      <c r="AOW217" s="531"/>
      <c r="AOX217" s="531"/>
      <c r="AOY217" s="531"/>
      <c r="AOZ217" s="531"/>
      <c r="APA217" s="531"/>
      <c r="APB217" s="531"/>
      <c r="APC217" s="531"/>
      <c r="APD217" s="531"/>
      <c r="APE217" s="531"/>
      <c r="APF217" s="531"/>
      <c r="APG217" s="531"/>
      <c r="APH217" s="531"/>
      <c r="API217" s="531"/>
      <c r="APJ217" s="531"/>
      <c r="APK217" s="531"/>
      <c r="APL217" s="531"/>
      <c r="APM217" s="531"/>
      <c r="APN217" s="531"/>
      <c r="APO217" s="531"/>
      <c r="APP217" s="531"/>
      <c r="APQ217" s="531"/>
      <c r="APR217" s="531"/>
      <c r="APS217" s="531"/>
      <c r="APT217" s="531"/>
      <c r="APU217" s="531"/>
      <c r="APV217" s="531"/>
      <c r="APW217" s="531"/>
      <c r="APX217" s="531"/>
      <c r="APY217" s="531"/>
      <c r="APZ217" s="531"/>
      <c r="AQA217" s="531"/>
      <c r="AQB217" s="531"/>
      <c r="AQC217" s="531"/>
      <c r="AQD217" s="531"/>
      <c r="AQE217" s="531"/>
      <c r="AQF217" s="531"/>
      <c r="AQG217" s="531"/>
      <c r="AQH217" s="531"/>
      <c r="AQI217" s="531"/>
      <c r="AQJ217" s="531"/>
      <c r="AQK217" s="531"/>
      <c r="AQL217" s="531"/>
      <c r="AQM217" s="531"/>
      <c r="AQN217" s="531"/>
      <c r="AQO217" s="531"/>
      <c r="AQP217" s="531"/>
      <c r="AQQ217" s="531"/>
      <c r="AQR217" s="531"/>
      <c r="AQS217" s="531"/>
      <c r="AQT217" s="531"/>
      <c r="AQU217" s="531"/>
      <c r="AQV217" s="531"/>
      <c r="AQW217" s="531"/>
      <c r="AQX217" s="531"/>
      <c r="AQY217" s="531"/>
      <c r="AQZ217" s="531"/>
      <c r="ARA217" s="531"/>
      <c r="ARB217" s="531"/>
      <c r="ARC217" s="531"/>
      <c r="ARD217" s="531"/>
      <c r="ARE217" s="531"/>
      <c r="ARF217" s="531"/>
      <c r="ARG217" s="531"/>
      <c r="ARH217" s="531"/>
      <c r="ARI217" s="531"/>
      <c r="ARJ217" s="531"/>
      <c r="ARK217" s="531"/>
      <c r="ARL217" s="531"/>
      <c r="ARM217" s="531"/>
      <c r="ARN217" s="531"/>
      <c r="ARO217" s="531"/>
      <c r="ARP217" s="531"/>
      <c r="ARQ217" s="531"/>
      <c r="ARR217" s="531"/>
      <c r="ARS217" s="531"/>
      <c r="ART217" s="531"/>
      <c r="ARU217" s="531"/>
      <c r="ARV217" s="531"/>
      <c r="ARW217" s="531"/>
      <c r="ARX217" s="531"/>
      <c r="ARY217" s="531"/>
      <c r="ARZ217" s="531"/>
      <c r="ASA217" s="531"/>
      <c r="ASB217" s="531"/>
      <c r="ASC217" s="531"/>
      <c r="ASD217" s="531"/>
      <c r="ASE217" s="531"/>
      <c r="ASF217" s="531"/>
      <c r="ASG217" s="531"/>
      <c r="ASH217" s="531"/>
      <c r="ASI217" s="531"/>
      <c r="ASJ217" s="531"/>
      <c r="ASK217" s="531"/>
      <c r="ASL217" s="531"/>
      <c r="ASM217" s="531"/>
      <c r="ASN217" s="531"/>
      <c r="ASO217" s="531"/>
      <c r="ASP217" s="531"/>
      <c r="ASQ217" s="531"/>
      <c r="ASR217" s="531"/>
      <c r="ASS217" s="531"/>
      <c r="AST217" s="531"/>
      <c r="ASU217" s="531"/>
      <c r="ASV217" s="531"/>
      <c r="ASW217" s="531"/>
      <c r="ASX217" s="531"/>
      <c r="ASY217" s="531"/>
      <c r="ASZ217" s="531"/>
      <c r="ATA217" s="531"/>
      <c r="ATB217" s="531"/>
      <c r="ATC217" s="531"/>
      <c r="ATD217" s="531"/>
      <c r="ATE217" s="531"/>
      <c r="ATF217" s="531"/>
      <c r="ATG217" s="531"/>
      <c r="ATH217" s="531"/>
      <c r="ATI217" s="531"/>
      <c r="ATJ217" s="531"/>
      <c r="ATK217" s="531"/>
      <c r="ATL217" s="531"/>
      <c r="ATM217" s="531"/>
      <c r="ATN217" s="531"/>
      <c r="ATO217" s="531"/>
      <c r="ATP217" s="531"/>
      <c r="ATQ217" s="531"/>
      <c r="ATR217" s="531"/>
      <c r="ATS217" s="531"/>
      <c r="ATT217" s="531"/>
      <c r="ATU217" s="531"/>
      <c r="ATV217" s="531"/>
      <c r="ATW217" s="531"/>
      <c r="ATX217" s="531"/>
      <c r="ATY217" s="531"/>
      <c r="ATZ217" s="531"/>
      <c r="AUA217" s="531"/>
      <c r="AUB217" s="531"/>
      <c r="AUC217" s="531"/>
      <c r="AUD217" s="531"/>
      <c r="AUE217" s="531"/>
      <c r="AUF217" s="531"/>
      <c r="AUG217" s="531"/>
      <c r="AUH217" s="531"/>
      <c r="AUI217" s="531"/>
      <c r="AUJ217" s="531"/>
      <c r="AUK217" s="531"/>
      <c r="AUL217" s="531"/>
      <c r="AUM217" s="531"/>
      <c r="AUN217" s="531"/>
      <c r="AUO217" s="531"/>
      <c r="AUP217" s="531"/>
      <c r="AUQ217" s="531"/>
      <c r="AUR217" s="531"/>
      <c r="AUS217" s="531"/>
      <c r="AUT217" s="531"/>
      <c r="AUU217" s="531"/>
      <c r="AUV217" s="531"/>
      <c r="AUW217" s="531"/>
      <c r="AUX217" s="531"/>
      <c r="AUY217" s="531"/>
      <c r="AUZ217" s="531"/>
      <c r="AVA217" s="531"/>
      <c r="AVB217" s="531"/>
      <c r="AVC217" s="531"/>
      <c r="AVD217" s="531"/>
      <c r="AVE217" s="531"/>
      <c r="AVF217" s="531"/>
      <c r="AVG217" s="531"/>
      <c r="AVH217" s="531"/>
      <c r="AVI217" s="531"/>
      <c r="AVJ217" s="531"/>
      <c r="AVK217" s="531"/>
      <c r="AVL217" s="531"/>
      <c r="AVM217" s="531"/>
      <c r="AVN217" s="531"/>
      <c r="AVO217" s="531"/>
      <c r="AVP217" s="531"/>
      <c r="AVQ217" s="531"/>
      <c r="AVR217" s="531"/>
      <c r="AVS217" s="531"/>
      <c r="AVT217" s="531"/>
      <c r="AVU217" s="531"/>
      <c r="AVV217" s="531"/>
      <c r="AVW217" s="531"/>
      <c r="AVX217" s="531"/>
      <c r="AVY217" s="531"/>
      <c r="AVZ217" s="531"/>
      <c r="AWA217" s="531"/>
      <c r="AWB217" s="531"/>
      <c r="AWC217" s="531"/>
      <c r="AWD217" s="531"/>
      <c r="AWE217" s="531"/>
      <c r="AWF217" s="531"/>
      <c r="AWG217" s="531"/>
      <c r="AWH217" s="531"/>
      <c r="AWI217" s="531"/>
      <c r="AWJ217" s="531"/>
      <c r="AWK217" s="531"/>
      <c r="AWL217" s="531"/>
      <c r="AWM217" s="531"/>
      <c r="AWN217" s="531"/>
      <c r="AWO217" s="531"/>
      <c r="AWP217" s="531"/>
      <c r="AWQ217" s="531"/>
      <c r="AWR217" s="531"/>
      <c r="AWS217" s="531"/>
      <c r="AWT217" s="531"/>
      <c r="AWU217" s="531"/>
      <c r="AWV217" s="531"/>
      <c r="AWW217" s="531"/>
      <c r="AWX217" s="531"/>
      <c r="AWY217" s="531"/>
      <c r="AWZ217" s="531"/>
      <c r="AXA217" s="531"/>
      <c r="AXB217" s="531"/>
      <c r="AXC217" s="531"/>
      <c r="AXD217" s="531"/>
      <c r="AXE217" s="531"/>
      <c r="AXF217" s="531"/>
      <c r="AXG217" s="531"/>
      <c r="AXH217" s="531"/>
      <c r="AXI217" s="531"/>
      <c r="AXJ217" s="531"/>
    </row>
    <row r="218" spans="1:1310" s="532" customFormat="1" ht="23.25" customHeight="1">
      <c r="A218" s="533"/>
      <c r="B218" s="6073" t="s">
        <v>922</v>
      </c>
      <c r="C218" s="6073"/>
      <c r="D218" s="6073"/>
      <c r="E218" s="6073"/>
      <c r="F218" s="534"/>
      <c r="G218" s="6073" t="s">
        <v>923</v>
      </c>
      <c r="H218" s="6073"/>
      <c r="I218" s="6073"/>
      <c r="J218" s="534"/>
      <c r="K218" s="6073" t="s">
        <v>924</v>
      </c>
      <c r="L218" s="6073"/>
      <c r="M218" s="6073"/>
      <c r="N218" s="534"/>
      <c r="O218" s="6073" t="s">
        <v>925</v>
      </c>
      <c r="P218" s="6073"/>
      <c r="Q218" s="534"/>
      <c r="R218" s="529"/>
      <c r="S218" s="529"/>
      <c r="T218" s="529"/>
      <c r="U218" s="529"/>
      <c r="V218" s="529"/>
      <c r="W218" s="529"/>
      <c r="X218" s="529"/>
      <c r="Y218" s="529"/>
      <c r="Z218" s="529"/>
      <c r="AA218" s="529"/>
      <c r="AB218" s="529"/>
      <c r="AC218" s="529"/>
      <c r="AD218" s="530"/>
      <c r="AE218" s="530"/>
      <c r="AF218" s="530"/>
      <c r="AG218" s="530"/>
      <c r="AH218" s="530"/>
      <c r="AI218" s="530"/>
      <c r="AJ218" s="530"/>
      <c r="AK218" s="530"/>
      <c r="AL218" s="530"/>
      <c r="AM218" s="530"/>
      <c r="AN218" s="530"/>
      <c r="AO218" s="530"/>
      <c r="AP218" s="530"/>
      <c r="AQ218" s="530"/>
      <c r="AR218" s="530"/>
      <c r="AS218" s="530"/>
      <c r="AT218" s="530"/>
      <c r="AU218" s="530"/>
      <c r="AV218" s="531"/>
      <c r="AW218" s="531"/>
      <c r="AX218" s="531"/>
      <c r="AY218" s="531"/>
      <c r="AZ218" s="531"/>
      <c r="BA218" s="531"/>
      <c r="BB218" s="531"/>
      <c r="BC218" s="531"/>
      <c r="BD218" s="531"/>
      <c r="BE218" s="531"/>
      <c r="BF218" s="531"/>
      <c r="BG218" s="531"/>
      <c r="BH218" s="531"/>
      <c r="BI218" s="531"/>
      <c r="BJ218" s="531"/>
      <c r="BK218" s="531"/>
      <c r="BL218" s="531"/>
      <c r="BM218" s="531"/>
      <c r="BN218" s="531"/>
      <c r="BO218" s="531"/>
      <c r="BP218" s="531"/>
      <c r="BQ218" s="531"/>
      <c r="BR218" s="531"/>
      <c r="BS218" s="531"/>
      <c r="BT218" s="531"/>
      <c r="BU218" s="531"/>
      <c r="BV218" s="531"/>
      <c r="BW218" s="531"/>
      <c r="BX218" s="531"/>
      <c r="BY218" s="531"/>
      <c r="BZ218" s="531"/>
      <c r="CA218" s="531"/>
      <c r="CB218" s="531"/>
      <c r="CC218" s="531"/>
      <c r="CD218" s="531"/>
      <c r="CE218" s="531"/>
      <c r="CF218" s="531"/>
      <c r="CG218" s="531"/>
      <c r="CH218" s="531"/>
      <c r="CI218" s="531"/>
      <c r="CJ218" s="531"/>
      <c r="CK218" s="531"/>
      <c r="CL218" s="531"/>
      <c r="CM218" s="531"/>
      <c r="CN218" s="531"/>
      <c r="CO218" s="531"/>
      <c r="CP218" s="531"/>
      <c r="CQ218" s="531"/>
      <c r="CR218" s="531"/>
      <c r="CS218" s="531"/>
      <c r="CT218" s="531"/>
      <c r="CU218" s="531"/>
      <c r="CV218" s="531"/>
      <c r="CW218" s="531"/>
      <c r="CX218" s="531"/>
      <c r="CY218" s="531"/>
      <c r="CZ218" s="531"/>
      <c r="DA218" s="531"/>
      <c r="DB218" s="531"/>
      <c r="DC218" s="531"/>
      <c r="DD218" s="531"/>
      <c r="DE218" s="531"/>
      <c r="DF218" s="531"/>
      <c r="DG218" s="531"/>
      <c r="DH218" s="531"/>
      <c r="DI218" s="531"/>
      <c r="DJ218" s="531"/>
      <c r="DK218" s="531"/>
      <c r="DL218" s="531"/>
      <c r="DM218" s="531"/>
      <c r="DN218" s="531"/>
      <c r="DO218" s="531"/>
      <c r="DP218" s="531"/>
      <c r="DQ218" s="531"/>
      <c r="DR218" s="531"/>
      <c r="DS218" s="531"/>
      <c r="DT218" s="531"/>
      <c r="DU218" s="531"/>
      <c r="DV218" s="531"/>
      <c r="DW218" s="531"/>
      <c r="DX218" s="531"/>
      <c r="DY218" s="531"/>
      <c r="DZ218" s="531"/>
      <c r="EA218" s="531"/>
      <c r="EB218" s="531"/>
      <c r="EC218" s="531"/>
      <c r="ED218" s="531"/>
      <c r="EE218" s="531"/>
      <c r="EF218" s="531"/>
      <c r="EG218" s="531"/>
      <c r="EH218" s="531"/>
      <c r="EI218" s="531"/>
      <c r="EJ218" s="531"/>
      <c r="EK218" s="531"/>
      <c r="EL218" s="531"/>
      <c r="EM218" s="531"/>
      <c r="EN218" s="531"/>
      <c r="EO218" s="531"/>
      <c r="EP218" s="531"/>
      <c r="EQ218" s="531"/>
      <c r="ER218" s="531"/>
      <c r="ES218" s="531"/>
      <c r="ET218" s="531"/>
      <c r="EU218" s="531"/>
      <c r="EV218" s="531"/>
      <c r="EW218" s="531"/>
      <c r="EX218" s="531"/>
      <c r="EY218" s="531"/>
      <c r="EZ218" s="531"/>
      <c r="FA218" s="531"/>
      <c r="FB218" s="531"/>
      <c r="FC218" s="531"/>
      <c r="FD218" s="531"/>
      <c r="FE218" s="531"/>
      <c r="FF218" s="531"/>
      <c r="FG218" s="531"/>
      <c r="FH218" s="531"/>
      <c r="FI218" s="531"/>
      <c r="FJ218" s="531"/>
      <c r="FK218" s="531"/>
      <c r="FL218" s="531"/>
      <c r="FM218" s="531"/>
      <c r="FN218" s="531"/>
      <c r="FO218" s="531"/>
      <c r="FP218" s="531"/>
      <c r="FQ218" s="531"/>
      <c r="FR218" s="531"/>
      <c r="FS218" s="531"/>
      <c r="FT218" s="531"/>
      <c r="FU218" s="531"/>
      <c r="FV218" s="531"/>
      <c r="FW218" s="531"/>
      <c r="FX218" s="531"/>
      <c r="FY218" s="531"/>
      <c r="FZ218" s="531"/>
      <c r="GA218" s="531"/>
      <c r="GB218" s="531"/>
      <c r="GC218" s="531"/>
      <c r="GD218" s="531"/>
      <c r="GE218" s="531"/>
      <c r="GF218" s="531"/>
      <c r="GG218" s="531"/>
      <c r="GH218" s="531"/>
      <c r="GI218" s="531"/>
      <c r="GJ218" s="531"/>
      <c r="GK218" s="531"/>
      <c r="GL218" s="531"/>
      <c r="GM218" s="531"/>
      <c r="GN218" s="531"/>
      <c r="GO218" s="531"/>
      <c r="GP218" s="531"/>
      <c r="GQ218" s="531"/>
      <c r="GR218" s="531"/>
      <c r="GS218" s="531"/>
      <c r="GT218" s="531"/>
      <c r="GU218" s="531"/>
      <c r="GV218" s="531"/>
      <c r="GW218" s="531"/>
      <c r="GX218" s="531"/>
      <c r="GY218" s="531"/>
      <c r="GZ218" s="531"/>
      <c r="HA218" s="531"/>
      <c r="HB218" s="531"/>
      <c r="HC218" s="531"/>
      <c r="HD218" s="531"/>
      <c r="HE218" s="531"/>
      <c r="HF218" s="531"/>
      <c r="HG218" s="531"/>
      <c r="HH218" s="531"/>
      <c r="HI218" s="531"/>
      <c r="HJ218" s="531"/>
      <c r="HK218" s="531"/>
      <c r="HL218" s="531"/>
      <c r="HM218" s="531"/>
      <c r="HN218" s="531"/>
      <c r="HO218" s="531"/>
      <c r="HP218" s="531"/>
      <c r="HQ218" s="531"/>
      <c r="HR218" s="531"/>
      <c r="HS218" s="531"/>
      <c r="HT218" s="531"/>
      <c r="HU218" s="531"/>
      <c r="HV218" s="531"/>
      <c r="HW218" s="531"/>
      <c r="HX218" s="531"/>
      <c r="HY218" s="531"/>
      <c r="HZ218" s="531"/>
      <c r="IA218" s="531"/>
      <c r="IB218" s="531"/>
      <c r="IC218" s="531"/>
      <c r="ID218" s="531"/>
      <c r="IE218" s="531"/>
      <c r="IF218" s="531"/>
      <c r="IG218" s="531"/>
      <c r="IH218" s="531"/>
      <c r="II218" s="531"/>
      <c r="IJ218" s="531"/>
      <c r="IK218" s="531"/>
      <c r="IL218" s="531"/>
      <c r="IM218" s="531"/>
      <c r="IN218" s="531"/>
      <c r="IO218" s="531"/>
      <c r="IP218" s="531"/>
      <c r="IQ218" s="531"/>
      <c r="IR218" s="531"/>
      <c r="IS218" s="531"/>
      <c r="IT218" s="531"/>
      <c r="IU218" s="531"/>
      <c r="IV218" s="531"/>
      <c r="IW218" s="531"/>
      <c r="IX218" s="531"/>
      <c r="IY218" s="531"/>
      <c r="IZ218" s="531"/>
      <c r="JA218" s="531"/>
      <c r="JB218" s="531"/>
      <c r="JC218" s="531"/>
      <c r="JD218" s="531"/>
      <c r="JE218" s="531"/>
      <c r="JF218" s="531"/>
      <c r="JG218" s="531"/>
      <c r="JH218" s="531"/>
      <c r="JI218" s="531"/>
      <c r="JJ218" s="531"/>
      <c r="JK218" s="531"/>
      <c r="JL218" s="531"/>
      <c r="JM218" s="531"/>
      <c r="JN218" s="531"/>
      <c r="JO218" s="531"/>
      <c r="JP218" s="531"/>
      <c r="JQ218" s="531"/>
      <c r="JR218" s="531"/>
      <c r="JS218" s="531"/>
      <c r="JT218" s="531"/>
      <c r="JU218" s="531"/>
      <c r="JV218" s="531"/>
      <c r="JW218" s="531"/>
      <c r="JX218" s="531"/>
      <c r="JY218" s="531"/>
      <c r="JZ218" s="531"/>
      <c r="KA218" s="531"/>
      <c r="KB218" s="531"/>
      <c r="KC218" s="531"/>
      <c r="KD218" s="531"/>
      <c r="KE218" s="531"/>
      <c r="KF218" s="531"/>
      <c r="KG218" s="531"/>
      <c r="KH218" s="531"/>
      <c r="KI218" s="531"/>
      <c r="KJ218" s="531"/>
      <c r="KK218" s="531"/>
      <c r="KL218" s="531"/>
      <c r="KM218" s="531"/>
      <c r="KN218" s="531"/>
      <c r="KO218" s="531"/>
      <c r="KP218" s="531"/>
      <c r="KQ218" s="531"/>
      <c r="KR218" s="531"/>
      <c r="KS218" s="531"/>
      <c r="KT218" s="531"/>
      <c r="KU218" s="531"/>
      <c r="KV218" s="531"/>
      <c r="KW218" s="531"/>
      <c r="KX218" s="531"/>
      <c r="KY218" s="531"/>
      <c r="KZ218" s="531"/>
      <c r="LA218" s="531"/>
      <c r="LB218" s="531"/>
      <c r="LC218" s="531"/>
      <c r="LD218" s="531"/>
      <c r="LE218" s="531"/>
      <c r="LF218" s="531"/>
      <c r="LG218" s="531"/>
      <c r="LH218" s="531"/>
      <c r="LI218" s="531"/>
      <c r="LJ218" s="531"/>
      <c r="LK218" s="531"/>
      <c r="LL218" s="531"/>
      <c r="LM218" s="531"/>
      <c r="LN218" s="531"/>
      <c r="LO218" s="531"/>
      <c r="LP218" s="531"/>
      <c r="LQ218" s="531"/>
      <c r="LR218" s="531"/>
      <c r="LS218" s="531"/>
      <c r="LT218" s="531"/>
      <c r="LU218" s="531"/>
      <c r="LV218" s="531"/>
      <c r="LW218" s="531"/>
      <c r="LX218" s="531"/>
      <c r="LY218" s="531"/>
      <c r="LZ218" s="531"/>
      <c r="MA218" s="531"/>
      <c r="MB218" s="531"/>
      <c r="MC218" s="531"/>
      <c r="MD218" s="531"/>
      <c r="ME218" s="531"/>
      <c r="MF218" s="531"/>
      <c r="MG218" s="531"/>
      <c r="MH218" s="531"/>
      <c r="MI218" s="531"/>
      <c r="MJ218" s="531"/>
      <c r="MK218" s="531"/>
      <c r="ML218" s="531"/>
      <c r="MM218" s="531"/>
      <c r="MN218" s="531"/>
      <c r="MO218" s="531"/>
      <c r="MP218" s="531"/>
      <c r="MQ218" s="531"/>
      <c r="MR218" s="531"/>
      <c r="MS218" s="531"/>
      <c r="MT218" s="531"/>
      <c r="MU218" s="531"/>
      <c r="MV218" s="531"/>
      <c r="MW218" s="531"/>
      <c r="MX218" s="531"/>
      <c r="MY218" s="531"/>
      <c r="MZ218" s="531"/>
      <c r="NA218" s="531"/>
      <c r="NB218" s="531"/>
      <c r="NC218" s="531"/>
      <c r="ND218" s="531"/>
      <c r="NE218" s="531"/>
      <c r="NF218" s="531"/>
      <c r="NG218" s="531"/>
      <c r="NH218" s="531"/>
      <c r="NI218" s="531"/>
      <c r="NJ218" s="531"/>
      <c r="NK218" s="531"/>
      <c r="NL218" s="531"/>
      <c r="NM218" s="531"/>
      <c r="NN218" s="531"/>
      <c r="NO218" s="531"/>
      <c r="NP218" s="531"/>
      <c r="NQ218" s="531"/>
      <c r="NR218" s="531"/>
      <c r="NS218" s="531"/>
      <c r="NT218" s="531"/>
      <c r="NU218" s="531"/>
      <c r="NV218" s="531"/>
      <c r="NW218" s="531"/>
      <c r="NX218" s="531"/>
      <c r="NY218" s="531"/>
      <c r="NZ218" s="531"/>
      <c r="OA218" s="531"/>
      <c r="OB218" s="531"/>
      <c r="OC218" s="531"/>
      <c r="OD218" s="531"/>
      <c r="OE218" s="531"/>
      <c r="OF218" s="531"/>
      <c r="OG218" s="531"/>
      <c r="OH218" s="531"/>
      <c r="OI218" s="531"/>
      <c r="OJ218" s="531"/>
      <c r="OK218" s="531"/>
      <c r="OL218" s="531"/>
      <c r="OM218" s="531"/>
      <c r="ON218" s="531"/>
      <c r="OO218" s="531"/>
      <c r="OP218" s="531"/>
      <c r="OQ218" s="531"/>
      <c r="OR218" s="531"/>
      <c r="OS218" s="531"/>
      <c r="OT218" s="531"/>
      <c r="OU218" s="531"/>
      <c r="OV218" s="531"/>
      <c r="OW218" s="531"/>
      <c r="OX218" s="531"/>
      <c r="OY218" s="531"/>
      <c r="OZ218" s="531"/>
      <c r="PA218" s="531"/>
      <c r="PB218" s="531"/>
      <c r="PC218" s="531"/>
      <c r="PD218" s="531"/>
      <c r="PE218" s="531"/>
      <c r="PF218" s="531"/>
      <c r="PG218" s="531"/>
      <c r="PH218" s="531"/>
      <c r="PI218" s="531"/>
      <c r="PJ218" s="531"/>
      <c r="PK218" s="531"/>
      <c r="PL218" s="531"/>
      <c r="PM218" s="531"/>
      <c r="PN218" s="531"/>
      <c r="PO218" s="531"/>
      <c r="PP218" s="531"/>
      <c r="PQ218" s="531"/>
      <c r="PR218" s="531"/>
      <c r="PS218" s="531"/>
      <c r="PT218" s="531"/>
      <c r="PU218" s="531"/>
      <c r="PV218" s="531"/>
      <c r="PW218" s="531"/>
      <c r="PX218" s="531"/>
      <c r="PY218" s="531"/>
      <c r="PZ218" s="531"/>
      <c r="QA218" s="531"/>
      <c r="QB218" s="531"/>
      <c r="QC218" s="531"/>
      <c r="QD218" s="531"/>
      <c r="QE218" s="531"/>
      <c r="QF218" s="531"/>
      <c r="QG218" s="531"/>
      <c r="QH218" s="531"/>
      <c r="QI218" s="531"/>
      <c r="QJ218" s="531"/>
      <c r="QK218" s="531"/>
      <c r="QL218" s="531"/>
      <c r="QM218" s="531"/>
      <c r="QN218" s="531"/>
      <c r="QO218" s="531"/>
      <c r="QP218" s="531"/>
      <c r="QQ218" s="531"/>
      <c r="QR218" s="531"/>
      <c r="QS218" s="531"/>
      <c r="QT218" s="531"/>
      <c r="QU218" s="531"/>
      <c r="QV218" s="531"/>
      <c r="QW218" s="531"/>
      <c r="QX218" s="531"/>
      <c r="QY218" s="531"/>
      <c r="QZ218" s="531"/>
      <c r="RA218" s="531"/>
      <c r="RB218" s="531"/>
      <c r="RC218" s="531"/>
      <c r="RD218" s="531"/>
      <c r="RE218" s="531"/>
      <c r="RF218" s="531"/>
      <c r="RG218" s="531"/>
      <c r="RH218" s="531"/>
      <c r="RI218" s="531"/>
      <c r="RJ218" s="531"/>
      <c r="RK218" s="531"/>
      <c r="RL218" s="531"/>
      <c r="RM218" s="531"/>
      <c r="RN218" s="531"/>
      <c r="RO218" s="531"/>
      <c r="RP218" s="531"/>
      <c r="RQ218" s="531"/>
      <c r="RR218" s="531"/>
      <c r="RS218" s="531"/>
      <c r="RT218" s="531"/>
      <c r="RU218" s="531"/>
      <c r="RV218" s="531"/>
      <c r="RW218" s="531"/>
      <c r="RX218" s="531"/>
      <c r="RY218" s="531"/>
      <c r="RZ218" s="531"/>
      <c r="SA218" s="531"/>
      <c r="SB218" s="531"/>
      <c r="SC218" s="531"/>
      <c r="SD218" s="531"/>
      <c r="SE218" s="531"/>
      <c r="SF218" s="531"/>
      <c r="SG218" s="531"/>
      <c r="SH218" s="531"/>
      <c r="SI218" s="531"/>
      <c r="SJ218" s="531"/>
      <c r="SK218" s="531"/>
      <c r="SL218" s="531"/>
      <c r="SM218" s="531"/>
      <c r="SN218" s="531"/>
      <c r="SO218" s="531"/>
      <c r="SP218" s="531"/>
      <c r="SQ218" s="531"/>
      <c r="SR218" s="531"/>
      <c r="SS218" s="531"/>
      <c r="ST218" s="531"/>
      <c r="SU218" s="531"/>
      <c r="SV218" s="531"/>
      <c r="SW218" s="531"/>
      <c r="SX218" s="531"/>
      <c r="SY218" s="531"/>
      <c r="SZ218" s="531"/>
      <c r="TA218" s="531"/>
      <c r="TB218" s="531"/>
      <c r="TC218" s="531"/>
      <c r="TD218" s="531"/>
      <c r="TE218" s="531"/>
      <c r="TF218" s="531"/>
      <c r="TG218" s="531"/>
      <c r="TH218" s="531"/>
      <c r="TI218" s="531"/>
      <c r="TJ218" s="531"/>
      <c r="TK218" s="531"/>
      <c r="TL218" s="531"/>
      <c r="TM218" s="531"/>
      <c r="TN218" s="531"/>
      <c r="TO218" s="531"/>
      <c r="TP218" s="531"/>
      <c r="TQ218" s="531"/>
      <c r="TR218" s="531"/>
      <c r="TS218" s="531"/>
      <c r="TT218" s="531"/>
      <c r="TU218" s="531"/>
      <c r="TV218" s="531"/>
      <c r="TW218" s="531"/>
      <c r="TX218" s="531"/>
      <c r="TY218" s="531"/>
      <c r="TZ218" s="531"/>
      <c r="UA218" s="531"/>
      <c r="UB218" s="531"/>
      <c r="UC218" s="531"/>
      <c r="UD218" s="531"/>
      <c r="UE218" s="531"/>
      <c r="UF218" s="531"/>
      <c r="UG218" s="531"/>
      <c r="UH218" s="531"/>
      <c r="UI218" s="531"/>
      <c r="UJ218" s="531"/>
      <c r="UK218" s="531"/>
      <c r="UL218" s="531"/>
      <c r="UM218" s="531"/>
      <c r="UN218" s="531"/>
      <c r="UO218" s="531"/>
      <c r="UP218" s="531"/>
      <c r="UQ218" s="531"/>
      <c r="UR218" s="531"/>
      <c r="US218" s="531"/>
      <c r="UT218" s="531"/>
      <c r="UU218" s="531"/>
      <c r="UV218" s="531"/>
      <c r="UW218" s="531"/>
      <c r="UX218" s="531"/>
      <c r="UY218" s="531"/>
      <c r="UZ218" s="531"/>
      <c r="VA218" s="531"/>
      <c r="VB218" s="531"/>
      <c r="VC218" s="531"/>
      <c r="VD218" s="531"/>
      <c r="VE218" s="531"/>
      <c r="VF218" s="531"/>
      <c r="VG218" s="531"/>
      <c r="VH218" s="531"/>
      <c r="VI218" s="531"/>
      <c r="VJ218" s="531"/>
      <c r="VK218" s="531"/>
      <c r="VL218" s="531"/>
      <c r="VM218" s="531"/>
      <c r="VN218" s="531"/>
      <c r="VO218" s="531"/>
      <c r="VP218" s="531"/>
      <c r="VQ218" s="531"/>
      <c r="VR218" s="531"/>
      <c r="VS218" s="531"/>
      <c r="VT218" s="531"/>
      <c r="VU218" s="531"/>
      <c r="VV218" s="531"/>
      <c r="VW218" s="531"/>
      <c r="VX218" s="531"/>
      <c r="VY218" s="531"/>
      <c r="VZ218" s="531"/>
      <c r="WA218" s="531"/>
      <c r="WB218" s="531"/>
      <c r="WC218" s="531"/>
      <c r="WD218" s="531"/>
      <c r="WE218" s="531"/>
      <c r="WF218" s="531"/>
      <c r="WG218" s="531"/>
      <c r="WH218" s="531"/>
      <c r="WI218" s="531"/>
      <c r="WJ218" s="531"/>
      <c r="WK218" s="531"/>
      <c r="WL218" s="531"/>
      <c r="WM218" s="531"/>
      <c r="WN218" s="531"/>
      <c r="WO218" s="531"/>
      <c r="WP218" s="531"/>
      <c r="WQ218" s="531"/>
      <c r="WR218" s="531"/>
      <c r="WS218" s="531"/>
      <c r="WT218" s="531"/>
      <c r="WU218" s="531"/>
      <c r="WV218" s="531"/>
      <c r="WW218" s="531"/>
      <c r="WX218" s="531"/>
      <c r="WY218" s="531"/>
      <c r="WZ218" s="531"/>
      <c r="XA218" s="531"/>
      <c r="XB218" s="531"/>
      <c r="XC218" s="531"/>
      <c r="XD218" s="531"/>
      <c r="XE218" s="531"/>
      <c r="XF218" s="531"/>
      <c r="XG218" s="531"/>
      <c r="XH218" s="531"/>
      <c r="XI218" s="531"/>
      <c r="XJ218" s="531"/>
      <c r="XK218" s="531"/>
      <c r="XL218" s="531"/>
      <c r="XM218" s="531"/>
      <c r="XN218" s="531"/>
      <c r="XO218" s="531"/>
      <c r="XP218" s="531"/>
      <c r="XQ218" s="531"/>
      <c r="XR218" s="531"/>
      <c r="XS218" s="531"/>
      <c r="XT218" s="531"/>
      <c r="XU218" s="531"/>
      <c r="XV218" s="531"/>
      <c r="XW218" s="531"/>
      <c r="XX218" s="531"/>
      <c r="XY218" s="531"/>
      <c r="XZ218" s="531"/>
      <c r="YA218" s="531"/>
      <c r="YB218" s="531"/>
      <c r="YC218" s="531"/>
      <c r="YD218" s="531"/>
      <c r="YE218" s="531"/>
      <c r="YF218" s="531"/>
      <c r="YG218" s="531"/>
      <c r="YH218" s="531"/>
      <c r="YI218" s="531"/>
      <c r="YJ218" s="531"/>
      <c r="YK218" s="531"/>
      <c r="YL218" s="531"/>
      <c r="YM218" s="531"/>
      <c r="YN218" s="531"/>
      <c r="YO218" s="531"/>
      <c r="YP218" s="531"/>
      <c r="YQ218" s="531"/>
      <c r="YR218" s="531"/>
      <c r="YS218" s="531"/>
      <c r="YT218" s="531"/>
      <c r="YU218" s="531"/>
      <c r="YV218" s="531"/>
      <c r="YW218" s="531"/>
      <c r="YX218" s="531"/>
      <c r="YY218" s="531"/>
      <c r="YZ218" s="531"/>
      <c r="ZA218" s="531"/>
      <c r="ZB218" s="531"/>
      <c r="ZC218" s="531"/>
      <c r="ZD218" s="531"/>
      <c r="ZE218" s="531"/>
      <c r="ZF218" s="531"/>
      <c r="ZG218" s="531"/>
      <c r="ZH218" s="531"/>
      <c r="ZI218" s="531"/>
      <c r="ZJ218" s="531"/>
      <c r="ZK218" s="531"/>
      <c r="ZL218" s="531"/>
      <c r="ZM218" s="531"/>
      <c r="ZN218" s="531"/>
      <c r="ZO218" s="531"/>
      <c r="ZP218" s="531"/>
      <c r="ZQ218" s="531"/>
      <c r="ZR218" s="531"/>
      <c r="ZS218" s="531"/>
      <c r="ZT218" s="531"/>
      <c r="ZU218" s="531"/>
      <c r="ZV218" s="531"/>
      <c r="ZW218" s="531"/>
      <c r="ZX218" s="531"/>
      <c r="ZY218" s="531"/>
      <c r="ZZ218" s="531"/>
      <c r="AAA218" s="531"/>
      <c r="AAB218" s="531"/>
      <c r="AAC218" s="531"/>
      <c r="AAD218" s="531"/>
      <c r="AAE218" s="531"/>
      <c r="AAF218" s="531"/>
      <c r="AAG218" s="531"/>
      <c r="AAH218" s="531"/>
      <c r="AAI218" s="531"/>
      <c r="AAJ218" s="531"/>
      <c r="AAK218" s="531"/>
      <c r="AAL218" s="531"/>
      <c r="AAM218" s="531"/>
      <c r="AAN218" s="531"/>
      <c r="AAO218" s="531"/>
      <c r="AAP218" s="531"/>
      <c r="AAQ218" s="531"/>
      <c r="AAR218" s="531"/>
      <c r="AAS218" s="531"/>
      <c r="AAT218" s="531"/>
      <c r="AAU218" s="531"/>
      <c r="AAV218" s="531"/>
      <c r="AAW218" s="531"/>
      <c r="AAX218" s="531"/>
      <c r="AAY218" s="531"/>
      <c r="AAZ218" s="531"/>
      <c r="ABA218" s="531"/>
      <c r="ABB218" s="531"/>
      <c r="ABC218" s="531"/>
      <c r="ABD218" s="531"/>
      <c r="ABE218" s="531"/>
      <c r="ABF218" s="531"/>
      <c r="ABG218" s="531"/>
      <c r="ABH218" s="531"/>
      <c r="ABI218" s="531"/>
      <c r="ABJ218" s="531"/>
      <c r="ABK218" s="531"/>
      <c r="ABL218" s="531"/>
      <c r="ABM218" s="531"/>
      <c r="ABN218" s="531"/>
      <c r="ABO218" s="531"/>
      <c r="ABP218" s="531"/>
      <c r="ABQ218" s="531"/>
      <c r="ABR218" s="531"/>
      <c r="ABS218" s="531"/>
      <c r="ABT218" s="531"/>
      <c r="ABU218" s="531"/>
      <c r="ABV218" s="531"/>
      <c r="ABW218" s="531"/>
      <c r="ABX218" s="531"/>
      <c r="ABY218" s="531"/>
      <c r="ABZ218" s="531"/>
      <c r="ACA218" s="531"/>
      <c r="ACB218" s="531"/>
      <c r="ACC218" s="531"/>
      <c r="ACD218" s="531"/>
      <c r="ACE218" s="531"/>
      <c r="ACF218" s="531"/>
      <c r="ACG218" s="531"/>
      <c r="ACH218" s="531"/>
      <c r="ACI218" s="531"/>
      <c r="ACJ218" s="531"/>
      <c r="ACK218" s="531"/>
      <c r="ACL218" s="531"/>
      <c r="ACM218" s="531"/>
      <c r="ACN218" s="531"/>
      <c r="ACO218" s="531"/>
      <c r="ACP218" s="531"/>
      <c r="ACQ218" s="531"/>
      <c r="ACR218" s="531"/>
      <c r="ACS218" s="531"/>
      <c r="ACT218" s="531"/>
      <c r="ACU218" s="531"/>
      <c r="ACV218" s="531"/>
      <c r="ACW218" s="531"/>
      <c r="ACX218" s="531"/>
      <c r="ACY218" s="531"/>
      <c r="ACZ218" s="531"/>
      <c r="ADA218" s="531"/>
      <c r="ADB218" s="531"/>
      <c r="ADC218" s="531"/>
      <c r="ADD218" s="531"/>
      <c r="ADE218" s="531"/>
      <c r="ADF218" s="531"/>
      <c r="ADG218" s="531"/>
      <c r="ADH218" s="531"/>
      <c r="ADI218" s="531"/>
      <c r="ADJ218" s="531"/>
      <c r="ADK218" s="531"/>
      <c r="ADL218" s="531"/>
      <c r="ADM218" s="531"/>
      <c r="ADN218" s="531"/>
      <c r="ADO218" s="531"/>
      <c r="ADP218" s="531"/>
      <c r="ADQ218" s="531"/>
      <c r="ADR218" s="531"/>
      <c r="ADS218" s="531"/>
      <c r="ADT218" s="531"/>
      <c r="ADU218" s="531"/>
      <c r="ADV218" s="531"/>
      <c r="ADW218" s="531"/>
      <c r="ADX218" s="531"/>
      <c r="ADY218" s="531"/>
      <c r="ADZ218" s="531"/>
      <c r="AEA218" s="531"/>
      <c r="AEB218" s="531"/>
      <c r="AEC218" s="531"/>
      <c r="AED218" s="531"/>
      <c r="AEE218" s="531"/>
      <c r="AEF218" s="531"/>
      <c r="AEG218" s="531"/>
      <c r="AEH218" s="531"/>
      <c r="AEI218" s="531"/>
      <c r="AEJ218" s="531"/>
      <c r="AEK218" s="531"/>
      <c r="AEL218" s="531"/>
      <c r="AEM218" s="531"/>
      <c r="AEN218" s="531"/>
      <c r="AEO218" s="531"/>
      <c r="AEP218" s="531"/>
      <c r="AEQ218" s="531"/>
      <c r="AER218" s="531"/>
      <c r="AES218" s="531"/>
      <c r="AET218" s="531"/>
      <c r="AEU218" s="531"/>
      <c r="AEV218" s="531"/>
      <c r="AEW218" s="531"/>
      <c r="AEX218" s="531"/>
      <c r="AEY218" s="531"/>
      <c r="AEZ218" s="531"/>
      <c r="AFA218" s="531"/>
      <c r="AFB218" s="531"/>
      <c r="AFC218" s="531"/>
      <c r="AFD218" s="531"/>
      <c r="AFE218" s="531"/>
      <c r="AFF218" s="531"/>
      <c r="AFG218" s="531"/>
      <c r="AFH218" s="531"/>
      <c r="AFI218" s="531"/>
      <c r="AFJ218" s="531"/>
      <c r="AFK218" s="531"/>
      <c r="AFL218" s="531"/>
      <c r="AFM218" s="531"/>
      <c r="AFN218" s="531"/>
      <c r="AFO218" s="531"/>
      <c r="AFP218" s="531"/>
      <c r="AFQ218" s="531"/>
      <c r="AFR218" s="531"/>
      <c r="AFS218" s="531"/>
      <c r="AFT218" s="531"/>
      <c r="AFU218" s="531"/>
      <c r="AFV218" s="531"/>
      <c r="AFW218" s="531"/>
      <c r="AFX218" s="531"/>
      <c r="AFY218" s="531"/>
      <c r="AFZ218" s="531"/>
      <c r="AGA218" s="531"/>
      <c r="AGB218" s="531"/>
      <c r="AGC218" s="531"/>
      <c r="AGD218" s="531"/>
      <c r="AGE218" s="531"/>
      <c r="AGF218" s="531"/>
      <c r="AGG218" s="531"/>
      <c r="AGH218" s="531"/>
      <c r="AGI218" s="531"/>
      <c r="AGJ218" s="531"/>
      <c r="AGK218" s="531"/>
      <c r="AGL218" s="531"/>
      <c r="AGM218" s="531"/>
      <c r="AGN218" s="531"/>
      <c r="AGO218" s="531"/>
      <c r="AGP218" s="531"/>
      <c r="AGQ218" s="531"/>
      <c r="AGR218" s="531"/>
      <c r="AGS218" s="531"/>
      <c r="AGT218" s="531"/>
      <c r="AGU218" s="531"/>
      <c r="AGV218" s="531"/>
      <c r="AGW218" s="531"/>
      <c r="AGX218" s="531"/>
      <c r="AGY218" s="531"/>
      <c r="AGZ218" s="531"/>
      <c r="AHA218" s="531"/>
      <c r="AHB218" s="531"/>
      <c r="AHC218" s="531"/>
      <c r="AHD218" s="531"/>
      <c r="AHE218" s="531"/>
      <c r="AHF218" s="531"/>
      <c r="AHG218" s="531"/>
      <c r="AHH218" s="531"/>
      <c r="AHI218" s="531"/>
      <c r="AHJ218" s="531"/>
      <c r="AHK218" s="531"/>
      <c r="AHL218" s="531"/>
      <c r="AHM218" s="531"/>
      <c r="AHN218" s="531"/>
      <c r="AHO218" s="531"/>
      <c r="AHP218" s="531"/>
      <c r="AHQ218" s="531"/>
      <c r="AHR218" s="531"/>
      <c r="AHS218" s="531"/>
      <c r="AHT218" s="531"/>
      <c r="AHU218" s="531"/>
      <c r="AHV218" s="531"/>
      <c r="AHW218" s="531"/>
      <c r="AHX218" s="531"/>
      <c r="AHY218" s="531"/>
      <c r="AHZ218" s="531"/>
      <c r="AIA218" s="531"/>
      <c r="AIB218" s="531"/>
      <c r="AIC218" s="531"/>
      <c r="AID218" s="531"/>
      <c r="AIE218" s="531"/>
      <c r="AIF218" s="531"/>
      <c r="AIG218" s="531"/>
      <c r="AIH218" s="531"/>
      <c r="AII218" s="531"/>
      <c r="AIJ218" s="531"/>
      <c r="AIK218" s="531"/>
      <c r="AIL218" s="531"/>
      <c r="AIM218" s="531"/>
      <c r="AIN218" s="531"/>
      <c r="AIO218" s="531"/>
      <c r="AIP218" s="531"/>
      <c r="AIQ218" s="531"/>
      <c r="AIR218" s="531"/>
      <c r="AIS218" s="531"/>
      <c r="AIT218" s="531"/>
      <c r="AIU218" s="531"/>
      <c r="AIV218" s="531"/>
      <c r="AIW218" s="531"/>
      <c r="AIX218" s="531"/>
      <c r="AIY218" s="531"/>
      <c r="AIZ218" s="531"/>
      <c r="AJA218" s="531"/>
      <c r="AJB218" s="531"/>
      <c r="AJC218" s="531"/>
      <c r="AJD218" s="531"/>
      <c r="AJE218" s="531"/>
      <c r="AJF218" s="531"/>
      <c r="AJG218" s="531"/>
      <c r="AJH218" s="531"/>
      <c r="AJI218" s="531"/>
      <c r="AJJ218" s="531"/>
      <c r="AJK218" s="531"/>
      <c r="AJL218" s="531"/>
      <c r="AJM218" s="531"/>
      <c r="AJN218" s="531"/>
      <c r="AJO218" s="531"/>
      <c r="AJP218" s="531"/>
      <c r="AJQ218" s="531"/>
      <c r="AJR218" s="531"/>
      <c r="AJS218" s="531"/>
      <c r="AJT218" s="531"/>
      <c r="AJU218" s="531"/>
      <c r="AJV218" s="531"/>
      <c r="AJW218" s="531"/>
      <c r="AJX218" s="531"/>
      <c r="AJY218" s="531"/>
      <c r="AJZ218" s="531"/>
      <c r="AKA218" s="531"/>
      <c r="AKB218" s="531"/>
      <c r="AKC218" s="531"/>
      <c r="AKD218" s="531"/>
      <c r="AKE218" s="531"/>
      <c r="AKF218" s="531"/>
      <c r="AKG218" s="531"/>
      <c r="AKH218" s="531"/>
      <c r="AKI218" s="531"/>
      <c r="AKJ218" s="531"/>
      <c r="AKK218" s="531"/>
      <c r="AKL218" s="531"/>
      <c r="AKM218" s="531"/>
      <c r="AKN218" s="531"/>
      <c r="AKO218" s="531"/>
      <c r="AKP218" s="531"/>
      <c r="AKQ218" s="531"/>
      <c r="AKR218" s="531"/>
      <c r="AKS218" s="531"/>
      <c r="AKT218" s="531"/>
      <c r="AKU218" s="531"/>
      <c r="AKV218" s="531"/>
      <c r="AKW218" s="531"/>
      <c r="AKX218" s="531"/>
      <c r="AKY218" s="531"/>
      <c r="AKZ218" s="531"/>
      <c r="ALA218" s="531"/>
      <c r="ALB218" s="531"/>
      <c r="ALC218" s="531"/>
      <c r="ALD218" s="531"/>
      <c r="ALE218" s="531"/>
      <c r="ALF218" s="531"/>
      <c r="ALG218" s="531"/>
      <c r="ALH218" s="531"/>
      <c r="ALI218" s="531"/>
      <c r="ALJ218" s="531"/>
      <c r="ALK218" s="531"/>
      <c r="ALL218" s="531"/>
      <c r="ALM218" s="531"/>
      <c r="ALN218" s="531"/>
      <c r="ALO218" s="531"/>
      <c r="ALP218" s="531"/>
      <c r="ALQ218" s="531"/>
      <c r="ALR218" s="531"/>
      <c r="ALS218" s="531"/>
      <c r="ALT218" s="531"/>
      <c r="ALU218" s="531"/>
      <c r="ALV218" s="531"/>
      <c r="ALW218" s="531"/>
      <c r="ALX218" s="531"/>
      <c r="ALY218" s="531"/>
      <c r="ALZ218" s="531"/>
      <c r="AMA218" s="531"/>
      <c r="AMB218" s="531"/>
      <c r="AMC218" s="531"/>
      <c r="AMD218" s="531"/>
      <c r="AME218" s="531"/>
      <c r="AMF218" s="531"/>
      <c r="AMG218" s="531"/>
      <c r="AMH218" s="531"/>
      <c r="AMI218" s="531"/>
      <c r="AMJ218" s="531"/>
      <c r="AMK218" s="531"/>
      <c r="AML218" s="531"/>
      <c r="AMM218" s="531"/>
      <c r="AMN218" s="531"/>
      <c r="AMO218" s="531"/>
      <c r="AMP218" s="531"/>
      <c r="AMQ218" s="531"/>
      <c r="AMR218" s="531"/>
      <c r="AMS218" s="531"/>
      <c r="AMT218" s="531"/>
      <c r="AMU218" s="531"/>
      <c r="AMV218" s="531"/>
      <c r="AMW218" s="531"/>
      <c r="AMX218" s="531"/>
      <c r="AMY218" s="531"/>
      <c r="AMZ218" s="531"/>
      <c r="ANA218" s="531"/>
      <c r="ANB218" s="531"/>
      <c r="ANC218" s="531"/>
      <c r="AND218" s="531"/>
      <c r="ANE218" s="531"/>
      <c r="ANF218" s="531"/>
      <c r="ANG218" s="531"/>
      <c r="ANH218" s="531"/>
      <c r="ANI218" s="531"/>
      <c r="ANJ218" s="531"/>
      <c r="ANK218" s="531"/>
      <c r="ANL218" s="531"/>
      <c r="ANM218" s="531"/>
      <c r="ANN218" s="531"/>
      <c r="ANO218" s="531"/>
      <c r="ANP218" s="531"/>
      <c r="ANQ218" s="531"/>
      <c r="ANR218" s="531"/>
      <c r="ANS218" s="531"/>
      <c r="ANT218" s="531"/>
      <c r="ANU218" s="531"/>
      <c r="ANV218" s="531"/>
      <c r="ANW218" s="531"/>
      <c r="ANX218" s="531"/>
      <c r="ANY218" s="531"/>
      <c r="ANZ218" s="531"/>
      <c r="AOA218" s="531"/>
      <c r="AOB218" s="531"/>
      <c r="AOC218" s="531"/>
      <c r="AOD218" s="531"/>
      <c r="AOE218" s="531"/>
      <c r="AOF218" s="531"/>
      <c r="AOG218" s="531"/>
      <c r="AOH218" s="531"/>
      <c r="AOI218" s="531"/>
      <c r="AOJ218" s="531"/>
      <c r="AOK218" s="531"/>
      <c r="AOL218" s="531"/>
      <c r="AOM218" s="531"/>
      <c r="AON218" s="531"/>
      <c r="AOO218" s="531"/>
      <c r="AOP218" s="531"/>
      <c r="AOQ218" s="531"/>
      <c r="AOR218" s="531"/>
      <c r="AOS218" s="531"/>
      <c r="AOT218" s="531"/>
      <c r="AOU218" s="531"/>
      <c r="AOV218" s="531"/>
      <c r="AOW218" s="531"/>
      <c r="AOX218" s="531"/>
      <c r="AOY218" s="531"/>
      <c r="AOZ218" s="531"/>
      <c r="APA218" s="531"/>
      <c r="APB218" s="531"/>
      <c r="APC218" s="531"/>
      <c r="APD218" s="531"/>
      <c r="APE218" s="531"/>
      <c r="APF218" s="531"/>
      <c r="APG218" s="531"/>
      <c r="APH218" s="531"/>
      <c r="API218" s="531"/>
      <c r="APJ218" s="531"/>
      <c r="APK218" s="531"/>
      <c r="APL218" s="531"/>
      <c r="APM218" s="531"/>
      <c r="APN218" s="531"/>
      <c r="APO218" s="531"/>
      <c r="APP218" s="531"/>
      <c r="APQ218" s="531"/>
      <c r="APR218" s="531"/>
      <c r="APS218" s="531"/>
      <c r="APT218" s="531"/>
      <c r="APU218" s="531"/>
      <c r="APV218" s="531"/>
      <c r="APW218" s="531"/>
      <c r="APX218" s="531"/>
      <c r="APY218" s="531"/>
      <c r="APZ218" s="531"/>
      <c r="AQA218" s="531"/>
      <c r="AQB218" s="531"/>
      <c r="AQC218" s="531"/>
      <c r="AQD218" s="531"/>
      <c r="AQE218" s="531"/>
      <c r="AQF218" s="531"/>
      <c r="AQG218" s="531"/>
      <c r="AQH218" s="531"/>
      <c r="AQI218" s="531"/>
      <c r="AQJ218" s="531"/>
      <c r="AQK218" s="531"/>
      <c r="AQL218" s="531"/>
      <c r="AQM218" s="531"/>
      <c r="AQN218" s="531"/>
      <c r="AQO218" s="531"/>
      <c r="AQP218" s="531"/>
      <c r="AQQ218" s="531"/>
      <c r="AQR218" s="531"/>
      <c r="AQS218" s="531"/>
      <c r="AQT218" s="531"/>
      <c r="AQU218" s="531"/>
      <c r="AQV218" s="531"/>
      <c r="AQW218" s="531"/>
      <c r="AQX218" s="531"/>
      <c r="AQY218" s="531"/>
      <c r="AQZ218" s="531"/>
      <c r="ARA218" s="531"/>
      <c r="ARB218" s="531"/>
      <c r="ARC218" s="531"/>
      <c r="ARD218" s="531"/>
      <c r="ARE218" s="531"/>
      <c r="ARF218" s="531"/>
      <c r="ARG218" s="531"/>
      <c r="ARH218" s="531"/>
      <c r="ARI218" s="531"/>
      <c r="ARJ218" s="531"/>
      <c r="ARK218" s="531"/>
      <c r="ARL218" s="531"/>
      <c r="ARM218" s="531"/>
      <c r="ARN218" s="531"/>
      <c r="ARO218" s="531"/>
      <c r="ARP218" s="531"/>
      <c r="ARQ218" s="531"/>
      <c r="ARR218" s="531"/>
      <c r="ARS218" s="531"/>
      <c r="ART218" s="531"/>
      <c r="ARU218" s="531"/>
      <c r="ARV218" s="531"/>
      <c r="ARW218" s="531"/>
      <c r="ARX218" s="531"/>
      <c r="ARY218" s="531"/>
      <c r="ARZ218" s="531"/>
      <c r="ASA218" s="531"/>
      <c r="ASB218" s="531"/>
      <c r="ASC218" s="531"/>
      <c r="ASD218" s="531"/>
      <c r="ASE218" s="531"/>
      <c r="ASF218" s="531"/>
      <c r="ASG218" s="531"/>
      <c r="ASH218" s="531"/>
      <c r="ASI218" s="531"/>
      <c r="ASJ218" s="531"/>
      <c r="ASK218" s="531"/>
      <c r="ASL218" s="531"/>
      <c r="ASM218" s="531"/>
      <c r="ASN218" s="531"/>
      <c r="ASO218" s="531"/>
      <c r="ASP218" s="531"/>
      <c r="ASQ218" s="531"/>
      <c r="ASR218" s="531"/>
      <c r="ASS218" s="531"/>
      <c r="AST218" s="531"/>
      <c r="ASU218" s="531"/>
      <c r="ASV218" s="531"/>
      <c r="ASW218" s="531"/>
      <c r="ASX218" s="531"/>
      <c r="ASY218" s="531"/>
      <c r="ASZ218" s="531"/>
      <c r="ATA218" s="531"/>
      <c r="ATB218" s="531"/>
      <c r="ATC218" s="531"/>
      <c r="ATD218" s="531"/>
      <c r="ATE218" s="531"/>
      <c r="ATF218" s="531"/>
      <c r="ATG218" s="531"/>
      <c r="ATH218" s="531"/>
      <c r="ATI218" s="531"/>
      <c r="ATJ218" s="531"/>
      <c r="ATK218" s="531"/>
      <c r="ATL218" s="531"/>
      <c r="ATM218" s="531"/>
      <c r="ATN218" s="531"/>
      <c r="ATO218" s="531"/>
      <c r="ATP218" s="531"/>
      <c r="ATQ218" s="531"/>
      <c r="ATR218" s="531"/>
      <c r="ATS218" s="531"/>
      <c r="ATT218" s="531"/>
      <c r="ATU218" s="531"/>
      <c r="ATV218" s="531"/>
      <c r="ATW218" s="531"/>
      <c r="ATX218" s="531"/>
      <c r="ATY218" s="531"/>
      <c r="ATZ218" s="531"/>
      <c r="AUA218" s="531"/>
      <c r="AUB218" s="531"/>
      <c r="AUC218" s="531"/>
      <c r="AUD218" s="531"/>
      <c r="AUE218" s="531"/>
      <c r="AUF218" s="531"/>
      <c r="AUG218" s="531"/>
      <c r="AUH218" s="531"/>
      <c r="AUI218" s="531"/>
      <c r="AUJ218" s="531"/>
      <c r="AUK218" s="531"/>
      <c r="AUL218" s="531"/>
      <c r="AUM218" s="531"/>
      <c r="AUN218" s="531"/>
      <c r="AUO218" s="531"/>
      <c r="AUP218" s="531"/>
      <c r="AUQ218" s="531"/>
      <c r="AUR218" s="531"/>
      <c r="AUS218" s="531"/>
      <c r="AUT218" s="531"/>
      <c r="AUU218" s="531"/>
      <c r="AUV218" s="531"/>
      <c r="AUW218" s="531"/>
      <c r="AUX218" s="531"/>
      <c r="AUY218" s="531"/>
      <c r="AUZ218" s="531"/>
      <c r="AVA218" s="531"/>
      <c r="AVB218" s="531"/>
      <c r="AVC218" s="531"/>
      <c r="AVD218" s="531"/>
      <c r="AVE218" s="531"/>
      <c r="AVF218" s="531"/>
      <c r="AVG218" s="531"/>
      <c r="AVH218" s="531"/>
      <c r="AVI218" s="531"/>
      <c r="AVJ218" s="531"/>
      <c r="AVK218" s="531"/>
      <c r="AVL218" s="531"/>
      <c r="AVM218" s="531"/>
      <c r="AVN218" s="531"/>
      <c r="AVO218" s="531"/>
      <c r="AVP218" s="531"/>
      <c r="AVQ218" s="531"/>
      <c r="AVR218" s="531"/>
      <c r="AVS218" s="531"/>
      <c r="AVT218" s="531"/>
      <c r="AVU218" s="531"/>
      <c r="AVV218" s="531"/>
      <c r="AVW218" s="531"/>
      <c r="AVX218" s="531"/>
      <c r="AVY218" s="531"/>
      <c r="AVZ218" s="531"/>
      <c r="AWA218" s="531"/>
      <c r="AWB218" s="531"/>
      <c r="AWC218" s="531"/>
      <c r="AWD218" s="531"/>
      <c r="AWE218" s="531"/>
      <c r="AWF218" s="531"/>
      <c r="AWG218" s="531"/>
      <c r="AWH218" s="531"/>
      <c r="AWI218" s="531"/>
      <c r="AWJ218" s="531"/>
      <c r="AWK218" s="531"/>
      <c r="AWL218" s="531"/>
      <c r="AWM218" s="531"/>
      <c r="AWN218" s="531"/>
      <c r="AWO218" s="531"/>
      <c r="AWP218" s="531"/>
      <c r="AWQ218" s="531"/>
      <c r="AWR218" s="531"/>
      <c r="AWS218" s="531"/>
      <c r="AWT218" s="531"/>
      <c r="AWU218" s="531"/>
      <c r="AWV218" s="531"/>
      <c r="AWW218" s="531"/>
      <c r="AWX218" s="531"/>
      <c r="AWY218" s="531"/>
      <c r="AWZ218" s="531"/>
      <c r="AXA218" s="531"/>
      <c r="AXB218" s="531"/>
      <c r="AXC218" s="531"/>
      <c r="AXD218" s="531"/>
      <c r="AXE218" s="531"/>
      <c r="AXF218" s="531"/>
      <c r="AXG218" s="531"/>
      <c r="AXH218" s="531"/>
      <c r="AXI218" s="531"/>
      <c r="AXJ218" s="531"/>
    </row>
    <row r="219" spans="1:1310" s="532" customFormat="1" ht="23.25" customHeight="1">
      <c r="A219" s="533"/>
      <c r="B219" s="6073" t="s">
        <v>926</v>
      </c>
      <c r="C219" s="6073"/>
      <c r="D219" s="6073"/>
      <c r="E219" s="6073"/>
      <c r="F219" s="535"/>
      <c r="G219" s="6073" t="s">
        <v>927</v>
      </c>
      <c r="H219" s="6073"/>
      <c r="I219" s="6073"/>
      <c r="J219" s="535"/>
      <c r="K219" s="6073" t="s">
        <v>928</v>
      </c>
      <c r="L219" s="6073"/>
      <c r="M219" s="6073"/>
      <c r="N219" s="535"/>
      <c r="O219" s="6073" t="s">
        <v>929</v>
      </c>
      <c r="P219" s="6073"/>
      <c r="Q219" s="535"/>
      <c r="R219" s="529"/>
      <c r="S219" s="529"/>
      <c r="T219" s="529"/>
      <c r="U219" s="529"/>
      <c r="V219" s="529"/>
      <c r="W219" s="529"/>
      <c r="X219" s="529"/>
      <c r="Y219" s="529"/>
      <c r="Z219" s="529"/>
      <c r="AA219" s="529"/>
      <c r="AB219" s="529"/>
      <c r="AC219" s="529"/>
      <c r="AD219" s="530"/>
      <c r="AE219" s="530"/>
      <c r="AF219" s="530"/>
      <c r="AG219" s="530"/>
      <c r="AH219" s="530"/>
      <c r="AI219" s="530"/>
      <c r="AJ219" s="530"/>
      <c r="AK219" s="530"/>
      <c r="AL219" s="530"/>
      <c r="AM219" s="530"/>
      <c r="AN219" s="530"/>
      <c r="AO219" s="530"/>
      <c r="AP219" s="530"/>
      <c r="AQ219" s="530"/>
      <c r="AR219" s="530"/>
      <c r="AS219" s="530"/>
      <c r="AT219" s="530"/>
      <c r="AU219" s="530"/>
      <c r="AV219" s="531"/>
      <c r="AW219" s="531"/>
      <c r="AX219" s="531"/>
      <c r="AY219" s="531"/>
      <c r="AZ219" s="531"/>
      <c r="BA219" s="531"/>
      <c r="BB219" s="531"/>
      <c r="BC219" s="531"/>
      <c r="BD219" s="531"/>
      <c r="BE219" s="531"/>
      <c r="BF219" s="531"/>
      <c r="BG219" s="531"/>
      <c r="BH219" s="531"/>
      <c r="BI219" s="531"/>
      <c r="BJ219" s="531"/>
      <c r="BK219" s="531"/>
      <c r="BL219" s="531"/>
      <c r="BM219" s="531"/>
      <c r="BN219" s="531"/>
      <c r="BO219" s="531"/>
      <c r="BP219" s="531"/>
      <c r="BQ219" s="531"/>
      <c r="BR219" s="531"/>
      <c r="BS219" s="531"/>
      <c r="BT219" s="531"/>
      <c r="BU219" s="531"/>
      <c r="BV219" s="531"/>
      <c r="BW219" s="531"/>
      <c r="BX219" s="531"/>
      <c r="BY219" s="531"/>
      <c r="BZ219" s="531"/>
      <c r="CA219" s="531"/>
      <c r="CB219" s="531"/>
      <c r="CC219" s="531"/>
      <c r="CD219" s="531"/>
      <c r="CE219" s="531"/>
      <c r="CF219" s="531"/>
      <c r="CG219" s="531"/>
      <c r="CH219" s="531"/>
      <c r="CI219" s="531"/>
      <c r="CJ219" s="531"/>
      <c r="CK219" s="531"/>
      <c r="CL219" s="531"/>
      <c r="CM219" s="531"/>
      <c r="CN219" s="531"/>
      <c r="CO219" s="531"/>
      <c r="CP219" s="531"/>
      <c r="CQ219" s="531"/>
      <c r="CR219" s="531"/>
      <c r="CS219" s="531"/>
      <c r="CT219" s="531"/>
      <c r="CU219" s="531"/>
      <c r="CV219" s="531"/>
      <c r="CW219" s="531"/>
      <c r="CX219" s="531"/>
      <c r="CY219" s="531"/>
      <c r="CZ219" s="531"/>
      <c r="DA219" s="531"/>
      <c r="DB219" s="531"/>
      <c r="DC219" s="531"/>
      <c r="DD219" s="531"/>
      <c r="DE219" s="531"/>
      <c r="DF219" s="531"/>
      <c r="DG219" s="531"/>
      <c r="DH219" s="531"/>
      <c r="DI219" s="531"/>
      <c r="DJ219" s="531"/>
      <c r="DK219" s="531"/>
      <c r="DL219" s="531"/>
      <c r="DM219" s="531"/>
      <c r="DN219" s="531"/>
      <c r="DO219" s="531"/>
      <c r="DP219" s="531"/>
      <c r="DQ219" s="531"/>
      <c r="DR219" s="531"/>
      <c r="DS219" s="531"/>
      <c r="DT219" s="531"/>
      <c r="DU219" s="531"/>
      <c r="DV219" s="531"/>
      <c r="DW219" s="531"/>
      <c r="DX219" s="531"/>
      <c r="DY219" s="531"/>
      <c r="DZ219" s="531"/>
      <c r="EA219" s="531"/>
      <c r="EB219" s="531"/>
      <c r="EC219" s="531"/>
      <c r="ED219" s="531"/>
      <c r="EE219" s="531"/>
      <c r="EF219" s="531"/>
      <c r="EG219" s="531"/>
      <c r="EH219" s="531"/>
      <c r="EI219" s="531"/>
      <c r="EJ219" s="531"/>
      <c r="EK219" s="531"/>
      <c r="EL219" s="531"/>
      <c r="EM219" s="531"/>
      <c r="EN219" s="531"/>
      <c r="EO219" s="531"/>
      <c r="EP219" s="531"/>
      <c r="EQ219" s="531"/>
      <c r="ER219" s="531"/>
      <c r="ES219" s="531"/>
      <c r="ET219" s="531"/>
      <c r="EU219" s="531"/>
      <c r="EV219" s="531"/>
      <c r="EW219" s="531"/>
      <c r="EX219" s="531"/>
      <c r="EY219" s="531"/>
      <c r="EZ219" s="531"/>
      <c r="FA219" s="531"/>
      <c r="FB219" s="531"/>
      <c r="FC219" s="531"/>
      <c r="FD219" s="531"/>
      <c r="FE219" s="531"/>
      <c r="FF219" s="531"/>
      <c r="FG219" s="531"/>
      <c r="FH219" s="531"/>
      <c r="FI219" s="531"/>
      <c r="FJ219" s="531"/>
      <c r="FK219" s="531"/>
      <c r="FL219" s="531"/>
      <c r="FM219" s="531"/>
      <c r="FN219" s="531"/>
      <c r="FO219" s="531"/>
      <c r="FP219" s="531"/>
      <c r="FQ219" s="531"/>
      <c r="FR219" s="531"/>
      <c r="FS219" s="531"/>
      <c r="FT219" s="531"/>
      <c r="FU219" s="531"/>
      <c r="FV219" s="531"/>
      <c r="FW219" s="531"/>
      <c r="FX219" s="531"/>
      <c r="FY219" s="531"/>
      <c r="FZ219" s="531"/>
      <c r="GA219" s="531"/>
      <c r="GB219" s="531"/>
      <c r="GC219" s="531"/>
      <c r="GD219" s="531"/>
      <c r="GE219" s="531"/>
      <c r="GF219" s="531"/>
      <c r="GG219" s="531"/>
      <c r="GH219" s="531"/>
      <c r="GI219" s="531"/>
      <c r="GJ219" s="531"/>
      <c r="GK219" s="531"/>
      <c r="GL219" s="531"/>
      <c r="GM219" s="531"/>
      <c r="GN219" s="531"/>
      <c r="GO219" s="531"/>
      <c r="GP219" s="531"/>
      <c r="GQ219" s="531"/>
      <c r="GR219" s="531"/>
      <c r="GS219" s="531"/>
      <c r="GT219" s="531"/>
      <c r="GU219" s="531"/>
      <c r="GV219" s="531"/>
      <c r="GW219" s="531"/>
      <c r="GX219" s="531"/>
      <c r="GY219" s="531"/>
      <c r="GZ219" s="531"/>
      <c r="HA219" s="531"/>
      <c r="HB219" s="531"/>
      <c r="HC219" s="531"/>
      <c r="HD219" s="531"/>
      <c r="HE219" s="531"/>
      <c r="HF219" s="531"/>
      <c r="HG219" s="531"/>
      <c r="HH219" s="531"/>
      <c r="HI219" s="531"/>
      <c r="HJ219" s="531"/>
      <c r="HK219" s="531"/>
      <c r="HL219" s="531"/>
      <c r="HM219" s="531"/>
      <c r="HN219" s="531"/>
      <c r="HO219" s="531"/>
      <c r="HP219" s="531"/>
      <c r="HQ219" s="531"/>
      <c r="HR219" s="531"/>
      <c r="HS219" s="531"/>
      <c r="HT219" s="531"/>
      <c r="HU219" s="531"/>
      <c r="HV219" s="531"/>
      <c r="HW219" s="531"/>
      <c r="HX219" s="531"/>
      <c r="HY219" s="531"/>
      <c r="HZ219" s="531"/>
      <c r="IA219" s="531"/>
      <c r="IB219" s="531"/>
      <c r="IC219" s="531"/>
      <c r="ID219" s="531"/>
      <c r="IE219" s="531"/>
      <c r="IF219" s="531"/>
      <c r="IG219" s="531"/>
      <c r="IH219" s="531"/>
      <c r="II219" s="531"/>
      <c r="IJ219" s="531"/>
      <c r="IK219" s="531"/>
      <c r="IL219" s="531"/>
      <c r="IM219" s="531"/>
      <c r="IN219" s="531"/>
      <c r="IO219" s="531"/>
      <c r="IP219" s="531"/>
      <c r="IQ219" s="531"/>
      <c r="IR219" s="531"/>
      <c r="IS219" s="531"/>
      <c r="IT219" s="531"/>
      <c r="IU219" s="531"/>
      <c r="IV219" s="531"/>
      <c r="IW219" s="531"/>
      <c r="IX219" s="531"/>
      <c r="IY219" s="531"/>
      <c r="IZ219" s="531"/>
      <c r="JA219" s="531"/>
      <c r="JB219" s="531"/>
      <c r="JC219" s="531"/>
      <c r="JD219" s="531"/>
      <c r="JE219" s="531"/>
      <c r="JF219" s="531"/>
      <c r="JG219" s="531"/>
      <c r="JH219" s="531"/>
      <c r="JI219" s="531"/>
      <c r="JJ219" s="531"/>
      <c r="JK219" s="531"/>
      <c r="JL219" s="531"/>
      <c r="JM219" s="531"/>
      <c r="JN219" s="531"/>
      <c r="JO219" s="531"/>
      <c r="JP219" s="531"/>
      <c r="JQ219" s="531"/>
      <c r="JR219" s="531"/>
      <c r="JS219" s="531"/>
      <c r="JT219" s="531"/>
      <c r="JU219" s="531"/>
      <c r="JV219" s="531"/>
      <c r="JW219" s="531"/>
      <c r="JX219" s="531"/>
      <c r="JY219" s="531"/>
      <c r="JZ219" s="531"/>
      <c r="KA219" s="531"/>
      <c r="KB219" s="531"/>
      <c r="KC219" s="531"/>
      <c r="KD219" s="531"/>
      <c r="KE219" s="531"/>
      <c r="KF219" s="531"/>
      <c r="KG219" s="531"/>
      <c r="KH219" s="531"/>
      <c r="KI219" s="531"/>
      <c r="KJ219" s="531"/>
      <c r="KK219" s="531"/>
      <c r="KL219" s="531"/>
      <c r="KM219" s="531"/>
      <c r="KN219" s="531"/>
      <c r="KO219" s="531"/>
      <c r="KP219" s="531"/>
      <c r="KQ219" s="531"/>
      <c r="KR219" s="531"/>
      <c r="KS219" s="531"/>
      <c r="KT219" s="531"/>
      <c r="KU219" s="531"/>
      <c r="KV219" s="531"/>
      <c r="KW219" s="531"/>
      <c r="KX219" s="531"/>
      <c r="KY219" s="531"/>
      <c r="KZ219" s="531"/>
      <c r="LA219" s="531"/>
      <c r="LB219" s="531"/>
      <c r="LC219" s="531"/>
      <c r="LD219" s="531"/>
      <c r="LE219" s="531"/>
      <c r="LF219" s="531"/>
      <c r="LG219" s="531"/>
      <c r="LH219" s="531"/>
      <c r="LI219" s="531"/>
      <c r="LJ219" s="531"/>
      <c r="LK219" s="531"/>
      <c r="LL219" s="531"/>
      <c r="LM219" s="531"/>
      <c r="LN219" s="531"/>
      <c r="LO219" s="531"/>
      <c r="LP219" s="531"/>
      <c r="LQ219" s="531"/>
      <c r="LR219" s="531"/>
      <c r="LS219" s="531"/>
      <c r="LT219" s="531"/>
      <c r="LU219" s="531"/>
      <c r="LV219" s="531"/>
      <c r="LW219" s="531"/>
      <c r="LX219" s="531"/>
      <c r="LY219" s="531"/>
      <c r="LZ219" s="531"/>
      <c r="MA219" s="531"/>
      <c r="MB219" s="531"/>
      <c r="MC219" s="531"/>
      <c r="MD219" s="531"/>
      <c r="ME219" s="531"/>
      <c r="MF219" s="531"/>
      <c r="MG219" s="531"/>
      <c r="MH219" s="531"/>
      <c r="MI219" s="531"/>
      <c r="MJ219" s="531"/>
      <c r="MK219" s="531"/>
      <c r="ML219" s="531"/>
      <c r="MM219" s="531"/>
      <c r="MN219" s="531"/>
      <c r="MO219" s="531"/>
      <c r="MP219" s="531"/>
      <c r="MQ219" s="531"/>
      <c r="MR219" s="531"/>
      <c r="MS219" s="531"/>
      <c r="MT219" s="531"/>
      <c r="MU219" s="531"/>
      <c r="MV219" s="531"/>
      <c r="MW219" s="531"/>
      <c r="MX219" s="531"/>
      <c r="MY219" s="531"/>
      <c r="MZ219" s="531"/>
      <c r="NA219" s="531"/>
      <c r="NB219" s="531"/>
      <c r="NC219" s="531"/>
      <c r="ND219" s="531"/>
      <c r="NE219" s="531"/>
      <c r="NF219" s="531"/>
      <c r="NG219" s="531"/>
      <c r="NH219" s="531"/>
      <c r="NI219" s="531"/>
      <c r="NJ219" s="531"/>
      <c r="NK219" s="531"/>
      <c r="NL219" s="531"/>
      <c r="NM219" s="531"/>
      <c r="NN219" s="531"/>
      <c r="NO219" s="531"/>
      <c r="NP219" s="531"/>
      <c r="NQ219" s="531"/>
      <c r="NR219" s="531"/>
      <c r="NS219" s="531"/>
      <c r="NT219" s="531"/>
      <c r="NU219" s="531"/>
      <c r="NV219" s="531"/>
      <c r="NW219" s="531"/>
      <c r="NX219" s="531"/>
      <c r="NY219" s="531"/>
      <c r="NZ219" s="531"/>
      <c r="OA219" s="531"/>
      <c r="OB219" s="531"/>
      <c r="OC219" s="531"/>
      <c r="OD219" s="531"/>
      <c r="OE219" s="531"/>
      <c r="OF219" s="531"/>
      <c r="OG219" s="531"/>
      <c r="OH219" s="531"/>
      <c r="OI219" s="531"/>
      <c r="OJ219" s="531"/>
      <c r="OK219" s="531"/>
      <c r="OL219" s="531"/>
      <c r="OM219" s="531"/>
      <c r="ON219" s="531"/>
      <c r="OO219" s="531"/>
      <c r="OP219" s="531"/>
      <c r="OQ219" s="531"/>
      <c r="OR219" s="531"/>
      <c r="OS219" s="531"/>
      <c r="OT219" s="531"/>
      <c r="OU219" s="531"/>
      <c r="OV219" s="531"/>
      <c r="OW219" s="531"/>
      <c r="OX219" s="531"/>
      <c r="OY219" s="531"/>
      <c r="OZ219" s="531"/>
      <c r="PA219" s="531"/>
      <c r="PB219" s="531"/>
      <c r="PC219" s="531"/>
      <c r="PD219" s="531"/>
      <c r="PE219" s="531"/>
      <c r="PF219" s="531"/>
      <c r="PG219" s="531"/>
      <c r="PH219" s="531"/>
      <c r="PI219" s="531"/>
      <c r="PJ219" s="531"/>
      <c r="PK219" s="531"/>
      <c r="PL219" s="531"/>
      <c r="PM219" s="531"/>
      <c r="PN219" s="531"/>
      <c r="PO219" s="531"/>
      <c r="PP219" s="531"/>
      <c r="PQ219" s="531"/>
      <c r="PR219" s="531"/>
      <c r="PS219" s="531"/>
      <c r="PT219" s="531"/>
      <c r="PU219" s="531"/>
      <c r="PV219" s="531"/>
      <c r="PW219" s="531"/>
      <c r="PX219" s="531"/>
      <c r="PY219" s="531"/>
      <c r="PZ219" s="531"/>
      <c r="QA219" s="531"/>
      <c r="QB219" s="531"/>
      <c r="QC219" s="531"/>
      <c r="QD219" s="531"/>
      <c r="QE219" s="531"/>
      <c r="QF219" s="531"/>
      <c r="QG219" s="531"/>
      <c r="QH219" s="531"/>
      <c r="QI219" s="531"/>
      <c r="QJ219" s="531"/>
      <c r="QK219" s="531"/>
      <c r="QL219" s="531"/>
      <c r="QM219" s="531"/>
      <c r="QN219" s="531"/>
      <c r="QO219" s="531"/>
      <c r="QP219" s="531"/>
      <c r="QQ219" s="531"/>
      <c r="QR219" s="531"/>
      <c r="QS219" s="531"/>
      <c r="QT219" s="531"/>
      <c r="QU219" s="531"/>
      <c r="QV219" s="531"/>
      <c r="QW219" s="531"/>
      <c r="QX219" s="531"/>
      <c r="QY219" s="531"/>
      <c r="QZ219" s="531"/>
      <c r="RA219" s="531"/>
      <c r="RB219" s="531"/>
      <c r="RC219" s="531"/>
      <c r="RD219" s="531"/>
      <c r="RE219" s="531"/>
      <c r="RF219" s="531"/>
      <c r="RG219" s="531"/>
      <c r="RH219" s="531"/>
      <c r="RI219" s="531"/>
      <c r="RJ219" s="531"/>
      <c r="RK219" s="531"/>
      <c r="RL219" s="531"/>
      <c r="RM219" s="531"/>
      <c r="RN219" s="531"/>
      <c r="RO219" s="531"/>
      <c r="RP219" s="531"/>
      <c r="RQ219" s="531"/>
      <c r="RR219" s="531"/>
      <c r="RS219" s="531"/>
      <c r="RT219" s="531"/>
      <c r="RU219" s="531"/>
      <c r="RV219" s="531"/>
      <c r="RW219" s="531"/>
      <c r="RX219" s="531"/>
      <c r="RY219" s="531"/>
      <c r="RZ219" s="531"/>
      <c r="SA219" s="531"/>
      <c r="SB219" s="531"/>
      <c r="SC219" s="531"/>
      <c r="SD219" s="531"/>
      <c r="SE219" s="531"/>
      <c r="SF219" s="531"/>
      <c r="SG219" s="531"/>
      <c r="SH219" s="531"/>
      <c r="SI219" s="531"/>
      <c r="SJ219" s="531"/>
      <c r="SK219" s="531"/>
      <c r="SL219" s="531"/>
      <c r="SM219" s="531"/>
      <c r="SN219" s="531"/>
      <c r="SO219" s="531"/>
      <c r="SP219" s="531"/>
      <c r="SQ219" s="531"/>
      <c r="SR219" s="531"/>
      <c r="SS219" s="531"/>
      <c r="ST219" s="531"/>
      <c r="SU219" s="531"/>
      <c r="SV219" s="531"/>
      <c r="SW219" s="531"/>
      <c r="SX219" s="531"/>
      <c r="SY219" s="531"/>
      <c r="SZ219" s="531"/>
      <c r="TA219" s="531"/>
      <c r="TB219" s="531"/>
      <c r="TC219" s="531"/>
      <c r="TD219" s="531"/>
      <c r="TE219" s="531"/>
      <c r="TF219" s="531"/>
      <c r="TG219" s="531"/>
      <c r="TH219" s="531"/>
      <c r="TI219" s="531"/>
      <c r="TJ219" s="531"/>
      <c r="TK219" s="531"/>
      <c r="TL219" s="531"/>
      <c r="TM219" s="531"/>
      <c r="TN219" s="531"/>
      <c r="TO219" s="531"/>
      <c r="TP219" s="531"/>
      <c r="TQ219" s="531"/>
      <c r="TR219" s="531"/>
      <c r="TS219" s="531"/>
      <c r="TT219" s="531"/>
      <c r="TU219" s="531"/>
      <c r="TV219" s="531"/>
      <c r="TW219" s="531"/>
      <c r="TX219" s="531"/>
      <c r="TY219" s="531"/>
      <c r="TZ219" s="531"/>
      <c r="UA219" s="531"/>
      <c r="UB219" s="531"/>
      <c r="UC219" s="531"/>
      <c r="UD219" s="531"/>
      <c r="UE219" s="531"/>
      <c r="UF219" s="531"/>
      <c r="UG219" s="531"/>
      <c r="UH219" s="531"/>
      <c r="UI219" s="531"/>
      <c r="UJ219" s="531"/>
      <c r="UK219" s="531"/>
      <c r="UL219" s="531"/>
      <c r="UM219" s="531"/>
      <c r="UN219" s="531"/>
      <c r="UO219" s="531"/>
      <c r="UP219" s="531"/>
      <c r="UQ219" s="531"/>
      <c r="UR219" s="531"/>
      <c r="US219" s="531"/>
      <c r="UT219" s="531"/>
      <c r="UU219" s="531"/>
      <c r="UV219" s="531"/>
      <c r="UW219" s="531"/>
      <c r="UX219" s="531"/>
      <c r="UY219" s="531"/>
      <c r="UZ219" s="531"/>
      <c r="VA219" s="531"/>
      <c r="VB219" s="531"/>
      <c r="VC219" s="531"/>
      <c r="VD219" s="531"/>
      <c r="VE219" s="531"/>
      <c r="VF219" s="531"/>
      <c r="VG219" s="531"/>
      <c r="VH219" s="531"/>
      <c r="VI219" s="531"/>
      <c r="VJ219" s="531"/>
      <c r="VK219" s="531"/>
      <c r="VL219" s="531"/>
      <c r="VM219" s="531"/>
      <c r="VN219" s="531"/>
      <c r="VO219" s="531"/>
      <c r="VP219" s="531"/>
      <c r="VQ219" s="531"/>
      <c r="VR219" s="531"/>
      <c r="VS219" s="531"/>
      <c r="VT219" s="531"/>
      <c r="VU219" s="531"/>
      <c r="VV219" s="531"/>
      <c r="VW219" s="531"/>
      <c r="VX219" s="531"/>
      <c r="VY219" s="531"/>
      <c r="VZ219" s="531"/>
      <c r="WA219" s="531"/>
      <c r="WB219" s="531"/>
      <c r="WC219" s="531"/>
      <c r="WD219" s="531"/>
      <c r="WE219" s="531"/>
      <c r="WF219" s="531"/>
      <c r="WG219" s="531"/>
      <c r="WH219" s="531"/>
      <c r="WI219" s="531"/>
      <c r="WJ219" s="531"/>
      <c r="WK219" s="531"/>
      <c r="WL219" s="531"/>
      <c r="WM219" s="531"/>
      <c r="WN219" s="531"/>
      <c r="WO219" s="531"/>
      <c r="WP219" s="531"/>
      <c r="WQ219" s="531"/>
      <c r="WR219" s="531"/>
      <c r="WS219" s="531"/>
      <c r="WT219" s="531"/>
      <c r="WU219" s="531"/>
      <c r="WV219" s="531"/>
      <c r="WW219" s="531"/>
      <c r="WX219" s="531"/>
      <c r="WY219" s="531"/>
      <c r="WZ219" s="531"/>
      <c r="XA219" s="531"/>
      <c r="XB219" s="531"/>
      <c r="XC219" s="531"/>
      <c r="XD219" s="531"/>
      <c r="XE219" s="531"/>
      <c r="XF219" s="531"/>
      <c r="XG219" s="531"/>
      <c r="XH219" s="531"/>
      <c r="XI219" s="531"/>
      <c r="XJ219" s="531"/>
      <c r="XK219" s="531"/>
      <c r="XL219" s="531"/>
      <c r="XM219" s="531"/>
      <c r="XN219" s="531"/>
      <c r="XO219" s="531"/>
      <c r="XP219" s="531"/>
      <c r="XQ219" s="531"/>
      <c r="XR219" s="531"/>
      <c r="XS219" s="531"/>
      <c r="XT219" s="531"/>
      <c r="XU219" s="531"/>
      <c r="XV219" s="531"/>
      <c r="XW219" s="531"/>
      <c r="XX219" s="531"/>
      <c r="XY219" s="531"/>
      <c r="XZ219" s="531"/>
      <c r="YA219" s="531"/>
      <c r="YB219" s="531"/>
      <c r="YC219" s="531"/>
      <c r="YD219" s="531"/>
      <c r="YE219" s="531"/>
      <c r="YF219" s="531"/>
      <c r="YG219" s="531"/>
      <c r="YH219" s="531"/>
      <c r="YI219" s="531"/>
      <c r="YJ219" s="531"/>
      <c r="YK219" s="531"/>
      <c r="YL219" s="531"/>
      <c r="YM219" s="531"/>
      <c r="YN219" s="531"/>
      <c r="YO219" s="531"/>
      <c r="YP219" s="531"/>
      <c r="YQ219" s="531"/>
      <c r="YR219" s="531"/>
      <c r="YS219" s="531"/>
      <c r="YT219" s="531"/>
      <c r="YU219" s="531"/>
      <c r="YV219" s="531"/>
      <c r="YW219" s="531"/>
      <c r="YX219" s="531"/>
      <c r="YY219" s="531"/>
      <c r="YZ219" s="531"/>
      <c r="ZA219" s="531"/>
      <c r="ZB219" s="531"/>
      <c r="ZC219" s="531"/>
      <c r="ZD219" s="531"/>
      <c r="ZE219" s="531"/>
      <c r="ZF219" s="531"/>
      <c r="ZG219" s="531"/>
      <c r="ZH219" s="531"/>
      <c r="ZI219" s="531"/>
      <c r="ZJ219" s="531"/>
      <c r="ZK219" s="531"/>
      <c r="ZL219" s="531"/>
      <c r="ZM219" s="531"/>
      <c r="ZN219" s="531"/>
      <c r="ZO219" s="531"/>
      <c r="ZP219" s="531"/>
      <c r="ZQ219" s="531"/>
      <c r="ZR219" s="531"/>
      <c r="ZS219" s="531"/>
      <c r="ZT219" s="531"/>
      <c r="ZU219" s="531"/>
      <c r="ZV219" s="531"/>
      <c r="ZW219" s="531"/>
      <c r="ZX219" s="531"/>
      <c r="ZY219" s="531"/>
      <c r="ZZ219" s="531"/>
      <c r="AAA219" s="531"/>
      <c r="AAB219" s="531"/>
      <c r="AAC219" s="531"/>
      <c r="AAD219" s="531"/>
      <c r="AAE219" s="531"/>
      <c r="AAF219" s="531"/>
      <c r="AAG219" s="531"/>
      <c r="AAH219" s="531"/>
      <c r="AAI219" s="531"/>
      <c r="AAJ219" s="531"/>
      <c r="AAK219" s="531"/>
      <c r="AAL219" s="531"/>
      <c r="AAM219" s="531"/>
      <c r="AAN219" s="531"/>
      <c r="AAO219" s="531"/>
      <c r="AAP219" s="531"/>
      <c r="AAQ219" s="531"/>
      <c r="AAR219" s="531"/>
      <c r="AAS219" s="531"/>
      <c r="AAT219" s="531"/>
      <c r="AAU219" s="531"/>
      <c r="AAV219" s="531"/>
      <c r="AAW219" s="531"/>
      <c r="AAX219" s="531"/>
      <c r="AAY219" s="531"/>
      <c r="AAZ219" s="531"/>
      <c r="ABA219" s="531"/>
      <c r="ABB219" s="531"/>
      <c r="ABC219" s="531"/>
      <c r="ABD219" s="531"/>
      <c r="ABE219" s="531"/>
      <c r="ABF219" s="531"/>
      <c r="ABG219" s="531"/>
      <c r="ABH219" s="531"/>
      <c r="ABI219" s="531"/>
      <c r="ABJ219" s="531"/>
      <c r="ABK219" s="531"/>
      <c r="ABL219" s="531"/>
      <c r="ABM219" s="531"/>
      <c r="ABN219" s="531"/>
      <c r="ABO219" s="531"/>
      <c r="ABP219" s="531"/>
      <c r="ABQ219" s="531"/>
      <c r="ABR219" s="531"/>
      <c r="ABS219" s="531"/>
      <c r="ABT219" s="531"/>
      <c r="ABU219" s="531"/>
      <c r="ABV219" s="531"/>
      <c r="ABW219" s="531"/>
      <c r="ABX219" s="531"/>
      <c r="ABY219" s="531"/>
      <c r="ABZ219" s="531"/>
      <c r="ACA219" s="531"/>
      <c r="ACB219" s="531"/>
      <c r="ACC219" s="531"/>
      <c r="ACD219" s="531"/>
      <c r="ACE219" s="531"/>
      <c r="ACF219" s="531"/>
      <c r="ACG219" s="531"/>
      <c r="ACH219" s="531"/>
      <c r="ACI219" s="531"/>
      <c r="ACJ219" s="531"/>
      <c r="ACK219" s="531"/>
      <c r="ACL219" s="531"/>
      <c r="ACM219" s="531"/>
      <c r="ACN219" s="531"/>
      <c r="ACO219" s="531"/>
      <c r="ACP219" s="531"/>
      <c r="ACQ219" s="531"/>
      <c r="ACR219" s="531"/>
      <c r="ACS219" s="531"/>
      <c r="ACT219" s="531"/>
      <c r="ACU219" s="531"/>
      <c r="ACV219" s="531"/>
      <c r="ACW219" s="531"/>
      <c r="ACX219" s="531"/>
      <c r="ACY219" s="531"/>
      <c r="ACZ219" s="531"/>
      <c r="ADA219" s="531"/>
      <c r="ADB219" s="531"/>
      <c r="ADC219" s="531"/>
      <c r="ADD219" s="531"/>
      <c r="ADE219" s="531"/>
      <c r="ADF219" s="531"/>
      <c r="ADG219" s="531"/>
      <c r="ADH219" s="531"/>
      <c r="ADI219" s="531"/>
      <c r="ADJ219" s="531"/>
      <c r="ADK219" s="531"/>
      <c r="ADL219" s="531"/>
      <c r="ADM219" s="531"/>
      <c r="ADN219" s="531"/>
      <c r="ADO219" s="531"/>
      <c r="ADP219" s="531"/>
      <c r="ADQ219" s="531"/>
      <c r="ADR219" s="531"/>
      <c r="ADS219" s="531"/>
      <c r="ADT219" s="531"/>
      <c r="ADU219" s="531"/>
      <c r="ADV219" s="531"/>
      <c r="ADW219" s="531"/>
      <c r="ADX219" s="531"/>
      <c r="ADY219" s="531"/>
      <c r="ADZ219" s="531"/>
      <c r="AEA219" s="531"/>
      <c r="AEB219" s="531"/>
      <c r="AEC219" s="531"/>
      <c r="AED219" s="531"/>
      <c r="AEE219" s="531"/>
      <c r="AEF219" s="531"/>
      <c r="AEG219" s="531"/>
      <c r="AEH219" s="531"/>
      <c r="AEI219" s="531"/>
      <c r="AEJ219" s="531"/>
      <c r="AEK219" s="531"/>
      <c r="AEL219" s="531"/>
      <c r="AEM219" s="531"/>
      <c r="AEN219" s="531"/>
      <c r="AEO219" s="531"/>
      <c r="AEP219" s="531"/>
      <c r="AEQ219" s="531"/>
      <c r="AER219" s="531"/>
      <c r="AES219" s="531"/>
      <c r="AET219" s="531"/>
      <c r="AEU219" s="531"/>
      <c r="AEV219" s="531"/>
      <c r="AEW219" s="531"/>
      <c r="AEX219" s="531"/>
      <c r="AEY219" s="531"/>
      <c r="AEZ219" s="531"/>
      <c r="AFA219" s="531"/>
      <c r="AFB219" s="531"/>
      <c r="AFC219" s="531"/>
      <c r="AFD219" s="531"/>
      <c r="AFE219" s="531"/>
      <c r="AFF219" s="531"/>
      <c r="AFG219" s="531"/>
      <c r="AFH219" s="531"/>
      <c r="AFI219" s="531"/>
      <c r="AFJ219" s="531"/>
      <c r="AFK219" s="531"/>
      <c r="AFL219" s="531"/>
      <c r="AFM219" s="531"/>
      <c r="AFN219" s="531"/>
      <c r="AFO219" s="531"/>
      <c r="AFP219" s="531"/>
      <c r="AFQ219" s="531"/>
      <c r="AFR219" s="531"/>
      <c r="AFS219" s="531"/>
      <c r="AFT219" s="531"/>
      <c r="AFU219" s="531"/>
      <c r="AFV219" s="531"/>
      <c r="AFW219" s="531"/>
      <c r="AFX219" s="531"/>
      <c r="AFY219" s="531"/>
      <c r="AFZ219" s="531"/>
      <c r="AGA219" s="531"/>
      <c r="AGB219" s="531"/>
      <c r="AGC219" s="531"/>
      <c r="AGD219" s="531"/>
      <c r="AGE219" s="531"/>
      <c r="AGF219" s="531"/>
      <c r="AGG219" s="531"/>
      <c r="AGH219" s="531"/>
      <c r="AGI219" s="531"/>
      <c r="AGJ219" s="531"/>
      <c r="AGK219" s="531"/>
      <c r="AGL219" s="531"/>
      <c r="AGM219" s="531"/>
      <c r="AGN219" s="531"/>
      <c r="AGO219" s="531"/>
      <c r="AGP219" s="531"/>
      <c r="AGQ219" s="531"/>
      <c r="AGR219" s="531"/>
      <c r="AGS219" s="531"/>
      <c r="AGT219" s="531"/>
      <c r="AGU219" s="531"/>
      <c r="AGV219" s="531"/>
      <c r="AGW219" s="531"/>
      <c r="AGX219" s="531"/>
      <c r="AGY219" s="531"/>
      <c r="AGZ219" s="531"/>
      <c r="AHA219" s="531"/>
      <c r="AHB219" s="531"/>
      <c r="AHC219" s="531"/>
      <c r="AHD219" s="531"/>
      <c r="AHE219" s="531"/>
      <c r="AHF219" s="531"/>
      <c r="AHG219" s="531"/>
      <c r="AHH219" s="531"/>
      <c r="AHI219" s="531"/>
      <c r="AHJ219" s="531"/>
      <c r="AHK219" s="531"/>
      <c r="AHL219" s="531"/>
      <c r="AHM219" s="531"/>
      <c r="AHN219" s="531"/>
      <c r="AHO219" s="531"/>
      <c r="AHP219" s="531"/>
      <c r="AHQ219" s="531"/>
      <c r="AHR219" s="531"/>
      <c r="AHS219" s="531"/>
      <c r="AHT219" s="531"/>
      <c r="AHU219" s="531"/>
      <c r="AHV219" s="531"/>
      <c r="AHW219" s="531"/>
      <c r="AHX219" s="531"/>
      <c r="AHY219" s="531"/>
      <c r="AHZ219" s="531"/>
      <c r="AIA219" s="531"/>
      <c r="AIB219" s="531"/>
      <c r="AIC219" s="531"/>
      <c r="AID219" s="531"/>
      <c r="AIE219" s="531"/>
      <c r="AIF219" s="531"/>
      <c r="AIG219" s="531"/>
      <c r="AIH219" s="531"/>
      <c r="AII219" s="531"/>
      <c r="AIJ219" s="531"/>
      <c r="AIK219" s="531"/>
      <c r="AIL219" s="531"/>
      <c r="AIM219" s="531"/>
      <c r="AIN219" s="531"/>
      <c r="AIO219" s="531"/>
      <c r="AIP219" s="531"/>
      <c r="AIQ219" s="531"/>
      <c r="AIR219" s="531"/>
      <c r="AIS219" s="531"/>
      <c r="AIT219" s="531"/>
      <c r="AIU219" s="531"/>
      <c r="AIV219" s="531"/>
      <c r="AIW219" s="531"/>
      <c r="AIX219" s="531"/>
      <c r="AIY219" s="531"/>
      <c r="AIZ219" s="531"/>
      <c r="AJA219" s="531"/>
      <c r="AJB219" s="531"/>
      <c r="AJC219" s="531"/>
      <c r="AJD219" s="531"/>
      <c r="AJE219" s="531"/>
      <c r="AJF219" s="531"/>
      <c r="AJG219" s="531"/>
      <c r="AJH219" s="531"/>
      <c r="AJI219" s="531"/>
      <c r="AJJ219" s="531"/>
      <c r="AJK219" s="531"/>
      <c r="AJL219" s="531"/>
      <c r="AJM219" s="531"/>
      <c r="AJN219" s="531"/>
      <c r="AJO219" s="531"/>
      <c r="AJP219" s="531"/>
      <c r="AJQ219" s="531"/>
      <c r="AJR219" s="531"/>
      <c r="AJS219" s="531"/>
      <c r="AJT219" s="531"/>
      <c r="AJU219" s="531"/>
      <c r="AJV219" s="531"/>
      <c r="AJW219" s="531"/>
      <c r="AJX219" s="531"/>
      <c r="AJY219" s="531"/>
      <c r="AJZ219" s="531"/>
      <c r="AKA219" s="531"/>
      <c r="AKB219" s="531"/>
      <c r="AKC219" s="531"/>
      <c r="AKD219" s="531"/>
      <c r="AKE219" s="531"/>
      <c r="AKF219" s="531"/>
      <c r="AKG219" s="531"/>
      <c r="AKH219" s="531"/>
      <c r="AKI219" s="531"/>
      <c r="AKJ219" s="531"/>
      <c r="AKK219" s="531"/>
      <c r="AKL219" s="531"/>
      <c r="AKM219" s="531"/>
      <c r="AKN219" s="531"/>
      <c r="AKO219" s="531"/>
      <c r="AKP219" s="531"/>
      <c r="AKQ219" s="531"/>
      <c r="AKR219" s="531"/>
      <c r="AKS219" s="531"/>
      <c r="AKT219" s="531"/>
      <c r="AKU219" s="531"/>
      <c r="AKV219" s="531"/>
      <c r="AKW219" s="531"/>
      <c r="AKX219" s="531"/>
      <c r="AKY219" s="531"/>
      <c r="AKZ219" s="531"/>
      <c r="ALA219" s="531"/>
      <c r="ALB219" s="531"/>
      <c r="ALC219" s="531"/>
      <c r="ALD219" s="531"/>
      <c r="ALE219" s="531"/>
      <c r="ALF219" s="531"/>
      <c r="ALG219" s="531"/>
      <c r="ALH219" s="531"/>
      <c r="ALI219" s="531"/>
      <c r="ALJ219" s="531"/>
      <c r="ALK219" s="531"/>
      <c r="ALL219" s="531"/>
      <c r="ALM219" s="531"/>
      <c r="ALN219" s="531"/>
      <c r="ALO219" s="531"/>
      <c r="ALP219" s="531"/>
      <c r="ALQ219" s="531"/>
      <c r="ALR219" s="531"/>
      <c r="ALS219" s="531"/>
      <c r="ALT219" s="531"/>
      <c r="ALU219" s="531"/>
      <c r="ALV219" s="531"/>
      <c r="ALW219" s="531"/>
      <c r="ALX219" s="531"/>
      <c r="ALY219" s="531"/>
      <c r="ALZ219" s="531"/>
      <c r="AMA219" s="531"/>
      <c r="AMB219" s="531"/>
      <c r="AMC219" s="531"/>
      <c r="AMD219" s="531"/>
      <c r="AME219" s="531"/>
      <c r="AMF219" s="531"/>
      <c r="AMG219" s="531"/>
      <c r="AMH219" s="531"/>
      <c r="AMI219" s="531"/>
      <c r="AMJ219" s="531"/>
      <c r="AMK219" s="531"/>
      <c r="AML219" s="531"/>
      <c r="AMM219" s="531"/>
      <c r="AMN219" s="531"/>
      <c r="AMO219" s="531"/>
      <c r="AMP219" s="531"/>
      <c r="AMQ219" s="531"/>
      <c r="AMR219" s="531"/>
      <c r="AMS219" s="531"/>
      <c r="AMT219" s="531"/>
      <c r="AMU219" s="531"/>
      <c r="AMV219" s="531"/>
      <c r="AMW219" s="531"/>
      <c r="AMX219" s="531"/>
      <c r="AMY219" s="531"/>
      <c r="AMZ219" s="531"/>
      <c r="ANA219" s="531"/>
      <c r="ANB219" s="531"/>
      <c r="ANC219" s="531"/>
      <c r="AND219" s="531"/>
      <c r="ANE219" s="531"/>
      <c r="ANF219" s="531"/>
      <c r="ANG219" s="531"/>
      <c r="ANH219" s="531"/>
      <c r="ANI219" s="531"/>
      <c r="ANJ219" s="531"/>
      <c r="ANK219" s="531"/>
      <c r="ANL219" s="531"/>
      <c r="ANM219" s="531"/>
      <c r="ANN219" s="531"/>
      <c r="ANO219" s="531"/>
      <c r="ANP219" s="531"/>
      <c r="ANQ219" s="531"/>
      <c r="ANR219" s="531"/>
      <c r="ANS219" s="531"/>
      <c r="ANT219" s="531"/>
      <c r="ANU219" s="531"/>
      <c r="ANV219" s="531"/>
      <c r="ANW219" s="531"/>
      <c r="ANX219" s="531"/>
      <c r="ANY219" s="531"/>
      <c r="ANZ219" s="531"/>
      <c r="AOA219" s="531"/>
      <c r="AOB219" s="531"/>
      <c r="AOC219" s="531"/>
      <c r="AOD219" s="531"/>
      <c r="AOE219" s="531"/>
      <c r="AOF219" s="531"/>
      <c r="AOG219" s="531"/>
      <c r="AOH219" s="531"/>
      <c r="AOI219" s="531"/>
      <c r="AOJ219" s="531"/>
      <c r="AOK219" s="531"/>
      <c r="AOL219" s="531"/>
      <c r="AOM219" s="531"/>
      <c r="AON219" s="531"/>
      <c r="AOO219" s="531"/>
      <c r="AOP219" s="531"/>
      <c r="AOQ219" s="531"/>
      <c r="AOR219" s="531"/>
      <c r="AOS219" s="531"/>
      <c r="AOT219" s="531"/>
      <c r="AOU219" s="531"/>
      <c r="AOV219" s="531"/>
      <c r="AOW219" s="531"/>
      <c r="AOX219" s="531"/>
      <c r="AOY219" s="531"/>
      <c r="AOZ219" s="531"/>
      <c r="APA219" s="531"/>
      <c r="APB219" s="531"/>
      <c r="APC219" s="531"/>
      <c r="APD219" s="531"/>
      <c r="APE219" s="531"/>
      <c r="APF219" s="531"/>
      <c r="APG219" s="531"/>
      <c r="APH219" s="531"/>
      <c r="API219" s="531"/>
      <c r="APJ219" s="531"/>
      <c r="APK219" s="531"/>
      <c r="APL219" s="531"/>
      <c r="APM219" s="531"/>
      <c r="APN219" s="531"/>
      <c r="APO219" s="531"/>
      <c r="APP219" s="531"/>
      <c r="APQ219" s="531"/>
      <c r="APR219" s="531"/>
      <c r="APS219" s="531"/>
      <c r="APT219" s="531"/>
      <c r="APU219" s="531"/>
      <c r="APV219" s="531"/>
      <c r="APW219" s="531"/>
      <c r="APX219" s="531"/>
      <c r="APY219" s="531"/>
      <c r="APZ219" s="531"/>
      <c r="AQA219" s="531"/>
      <c r="AQB219" s="531"/>
      <c r="AQC219" s="531"/>
      <c r="AQD219" s="531"/>
      <c r="AQE219" s="531"/>
      <c r="AQF219" s="531"/>
      <c r="AQG219" s="531"/>
      <c r="AQH219" s="531"/>
      <c r="AQI219" s="531"/>
      <c r="AQJ219" s="531"/>
      <c r="AQK219" s="531"/>
      <c r="AQL219" s="531"/>
      <c r="AQM219" s="531"/>
      <c r="AQN219" s="531"/>
      <c r="AQO219" s="531"/>
      <c r="AQP219" s="531"/>
      <c r="AQQ219" s="531"/>
      <c r="AQR219" s="531"/>
      <c r="AQS219" s="531"/>
      <c r="AQT219" s="531"/>
      <c r="AQU219" s="531"/>
      <c r="AQV219" s="531"/>
      <c r="AQW219" s="531"/>
      <c r="AQX219" s="531"/>
      <c r="AQY219" s="531"/>
      <c r="AQZ219" s="531"/>
      <c r="ARA219" s="531"/>
      <c r="ARB219" s="531"/>
      <c r="ARC219" s="531"/>
      <c r="ARD219" s="531"/>
      <c r="ARE219" s="531"/>
      <c r="ARF219" s="531"/>
      <c r="ARG219" s="531"/>
      <c r="ARH219" s="531"/>
      <c r="ARI219" s="531"/>
      <c r="ARJ219" s="531"/>
      <c r="ARK219" s="531"/>
      <c r="ARL219" s="531"/>
      <c r="ARM219" s="531"/>
      <c r="ARN219" s="531"/>
      <c r="ARO219" s="531"/>
      <c r="ARP219" s="531"/>
      <c r="ARQ219" s="531"/>
      <c r="ARR219" s="531"/>
      <c r="ARS219" s="531"/>
      <c r="ART219" s="531"/>
      <c r="ARU219" s="531"/>
      <c r="ARV219" s="531"/>
      <c r="ARW219" s="531"/>
      <c r="ARX219" s="531"/>
      <c r="ARY219" s="531"/>
      <c r="ARZ219" s="531"/>
      <c r="ASA219" s="531"/>
      <c r="ASB219" s="531"/>
      <c r="ASC219" s="531"/>
      <c r="ASD219" s="531"/>
      <c r="ASE219" s="531"/>
      <c r="ASF219" s="531"/>
      <c r="ASG219" s="531"/>
      <c r="ASH219" s="531"/>
      <c r="ASI219" s="531"/>
      <c r="ASJ219" s="531"/>
      <c r="ASK219" s="531"/>
      <c r="ASL219" s="531"/>
      <c r="ASM219" s="531"/>
      <c r="ASN219" s="531"/>
      <c r="ASO219" s="531"/>
      <c r="ASP219" s="531"/>
      <c r="ASQ219" s="531"/>
      <c r="ASR219" s="531"/>
      <c r="ASS219" s="531"/>
      <c r="AST219" s="531"/>
      <c r="ASU219" s="531"/>
      <c r="ASV219" s="531"/>
      <c r="ASW219" s="531"/>
      <c r="ASX219" s="531"/>
      <c r="ASY219" s="531"/>
      <c r="ASZ219" s="531"/>
      <c r="ATA219" s="531"/>
      <c r="ATB219" s="531"/>
      <c r="ATC219" s="531"/>
      <c r="ATD219" s="531"/>
      <c r="ATE219" s="531"/>
      <c r="ATF219" s="531"/>
      <c r="ATG219" s="531"/>
      <c r="ATH219" s="531"/>
      <c r="ATI219" s="531"/>
      <c r="ATJ219" s="531"/>
      <c r="ATK219" s="531"/>
      <c r="ATL219" s="531"/>
      <c r="ATM219" s="531"/>
      <c r="ATN219" s="531"/>
      <c r="ATO219" s="531"/>
      <c r="ATP219" s="531"/>
      <c r="ATQ219" s="531"/>
      <c r="ATR219" s="531"/>
      <c r="ATS219" s="531"/>
      <c r="ATT219" s="531"/>
      <c r="ATU219" s="531"/>
      <c r="ATV219" s="531"/>
      <c r="ATW219" s="531"/>
      <c r="ATX219" s="531"/>
      <c r="ATY219" s="531"/>
      <c r="ATZ219" s="531"/>
      <c r="AUA219" s="531"/>
      <c r="AUB219" s="531"/>
      <c r="AUC219" s="531"/>
      <c r="AUD219" s="531"/>
      <c r="AUE219" s="531"/>
      <c r="AUF219" s="531"/>
      <c r="AUG219" s="531"/>
      <c r="AUH219" s="531"/>
      <c r="AUI219" s="531"/>
      <c r="AUJ219" s="531"/>
      <c r="AUK219" s="531"/>
      <c r="AUL219" s="531"/>
      <c r="AUM219" s="531"/>
      <c r="AUN219" s="531"/>
      <c r="AUO219" s="531"/>
      <c r="AUP219" s="531"/>
      <c r="AUQ219" s="531"/>
      <c r="AUR219" s="531"/>
      <c r="AUS219" s="531"/>
      <c r="AUT219" s="531"/>
      <c r="AUU219" s="531"/>
      <c r="AUV219" s="531"/>
      <c r="AUW219" s="531"/>
      <c r="AUX219" s="531"/>
      <c r="AUY219" s="531"/>
      <c r="AUZ219" s="531"/>
      <c r="AVA219" s="531"/>
      <c r="AVB219" s="531"/>
      <c r="AVC219" s="531"/>
      <c r="AVD219" s="531"/>
      <c r="AVE219" s="531"/>
      <c r="AVF219" s="531"/>
      <c r="AVG219" s="531"/>
      <c r="AVH219" s="531"/>
      <c r="AVI219" s="531"/>
      <c r="AVJ219" s="531"/>
      <c r="AVK219" s="531"/>
      <c r="AVL219" s="531"/>
      <c r="AVM219" s="531"/>
      <c r="AVN219" s="531"/>
      <c r="AVO219" s="531"/>
      <c r="AVP219" s="531"/>
      <c r="AVQ219" s="531"/>
      <c r="AVR219" s="531"/>
      <c r="AVS219" s="531"/>
      <c r="AVT219" s="531"/>
      <c r="AVU219" s="531"/>
      <c r="AVV219" s="531"/>
      <c r="AVW219" s="531"/>
      <c r="AVX219" s="531"/>
      <c r="AVY219" s="531"/>
      <c r="AVZ219" s="531"/>
      <c r="AWA219" s="531"/>
      <c r="AWB219" s="531"/>
      <c r="AWC219" s="531"/>
      <c r="AWD219" s="531"/>
      <c r="AWE219" s="531"/>
      <c r="AWF219" s="531"/>
      <c r="AWG219" s="531"/>
      <c r="AWH219" s="531"/>
      <c r="AWI219" s="531"/>
      <c r="AWJ219" s="531"/>
      <c r="AWK219" s="531"/>
      <c r="AWL219" s="531"/>
      <c r="AWM219" s="531"/>
      <c r="AWN219" s="531"/>
      <c r="AWO219" s="531"/>
      <c r="AWP219" s="531"/>
      <c r="AWQ219" s="531"/>
      <c r="AWR219" s="531"/>
      <c r="AWS219" s="531"/>
      <c r="AWT219" s="531"/>
      <c r="AWU219" s="531"/>
      <c r="AWV219" s="531"/>
      <c r="AWW219" s="531"/>
      <c r="AWX219" s="531"/>
      <c r="AWY219" s="531"/>
      <c r="AWZ219" s="531"/>
      <c r="AXA219" s="531"/>
      <c r="AXB219" s="531"/>
      <c r="AXC219" s="531"/>
      <c r="AXD219" s="531"/>
      <c r="AXE219" s="531"/>
      <c r="AXF219" s="531"/>
      <c r="AXG219" s="531"/>
      <c r="AXH219" s="531"/>
      <c r="AXI219" s="531"/>
      <c r="AXJ219" s="531"/>
    </row>
    <row r="220" spans="1:1310" s="532" customFormat="1" ht="23.25" customHeight="1">
      <c r="A220" s="533"/>
      <c r="B220" s="6073" t="s">
        <v>930</v>
      </c>
      <c r="C220" s="6073"/>
      <c r="D220" s="6073"/>
      <c r="E220" s="6073"/>
      <c r="F220" s="535"/>
      <c r="G220" s="6073" t="s">
        <v>931</v>
      </c>
      <c r="H220" s="6073"/>
      <c r="I220" s="6073"/>
      <c r="J220" s="535"/>
      <c r="K220" s="6073" t="s">
        <v>932</v>
      </c>
      <c r="L220" s="6073"/>
      <c r="M220" s="6073"/>
      <c r="N220" s="535"/>
      <c r="O220" s="6073" t="s">
        <v>933</v>
      </c>
      <c r="P220" s="6073"/>
      <c r="Q220" s="535"/>
      <c r="R220" s="529"/>
      <c r="S220" s="529"/>
      <c r="T220" s="529"/>
      <c r="U220" s="529"/>
      <c r="V220" s="529"/>
      <c r="W220" s="529"/>
      <c r="X220" s="529"/>
      <c r="Y220" s="529"/>
      <c r="Z220" s="529"/>
      <c r="AA220" s="529"/>
      <c r="AB220" s="529"/>
      <c r="AC220" s="529"/>
      <c r="AD220" s="530"/>
      <c r="AE220" s="530"/>
      <c r="AF220" s="530"/>
      <c r="AG220" s="530"/>
      <c r="AH220" s="530"/>
      <c r="AI220" s="530"/>
      <c r="AJ220" s="530"/>
      <c r="AK220" s="530"/>
      <c r="AL220" s="530"/>
      <c r="AM220" s="530"/>
      <c r="AN220" s="530"/>
      <c r="AO220" s="530"/>
      <c r="AP220" s="530"/>
      <c r="AQ220" s="530"/>
      <c r="AR220" s="530"/>
      <c r="AS220" s="530"/>
      <c r="AT220" s="530"/>
      <c r="AU220" s="530"/>
      <c r="AV220" s="531"/>
      <c r="AW220" s="531"/>
      <c r="AX220" s="531"/>
      <c r="AY220" s="531"/>
      <c r="AZ220" s="531"/>
      <c r="BA220" s="531"/>
      <c r="BB220" s="531"/>
      <c r="BC220" s="531"/>
      <c r="BD220" s="531"/>
      <c r="BE220" s="531"/>
      <c r="BF220" s="531"/>
      <c r="BG220" s="531"/>
      <c r="BH220" s="531"/>
      <c r="BI220" s="531"/>
      <c r="BJ220" s="531"/>
      <c r="BK220" s="531"/>
      <c r="BL220" s="531"/>
      <c r="BM220" s="531"/>
      <c r="BN220" s="531"/>
      <c r="BO220" s="531"/>
      <c r="BP220" s="531"/>
      <c r="BQ220" s="531"/>
      <c r="BR220" s="531"/>
      <c r="BS220" s="531"/>
      <c r="BT220" s="531"/>
      <c r="BU220" s="531"/>
      <c r="BV220" s="531"/>
      <c r="BW220" s="531"/>
      <c r="BX220" s="531"/>
      <c r="BY220" s="531"/>
      <c r="BZ220" s="531"/>
      <c r="CA220" s="531"/>
      <c r="CB220" s="531"/>
      <c r="CC220" s="531"/>
      <c r="CD220" s="531"/>
      <c r="CE220" s="531"/>
      <c r="CF220" s="531"/>
      <c r="CG220" s="531"/>
      <c r="CH220" s="531"/>
      <c r="CI220" s="531"/>
      <c r="CJ220" s="531"/>
      <c r="CK220" s="531"/>
      <c r="CL220" s="531"/>
      <c r="CM220" s="531"/>
      <c r="CN220" s="531"/>
      <c r="CO220" s="531"/>
      <c r="CP220" s="531"/>
      <c r="CQ220" s="531"/>
      <c r="CR220" s="531"/>
      <c r="CS220" s="531"/>
      <c r="CT220" s="531"/>
      <c r="CU220" s="531"/>
      <c r="CV220" s="531"/>
      <c r="CW220" s="531"/>
      <c r="CX220" s="531"/>
      <c r="CY220" s="531"/>
      <c r="CZ220" s="531"/>
      <c r="DA220" s="531"/>
      <c r="DB220" s="531"/>
      <c r="DC220" s="531"/>
      <c r="DD220" s="531"/>
      <c r="DE220" s="531"/>
      <c r="DF220" s="531"/>
      <c r="DG220" s="531"/>
      <c r="DH220" s="531"/>
      <c r="DI220" s="531"/>
      <c r="DJ220" s="531"/>
      <c r="DK220" s="531"/>
      <c r="DL220" s="531"/>
      <c r="DM220" s="531"/>
      <c r="DN220" s="531"/>
      <c r="DO220" s="531"/>
      <c r="DP220" s="531"/>
      <c r="DQ220" s="531"/>
      <c r="DR220" s="531"/>
      <c r="DS220" s="531"/>
      <c r="DT220" s="531"/>
      <c r="DU220" s="531"/>
      <c r="DV220" s="531"/>
      <c r="DW220" s="531"/>
      <c r="DX220" s="531"/>
      <c r="DY220" s="531"/>
      <c r="DZ220" s="531"/>
      <c r="EA220" s="531"/>
      <c r="EB220" s="531"/>
      <c r="EC220" s="531"/>
      <c r="ED220" s="531"/>
      <c r="EE220" s="531"/>
      <c r="EF220" s="531"/>
      <c r="EG220" s="531"/>
      <c r="EH220" s="531"/>
      <c r="EI220" s="531"/>
      <c r="EJ220" s="531"/>
      <c r="EK220" s="531"/>
      <c r="EL220" s="531"/>
      <c r="EM220" s="531"/>
      <c r="EN220" s="531"/>
      <c r="EO220" s="531"/>
      <c r="EP220" s="531"/>
      <c r="EQ220" s="531"/>
      <c r="ER220" s="531"/>
      <c r="ES220" s="531"/>
      <c r="ET220" s="531"/>
      <c r="EU220" s="531"/>
      <c r="EV220" s="531"/>
      <c r="EW220" s="531"/>
      <c r="EX220" s="531"/>
      <c r="EY220" s="531"/>
      <c r="EZ220" s="531"/>
      <c r="FA220" s="531"/>
      <c r="FB220" s="531"/>
      <c r="FC220" s="531"/>
      <c r="FD220" s="531"/>
      <c r="FE220" s="531"/>
      <c r="FF220" s="531"/>
      <c r="FG220" s="531"/>
      <c r="FH220" s="531"/>
      <c r="FI220" s="531"/>
      <c r="FJ220" s="531"/>
      <c r="FK220" s="531"/>
      <c r="FL220" s="531"/>
      <c r="FM220" s="531"/>
      <c r="FN220" s="531"/>
      <c r="FO220" s="531"/>
      <c r="FP220" s="531"/>
      <c r="FQ220" s="531"/>
      <c r="FR220" s="531"/>
      <c r="FS220" s="531"/>
      <c r="FT220" s="531"/>
      <c r="FU220" s="531"/>
      <c r="FV220" s="531"/>
      <c r="FW220" s="531"/>
      <c r="FX220" s="531"/>
      <c r="FY220" s="531"/>
      <c r="FZ220" s="531"/>
      <c r="GA220" s="531"/>
      <c r="GB220" s="531"/>
      <c r="GC220" s="531"/>
      <c r="GD220" s="531"/>
      <c r="GE220" s="531"/>
      <c r="GF220" s="531"/>
      <c r="GG220" s="531"/>
      <c r="GH220" s="531"/>
      <c r="GI220" s="531"/>
      <c r="GJ220" s="531"/>
      <c r="GK220" s="531"/>
      <c r="GL220" s="531"/>
      <c r="GM220" s="531"/>
      <c r="GN220" s="531"/>
      <c r="GO220" s="531"/>
      <c r="GP220" s="531"/>
      <c r="GQ220" s="531"/>
      <c r="GR220" s="531"/>
      <c r="GS220" s="531"/>
      <c r="GT220" s="531"/>
      <c r="GU220" s="531"/>
      <c r="GV220" s="531"/>
      <c r="GW220" s="531"/>
      <c r="GX220" s="531"/>
      <c r="GY220" s="531"/>
      <c r="GZ220" s="531"/>
      <c r="HA220" s="531"/>
      <c r="HB220" s="531"/>
      <c r="HC220" s="531"/>
      <c r="HD220" s="531"/>
      <c r="HE220" s="531"/>
      <c r="HF220" s="531"/>
      <c r="HG220" s="531"/>
      <c r="HH220" s="531"/>
      <c r="HI220" s="531"/>
      <c r="HJ220" s="531"/>
      <c r="HK220" s="531"/>
      <c r="HL220" s="531"/>
      <c r="HM220" s="531"/>
      <c r="HN220" s="531"/>
      <c r="HO220" s="531"/>
      <c r="HP220" s="531"/>
      <c r="HQ220" s="531"/>
      <c r="HR220" s="531"/>
      <c r="HS220" s="531"/>
      <c r="HT220" s="531"/>
      <c r="HU220" s="531"/>
      <c r="HV220" s="531"/>
      <c r="HW220" s="531"/>
      <c r="HX220" s="531"/>
      <c r="HY220" s="531"/>
      <c r="HZ220" s="531"/>
      <c r="IA220" s="531"/>
      <c r="IB220" s="531"/>
      <c r="IC220" s="531"/>
      <c r="ID220" s="531"/>
      <c r="IE220" s="531"/>
      <c r="IF220" s="531"/>
      <c r="IG220" s="531"/>
      <c r="IH220" s="531"/>
      <c r="II220" s="531"/>
      <c r="IJ220" s="531"/>
      <c r="IK220" s="531"/>
      <c r="IL220" s="531"/>
      <c r="IM220" s="531"/>
      <c r="IN220" s="531"/>
      <c r="IO220" s="531"/>
      <c r="IP220" s="531"/>
      <c r="IQ220" s="531"/>
      <c r="IR220" s="531"/>
      <c r="IS220" s="531"/>
      <c r="IT220" s="531"/>
      <c r="IU220" s="531"/>
      <c r="IV220" s="531"/>
      <c r="IW220" s="531"/>
      <c r="IX220" s="531"/>
      <c r="IY220" s="531"/>
      <c r="IZ220" s="531"/>
      <c r="JA220" s="531"/>
      <c r="JB220" s="531"/>
      <c r="JC220" s="531"/>
      <c r="JD220" s="531"/>
      <c r="JE220" s="531"/>
      <c r="JF220" s="531"/>
      <c r="JG220" s="531"/>
      <c r="JH220" s="531"/>
      <c r="JI220" s="531"/>
      <c r="JJ220" s="531"/>
      <c r="JK220" s="531"/>
      <c r="JL220" s="531"/>
      <c r="JM220" s="531"/>
      <c r="JN220" s="531"/>
      <c r="JO220" s="531"/>
      <c r="JP220" s="531"/>
      <c r="JQ220" s="531"/>
      <c r="JR220" s="531"/>
      <c r="JS220" s="531"/>
      <c r="JT220" s="531"/>
      <c r="JU220" s="531"/>
      <c r="JV220" s="531"/>
      <c r="JW220" s="531"/>
      <c r="JX220" s="531"/>
      <c r="JY220" s="531"/>
      <c r="JZ220" s="531"/>
      <c r="KA220" s="531"/>
      <c r="KB220" s="531"/>
      <c r="KC220" s="531"/>
      <c r="KD220" s="531"/>
      <c r="KE220" s="531"/>
      <c r="KF220" s="531"/>
      <c r="KG220" s="531"/>
      <c r="KH220" s="531"/>
      <c r="KI220" s="531"/>
      <c r="KJ220" s="531"/>
      <c r="KK220" s="531"/>
      <c r="KL220" s="531"/>
      <c r="KM220" s="531"/>
      <c r="KN220" s="531"/>
      <c r="KO220" s="531"/>
      <c r="KP220" s="531"/>
      <c r="KQ220" s="531"/>
      <c r="KR220" s="531"/>
      <c r="KS220" s="531"/>
      <c r="KT220" s="531"/>
      <c r="KU220" s="531"/>
      <c r="KV220" s="531"/>
      <c r="KW220" s="531"/>
      <c r="KX220" s="531"/>
      <c r="KY220" s="531"/>
      <c r="KZ220" s="531"/>
      <c r="LA220" s="531"/>
      <c r="LB220" s="531"/>
      <c r="LC220" s="531"/>
      <c r="LD220" s="531"/>
      <c r="LE220" s="531"/>
      <c r="LF220" s="531"/>
      <c r="LG220" s="531"/>
      <c r="LH220" s="531"/>
      <c r="LI220" s="531"/>
      <c r="LJ220" s="531"/>
      <c r="LK220" s="531"/>
      <c r="LL220" s="531"/>
      <c r="LM220" s="531"/>
      <c r="LN220" s="531"/>
      <c r="LO220" s="531"/>
      <c r="LP220" s="531"/>
      <c r="LQ220" s="531"/>
      <c r="LR220" s="531"/>
      <c r="LS220" s="531"/>
      <c r="LT220" s="531"/>
      <c r="LU220" s="531"/>
      <c r="LV220" s="531"/>
      <c r="LW220" s="531"/>
      <c r="LX220" s="531"/>
      <c r="LY220" s="531"/>
      <c r="LZ220" s="531"/>
      <c r="MA220" s="531"/>
      <c r="MB220" s="531"/>
      <c r="MC220" s="531"/>
      <c r="MD220" s="531"/>
      <c r="ME220" s="531"/>
      <c r="MF220" s="531"/>
      <c r="MG220" s="531"/>
      <c r="MH220" s="531"/>
      <c r="MI220" s="531"/>
      <c r="MJ220" s="531"/>
      <c r="MK220" s="531"/>
      <c r="ML220" s="531"/>
      <c r="MM220" s="531"/>
      <c r="MN220" s="531"/>
      <c r="MO220" s="531"/>
      <c r="MP220" s="531"/>
      <c r="MQ220" s="531"/>
      <c r="MR220" s="531"/>
      <c r="MS220" s="531"/>
      <c r="MT220" s="531"/>
      <c r="MU220" s="531"/>
      <c r="MV220" s="531"/>
      <c r="MW220" s="531"/>
      <c r="MX220" s="531"/>
      <c r="MY220" s="531"/>
      <c r="MZ220" s="531"/>
      <c r="NA220" s="531"/>
      <c r="NB220" s="531"/>
      <c r="NC220" s="531"/>
      <c r="ND220" s="531"/>
      <c r="NE220" s="531"/>
      <c r="NF220" s="531"/>
      <c r="NG220" s="531"/>
      <c r="NH220" s="531"/>
      <c r="NI220" s="531"/>
      <c r="NJ220" s="531"/>
      <c r="NK220" s="531"/>
      <c r="NL220" s="531"/>
      <c r="NM220" s="531"/>
      <c r="NN220" s="531"/>
      <c r="NO220" s="531"/>
      <c r="NP220" s="531"/>
      <c r="NQ220" s="531"/>
      <c r="NR220" s="531"/>
      <c r="NS220" s="531"/>
      <c r="NT220" s="531"/>
      <c r="NU220" s="531"/>
      <c r="NV220" s="531"/>
      <c r="NW220" s="531"/>
      <c r="NX220" s="531"/>
      <c r="NY220" s="531"/>
      <c r="NZ220" s="531"/>
      <c r="OA220" s="531"/>
      <c r="OB220" s="531"/>
      <c r="OC220" s="531"/>
      <c r="OD220" s="531"/>
      <c r="OE220" s="531"/>
      <c r="OF220" s="531"/>
      <c r="OG220" s="531"/>
      <c r="OH220" s="531"/>
      <c r="OI220" s="531"/>
      <c r="OJ220" s="531"/>
      <c r="OK220" s="531"/>
      <c r="OL220" s="531"/>
      <c r="OM220" s="531"/>
      <c r="ON220" s="531"/>
      <c r="OO220" s="531"/>
      <c r="OP220" s="531"/>
      <c r="OQ220" s="531"/>
      <c r="OR220" s="531"/>
      <c r="OS220" s="531"/>
      <c r="OT220" s="531"/>
      <c r="OU220" s="531"/>
      <c r="OV220" s="531"/>
      <c r="OW220" s="531"/>
      <c r="OX220" s="531"/>
      <c r="OY220" s="531"/>
      <c r="OZ220" s="531"/>
      <c r="PA220" s="531"/>
      <c r="PB220" s="531"/>
      <c r="PC220" s="531"/>
      <c r="PD220" s="531"/>
      <c r="PE220" s="531"/>
      <c r="PF220" s="531"/>
      <c r="PG220" s="531"/>
      <c r="PH220" s="531"/>
      <c r="PI220" s="531"/>
      <c r="PJ220" s="531"/>
      <c r="PK220" s="531"/>
      <c r="PL220" s="531"/>
      <c r="PM220" s="531"/>
      <c r="PN220" s="531"/>
      <c r="PO220" s="531"/>
      <c r="PP220" s="531"/>
      <c r="PQ220" s="531"/>
      <c r="PR220" s="531"/>
      <c r="PS220" s="531"/>
      <c r="PT220" s="531"/>
      <c r="PU220" s="531"/>
      <c r="PV220" s="531"/>
      <c r="PW220" s="531"/>
      <c r="PX220" s="531"/>
      <c r="PY220" s="531"/>
      <c r="PZ220" s="531"/>
      <c r="QA220" s="531"/>
      <c r="QB220" s="531"/>
      <c r="QC220" s="531"/>
      <c r="QD220" s="531"/>
      <c r="QE220" s="531"/>
      <c r="QF220" s="531"/>
      <c r="QG220" s="531"/>
      <c r="QH220" s="531"/>
      <c r="QI220" s="531"/>
      <c r="QJ220" s="531"/>
      <c r="QK220" s="531"/>
      <c r="QL220" s="531"/>
      <c r="QM220" s="531"/>
      <c r="QN220" s="531"/>
      <c r="QO220" s="531"/>
      <c r="QP220" s="531"/>
      <c r="QQ220" s="531"/>
      <c r="QR220" s="531"/>
      <c r="QS220" s="531"/>
      <c r="QT220" s="531"/>
      <c r="QU220" s="531"/>
      <c r="QV220" s="531"/>
      <c r="QW220" s="531"/>
      <c r="QX220" s="531"/>
      <c r="QY220" s="531"/>
      <c r="QZ220" s="531"/>
      <c r="RA220" s="531"/>
      <c r="RB220" s="531"/>
      <c r="RC220" s="531"/>
      <c r="RD220" s="531"/>
      <c r="RE220" s="531"/>
      <c r="RF220" s="531"/>
      <c r="RG220" s="531"/>
      <c r="RH220" s="531"/>
      <c r="RI220" s="531"/>
      <c r="RJ220" s="531"/>
      <c r="RK220" s="531"/>
      <c r="RL220" s="531"/>
      <c r="RM220" s="531"/>
      <c r="RN220" s="531"/>
      <c r="RO220" s="531"/>
      <c r="RP220" s="531"/>
      <c r="RQ220" s="531"/>
      <c r="RR220" s="531"/>
      <c r="RS220" s="531"/>
      <c r="RT220" s="531"/>
      <c r="RU220" s="531"/>
      <c r="RV220" s="531"/>
      <c r="RW220" s="531"/>
      <c r="RX220" s="531"/>
      <c r="RY220" s="531"/>
      <c r="RZ220" s="531"/>
      <c r="SA220" s="531"/>
      <c r="SB220" s="531"/>
      <c r="SC220" s="531"/>
      <c r="SD220" s="531"/>
      <c r="SE220" s="531"/>
      <c r="SF220" s="531"/>
      <c r="SG220" s="531"/>
      <c r="SH220" s="531"/>
      <c r="SI220" s="531"/>
      <c r="SJ220" s="531"/>
      <c r="SK220" s="531"/>
      <c r="SL220" s="531"/>
      <c r="SM220" s="531"/>
      <c r="SN220" s="531"/>
      <c r="SO220" s="531"/>
      <c r="SP220" s="531"/>
      <c r="SQ220" s="531"/>
      <c r="SR220" s="531"/>
      <c r="SS220" s="531"/>
      <c r="ST220" s="531"/>
      <c r="SU220" s="531"/>
      <c r="SV220" s="531"/>
      <c r="SW220" s="531"/>
      <c r="SX220" s="531"/>
      <c r="SY220" s="531"/>
      <c r="SZ220" s="531"/>
      <c r="TA220" s="531"/>
      <c r="TB220" s="531"/>
      <c r="TC220" s="531"/>
      <c r="TD220" s="531"/>
      <c r="TE220" s="531"/>
      <c r="TF220" s="531"/>
      <c r="TG220" s="531"/>
      <c r="TH220" s="531"/>
      <c r="TI220" s="531"/>
      <c r="TJ220" s="531"/>
      <c r="TK220" s="531"/>
      <c r="TL220" s="531"/>
      <c r="TM220" s="531"/>
      <c r="TN220" s="531"/>
      <c r="TO220" s="531"/>
      <c r="TP220" s="531"/>
      <c r="TQ220" s="531"/>
      <c r="TR220" s="531"/>
      <c r="TS220" s="531"/>
      <c r="TT220" s="531"/>
      <c r="TU220" s="531"/>
      <c r="TV220" s="531"/>
      <c r="TW220" s="531"/>
      <c r="TX220" s="531"/>
      <c r="TY220" s="531"/>
      <c r="TZ220" s="531"/>
      <c r="UA220" s="531"/>
      <c r="UB220" s="531"/>
      <c r="UC220" s="531"/>
      <c r="UD220" s="531"/>
      <c r="UE220" s="531"/>
      <c r="UF220" s="531"/>
      <c r="UG220" s="531"/>
      <c r="UH220" s="531"/>
      <c r="UI220" s="531"/>
      <c r="UJ220" s="531"/>
      <c r="UK220" s="531"/>
      <c r="UL220" s="531"/>
      <c r="UM220" s="531"/>
      <c r="UN220" s="531"/>
      <c r="UO220" s="531"/>
      <c r="UP220" s="531"/>
      <c r="UQ220" s="531"/>
      <c r="UR220" s="531"/>
      <c r="US220" s="531"/>
      <c r="UT220" s="531"/>
      <c r="UU220" s="531"/>
      <c r="UV220" s="531"/>
      <c r="UW220" s="531"/>
      <c r="UX220" s="531"/>
      <c r="UY220" s="531"/>
      <c r="UZ220" s="531"/>
      <c r="VA220" s="531"/>
      <c r="VB220" s="531"/>
      <c r="VC220" s="531"/>
      <c r="VD220" s="531"/>
      <c r="VE220" s="531"/>
      <c r="VF220" s="531"/>
      <c r="VG220" s="531"/>
      <c r="VH220" s="531"/>
      <c r="VI220" s="531"/>
      <c r="VJ220" s="531"/>
      <c r="VK220" s="531"/>
      <c r="VL220" s="531"/>
      <c r="VM220" s="531"/>
      <c r="VN220" s="531"/>
      <c r="VO220" s="531"/>
      <c r="VP220" s="531"/>
      <c r="VQ220" s="531"/>
      <c r="VR220" s="531"/>
      <c r="VS220" s="531"/>
      <c r="VT220" s="531"/>
      <c r="VU220" s="531"/>
      <c r="VV220" s="531"/>
      <c r="VW220" s="531"/>
      <c r="VX220" s="531"/>
      <c r="VY220" s="531"/>
      <c r="VZ220" s="531"/>
      <c r="WA220" s="531"/>
      <c r="WB220" s="531"/>
      <c r="WC220" s="531"/>
      <c r="WD220" s="531"/>
      <c r="WE220" s="531"/>
      <c r="WF220" s="531"/>
      <c r="WG220" s="531"/>
      <c r="WH220" s="531"/>
      <c r="WI220" s="531"/>
      <c r="WJ220" s="531"/>
      <c r="WK220" s="531"/>
      <c r="WL220" s="531"/>
      <c r="WM220" s="531"/>
      <c r="WN220" s="531"/>
      <c r="WO220" s="531"/>
      <c r="WP220" s="531"/>
      <c r="WQ220" s="531"/>
      <c r="WR220" s="531"/>
      <c r="WS220" s="531"/>
      <c r="WT220" s="531"/>
      <c r="WU220" s="531"/>
      <c r="WV220" s="531"/>
      <c r="WW220" s="531"/>
      <c r="WX220" s="531"/>
      <c r="WY220" s="531"/>
      <c r="WZ220" s="531"/>
      <c r="XA220" s="531"/>
      <c r="XB220" s="531"/>
      <c r="XC220" s="531"/>
      <c r="XD220" s="531"/>
      <c r="XE220" s="531"/>
      <c r="XF220" s="531"/>
      <c r="XG220" s="531"/>
      <c r="XH220" s="531"/>
      <c r="XI220" s="531"/>
      <c r="XJ220" s="531"/>
      <c r="XK220" s="531"/>
      <c r="XL220" s="531"/>
      <c r="XM220" s="531"/>
      <c r="XN220" s="531"/>
      <c r="XO220" s="531"/>
      <c r="XP220" s="531"/>
      <c r="XQ220" s="531"/>
      <c r="XR220" s="531"/>
      <c r="XS220" s="531"/>
      <c r="XT220" s="531"/>
      <c r="XU220" s="531"/>
      <c r="XV220" s="531"/>
      <c r="XW220" s="531"/>
      <c r="XX220" s="531"/>
      <c r="XY220" s="531"/>
      <c r="XZ220" s="531"/>
      <c r="YA220" s="531"/>
      <c r="YB220" s="531"/>
      <c r="YC220" s="531"/>
      <c r="YD220" s="531"/>
      <c r="YE220" s="531"/>
      <c r="YF220" s="531"/>
      <c r="YG220" s="531"/>
      <c r="YH220" s="531"/>
      <c r="YI220" s="531"/>
      <c r="YJ220" s="531"/>
      <c r="YK220" s="531"/>
      <c r="YL220" s="531"/>
      <c r="YM220" s="531"/>
      <c r="YN220" s="531"/>
      <c r="YO220" s="531"/>
      <c r="YP220" s="531"/>
      <c r="YQ220" s="531"/>
      <c r="YR220" s="531"/>
      <c r="YS220" s="531"/>
      <c r="YT220" s="531"/>
      <c r="YU220" s="531"/>
      <c r="YV220" s="531"/>
      <c r="YW220" s="531"/>
      <c r="YX220" s="531"/>
      <c r="YY220" s="531"/>
      <c r="YZ220" s="531"/>
      <c r="ZA220" s="531"/>
      <c r="ZB220" s="531"/>
      <c r="ZC220" s="531"/>
      <c r="ZD220" s="531"/>
      <c r="ZE220" s="531"/>
      <c r="ZF220" s="531"/>
      <c r="ZG220" s="531"/>
      <c r="ZH220" s="531"/>
      <c r="ZI220" s="531"/>
      <c r="ZJ220" s="531"/>
      <c r="ZK220" s="531"/>
      <c r="ZL220" s="531"/>
      <c r="ZM220" s="531"/>
      <c r="ZN220" s="531"/>
      <c r="ZO220" s="531"/>
      <c r="ZP220" s="531"/>
      <c r="ZQ220" s="531"/>
      <c r="ZR220" s="531"/>
      <c r="ZS220" s="531"/>
      <c r="ZT220" s="531"/>
      <c r="ZU220" s="531"/>
      <c r="ZV220" s="531"/>
      <c r="ZW220" s="531"/>
      <c r="ZX220" s="531"/>
      <c r="ZY220" s="531"/>
      <c r="ZZ220" s="531"/>
      <c r="AAA220" s="531"/>
      <c r="AAB220" s="531"/>
      <c r="AAC220" s="531"/>
      <c r="AAD220" s="531"/>
      <c r="AAE220" s="531"/>
      <c r="AAF220" s="531"/>
      <c r="AAG220" s="531"/>
      <c r="AAH220" s="531"/>
      <c r="AAI220" s="531"/>
      <c r="AAJ220" s="531"/>
      <c r="AAK220" s="531"/>
      <c r="AAL220" s="531"/>
      <c r="AAM220" s="531"/>
      <c r="AAN220" s="531"/>
      <c r="AAO220" s="531"/>
      <c r="AAP220" s="531"/>
      <c r="AAQ220" s="531"/>
      <c r="AAR220" s="531"/>
      <c r="AAS220" s="531"/>
      <c r="AAT220" s="531"/>
      <c r="AAU220" s="531"/>
      <c r="AAV220" s="531"/>
      <c r="AAW220" s="531"/>
      <c r="AAX220" s="531"/>
      <c r="AAY220" s="531"/>
      <c r="AAZ220" s="531"/>
      <c r="ABA220" s="531"/>
      <c r="ABB220" s="531"/>
      <c r="ABC220" s="531"/>
      <c r="ABD220" s="531"/>
      <c r="ABE220" s="531"/>
      <c r="ABF220" s="531"/>
      <c r="ABG220" s="531"/>
      <c r="ABH220" s="531"/>
      <c r="ABI220" s="531"/>
      <c r="ABJ220" s="531"/>
      <c r="ABK220" s="531"/>
      <c r="ABL220" s="531"/>
      <c r="ABM220" s="531"/>
      <c r="ABN220" s="531"/>
      <c r="ABO220" s="531"/>
      <c r="ABP220" s="531"/>
      <c r="ABQ220" s="531"/>
      <c r="ABR220" s="531"/>
      <c r="ABS220" s="531"/>
      <c r="ABT220" s="531"/>
      <c r="ABU220" s="531"/>
      <c r="ABV220" s="531"/>
      <c r="ABW220" s="531"/>
      <c r="ABX220" s="531"/>
      <c r="ABY220" s="531"/>
      <c r="ABZ220" s="531"/>
      <c r="ACA220" s="531"/>
      <c r="ACB220" s="531"/>
      <c r="ACC220" s="531"/>
      <c r="ACD220" s="531"/>
      <c r="ACE220" s="531"/>
      <c r="ACF220" s="531"/>
      <c r="ACG220" s="531"/>
      <c r="ACH220" s="531"/>
      <c r="ACI220" s="531"/>
      <c r="ACJ220" s="531"/>
      <c r="ACK220" s="531"/>
      <c r="ACL220" s="531"/>
      <c r="ACM220" s="531"/>
      <c r="ACN220" s="531"/>
      <c r="ACO220" s="531"/>
      <c r="ACP220" s="531"/>
      <c r="ACQ220" s="531"/>
      <c r="ACR220" s="531"/>
      <c r="ACS220" s="531"/>
      <c r="ACT220" s="531"/>
      <c r="ACU220" s="531"/>
      <c r="ACV220" s="531"/>
      <c r="ACW220" s="531"/>
      <c r="ACX220" s="531"/>
      <c r="ACY220" s="531"/>
      <c r="ACZ220" s="531"/>
      <c r="ADA220" s="531"/>
      <c r="ADB220" s="531"/>
      <c r="ADC220" s="531"/>
      <c r="ADD220" s="531"/>
      <c r="ADE220" s="531"/>
      <c r="ADF220" s="531"/>
      <c r="ADG220" s="531"/>
      <c r="ADH220" s="531"/>
      <c r="ADI220" s="531"/>
      <c r="ADJ220" s="531"/>
      <c r="ADK220" s="531"/>
      <c r="ADL220" s="531"/>
      <c r="ADM220" s="531"/>
      <c r="ADN220" s="531"/>
      <c r="ADO220" s="531"/>
      <c r="ADP220" s="531"/>
      <c r="ADQ220" s="531"/>
      <c r="ADR220" s="531"/>
      <c r="ADS220" s="531"/>
      <c r="ADT220" s="531"/>
      <c r="ADU220" s="531"/>
      <c r="ADV220" s="531"/>
      <c r="ADW220" s="531"/>
      <c r="ADX220" s="531"/>
      <c r="ADY220" s="531"/>
      <c r="ADZ220" s="531"/>
      <c r="AEA220" s="531"/>
      <c r="AEB220" s="531"/>
      <c r="AEC220" s="531"/>
      <c r="AED220" s="531"/>
      <c r="AEE220" s="531"/>
      <c r="AEF220" s="531"/>
      <c r="AEG220" s="531"/>
      <c r="AEH220" s="531"/>
      <c r="AEI220" s="531"/>
      <c r="AEJ220" s="531"/>
      <c r="AEK220" s="531"/>
      <c r="AEL220" s="531"/>
      <c r="AEM220" s="531"/>
      <c r="AEN220" s="531"/>
      <c r="AEO220" s="531"/>
      <c r="AEP220" s="531"/>
      <c r="AEQ220" s="531"/>
      <c r="AER220" s="531"/>
      <c r="AES220" s="531"/>
      <c r="AET220" s="531"/>
      <c r="AEU220" s="531"/>
      <c r="AEV220" s="531"/>
      <c r="AEW220" s="531"/>
      <c r="AEX220" s="531"/>
      <c r="AEY220" s="531"/>
      <c r="AEZ220" s="531"/>
      <c r="AFA220" s="531"/>
      <c r="AFB220" s="531"/>
      <c r="AFC220" s="531"/>
      <c r="AFD220" s="531"/>
      <c r="AFE220" s="531"/>
      <c r="AFF220" s="531"/>
      <c r="AFG220" s="531"/>
      <c r="AFH220" s="531"/>
      <c r="AFI220" s="531"/>
      <c r="AFJ220" s="531"/>
      <c r="AFK220" s="531"/>
      <c r="AFL220" s="531"/>
      <c r="AFM220" s="531"/>
      <c r="AFN220" s="531"/>
      <c r="AFO220" s="531"/>
      <c r="AFP220" s="531"/>
      <c r="AFQ220" s="531"/>
      <c r="AFR220" s="531"/>
      <c r="AFS220" s="531"/>
      <c r="AFT220" s="531"/>
      <c r="AFU220" s="531"/>
      <c r="AFV220" s="531"/>
      <c r="AFW220" s="531"/>
      <c r="AFX220" s="531"/>
      <c r="AFY220" s="531"/>
      <c r="AFZ220" s="531"/>
      <c r="AGA220" s="531"/>
      <c r="AGB220" s="531"/>
      <c r="AGC220" s="531"/>
      <c r="AGD220" s="531"/>
      <c r="AGE220" s="531"/>
      <c r="AGF220" s="531"/>
      <c r="AGG220" s="531"/>
      <c r="AGH220" s="531"/>
      <c r="AGI220" s="531"/>
      <c r="AGJ220" s="531"/>
      <c r="AGK220" s="531"/>
      <c r="AGL220" s="531"/>
      <c r="AGM220" s="531"/>
      <c r="AGN220" s="531"/>
      <c r="AGO220" s="531"/>
      <c r="AGP220" s="531"/>
      <c r="AGQ220" s="531"/>
      <c r="AGR220" s="531"/>
      <c r="AGS220" s="531"/>
      <c r="AGT220" s="531"/>
      <c r="AGU220" s="531"/>
      <c r="AGV220" s="531"/>
      <c r="AGW220" s="531"/>
      <c r="AGX220" s="531"/>
      <c r="AGY220" s="531"/>
      <c r="AGZ220" s="531"/>
      <c r="AHA220" s="531"/>
      <c r="AHB220" s="531"/>
      <c r="AHC220" s="531"/>
      <c r="AHD220" s="531"/>
      <c r="AHE220" s="531"/>
      <c r="AHF220" s="531"/>
      <c r="AHG220" s="531"/>
      <c r="AHH220" s="531"/>
      <c r="AHI220" s="531"/>
      <c r="AHJ220" s="531"/>
      <c r="AHK220" s="531"/>
      <c r="AHL220" s="531"/>
      <c r="AHM220" s="531"/>
      <c r="AHN220" s="531"/>
      <c r="AHO220" s="531"/>
      <c r="AHP220" s="531"/>
      <c r="AHQ220" s="531"/>
      <c r="AHR220" s="531"/>
      <c r="AHS220" s="531"/>
      <c r="AHT220" s="531"/>
      <c r="AHU220" s="531"/>
      <c r="AHV220" s="531"/>
      <c r="AHW220" s="531"/>
      <c r="AHX220" s="531"/>
      <c r="AHY220" s="531"/>
      <c r="AHZ220" s="531"/>
      <c r="AIA220" s="531"/>
      <c r="AIB220" s="531"/>
      <c r="AIC220" s="531"/>
      <c r="AID220" s="531"/>
      <c r="AIE220" s="531"/>
      <c r="AIF220" s="531"/>
      <c r="AIG220" s="531"/>
      <c r="AIH220" s="531"/>
      <c r="AII220" s="531"/>
      <c r="AIJ220" s="531"/>
      <c r="AIK220" s="531"/>
      <c r="AIL220" s="531"/>
      <c r="AIM220" s="531"/>
      <c r="AIN220" s="531"/>
      <c r="AIO220" s="531"/>
      <c r="AIP220" s="531"/>
      <c r="AIQ220" s="531"/>
      <c r="AIR220" s="531"/>
      <c r="AIS220" s="531"/>
      <c r="AIT220" s="531"/>
      <c r="AIU220" s="531"/>
      <c r="AIV220" s="531"/>
      <c r="AIW220" s="531"/>
      <c r="AIX220" s="531"/>
      <c r="AIY220" s="531"/>
      <c r="AIZ220" s="531"/>
      <c r="AJA220" s="531"/>
      <c r="AJB220" s="531"/>
      <c r="AJC220" s="531"/>
      <c r="AJD220" s="531"/>
      <c r="AJE220" s="531"/>
      <c r="AJF220" s="531"/>
      <c r="AJG220" s="531"/>
      <c r="AJH220" s="531"/>
      <c r="AJI220" s="531"/>
      <c r="AJJ220" s="531"/>
      <c r="AJK220" s="531"/>
      <c r="AJL220" s="531"/>
      <c r="AJM220" s="531"/>
      <c r="AJN220" s="531"/>
      <c r="AJO220" s="531"/>
      <c r="AJP220" s="531"/>
      <c r="AJQ220" s="531"/>
      <c r="AJR220" s="531"/>
      <c r="AJS220" s="531"/>
      <c r="AJT220" s="531"/>
      <c r="AJU220" s="531"/>
      <c r="AJV220" s="531"/>
      <c r="AJW220" s="531"/>
      <c r="AJX220" s="531"/>
      <c r="AJY220" s="531"/>
      <c r="AJZ220" s="531"/>
      <c r="AKA220" s="531"/>
      <c r="AKB220" s="531"/>
      <c r="AKC220" s="531"/>
      <c r="AKD220" s="531"/>
      <c r="AKE220" s="531"/>
      <c r="AKF220" s="531"/>
      <c r="AKG220" s="531"/>
      <c r="AKH220" s="531"/>
      <c r="AKI220" s="531"/>
      <c r="AKJ220" s="531"/>
      <c r="AKK220" s="531"/>
      <c r="AKL220" s="531"/>
      <c r="AKM220" s="531"/>
      <c r="AKN220" s="531"/>
      <c r="AKO220" s="531"/>
      <c r="AKP220" s="531"/>
      <c r="AKQ220" s="531"/>
      <c r="AKR220" s="531"/>
      <c r="AKS220" s="531"/>
      <c r="AKT220" s="531"/>
      <c r="AKU220" s="531"/>
      <c r="AKV220" s="531"/>
      <c r="AKW220" s="531"/>
      <c r="AKX220" s="531"/>
      <c r="AKY220" s="531"/>
      <c r="AKZ220" s="531"/>
      <c r="ALA220" s="531"/>
      <c r="ALB220" s="531"/>
      <c r="ALC220" s="531"/>
      <c r="ALD220" s="531"/>
      <c r="ALE220" s="531"/>
      <c r="ALF220" s="531"/>
      <c r="ALG220" s="531"/>
      <c r="ALH220" s="531"/>
      <c r="ALI220" s="531"/>
      <c r="ALJ220" s="531"/>
      <c r="ALK220" s="531"/>
      <c r="ALL220" s="531"/>
      <c r="ALM220" s="531"/>
      <c r="ALN220" s="531"/>
      <c r="ALO220" s="531"/>
      <c r="ALP220" s="531"/>
      <c r="ALQ220" s="531"/>
      <c r="ALR220" s="531"/>
      <c r="ALS220" s="531"/>
      <c r="ALT220" s="531"/>
      <c r="ALU220" s="531"/>
      <c r="ALV220" s="531"/>
      <c r="ALW220" s="531"/>
      <c r="ALX220" s="531"/>
      <c r="ALY220" s="531"/>
      <c r="ALZ220" s="531"/>
      <c r="AMA220" s="531"/>
      <c r="AMB220" s="531"/>
      <c r="AMC220" s="531"/>
      <c r="AMD220" s="531"/>
      <c r="AME220" s="531"/>
      <c r="AMF220" s="531"/>
      <c r="AMG220" s="531"/>
      <c r="AMH220" s="531"/>
      <c r="AMI220" s="531"/>
      <c r="AMJ220" s="531"/>
      <c r="AMK220" s="531"/>
      <c r="AML220" s="531"/>
      <c r="AMM220" s="531"/>
      <c r="AMN220" s="531"/>
      <c r="AMO220" s="531"/>
      <c r="AMP220" s="531"/>
      <c r="AMQ220" s="531"/>
      <c r="AMR220" s="531"/>
      <c r="AMS220" s="531"/>
      <c r="AMT220" s="531"/>
      <c r="AMU220" s="531"/>
      <c r="AMV220" s="531"/>
      <c r="AMW220" s="531"/>
      <c r="AMX220" s="531"/>
      <c r="AMY220" s="531"/>
      <c r="AMZ220" s="531"/>
      <c r="ANA220" s="531"/>
      <c r="ANB220" s="531"/>
      <c r="ANC220" s="531"/>
      <c r="AND220" s="531"/>
      <c r="ANE220" s="531"/>
      <c r="ANF220" s="531"/>
      <c r="ANG220" s="531"/>
      <c r="ANH220" s="531"/>
      <c r="ANI220" s="531"/>
      <c r="ANJ220" s="531"/>
      <c r="ANK220" s="531"/>
      <c r="ANL220" s="531"/>
      <c r="ANM220" s="531"/>
      <c r="ANN220" s="531"/>
      <c r="ANO220" s="531"/>
      <c r="ANP220" s="531"/>
      <c r="ANQ220" s="531"/>
      <c r="ANR220" s="531"/>
      <c r="ANS220" s="531"/>
      <c r="ANT220" s="531"/>
      <c r="ANU220" s="531"/>
      <c r="ANV220" s="531"/>
      <c r="ANW220" s="531"/>
      <c r="ANX220" s="531"/>
      <c r="ANY220" s="531"/>
      <c r="ANZ220" s="531"/>
      <c r="AOA220" s="531"/>
      <c r="AOB220" s="531"/>
      <c r="AOC220" s="531"/>
      <c r="AOD220" s="531"/>
      <c r="AOE220" s="531"/>
      <c r="AOF220" s="531"/>
      <c r="AOG220" s="531"/>
      <c r="AOH220" s="531"/>
      <c r="AOI220" s="531"/>
      <c r="AOJ220" s="531"/>
      <c r="AOK220" s="531"/>
      <c r="AOL220" s="531"/>
      <c r="AOM220" s="531"/>
      <c r="AON220" s="531"/>
      <c r="AOO220" s="531"/>
      <c r="AOP220" s="531"/>
      <c r="AOQ220" s="531"/>
      <c r="AOR220" s="531"/>
      <c r="AOS220" s="531"/>
      <c r="AOT220" s="531"/>
      <c r="AOU220" s="531"/>
      <c r="AOV220" s="531"/>
      <c r="AOW220" s="531"/>
      <c r="AOX220" s="531"/>
      <c r="AOY220" s="531"/>
      <c r="AOZ220" s="531"/>
      <c r="APA220" s="531"/>
      <c r="APB220" s="531"/>
      <c r="APC220" s="531"/>
      <c r="APD220" s="531"/>
      <c r="APE220" s="531"/>
      <c r="APF220" s="531"/>
      <c r="APG220" s="531"/>
      <c r="APH220" s="531"/>
      <c r="API220" s="531"/>
      <c r="APJ220" s="531"/>
      <c r="APK220" s="531"/>
      <c r="APL220" s="531"/>
      <c r="APM220" s="531"/>
      <c r="APN220" s="531"/>
      <c r="APO220" s="531"/>
      <c r="APP220" s="531"/>
      <c r="APQ220" s="531"/>
      <c r="APR220" s="531"/>
      <c r="APS220" s="531"/>
      <c r="APT220" s="531"/>
      <c r="APU220" s="531"/>
      <c r="APV220" s="531"/>
      <c r="APW220" s="531"/>
      <c r="APX220" s="531"/>
      <c r="APY220" s="531"/>
      <c r="APZ220" s="531"/>
      <c r="AQA220" s="531"/>
      <c r="AQB220" s="531"/>
      <c r="AQC220" s="531"/>
      <c r="AQD220" s="531"/>
      <c r="AQE220" s="531"/>
      <c r="AQF220" s="531"/>
      <c r="AQG220" s="531"/>
      <c r="AQH220" s="531"/>
      <c r="AQI220" s="531"/>
      <c r="AQJ220" s="531"/>
      <c r="AQK220" s="531"/>
      <c r="AQL220" s="531"/>
      <c r="AQM220" s="531"/>
      <c r="AQN220" s="531"/>
      <c r="AQO220" s="531"/>
      <c r="AQP220" s="531"/>
      <c r="AQQ220" s="531"/>
      <c r="AQR220" s="531"/>
      <c r="AQS220" s="531"/>
      <c r="AQT220" s="531"/>
      <c r="AQU220" s="531"/>
      <c r="AQV220" s="531"/>
      <c r="AQW220" s="531"/>
      <c r="AQX220" s="531"/>
      <c r="AQY220" s="531"/>
      <c r="AQZ220" s="531"/>
      <c r="ARA220" s="531"/>
      <c r="ARB220" s="531"/>
      <c r="ARC220" s="531"/>
      <c r="ARD220" s="531"/>
      <c r="ARE220" s="531"/>
      <c r="ARF220" s="531"/>
      <c r="ARG220" s="531"/>
      <c r="ARH220" s="531"/>
      <c r="ARI220" s="531"/>
      <c r="ARJ220" s="531"/>
      <c r="ARK220" s="531"/>
      <c r="ARL220" s="531"/>
      <c r="ARM220" s="531"/>
      <c r="ARN220" s="531"/>
      <c r="ARO220" s="531"/>
      <c r="ARP220" s="531"/>
      <c r="ARQ220" s="531"/>
      <c r="ARR220" s="531"/>
      <c r="ARS220" s="531"/>
      <c r="ART220" s="531"/>
      <c r="ARU220" s="531"/>
      <c r="ARV220" s="531"/>
      <c r="ARW220" s="531"/>
      <c r="ARX220" s="531"/>
      <c r="ARY220" s="531"/>
      <c r="ARZ220" s="531"/>
      <c r="ASA220" s="531"/>
      <c r="ASB220" s="531"/>
      <c r="ASC220" s="531"/>
      <c r="ASD220" s="531"/>
      <c r="ASE220" s="531"/>
      <c r="ASF220" s="531"/>
      <c r="ASG220" s="531"/>
      <c r="ASH220" s="531"/>
      <c r="ASI220" s="531"/>
      <c r="ASJ220" s="531"/>
      <c r="ASK220" s="531"/>
      <c r="ASL220" s="531"/>
      <c r="ASM220" s="531"/>
      <c r="ASN220" s="531"/>
      <c r="ASO220" s="531"/>
      <c r="ASP220" s="531"/>
      <c r="ASQ220" s="531"/>
      <c r="ASR220" s="531"/>
      <c r="ASS220" s="531"/>
      <c r="AST220" s="531"/>
      <c r="ASU220" s="531"/>
      <c r="ASV220" s="531"/>
      <c r="ASW220" s="531"/>
      <c r="ASX220" s="531"/>
      <c r="ASY220" s="531"/>
      <c r="ASZ220" s="531"/>
      <c r="ATA220" s="531"/>
      <c r="ATB220" s="531"/>
      <c r="ATC220" s="531"/>
      <c r="ATD220" s="531"/>
      <c r="ATE220" s="531"/>
      <c r="ATF220" s="531"/>
      <c r="ATG220" s="531"/>
      <c r="ATH220" s="531"/>
      <c r="ATI220" s="531"/>
      <c r="ATJ220" s="531"/>
      <c r="ATK220" s="531"/>
      <c r="ATL220" s="531"/>
      <c r="ATM220" s="531"/>
      <c r="ATN220" s="531"/>
      <c r="ATO220" s="531"/>
      <c r="ATP220" s="531"/>
      <c r="ATQ220" s="531"/>
      <c r="ATR220" s="531"/>
      <c r="ATS220" s="531"/>
      <c r="ATT220" s="531"/>
      <c r="ATU220" s="531"/>
      <c r="ATV220" s="531"/>
      <c r="ATW220" s="531"/>
      <c r="ATX220" s="531"/>
      <c r="ATY220" s="531"/>
      <c r="ATZ220" s="531"/>
      <c r="AUA220" s="531"/>
      <c r="AUB220" s="531"/>
      <c r="AUC220" s="531"/>
      <c r="AUD220" s="531"/>
      <c r="AUE220" s="531"/>
      <c r="AUF220" s="531"/>
      <c r="AUG220" s="531"/>
      <c r="AUH220" s="531"/>
      <c r="AUI220" s="531"/>
      <c r="AUJ220" s="531"/>
      <c r="AUK220" s="531"/>
      <c r="AUL220" s="531"/>
      <c r="AUM220" s="531"/>
      <c r="AUN220" s="531"/>
      <c r="AUO220" s="531"/>
      <c r="AUP220" s="531"/>
      <c r="AUQ220" s="531"/>
      <c r="AUR220" s="531"/>
      <c r="AUS220" s="531"/>
      <c r="AUT220" s="531"/>
      <c r="AUU220" s="531"/>
      <c r="AUV220" s="531"/>
      <c r="AUW220" s="531"/>
      <c r="AUX220" s="531"/>
      <c r="AUY220" s="531"/>
      <c r="AUZ220" s="531"/>
      <c r="AVA220" s="531"/>
      <c r="AVB220" s="531"/>
      <c r="AVC220" s="531"/>
      <c r="AVD220" s="531"/>
      <c r="AVE220" s="531"/>
      <c r="AVF220" s="531"/>
      <c r="AVG220" s="531"/>
      <c r="AVH220" s="531"/>
      <c r="AVI220" s="531"/>
      <c r="AVJ220" s="531"/>
      <c r="AVK220" s="531"/>
      <c r="AVL220" s="531"/>
      <c r="AVM220" s="531"/>
      <c r="AVN220" s="531"/>
      <c r="AVO220" s="531"/>
      <c r="AVP220" s="531"/>
      <c r="AVQ220" s="531"/>
      <c r="AVR220" s="531"/>
      <c r="AVS220" s="531"/>
      <c r="AVT220" s="531"/>
      <c r="AVU220" s="531"/>
      <c r="AVV220" s="531"/>
      <c r="AVW220" s="531"/>
      <c r="AVX220" s="531"/>
      <c r="AVY220" s="531"/>
      <c r="AVZ220" s="531"/>
      <c r="AWA220" s="531"/>
      <c r="AWB220" s="531"/>
      <c r="AWC220" s="531"/>
      <c r="AWD220" s="531"/>
      <c r="AWE220" s="531"/>
      <c r="AWF220" s="531"/>
      <c r="AWG220" s="531"/>
      <c r="AWH220" s="531"/>
      <c r="AWI220" s="531"/>
      <c r="AWJ220" s="531"/>
      <c r="AWK220" s="531"/>
      <c r="AWL220" s="531"/>
      <c r="AWM220" s="531"/>
      <c r="AWN220" s="531"/>
      <c r="AWO220" s="531"/>
      <c r="AWP220" s="531"/>
      <c r="AWQ220" s="531"/>
      <c r="AWR220" s="531"/>
      <c r="AWS220" s="531"/>
      <c r="AWT220" s="531"/>
      <c r="AWU220" s="531"/>
      <c r="AWV220" s="531"/>
      <c r="AWW220" s="531"/>
      <c r="AWX220" s="531"/>
      <c r="AWY220" s="531"/>
      <c r="AWZ220" s="531"/>
      <c r="AXA220" s="531"/>
      <c r="AXB220" s="531"/>
      <c r="AXC220" s="531"/>
      <c r="AXD220" s="531"/>
      <c r="AXE220" s="531"/>
      <c r="AXF220" s="531"/>
      <c r="AXG220" s="531"/>
      <c r="AXH220" s="531"/>
      <c r="AXI220" s="531"/>
      <c r="AXJ220" s="531"/>
    </row>
    <row r="221" spans="1:1310" s="532" customFormat="1" ht="23.25" customHeight="1">
      <c r="A221" s="533"/>
      <c r="B221" s="6073" t="s">
        <v>934</v>
      </c>
      <c r="C221" s="6073"/>
      <c r="D221" s="6073"/>
      <c r="E221" s="6073"/>
      <c r="F221" s="535"/>
      <c r="G221" s="6073" t="s">
        <v>935</v>
      </c>
      <c r="H221" s="6073"/>
      <c r="I221" s="6073"/>
      <c r="J221" s="535"/>
      <c r="K221" s="6076" t="s">
        <v>936</v>
      </c>
      <c r="L221" s="6076"/>
      <c r="M221" s="6076"/>
      <c r="N221" s="535"/>
      <c r="O221" s="6073" t="s">
        <v>937</v>
      </c>
      <c r="P221" s="6073"/>
      <c r="Q221" s="535"/>
      <c r="R221" s="529"/>
      <c r="S221" s="529"/>
      <c r="T221" s="529"/>
      <c r="U221" s="529"/>
      <c r="V221" s="529"/>
      <c r="W221" s="529"/>
      <c r="X221" s="529"/>
      <c r="Y221" s="529"/>
      <c r="Z221" s="529"/>
      <c r="AA221" s="529"/>
      <c r="AB221" s="529"/>
      <c r="AC221" s="529"/>
      <c r="AD221" s="530"/>
      <c r="AE221" s="530"/>
      <c r="AF221" s="530"/>
      <c r="AG221" s="530"/>
      <c r="AH221" s="530"/>
      <c r="AI221" s="530"/>
      <c r="AJ221" s="530"/>
      <c r="AK221" s="530"/>
      <c r="AL221" s="530"/>
      <c r="AM221" s="530"/>
      <c r="AN221" s="530"/>
      <c r="AO221" s="530"/>
      <c r="AP221" s="530"/>
      <c r="AQ221" s="530"/>
      <c r="AR221" s="530"/>
      <c r="AS221" s="530"/>
      <c r="AT221" s="530"/>
      <c r="AU221" s="530"/>
      <c r="AV221" s="531"/>
      <c r="AW221" s="531"/>
      <c r="AX221" s="531"/>
      <c r="AY221" s="531"/>
      <c r="AZ221" s="531"/>
      <c r="BA221" s="531"/>
      <c r="BB221" s="531"/>
      <c r="BC221" s="531"/>
      <c r="BD221" s="531"/>
      <c r="BE221" s="531"/>
      <c r="BF221" s="531"/>
      <c r="BG221" s="531"/>
      <c r="BH221" s="531"/>
      <c r="BI221" s="531"/>
      <c r="BJ221" s="531"/>
      <c r="BK221" s="531"/>
      <c r="BL221" s="531"/>
      <c r="BM221" s="531"/>
      <c r="BN221" s="531"/>
      <c r="BO221" s="531"/>
      <c r="BP221" s="531"/>
      <c r="BQ221" s="531"/>
      <c r="BR221" s="531"/>
      <c r="BS221" s="531"/>
      <c r="BT221" s="531"/>
      <c r="BU221" s="531"/>
      <c r="BV221" s="531"/>
      <c r="BW221" s="531"/>
      <c r="BX221" s="531"/>
      <c r="BY221" s="531"/>
      <c r="BZ221" s="531"/>
      <c r="CA221" s="531"/>
      <c r="CB221" s="531"/>
      <c r="CC221" s="531"/>
      <c r="CD221" s="531"/>
      <c r="CE221" s="531"/>
      <c r="CF221" s="531"/>
      <c r="CG221" s="531"/>
      <c r="CH221" s="531"/>
      <c r="CI221" s="531"/>
      <c r="CJ221" s="531"/>
      <c r="CK221" s="531"/>
      <c r="CL221" s="531"/>
      <c r="CM221" s="531"/>
      <c r="CN221" s="531"/>
      <c r="CO221" s="531"/>
      <c r="CP221" s="531"/>
      <c r="CQ221" s="531"/>
      <c r="CR221" s="531"/>
      <c r="CS221" s="531"/>
      <c r="CT221" s="531"/>
      <c r="CU221" s="531"/>
      <c r="CV221" s="531"/>
      <c r="CW221" s="531"/>
      <c r="CX221" s="531"/>
      <c r="CY221" s="531"/>
      <c r="CZ221" s="531"/>
      <c r="DA221" s="531"/>
      <c r="DB221" s="531"/>
      <c r="DC221" s="531"/>
      <c r="DD221" s="531"/>
      <c r="DE221" s="531"/>
      <c r="DF221" s="531"/>
      <c r="DG221" s="531"/>
      <c r="DH221" s="531"/>
      <c r="DI221" s="531"/>
      <c r="DJ221" s="531"/>
      <c r="DK221" s="531"/>
      <c r="DL221" s="531"/>
      <c r="DM221" s="531"/>
      <c r="DN221" s="531"/>
      <c r="DO221" s="531"/>
      <c r="DP221" s="531"/>
      <c r="DQ221" s="531"/>
      <c r="DR221" s="531"/>
      <c r="DS221" s="531"/>
      <c r="DT221" s="531"/>
      <c r="DU221" s="531"/>
      <c r="DV221" s="531"/>
      <c r="DW221" s="531"/>
      <c r="DX221" s="531"/>
      <c r="DY221" s="531"/>
      <c r="DZ221" s="531"/>
      <c r="EA221" s="531"/>
      <c r="EB221" s="531"/>
      <c r="EC221" s="531"/>
      <c r="ED221" s="531"/>
      <c r="EE221" s="531"/>
      <c r="EF221" s="531"/>
      <c r="EG221" s="531"/>
      <c r="EH221" s="531"/>
      <c r="EI221" s="531"/>
      <c r="EJ221" s="531"/>
      <c r="EK221" s="531"/>
      <c r="EL221" s="531"/>
      <c r="EM221" s="531"/>
      <c r="EN221" s="531"/>
      <c r="EO221" s="531"/>
      <c r="EP221" s="531"/>
      <c r="EQ221" s="531"/>
      <c r="ER221" s="531"/>
      <c r="ES221" s="531"/>
      <c r="ET221" s="531"/>
      <c r="EU221" s="531"/>
      <c r="EV221" s="531"/>
      <c r="EW221" s="531"/>
      <c r="EX221" s="531"/>
      <c r="EY221" s="531"/>
      <c r="EZ221" s="531"/>
      <c r="FA221" s="531"/>
      <c r="FB221" s="531"/>
      <c r="FC221" s="531"/>
      <c r="FD221" s="531"/>
      <c r="FE221" s="531"/>
      <c r="FF221" s="531"/>
      <c r="FG221" s="531"/>
      <c r="FH221" s="531"/>
      <c r="FI221" s="531"/>
      <c r="FJ221" s="531"/>
      <c r="FK221" s="531"/>
      <c r="FL221" s="531"/>
      <c r="FM221" s="531"/>
      <c r="FN221" s="531"/>
      <c r="FO221" s="531"/>
      <c r="FP221" s="531"/>
      <c r="FQ221" s="531"/>
      <c r="FR221" s="531"/>
      <c r="FS221" s="531"/>
      <c r="FT221" s="531"/>
      <c r="FU221" s="531"/>
      <c r="FV221" s="531"/>
      <c r="FW221" s="531"/>
      <c r="FX221" s="531"/>
      <c r="FY221" s="531"/>
      <c r="FZ221" s="531"/>
      <c r="GA221" s="531"/>
      <c r="GB221" s="531"/>
      <c r="GC221" s="531"/>
      <c r="GD221" s="531"/>
      <c r="GE221" s="531"/>
      <c r="GF221" s="531"/>
      <c r="GG221" s="531"/>
      <c r="GH221" s="531"/>
      <c r="GI221" s="531"/>
      <c r="GJ221" s="531"/>
      <c r="GK221" s="531"/>
      <c r="GL221" s="531"/>
      <c r="GM221" s="531"/>
      <c r="GN221" s="531"/>
      <c r="GO221" s="531"/>
      <c r="GP221" s="531"/>
      <c r="GQ221" s="531"/>
      <c r="GR221" s="531"/>
      <c r="GS221" s="531"/>
      <c r="GT221" s="531"/>
      <c r="GU221" s="531"/>
      <c r="GV221" s="531"/>
      <c r="GW221" s="531"/>
      <c r="GX221" s="531"/>
      <c r="GY221" s="531"/>
      <c r="GZ221" s="531"/>
      <c r="HA221" s="531"/>
      <c r="HB221" s="531"/>
      <c r="HC221" s="531"/>
      <c r="HD221" s="531"/>
      <c r="HE221" s="531"/>
      <c r="HF221" s="531"/>
      <c r="HG221" s="531"/>
      <c r="HH221" s="531"/>
      <c r="HI221" s="531"/>
      <c r="HJ221" s="531"/>
      <c r="HK221" s="531"/>
      <c r="HL221" s="531"/>
      <c r="HM221" s="531"/>
      <c r="HN221" s="531"/>
      <c r="HO221" s="531"/>
      <c r="HP221" s="531"/>
      <c r="HQ221" s="531"/>
      <c r="HR221" s="531"/>
      <c r="HS221" s="531"/>
      <c r="HT221" s="531"/>
      <c r="HU221" s="531"/>
      <c r="HV221" s="531"/>
      <c r="HW221" s="531"/>
      <c r="HX221" s="531"/>
      <c r="HY221" s="531"/>
      <c r="HZ221" s="531"/>
      <c r="IA221" s="531"/>
      <c r="IB221" s="531"/>
      <c r="IC221" s="531"/>
      <c r="ID221" s="531"/>
      <c r="IE221" s="531"/>
      <c r="IF221" s="531"/>
      <c r="IG221" s="531"/>
      <c r="IH221" s="531"/>
      <c r="II221" s="531"/>
      <c r="IJ221" s="531"/>
      <c r="IK221" s="531"/>
      <c r="IL221" s="531"/>
      <c r="IM221" s="531"/>
      <c r="IN221" s="531"/>
      <c r="IO221" s="531"/>
      <c r="IP221" s="531"/>
      <c r="IQ221" s="531"/>
      <c r="IR221" s="531"/>
      <c r="IS221" s="531"/>
      <c r="IT221" s="531"/>
      <c r="IU221" s="531"/>
      <c r="IV221" s="531"/>
      <c r="IW221" s="531"/>
      <c r="IX221" s="531"/>
      <c r="IY221" s="531"/>
      <c r="IZ221" s="531"/>
      <c r="JA221" s="531"/>
      <c r="JB221" s="531"/>
      <c r="JC221" s="531"/>
      <c r="JD221" s="531"/>
      <c r="JE221" s="531"/>
      <c r="JF221" s="531"/>
      <c r="JG221" s="531"/>
      <c r="JH221" s="531"/>
      <c r="JI221" s="531"/>
      <c r="JJ221" s="531"/>
      <c r="JK221" s="531"/>
      <c r="JL221" s="531"/>
      <c r="JM221" s="531"/>
      <c r="JN221" s="531"/>
      <c r="JO221" s="531"/>
      <c r="JP221" s="531"/>
      <c r="JQ221" s="531"/>
      <c r="JR221" s="531"/>
      <c r="JS221" s="531"/>
      <c r="JT221" s="531"/>
      <c r="JU221" s="531"/>
      <c r="JV221" s="531"/>
      <c r="JW221" s="531"/>
      <c r="JX221" s="531"/>
      <c r="JY221" s="531"/>
      <c r="JZ221" s="531"/>
      <c r="KA221" s="531"/>
      <c r="KB221" s="531"/>
      <c r="KC221" s="531"/>
      <c r="KD221" s="531"/>
      <c r="KE221" s="531"/>
      <c r="KF221" s="531"/>
      <c r="KG221" s="531"/>
      <c r="KH221" s="531"/>
      <c r="KI221" s="531"/>
      <c r="KJ221" s="531"/>
      <c r="KK221" s="531"/>
      <c r="KL221" s="531"/>
      <c r="KM221" s="531"/>
      <c r="KN221" s="531"/>
      <c r="KO221" s="531"/>
      <c r="KP221" s="531"/>
      <c r="KQ221" s="531"/>
      <c r="KR221" s="531"/>
      <c r="KS221" s="531"/>
      <c r="KT221" s="531"/>
      <c r="KU221" s="531"/>
      <c r="KV221" s="531"/>
      <c r="KW221" s="531"/>
      <c r="KX221" s="531"/>
      <c r="KY221" s="531"/>
      <c r="KZ221" s="531"/>
      <c r="LA221" s="531"/>
      <c r="LB221" s="531"/>
      <c r="LC221" s="531"/>
      <c r="LD221" s="531"/>
      <c r="LE221" s="531"/>
      <c r="LF221" s="531"/>
      <c r="LG221" s="531"/>
      <c r="LH221" s="531"/>
      <c r="LI221" s="531"/>
      <c r="LJ221" s="531"/>
      <c r="LK221" s="531"/>
      <c r="LL221" s="531"/>
      <c r="LM221" s="531"/>
      <c r="LN221" s="531"/>
      <c r="LO221" s="531"/>
      <c r="LP221" s="531"/>
      <c r="LQ221" s="531"/>
      <c r="LR221" s="531"/>
      <c r="LS221" s="531"/>
      <c r="LT221" s="531"/>
      <c r="LU221" s="531"/>
      <c r="LV221" s="531"/>
      <c r="LW221" s="531"/>
      <c r="LX221" s="531"/>
      <c r="LY221" s="531"/>
      <c r="LZ221" s="531"/>
      <c r="MA221" s="531"/>
      <c r="MB221" s="531"/>
      <c r="MC221" s="531"/>
      <c r="MD221" s="531"/>
      <c r="ME221" s="531"/>
      <c r="MF221" s="531"/>
      <c r="MG221" s="531"/>
      <c r="MH221" s="531"/>
      <c r="MI221" s="531"/>
      <c r="MJ221" s="531"/>
      <c r="MK221" s="531"/>
      <c r="ML221" s="531"/>
      <c r="MM221" s="531"/>
      <c r="MN221" s="531"/>
      <c r="MO221" s="531"/>
      <c r="MP221" s="531"/>
      <c r="MQ221" s="531"/>
      <c r="MR221" s="531"/>
      <c r="MS221" s="531"/>
      <c r="MT221" s="531"/>
      <c r="MU221" s="531"/>
      <c r="MV221" s="531"/>
      <c r="MW221" s="531"/>
      <c r="MX221" s="531"/>
      <c r="MY221" s="531"/>
      <c r="MZ221" s="531"/>
      <c r="NA221" s="531"/>
      <c r="NB221" s="531"/>
      <c r="NC221" s="531"/>
      <c r="ND221" s="531"/>
      <c r="NE221" s="531"/>
      <c r="NF221" s="531"/>
      <c r="NG221" s="531"/>
      <c r="NH221" s="531"/>
      <c r="NI221" s="531"/>
      <c r="NJ221" s="531"/>
      <c r="NK221" s="531"/>
      <c r="NL221" s="531"/>
      <c r="NM221" s="531"/>
      <c r="NN221" s="531"/>
      <c r="NO221" s="531"/>
      <c r="NP221" s="531"/>
      <c r="NQ221" s="531"/>
      <c r="NR221" s="531"/>
      <c r="NS221" s="531"/>
      <c r="NT221" s="531"/>
      <c r="NU221" s="531"/>
      <c r="NV221" s="531"/>
      <c r="NW221" s="531"/>
      <c r="NX221" s="531"/>
      <c r="NY221" s="531"/>
      <c r="NZ221" s="531"/>
      <c r="OA221" s="531"/>
      <c r="OB221" s="531"/>
      <c r="OC221" s="531"/>
      <c r="OD221" s="531"/>
      <c r="OE221" s="531"/>
      <c r="OF221" s="531"/>
      <c r="OG221" s="531"/>
      <c r="OH221" s="531"/>
      <c r="OI221" s="531"/>
      <c r="OJ221" s="531"/>
      <c r="OK221" s="531"/>
      <c r="OL221" s="531"/>
      <c r="OM221" s="531"/>
      <c r="ON221" s="531"/>
      <c r="OO221" s="531"/>
      <c r="OP221" s="531"/>
      <c r="OQ221" s="531"/>
      <c r="OR221" s="531"/>
      <c r="OS221" s="531"/>
      <c r="OT221" s="531"/>
      <c r="OU221" s="531"/>
      <c r="OV221" s="531"/>
      <c r="OW221" s="531"/>
      <c r="OX221" s="531"/>
      <c r="OY221" s="531"/>
      <c r="OZ221" s="531"/>
      <c r="PA221" s="531"/>
      <c r="PB221" s="531"/>
      <c r="PC221" s="531"/>
      <c r="PD221" s="531"/>
      <c r="PE221" s="531"/>
      <c r="PF221" s="531"/>
      <c r="PG221" s="531"/>
      <c r="PH221" s="531"/>
      <c r="PI221" s="531"/>
      <c r="PJ221" s="531"/>
      <c r="PK221" s="531"/>
      <c r="PL221" s="531"/>
      <c r="PM221" s="531"/>
      <c r="PN221" s="531"/>
      <c r="PO221" s="531"/>
      <c r="PP221" s="531"/>
      <c r="PQ221" s="531"/>
      <c r="PR221" s="531"/>
      <c r="PS221" s="531"/>
      <c r="PT221" s="531"/>
      <c r="PU221" s="531"/>
      <c r="PV221" s="531"/>
      <c r="PW221" s="531"/>
      <c r="PX221" s="531"/>
      <c r="PY221" s="531"/>
      <c r="PZ221" s="531"/>
      <c r="QA221" s="531"/>
      <c r="QB221" s="531"/>
      <c r="QC221" s="531"/>
      <c r="QD221" s="531"/>
      <c r="QE221" s="531"/>
      <c r="QF221" s="531"/>
      <c r="QG221" s="531"/>
      <c r="QH221" s="531"/>
      <c r="QI221" s="531"/>
      <c r="QJ221" s="531"/>
      <c r="QK221" s="531"/>
      <c r="QL221" s="531"/>
      <c r="QM221" s="531"/>
      <c r="QN221" s="531"/>
      <c r="QO221" s="531"/>
      <c r="QP221" s="531"/>
      <c r="QQ221" s="531"/>
      <c r="QR221" s="531"/>
      <c r="QS221" s="531"/>
      <c r="QT221" s="531"/>
      <c r="QU221" s="531"/>
      <c r="QV221" s="531"/>
      <c r="QW221" s="531"/>
      <c r="QX221" s="531"/>
      <c r="QY221" s="531"/>
      <c r="QZ221" s="531"/>
      <c r="RA221" s="531"/>
      <c r="RB221" s="531"/>
      <c r="RC221" s="531"/>
      <c r="RD221" s="531"/>
      <c r="RE221" s="531"/>
      <c r="RF221" s="531"/>
      <c r="RG221" s="531"/>
      <c r="RH221" s="531"/>
      <c r="RI221" s="531"/>
      <c r="RJ221" s="531"/>
      <c r="RK221" s="531"/>
      <c r="RL221" s="531"/>
      <c r="RM221" s="531"/>
      <c r="RN221" s="531"/>
      <c r="RO221" s="531"/>
      <c r="RP221" s="531"/>
      <c r="RQ221" s="531"/>
      <c r="RR221" s="531"/>
      <c r="RS221" s="531"/>
      <c r="RT221" s="531"/>
      <c r="RU221" s="531"/>
      <c r="RV221" s="531"/>
      <c r="RW221" s="531"/>
      <c r="RX221" s="531"/>
      <c r="RY221" s="531"/>
      <c r="RZ221" s="531"/>
      <c r="SA221" s="531"/>
      <c r="SB221" s="531"/>
      <c r="SC221" s="531"/>
      <c r="SD221" s="531"/>
      <c r="SE221" s="531"/>
      <c r="SF221" s="531"/>
      <c r="SG221" s="531"/>
      <c r="SH221" s="531"/>
      <c r="SI221" s="531"/>
      <c r="SJ221" s="531"/>
      <c r="SK221" s="531"/>
      <c r="SL221" s="531"/>
      <c r="SM221" s="531"/>
      <c r="SN221" s="531"/>
      <c r="SO221" s="531"/>
      <c r="SP221" s="531"/>
      <c r="SQ221" s="531"/>
      <c r="SR221" s="531"/>
      <c r="SS221" s="531"/>
      <c r="ST221" s="531"/>
      <c r="SU221" s="531"/>
      <c r="SV221" s="531"/>
      <c r="SW221" s="531"/>
      <c r="SX221" s="531"/>
      <c r="SY221" s="531"/>
      <c r="SZ221" s="531"/>
      <c r="TA221" s="531"/>
      <c r="TB221" s="531"/>
      <c r="TC221" s="531"/>
      <c r="TD221" s="531"/>
      <c r="TE221" s="531"/>
      <c r="TF221" s="531"/>
      <c r="TG221" s="531"/>
      <c r="TH221" s="531"/>
      <c r="TI221" s="531"/>
      <c r="TJ221" s="531"/>
      <c r="TK221" s="531"/>
      <c r="TL221" s="531"/>
      <c r="TM221" s="531"/>
      <c r="TN221" s="531"/>
      <c r="TO221" s="531"/>
      <c r="TP221" s="531"/>
      <c r="TQ221" s="531"/>
      <c r="TR221" s="531"/>
      <c r="TS221" s="531"/>
      <c r="TT221" s="531"/>
      <c r="TU221" s="531"/>
      <c r="TV221" s="531"/>
      <c r="TW221" s="531"/>
      <c r="TX221" s="531"/>
      <c r="TY221" s="531"/>
      <c r="TZ221" s="531"/>
      <c r="UA221" s="531"/>
      <c r="UB221" s="531"/>
      <c r="UC221" s="531"/>
      <c r="UD221" s="531"/>
      <c r="UE221" s="531"/>
      <c r="UF221" s="531"/>
      <c r="UG221" s="531"/>
      <c r="UH221" s="531"/>
      <c r="UI221" s="531"/>
      <c r="UJ221" s="531"/>
      <c r="UK221" s="531"/>
      <c r="UL221" s="531"/>
      <c r="UM221" s="531"/>
      <c r="UN221" s="531"/>
      <c r="UO221" s="531"/>
      <c r="UP221" s="531"/>
      <c r="UQ221" s="531"/>
      <c r="UR221" s="531"/>
      <c r="US221" s="531"/>
      <c r="UT221" s="531"/>
      <c r="UU221" s="531"/>
      <c r="UV221" s="531"/>
      <c r="UW221" s="531"/>
      <c r="UX221" s="531"/>
      <c r="UY221" s="531"/>
      <c r="UZ221" s="531"/>
      <c r="VA221" s="531"/>
      <c r="VB221" s="531"/>
      <c r="VC221" s="531"/>
      <c r="VD221" s="531"/>
      <c r="VE221" s="531"/>
      <c r="VF221" s="531"/>
      <c r="VG221" s="531"/>
      <c r="VH221" s="531"/>
      <c r="VI221" s="531"/>
      <c r="VJ221" s="531"/>
      <c r="VK221" s="531"/>
      <c r="VL221" s="531"/>
      <c r="VM221" s="531"/>
      <c r="VN221" s="531"/>
      <c r="VO221" s="531"/>
      <c r="VP221" s="531"/>
      <c r="VQ221" s="531"/>
      <c r="VR221" s="531"/>
      <c r="VS221" s="531"/>
      <c r="VT221" s="531"/>
      <c r="VU221" s="531"/>
      <c r="VV221" s="531"/>
      <c r="VW221" s="531"/>
      <c r="VX221" s="531"/>
      <c r="VY221" s="531"/>
      <c r="VZ221" s="531"/>
      <c r="WA221" s="531"/>
      <c r="WB221" s="531"/>
      <c r="WC221" s="531"/>
      <c r="WD221" s="531"/>
      <c r="WE221" s="531"/>
      <c r="WF221" s="531"/>
      <c r="WG221" s="531"/>
      <c r="WH221" s="531"/>
      <c r="WI221" s="531"/>
      <c r="WJ221" s="531"/>
      <c r="WK221" s="531"/>
      <c r="WL221" s="531"/>
      <c r="WM221" s="531"/>
      <c r="WN221" s="531"/>
      <c r="WO221" s="531"/>
      <c r="WP221" s="531"/>
      <c r="WQ221" s="531"/>
      <c r="WR221" s="531"/>
      <c r="WS221" s="531"/>
      <c r="WT221" s="531"/>
      <c r="WU221" s="531"/>
      <c r="WV221" s="531"/>
      <c r="WW221" s="531"/>
      <c r="WX221" s="531"/>
      <c r="WY221" s="531"/>
      <c r="WZ221" s="531"/>
      <c r="XA221" s="531"/>
      <c r="XB221" s="531"/>
      <c r="XC221" s="531"/>
      <c r="XD221" s="531"/>
      <c r="XE221" s="531"/>
      <c r="XF221" s="531"/>
      <c r="XG221" s="531"/>
      <c r="XH221" s="531"/>
      <c r="XI221" s="531"/>
      <c r="XJ221" s="531"/>
      <c r="XK221" s="531"/>
      <c r="XL221" s="531"/>
      <c r="XM221" s="531"/>
      <c r="XN221" s="531"/>
      <c r="XO221" s="531"/>
      <c r="XP221" s="531"/>
      <c r="XQ221" s="531"/>
      <c r="XR221" s="531"/>
      <c r="XS221" s="531"/>
      <c r="XT221" s="531"/>
      <c r="XU221" s="531"/>
      <c r="XV221" s="531"/>
      <c r="XW221" s="531"/>
      <c r="XX221" s="531"/>
      <c r="XY221" s="531"/>
      <c r="XZ221" s="531"/>
      <c r="YA221" s="531"/>
      <c r="YB221" s="531"/>
      <c r="YC221" s="531"/>
      <c r="YD221" s="531"/>
      <c r="YE221" s="531"/>
      <c r="YF221" s="531"/>
      <c r="YG221" s="531"/>
      <c r="YH221" s="531"/>
      <c r="YI221" s="531"/>
      <c r="YJ221" s="531"/>
      <c r="YK221" s="531"/>
      <c r="YL221" s="531"/>
      <c r="YM221" s="531"/>
      <c r="YN221" s="531"/>
      <c r="YO221" s="531"/>
      <c r="YP221" s="531"/>
      <c r="YQ221" s="531"/>
      <c r="YR221" s="531"/>
      <c r="YS221" s="531"/>
      <c r="YT221" s="531"/>
      <c r="YU221" s="531"/>
      <c r="YV221" s="531"/>
      <c r="YW221" s="531"/>
      <c r="YX221" s="531"/>
      <c r="YY221" s="531"/>
      <c r="YZ221" s="531"/>
      <c r="ZA221" s="531"/>
      <c r="ZB221" s="531"/>
      <c r="ZC221" s="531"/>
      <c r="ZD221" s="531"/>
      <c r="ZE221" s="531"/>
      <c r="ZF221" s="531"/>
      <c r="ZG221" s="531"/>
      <c r="ZH221" s="531"/>
      <c r="ZI221" s="531"/>
      <c r="ZJ221" s="531"/>
      <c r="ZK221" s="531"/>
      <c r="ZL221" s="531"/>
      <c r="ZM221" s="531"/>
      <c r="ZN221" s="531"/>
      <c r="ZO221" s="531"/>
      <c r="ZP221" s="531"/>
      <c r="ZQ221" s="531"/>
      <c r="ZR221" s="531"/>
      <c r="ZS221" s="531"/>
      <c r="ZT221" s="531"/>
      <c r="ZU221" s="531"/>
      <c r="ZV221" s="531"/>
      <c r="ZW221" s="531"/>
      <c r="ZX221" s="531"/>
      <c r="ZY221" s="531"/>
      <c r="ZZ221" s="531"/>
      <c r="AAA221" s="531"/>
      <c r="AAB221" s="531"/>
      <c r="AAC221" s="531"/>
      <c r="AAD221" s="531"/>
      <c r="AAE221" s="531"/>
      <c r="AAF221" s="531"/>
      <c r="AAG221" s="531"/>
      <c r="AAH221" s="531"/>
      <c r="AAI221" s="531"/>
      <c r="AAJ221" s="531"/>
      <c r="AAK221" s="531"/>
      <c r="AAL221" s="531"/>
      <c r="AAM221" s="531"/>
      <c r="AAN221" s="531"/>
      <c r="AAO221" s="531"/>
      <c r="AAP221" s="531"/>
      <c r="AAQ221" s="531"/>
      <c r="AAR221" s="531"/>
      <c r="AAS221" s="531"/>
      <c r="AAT221" s="531"/>
      <c r="AAU221" s="531"/>
      <c r="AAV221" s="531"/>
      <c r="AAW221" s="531"/>
      <c r="AAX221" s="531"/>
      <c r="AAY221" s="531"/>
      <c r="AAZ221" s="531"/>
      <c r="ABA221" s="531"/>
      <c r="ABB221" s="531"/>
      <c r="ABC221" s="531"/>
      <c r="ABD221" s="531"/>
      <c r="ABE221" s="531"/>
      <c r="ABF221" s="531"/>
      <c r="ABG221" s="531"/>
      <c r="ABH221" s="531"/>
      <c r="ABI221" s="531"/>
      <c r="ABJ221" s="531"/>
      <c r="ABK221" s="531"/>
      <c r="ABL221" s="531"/>
      <c r="ABM221" s="531"/>
      <c r="ABN221" s="531"/>
      <c r="ABO221" s="531"/>
      <c r="ABP221" s="531"/>
      <c r="ABQ221" s="531"/>
      <c r="ABR221" s="531"/>
      <c r="ABS221" s="531"/>
      <c r="ABT221" s="531"/>
      <c r="ABU221" s="531"/>
      <c r="ABV221" s="531"/>
      <c r="ABW221" s="531"/>
      <c r="ABX221" s="531"/>
      <c r="ABY221" s="531"/>
      <c r="ABZ221" s="531"/>
      <c r="ACA221" s="531"/>
      <c r="ACB221" s="531"/>
      <c r="ACC221" s="531"/>
      <c r="ACD221" s="531"/>
      <c r="ACE221" s="531"/>
      <c r="ACF221" s="531"/>
      <c r="ACG221" s="531"/>
      <c r="ACH221" s="531"/>
      <c r="ACI221" s="531"/>
      <c r="ACJ221" s="531"/>
      <c r="ACK221" s="531"/>
      <c r="ACL221" s="531"/>
      <c r="ACM221" s="531"/>
      <c r="ACN221" s="531"/>
      <c r="ACO221" s="531"/>
      <c r="ACP221" s="531"/>
      <c r="ACQ221" s="531"/>
      <c r="ACR221" s="531"/>
      <c r="ACS221" s="531"/>
      <c r="ACT221" s="531"/>
      <c r="ACU221" s="531"/>
      <c r="ACV221" s="531"/>
      <c r="ACW221" s="531"/>
      <c r="ACX221" s="531"/>
      <c r="ACY221" s="531"/>
      <c r="ACZ221" s="531"/>
      <c r="ADA221" s="531"/>
      <c r="ADB221" s="531"/>
      <c r="ADC221" s="531"/>
      <c r="ADD221" s="531"/>
      <c r="ADE221" s="531"/>
      <c r="ADF221" s="531"/>
      <c r="ADG221" s="531"/>
      <c r="ADH221" s="531"/>
      <c r="ADI221" s="531"/>
      <c r="ADJ221" s="531"/>
      <c r="ADK221" s="531"/>
      <c r="ADL221" s="531"/>
      <c r="ADM221" s="531"/>
      <c r="ADN221" s="531"/>
      <c r="ADO221" s="531"/>
      <c r="ADP221" s="531"/>
      <c r="ADQ221" s="531"/>
      <c r="ADR221" s="531"/>
      <c r="ADS221" s="531"/>
      <c r="ADT221" s="531"/>
      <c r="ADU221" s="531"/>
      <c r="ADV221" s="531"/>
      <c r="ADW221" s="531"/>
      <c r="ADX221" s="531"/>
      <c r="ADY221" s="531"/>
      <c r="ADZ221" s="531"/>
      <c r="AEA221" s="531"/>
      <c r="AEB221" s="531"/>
      <c r="AEC221" s="531"/>
      <c r="AED221" s="531"/>
      <c r="AEE221" s="531"/>
      <c r="AEF221" s="531"/>
      <c r="AEG221" s="531"/>
      <c r="AEH221" s="531"/>
      <c r="AEI221" s="531"/>
      <c r="AEJ221" s="531"/>
      <c r="AEK221" s="531"/>
      <c r="AEL221" s="531"/>
      <c r="AEM221" s="531"/>
      <c r="AEN221" s="531"/>
      <c r="AEO221" s="531"/>
      <c r="AEP221" s="531"/>
      <c r="AEQ221" s="531"/>
      <c r="AER221" s="531"/>
      <c r="AES221" s="531"/>
      <c r="AET221" s="531"/>
      <c r="AEU221" s="531"/>
      <c r="AEV221" s="531"/>
      <c r="AEW221" s="531"/>
      <c r="AEX221" s="531"/>
      <c r="AEY221" s="531"/>
      <c r="AEZ221" s="531"/>
      <c r="AFA221" s="531"/>
      <c r="AFB221" s="531"/>
      <c r="AFC221" s="531"/>
      <c r="AFD221" s="531"/>
      <c r="AFE221" s="531"/>
      <c r="AFF221" s="531"/>
      <c r="AFG221" s="531"/>
      <c r="AFH221" s="531"/>
      <c r="AFI221" s="531"/>
      <c r="AFJ221" s="531"/>
      <c r="AFK221" s="531"/>
      <c r="AFL221" s="531"/>
      <c r="AFM221" s="531"/>
      <c r="AFN221" s="531"/>
      <c r="AFO221" s="531"/>
      <c r="AFP221" s="531"/>
      <c r="AFQ221" s="531"/>
      <c r="AFR221" s="531"/>
      <c r="AFS221" s="531"/>
      <c r="AFT221" s="531"/>
      <c r="AFU221" s="531"/>
      <c r="AFV221" s="531"/>
      <c r="AFW221" s="531"/>
      <c r="AFX221" s="531"/>
      <c r="AFY221" s="531"/>
      <c r="AFZ221" s="531"/>
      <c r="AGA221" s="531"/>
      <c r="AGB221" s="531"/>
      <c r="AGC221" s="531"/>
      <c r="AGD221" s="531"/>
      <c r="AGE221" s="531"/>
      <c r="AGF221" s="531"/>
      <c r="AGG221" s="531"/>
      <c r="AGH221" s="531"/>
      <c r="AGI221" s="531"/>
      <c r="AGJ221" s="531"/>
      <c r="AGK221" s="531"/>
      <c r="AGL221" s="531"/>
      <c r="AGM221" s="531"/>
      <c r="AGN221" s="531"/>
      <c r="AGO221" s="531"/>
      <c r="AGP221" s="531"/>
      <c r="AGQ221" s="531"/>
      <c r="AGR221" s="531"/>
      <c r="AGS221" s="531"/>
      <c r="AGT221" s="531"/>
      <c r="AGU221" s="531"/>
      <c r="AGV221" s="531"/>
      <c r="AGW221" s="531"/>
      <c r="AGX221" s="531"/>
      <c r="AGY221" s="531"/>
      <c r="AGZ221" s="531"/>
      <c r="AHA221" s="531"/>
      <c r="AHB221" s="531"/>
      <c r="AHC221" s="531"/>
      <c r="AHD221" s="531"/>
      <c r="AHE221" s="531"/>
      <c r="AHF221" s="531"/>
      <c r="AHG221" s="531"/>
      <c r="AHH221" s="531"/>
      <c r="AHI221" s="531"/>
      <c r="AHJ221" s="531"/>
      <c r="AHK221" s="531"/>
      <c r="AHL221" s="531"/>
      <c r="AHM221" s="531"/>
      <c r="AHN221" s="531"/>
      <c r="AHO221" s="531"/>
      <c r="AHP221" s="531"/>
      <c r="AHQ221" s="531"/>
      <c r="AHR221" s="531"/>
      <c r="AHS221" s="531"/>
      <c r="AHT221" s="531"/>
      <c r="AHU221" s="531"/>
      <c r="AHV221" s="531"/>
      <c r="AHW221" s="531"/>
      <c r="AHX221" s="531"/>
      <c r="AHY221" s="531"/>
      <c r="AHZ221" s="531"/>
      <c r="AIA221" s="531"/>
      <c r="AIB221" s="531"/>
      <c r="AIC221" s="531"/>
      <c r="AID221" s="531"/>
      <c r="AIE221" s="531"/>
      <c r="AIF221" s="531"/>
      <c r="AIG221" s="531"/>
      <c r="AIH221" s="531"/>
      <c r="AII221" s="531"/>
      <c r="AIJ221" s="531"/>
      <c r="AIK221" s="531"/>
      <c r="AIL221" s="531"/>
      <c r="AIM221" s="531"/>
      <c r="AIN221" s="531"/>
      <c r="AIO221" s="531"/>
      <c r="AIP221" s="531"/>
      <c r="AIQ221" s="531"/>
      <c r="AIR221" s="531"/>
      <c r="AIS221" s="531"/>
      <c r="AIT221" s="531"/>
      <c r="AIU221" s="531"/>
      <c r="AIV221" s="531"/>
      <c r="AIW221" s="531"/>
      <c r="AIX221" s="531"/>
      <c r="AIY221" s="531"/>
      <c r="AIZ221" s="531"/>
      <c r="AJA221" s="531"/>
      <c r="AJB221" s="531"/>
      <c r="AJC221" s="531"/>
      <c r="AJD221" s="531"/>
      <c r="AJE221" s="531"/>
      <c r="AJF221" s="531"/>
      <c r="AJG221" s="531"/>
      <c r="AJH221" s="531"/>
      <c r="AJI221" s="531"/>
      <c r="AJJ221" s="531"/>
      <c r="AJK221" s="531"/>
      <c r="AJL221" s="531"/>
      <c r="AJM221" s="531"/>
      <c r="AJN221" s="531"/>
      <c r="AJO221" s="531"/>
      <c r="AJP221" s="531"/>
      <c r="AJQ221" s="531"/>
      <c r="AJR221" s="531"/>
      <c r="AJS221" s="531"/>
      <c r="AJT221" s="531"/>
      <c r="AJU221" s="531"/>
      <c r="AJV221" s="531"/>
      <c r="AJW221" s="531"/>
      <c r="AJX221" s="531"/>
      <c r="AJY221" s="531"/>
      <c r="AJZ221" s="531"/>
      <c r="AKA221" s="531"/>
      <c r="AKB221" s="531"/>
      <c r="AKC221" s="531"/>
      <c r="AKD221" s="531"/>
      <c r="AKE221" s="531"/>
      <c r="AKF221" s="531"/>
      <c r="AKG221" s="531"/>
      <c r="AKH221" s="531"/>
      <c r="AKI221" s="531"/>
      <c r="AKJ221" s="531"/>
      <c r="AKK221" s="531"/>
      <c r="AKL221" s="531"/>
      <c r="AKM221" s="531"/>
      <c r="AKN221" s="531"/>
      <c r="AKO221" s="531"/>
      <c r="AKP221" s="531"/>
      <c r="AKQ221" s="531"/>
      <c r="AKR221" s="531"/>
      <c r="AKS221" s="531"/>
      <c r="AKT221" s="531"/>
      <c r="AKU221" s="531"/>
      <c r="AKV221" s="531"/>
      <c r="AKW221" s="531"/>
      <c r="AKX221" s="531"/>
      <c r="AKY221" s="531"/>
      <c r="AKZ221" s="531"/>
      <c r="ALA221" s="531"/>
      <c r="ALB221" s="531"/>
      <c r="ALC221" s="531"/>
      <c r="ALD221" s="531"/>
      <c r="ALE221" s="531"/>
      <c r="ALF221" s="531"/>
      <c r="ALG221" s="531"/>
      <c r="ALH221" s="531"/>
      <c r="ALI221" s="531"/>
      <c r="ALJ221" s="531"/>
      <c r="ALK221" s="531"/>
      <c r="ALL221" s="531"/>
      <c r="ALM221" s="531"/>
      <c r="ALN221" s="531"/>
      <c r="ALO221" s="531"/>
      <c r="ALP221" s="531"/>
      <c r="ALQ221" s="531"/>
      <c r="ALR221" s="531"/>
      <c r="ALS221" s="531"/>
      <c r="ALT221" s="531"/>
      <c r="ALU221" s="531"/>
      <c r="ALV221" s="531"/>
      <c r="ALW221" s="531"/>
      <c r="ALX221" s="531"/>
      <c r="ALY221" s="531"/>
      <c r="ALZ221" s="531"/>
      <c r="AMA221" s="531"/>
      <c r="AMB221" s="531"/>
      <c r="AMC221" s="531"/>
      <c r="AMD221" s="531"/>
      <c r="AME221" s="531"/>
      <c r="AMF221" s="531"/>
      <c r="AMG221" s="531"/>
      <c r="AMH221" s="531"/>
      <c r="AMI221" s="531"/>
      <c r="AMJ221" s="531"/>
      <c r="AMK221" s="531"/>
      <c r="AML221" s="531"/>
      <c r="AMM221" s="531"/>
      <c r="AMN221" s="531"/>
      <c r="AMO221" s="531"/>
      <c r="AMP221" s="531"/>
      <c r="AMQ221" s="531"/>
      <c r="AMR221" s="531"/>
      <c r="AMS221" s="531"/>
      <c r="AMT221" s="531"/>
      <c r="AMU221" s="531"/>
      <c r="AMV221" s="531"/>
      <c r="AMW221" s="531"/>
      <c r="AMX221" s="531"/>
      <c r="AMY221" s="531"/>
      <c r="AMZ221" s="531"/>
      <c r="ANA221" s="531"/>
      <c r="ANB221" s="531"/>
      <c r="ANC221" s="531"/>
      <c r="AND221" s="531"/>
      <c r="ANE221" s="531"/>
      <c r="ANF221" s="531"/>
      <c r="ANG221" s="531"/>
      <c r="ANH221" s="531"/>
      <c r="ANI221" s="531"/>
      <c r="ANJ221" s="531"/>
      <c r="ANK221" s="531"/>
      <c r="ANL221" s="531"/>
      <c r="ANM221" s="531"/>
      <c r="ANN221" s="531"/>
      <c r="ANO221" s="531"/>
      <c r="ANP221" s="531"/>
      <c r="ANQ221" s="531"/>
      <c r="ANR221" s="531"/>
      <c r="ANS221" s="531"/>
      <c r="ANT221" s="531"/>
      <c r="ANU221" s="531"/>
      <c r="ANV221" s="531"/>
      <c r="ANW221" s="531"/>
      <c r="ANX221" s="531"/>
      <c r="ANY221" s="531"/>
      <c r="ANZ221" s="531"/>
      <c r="AOA221" s="531"/>
      <c r="AOB221" s="531"/>
      <c r="AOC221" s="531"/>
      <c r="AOD221" s="531"/>
      <c r="AOE221" s="531"/>
      <c r="AOF221" s="531"/>
      <c r="AOG221" s="531"/>
      <c r="AOH221" s="531"/>
      <c r="AOI221" s="531"/>
      <c r="AOJ221" s="531"/>
      <c r="AOK221" s="531"/>
      <c r="AOL221" s="531"/>
      <c r="AOM221" s="531"/>
      <c r="AON221" s="531"/>
      <c r="AOO221" s="531"/>
      <c r="AOP221" s="531"/>
      <c r="AOQ221" s="531"/>
      <c r="AOR221" s="531"/>
      <c r="AOS221" s="531"/>
      <c r="AOT221" s="531"/>
      <c r="AOU221" s="531"/>
      <c r="AOV221" s="531"/>
      <c r="AOW221" s="531"/>
      <c r="AOX221" s="531"/>
      <c r="AOY221" s="531"/>
      <c r="AOZ221" s="531"/>
      <c r="APA221" s="531"/>
      <c r="APB221" s="531"/>
      <c r="APC221" s="531"/>
      <c r="APD221" s="531"/>
      <c r="APE221" s="531"/>
      <c r="APF221" s="531"/>
      <c r="APG221" s="531"/>
      <c r="APH221" s="531"/>
      <c r="API221" s="531"/>
      <c r="APJ221" s="531"/>
      <c r="APK221" s="531"/>
      <c r="APL221" s="531"/>
      <c r="APM221" s="531"/>
      <c r="APN221" s="531"/>
      <c r="APO221" s="531"/>
      <c r="APP221" s="531"/>
      <c r="APQ221" s="531"/>
      <c r="APR221" s="531"/>
      <c r="APS221" s="531"/>
      <c r="APT221" s="531"/>
      <c r="APU221" s="531"/>
      <c r="APV221" s="531"/>
      <c r="APW221" s="531"/>
      <c r="APX221" s="531"/>
      <c r="APY221" s="531"/>
      <c r="APZ221" s="531"/>
      <c r="AQA221" s="531"/>
      <c r="AQB221" s="531"/>
      <c r="AQC221" s="531"/>
      <c r="AQD221" s="531"/>
      <c r="AQE221" s="531"/>
      <c r="AQF221" s="531"/>
      <c r="AQG221" s="531"/>
      <c r="AQH221" s="531"/>
      <c r="AQI221" s="531"/>
      <c r="AQJ221" s="531"/>
      <c r="AQK221" s="531"/>
      <c r="AQL221" s="531"/>
      <c r="AQM221" s="531"/>
      <c r="AQN221" s="531"/>
      <c r="AQO221" s="531"/>
      <c r="AQP221" s="531"/>
      <c r="AQQ221" s="531"/>
      <c r="AQR221" s="531"/>
      <c r="AQS221" s="531"/>
      <c r="AQT221" s="531"/>
      <c r="AQU221" s="531"/>
      <c r="AQV221" s="531"/>
      <c r="AQW221" s="531"/>
      <c r="AQX221" s="531"/>
      <c r="AQY221" s="531"/>
      <c r="AQZ221" s="531"/>
      <c r="ARA221" s="531"/>
      <c r="ARB221" s="531"/>
      <c r="ARC221" s="531"/>
      <c r="ARD221" s="531"/>
      <c r="ARE221" s="531"/>
      <c r="ARF221" s="531"/>
      <c r="ARG221" s="531"/>
      <c r="ARH221" s="531"/>
      <c r="ARI221" s="531"/>
      <c r="ARJ221" s="531"/>
      <c r="ARK221" s="531"/>
      <c r="ARL221" s="531"/>
      <c r="ARM221" s="531"/>
      <c r="ARN221" s="531"/>
      <c r="ARO221" s="531"/>
      <c r="ARP221" s="531"/>
      <c r="ARQ221" s="531"/>
      <c r="ARR221" s="531"/>
      <c r="ARS221" s="531"/>
      <c r="ART221" s="531"/>
      <c r="ARU221" s="531"/>
      <c r="ARV221" s="531"/>
      <c r="ARW221" s="531"/>
      <c r="ARX221" s="531"/>
      <c r="ARY221" s="531"/>
      <c r="ARZ221" s="531"/>
      <c r="ASA221" s="531"/>
      <c r="ASB221" s="531"/>
      <c r="ASC221" s="531"/>
      <c r="ASD221" s="531"/>
      <c r="ASE221" s="531"/>
      <c r="ASF221" s="531"/>
      <c r="ASG221" s="531"/>
      <c r="ASH221" s="531"/>
      <c r="ASI221" s="531"/>
      <c r="ASJ221" s="531"/>
      <c r="ASK221" s="531"/>
      <c r="ASL221" s="531"/>
      <c r="ASM221" s="531"/>
      <c r="ASN221" s="531"/>
      <c r="ASO221" s="531"/>
      <c r="ASP221" s="531"/>
      <c r="ASQ221" s="531"/>
      <c r="ASR221" s="531"/>
      <c r="ASS221" s="531"/>
      <c r="AST221" s="531"/>
      <c r="ASU221" s="531"/>
      <c r="ASV221" s="531"/>
      <c r="ASW221" s="531"/>
      <c r="ASX221" s="531"/>
      <c r="ASY221" s="531"/>
      <c r="ASZ221" s="531"/>
      <c r="ATA221" s="531"/>
      <c r="ATB221" s="531"/>
      <c r="ATC221" s="531"/>
      <c r="ATD221" s="531"/>
      <c r="ATE221" s="531"/>
      <c r="ATF221" s="531"/>
      <c r="ATG221" s="531"/>
      <c r="ATH221" s="531"/>
      <c r="ATI221" s="531"/>
      <c r="ATJ221" s="531"/>
      <c r="ATK221" s="531"/>
      <c r="ATL221" s="531"/>
      <c r="ATM221" s="531"/>
      <c r="ATN221" s="531"/>
      <c r="ATO221" s="531"/>
      <c r="ATP221" s="531"/>
      <c r="ATQ221" s="531"/>
      <c r="ATR221" s="531"/>
      <c r="ATS221" s="531"/>
      <c r="ATT221" s="531"/>
      <c r="ATU221" s="531"/>
      <c r="ATV221" s="531"/>
      <c r="ATW221" s="531"/>
      <c r="ATX221" s="531"/>
      <c r="ATY221" s="531"/>
      <c r="ATZ221" s="531"/>
      <c r="AUA221" s="531"/>
      <c r="AUB221" s="531"/>
      <c r="AUC221" s="531"/>
      <c r="AUD221" s="531"/>
      <c r="AUE221" s="531"/>
      <c r="AUF221" s="531"/>
      <c r="AUG221" s="531"/>
      <c r="AUH221" s="531"/>
      <c r="AUI221" s="531"/>
      <c r="AUJ221" s="531"/>
      <c r="AUK221" s="531"/>
      <c r="AUL221" s="531"/>
      <c r="AUM221" s="531"/>
      <c r="AUN221" s="531"/>
      <c r="AUO221" s="531"/>
      <c r="AUP221" s="531"/>
      <c r="AUQ221" s="531"/>
      <c r="AUR221" s="531"/>
      <c r="AUS221" s="531"/>
      <c r="AUT221" s="531"/>
      <c r="AUU221" s="531"/>
      <c r="AUV221" s="531"/>
      <c r="AUW221" s="531"/>
      <c r="AUX221" s="531"/>
      <c r="AUY221" s="531"/>
      <c r="AUZ221" s="531"/>
      <c r="AVA221" s="531"/>
      <c r="AVB221" s="531"/>
      <c r="AVC221" s="531"/>
      <c r="AVD221" s="531"/>
      <c r="AVE221" s="531"/>
      <c r="AVF221" s="531"/>
      <c r="AVG221" s="531"/>
      <c r="AVH221" s="531"/>
      <c r="AVI221" s="531"/>
      <c r="AVJ221" s="531"/>
      <c r="AVK221" s="531"/>
      <c r="AVL221" s="531"/>
      <c r="AVM221" s="531"/>
      <c r="AVN221" s="531"/>
      <c r="AVO221" s="531"/>
      <c r="AVP221" s="531"/>
      <c r="AVQ221" s="531"/>
      <c r="AVR221" s="531"/>
      <c r="AVS221" s="531"/>
      <c r="AVT221" s="531"/>
      <c r="AVU221" s="531"/>
      <c r="AVV221" s="531"/>
      <c r="AVW221" s="531"/>
      <c r="AVX221" s="531"/>
      <c r="AVY221" s="531"/>
      <c r="AVZ221" s="531"/>
      <c r="AWA221" s="531"/>
      <c r="AWB221" s="531"/>
      <c r="AWC221" s="531"/>
      <c r="AWD221" s="531"/>
      <c r="AWE221" s="531"/>
      <c r="AWF221" s="531"/>
      <c r="AWG221" s="531"/>
      <c r="AWH221" s="531"/>
      <c r="AWI221" s="531"/>
      <c r="AWJ221" s="531"/>
      <c r="AWK221" s="531"/>
      <c r="AWL221" s="531"/>
      <c r="AWM221" s="531"/>
      <c r="AWN221" s="531"/>
      <c r="AWO221" s="531"/>
      <c r="AWP221" s="531"/>
      <c r="AWQ221" s="531"/>
      <c r="AWR221" s="531"/>
      <c r="AWS221" s="531"/>
      <c r="AWT221" s="531"/>
      <c r="AWU221" s="531"/>
      <c r="AWV221" s="531"/>
      <c r="AWW221" s="531"/>
      <c r="AWX221" s="531"/>
      <c r="AWY221" s="531"/>
      <c r="AWZ221" s="531"/>
      <c r="AXA221" s="531"/>
      <c r="AXB221" s="531"/>
      <c r="AXC221" s="531"/>
      <c r="AXD221" s="531"/>
      <c r="AXE221" s="531"/>
      <c r="AXF221" s="531"/>
      <c r="AXG221" s="531"/>
      <c r="AXH221" s="531"/>
      <c r="AXI221" s="531"/>
      <c r="AXJ221" s="531"/>
    </row>
    <row r="222" spans="1:1310" s="532" customFormat="1" ht="23.25" customHeight="1">
      <c r="A222" s="533"/>
      <c r="B222" s="6073" t="s">
        <v>938</v>
      </c>
      <c r="C222" s="6073"/>
      <c r="D222" s="6073"/>
      <c r="E222" s="6073"/>
      <c r="F222" s="535"/>
      <c r="G222" s="6073" t="s">
        <v>939</v>
      </c>
      <c r="H222" s="6073"/>
      <c r="I222" s="6073"/>
      <c r="J222" s="535"/>
      <c r="K222" s="6076"/>
      <c r="L222" s="6076"/>
      <c r="M222" s="6076"/>
      <c r="N222" s="535"/>
      <c r="O222" s="6073" t="s">
        <v>940</v>
      </c>
      <c r="P222" s="6073"/>
      <c r="Q222" s="535"/>
      <c r="R222" s="529"/>
      <c r="S222" s="529"/>
      <c r="T222" s="529"/>
      <c r="U222" s="529"/>
      <c r="V222" s="529"/>
      <c r="W222" s="529"/>
      <c r="X222" s="529"/>
      <c r="Y222" s="529"/>
      <c r="Z222" s="529"/>
      <c r="AA222" s="529"/>
      <c r="AB222" s="529"/>
      <c r="AC222" s="529"/>
      <c r="AD222" s="530"/>
      <c r="AE222" s="530"/>
      <c r="AF222" s="530"/>
      <c r="AG222" s="530"/>
      <c r="AH222" s="530"/>
      <c r="AI222" s="530"/>
      <c r="AJ222" s="530"/>
      <c r="AK222" s="530"/>
      <c r="AL222" s="530"/>
      <c r="AM222" s="530"/>
      <c r="AN222" s="530"/>
      <c r="AO222" s="530"/>
      <c r="AP222" s="530"/>
      <c r="AQ222" s="530"/>
      <c r="AR222" s="530"/>
      <c r="AS222" s="530"/>
      <c r="AT222" s="530"/>
      <c r="AU222" s="530"/>
      <c r="AV222" s="531"/>
      <c r="AW222" s="531"/>
      <c r="AX222" s="531"/>
      <c r="AY222" s="531"/>
      <c r="AZ222" s="531"/>
      <c r="BA222" s="531"/>
      <c r="BB222" s="531"/>
      <c r="BC222" s="531"/>
      <c r="BD222" s="531"/>
      <c r="BE222" s="531"/>
      <c r="BF222" s="531"/>
      <c r="BG222" s="531"/>
      <c r="BH222" s="531"/>
      <c r="BI222" s="531"/>
      <c r="BJ222" s="531"/>
      <c r="BK222" s="531"/>
      <c r="BL222" s="531"/>
      <c r="BM222" s="531"/>
      <c r="BN222" s="531"/>
      <c r="BO222" s="531"/>
      <c r="BP222" s="531"/>
      <c r="BQ222" s="531"/>
      <c r="BR222" s="531"/>
      <c r="BS222" s="531"/>
      <c r="BT222" s="531"/>
      <c r="BU222" s="531"/>
      <c r="BV222" s="531"/>
      <c r="BW222" s="531"/>
      <c r="BX222" s="531"/>
      <c r="BY222" s="531"/>
      <c r="BZ222" s="531"/>
      <c r="CA222" s="531"/>
      <c r="CB222" s="531"/>
      <c r="CC222" s="531"/>
      <c r="CD222" s="531"/>
      <c r="CE222" s="531"/>
      <c r="CF222" s="531"/>
      <c r="CG222" s="531"/>
      <c r="CH222" s="531"/>
      <c r="CI222" s="531"/>
      <c r="CJ222" s="531"/>
      <c r="CK222" s="531"/>
      <c r="CL222" s="531"/>
      <c r="CM222" s="531"/>
      <c r="CN222" s="531"/>
      <c r="CO222" s="531"/>
      <c r="CP222" s="531"/>
      <c r="CQ222" s="531"/>
      <c r="CR222" s="531"/>
      <c r="CS222" s="531"/>
      <c r="CT222" s="531"/>
      <c r="CU222" s="531"/>
      <c r="CV222" s="531"/>
      <c r="CW222" s="531"/>
      <c r="CX222" s="531"/>
      <c r="CY222" s="531"/>
      <c r="CZ222" s="531"/>
      <c r="DA222" s="531"/>
      <c r="DB222" s="531"/>
      <c r="DC222" s="531"/>
      <c r="DD222" s="531"/>
      <c r="DE222" s="531"/>
      <c r="DF222" s="531"/>
      <c r="DG222" s="531"/>
      <c r="DH222" s="531"/>
      <c r="DI222" s="531"/>
      <c r="DJ222" s="531"/>
      <c r="DK222" s="531"/>
      <c r="DL222" s="531"/>
      <c r="DM222" s="531"/>
      <c r="DN222" s="531"/>
      <c r="DO222" s="531"/>
      <c r="DP222" s="531"/>
      <c r="DQ222" s="531"/>
      <c r="DR222" s="531"/>
      <c r="DS222" s="531"/>
      <c r="DT222" s="531"/>
      <c r="DU222" s="531"/>
      <c r="DV222" s="531"/>
      <c r="DW222" s="531"/>
      <c r="DX222" s="531"/>
      <c r="DY222" s="531"/>
      <c r="DZ222" s="531"/>
      <c r="EA222" s="531"/>
      <c r="EB222" s="531"/>
      <c r="EC222" s="531"/>
      <c r="ED222" s="531"/>
      <c r="EE222" s="531"/>
      <c r="EF222" s="531"/>
      <c r="EG222" s="531"/>
      <c r="EH222" s="531"/>
      <c r="EI222" s="531"/>
      <c r="EJ222" s="531"/>
      <c r="EK222" s="531"/>
      <c r="EL222" s="531"/>
      <c r="EM222" s="531"/>
      <c r="EN222" s="531"/>
      <c r="EO222" s="531"/>
      <c r="EP222" s="531"/>
      <c r="EQ222" s="531"/>
      <c r="ER222" s="531"/>
      <c r="ES222" s="531"/>
      <c r="ET222" s="531"/>
      <c r="EU222" s="531"/>
      <c r="EV222" s="531"/>
      <c r="EW222" s="531"/>
      <c r="EX222" s="531"/>
      <c r="EY222" s="531"/>
      <c r="EZ222" s="531"/>
      <c r="FA222" s="531"/>
      <c r="FB222" s="531"/>
      <c r="FC222" s="531"/>
      <c r="FD222" s="531"/>
      <c r="FE222" s="531"/>
      <c r="FF222" s="531"/>
      <c r="FG222" s="531"/>
      <c r="FH222" s="531"/>
      <c r="FI222" s="531"/>
      <c r="FJ222" s="531"/>
      <c r="FK222" s="531"/>
      <c r="FL222" s="531"/>
      <c r="FM222" s="531"/>
      <c r="FN222" s="531"/>
      <c r="FO222" s="531"/>
      <c r="FP222" s="531"/>
      <c r="FQ222" s="531"/>
      <c r="FR222" s="531"/>
      <c r="FS222" s="531"/>
      <c r="FT222" s="531"/>
      <c r="FU222" s="531"/>
      <c r="FV222" s="531"/>
      <c r="FW222" s="531"/>
      <c r="FX222" s="531"/>
      <c r="FY222" s="531"/>
      <c r="FZ222" s="531"/>
      <c r="GA222" s="531"/>
      <c r="GB222" s="531"/>
      <c r="GC222" s="531"/>
      <c r="GD222" s="531"/>
      <c r="GE222" s="531"/>
      <c r="GF222" s="531"/>
      <c r="GG222" s="531"/>
      <c r="GH222" s="531"/>
      <c r="GI222" s="531"/>
      <c r="GJ222" s="531"/>
      <c r="GK222" s="531"/>
      <c r="GL222" s="531"/>
      <c r="GM222" s="531"/>
      <c r="GN222" s="531"/>
      <c r="GO222" s="531"/>
      <c r="GP222" s="531"/>
      <c r="GQ222" s="531"/>
      <c r="GR222" s="531"/>
      <c r="GS222" s="531"/>
      <c r="GT222" s="531"/>
      <c r="GU222" s="531"/>
      <c r="GV222" s="531"/>
      <c r="GW222" s="531"/>
      <c r="GX222" s="531"/>
      <c r="GY222" s="531"/>
      <c r="GZ222" s="531"/>
      <c r="HA222" s="531"/>
      <c r="HB222" s="531"/>
      <c r="HC222" s="531"/>
      <c r="HD222" s="531"/>
      <c r="HE222" s="531"/>
      <c r="HF222" s="531"/>
      <c r="HG222" s="531"/>
      <c r="HH222" s="531"/>
      <c r="HI222" s="531"/>
      <c r="HJ222" s="531"/>
      <c r="HK222" s="531"/>
      <c r="HL222" s="531"/>
      <c r="HM222" s="531"/>
      <c r="HN222" s="531"/>
      <c r="HO222" s="531"/>
      <c r="HP222" s="531"/>
      <c r="HQ222" s="531"/>
      <c r="HR222" s="531"/>
      <c r="HS222" s="531"/>
      <c r="HT222" s="531"/>
      <c r="HU222" s="531"/>
      <c r="HV222" s="531"/>
      <c r="HW222" s="531"/>
      <c r="HX222" s="531"/>
      <c r="HY222" s="531"/>
      <c r="HZ222" s="531"/>
      <c r="IA222" s="531"/>
      <c r="IB222" s="531"/>
      <c r="IC222" s="531"/>
      <c r="ID222" s="531"/>
      <c r="IE222" s="531"/>
      <c r="IF222" s="531"/>
      <c r="IG222" s="531"/>
      <c r="IH222" s="531"/>
      <c r="II222" s="531"/>
      <c r="IJ222" s="531"/>
      <c r="IK222" s="531"/>
      <c r="IL222" s="531"/>
      <c r="IM222" s="531"/>
      <c r="IN222" s="531"/>
      <c r="IO222" s="531"/>
      <c r="IP222" s="531"/>
      <c r="IQ222" s="531"/>
      <c r="IR222" s="531"/>
      <c r="IS222" s="531"/>
      <c r="IT222" s="531"/>
      <c r="IU222" s="531"/>
      <c r="IV222" s="531"/>
      <c r="IW222" s="531"/>
      <c r="IX222" s="531"/>
      <c r="IY222" s="531"/>
      <c r="IZ222" s="531"/>
      <c r="JA222" s="531"/>
      <c r="JB222" s="531"/>
      <c r="JC222" s="531"/>
      <c r="JD222" s="531"/>
      <c r="JE222" s="531"/>
      <c r="JF222" s="531"/>
      <c r="JG222" s="531"/>
      <c r="JH222" s="531"/>
      <c r="JI222" s="531"/>
      <c r="JJ222" s="531"/>
      <c r="JK222" s="531"/>
      <c r="JL222" s="531"/>
      <c r="JM222" s="531"/>
      <c r="JN222" s="531"/>
      <c r="JO222" s="531"/>
      <c r="JP222" s="531"/>
      <c r="JQ222" s="531"/>
      <c r="JR222" s="531"/>
      <c r="JS222" s="531"/>
      <c r="JT222" s="531"/>
      <c r="JU222" s="531"/>
      <c r="JV222" s="531"/>
      <c r="JW222" s="531"/>
      <c r="JX222" s="531"/>
      <c r="JY222" s="531"/>
      <c r="JZ222" s="531"/>
      <c r="KA222" s="531"/>
      <c r="KB222" s="531"/>
      <c r="KC222" s="531"/>
      <c r="KD222" s="531"/>
      <c r="KE222" s="531"/>
      <c r="KF222" s="531"/>
      <c r="KG222" s="531"/>
      <c r="KH222" s="531"/>
      <c r="KI222" s="531"/>
      <c r="KJ222" s="531"/>
      <c r="KK222" s="531"/>
      <c r="KL222" s="531"/>
      <c r="KM222" s="531"/>
      <c r="KN222" s="531"/>
      <c r="KO222" s="531"/>
      <c r="KP222" s="531"/>
      <c r="KQ222" s="531"/>
      <c r="KR222" s="531"/>
      <c r="KS222" s="531"/>
      <c r="KT222" s="531"/>
      <c r="KU222" s="531"/>
      <c r="KV222" s="531"/>
      <c r="KW222" s="531"/>
      <c r="KX222" s="531"/>
      <c r="KY222" s="531"/>
      <c r="KZ222" s="531"/>
      <c r="LA222" s="531"/>
      <c r="LB222" s="531"/>
      <c r="LC222" s="531"/>
      <c r="LD222" s="531"/>
      <c r="LE222" s="531"/>
      <c r="LF222" s="531"/>
      <c r="LG222" s="531"/>
      <c r="LH222" s="531"/>
      <c r="LI222" s="531"/>
      <c r="LJ222" s="531"/>
      <c r="LK222" s="531"/>
      <c r="LL222" s="531"/>
      <c r="LM222" s="531"/>
      <c r="LN222" s="531"/>
      <c r="LO222" s="531"/>
      <c r="LP222" s="531"/>
      <c r="LQ222" s="531"/>
      <c r="LR222" s="531"/>
      <c r="LS222" s="531"/>
      <c r="LT222" s="531"/>
      <c r="LU222" s="531"/>
      <c r="LV222" s="531"/>
      <c r="LW222" s="531"/>
      <c r="LX222" s="531"/>
      <c r="LY222" s="531"/>
      <c r="LZ222" s="531"/>
      <c r="MA222" s="531"/>
      <c r="MB222" s="531"/>
      <c r="MC222" s="531"/>
      <c r="MD222" s="531"/>
      <c r="ME222" s="531"/>
      <c r="MF222" s="531"/>
      <c r="MG222" s="531"/>
      <c r="MH222" s="531"/>
      <c r="MI222" s="531"/>
      <c r="MJ222" s="531"/>
      <c r="MK222" s="531"/>
      <c r="ML222" s="531"/>
      <c r="MM222" s="531"/>
      <c r="MN222" s="531"/>
      <c r="MO222" s="531"/>
      <c r="MP222" s="531"/>
      <c r="MQ222" s="531"/>
      <c r="MR222" s="531"/>
      <c r="MS222" s="531"/>
      <c r="MT222" s="531"/>
      <c r="MU222" s="531"/>
      <c r="MV222" s="531"/>
      <c r="MW222" s="531"/>
      <c r="MX222" s="531"/>
      <c r="MY222" s="531"/>
      <c r="MZ222" s="531"/>
      <c r="NA222" s="531"/>
      <c r="NB222" s="531"/>
      <c r="NC222" s="531"/>
      <c r="ND222" s="531"/>
      <c r="NE222" s="531"/>
      <c r="NF222" s="531"/>
      <c r="NG222" s="531"/>
      <c r="NH222" s="531"/>
      <c r="NI222" s="531"/>
      <c r="NJ222" s="531"/>
      <c r="NK222" s="531"/>
      <c r="NL222" s="531"/>
      <c r="NM222" s="531"/>
      <c r="NN222" s="531"/>
      <c r="NO222" s="531"/>
      <c r="NP222" s="531"/>
      <c r="NQ222" s="531"/>
      <c r="NR222" s="531"/>
      <c r="NS222" s="531"/>
      <c r="NT222" s="531"/>
      <c r="NU222" s="531"/>
      <c r="NV222" s="531"/>
      <c r="NW222" s="531"/>
      <c r="NX222" s="531"/>
      <c r="NY222" s="531"/>
      <c r="NZ222" s="531"/>
      <c r="OA222" s="531"/>
      <c r="OB222" s="531"/>
      <c r="OC222" s="531"/>
      <c r="OD222" s="531"/>
      <c r="OE222" s="531"/>
      <c r="OF222" s="531"/>
      <c r="OG222" s="531"/>
      <c r="OH222" s="531"/>
      <c r="OI222" s="531"/>
      <c r="OJ222" s="531"/>
      <c r="OK222" s="531"/>
      <c r="OL222" s="531"/>
      <c r="OM222" s="531"/>
      <c r="ON222" s="531"/>
      <c r="OO222" s="531"/>
      <c r="OP222" s="531"/>
      <c r="OQ222" s="531"/>
      <c r="OR222" s="531"/>
      <c r="OS222" s="531"/>
      <c r="OT222" s="531"/>
      <c r="OU222" s="531"/>
      <c r="OV222" s="531"/>
      <c r="OW222" s="531"/>
      <c r="OX222" s="531"/>
      <c r="OY222" s="531"/>
      <c r="OZ222" s="531"/>
      <c r="PA222" s="531"/>
      <c r="PB222" s="531"/>
      <c r="PC222" s="531"/>
      <c r="PD222" s="531"/>
      <c r="PE222" s="531"/>
      <c r="PF222" s="531"/>
      <c r="PG222" s="531"/>
      <c r="PH222" s="531"/>
      <c r="PI222" s="531"/>
      <c r="PJ222" s="531"/>
      <c r="PK222" s="531"/>
      <c r="PL222" s="531"/>
      <c r="PM222" s="531"/>
      <c r="PN222" s="531"/>
      <c r="PO222" s="531"/>
      <c r="PP222" s="531"/>
      <c r="PQ222" s="531"/>
      <c r="PR222" s="531"/>
      <c r="PS222" s="531"/>
      <c r="PT222" s="531"/>
      <c r="PU222" s="531"/>
      <c r="PV222" s="531"/>
      <c r="PW222" s="531"/>
      <c r="PX222" s="531"/>
      <c r="PY222" s="531"/>
      <c r="PZ222" s="531"/>
      <c r="QA222" s="531"/>
      <c r="QB222" s="531"/>
      <c r="QC222" s="531"/>
      <c r="QD222" s="531"/>
      <c r="QE222" s="531"/>
      <c r="QF222" s="531"/>
      <c r="QG222" s="531"/>
      <c r="QH222" s="531"/>
      <c r="QI222" s="531"/>
      <c r="QJ222" s="531"/>
      <c r="QK222" s="531"/>
      <c r="QL222" s="531"/>
      <c r="QM222" s="531"/>
      <c r="QN222" s="531"/>
      <c r="QO222" s="531"/>
      <c r="QP222" s="531"/>
      <c r="QQ222" s="531"/>
      <c r="QR222" s="531"/>
      <c r="QS222" s="531"/>
      <c r="QT222" s="531"/>
      <c r="QU222" s="531"/>
      <c r="QV222" s="531"/>
      <c r="QW222" s="531"/>
      <c r="QX222" s="531"/>
      <c r="QY222" s="531"/>
      <c r="QZ222" s="531"/>
      <c r="RA222" s="531"/>
      <c r="RB222" s="531"/>
      <c r="RC222" s="531"/>
      <c r="RD222" s="531"/>
      <c r="RE222" s="531"/>
      <c r="RF222" s="531"/>
      <c r="RG222" s="531"/>
      <c r="RH222" s="531"/>
      <c r="RI222" s="531"/>
      <c r="RJ222" s="531"/>
      <c r="RK222" s="531"/>
      <c r="RL222" s="531"/>
      <c r="RM222" s="531"/>
      <c r="RN222" s="531"/>
      <c r="RO222" s="531"/>
      <c r="RP222" s="531"/>
      <c r="RQ222" s="531"/>
      <c r="RR222" s="531"/>
      <c r="RS222" s="531"/>
      <c r="RT222" s="531"/>
      <c r="RU222" s="531"/>
      <c r="RV222" s="531"/>
      <c r="RW222" s="531"/>
      <c r="RX222" s="531"/>
      <c r="RY222" s="531"/>
      <c r="RZ222" s="531"/>
      <c r="SA222" s="531"/>
      <c r="SB222" s="531"/>
      <c r="SC222" s="531"/>
      <c r="SD222" s="531"/>
      <c r="SE222" s="531"/>
      <c r="SF222" s="531"/>
      <c r="SG222" s="531"/>
      <c r="SH222" s="531"/>
      <c r="SI222" s="531"/>
      <c r="SJ222" s="531"/>
      <c r="SK222" s="531"/>
      <c r="SL222" s="531"/>
      <c r="SM222" s="531"/>
      <c r="SN222" s="531"/>
      <c r="SO222" s="531"/>
      <c r="SP222" s="531"/>
      <c r="SQ222" s="531"/>
      <c r="SR222" s="531"/>
      <c r="SS222" s="531"/>
      <c r="ST222" s="531"/>
      <c r="SU222" s="531"/>
      <c r="SV222" s="531"/>
      <c r="SW222" s="531"/>
      <c r="SX222" s="531"/>
      <c r="SY222" s="531"/>
      <c r="SZ222" s="531"/>
      <c r="TA222" s="531"/>
      <c r="TB222" s="531"/>
      <c r="TC222" s="531"/>
      <c r="TD222" s="531"/>
      <c r="TE222" s="531"/>
      <c r="TF222" s="531"/>
      <c r="TG222" s="531"/>
      <c r="TH222" s="531"/>
      <c r="TI222" s="531"/>
      <c r="TJ222" s="531"/>
      <c r="TK222" s="531"/>
      <c r="TL222" s="531"/>
      <c r="TM222" s="531"/>
      <c r="TN222" s="531"/>
      <c r="TO222" s="531"/>
      <c r="TP222" s="531"/>
      <c r="TQ222" s="531"/>
      <c r="TR222" s="531"/>
      <c r="TS222" s="531"/>
      <c r="TT222" s="531"/>
      <c r="TU222" s="531"/>
      <c r="TV222" s="531"/>
      <c r="TW222" s="531"/>
      <c r="TX222" s="531"/>
      <c r="TY222" s="531"/>
      <c r="TZ222" s="531"/>
      <c r="UA222" s="531"/>
      <c r="UB222" s="531"/>
      <c r="UC222" s="531"/>
      <c r="UD222" s="531"/>
      <c r="UE222" s="531"/>
      <c r="UF222" s="531"/>
      <c r="UG222" s="531"/>
      <c r="UH222" s="531"/>
      <c r="UI222" s="531"/>
      <c r="UJ222" s="531"/>
      <c r="UK222" s="531"/>
      <c r="UL222" s="531"/>
      <c r="UM222" s="531"/>
      <c r="UN222" s="531"/>
      <c r="UO222" s="531"/>
      <c r="UP222" s="531"/>
      <c r="UQ222" s="531"/>
      <c r="UR222" s="531"/>
      <c r="US222" s="531"/>
      <c r="UT222" s="531"/>
      <c r="UU222" s="531"/>
      <c r="UV222" s="531"/>
      <c r="UW222" s="531"/>
      <c r="UX222" s="531"/>
      <c r="UY222" s="531"/>
      <c r="UZ222" s="531"/>
      <c r="VA222" s="531"/>
      <c r="VB222" s="531"/>
      <c r="VC222" s="531"/>
      <c r="VD222" s="531"/>
      <c r="VE222" s="531"/>
      <c r="VF222" s="531"/>
      <c r="VG222" s="531"/>
      <c r="VH222" s="531"/>
      <c r="VI222" s="531"/>
      <c r="VJ222" s="531"/>
      <c r="VK222" s="531"/>
      <c r="VL222" s="531"/>
      <c r="VM222" s="531"/>
      <c r="VN222" s="531"/>
      <c r="VO222" s="531"/>
      <c r="VP222" s="531"/>
      <c r="VQ222" s="531"/>
      <c r="VR222" s="531"/>
      <c r="VS222" s="531"/>
      <c r="VT222" s="531"/>
      <c r="VU222" s="531"/>
      <c r="VV222" s="531"/>
      <c r="VW222" s="531"/>
      <c r="VX222" s="531"/>
      <c r="VY222" s="531"/>
      <c r="VZ222" s="531"/>
      <c r="WA222" s="531"/>
      <c r="WB222" s="531"/>
      <c r="WC222" s="531"/>
      <c r="WD222" s="531"/>
      <c r="WE222" s="531"/>
      <c r="WF222" s="531"/>
      <c r="WG222" s="531"/>
      <c r="WH222" s="531"/>
      <c r="WI222" s="531"/>
      <c r="WJ222" s="531"/>
      <c r="WK222" s="531"/>
      <c r="WL222" s="531"/>
      <c r="WM222" s="531"/>
      <c r="WN222" s="531"/>
      <c r="WO222" s="531"/>
      <c r="WP222" s="531"/>
      <c r="WQ222" s="531"/>
      <c r="WR222" s="531"/>
      <c r="WS222" s="531"/>
      <c r="WT222" s="531"/>
      <c r="WU222" s="531"/>
      <c r="WV222" s="531"/>
      <c r="WW222" s="531"/>
      <c r="WX222" s="531"/>
      <c r="WY222" s="531"/>
      <c r="WZ222" s="531"/>
      <c r="XA222" s="531"/>
      <c r="XB222" s="531"/>
      <c r="XC222" s="531"/>
      <c r="XD222" s="531"/>
      <c r="XE222" s="531"/>
      <c r="XF222" s="531"/>
      <c r="XG222" s="531"/>
      <c r="XH222" s="531"/>
      <c r="XI222" s="531"/>
      <c r="XJ222" s="531"/>
      <c r="XK222" s="531"/>
      <c r="XL222" s="531"/>
      <c r="XM222" s="531"/>
      <c r="XN222" s="531"/>
      <c r="XO222" s="531"/>
      <c r="XP222" s="531"/>
      <c r="XQ222" s="531"/>
      <c r="XR222" s="531"/>
      <c r="XS222" s="531"/>
      <c r="XT222" s="531"/>
      <c r="XU222" s="531"/>
      <c r="XV222" s="531"/>
      <c r="XW222" s="531"/>
      <c r="XX222" s="531"/>
      <c r="XY222" s="531"/>
      <c r="XZ222" s="531"/>
      <c r="YA222" s="531"/>
      <c r="YB222" s="531"/>
      <c r="YC222" s="531"/>
      <c r="YD222" s="531"/>
      <c r="YE222" s="531"/>
      <c r="YF222" s="531"/>
      <c r="YG222" s="531"/>
      <c r="YH222" s="531"/>
      <c r="YI222" s="531"/>
      <c r="YJ222" s="531"/>
      <c r="YK222" s="531"/>
      <c r="YL222" s="531"/>
      <c r="YM222" s="531"/>
      <c r="YN222" s="531"/>
      <c r="YO222" s="531"/>
      <c r="YP222" s="531"/>
      <c r="YQ222" s="531"/>
      <c r="YR222" s="531"/>
      <c r="YS222" s="531"/>
      <c r="YT222" s="531"/>
      <c r="YU222" s="531"/>
      <c r="YV222" s="531"/>
      <c r="YW222" s="531"/>
      <c r="YX222" s="531"/>
      <c r="YY222" s="531"/>
      <c r="YZ222" s="531"/>
      <c r="ZA222" s="531"/>
      <c r="ZB222" s="531"/>
      <c r="ZC222" s="531"/>
      <c r="ZD222" s="531"/>
      <c r="ZE222" s="531"/>
      <c r="ZF222" s="531"/>
      <c r="ZG222" s="531"/>
      <c r="ZH222" s="531"/>
      <c r="ZI222" s="531"/>
      <c r="ZJ222" s="531"/>
      <c r="ZK222" s="531"/>
      <c r="ZL222" s="531"/>
      <c r="ZM222" s="531"/>
      <c r="ZN222" s="531"/>
      <c r="ZO222" s="531"/>
      <c r="ZP222" s="531"/>
      <c r="ZQ222" s="531"/>
      <c r="ZR222" s="531"/>
      <c r="ZS222" s="531"/>
      <c r="ZT222" s="531"/>
      <c r="ZU222" s="531"/>
      <c r="ZV222" s="531"/>
      <c r="ZW222" s="531"/>
      <c r="ZX222" s="531"/>
      <c r="ZY222" s="531"/>
      <c r="ZZ222" s="531"/>
      <c r="AAA222" s="531"/>
      <c r="AAB222" s="531"/>
      <c r="AAC222" s="531"/>
      <c r="AAD222" s="531"/>
      <c r="AAE222" s="531"/>
      <c r="AAF222" s="531"/>
      <c r="AAG222" s="531"/>
      <c r="AAH222" s="531"/>
      <c r="AAI222" s="531"/>
      <c r="AAJ222" s="531"/>
      <c r="AAK222" s="531"/>
      <c r="AAL222" s="531"/>
      <c r="AAM222" s="531"/>
      <c r="AAN222" s="531"/>
      <c r="AAO222" s="531"/>
      <c r="AAP222" s="531"/>
      <c r="AAQ222" s="531"/>
      <c r="AAR222" s="531"/>
      <c r="AAS222" s="531"/>
      <c r="AAT222" s="531"/>
      <c r="AAU222" s="531"/>
      <c r="AAV222" s="531"/>
      <c r="AAW222" s="531"/>
      <c r="AAX222" s="531"/>
      <c r="AAY222" s="531"/>
      <c r="AAZ222" s="531"/>
      <c r="ABA222" s="531"/>
      <c r="ABB222" s="531"/>
      <c r="ABC222" s="531"/>
      <c r="ABD222" s="531"/>
      <c r="ABE222" s="531"/>
      <c r="ABF222" s="531"/>
      <c r="ABG222" s="531"/>
      <c r="ABH222" s="531"/>
      <c r="ABI222" s="531"/>
      <c r="ABJ222" s="531"/>
      <c r="ABK222" s="531"/>
      <c r="ABL222" s="531"/>
      <c r="ABM222" s="531"/>
      <c r="ABN222" s="531"/>
      <c r="ABO222" s="531"/>
      <c r="ABP222" s="531"/>
      <c r="ABQ222" s="531"/>
      <c r="ABR222" s="531"/>
      <c r="ABS222" s="531"/>
      <c r="ABT222" s="531"/>
      <c r="ABU222" s="531"/>
      <c r="ABV222" s="531"/>
      <c r="ABW222" s="531"/>
      <c r="ABX222" s="531"/>
      <c r="ABY222" s="531"/>
      <c r="ABZ222" s="531"/>
      <c r="ACA222" s="531"/>
      <c r="ACB222" s="531"/>
      <c r="ACC222" s="531"/>
      <c r="ACD222" s="531"/>
      <c r="ACE222" s="531"/>
      <c r="ACF222" s="531"/>
      <c r="ACG222" s="531"/>
      <c r="ACH222" s="531"/>
      <c r="ACI222" s="531"/>
      <c r="ACJ222" s="531"/>
      <c r="ACK222" s="531"/>
      <c r="ACL222" s="531"/>
      <c r="ACM222" s="531"/>
      <c r="ACN222" s="531"/>
      <c r="ACO222" s="531"/>
      <c r="ACP222" s="531"/>
      <c r="ACQ222" s="531"/>
      <c r="ACR222" s="531"/>
      <c r="ACS222" s="531"/>
      <c r="ACT222" s="531"/>
      <c r="ACU222" s="531"/>
      <c r="ACV222" s="531"/>
      <c r="ACW222" s="531"/>
      <c r="ACX222" s="531"/>
      <c r="ACY222" s="531"/>
      <c r="ACZ222" s="531"/>
      <c r="ADA222" s="531"/>
      <c r="ADB222" s="531"/>
      <c r="ADC222" s="531"/>
      <c r="ADD222" s="531"/>
      <c r="ADE222" s="531"/>
      <c r="ADF222" s="531"/>
      <c r="ADG222" s="531"/>
      <c r="ADH222" s="531"/>
      <c r="ADI222" s="531"/>
      <c r="ADJ222" s="531"/>
      <c r="ADK222" s="531"/>
      <c r="ADL222" s="531"/>
      <c r="ADM222" s="531"/>
      <c r="ADN222" s="531"/>
      <c r="ADO222" s="531"/>
      <c r="ADP222" s="531"/>
      <c r="ADQ222" s="531"/>
      <c r="ADR222" s="531"/>
      <c r="ADS222" s="531"/>
      <c r="ADT222" s="531"/>
      <c r="ADU222" s="531"/>
      <c r="ADV222" s="531"/>
      <c r="ADW222" s="531"/>
      <c r="ADX222" s="531"/>
      <c r="ADY222" s="531"/>
      <c r="ADZ222" s="531"/>
      <c r="AEA222" s="531"/>
      <c r="AEB222" s="531"/>
      <c r="AEC222" s="531"/>
      <c r="AED222" s="531"/>
      <c r="AEE222" s="531"/>
      <c r="AEF222" s="531"/>
      <c r="AEG222" s="531"/>
      <c r="AEH222" s="531"/>
      <c r="AEI222" s="531"/>
      <c r="AEJ222" s="531"/>
      <c r="AEK222" s="531"/>
      <c r="AEL222" s="531"/>
      <c r="AEM222" s="531"/>
      <c r="AEN222" s="531"/>
      <c r="AEO222" s="531"/>
      <c r="AEP222" s="531"/>
      <c r="AEQ222" s="531"/>
      <c r="AER222" s="531"/>
      <c r="AES222" s="531"/>
      <c r="AET222" s="531"/>
      <c r="AEU222" s="531"/>
      <c r="AEV222" s="531"/>
      <c r="AEW222" s="531"/>
      <c r="AEX222" s="531"/>
      <c r="AEY222" s="531"/>
      <c r="AEZ222" s="531"/>
      <c r="AFA222" s="531"/>
      <c r="AFB222" s="531"/>
      <c r="AFC222" s="531"/>
      <c r="AFD222" s="531"/>
      <c r="AFE222" s="531"/>
      <c r="AFF222" s="531"/>
      <c r="AFG222" s="531"/>
      <c r="AFH222" s="531"/>
      <c r="AFI222" s="531"/>
      <c r="AFJ222" s="531"/>
      <c r="AFK222" s="531"/>
      <c r="AFL222" s="531"/>
      <c r="AFM222" s="531"/>
      <c r="AFN222" s="531"/>
      <c r="AFO222" s="531"/>
      <c r="AFP222" s="531"/>
      <c r="AFQ222" s="531"/>
      <c r="AFR222" s="531"/>
      <c r="AFS222" s="531"/>
      <c r="AFT222" s="531"/>
      <c r="AFU222" s="531"/>
      <c r="AFV222" s="531"/>
      <c r="AFW222" s="531"/>
      <c r="AFX222" s="531"/>
      <c r="AFY222" s="531"/>
      <c r="AFZ222" s="531"/>
      <c r="AGA222" s="531"/>
      <c r="AGB222" s="531"/>
      <c r="AGC222" s="531"/>
      <c r="AGD222" s="531"/>
      <c r="AGE222" s="531"/>
      <c r="AGF222" s="531"/>
      <c r="AGG222" s="531"/>
      <c r="AGH222" s="531"/>
      <c r="AGI222" s="531"/>
      <c r="AGJ222" s="531"/>
      <c r="AGK222" s="531"/>
      <c r="AGL222" s="531"/>
      <c r="AGM222" s="531"/>
      <c r="AGN222" s="531"/>
      <c r="AGO222" s="531"/>
      <c r="AGP222" s="531"/>
      <c r="AGQ222" s="531"/>
      <c r="AGR222" s="531"/>
      <c r="AGS222" s="531"/>
      <c r="AGT222" s="531"/>
      <c r="AGU222" s="531"/>
      <c r="AGV222" s="531"/>
      <c r="AGW222" s="531"/>
      <c r="AGX222" s="531"/>
      <c r="AGY222" s="531"/>
      <c r="AGZ222" s="531"/>
      <c r="AHA222" s="531"/>
      <c r="AHB222" s="531"/>
      <c r="AHC222" s="531"/>
      <c r="AHD222" s="531"/>
      <c r="AHE222" s="531"/>
      <c r="AHF222" s="531"/>
      <c r="AHG222" s="531"/>
      <c r="AHH222" s="531"/>
      <c r="AHI222" s="531"/>
      <c r="AHJ222" s="531"/>
      <c r="AHK222" s="531"/>
      <c r="AHL222" s="531"/>
      <c r="AHM222" s="531"/>
      <c r="AHN222" s="531"/>
      <c r="AHO222" s="531"/>
      <c r="AHP222" s="531"/>
      <c r="AHQ222" s="531"/>
      <c r="AHR222" s="531"/>
      <c r="AHS222" s="531"/>
      <c r="AHT222" s="531"/>
      <c r="AHU222" s="531"/>
      <c r="AHV222" s="531"/>
      <c r="AHW222" s="531"/>
      <c r="AHX222" s="531"/>
      <c r="AHY222" s="531"/>
      <c r="AHZ222" s="531"/>
      <c r="AIA222" s="531"/>
      <c r="AIB222" s="531"/>
      <c r="AIC222" s="531"/>
      <c r="AID222" s="531"/>
      <c r="AIE222" s="531"/>
      <c r="AIF222" s="531"/>
      <c r="AIG222" s="531"/>
      <c r="AIH222" s="531"/>
      <c r="AII222" s="531"/>
      <c r="AIJ222" s="531"/>
      <c r="AIK222" s="531"/>
      <c r="AIL222" s="531"/>
      <c r="AIM222" s="531"/>
      <c r="AIN222" s="531"/>
      <c r="AIO222" s="531"/>
      <c r="AIP222" s="531"/>
      <c r="AIQ222" s="531"/>
      <c r="AIR222" s="531"/>
      <c r="AIS222" s="531"/>
      <c r="AIT222" s="531"/>
      <c r="AIU222" s="531"/>
      <c r="AIV222" s="531"/>
      <c r="AIW222" s="531"/>
      <c r="AIX222" s="531"/>
      <c r="AIY222" s="531"/>
      <c r="AIZ222" s="531"/>
      <c r="AJA222" s="531"/>
      <c r="AJB222" s="531"/>
      <c r="AJC222" s="531"/>
      <c r="AJD222" s="531"/>
      <c r="AJE222" s="531"/>
      <c r="AJF222" s="531"/>
      <c r="AJG222" s="531"/>
      <c r="AJH222" s="531"/>
      <c r="AJI222" s="531"/>
      <c r="AJJ222" s="531"/>
      <c r="AJK222" s="531"/>
      <c r="AJL222" s="531"/>
      <c r="AJM222" s="531"/>
      <c r="AJN222" s="531"/>
      <c r="AJO222" s="531"/>
      <c r="AJP222" s="531"/>
      <c r="AJQ222" s="531"/>
      <c r="AJR222" s="531"/>
      <c r="AJS222" s="531"/>
      <c r="AJT222" s="531"/>
      <c r="AJU222" s="531"/>
      <c r="AJV222" s="531"/>
      <c r="AJW222" s="531"/>
      <c r="AJX222" s="531"/>
      <c r="AJY222" s="531"/>
      <c r="AJZ222" s="531"/>
      <c r="AKA222" s="531"/>
      <c r="AKB222" s="531"/>
      <c r="AKC222" s="531"/>
      <c r="AKD222" s="531"/>
      <c r="AKE222" s="531"/>
      <c r="AKF222" s="531"/>
      <c r="AKG222" s="531"/>
      <c r="AKH222" s="531"/>
      <c r="AKI222" s="531"/>
      <c r="AKJ222" s="531"/>
      <c r="AKK222" s="531"/>
      <c r="AKL222" s="531"/>
      <c r="AKM222" s="531"/>
      <c r="AKN222" s="531"/>
      <c r="AKO222" s="531"/>
      <c r="AKP222" s="531"/>
      <c r="AKQ222" s="531"/>
      <c r="AKR222" s="531"/>
      <c r="AKS222" s="531"/>
      <c r="AKT222" s="531"/>
      <c r="AKU222" s="531"/>
      <c r="AKV222" s="531"/>
      <c r="AKW222" s="531"/>
      <c r="AKX222" s="531"/>
      <c r="AKY222" s="531"/>
      <c r="AKZ222" s="531"/>
      <c r="ALA222" s="531"/>
      <c r="ALB222" s="531"/>
      <c r="ALC222" s="531"/>
      <c r="ALD222" s="531"/>
      <c r="ALE222" s="531"/>
      <c r="ALF222" s="531"/>
      <c r="ALG222" s="531"/>
      <c r="ALH222" s="531"/>
      <c r="ALI222" s="531"/>
      <c r="ALJ222" s="531"/>
      <c r="ALK222" s="531"/>
      <c r="ALL222" s="531"/>
      <c r="ALM222" s="531"/>
      <c r="ALN222" s="531"/>
      <c r="ALO222" s="531"/>
      <c r="ALP222" s="531"/>
      <c r="ALQ222" s="531"/>
      <c r="ALR222" s="531"/>
      <c r="ALS222" s="531"/>
      <c r="ALT222" s="531"/>
      <c r="ALU222" s="531"/>
      <c r="ALV222" s="531"/>
      <c r="ALW222" s="531"/>
      <c r="ALX222" s="531"/>
      <c r="ALY222" s="531"/>
      <c r="ALZ222" s="531"/>
      <c r="AMA222" s="531"/>
      <c r="AMB222" s="531"/>
      <c r="AMC222" s="531"/>
      <c r="AMD222" s="531"/>
      <c r="AME222" s="531"/>
      <c r="AMF222" s="531"/>
      <c r="AMG222" s="531"/>
      <c r="AMH222" s="531"/>
      <c r="AMI222" s="531"/>
      <c r="AMJ222" s="531"/>
      <c r="AMK222" s="531"/>
      <c r="AML222" s="531"/>
      <c r="AMM222" s="531"/>
      <c r="AMN222" s="531"/>
      <c r="AMO222" s="531"/>
      <c r="AMP222" s="531"/>
      <c r="AMQ222" s="531"/>
      <c r="AMR222" s="531"/>
      <c r="AMS222" s="531"/>
      <c r="AMT222" s="531"/>
      <c r="AMU222" s="531"/>
      <c r="AMV222" s="531"/>
      <c r="AMW222" s="531"/>
      <c r="AMX222" s="531"/>
      <c r="AMY222" s="531"/>
      <c r="AMZ222" s="531"/>
      <c r="ANA222" s="531"/>
      <c r="ANB222" s="531"/>
      <c r="ANC222" s="531"/>
      <c r="AND222" s="531"/>
      <c r="ANE222" s="531"/>
      <c r="ANF222" s="531"/>
      <c r="ANG222" s="531"/>
      <c r="ANH222" s="531"/>
      <c r="ANI222" s="531"/>
      <c r="ANJ222" s="531"/>
      <c r="ANK222" s="531"/>
      <c r="ANL222" s="531"/>
      <c r="ANM222" s="531"/>
      <c r="ANN222" s="531"/>
      <c r="ANO222" s="531"/>
      <c r="ANP222" s="531"/>
      <c r="ANQ222" s="531"/>
      <c r="ANR222" s="531"/>
      <c r="ANS222" s="531"/>
      <c r="ANT222" s="531"/>
      <c r="ANU222" s="531"/>
      <c r="ANV222" s="531"/>
      <c r="ANW222" s="531"/>
      <c r="ANX222" s="531"/>
      <c r="ANY222" s="531"/>
      <c r="ANZ222" s="531"/>
      <c r="AOA222" s="531"/>
      <c r="AOB222" s="531"/>
      <c r="AOC222" s="531"/>
      <c r="AOD222" s="531"/>
      <c r="AOE222" s="531"/>
      <c r="AOF222" s="531"/>
      <c r="AOG222" s="531"/>
      <c r="AOH222" s="531"/>
      <c r="AOI222" s="531"/>
      <c r="AOJ222" s="531"/>
      <c r="AOK222" s="531"/>
      <c r="AOL222" s="531"/>
      <c r="AOM222" s="531"/>
      <c r="AON222" s="531"/>
      <c r="AOO222" s="531"/>
      <c r="AOP222" s="531"/>
      <c r="AOQ222" s="531"/>
      <c r="AOR222" s="531"/>
      <c r="AOS222" s="531"/>
      <c r="AOT222" s="531"/>
      <c r="AOU222" s="531"/>
      <c r="AOV222" s="531"/>
      <c r="AOW222" s="531"/>
      <c r="AOX222" s="531"/>
      <c r="AOY222" s="531"/>
      <c r="AOZ222" s="531"/>
      <c r="APA222" s="531"/>
      <c r="APB222" s="531"/>
      <c r="APC222" s="531"/>
      <c r="APD222" s="531"/>
      <c r="APE222" s="531"/>
      <c r="APF222" s="531"/>
      <c r="APG222" s="531"/>
      <c r="APH222" s="531"/>
      <c r="API222" s="531"/>
      <c r="APJ222" s="531"/>
      <c r="APK222" s="531"/>
      <c r="APL222" s="531"/>
      <c r="APM222" s="531"/>
      <c r="APN222" s="531"/>
      <c r="APO222" s="531"/>
      <c r="APP222" s="531"/>
      <c r="APQ222" s="531"/>
      <c r="APR222" s="531"/>
      <c r="APS222" s="531"/>
      <c r="APT222" s="531"/>
      <c r="APU222" s="531"/>
      <c r="APV222" s="531"/>
      <c r="APW222" s="531"/>
      <c r="APX222" s="531"/>
      <c r="APY222" s="531"/>
      <c r="APZ222" s="531"/>
      <c r="AQA222" s="531"/>
      <c r="AQB222" s="531"/>
      <c r="AQC222" s="531"/>
      <c r="AQD222" s="531"/>
      <c r="AQE222" s="531"/>
      <c r="AQF222" s="531"/>
      <c r="AQG222" s="531"/>
      <c r="AQH222" s="531"/>
      <c r="AQI222" s="531"/>
      <c r="AQJ222" s="531"/>
      <c r="AQK222" s="531"/>
      <c r="AQL222" s="531"/>
      <c r="AQM222" s="531"/>
      <c r="AQN222" s="531"/>
      <c r="AQO222" s="531"/>
      <c r="AQP222" s="531"/>
      <c r="AQQ222" s="531"/>
      <c r="AQR222" s="531"/>
      <c r="AQS222" s="531"/>
      <c r="AQT222" s="531"/>
      <c r="AQU222" s="531"/>
      <c r="AQV222" s="531"/>
      <c r="AQW222" s="531"/>
      <c r="AQX222" s="531"/>
      <c r="AQY222" s="531"/>
      <c r="AQZ222" s="531"/>
      <c r="ARA222" s="531"/>
      <c r="ARB222" s="531"/>
      <c r="ARC222" s="531"/>
      <c r="ARD222" s="531"/>
      <c r="ARE222" s="531"/>
      <c r="ARF222" s="531"/>
      <c r="ARG222" s="531"/>
      <c r="ARH222" s="531"/>
      <c r="ARI222" s="531"/>
      <c r="ARJ222" s="531"/>
      <c r="ARK222" s="531"/>
      <c r="ARL222" s="531"/>
      <c r="ARM222" s="531"/>
      <c r="ARN222" s="531"/>
      <c r="ARO222" s="531"/>
      <c r="ARP222" s="531"/>
      <c r="ARQ222" s="531"/>
      <c r="ARR222" s="531"/>
      <c r="ARS222" s="531"/>
      <c r="ART222" s="531"/>
      <c r="ARU222" s="531"/>
      <c r="ARV222" s="531"/>
      <c r="ARW222" s="531"/>
      <c r="ARX222" s="531"/>
      <c r="ARY222" s="531"/>
      <c r="ARZ222" s="531"/>
      <c r="ASA222" s="531"/>
      <c r="ASB222" s="531"/>
      <c r="ASC222" s="531"/>
      <c r="ASD222" s="531"/>
      <c r="ASE222" s="531"/>
      <c r="ASF222" s="531"/>
      <c r="ASG222" s="531"/>
      <c r="ASH222" s="531"/>
      <c r="ASI222" s="531"/>
      <c r="ASJ222" s="531"/>
      <c r="ASK222" s="531"/>
      <c r="ASL222" s="531"/>
      <c r="ASM222" s="531"/>
      <c r="ASN222" s="531"/>
      <c r="ASO222" s="531"/>
      <c r="ASP222" s="531"/>
      <c r="ASQ222" s="531"/>
      <c r="ASR222" s="531"/>
      <c r="ASS222" s="531"/>
      <c r="AST222" s="531"/>
      <c r="ASU222" s="531"/>
      <c r="ASV222" s="531"/>
      <c r="ASW222" s="531"/>
      <c r="ASX222" s="531"/>
      <c r="ASY222" s="531"/>
      <c r="ASZ222" s="531"/>
      <c r="ATA222" s="531"/>
      <c r="ATB222" s="531"/>
      <c r="ATC222" s="531"/>
      <c r="ATD222" s="531"/>
      <c r="ATE222" s="531"/>
      <c r="ATF222" s="531"/>
      <c r="ATG222" s="531"/>
      <c r="ATH222" s="531"/>
      <c r="ATI222" s="531"/>
      <c r="ATJ222" s="531"/>
      <c r="ATK222" s="531"/>
      <c r="ATL222" s="531"/>
      <c r="ATM222" s="531"/>
      <c r="ATN222" s="531"/>
      <c r="ATO222" s="531"/>
      <c r="ATP222" s="531"/>
      <c r="ATQ222" s="531"/>
      <c r="ATR222" s="531"/>
      <c r="ATS222" s="531"/>
      <c r="ATT222" s="531"/>
      <c r="ATU222" s="531"/>
      <c r="ATV222" s="531"/>
      <c r="ATW222" s="531"/>
      <c r="ATX222" s="531"/>
      <c r="ATY222" s="531"/>
      <c r="ATZ222" s="531"/>
      <c r="AUA222" s="531"/>
      <c r="AUB222" s="531"/>
      <c r="AUC222" s="531"/>
      <c r="AUD222" s="531"/>
      <c r="AUE222" s="531"/>
      <c r="AUF222" s="531"/>
      <c r="AUG222" s="531"/>
      <c r="AUH222" s="531"/>
      <c r="AUI222" s="531"/>
      <c r="AUJ222" s="531"/>
      <c r="AUK222" s="531"/>
      <c r="AUL222" s="531"/>
      <c r="AUM222" s="531"/>
      <c r="AUN222" s="531"/>
      <c r="AUO222" s="531"/>
      <c r="AUP222" s="531"/>
      <c r="AUQ222" s="531"/>
      <c r="AUR222" s="531"/>
      <c r="AUS222" s="531"/>
      <c r="AUT222" s="531"/>
      <c r="AUU222" s="531"/>
      <c r="AUV222" s="531"/>
      <c r="AUW222" s="531"/>
      <c r="AUX222" s="531"/>
      <c r="AUY222" s="531"/>
      <c r="AUZ222" s="531"/>
      <c r="AVA222" s="531"/>
      <c r="AVB222" s="531"/>
      <c r="AVC222" s="531"/>
      <c r="AVD222" s="531"/>
      <c r="AVE222" s="531"/>
      <c r="AVF222" s="531"/>
      <c r="AVG222" s="531"/>
      <c r="AVH222" s="531"/>
      <c r="AVI222" s="531"/>
      <c r="AVJ222" s="531"/>
      <c r="AVK222" s="531"/>
      <c r="AVL222" s="531"/>
      <c r="AVM222" s="531"/>
      <c r="AVN222" s="531"/>
      <c r="AVO222" s="531"/>
      <c r="AVP222" s="531"/>
      <c r="AVQ222" s="531"/>
      <c r="AVR222" s="531"/>
      <c r="AVS222" s="531"/>
      <c r="AVT222" s="531"/>
      <c r="AVU222" s="531"/>
      <c r="AVV222" s="531"/>
      <c r="AVW222" s="531"/>
      <c r="AVX222" s="531"/>
      <c r="AVY222" s="531"/>
      <c r="AVZ222" s="531"/>
      <c r="AWA222" s="531"/>
      <c r="AWB222" s="531"/>
      <c r="AWC222" s="531"/>
      <c r="AWD222" s="531"/>
      <c r="AWE222" s="531"/>
      <c r="AWF222" s="531"/>
      <c r="AWG222" s="531"/>
      <c r="AWH222" s="531"/>
      <c r="AWI222" s="531"/>
      <c r="AWJ222" s="531"/>
      <c r="AWK222" s="531"/>
      <c r="AWL222" s="531"/>
      <c r="AWM222" s="531"/>
      <c r="AWN222" s="531"/>
      <c r="AWO222" s="531"/>
      <c r="AWP222" s="531"/>
      <c r="AWQ222" s="531"/>
      <c r="AWR222" s="531"/>
      <c r="AWS222" s="531"/>
      <c r="AWT222" s="531"/>
      <c r="AWU222" s="531"/>
      <c r="AWV222" s="531"/>
      <c r="AWW222" s="531"/>
      <c r="AWX222" s="531"/>
      <c r="AWY222" s="531"/>
      <c r="AWZ222" s="531"/>
      <c r="AXA222" s="531"/>
      <c r="AXB222" s="531"/>
      <c r="AXC222" s="531"/>
      <c r="AXD222" s="531"/>
      <c r="AXE222" s="531"/>
      <c r="AXF222" s="531"/>
      <c r="AXG222" s="531"/>
      <c r="AXH222" s="531"/>
      <c r="AXI222" s="531"/>
      <c r="AXJ222" s="531"/>
    </row>
    <row r="223" spans="1:1310" s="532" customFormat="1" ht="23.25" customHeight="1">
      <c r="A223" s="533"/>
      <c r="B223" s="6073" t="s">
        <v>941</v>
      </c>
      <c r="C223" s="6073"/>
      <c r="D223" s="6073"/>
      <c r="E223" s="6073"/>
      <c r="F223" s="535"/>
      <c r="G223" s="6073" t="s">
        <v>923</v>
      </c>
      <c r="H223" s="6073"/>
      <c r="I223" s="6073"/>
      <c r="J223" s="535"/>
      <c r="K223" s="6073" t="s">
        <v>942</v>
      </c>
      <c r="L223" s="6073"/>
      <c r="M223" s="6073"/>
      <c r="N223" s="535"/>
      <c r="O223" s="6073" t="s">
        <v>943</v>
      </c>
      <c r="P223" s="6073"/>
      <c r="Q223" s="535"/>
      <c r="R223" s="529"/>
      <c r="S223" s="529"/>
      <c r="T223" s="529"/>
      <c r="U223" s="529"/>
      <c r="V223" s="529"/>
      <c r="W223" s="529"/>
      <c r="X223" s="529"/>
      <c r="Y223" s="529"/>
      <c r="Z223" s="529"/>
      <c r="AA223" s="529"/>
      <c r="AB223" s="529"/>
      <c r="AC223" s="529"/>
      <c r="AD223" s="530"/>
      <c r="AE223" s="530"/>
      <c r="AF223" s="530"/>
      <c r="AG223" s="530"/>
      <c r="AH223" s="530"/>
      <c r="AI223" s="530"/>
      <c r="AJ223" s="530"/>
      <c r="AK223" s="530"/>
      <c r="AL223" s="530"/>
      <c r="AM223" s="530"/>
      <c r="AN223" s="530"/>
      <c r="AO223" s="530"/>
      <c r="AP223" s="530"/>
      <c r="AQ223" s="530"/>
      <c r="AR223" s="530"/>
      <c r="AS223" s="530"/>
      <c r="AT223" s="530"/>
      <c r="AU223" s="530"/>
      <c r="AV223" s="531"/>
      <c r="AW223" s="531"/>
      <c r="AX223" s="531"/>
      <c r="AY223" s="531"/>
      <c r="AZ223" s="531"/>
      <c r="BA223" s="531"/>
      <c r="BB223" s="531"/>
      <c r="BC223" s="531"/>
      <c r="BD223" s="531"/>
      <c r="BE223" s="531"/>
      <c r="BF223" s="531"/>
      <c r="BG223" s="531"/>
      <c r="BH223" s="531"/>
      <c r="BI223" s="531"/>
      <c r="BJ223" s="531"/>
      <c r="BK223" s="531"/>
      <c r="BL223" s="531"/>
      <c r="BM223" s="531"/>
      <c r="BN223" s="531"/>
      <c r="BO223" s="531"/>
      <c r="BP223" s="531"/>
      <c r="BQ223" s="531"/>
      <c r="BR223" s="531"/>
      <c r="BS223" s="531"/>
      <c r="BT223" s="531"/>
      <c r="BU223" s="531"/>
      <c r="BV223" s="531"/>
      <c r="BW223" s="531"/>
      <c r="BX223" s="531"/>
      <c r="BY223" s="531"/>
      <c r="BZ223" s="531"/>
      <c r="CA223" s="531"/>
      <c r="CB223" s="531"/>
      <c r="CC223" s="531"/>
      <c r="CD223" s="531"/>
      <c r="CE223" s="531"/>
      <c r="CF223" s="531"/>
      <c r="CG223" s="531"/>
      <c r="CH223" s="531"/>
      <c r="CI223" s="531"/>
      <c r="CJ223" s="531"/>
      <c r="CK223" s="531"/>
      <c r="CL223" s="531"/>
      <c r="CM223" s="531"/>
      <c r="CN223" s="531"/>
      <c r="CO223" s="531"/>
      <c r="CP223" s="531"/>
      <c r="CQ223" s="531"/>
      <c r="CR223" s="531"/>
      <c r="CS223" s="531"/>
      <c r="CT223" s="531"/>
      <c r="CU223" s="531"/>
      <c r="CV223" s="531"/>
      <c r="CW223" s="531"/>
      <c r="CX223" s="531"/>
      <c r="CY223" s="531"/>
      <c r="CZ223" s="531"/>
      <c r="DA223" s="531"/>
      <c r="DB223" s="531"/>
      <c r="DC223" s="531"/>
      <c r="DD223" s="531"/>
      <c r="DE223" s="531"/>
      <c r="DF223" s="531"/>
      <c r="DG223" s="531"/>
      <c r="DH223" s="531"/>
      <c r="DI223" s="531"/>
      <c r="DJ223" s="531"/>
      <c r="DK223" s="531"/>
      <c r="DL223" s="531"/>
      <c r="DM223" s="531"/>
      <c r="DN223" s="531"/>
      <c r="DO223" s="531"/>
      <c r="DP223" s="531"/>
      <c r="DQ223" s="531"/>
      <c r="DR223" s="531"/>
      <c r="DS223" s="531"/>
      <c r="DT223" s="531"/>
      <c r="DU223" s="531"/>
      <c r="DV223" s="531"/>
      <c r="DW223" s="531"/>
      <c r="DX223" s="531"/>
      <c r="DY223" s="531"/>
      <c r="DZ223" s="531"/>
      <c r="EA223" s="531"/>
      <c r="EB223" s="531"/>
      <c r="EC223" s="531"/>
      <c r="ED223" s="531"/>
      <c r="EE223" s="531"/>
      <c r="EF223" s="531"/>
      <c r="EG223" s="531"/>
      <c r="EH223" s="531"/>
      <c r="EI223" s="531"/>
      <c r="EJ223" s="531"/>
      <c r="EK223" s="531"/>
      <c r="EL223" s="531"/>
      <c r="EM223" s="531"/>
      <c r="EN223" s="531"/>
      <c r="EO223" s="531"/>
      <c r="EP223" s="531"/>
      <c r="EQ223" s="531"/>
      <c r="ER223" s="531"/>
      <c r="ES223" s="531"/>
      <c r="ET223" s="531"/>
      <c r="EU223" s="531"/>
      <c r="EV223" s="531"/>
      <c r="EW223" s="531"/>
      <c r="EX223" s="531"/>
      <c r="EY223" s="531"/>
      <c r="EZ223" s="531"/>
      <c r="FA223" s="531"/>
      <c r="FB223" s="531"/>
      <c r="FC223" s="531"/>
      <c r="FD223" s="531"/>
      <c r="FE223" s="531"/>
      <c r="FF223" s="531"/>
      <c r="FG223" s="531"/>
      <c r="FH223" s="531"/>
      <c r="FI223" s="531"/>
      <c r="FJ223" s="531"/>
      <c r="FK223" s="531"/>
      <c r="FL223" s="531"/>
      <c r="FM223" s="531"/>
      <c r="FN223" s="531"/>
      <c r="FO223" s="531"/>
      <c r="FP223" s="531"/>
      <c r="FQ223" s="531"/>
      <c r="FR223" s="531"/>
      <c r="FS223" s="531"/>
      <c r="FT223" s="531"/>
      <c r="FU223" s="531"/>
      <c r="FV223" s="531"/>
      <c r="FW223" s="531"/>
      <c r="FX223" s="531"/>
      <c r="FY223" s="531"/>
      <c r="FZ223" s="531"/>
      <c r="GA223" s="531"/>
      <c r="GB223" s="531"/>
      <c r="GC223" s="531"/>
      <c r="GD223" s="531"/>
      <c r="GE223" s="531"/>
      <c r="GF223" s="531"/>
      <c r="GG223" s="531"/>
      <c r="GH223" s="531"/>
      <c r="GI223" s="531"/>
      <c r="GJ223" s="531"/>
      <c r="GK223" s="531"/>
      <c r="GL223" s="531"/>
      <c r="GM223" s="531"/>
      <c r="GN223" s="531"/>
      <c r="GO223" s="531"/>
      <c r="GP223" s="531"/>
      <c r="GQ223" s="531"/>
      <c r="GR223" s="531"/>
      <c r="GS223" s="531"/>
      <c r="GT223" s="531"/>
      <c r="GU223" s="531"/>
      <c r="GV223" s="531"/>
      <c r="GW223" s="531"/>
      <c r="GX223" s="531"/>
      <c r="GY223" s="531"/>
      <c r="GZ223" s="531"/>
      <c r="HA223" s="531"/>
      <c r="HB223" s="531"/>
      <c r="HC223" s="531"/>
      <c r="HD223" s="531"/>
      <c r="HE223" s="531"/>
      <c r="HF223" s="531"/>
      <c r="HG223" s="531"/>
      <c r="HH223" s="531"/>
      <c r="HI223" s="531"/>
      <c r="HJ223" s="531"/>
      <c r="HK223" s="531"/>
      <c r="HL223" s="531"/>
      <c r="HM223" s="531"/>
      <c r="HN223" s="531"/>
      <c r="HO223" s="531"/>
      <c r="HP223" s="531"/>
      <c r="HQ223" s="531"/>
      <c r="HR223" s="531"/>
      <c r="HS223" s="531"/>
      <c r="HT223" s="531"/>
      <c r="HU223" s="531"/>
      <c r="HV223" s="531"/>
      <c r="HW223" s="531"/>
      <c r="HX223" s="531"/>
      <c r="HY223" s="531"/>
      <c r="HZ223" s="531"/>
      <c r="IA223" s="531"/>
      <c r="IB223" s="531"/>
      <c r="IC223" s="531"/>
      <c r="ID223" s="531"/>
      <c r="IE223" s="531"/>
      <c r="IF223" s="531"/>
      <c r="IG223" s="531"/>
      <c r="IH223" s="531"/>
      <c r="II223" s="531"/>
      <c r="IJ223" s="531"/>
      <c r="IK223" s="531"/>
      <c r="IL223" s="531"/>
      <c r="IM223" s="531"/>
      <c r="IN223" s="531"/>
      <c r="IO223" s="531"/>
      <c r="IP223" s="531"/>
      <c r="IQ223" s="531"/>
      <c r="IR223" s="531"/>
      <c r="IS223" s="531"/>
      <c r="IT223" s="531"/>
      <c r="IU223" s="531"/>
      <c r="IV223" s="531"/>
      <c r="IW223" s="531"/>
      <c r="IX223" s="531"/>
      <c r="IY223" s="531"/>
      <c r="IZ223" s="531"/>
      <c r="JA223" s="531"/>
      <c r="JB223" s="531"/>
      <c r="JC223" s="531"/>
      <c r="JD223" s="531"/>
      <c r="JE223" s="531"/>
      <c r="JF223" s="531"/>
      <c r="JG223" s="531"/>
      <c r="JH223" s="531"/>
      <c r="JI223" s="531"/>
      <c r="JJ223" s="531"/>
      <c r="JK223" s="531"/>
      <c r="JL223" s="531"/>
      <c r="JM223" s="531"/>
      <c r="JN223" s="531"/>
      <c r="JO223" s="531"/>
      <c r="JP223" s="531"/>
      <c r="JQ223" s="531"/>
      <c r="JR223" s="531"/>
      <c r="JS223" s="531"/>
      <c r="JT223" s="531"/>
      <c r="JU223" s="531"/>
      <c r="JV223" s="531"/>
      <c r="JW223" s="531"/>
      <c r="JX223" s="531"/>
      <c r="JY223" s="531"/>
      <c r="JZ223" s="531"/>
      <c r="KA223" s="531"/>
      <c r="KB223" s="531"/>
      <c r="KC223" s="531"/>
      <c r="KD223" s="531"/>
      <c r="KE223" s="531"/>
      <c r="KF223" s="531"/>
      <c r="KG223" s="531"/>
      <c r="KH223" s="531"/>
      <c r="KI223" s="531"/>
      <c r="KJ223" s="531"/>
      <c r="KK223" s="531"/>
      <c r="KL223" s="531"/>
      <c r="KM223" s="531"/>
      <c r="KN223" s="531"/>
      <c r="KO223" s="531"/>
      <c r="KP223" s="531"/>
      <c r="KQ223" s="531"/>
      <c r="KR223" s="531"/>
      <c r="KS223" s="531"/>
      <c r="KT223" s="531"/>
      <c r="KU223" s="531"/>
      <c r="KV223" s="531"/>
      <c r="KW223" s="531"/>
      <c r="KX223" s="531"/>
      <c r="KY223" s="531"/>
      <c r="KZ223" s="531"/>
      <c r="LA223" s="531"/>
      <c r="LB223" s="531"/>
      <c r="LC223" s="531"/>
      <c r="LD223" s="531"/>
      <c r="LE223" s="531"/>
      <c r="LF223" s="531"/>
      <c r="LG223" s="531"/>
      <c r="LH223" s="531"/>
      <c r="LI223" s="531"/>
      <c r="LJ223" s="531"/>
      <c r="LK223" s="531"/>
      <c r="LL223" s="531"/>
      <c r="LM223" s="531"/>
      <c r="LN223" s="531"/>
      <c r="LO223" s="531"/>
      <c r="LP223" s="531"/>
      <c r="LQ223" s="531"/>
      <c r="LR223" s="531"/>
      <c r="LS223" s="531"/>
      <c r="LT223" s="531"/>
      <c r="LU223" s="531"/>
      <c r="LV223" s="531"/>
      <c r="LW223" s="531"/>
      <c r="LX223" s="531"/>
      <c r="LY223" s="531"/>
      <c r="LZ223" s="531"/>
      <c r="MA223" s="531"/>
      <c r="MB223" s="531"/>
      <c r="MC223" s="531"/>
      <c r="MD223" s="531"/>
      <c r="ME223" s="531"/>
      <c r="MF223" s="531"/>
      <c r="MG223" s="531"/>
      <c r="MH223" s="531"/>
      <c r="MI223" s="531"/>
      <c r="MJ223" s="531"/>
      <c r="MK223" s="531"/>
      <c r="ML223" s="531"/>
      <c r="MM223" s="531"/>
      <c r="MN223" s="531"/>
      <c r="MO223" s="531"/>
      <c r="MP223" s="531"/>
      <c r="MQ223" s="531"/>
      <c r="MR223" s="531"/>
      <c r="MS223" s="531"/>
      <c r="MT223" s="531"/>
      <c r="MU223" s="531"/>
      <c r="MV223" s="531"/>
      <c r="MW223" s="531"/>
      <c r="MX223" s="531"/>
      <c r="MY223" s="531"/>
      <c r="MZ223" s="531"/>
      <c r="NA223" s="531"/>
      <c r="NB223" s="531"/>
      <c r="NC223" s="531"/>
      <c r="ND223" s="531"/>
      <c r="NE223" s="531"/>
      <c r="NF223" s="531"/>
      <c r="NG223" s="531"/>
      <c r="NH223" s="531"/>
      <c r="NI223" s="531"/>
      <c r="NJ223" s="531"/>
      <c r="NK223" s="531"/>
      <c r="NL223" s="531"/>
      <c r="NM223" s="531"/>
      <c r="NN223" s="531"/>
      <c r="NO223" s="531"/>
      <c r="NP223" s="531"/>
      <c r="NQ223" s="531"/>
      <c r="NR223" s="531"/>
      <c r="NS223" s="531"/>
      <c r="NT223" s="531"/>
      <c r="NU223" s="531"/>
      <c r="NV223" s="531"/>
      <c r="NW223" s="531"/>
      <c r="NX223" s="531"/>
      <c r="NY223" s="531"/>
      <c r="NZ223" s="531"/>
      <c r="OA223" s="531"/>
      <c r="OB223" s="531"/>
      <c r="OC223" s="531"/>
      <c r="OD223" s="531"/>
      <c r="OE223" s="531"/>
      <c r="OF223" s="531"/>
      <c r="OG223" s="531"/>
      <c r="OH223" s="531"/>
      <c r="OI223" s="531"/>
      <c r="OJ223" s="531"/>
      <c r="OK223" s="531"/>
      <c r="OL223" s="531"/>
      <c r="OM223" s="531"/>
      <c r="ON223" s="531"/>
      <c r="OO223" s="531"/>
      <c r="OP223" s="531"/>
      <c r="OQ223" s="531"/>
      <c r="OR223" s="531"/>
      <c r="OS223" s="531"/>
      <c r="OT223" s="531"/>
      <c r="OU223" s="531"/>
      <c r="OV223" s="531"/>
      <c r="OW223" s="531"/>
      <c r="OX223" s="531"/>
      <c r="OY223" s="531"/>
      <c r="OZ223" s="531"/>
      <c r="PA223" s="531"/>
      <c r="PB223" s="531"/>
      <c r="PC223" s="531"/>
      <c r="PD223" s="531"/>
      <c r="PE223" s="531"/>
      <c r="PF223" s="531"/>
      <c r="PG223" s="531"/>
      <c r="PH223" s="531"/>
      <c r="PI223" s="531"/>
      <c r="PJ223" s="531"/>
      <c r="PK223" s="531"/>
      <c r="PL223" s="531"/>
      <c r="PM223" s="531"/>
      <c r="PN223" s="531"/>
      <c r="PO223" s="531"/>
      <c r="PP223" s="531"/>
      <c r="PQ223" s="531"/>
      <c r="PR223" s="531"/>
      <c r="PS223" s="531"/>
      <c r="PT223" s="531"/>
      <c r="PU223" s="531"/>
      <c r="PV223" s="531"/>
      <c r="PW223" s="531"/>
      <c r="PX223" s="531"/>
      <c r="PY223" s="531"/>
      <c r="PZ223" s="531"/>
      <c r="QA223" s="531"/>
      <c r="QB223" s="531"/>
      <c r="QC223" s="531"/>
      <c r="QD223" s="531"/>
      <c r="QE223" s="531"/>
      <c r="QF223" s="531"/>
      <c r="QG223" s="531"/>
      <c r="QH223" s="531"/>
      <c r="QI223" s="531"/>
      <c r="QJ223" s="531"/>
      <c r="QK223" s="531"/>
      <c r="QL223" s="531"/>
      <c r="QM223" s="531"/>
      <c r="QN223" s="531"/>
      <c r="QO223" s="531"/>
      <c r="QP223" s="531"/>
      <c r="QQ223" s="531"/>
      <c r="QR223" s="531"/>
      <c r="QS223" s="531"/>
      <c r="QT223" s="531"/>
      <c r="QU223" s="531"/>
      <c r="QV223" s="531"/>
      <c r="QW223" s="531"/>
      <c r="QX223" s="531"/>
      <c r="QY223" s="531"/>
      <c r="QZ223" s="531"/>
      <c r="RA223" s="531"/>
      <c r="RB223" s="531"/>
      <c r="RC223" s="531"/>
      <c r="RD223" s="531"/>
      <c r="RE223" s="531"/>
      <c r="RF223" s="531"/>
      <c r="RG223" s="531"/>
      <c r="RH223" s="531"/>
      <c r="RI223" s="531"/>
      <c r="RJ223" s="531"/>
      <c r="RK223" s="531"/>
      <c r="RL223" s="531"/>
      <c r="RM223" s="531"/>
      <c r="RN223" s="531"/>
      <c r="RO223" s="531"/>
      <c r="RP223" s="531"/>
      <c r="RQ223" s="531"/>
      <c r="RR223" s="531"/>
      <c r="RS223" s="531"/>
      <c r="RT223" s="531"/>
      <c r="RU223" s="531"/>
      <c r="RV223" s="531"/>
      <c r="RW223" s="531"/>
      <c r="RX223" s="531"/>
      <c r="RY223" s="531"/>
      <c r="RZ223" s="531"/>
      <c r="SA223" s="531"/>
      <c r="SB223" s="531"/>
      <c r="SC223" s="531"/>
      <c r="SD223" s="531"/>
      <c r="SE223" s="531"/>
      <c r="SF223" s="531"/>
      <c r="SG223" s="531"/>
      <c r="SH223" s="531"/>
      <c r="SI223" s="531"/>
      <c r="SJ223" s="531"/>
      <c r="SK223" s="531"/>
      <c r="SL223" s="531"/>
      <c r="SM223" s="531"/>
      <c r="SN223" s="531"/>
      <c r="SO223" s="531"/>
      <c r="SP223" s="531"/>
      <c r="SQ223" s="531"/>
      <c r="SR223" s="531"/>
      <c r="SS223" s="531"/>
      <c r="ST223" s="531"/>
      <c r="SU223" s="531"/>
      <c r="SV223" s="531"/>
      <c r="SW223" s="531"/>
      <c r="SX223" s="531"/>
      <c r="SY223" s="531"/>
      <c r="SZ223" s="531"/>
      <c r="TA223" s="531"/>
      <c r="TB223" s="531"/>
      <c r="TC223" s="531"/>
      <c r="TD223" s="531"/>
      <c r="TE223" s="531"/>
      <c r="TF223" s="531"/>
      <c r="TG223" s="531"/>
      <c r="TH223" s="531"/>
      <c r="TI223" s="531"/>
      <c r="TJ223" s="531"/>
      <c r="TK223" s="531"/>
      <c r="TL223" s="531"/>
      <c r="TM223" s="531"/>
      <c r="TN223" s="531"/>
      <c r="TO223" s="531"/>
      <c r="TP223" s="531"/>
      <c r="TQ223" s="531"/>
      <c r="TR223" s="531"/>
      <c r="TS223" s="531"/>
      <c r="TT223" s="531"/>
      <c r="TU223" s="531"/>
      <c r="TV223" s="531"/>
      <c r="TW223" s="531"/>
      <c r="TX223" s="531"/>
      <c r="TY223" s="531"/>
      <c r="TZ223" s="531"/>
      <c r="UA223" s="531"/>
      <c r="UB223" s="531"/>
      <c r="UC223" s="531"/>
      <c r="UD223" s="531"/>
      <c r="UE223" s="531"/>
      <c r="UF223" s="531"/>
      <c r="UG223" s="531"/>
      <c r="UH223" s="531"/>
      <c r="UI223" s="531"/>
      <c r="UJ223" s="531"/>
      <c r="UK223" s="531"/>
      <c r="UL223" s="531"/>
      <c r="UM223" s="531"/>
      <c r="UN223" s="531"/>
      <c r="UO223" s="531"/>
      <c r="UP223" s="531"/>
      <c r="UQ223" s="531"/>
      <c r="UR223" s="531"/>
      <c r="US223" s="531"/>
      <c r="UT223" s="531"/>
      <c r="UU223" s="531"/>
      <c r="UV223" s="531"/>
      <c r="UW223" s="531"/>
      <c r="UX223" s="531"/>
      <c r="UY223" s="531"/>
      <c r="UZ223" s="531"/>
      <c r="VA223" s="531"/>
      <c r="VB223" s="531"/>
      <c r="VC223" s="531"/>
      <c r="VD223" s="531"/>
      <c r="VE223" s="531"/>
      <c r="VF223" s="531"/>
      <c r="VG223" s="531"/>
      <c r="VH223" s="531"/>
      <c r="VI223" s="531"/>
      <c r="VJ223" s="531"/>
      <c r="VK223" s="531"/>
      <c r="VL223" s="531"/>
      <c r="VM223" s="531"/>
      <c r="VN223" s="531"/>
      <c r="VO223" s="531"/>
      <c r="VP223" s="531"/>
      <c r="VQ223" s="531"/>
      <c r="VR223" s="531"/>
      <c r="VS223" s="531"/>
      <c r="VT223" s="531"/>
      <c r="VU223" s="531"/>
      <c r="VV223" s="531"/>
      <c r="VW223" s="531"/>
      <c r="VX223" s="531"/>
      <c r="VY223" s="531"/>
      <c r="VZ223" s="531"/>
      <c r="WA223" s="531"/>
      <c r="WB223" s="531"/>
      <c r="WC223" s="531"/>
      <c r="WD223" s="531"/>
      <c r="WE223" s="531"/>
      <c r="WF223" s="531"/>
      <c r="WG223" s="531"/>
      <c r="WH223" s="531"/>
      <c r="WI223" s="531"/>
      <c r="WJ223" s="531"/>
      <c r="WK223" s="531"/>
      <c r="WL223" s="531"/>
      <c r="WM223" s="531"/>
      <c r="WN223" s="531"/>
      <c r="WO223" s="531"/>
      <c r="WP223" s="531"/>
      <c r="WQ223" s="531"/>
      <c r="WR223" s="531"/>
      <c r="WS223" s="531"/>
      <c r="WT223" s="531"/>
      <c r="WU223" s="531"/>
      <c r="WV223" s="531"/>
      <c r="WW223" s="531"/>
      <c r="WX223" s="531"/>
      <c r="WY223" s="531"/>
      <c r="WZ223" s="531"/>
      <c r="XA223" s="531"/>
      <c r="XB223" s="531"/>
      <c r="XC223" s="531"/>
      <c r="XD223" s="531"/>
      <c r="XE223" s="531"/>
      <c r="XF223" s="531"/>
      <c r="XG223" s="531"/>
      <c r="XH223" s="531"/>
      <c r="XI223" s="531"/>
      <c r="XJ223" s="531"/>
      <c r="XK223" s="531"/>
      <c r="XL223" s="531"/>
      <c r="XM223" s="531"/>
      <c r="XN223" s="531"/>
      <c r="XO223" s="531"/>
      <c r="XP223" s="531"/>
      <c r="XQ223" s="531"/>
      <c r="XR223" s="531"/>
      <c r="XS223" s="531"/>
      <c r="XT223" s="531"/>
      <c r="XU223" s="531"/>
      <c r="XV223" s="531"/>
      <c r="XW223" s="531"/>
      <c r="XX223" s="531"/>
      <c r="XY223" s="531"/>
      <c r="XZ223" s="531"/>
      <c r="YA223" s="531"/>
      <c r="YB223" s="531"/>
      <c r="YC223" s="531"/>
      <c r="YD223" s="531"/>
      <c r="YE223" s="531"/>
      <c r="YF223" s="531"/>
      <c r="YG223" s="531"/>
      <c r="YH223" s="531"/>
      <c r="YI223" s="531"/>
      <c r="YJ223" s="531"/>
      <c r="YK223" s="531"/>
      <c r="YL223" s="531"/>
      <c r="YM223" s="531"/>
      <c r="YN223" s="531"/>
      <c r="YO223" s="531"/>
      <c r="YP223" s="531"/>
      <c r="YQ223" s="531"/>
      <c r="YR223" s="531"/>
      <c r="YS223" s="531"/>
      <c r="YT223" s="531"/>
      <c r="YU223" s="531"/>
      <c r="YV223" s="531"/>
      <c r="YW223" s="531"/>
      <c r="YX223" s="531"/>
      <c r="YY223" s="531"/>
      <c r="YZ223" s="531"/>
      <c r="ZA223" s="531"/>
      <c r="ZB223" s="531"/>
      <c r="ZC223" s="531"/>
      <c r="ZD223" s="531"/>
      <c r="ZE223" s="531"/>
      <c r="ZF223" s="531"/>
      <c r="ZG223" s="531"/>
      <c r="ZH223" s="531"/>
      <c r="ZI223" s="531"/>
      <c r="ZJ223" s="531"/>
      <c r="ZK223" s="531"/>
      <c r="ZL223" s="531"/>
      <c r="ZM223" s="531"/>
      <c r="ZN223" s="531"/>
      <c r="ZO223" s="531"/>
      <c r="ZP223" s="531"/>
      <c r="ZQ223" s="531"/>
      <c r="ZR223" s="531"/>
      <c r="ZS223" s="531"/>
      <c r="ZT223" s="531"/>
      <c r="ZU223" s="531"/>
      <c r="ZV223" s="531"/>
      <c r="ZW223" s="531"/>
      <c r="ZX223" s="531"/>
      <c r="ZY223" s="531"/>
      <c r="ZZ223" s="531"/>
      <c r="AAA223" s="531"/>
      <c r="AAB223" s="531"/>
      <c r="AAC223" s="531"/>
      <c r="AAD223" s="531"/>
      <c r="AAE223" s="531"/>
      <c r="AAF223" s="531"/>
      <c r="AAG223" s="531"/>
      <c r="AAH223" s="531"/>
      <c r="AAI223" s="531"/>
      <c r="AAJ223" s="531"/>
      <c r="AAK223" s="531"/>
      <c r="AAL223" s="531"/>
      <c r="AAM223" s="531"/>
      <c r="AAN223" s="531"/>
      <c r="AAO223" s="531"/>
      <c r="AAP223" s="531"/>
      <c r="AAQ223" s="531"/>
      <c r="AAR223" s="531"/>
      <c r="AAS223" s="531"/>
      <c r="AAT223" s="531"/>
      <c r="AAU223" s="531"/>
      <c r="AAV223" s="531"/>
      <c r="AAW223" s="531"/>
      <c r="AAX223" s="531"/>
      <c r="AAY223" s="531"/>
      <c r="AAZ223" s="531"/>
      <c r="ABA223" s="531"/>
      <c r="ABB223" s="531"/>
      <c r="ABC223" s="531"/>
      <c r="ABD223" s="531"/>
      <c r="ABE223" s="531"/>
      <c r="ABF223" s="531"/>
      <c r="ABG223" s="531"/>
      <c r="ABH223" s="531"/>
      <c r="ABI223" s="531"/>
      <c r="ABJ223" s="531"/>
      <c r="ABK223" s="531"/>
      <c r="ABL223" s="531"/>
      <c r="ABM223" s="531"/>
      <c r="ABN223" s="531"/>
      <c r="ABO223" s="531"/>
      <c r="ABP223" s="531"/>
      <c r="ABQ223" s="531"/>
      <c r="ABR223" s="531"/>
      <c r="ABS223" s="531"/>
      <c r="ABT223" s="531"/>
      <c r="ABU223" s="531"/>
      <c r="ABV223" s="531"/>
      <c r="ABW223" s="531"/>
      <c r="ABX223" s="531"/>
      <c r="ABY223" s="531"/>
      <c r="ABZ223" s="531"/>
      <c r="ACA223" s="531"/>
      <c r="ACB223" s="531"/>
      <c r="ACC223" s="531"/>
      <c r="ACD223" s="531"/>
      <c r="ACE223" s="531"/>
      <c r="ACF223" s="531"/>
      <c r="ACG223" s="531"/>
      <c r="ACH223" s="531"/>
      <c r="ACI223" s="531"/>
      <c r="ACJ223" s="531"/>
      <c r="ACK223" s="531"/>
      <c r="ACL223" s="531"/>
      <c r="ACM223" s="531"/>
      <c r="ACN223" s="531"/>
      <c r="ACO223" s="531"/>
      <c r="ACP223" s="531"/>
      <c r="ACQ223" s="531"/>
      <c r="ACR223" s="531"/>
      <c r="ACS223" s="531"/>
      <c r="ACT223" s="531"/>
      <c r="ACU223" s="531"/>
      <c r="ACV223" s="531"/>
      <c r="ACW223" s="531"/>
      <c r="ACX223" s="531"/>
      <c r="ACY223" s="531"/>
      <c r="ACZ223" s="531"/>
      <c r="ADA223" s="531"/>
      <c r="ADB223" s="531"/>
      <c r="ADC223" s="531"/>
      <c r="ADD223" s="531"/>
      <c r="ADE223" s="531"/>
      <c r="ADF223" s="531"/>
      <c r="ADG223" s="531"/>
      <c r="ADH223" s="531"/>
      <c r="ADI223" s="531"/>
      <c r="ADJ223" s="531"/>
      <c r="ADK223" s="531"/>
      <c r="ADL223" s="531"/>
      <c r="ADM223" s="531"/>
      <c r="ADN223" s="531"/>
      <c r="ADO223" s="531"/>
      <c r="ADP223" s="531"/>
      <c r="ADQ223" s="531"/>
      <c r="ADR223" s="531"/>
      <c r="ADS223" s="531"/>
      <c r="ADT223" s="531"/>
      <c r="ADU223" s="531"/>
      <c r="ADV223" s="531"/>
      <c r="ADW223" s="531"/>
      <c r="ADX223" s="531"/>
      <c r="ADY223" s="531"/>
      <c r="ADZ223" s="531"/>
      <c r="AEA223" s="531"/>
      <c r="AEB223" s="531"/>
      <c r="AEC223" s="531"/>
      <c r="AED223" s="531"/>
      <c r="AEE223" s="531"/>
      <c r="AEF223" s="531"/>
      <c r="AEG223" s="531"/>
      <c r="AEH223" s="531"/>
      <c r="AEI223" s="531"/>
      <c r="AEJ223" s="531"/>
      <c r="AEK223" s="531"/>
      <c r="AEL223" s="531"/>
      <c r="AEM223" s="531"/>
      <c r="AEN223" s="531"/>
      <c r="AEO223" s="531"/>
      <c r="AEP223" s="531"/>
      <c r="AEQ223" s="531"/>
      <c r="AER223" s="531"/>
      <c r="AES223" s="531"/>
      <c r="AET223" s="531"/>
      <c r="AEU223" s="531"/>
      <c r="AEV223" s="531"/>
      <c r="AEW223" s="531"/>
      <c r="AEX223" s="531"/>
      <c r="AEY223" s="531"/>
      <c r="AEZ223" s="531"/>
      <c r="AFA223" s="531"/>
      <c r="AFB223" s="531"/>
      <c r="AFC223" s="531"/>
      <c r="AFD223" s="531"/>
      <c r="AFE223" s="531"/>
      <c r="AFF223" s="531"/>
      <c r="AFG223" s="531"/>
      <c r="AFH223" s="531"/>
      <c r="AFI223" s="531"/>
      <c r="AFJ223" s="531"/>
      <c r="AFK223" s="531"/>
      <c r="AFL223" s="531"/>
      <c r="AFM223" s="531"/>
      <c r="AFN223" s="531"/>
      <c r="AFO223" s="531"/>
      <c r="AFP223" s="531"/>
      <c r="AFQ223" s="531"/>
      <c r="AFR223" s="531"/>
      <c r="AFS223" s="531"/>
      <c r="AFT223" s="531"/>
      <c r="AFU223" s="531"/>
      <c r="AFV223" s="531"/>
      <c r="AFW223" s="531"/>
      <c r="AFX223" s="531"/>
      <c r="AFY223" s="531"/>
      <c r="AFZ223" s="531"/>
      <c r="AGA223" s="531"/>
      <c r="AGB223" s="531"/>
      <c r="AGC223" s="531"/>
      <c r="AGD223" s="531"/>
      <c r="AGE223" s="531"/>
      <c r="AGF223" s="531"/>
      <c r="AGG223" s="531"/>
      <c r="AGH223" s="531"/>
      <c r="AGI223" s="531"/>
      <c r="AGJ223" s="531"/>
      <c r="AGK223" s="531"/>
      <c r="AGL223" s="531"/>
      <c r="AGM223" s="531"/>
      <c r="AGN223" s="531"/>
      <c r="AGO223" s="531"/>
      <c r="AGP223" s="531"/>
      <c r="AGQ223" s="531"/>
      <c r="AGR223" s="531"/>
      <c r="AGS223" s="531"/>
      <c r="AGT223" s="531"/>
      <c r="AGU223" s="531"/>
      <c r="AGV223" s="531"/>
      <c r="AGW223" s="531"/>
      <c r="AGX223" s="531"/>
      <c r="AGY223" s="531"/>
      <c r="AGZ223" s="531"/>
      <c r="AHA223" s="531"/>
      <c r="AHB223" s="531"/>
      <c r="AHC223" s="531"/>
      <c r="AHD223" s="531"/>
      <c r="AHE223" s="531"/>
      <c r="AHF223" s="531"/>
      <c r="AHG223" s="531"/>
      <c r="AHH223" s="531"/>
      <c r="AHI223" s="531"/>
      <c r="AHJ223" s="531"/>
      <c r="AHK223" s="531"/>
      <c r="AHL223" s="531"/>
      <c r="AHM223" s="531"/>
      <c r="AHN223" s="531"/>
      <c r="AHO223" s="531"/>
      <c r="AHP223" s="531"/>
      <c r="AHQ223" s="531"/>
      <c r="AHR223" s="531"/>
      <c r="AHS223" s="531"/>
      <c r="AHT223" s="531"/>
      <c r="AHU223" s="531"/>
      <c r="AHV223" s="531"/>
      <c r="AHW223" s="531"/>
      <c r="AHX223" s="531"/>
      <c r="AHY223" s="531"/>
      <c r="AHZ223" s="531"/>
      <c r="AIA223" s="531"/>
      <c r="AIB223" s="531"/>
      <c r="AIC223" s="531"/>
      <c r="AID223" s="531"/>
      <c r="AIE223" s="531"/>
      <c r="AIF223" s="531"/>
      <c r="AIG223" s="531"/>
      <c r="AIH223" s="531"/>
      <c r="AII223" s="531"/>
      <c r="AIJ223" s="531"/>
      <c r="AIK223" s="531"/>
      <c r="AIL223" s="531"/>
      <c r="AIM223" s="531"/>
      <c r="AIN223" s="531"/>
      <c r="AIO223" s="531"/>
      <c r="AIP223" s="531"/>
      <c r="AIQ223" s="531"/>
      <c r="AIR223" s="531"/>
      <c r="AIS223" s="531"/>
      <c r="AIT223" s="531"/>
      <c r="AIU223" s="531"/>
      <c r="AIV223" s="531"/>
      <c r="AIW223" s="531"/>
      <c r="AIX223" s="531"/>
      <c r="AIY223" s="531"/>
      <c r="AIZ223" s="531"/>
      <c r="AJA223" s="531"/>
      <c r="AJB223" s="531"/>
      <c r="AJC223" s="531"/>
      <c r="AJD223" s="531"/>
      <c r="AJE223" s="531"/>
      <c r="AJF223" s="531"/>
      <c r="AJG223" s="531"/>
      <c r="AJH223" s="531"/>
      <c r="AJI223" s="531"/>
      <c r="AJJ223" s="531"/>
      <c r="AJK223" s="531"/>
      <c r="AJL223" s="531"/>
      <c r="AJM223" s="531"/>
      <c r="AJN223" s="531"/>
      <c r="AJO223" s="531"/>
      <c r="AJP223" s="531"/>
      <c r="AJQ223" s="531"/>
      <c r="AJR223" s="531"/>
      <c r="AJS223" s="531"/>
      <c r="AJT223" s="531"/>
      <c r="AJU223" s="531"/>
      <c r="AJV223" s="531"/>
      <c r="AJW223" s="531"/>
      <c r="AJX223" s="531"/>
      <c r="AJY223" s="531"/>
      <c r="AJZ223" s="531"/>
      <c r="AKA223" s="531"/>
      <c r="AKB223" s="531"/>
      <c r="AKC223" s="531"/>
      <c r="AKD223" s="531"/>
      <c r="AKE223" s="531"/>
      <c r="AKF223" s="531"/>
      <c r="AKG223" s="531"/>
      <c r="AKH223" s="531"/>
      <c r="AKI223" s="531"/>
      <c r="AKJ223" s="531"/>
      <c r="AKK223" s="531"/>
      <c r="AKL223" s="531"/>
      <c r="AKM223" s="531"/>
      <c r="AKN223" s="531"/>
      <c r="AKO223" s="531"/>
      <c r="AKP223" s="531"/>
      <c r="AKQ223" s="531"/>
      <c r="AKR223" s="531"/>
      <c r="AKS223" s="531"/>
      <c r="AKT223" s="531"/>
      <c r="AKU223" s="531"/>
      <c r="AKV223" s="531"/>
      <c r="AKW223" s="531"/>
      <c r="AKX223" s="531"/>
      <c r="AKY223" s="531"/>
      <c r="AKZ223" s="531"/>
      <c r="ALA223" s="531"/>
      <c r="ALB223" s="531"/>
      <c r="ALC223" s="531"/>
      <c r="ALD223" s="531"/>
      <c r="ALE223" s="531"/>
      <c r="ALF223" s="531"/>
      <c r="ALG223" s="531"/>
      <c r="ALH223" s="531"/>
      <c r="ALI223" s="531"/>
      <c r="ALJ223" s="531"/>
      <c r="ALK223" s="531"/>
      <c r="ALL223" s="531"/>
      <c r="ALM223" s="531"/>
      <c r="ALN223" s="531"/>
      <c r="ALO223" s="531"/>
      <c r="ALP223" s="531"/>
      <c r="ALQ223" s="531"/>
      <c r="ALR223" s="531"/>
      <c r="ALS223" s="531"/>
      <c r="ALT223" s="531"/>
      <c r="ALU223" s="531"/>
      <c r="ALV223" s="531"/>
      <c r="ALW223" s="531"/>
      <c r="ALX223" s="531"/>
      <c r="ALY223" s="531"/>
      <c r="ALZ223" s="531"/>
      <c r="AMA223" s="531"/>
      <c r="AMB223" s="531"/>
      <c r="AMC223" s="531"/>
      <c r="AMD223" s="531"/>
      <c r="AME223" s="531"/>
      <c r="AMF223" s="531"/>
      <c r="AMG223" s="531"/>
      <c r="AMH223" s="531"/>
      <c r="AMI223" s="531"/>
      <c r="AMJ223" s="531"/>
      <c r="AMK223" s="531"/>
      <c r="AML223" s="531"/>
      <c r="AMM223" s="531"/>
      <c r="AMN223" s="531"/>
      <c r="AMO223" s="531"/>
      <c r="AMP223" s="531"/>
      <c r="AMQ223" s="531"/>
      <c r="AMR223" s="531"/>
      <c r="AMS223" s="531"/>
      <c r="AMT223" s="531"/>
      <c r="AMU223" s="531"/>
      <c r="AMV223" s="531"/>
      <c r="AMW223" s="531"/>
      <c r="AMX223" s="531"/>
      <c r="AMY223" s="531"/>
      <c r="AMZ223" s="531"/>
      <c r="ANA223" s="531"/>
      <c r="ANB223" s="531"/>
      <c r="ANC223" s="531"/>
      <c r="AND223" s="531"/>
      <c r="ANE223" s="531"/>
      <c r="ANF223" s="531"/>
      <c r="ANG223" s="531"/>
      <c r="ANH223" s="531"/>
      <c r="ANI223" s="531"/>
      <c r="ANJ223" s="531"/>
      <c r="ANK223" s="531"/>
      <c r="ANL223" s="531"/>
      <c r="ANM223" s="531"/>
      <c r="ANN223" s="531"/>
      <c r="ANO223" s="531"/>
      <c r="ANP223" s="531"/>
      <c r="ANQ223" s="531"/>
      <c r="ANR223" s="531"/>
      <c r="ANS223" s="531"/>
      <c r="ANT223" s="531"/>
      <c r="ANU223" s="531"/>
      <c r="ANV223" s="531"/>
      <c r="ANW223" s="531"/>
      <c r="ANX223" s="531"/>
      <c r="ANY223" s="531"/>
      <c r="ANZ223" s="531"/>
      <c r="AOA223" s="531"/>
      <c r="AOB223" s="531"/>
      <c r="AOC223" s="531"/>
      <c r="AOD223" s="531"/>
      <c r="AOE223" s="531"/>
      <c r="AOF223" s="531"/>
      <c r="AOG223" s="531"/>
      <c r="AOH223" s="531"/>
      <c r="AOI223" s="531"/>
      <c r="AOJ223" s="531"/>
      <c r="AOK223" s="531"/>
      <c r="AOL223" s="531"/>
      <c r="AOM223" s="531"/>
      <c r="AON223" s="531"/>
      <c r="AOO223" s="531"/>
      <c r="AOP223" s="531"/>
      <c r="AOQ223" s="531"/>
      <c r="AOR223" s="531"/>
      <c r="AOS223" s="531"/>
      <c r="AOT223" s="531"/>
      <c r="AOU223" s="531"/>
      <c r="AOV223" s="531"/>
      <c r="AOW223" s="531"/>
      <c r="AOX223" s="531"/>
      <c r="AOY223" s="531"/>
      <c r="AOZ223" s="531"/>
      <c r="APA223" s="531"/>
      <c r="APB223" s="531"/>
      <c r="APC223" s="531"/>
      <c r="APD223" s="531"/>
      <c r="APE223" s="531"/>
      <c r="APF223" s="531"/>
      <c r="APG223" s="531"/>
      <c r="APH223" s="531"/>
      <c r="API223" s="531"/>
      <c r="APJ223" s="531"/>
      <c r="APK223" s="531"/>
      <c r="APL223" s="531"/>
      <c r="APM223" s="531"/>
      <c r="APN223" s="531"/>
      <c r="APO223" s="531"/>
      <c r="APP223" s="531"/>
      <c r="APQ223" s="531"/>
      <c r="APR223" s="531"/>
      <c r="APS223" s="531"/>
      <c r="APT223" s="531"/>
      <c r="APU223" s="531"/>
      <c r="APV223" s="531"/>
      <c r="APW223" s="531"/>
      <c r="APX223" s="531"/>
      <c r="APY223" s="531"/>
      <c r="APZ223" s="531"/>
      <c r="AQA223" s="531"/>
      <c r="AQB223" s="531"/>
      <c r="AQC223" s="531"/>
      <c r="AQD223" s="531"/>
      <c r="AQE223" s="531"/>
      <c r="AQF223" s="531"/>
      <c r="AQG223" s="531"/>
      <c r="AQH223" s="531"/>
      <c r="AQI223" s="531"/>
      <c r="AQJ223" s="531"/>
      <c r="AQK223" s="531"/>
      <c r="AQL223" s="531"/>
      <c r="AQM223" s="531"/>
      <c r="AQN223" s="531"/>
      <c r="AQO223" s="531"/>
      <c r="AQP223" s="531"/>
      <c r="AQQ223" s="531"/>
      <c r="AQR223" s="531"/>
      <c r="AQS223" s="531"/>
      <c r="AQT223" s="531"/>
      <c r="AQU223" s="531"/>
      <c r="AQV223" s="531"/>
      <c r="AQW223" s="531"/>
      <c r="AQX223" s="531"/>
      <c r="AQY223" s="531"/>
      <c r="AQZ223" s="531"/>
      <c r="ARA223" s="531"/>
      <c r="ARB223" s="531"/>
      <c r="ARC223" s="531"/>
      <c r="ARD223" s="531"/>
      <c r="ARE223" s="531"/>
      <c r="ARF223" s="531"/>
      <c r="ARG223" s="531"/>
      <c r="ARH223" s="531"/>
      <c r="ARI223" s="531"/>
      <c r="ARJ223" s="531"/>
      <c r="ARK223" s="531"/>
      <c r="ARL223" s="531"/>
      <c r="ARM223" s="531"/>
      <c r="ARN223" s="531"/>
      <c r="ARO223" s="531"/>
      <c r="ARP223" s="531"/>
      <c r="ARQ223" s="531"/>
      <c r="ARR223" s="531"/>
      <c r="ARS223" s="531"/>
      <c r="ART223" s="531"/>
      <c r="ARU223" s="531"/>
      <c r="ARV223" s="531"/>
      <c r="ARW223" s="531"/>
      <c r="ARX223" s="531"/>
      <c r="ARY223" s="531"/>
      <c r="ARZ223" s="531"/>
      <c r="ASA223" s="531"/>
      <c r="ASB223" s="531"/>
      <c r="ASC223" s="531"/>
      <c r="ASD223" s="531"/>
      <c r="ASE223" s="531"/>
      <c r="ASF223" s="531"/>
      <c r="ASG223" s="531"/>
      <c r="ASH223" s="531"/>
      <c r="ASI223" s="531"/>
      <c r="ASJ223" s="531"/>
      <c r="ASK223" s="531"/>
      <c r="ASL223" s="531"/>
      <c r="ASM223" s="531"/>
      <c r="ASN223" s="531"/>
      <c r="ASO223" s="531"/>
      <c r="ASP223" s="531"/>
      <c r="ASQ223" s="531"/>
      <c r="ASR223" s="531"/>
      <c r="ASS223" s="531"/>
      <c r="AST223" s="531"/>
      <c r="ASU223" s="531"/>
      <c r="ASV223" s="531"/>
      <c r="ASW223" s="531"/>
      <c r="ASX223" s="531"/>
      <c r="ASY223" s="531"/>
      <c r="ASZ223" s="531"/>
      <c r="ATA223" s="531"/>
      <c r="ATB223" s="531"/>
      <c r="ATC223" s="531"/>
      <c r="ATD223" s="531"/>
      <c r="ATE223" s="531"/>
      <c r="ATF223" s="531"/>
      <c r="ATG223" s="531"/>
      <c r="ATH223" s="531"/>
      <c r="ATI223" s="531"/>
      <c r="ATJ223" s="531"/>
      <c r="ATK223" s="531"/>
      <c r="ATL223" s="531"/>
      <c r="ATM223" s="531"/>
      <c r="ATN223" s="531"/>
      <c r="ATO223" s="531"/>
      <c r="ATP223" s="531"/>
      <c r="ATQ223" s="531"/>
      <c r="ATR223" s="531"/>
      <c r="ATS223" s="531"/>
      <c r="ATT223" s="531"/>
      <c r="ATU223" s="531"/>
      <c r="ATV223" s="531"/>
      <c r="ATW223" s="531"/>
      <c r="ATX223" s="531"/>
      <c r="ATY223" s="531"/>
      <c r="ATZ223" s="531"/>
      <c r="AUA223" s="531"/>
      <c r="AUB223" s="531"/>
      <c r="AUC223" s="531"/>
      <c r="AUD223" s="531"/>
      <c r="AUE223" s="531"/>
      <c r="AUF223" s="531"/>
      <c r="AUG223" s="531"/>
      <c r="AUH223" s="531"/>
      <c r="AUI223" s="531"/>
      <c r="AUJ223" s="531"/>
      <c r="AUK223" s="531"/>
      <c r="AUL223" s="531"/>
      <c r="AUM223" s="531"/>
      <c r="AUN223" s="531"/>
      <c r="AUO223" s="531"/>
      <c r="AUP223" s="531"/>
      <c r="AUQ223" s="531"/>
      <c r="AUR223" s="531"/>
      <c r="AUS223" s="531"/>
      <c r="AUT223" s="531"/>
      <c r="AUU223" s="531"/>
      <c r="AUV223" s="531"/>
      <c r="AUW223" s="531"/>
      <c r="AUX223" s="531"/>
      <c r="AUY223" s="531"/>
      <c r="AUZ223" s="531"/>
      <c r="AVA223" s="531"/>
      <c r="AVB223" s="531"/>
      <c r="AVC223" s="531"/>
      <c r="AVD223" s="531"/>
      <c r="AVE223" s="531"/>
      <c r="AVF223" s="531"/>
      <c r="AVG223" s="531"/>
      <c r="AVH223" s="531"/>
      <c r="AVI223" s="531"/>
      <c r="AVJ223" s="531"/>
      <c r="AVK223" s="531"/>
      <c r="AVL223" s="531"/>
      <c r="AVM223" s="531"/>
      <c r="AVN223" s="531"/>
      <c r="AVO223" s="531"/>
      <c r="AVP223" s="531"/>
      <c r="AVQ223" s="531"/>
      <c r="AVR223" s="531"/>
      <c r="AVS223" s="531"/>
      <c r="AVT223" s="531"/>
      <c r="AVU223" s="531"/>
      <c r="AVV223" s="531"/>
      <c r="AVW223" s="531"/>
      <c r="AVX223" s="531"/>
      <c r="AVY223" s="531"/>
      <c r="AVZ223" s="531"/>
      <c r="AWA223" s="531"/>
      <c r="AWB223" s="531"/>
      <c r="AWC223" s="531"/>
      <c r="AWD223" s="531"/>
      <c r="AWE223" s="531"/>
      <c r="AWF223" s="531"/>
      <c r="AWG223" s="531"/>
      <c r="AWH223" s="531"/>
      <c r="AWI223" s="531"/>
      <c r="AWJ223" s="531"/>
      <c r="AWK223" s="531"/>
      <c r="AWL223" s="531"/>
      <c r="AWM223" s="531"/>
      <c r="AWN223" s="531"/>
      <c r="AWO223" s="531"/>
      <c r="AWP223" s="531"/>
      <c r="AWQ223" s="531"/>
      <c r="AWR223" s="531"/>
      <c r="AWS223" s="531"/>
      <c r="AWT223" s="531"/>
      <c r="AWU223" s="531"/>
      <c r="AWV223" s="531"/>
      <c r="AWW223" s="531"/>
      <c r="AWX223" s="531"/>
      <c r="AWY223" s="531"/>
      <c r="AWZ223" s="531"/>
      <c r="AXA223" s="531"/>
      <c r="AXB223" s="531"/>
      <c r="AXC223" s="531"/>
      <c r="AXD223" s="531"/>
      <c r="AXE223" s="531"/>
      <c r="AXF223" s="531"/>
      <c r="AXG223" s="531"/>
      <c r="AXH223" s="531"/>
      <c r="AXI223" s="531"/>
      <c r="AXJ223" s="531"/>
    </row>
    <row r="224" spans="1:1310" s="532" customFormat="1" ht="23.25" customHeight="1">
      <c r="A224" s="533"/>
      <c r="B224" s="6073" t="s">
        <v>944</v>
      </c>
      <c r="C224" s="6073"/>
      <c r="D224" s="6073"/>
      <c r="E224" s="6073"/>
      <c r="F224" s="535"/>
      <c r="G224" s="6073" t="s">
        <v>945</v>
      </c>
      <c r="H224" s="6073"/>
      <c r="I224" s="6073"/>
      <c r="J224" s="535"/>
      <c r="K224" s="6073" t="s">
        <v>946</v>
      </c>
      <c r="L224" s="6073"/>
      <c r="M224" s="6073"/>
      <c r="N224" s="535"/>
      <c r="O224" s="6073" t="s">
        <v>943</v>
      </c>
      <c r="P224" s="6073"/>
      <c r="Q224" s="535"/>
      <c r="R224" s="529"/>
      <c r="S224" s="529"/>
      <c r="T224" s="529"/>
      <c r="U224" s="529"/>
      <c r="V224" s="529"/>
      <c r="W224" s="529"/>
      <c r="X224" s="529"/>
      <c r="Y224" s="529"/>
      <c r="Z224" s="529"/>
      <c r="AA224" s="529"/>
      <c r="AB224" s="529"/>
      <c r="AC224" s="529"/>
      <c r="AD224" s="530"/>
      <c r="AE224" s="530"/>
      <c r="AF224" s="530"/>
      <c r="AG224" s="530"/>
      <c r="AH224" s="530"/>
      <c r="AI224" s="530"/>
      <c r="AJ224" s="530"/>
      <c r="AK224" s="530"/>
      <c r="AL224" s="530"/>
      <c r="AM224" s="530"/>
      <c r="AN224" s="530"/>
      <c r="AO224" s="530"/>
      <c r="AP224" s="530"/>
      <c r="AQ224" s="530"/>
      <c r="AR224" s="530"/>
      <c r="AS224" s="530"/>
      <c r="AT224" s="530"/>
      <c r="AU224" s="530"/>
      <c r="AV224" s="531"/>
      <c r="AW224" s="531"/>
      <c r="AX224" s="531"/>
      <c r="AY224" s="531"/>
      <c r="AZ224" s="531"/>
      <c r="BA224" s="531"/>
      <c r="BB224" s="531"/>
      <c r="BC224" s="531"/>
      <c r="BD224" s="531"/>
      <c r="BE224" s="531"/>
      <c r="BF224" s="531"/>
      <c r="BG224" s="531"/>
      <c r="BH224" s="531"/>
      <c r="BI224" s="531"/>
      <c r="BJ224" s="531"/>
      <c r="BK224" s="531"/>
      <c r="BL224" s="531"/>
      <c r="BM224" s="531"/>
      <c r="BN224" s="531"/>
      <c r="BO224" s="531"/>
      <c r="BP224" s="531"/>
      <c r="BQ224" s="531"/>
      <c r="BR224" s="531"/>
      <c r="BS224" s="531"/>
      <c r="BT224" s="531"/>
      <c r="BU224" s="531"/>
      <c r="BV224" s="531"/>
      <c r="BW224" s="531"/>
      <c r="BX224" s="531"/>
      <c r="BY224" s="531"/>
      <c r="BZ224" s="531"/>
      <c r="CA224" s="531"/>
      <c r="CB224" s="531"/>
      <c r="CC224" s="531"/>
      <c r="CD224" s="531"/>
      <c r="CE224" s="531"/>
      <c r="CF224" s="531"/>
      <c r="CG224" s="531"/>
      <c r="CH224" s="531"/>
      <c r="CI224" s="531"/>
      <c r="CJ224" s="531"/>
      <c r="CK224" s="531"/>
      <c r="CL224" s="531"/>
      <c r="CM224" s="531"/>
      <c r="CN224" s="531"/>
      <c r="CO224" s="531"/>
      <c r="CP224" s="531"/>
      <c r="CQ224" s="531"/>
      <c r="CR224" s="531"/>
      <c r="CS224" s="531"/>
      <c r="CT224" s="531"/>
      <c r="CU224" s="531"/>
      <c r="CV224" s="531"/>
      <c r="CW224" s="531"/>
      <c r="CX224" s="531"/>
      <c r="CY224" s="531"/>
      <c r="CZ224" s="531"/>
      <c r="DA224" s="531"/>
      <c r="DB224" s="531"/>
      <c r="DC224" s="531"/>
      <c r="DD224" s="531"/>
      <c r="DE224" s="531"/>
      <c r="DF224" s="531"/>
      <c r="DG224" s="531"/>
      <c r="DH224" s="531"/>
      <c r="DI224" s="531"/>
      <c r="DJ224" s="531"/>
      <c r="DK224" s="531"/>
      <c r="DL224" s="531"/>
      <c r="DM224" s="531"/>
      <c r="DN224" s="531"/>
      <c r="DO224" s="531"/>
      <c r="DP224" s="531"/>
      <c r="DQ224" s="531"/>
      <c r="DR224" s="531"/>
      <c r="DS224" s="531"/>
      <c r="DT224" s="531"/>
      <c r="DU224" s="531"/>
      <c r="DV224" s="531"/>
      <c r="DW224" s="531"/>
      <c r="DX224" s="531"/>
      <c r="DY224" s="531"/>
      <c r="DZ224" s="531"/>
      <c r="EA224" s="531"/>
      <c r="EB224" s="531"/>
      <c r="EC224" s="531"/>
      <c r="ED224" s="531"/>
      <c r="EE224" s="531"/>
      <c r="EF224" s="531"/>
      <c r="EG224" s="531"/>
      <c r="EH224" s="531"/>
      <c r="EI224" s="531"/>
      <c r="EJ224" s="531"/>
      <c r="EK224" s="531"/>
      <c r="EL224" s="531"/>
      <c r="EM224" s="531"/>
      <c r="EN224" s="531"/>
      <c r="EO224" s="531"/>
      <c r="EP224" s="531"/>
      <c r="EQ224" s="531"/>
      <c r="ER224" s="531"/>
      <c r="ES224" s="531"/>
      <c r="ET224" s="531"/>
      <c r="EU224" s="531"/>
      <c r="EV224" s="531"/>
      <c r="EW224" s="531"/>
      <c r="EX224" s="531"/>
      <c r="EY224" s="531"/>
      <c r="EZ224" s="531"/>
      <c r="FA224" s="531"/>
      <c r="FB224" s="531"/>
      <c r="FC224" s="531"/>
      <c r="FD224" s="531"/>
      <c r="FE224" s="531"/>
      <c r="FF224" s="531"/>
      <c r="FG224" s="531"/>
      <c r="FH224" s="531"/>
      <c r="FI224" s="531"/>
      <c r="FJ224" s="531"/>
      <c r="FK224" s="531"/>
      <c r="FL224" s="531"/>
      <c r="FM224" s="531"/>
      <c r="FN224" s="531"/>
      <c r="FO224" s="531"/>
      <c r="FP224" s="531"/>
      <c r="FQ224" s="531"/>
      <c r="FR224" s="531"/>
      <c r="FS224" s="531"/>
      <c r="FT224" s="531"/>
      <c r="FU224" s="531"/>
      <c r="FV224" s="531"/>
      <c r="FW224" s="531"/>
      <c r="FX224" s="531"/>
      <c r="FY224" s="531"/>
      <c r="FZ224" s="531"/>
      <c r="GA224" s="531"/>
      <c r="GB224" s="531"/>
      <c r="GC224" s="531"/>
      <c r="GD224" s="531"/>
      <c r="GE224" s="531"/>
      <c r="GF224" s="531"/>
      <c r="GG224" s="531"/>
      <c r="GH224" s="531"/>
      <c r="GI224" s="531"/>
      <c r="GJ224" s="531"/>
      <c r="GK224" s="531"/>
      <c r="GL224" s="531"/>
      <c r="GM224" s="531"/>
      <c r="GN224" s="531"/>
      <c r="GO224" s="531"/>
      <c r="GP224" s="531"/>
      <c r="GQ224" s="531"/>
      <c r="GR224" s="531"/>
      <c r="GS224" s="531"/>
      <c r="GT224" s="531"/>
      <c r="GU224" s="531"/>
      <c r="GV224" s="531"/>
      <c r="GW224" s="531"/>
      <c r="GX224" s="531"/>
      <c r="GY224" s="531"/>
      <c r="GZ224" s="531"/>
      <c r="HA224" s="531"/>
      <c r="HB224" s="531"/>
      <c r="HC224" s="531"/>
      <c r="HD224" s="531"/>
      <c r="HE224" s="531"/>
      <c r="HF224" s="531"/>
      <c r="HG224" s="531"/>
      <c r="HH224" s="531"/>
      <c r="HI224" s="531"/>
      <c r="HJ224" s="531"/>
      <c r="HK224" s="531"/>
      <c r="HL224" s="531"/>
      <c r="HM224" s="531"/>
      <c r="HN224" s="531"/>
      <c r="HO224" s="531"/>
      <c r="HP224" s="531"/>
      <c r="HQ224" s="531"/>
      <c r="HR224" s="531"/>
      <c r="HS224" s="531"/>
      <c r="HT224" s="531"/>
      <c r="HU224" s="531"/>
      <c r="HV224" s="531"/>
      <c r="HW224" s="531"/>
      <c r="HX224" s="531"/>
      <c r="HY224" s="531"/>
      <c r="HZ224" s="531"/>
      <c r="IA224" s="531"/>
      <c r="IB224" s="531"/>
      <c r="IC224" s="531"/>
      <c r="ID224" s="531"/>
      <c r="IE224" s="531"/>
      <c r="IF224" s="531"/>
      <c r="IG224" s="531"/>
      <c r="IH224" s="531"/>
      <c r="II224" s="531"/>
      <c r="IJ224" s="531"/>
      <c r="IK224" s="531"/>
      <c r="IL224" s="531"/>
      <c r="IM224" s="531"/>
      <c r="IN224" s="531"/>
      <c r="IO224" s="531"/>
      <c r="IP224" s="531"/>
      <c r="IQ224" s="531"/>
      <c r="IR224" s="531"/>
      <c r="IS224" s="531"/>
      <c r="IT224" s="531"/>
      <c r="IU224" s="531"/>
      <c r="IV224" s="531"/>
      <c r="IW224" s="531"/>
      <c r="IX224" s="531"/>
      <c r="IY224" s="531"/>
      <c r="IZ224" s="531"/>
      <c r="JA224" s="531"/>
      <c r="JB224" s="531"/>
      <c r="JC224" s="531"/>
      <c r="JD224" s="531"/>
      <c r="JE224" s="531"/>
      <c r="JF224" s="531"/>
      <c r="JG224" s="531"/>
      <c r="JH224" s="531"/>
      <c r="JI224" s="531"/>
      <c r="JJ224" s="531"/>
      <c r="JK224" s="531"/>
      <c r="JL224" s="531"/>
      <c r="JM224" s="531"/>
      <c r="JN224" s="531"/>
      <c r="JO224" s="531"/>
      <c r="JP224" s="531"/>
      <c r="JQ224" s="531"/>
      <c r="JR224" s="531"/>
      <c r="JS224" s="531"/>
      <c r="JT224" s="531"/>
      <c r="JU224" s="531"/>
      <c r="JV224" s="531"/>
      <c r="JW224" s="531"/>
      <c r="JX224" s="531"/>
      <c r="JY224" s="531"/>
      <c r="JZ224" s="531"/>
      <c r="KA224" s="531"/>
      <c r="KB224" s="531"/>
      <c r="KC224" s="531"/>
      <c r="KD224" s="531"/>
      <c r="KE224" s="531"/>
      <c r="KF224" s="531"/>
      <c r="KG224" s="531"/>
      <c r="KH224" s="531"/>
      <c r="KI224" s="531"/>
      <c r="KJ224" s="531"/>
      <c r="KK224" s="531"/>
      <c r="KL224" s="531"/>
      <c r="KM224" s="531"/>
      <c r="KN224" s="531"/>
      <c r="KO224" s="531"/>
      <c r="KP224" s="531"/>
      <c r="KQ224" s="531"/>
      <c r="KR224" s="531"/>
      <c r="KS224" s="531"/>
      <c r="KT224" s="531"/>
      <c r="KU224" s="531"/>
      <c r="KV224" s="531"/>
      <c r="KW224" s="531"/>
      <c r="KX224" s="531"/>
      <c r="KY224" s="531"/>
      <c r="KZ224" s="531"/>
      <c r="LA224" s="531"/>
      <c r="LB224" s="531"/>
      <c r="LC224" s="531"/>
      <c r="LD224" s="531"/>
      <c r="LE224" s="531"/>
      <c r="LF224" s="531"/>
      <c r="LG224" s="531"/>
      <c r="LH224" s="531"/>
      <c r="LI224" s="531"/>
      <c r="LJ224" s="531"/>
      <c r="LK224" s="531"/>
      <c r="LL224" s="531"/>
      <c r="LM224" s="531"/>
      <c r="LN224" s="531"/>
      <c r="LO224" s="531"/>
      <c r="LP224" s="531"/>
      <c r="LQ224" s="531"/>
      <c r="LR224" s="531"/>
      <c r="LS224" s="531"/>
      <c r="LT224" s="531"/>
      <c r="LU224" s="531"/>
      <c r="LV224" s="531"/>
      <c r="LW224" s="531"/>
      <c r="LX224" s="531"/>
      <c r="LY224" s="531"/>
      <c r="LZ224" s="531"/>
      <c r="MA224" s="531"/>
      <c r="MB224" s="531"/>
      <c r="MC224" s="531"/>
      <c r="MD224" s="531"/>
      <c r="ME224" s="531"/>
      <c r="MF224" s="531"/>
      <c r="MG224" s="531"/>
      <c r="MH224" s="531"/>
      <c r="MI224" s="531"/>
      <c r="MJ224" s="531"/>
      <c r="MK224" s="531"/>
      <c r="ML224" s="531"/>
      <c r="MM224" s="531"/>
      <c r="MN224" s="531"/>
      <c r="MO224" s="531"/>
      <c r="MP224" s="531"/>
      <c r="MQ224" s="531"/>
      <c r="MR224" s="531"/>
      <c r="MS224" s="531"/>
      <c r="MT224" s="531"/>
      <c r="MU224" s="531"/>
      <c r="MV224" s="531"/>
      <c r="MW224" s="531"/>
      <c r="MX224" s="531"/>
      <c r="MY224" s="531"/>
      <c r="MZ224" s="531"/>
      <c r="NA224" s="531"/>
      <c r="NB224" s="531"/>
      <c r="NC224" s="531"/>
      <c r="ND224" s="531"/>
      <c r="NE224" s="531"/>
      <c r="NF224" s="531"/>
      <c r="NG224" s="531"/>
      <c r="NH224" s="531"/>
      <c r="NI224" s="531"/>
      <c r="NJ224" s="531"/>
      <c r="NK224" s="531"/>
      <c r="NL224" s="531"/>
      <c r="NM224" s="531"/>
      <c r="NN224" s="531"/>
      <c r="NO224" s="531"/>
      <c r="NP224" s="531"/>
      <c r="NQ224" s="531"/>
      <c r="NR224" s="531"/>
      <c r="NS224" s="531"/>
      <c r="NT224" s="531"/>
      <c r="NU224" s="531"/>
      <c r="NV224" s="531"/>
      <c r="NW224" s="531"/>
      <c r="NX224" s="531"/>
      <c r="NY224" s="531"/>
      <c r="NZ224" s="531"/>
      <c r="OA224" s="531"/>
      <c r="OB224" s="531"/>
      <c r="OC224" s="531"/>
      <c r="OD224" s="531"/>
      <c r="OE224" s="531"/>
      <c r="OF224" s="531"/>
      <c r="OG224" s="531"/>
      <c r="OH224" s="531"/>
      <c r="OI224" s="531"/>
      <c r="OJ224" s="531"/>
      <c r="OK224" s="531"/>
      <c r="OL224" s="531"/>
      <c r="OM224" s="531"/>
      <c r="ON224" s="531"/>
      <c r="OO224" s="531"/>
      <c r="OP224" s="531"/>
      <c r="OQ224" s="531"/>
      <c r="OR224" s="531"/>
      <c r="OS224" s="531"/>
      <c r="OT224" s="531"/>
      <c r="OU224" s="531"/>
      <c r="OV224" s="531"/>
      <c r="OW224" s="531"/>
      <c r="OX224" s="531"/>
      <c r="OY224" s="531"/>
      <c r="OZ224" s="531"/>
      <c r="PA224" s="531"/>
      <c r="PB224" s="531"/>
      <c r="PC224" s="531"/>
      <c r="PD224" s="531"/>
      <c r="PE224" s="531"/>
      <c r="PF224" s="531"/>
      <c r="PG224" s="531"/>
      <c r="PH224" s="531"/>
      <c r="PI224" s="531"/>
      <c r="PJ224" s="531"/>
      <c r="PK224" s="531"/>
      <c r="PL224" s="531"/>
      <c r="PM224" s="531"/>
      <c r="PN224" s="531"/>
      <c r="PO224" s="531"/>
      <c r="PP224" s="531"/>
      <c r="PQ224" s="531"/>
      <c r="PR224" s="531"/>
      <c r="PS224" s="531"/>
      <c r="PT224" s="531"/>
      <c r="PU224" s="531"/>
      <c r="PV224" s="531"/>
      <c r="PW224" s="531"/>
      <c r="PX224" s="531"/>
      <c r="PY224" s="531"/>
      <c r="PZ224" s="531"/>
      <c r="QA224" s="531"/>
      <c r="QB224" s="531"/>
      <c r="QC224" s="531"/>
      <c r="QD224" s="531"/>
      <c r="QE224" s="531"/>
      <c r="QF224" s="531"/>
      <c r="QG224" s="531"/>
      <c r="QH224" s="531"/>
      <c r="QI224" s="531"/>
      <c r="QJ224" s="531"/>
      <c r="QK224" s="531"/>
      <c r="QL224" s="531"/>
      <c r="QM224" s="531"/>
      <c r="QN224" s="531"/>
      <c r="QO224" s="531"/>
      <c r="QP224" s="531"/>
      <c r="QQ224" s="531"/>
      <c r="QR224" s="531"/>
      <c r="QS224" s="531"/>
      <c r="QT224" s="531"/>
      <c r="QU224" s="531"/>
      <c r="QV224" s="531"/>
      <c r="QW224" s="531"/>
      <c r="QX224" s="531"/>
      <c r="QY224" s="531"/>
      <c r="QZ224" s="531"/>
      <c r="RA224" s="531"/>
      <c r="RB224" s="531"/>
      <c r="RC224" s="531"/>
      <c r="RD224" s="531"/>
      <c r="RE224" s="531"/>
      <c r="RF224" s="531"/>
      <c r="RG224" s="531"/>
      <c r="RH224" s="531"/>
      <c r="RI224" s="531"/>
      <c r="RJ224" s="531"/>
      <c r="RK224" s="531"/>
      <c r="RL224" s="531"/>
      <c r="RM224" s="531"/>
      <c r="RN224" s="531"/>
      <c r="RO224" s="531"/>
      <c r="RP224" s="531"/>
      <c r="RQ224" s="531"/>
      <c r="RR224" s="531"/>
      <c r="RS224" s="531"/>
      <c r="RT224" s="531"/>
      <c r="RU224" s="531"/>
      <c r="RV224" s="531"/>
      <c r="RW224" s="531"/>
      <c r="RX224" s="531"/>
      <c r="RY224" s="531"/>
      <c r="RZ224" s="531"/>
      <c r="SA224" s="531"/>
      <c r="SB224" s="531"/>
      <c r="SC224" s="531"/>
      <c r="SD224" s="531"/>
      <c r="SE224" s="531"/>
      <c r="SF224" s="531"/>
      <c r="SG224" s="531"/>
      <c r="SH224" s="531"/>
      <c r="SI224" s="531"/>
      <c r="SJ224" s="531"/>
      <c r="SK224" s="531"/>
      <c r="SL224" s="531"/>
      <c r="SM224" s="531"/>
      <c r="SN224" s="531"/>
      <c r="SO224" s="531"/>
      <c r="SP224" s="531"/>
      <c r="SQ224" s="531"/>
      <c r="SR224" s="531"/>
      <c r="SS224" s="531"/>
      <c r="ST224" s="531"/>
      <c r="SU224" s="531"/>
      <c r="SV224" s="531"/>
      <c r="SW224" s="531"/>
      <c r="SX224" s="531"/>
      <c r="SY224" s="531"/>
      <c r="SZ224" s="531"/>
      <c r="TA224" s="531"/>
      <c r="TB224" s="531"/>
      <c r="TC224" s="531"/>
      <c r="TD224" s="531"/>
      <c r="TE224" s="531"/>
      <c r="TF224" s="531"/>
      <c r="TG224" s="531"/>
      <c r="TH224" s="531"/>
      <c r="TI224" s="531"/>
      <c r="TJ224" s="531"/>
      <c r="TK224" s="531"/>
      <c r="TL224" s="531"/>
      <c r="TM224" s="531"/>
      <c r="TN224" s="531"/>
      <c r="TO224" s="531"/>
      <c r="TP224" s="531"/>
      <c r="TQ224" s="531"/>
      <c r="TR224" s="531"/>
      <c r="TS224" s="531"/>
      <c r="TT224" s="531"/>
      <c r="TU224" s="531"/>
      <c r="TV224" s="531"/>
      <c r="TW224" s="531"/>
      <c r="TX224" s="531"/>
      <c r="TY224" s="531"/>
      <c r="TZ224" s="531"/>
      <c r="UA224" s="531"/>
      <c r="UB224" s="531"/>
      <c r="UC224" s="531"/>
      <c r="UD224" s="531"/>
      <c r="UE224" s="531"/>
      <c r="UF224" s="531"/>
      <c r="UG224" s="531"/>
      <c r="UH224" s="531"/>
      <c r="UI224" s="531"/>
      <c r="UJ224" s="531"/>
      <c r="UK224" s="531"/>
      <c r="UL224" s="531"/>
      <c r="UM224" s="531"/>
      <c r="UN224" s="531"/>
      <c r="UO224" s="531"/>
      <c r="UP224" s="531"/>
      <c r="UQ224" s="531"/>
      <c r="UR224" s="531"/>
      <c r="US224" s="531"/>
      <c r="UT224" s="531"/>
      <c r="UU224" s="531"/>
      <c r="UV224" s="531"/>
      <c r="UW224" s="531"/>
      <c r="UX224" s="531"/>
      <c r="UY224" s="531"/>
      <c r="UZ224" s="531"/>
      <c r="VA224" s="531"/>
      <c r="VB224" s="531"/>
      <c r="VC224" s="531"/>
      <c r="VD224" s="531"/>
      <c r="VE224" s="531"/>
      <c r="VF224" s="531"/>
      <c r="VG224" s="531"/>
      <c r="VH224" s="531"/>
      <c r="VI224" s="531"/>
      <c r="VJ224" s="531"/>
      <c r="VK224" s="531"/>
      <c r="VL224" s="531"/>
      <c r="VM224" s="531"/>
      <c r="VN224" s="531"/>
      <c r="VO224" s="531"/>
      <c r="VP224" s="531"/>
      <c r="VQ224" s="531"/>
      <c r="VR224" s="531"/>
      <c r="VS224" s="531"/>
      <c r="VT224" s="531"/>
      <c r="VU224" s="531"/>
      <c r="VV224" s="531"/>
      <c r="VW224" s="531"/>
      <c r="VX224" s="531"/>
      <c r="VY224" s="531"/>
      <c r="VZ224" s="531"/>
      <c r="WA224" s="531"/>
      <c r="WB224" s="531"/>
      <c r="WC224" s="531"/>
      <c r="WD224" s="531"/>
      <c r="WE224" s="531"/>
      <c r="WF224" s="531"/>
      <c r="WG224" s="531"/>
      <c r="WH224" s="531"/>
      <c r="WI224" s="531"/>
      <c r="WJ224" s="531"/>
      <c r="WK224" s="531"/>
      <c r="WL224" s="531"/>
      <c r="WM224" s="531"/>
      <c r="WN224" s="531"/>
      <c r="WO224" s="531"/>
      <c r="WP224" s="531"/>
      <c r="WQ224" s="531"/>
      <c r="WR224" s="531"/>
      <c r="WS224" s="531"/>
      <c r="WT224" s="531"/>
      <c r="WU224" s="531"/>
      <c r="WV224" s="531"/>
      <c r="WW224" s="531"/>
      <c r="WX224" s="531"/>
      <c r="WY224" s="531"/>
      <c r="WZ224" s="531"/>
      <c r="XA224" s="531"/>
      <c r="XB224" s="531"/>
      <c r="XC224" s="531"/>
      <c r="XD224" s="531"/>
      <c r="XE224" s="531"/>
      <c r="XF224" s="531"/>
      <c r="XG224" s="531"/>
      <c r="XH224" s="531"/>
      <c r="XI224" s="531"/>
      <c r="XJ224" s="531"/>
      <c r="XK224" s="531"/>
      <c r="XL224" s="531"/>
      <c r="XM224" s="531"/>
      <c r="XN224" s="531"/>
      <c r="XO224" s="531"/>
      <c r="XP224" s="531"/>
      <c r="XQ224" s="531"/>
      <c r="XR224" s="531"/>
      <c r="XS224" s="531"/>
      <c r="XT224" s="531"/>
      <c r="XU224" s="531"/>
      <c r="XV224" s="531"/>
      <c r="XW224" s="531"/>
      <c r="XX224" s="531"/>
      <c r="XY224" s="531"/>
      <c r="XZ224" s="531"/>
      <c r="YA224" s="531"/>
      <c r="YB224" s="531"/>
      <c r="YC224" s="531"/>
      <c r="YD224" s="531"/>
      <c r="YE224" s="531"/>
      <c r="YF224" s="531"/>
      <c r="YG224" s="531"/>
      <c r="YH224" s="531"/>
      <c r="YI224" s="531"/>
      <c r="YJ224" s="531"/>
      <c r="YK224" s="531"/>
      <c r="YL224" s="531"/>
      <c r="YM224" s="531"/>
      <c r="YN224" s="531"/>
      <c r="YO224" s="531"/>
      <c r="YP224" s="531"/>
      <c r="YQ224" s="531"/>
      <c r="YR224" s="531"/>
      <c r="YS224" s="531"/>
      <c r="YT224" s="531"/>
      <c r="YU224" s="531"/>
      <c r="YV224" s="531"/>
      <c r="YW224" s="531"/>
      <c r="YX224" s="531"/>
      <c r="YY224" s="531"/>
      <c r="YZ224" s="531"/>
      <c r="ZA224" s="531"/>
      <c r="ZB224" s="531"/>
      <c r="ZC224" s="531"/>
      <c r="ZD224" s="531"/>
      <c r="ZE224" s="531"/>
      <c r="ZF224" s="531"/>
      <c r="ZG224" s="531"/>
      <c r="ZH224" s="531"/>
      <c r="ZI224" s="531"/>
      <c r="ZJ224" s="531"/>
      <c r="ZK224" s="531"/>
      <c r="ZL224" s="531"/>
      <c r="ZM224" s="531"/>
      <c r="ZN224" s="531"/>
      <c r="ZO224" s="531"/>
      <c r="ZP224" s="531"/>
      <c r="ZQ224" s="531"/>
      <c r="ZR224" s="531"/>
      <c r="ZS224" s="531"/>
      <c r="ZT224" s="531"/>
      <c r="ZU224" s="531"/>
      <c r="ZV224" s="531"/>
      <c r="ZW224" s="531"/>
      <c r="ZX224" s="531"/>
      <c r="ZY224" s="531"/>
      <c r="ZZ224" s="531"/>
      <c r="AAA224" s="531"/>
      <c r="AAB224" s="531"/>
      <c r="AAC224" s="531"/>
      <c r="AAD224" s="531"/>
      <c r="AAE224" s="531"/>
      <c r="AAF224" s="531"/>
      <c r="AAG224" s="531"/>
      <c r="AAH224" s="531"/>
      <c r="AAI224" s="531"/>
      <c r="AAJ224" s="531"/>
      <c r="AAK224" s="531"/>
      <c r="AAL224" s="531"/>
      <c r="AAM224" s="531"/>
      <c r="AAN224" s="531"/>
      <c r="AAO224" s="531"/>
      <c r="AAP224" s="531"/>
      <c r="AAQ224" s="531"/>
      <c r="AAR224" s="531"/>
      <c r="AAS224" s="531"/>
      <c r="AAT224" s="531"/>
      <c r="AAU224" s="531"/>
      <c r="AAV224" s="531"/>
      <c r="AAW224" s="531"/>
      <c r="AAX224" s="531"/>
      <c r="AAY224" s="531"/>
      <c r="AAZ224" s="531"/>
      <c r="ABA224" s="531"/>
      <c r="ABB224" s="531"/>
      <c r="ABC224" s="531"/>
      <c r="ABD224" s="531"/>
      <c r="ABE224" s="531"/>
      <c r="ABF224" s="531"/>
      <c r="ABG224" s="531"/>
      <c r="ABH224" s="531"/>
      <c r="ABI224" s="531"/>
      <c r="ABJ224" s="531"/>
      <c r="ABK224" s="531"/>
      <c r="ABL224" s="531"/>
      <c r="ABM224" s="531"/>
      <c r="ABN224" s="531"/>
      <c r="ABO224" s="531"/>
      <c r="ABP224" s="531"/>
      <c r="ABQ224" s="531"/>
      <c r="ABR224" s="531"/>
      <c r="ABS224" s="531"/>
      <c r="ABT224" s="531"/>
      <c r="ABU224" s="531"/>
      <c r="ABV224" s="531"/>
      <c r="ABW224" s="531"/>
      <c r="ABX224" s="531"/>
      <c r="ABY224" s="531"/>
      <c r="ABZ224" s="531"/>
      <c r="ACA224" s="531"/>
      <c r="ACB224" s="531"/>
      <c r="ACC224" s="531"/>
      <c r="ACD224" s="531"/>
      <c r="ACE224" s="531"/>
      <c r="ACF224" s="531"/>
      <c r="ACG224" s="531"/>
      <c r="ACH224" s="531"/>
      <c r="ACI224" s="531"/>
      <c r="ACJ224" s="531"/>
      <c r="ACK224" s="531"/>
      <c r="ACL224" s="531"/>
      <c r="ACM224" s="531"/>
      <c r="ACN224" s="531"/>
      <c r="ACO224" s="531"/>
      <c r="ACP224" s="531"/>
      <c r="ACQ224" s="531"/>
      <c r="ACR224" s="531"/>
      <c r="ACS224" s="531"/>
      <c r="ACT224" s="531"/>
      <c r="ACU224" s="531"/>
      <c r="ACV224" s="531"/>
      <c r="ACW224" s="531"/>
      <c r="ACX224" s="531"/>
      <c r="ACY224" s="531"/>
      <c r="ACZ224" s="531"/>
      <c r="ADA224" s="531"/>
      <c r="ADB224" s="531"/>
      <c r="ADC224" s="531"/>
      <c r="ADD224" s="531"/>
      <c r="ADE224" s="531"/>
      <c r="ADF224" s="531"/>
      <c r="ADG224" s="531"/>
      <c r="ADH224" s="531"/>
      <c r="ADI224" s="531"/>
      <c r="ADJ224" s="531"/>
      <c r="ADK224" s="531"/>
      <c r="ADL224" s="531"/>
      <c r="ADM224" s="531"/>
      <c r="ADN224" s="531"/>
      <c r="ADO224" s="531"/>
      <c r="ADP224" s="531"/>
      <c r="ADQ224" s="531"/>
      <c r="ADR224" s="531"/>
      <c r="ADS224" s="531"/>
      <c r="ADT224" s="531"/>
      <c r="ADU224" s="531"/>
      <c r="ADV224" s="531"/>
      <c r="ADW224" s="531"/>
      <c r="ADX224" s="531"/>
      <c r="ADY224" s="531"/>
      <c r="ADZ224" s="531"/>
      <c r="AEA224" s="531"/>
      <c r="AEB224" s="531"/>
      <c r="AEC224" s="531"/>
      <c r="AED224" s="531"/>
      <c r="AEE224" s="531"/>
      <c r="AEF224" s="531"/>
      <c r="AEG224" s="531"/>
      <c r="AEH224" s="531"/>
      <c r="AEI224" s="531"/>
      <c r="AEJ224" s="531"/>
      <c r="AEK224" s="531"/>
      <c r="AEL224" s="531"/>
      <c r="AEM224" s="531"/>
      <c r="AEN224" s="531"/>
      <c r="AEO224" s="531"/>
      <c r="AEP224" s="531"/>
      <c r="AEQ224" s="531"/>
      <c r="AER224" s="531"/>
      <c r="AES224" s="531"/>
      <c r="AET224" s="531"/>
      <c r="AEU224" s="531"/>
      <c r="AEV224" s="531"/>
      <c r="AEW224" s="531"/>
      <c r="AEX224" s="531"/>
      <c r="AEY224" s="531"/>
      <c r="AEZ224" s="531"/>
      <c r="AFA224" s="531"/>
      <c r="AFB224" s="531"/>
      <c r="AFC224" s="531"/>
      <c r="AFD224" s="531"/>
      <c r="AFE224" s="531"/>
      <c r="AFF224" s="531"/>
      <c r="AFG224" s="531"/>
      <c r="AFH224" s="531"/>
      <c r="AFI224" s="531"/>
      <c r="AFJ224" s="531"/>
      <c r="AFK224" s="531"/>
      <c r="AFL224" s="531"/>
      <c r="AFM224" s="531"/>
      <c r="AFN224" s="531"/>
      <c r="AFO224" s="531"/>
      <c r="AFP224" s="531"/>
      <c r="AFQ224" s="531"/>
      <c r="AFR224" s="531"/>
      <c r="AFS224" s="531"/>
      <c r="AFT224" s="531"/>
      <c r="AFU224" s="531"/>
      <c r="AFV224" s="531"/>
      <c r="AFW224" s="531"/>
      <c r="AFX224" s="531"/>
      <c r="AFY224" s="531"/>
      <c r="AFZ224" s="531"/>
      <c r="AGA224" s="531"/>
      <c r="AGB224" s="531"/>
      <c r="AGC224" s="531"/>
      <c r="AGD224" s="531"/>
      <c r="AGE224" s="531"/>
      <c r="AGF224" s="531"/>
      <c r="AGG224" s="531"/>
      <c r="AGH224" s="531"/>
      <c r="AGI224" s="531"/>
      <c r="AGJ224" s="531"/>
      <c r="AGK224" s="531"/>
      <c r="AGL224" s="531"/>
      <c r="AGM224" s="531"/>
      <c r="AGN224" s="531"/>
      <c r="AGO224" s="531"/>
      <c r="AGP224" s="531"/>
      <c r="AGQ224" s="531"/>
      <c r="AGR224" s="531"/>
      <c r="AGS224" s="531"/>
      <c r="AGT224" s="531"/>
      <c r="AGU224" s="531"/>
      <c r="AGV224" s="531"/>
      <c r="AGW224" s="531"/>
      <c r="AGX224" s="531"/>
      <c r="AGY224" s="531"/>
      <c r="AGZ224" s="531"/>
      <c r="AHA224" s="531"/>
      <c r="AHB224" s="531"/>
      <c r="AHC224" s="531"/>
      <c r="AHD224" s="531"/>
      <c r="AHE224" s="531"/>
      <c r="AHF224" s="531"/>
      <c r="AHG224" s="531"/>
      <c r="AHH224" s="531"/>
      <c r="AHI224" s="531"/>
      <c r="AHJ224" s="531"/>
      <c r="AHK224" s="531"/>
      <c r="AHL224" s="531"/>
      <c r="AHM224" s="531"/>
      <c r="AHN224" s="531"/>
      <c r="AHO224" s="531"/>
      <c r="AHP224" s="531"/>
      <c r="AHQ224" s="531"/>
      <c r="AHR224" s="531"/>
      <c r="AHS224" s="531"/>
      <c r="AHT224" s="531"/>
      <c r="AHU224" s="531"/>
      <c r="AHV224" s="531"/>
      <c r="AHW224" s="531"/>
      <c r="AHX224" s="531"/>
      <c r="AHY224" s="531"/>
      <c r="AHZ224" s="531"/>
      <c r="AIA224" s="531"/>
      <c r="AIB224" s="531"/>
      <c r="AIC224" s="531"/>
      <c r="AID224" s="531"/>
      <c r="AIE224" s="531"/>
      <c r="AIF224" s="531"/>
      <c r="AIG224" s="531"/>
      <c r="AIH224" s="531"/>
      <c r="AII224" s="531"/>
      <c r="AIJ224" s="531"/>
      <c r="AIK224" s="531"/>
      <c r="AIL224" s="531"/>
      <c r="AIM224" s="531"/>
      <c r="AIN224" s="531"/>
      <c r="AIO224" s="531"/>
      <c r="AIP224" s="531"/>
      <c r="AIQ224" s="531"/>
      <c r="AIR224" s="531"/>
      <c r="AIS224" s="531"/>
      <c r="AIT224" s="531"/>
      <c r="AIU224" s="531"/>
      <c r="AIV224" s="531"/>
      <c r="AIW224" s="531"/>
      <c r="AIX224" s="531"/>
      <c r="AIY224" s="531"/>
      <c r="AIZ224" s="531"/>
      <c r="AJA224" s="531"/>
      <c r="AJB224" s="531"/>
      <c r="AJC224" s="531"/>
      <c r="AJD224" s="531"/>
      <c r="AJE224" s="531"/>
      <c r="AJF224" s="531"/>
      <c r="AJG224" s="531"/>
      <c r="AJH224" s="531"/>
      <c r="AJI224" s="531"/>
      <c r="AJJ224" s="531"/>
      <c r="AJK224" s="531"/>
      <c r="AJL224" s="531"/>
      <c r="AJM224" s="531"/>
      <c r="AJN224" s="531"/>
      <c r="AJO224" s="531"/>
      <c r="AJP224" s="531"/>
      <c r="AJQ224" s="531"/>
      <c r="AJR224" s="531"/>
      <c r="AJS224" s="531"/>
      <c r="AJT224" s="531"/>
      <c r="AJU224" s="531"/>
      <c r="AJV224" s="531"/>
      <c r="AJW224" s="531"/>
      <c r="AJX224" s="531"/>
      <c r="AJY224" s="531"/>
      <c r="AJZ224" s="531"/>
      <c r="AKA224" s="531"/>
      <c r="AKB224" s="531"/>
      <c r="AKC224" s="531"/>
      <c r="AKD224" s="531"/>
      <c r="AKE224" s="531"/>
      <c r="AKF224" s="531"/>
      <c r="AKG224" s="531"/>
      <c r="AKH224" s="531"/>
      <c r="AKI224" s="531"/>
      <c r="AKJ224" s="531"/>
      <c r="AKK224" s="531"/>
      <c r="AKL224" s="531"/>
      <c r="AKM224" s="531"/>
      <c r="AKN224" s="531"/>
      <c r="AKO224" s="531"/>
      <c r="AKP224" s="531"/>
      <c r="AKQ224" s="531"/>
      <c r="AKR224" s="531"/>
      <c r="AKS224" s="531"/>
      <c r="AKT224" s="531"/>
      <c r="AKU224" s="531"/>
      <c r="AKV224" s="531"/>
      <c r="AKW224" s="531"/>
      <c r="AKX224" s="531"/>
      <c r="AKY224" s="531"/>
      <c r="AKZ224" s="531"/>
      <c r="ALA224" s="531"/>
      <c r="ALB224" s="531"/>
      <c r="ALC224" s="531"/>
      <c r="ALD224" s="531"/>
      <c r="ALE224" s="531"/>
      <c r="ALF224" s="531"/>
      <c r="ALG224" s="531"/>
      <c r="ALH224" s="531"/>
      <c r="ALI224" s="531"/>
      <c r="ALJ224" s="531"/>
      <c r="ALK224" s="531"/>
      <c r="ALL224" s="531"/>
      <c r="ALM224" s="531"/>
      <c r="ALN224" s="531"/>
      <c r="ALO224" s="531"/>
      <c r="ALP224" s="531"/>
      <c r="ALQ224" s="531"/>
      <c r="ALR224" s="531"/>
      <c r="ALS224" s="531"/>
      <c r="ALT224" s="531"/>
      <c r="ALU224" s="531"/>
      <c r="ALV224" s="531"/>
      <c r="ALW224" s="531"/>
      <c r="ALX224" s="531"/>
      <c r="ALY224" s="531"/>
      <c r="ALZ224" s="531"/>
      <c r="AMA224" s="531"/>
      <c r="AMB224" s="531"/>
      <c r="AMC224" s="531"/>
      <c r="AMD224" s="531"/>
      <c r="AME224" s="531"/>
      <c r="AMF224" s="531"/>
      <c r="AMG224" s="531"/>
      <c r="AMH224" s="531"/>
      <c r="AMI224" s="531"/>
      <c r="AMJ224" s="531"/>
      <c r="AMK224" s="531"/>
      <c r="AML224" s="531"/>
      <c r="AMM224" s="531"/>
      <c r="AMN224" s="531"/>
      <c r="AMO224" s="531"/>
      <c r="AMP224" s="531"/>
      <c r="AMQ224" s="531"/>
      <c r="AMR224" s="531"/>
      <c r="AMS224" s="531"/>
      <c r="AMT224" s="531"/>
      <c r="AMU224" s="531"/>
      <c r="AMV224" s="531"/>
      <c r="AMW224" s="531"/>
      <c r="AMX224" s="531"/>
      <c r="AMY224" s="531"/>
      <c r="AMZ224" s="531"/>
      <c r="ANA224" s="531"/>
      <c r="ANB224" s="531"/>
      <c r="ANC224" s="531"/>
      <c r="AND224" s="531"/>
      <c r="ANE224" s="531"/>
      <c r="ANF224" s="531"/>
      <c r="ANG224" s="531"/>
      <c r="ANH224" s="531"/>
      <c r="ANI224" s="531"/>
      <c r="ANJ224" s="531"/>
      <c r="ANK224" s="531"/>
      <c r="ANL224" s="531"/>
      <c r="ANM224" s="531"/>
      <c r="ANN224" s="531"/>
      <c r="ANO224" s="531"/>
      <c r="ANP224" s="531"/>
      <c r="ANQ224" s="531"/>
      <c r="ANR224" s="531"/>
      <c r="ANS224" s="531"/>
      <c r="ANT224" s="531"/>
      <c r="ANU224" s="531"/>
      <c r="ANV224" s="531"/>
      <c r="ANW224" s="531"/>
      <c r="ANX224" s="531"/>
      <c r="ANY224" s="531"/>
      <c r="ANZ224" s="531"/>
      <c r="AOA224" s="531"/>
      <c r="AOB224" s="531"/>
      <c r="AOC224" s="531"/>
      <c r="AOD224" s="531"/>
      <c r="AOE224" s="531"/>
      <c r="AOF224" s="531"/>
      <c r="AOG224" s="531"/>
      <c r="AOH224" s="531"/>
      <c r="AOI224" s="531"/>
      <c r="AOJ224" s="531"/>
      <c r="AOK224" s="531"/>
      <c r="AOL224" s="531"/>
      <c r="AOM224" s="531"/>
      <c r="AON224" s="531"/>
      <c r="AOO224" s="531"/>
      <c r="AOP224" s="531"/>
      <c r="AOQ224" s="531"/>
      <c r="AOR224" s="531"/>
      <c r="AOS224" s="531"/>
      <c r="AOT224" s="531"/>
      <c r="AOU224" s="531"/>
      <c r="AOV224" s="531"/>
      <c r="AOW224" s="531"/>
      <c r="AOX224" s="531"/>
      <c r="AOY224" s="531"/>
      <c r="AOZ224" s="531"/>
      <c r="APA224" s="531"/>
      <c r="APB224" s="531"/>
      <c r="APC224" s="531"/>
      <c r="APD224" s="531"/>
      <c r="APE224" s="531"/>
      <c r="APF224" s="531"/>
      <c r="APG224" s="531"/>
      <c r="APH224" s="531"/>
      <c r="API224" s="531"/>
      <c r="APJ224" s="531"/>
      <c r="APK224" s="531"/>
      <c r="APL224" s="531"/>
      <c r="APM224" s="531"/>
      <c r="APN224" s="531"/>
      <c r="APO224" s="531"/>
      <c r="APP224" s="531"/>
      <c r="APQ224" s="531"/>
      <c r="APR224" s="531"/>
      <c r="APS224" s="531"/>
      <c r="APT224" s="531"/>
      <c r="APU224" s="531"/>
      <c r="APV224" s="531"/>
      <c r="APW224" s="531"/>
      <c r="APX224" s="531"/>
      <c r="APY224" s="531"/>
      <c r="APZ224" s="531"/>
      <c r="AQA224" s="531"/>
      <c r="AQB224" s="531"/>
      <c r="AQC224" s="531"/>
      <c r="AQD224" s="531"/>
      <c r="AQE224" s="531"/>
      <c r="AQF224" s="531"/>
      <c r="AQG224" s="531"/>
      <c r="AQH224" s="531"/>
      <c r="AQI224" s="531"/>
      <c r="AQJ224" s="531"/>
      <c r="AQK224" s="531"/>
      <c r="AQL224" s="531"/>
      <c r="AQM224" s="531"/>
      <c r="AQN224" s="531"/>
      <c r="AQO224" s="531"/>
      <c r="AQP224" s="531"/>
      <c r="AQQ224" s="531"/>
      <c r="AQR224" s="531"/>
      <c r="AQS224" s="531"/>
      <c r="AQT224" s="531"/>
      <c r="AQU224" s="531"/>
      <c r="AQV224" s="531"/>
      <c r="AQW224" s="531"/>
      <c r="AQX224" s="531"/>
      <c r="AQY224" s="531"/>
      <c r="AQZ224" s="531"/>
      <c r="ARA224" s="531"/>
      <c r="ARB224" s="531"/>
      <c r="ARC224" s="531"/>
      <c r="ARD224" s="531"/>
      <c r="ARE224" s="531"/>
      <c r="ARF224" s="531"/>
      <c r="ARG224" s="531"/>
      <c r="ARH224" s="531"/>
      <c r="ARI224" s="531"/>
      <c r="ARJ224" s="531"/>
      <c r="ARK224" s="531"/>
      <c r="ARL224" s="531"/>
      <c r="ARM224" s="531"/>
      <c r="ARN224" s="531"/>
      <c r="ARO224" s="531"/>
      <c r="ARP224" s="531"/>
      <c r="ARQ224" s="531"/>
      <c r="ARR224" s="531"/>
      <c r="ARS224" s="531"/>
      <c r="ART224" s="531"/>
      <c r="ARU224" s="531"/>
      <c r="ARV224" s="531"/>
      <c r="ARW224" s="531"/>
      <c r="ARX224" s="531"/>
      <c r="ARY224" s="531"/>
      <c r="ARZ224" s="531"/>
      <c r="ASA224" s="531"/>
      <c r="ASB224" s="531"/>
      <c r="ASC224" s="531"/>
      <c r="ASD224" s="531"/>
      <c r="ASE224" s="531"/>
      <c r="ASF224" s="531"/>
      <c r="ASG224" s="531"/>
      <c r="ASH224" s="531"/>
      <c r="ASI224" s="531"/>
      <c r="ASJ224" s="531"/>
      <c r="ASK224" s="531"/>
      <c r="ASL224" s="531"/>
      <c r="ASM224" s="531"/>
      <c r="ASN224" s="531"/>
      <c r="ASO224" s="531"/>
      <c r="ASP224" s="531"/>
      <c r="ASQ224" s="531"/>
      <c r="ASR224" s="531"/>
      <c r="ASS224" s="531"/>
      <c r="AST224" s="531"/>
      <c r="ASU224" s="531"/>
      <c r="ASV224" s="531"/>
      <c r="ASW224" s="531"/>
      <c r="ASX224" s="531"/>
      <c r="ASY224" s="531"/>
      <c r="ASZ224" s="531"/>
      <c r="ATA224" s="531"/>
      <c r="ATB224" s="531"/>
      <c r="ATC224" s="531"/>
      <c r="ATD224" s="531"/>
      <c r="ATE224" s="531"/>
      <c r="ATF224" s="531"/>
      <c r="ATG224" s="531"/>
      <c r="ATH224" s="531"/>
      <c r="ATI224" s="531"/>
      <c r="ATJ224" s="531"/>
      <c r="ATK224" s="531"/>
      <c r="ATL224" s="531"/>
      <c r="ATM224" s="531"/>
      <c r="ATN224" s="531"/>
      <c r="ATO224" s="531"/>
      <c r="ATP224" s="531"/>
      <c r="ATQ224" s="531"/>
      <c r="ATR224" s="531"/>
      <c r="ATS224" s="531"/>
      <c r="ATT224" s="531"/>
      <c r="ATU224" s="531"/>
      <c r="ATV224" s="531"/>
      <c r="ATW224" s="531"/>
      <c r="ATX224" s="531"/>
      <c r="ATY224" s="531"/>
      <c r="ATZ224" s="531"/>
      <c r="AUA224" s="531"/>
      <c r="AUB224" s="531"/>
      <c r="AUC224" s="531"/>
      <c r="AUD224" s="531"/>
      <c r="AUE224" s="531"/>
      <c r="AUF224" s="531"/>
      <c r="AUG224" s="531"/>
      <c r="AUH224" s="531"/>
      <c r="AUI224" s="531"/>
      <c r="AUJ224" s="531"/>
      <c r="AUK224" s="531"/>
      <c r="AUL224" s="531"/>
      <c r="AUM224" s="531"/>
      <c r="AUN224" s="531"/>
      <c r="AUO224" s="531"/>
      <c r="AUP224" s="531"/>
      <c r="AUQ224" s="531"/>
      <c r="AUR224" s="531"/>
      <c r="AUS224" s="531"/>
      <c r="AUT224" s="531"/>
      <c r="AUU224" s="531"/>
      <c r="AUV224" s="531"/>
      <c r="AUW224" s="531"/>
      <c r="AUX224" s="531"/>
      <c r="AUY224" s="531"/>
      <c r="AUZ224" s="531"/>
      <c r="AVA224" s="531"/>
      <c r="AVB224" s="531"/>
      <c r="AVC224" s="531"/>
      <c r="AVD224" s="531"/>
      <c r="AVE224" s="531"/>
      <c r="AVF224" s="531"/>
      <c r="AVG224" s="531"/>
      <c r="AVH224" s="531"/>
      <c r="AVI224" s="531"/>
      <c r="AVJ224" s="531"/>
      <c r="AVK224" s="531"/>
      <c r="AVL224" s="531"/>
      <c r="AVM224" s="531"/>
      <c r="AVN224" s="531"/>
      <c r="AVO224" s="531"/>
      <c r="AVP224" s="531"/>
      <c r="AVQ224" s="531"/>
      <c r="AVR224" s="531"/>
      <c r="AVS224" s="531"/>
      <c r="AVT224" s="531"/>
      <c r="AVU224" s="531"/>
      <c r="AVV224" s="531"/>
      <c r="AVW224" s="531"/>
      <c r="AVX224" s="531"/>
      <c r="AVY224" s="531"/>
      <c r="AVZ224" s="531"/>
      <c r="AWA224" s="531"/>
      <c r="AWB224" s="531"/>
      <c r="AWC224" s="531"/>
      <c r="AWD224" s="531"/>
      <c r="AWE224" s="531"/>
      <c r="AWF224" s="531"/>
      <c r="AWG224" s="531"/>
      <c r="AWH224" s="531"/>
      <c r="AWI224" s="531"/>
      <c r="AWJ224" s="531"/>
      <c r="AWK224" s="531"/>
      <c r="AWL224" s="531"/>
      <c r="AWM224" s="531"/>
      <c r="AWN224" s="531"/>
      <c r="AWO224" s="531"/>
      <c r="AWP224" s="531"/>
      <c r="AWQ224" s="531"/>
      <c r="AWR224" s="531"/>
      <c r="AWS224" s="531"/>
      <c r="AWT224" s="531"/>
      <c r="AWU224" s="531"/>
      <c r="AWV224" s="531"/>
      <c r="AWW224" s="531"/>
      <c r="AWX224" s="531"/>
      <c r="AWY224" s="531"/>
      <c r="AWZ224" s="531"/>
      <c r="AXA224" s="531"/>
      <c r="AXB224" s="531"/>
      <c r="AXC224" s="531"/>
      <c r="AXD224" s="531"/>
      <c r="AXE224" s="531"/>
      <c r="AXF224" s="531"/>
      <c r="AXG224" s="531"/>
      <c r="AXH224" s="531"/>
      <c r="AXI224" s="531"/>
      <c r="AXJ224" s="531"/>
    </row>
    <row r="225" spans="1:1310" s="532" customFormat="1" ht="23.25" customHeight="1">
      <c r="A225" s="533"/>
      <c r="B225" s="6073" t="s">
        <v>947</v>
      </c>
      <c r="C225" s="6073"/>
      <c r="D225" s="6073"/>
      <c r="E225" s="6073"/>
      <c r="F225" s="535"/>
      <c r="G225" s="6073" t="s">
        <v>948</v>
      </c>
      <c r="H225" s="6073"/>
      <c r="I225" s="6073"/>
      <c r="J225" s="535"/>
      <c r="K225" s="6073" t="s">
        <v>949</v>
      </c>
      <c r="L225" s="6073"/>
      <c r="M225" s="6073"/>
      <c r="N225" s="535"/>
      <c r="O225" s="6073" t="s">
        <v>950</v>
      </c>
      <c r="P225" s="6073"/>
      <c r="Q225" s="535"/>
      <c r="R225" s="529"/>
      <c r="S225" s="529"/>
      <c r="T225" s="529"/>
      <c r="U225" s="529"/>
      <c r="V225" s="529"/>
      <c r="W225" s="529"/>
      <c r="X225" s="529"/>
      <c r="Y225" s="529"/>
      <c r="Z225" s="529"/>
      <c r="AA225" s="529"/>
      <c r="AB225" s="529"/>
      <c r="AC225" s="529"/>
      <c r="AD225" s="530"/>
      <c r="AE225" s="530"/>
      <c r="AF225" s="530"/>
      <c r="AG225" s="530"/>
      <c r="AH225" s="530"/>
      <c r="AI225" s="530"/>
      <c r="AJ225" s="530"/>
      <c r="AK225" s="530"/>
      <c r="AL225" s="530"/>
      <c r="AM225" s="530"/>
      <c r="AN225" s="530"/>
      <c r="AO225" s="530"/>
      <c r="AP225" s="530"/>
      <c r="AQ225" s="530"/>
      <c r="AR225" s="530"/>
      <c r="AS225" s="530"/>
      <c r="AT225" s="530"/>
      <c r="AU225" s="530"/>
      <c r="AV225" s="531"/>
      <c r="AW225" s="531"/>
      <c r="AX225" s="531"/>
      <c r="AY225" s="531"/>
      <c r="AZ225" s="531"/>
      <c r="BA225" s="531"/>
      <c r="BB225" s="531"/>
      <c r="BC225" s="531"/>
      <c r="BD225" s="531"/>
      <c r="BE225" s="531"/>
      <c r="BF225" s="531"/>
      <c r="BG225" s="531"/>
      <c r="BH225" s="531"/>
      <c r="BI225" s="531"/>
      <c r="BJ225" s="531"/>
      <c r="BK225" s="531"/>
      <c r="BL225" s="531"/>
      <c r="BM225" s="531"/>
      <c r="BN225" s="531"/>
      <c r="BO225" s="531"/>
      <c r="BP225" s="531"/>
      <c r="BQ225" s="531"/>
      <c r="BR225" s="531"/>
      <c r="BS225" s="531"/>
      <c r="BT225" s="531"/>
      <c r="BU225" s="531"/>
      <c r="BV225" s="531"/>
      <c r="BW225" s="531"/>
      <c r="BX225" s="531"/>
      <c r="BY225" s="531"/>
      <c r="BZ225" s="531"/>
      <c r="CA225" s="531"/>
      <c r="CB225" s="531"/>
      <c r="CC225" s="531"/>
      <c r="CD225" s="531"/>
      <c r="CE225" s="531"/>
      <c r="CF225" s="531"/>
      <c r="CG225" s="531"/>
      <c r="CH225" s="531"/>
      <c r="CI225" s="531"/>
      <c r="CJ225" s="531"/>
      <c r="CK225" s="531"/>
      <c r="CL225" s="531"/>
      <c r="CM225" s="531"/>
      <c r="CN225" s="531"/>
      <c r="CO225" s="531"/>
      <c r="CP225" s="531"/>
      <c r="CQ225" s="531"/>
      <c r="CR225" s="531"/>
      <c r="CS225" s="531"/>
      <c r="CT225" s="531"/>
      <c r="CU225" s="531"/>
      <c r="CV225" s="531"/>
      <c r="CW225" s="531"/>
      <c r="CX225" s="531"/>
      <c r="CY225" s="531"/>
      <c r="CZ225" s="531"/>
      <c r="DA225" s="531"/>
      <c r="DB225" s="531"/>
      <c r="DC225" s="531"/>
      <c r="DD225" s="531"/>
      <c r="DE225" s="531"/>
      <c r="DF225" s="531"/>
      <c r="DG225" s="531"/>
      <c r="DH225" s="531"/>
      <c r="DI225" s="531"/>
      <c r="DJ225" s="531"/>
      <c r="DK225" s="531"/>
      <c r="DL225" s="531"/>
      <c r="DM225" s="531"/>
      <c r="DN225" s="531"/>
      <c r="DO225" s="531"/>
      <c r="DP225" s="531"/>
      <c r="DQ225" s="531"/>
      <c r="DR225" s="531"/>
      <c r="DS225" s="531"/>
      <c r="DT225" s="531"/>
      <c r="DU225" s="531"/>
      <c r="DV225" s="531"/>
      <c r="DW225" s="531"/>
      <c r="DX225" s="531"/>
      <c r="DY225" s="531"/>
      <c r="DZ225" s="531"/>
      <c r="EA225" s="531"/>
      <c r="EB225" s="531"/>
      <c r="EC225" s="531"/>
      <c r="ED225" s="531"/>
      <c r="EE225" s="531"/>
      <c r="EF225" s="531"/>
      <c r="EG225" s="531"/>
      <c r="EH225" s="531"/>
      <c r="EI225" s="531"/>
      <c r="EJ225" s="531"/>
      <c r="EK225" s="531"/>
      <c r="EL225" s="531"/>
      <c r="EM225" s="531"/>
      <c r="EN225" s="531"/>
      <c r="EO225" s="531"/>
      <c r="EP225" s="531"/>
      <c r="EQ225" s="531"/>
      <c r="ER225" s="531"/>
      <c r="ES225" s="531"/>
      <c r="ET225" s="531"/>
      <c r="EU225" s="531"/>
      <c r="EV225" s="531"/>
      <c r="EW225" s="531"/>
      <c r="EX225" s="531"/>
      <c r="EY225" s="531"/>
      <c r="EZ225" s="531"/>
      <c r="FA225" s="531"/>
      <c r="FB225" s="531"/>
      <c r="FC225" s="531"/>
      <c r="FD225" s="531"/>
      <c r="FE225" s="531"/>
      <c r="FF225" s="531"/>
      <c r="FG225" s="531"/>
      <c r="FH225" s="531"/>
      <c r="FI225" s="531"/>
      <c r="FJ225" s="531"/>
      <c r="FK225" s="531"/>
      <c r="FL225" s="531"/>
      <c r="FM225" s="531"/>
      <c r="FN225" s="531"/>
      <c r="FO225" s="531"/>
      <c r="FP225" s="531"/>
      <c r="FQ225" s="531"/>
      <c r="FR225" s="531"/>
      <c r="FS225" s="531"/>
      <c r="FT225" s="531"/>
      <c r="FU225" s="531"/>
      <c r="FV225" s="531"/>
      <c r="FW225" s="531"/>
      <c r="FX225" s="531"/>
      <c r="FY225" s="531"/>
      <c r="FZ225" s="531"/>
      <c r="GA225" s="531"/>
      <c r="GB225" s="531"/>
      <c r="GC225" s="531"/>
      <c r="GD225" s="531"/>
      <c r="GE225" s="531"/>
      <c r="GF225" s="531"/>
      <c r="GG225" s="531"/>
      <c r="GH225" s="531"/>
      <c r="GI225" s="531"/>
      <c r="GJ225" s="531"/>
      <c r="GK225" s="531"/>
      <c r="GL225" s="531"/>
      <c r="GM225" s="531"/>
      <c r="GN225" s="531"/>
      <c r="GO225" s="531"/>
      <c r="GP225" s="531"/>
      <c r="GQ225" s="531"/>
      <c r="GR225" s="531"/>
      <c r="GS225" s="531"/>
      <c r="GT225" s="531"/>
      <c r="GU225" s="531"/>
      <c r="GV225" s="531"/>
      <c r="GW225" s="531"/>
      <c r="GX225" s="531"/>
      <c r="GY225" s="531"/>
      <c r="GZ225" s="531"/>
      <c r="HA225" s="531"/>
      <c r="HB225" s="531"/>
      <c r="HC225" s="531"/>
      <c r="HD225" s="531"/>
      <c r="HE225" s="531"/>
      <c r="HF225" s="531"/>
      <c r="HG225" s="531"/>
      <c r="HH225" s="531"/>
      <c r="HI225" s="531"/>
      <c r="HJ225" s="531"/>
      <c r="HK225" s="531"/>
      <c r="HL225" s="531"/>
      <c r="HM225" s="531"/>
      <c r="HN225" s="531"/>
      <c r="HO225" s="531"/>
      <c r="HP225" s="531"/>
      <c r="HQ225" s="531"/>
      <c r="HR225" s="531"/>
      <c r="HS225" s="531"/>
      <c r="HT225" s="531"/>
      <c r="HU225" s="531"/>
      <c r="HV225" s="531"/>
      <c r="HW225" s="531"/>
      <c r="HX225" s="531"/>
      <c r="HY225" s="531"/>
      <c r="HZ225" s="531"/>
      <c r="IA225" s="531"/>
      <c r="IB225" s="531"/>
      <c r="IC225" s="531"/>
      <c r="ID225" s="531"/>
      <c r="IE225" s="531"/>
      <c r="IF225" s="531"/>
      <c r="IG225" s="531"/>
      <c r="IH225" s="531"/>
      <c r="II225" s="531"/>
      <c r="IJ225" s="531"/>
      <c r="IK225" s="531"/>
      <c r="IL225" s="531"/>
      <c r="IM225" s="531"/>
      <c r="IN225" s="531"/>
      <c r="IO225" s="531"/>
      <c r="IP225" s="531"/>
      <c r="IQ225" s="531"/>
      <c r="IR225" s="531"/>
      <c r="IS225" s="531"/>
      <c r="IT225" s="531"/>
      <c r="IU225" s="531"/>
      <c r="IV225" s="531"/>
      <c r="IW225" s="531"/>
      <c r="IX225" s="531"/>
      <c r="IY225" s="531"/>
      <c r="IZ225" s="531"/>
      <c r="JA225" s="531"/>
      <c r="JB225" s="531"/>
      <c r="JC225" s="531"/>
      <c r="JD225" s="531"/>
      <c r="JE225" s="531"/>
      <c r="JF225" s="531"/>
      <c r="JG225" s="531"/>
      <c r="JH225" s="531"/>
      <c r="JI225" s="531"/>
      <c r="JJ225" s="531"/>
      <c r="JK225" s="531"/>
      <c r="JL225" s="531"/>
      <c r="JM225" s="531"/>
      <c r="JN225" s="531"/>
      <c r="JO225" s="531"/>
      <c r="JP225" s="531"/>
      <c r="JQ225" s="531"/>
      <c r="JR225" s="531"/>
      <c r="JS225" s="531"/>
      <c r="JT225" s="531"/>
      <c r="JU225" s="531"/>
      <c r="JV225" s="531"/>
      <c r="JW225" s="531"/>
      <c r="JX225" s="531"/>
      <c r="JY225" s="531"/>
      <c r="JZ225" s="531"/>
      <c r="KA225" s="531"/>
      <c r="KB225" s="531"/>
      <c r="KC225" s="531"/>
      <c r="KD225" s="531"/>
      <c r="KE225" s="531"/>
      <c r="KF225" s="531"/>
      <c r="KG225" s="531"/>
      <c r="KH225" s="531"/>
      <c r="KI225" s="531"/>
      <c r="KJ225" s="531"/>
      <c r="KK225" s="531"/>
      <c r="KL225" s="531"/>
      <c r="KM225" s="531"/>
      <c r="KN225" s="531"/>
      <c r="KO225" s="531"/>
      <c r="KP225" s="531"/>
      <c r="KQ225" s="531"/>
      <c r="KR225" s="531"/>
      <c r="KS225" s="531"/>
      <c r="KT225" s="531"/>
      <c r="KU225" s="531"/>
      <c r="KV225" s="531"/>
      <c r="KW225" s="531"/>
      <c r="KX225" s="531"/>
      <c r="KY225" s="531"/>
      <c r="KZ225" s="531"/>
      <c r="LA225" s="531"/>
      <c r="LB225" s="531"/>
      <c r="LC225" s="531"/>
      <c r="LD225" s="531"/>
      <c r="LE225" s="531"/>
      <c r="LF225" s="531"/>
      <c r="LG225" s="531"/>
      <c r="LH225" s="531"/>
      <c r="LI225" s="531"/>
      <c r="LJ225" s="531"/>
      <c r="LK225" s="531"/>
      <c r="LL225" s="531"/>
      <c r="LM225" s="531"/>
      <c r="LN225" s="531"/>
      <c r="LO225" s="531"/>
      <c r="LP225" s="531"/>
      <c r="LQ225" s="531"/>
      <c r="LR225" s="531"/>
      <c r="LS225" s="531"/>
      <c r="LT225" s="531"/>
      <c r="LU225" s="531"/>
      <c r="LV225" s="531"/>
      <c r="LW225" s="531"/>
      <c r="LX225" s="531"/>
      <c r="LY225" s="531"/>
      <c r="LZ225" s="531"/>
      <c r="MA225" s="531"/>
      <c r="MB225" s="531"/>
      <c r="MC225" s="531"/>
      <c r="MD225" s="531"/>
      <c r="ME225" s="531"/>
      <c r="MF225" s="531"/>
      <c r="MG225" s="531"/>
      <c r="MH225" s="531"/>
      <c r="MI225" s="531"/>
      <c r="MJ225" s="531"/>
      <c r="MK225" s="531"/>
      <c r="ML225" s="531"/>
      <c r="MM225" s="531"/>
      <c r="MN225" s="531"/>
      <c r="MO225" s="531"/>
      <c r="MP225" s="531"/>
      <c r="MQ225" s="531"/>
      <c r="MR225" s="531"/>
      <c r="MS225" s="531"/>
      <c r="MT225" s="531"/>
      <c r="MU225" s="531"/>
      <c r="MV225" s="531"/>
      <c r="MW225" s="531"/>
      <c r="MX225" s="531"/>
      <c r="MY225" s="531"/>
      <c r="MZ225" s="531"/>
      <c r="NA225" s="531"/>
      <c r="NB225" s="531"/>
      <c r="NC225" s="531"/>
      <c r="ND225" s="531"/>
      <c r="NE225" s="531"/>
      <c r="NF225" s="531"/>
      <c r="NG225" s="531"/>
      <c r="NH225" s="531"/>
      <c r="NI225" s="531"/>
      <c r="NJ225" s="531"/>
      <c r="NK225" s="531"/>
      <c r="NL225" s="531"/>
      <c r="NM225" s="531"/>
      <c r="NN225" s="531"/>
      <c r="NO225" s="531"/>
      <c r="NP225" s="531"/>
      <c r="NQ225" s="531"/>
      <c r="NR225" s="531"/>
      <c r="NS225" s="531"/>
      <c r="NT225" s="531"/>
      <c r="NU225" s="531"/>
      <c r="NV225" s="531"/>
      <c r="NW225" s="531"/>
      <c r="NX225" s="531"/>
      <c r="NY225" s="531"/>
      <c r="NZ225" s="531"/>
      <c r="OA225" s="531"/>
      <c r="OB225" s="531"/>
      <c r="OC225" s="531"/>
      <c r="OD225" s="531"/>
      <c r="OE225" s="531"/>
      <c r="OF225" s="531"/>
      <c r="OG225" s="531"/>
      <c r="OH225" s="531"/>
      <c r="OI225" s="531"/>
      <c r="OJ225" s="531"/>
      <c r="OK225" s="531"/>
      <c r="OL225" s="531"/>
      <c r="OM225" s="531"/>
      <c r="ON225" s="531"/>
      <c r="OO225" s="531"/>
      <c r="OP225" s="531"/>
      <c r="OQ225" s="531"/>
      <c r="OR225" s="531"/>
      <c r="OS225" s="531"/>
      <c r="OT225" s="531"/>
      <c r="OU225" s="531"/>
      <c r="OV225" s="531"/>
      <c r="OW225" s="531"/>
      <c r="OX225" s="531"/>
      <c r="OY225" s="531"/>
      <c r="OZ225" s="531"/>
      <c r="PA225" s="531"/>
      <c r="PB225" s="531"/>
      <c r="PC225" s="531"/>
      <c r="PD225" s="531"/>
      <c r="PE225" s="531"/>
      <c r="PF225" s="531"/>
      <c r="PG225" s="531"/>
      <c r="PH225" s="531"/>
      <c r="PI225" s="531"/>
      <c r="PJ225" s="531"/>
      <c r="PK225" s="531"/>
      <c r="PL225" s="531"/>
      <c r="PM225" s="531"/>
      <c r="PN225" s="531"/>
      <c r="PO225" s="531"/>
      <c r="PP225" s="531"/>
      <c r="PQ225" s="531"/>
      <c r="PR225" s="531"/>
      <c r="PS225" s="531"/>
      <c r="PT225" s="531"/>
      <c r="PU225" s="531"/>
      <c r="PV225" s="531"/>
      <c r="PW225" s="531"/>
      <c r="PX225" s="531"/>
      <c r="PY225" s="531"/>
      <c r="PZ225" s="531"/>
      <c r="QA225" s="531"/>
      <c r="QB225" s="531"/>
      <c r="QC225" s="531"/>
      <c r="QD225" s="531"/>
      <c r="QE225" s="531"/>
      <c r="QF225" s="531"/>
      <c r="QG225" s="531"/>
      <c r="QH225" s="531"/>
      <c r="QI225" s="531"/>
      <c r="QJ225" s="531"/>
      <c r="QK225" s="531"/>
      <c r="QL225" s="531"/>
      <c r="QM225" s="531"/>
      <c r="QN225" s="531"/>
      <c r="QO225" s="531"/>
      <c r="QP225" s="531"/>
      <c r="QQ225" s="531"/>
      <c r="QR225" s="531"/>
      <c r="QS225" s="531"/>
      <c r="QT225" s="531"/>
      <c r="QU225" s="531"/>
      <c r="QV225" s="531"/>
      <c r="QW225" s="531"/>
      <c r="QX225" s="531"/>
      <c r="QY225" s="531"/>
      <c r="QZ225" s="531"/>
      <c r="RA225" s="531"/>
      <c r="RB225" s="531"/>
      <c r="RC225" s="531"/>
      <c r="RD225" s="531"/>
      <c r="RE225" s="531"/>
      <c r="RF225" s="531"/>
      <c r="RG225" s="531"/>
      <c r="RH225" s="531"/>
      <c r="RI225" s="531"/>
      <c r="RJ225" s="531"/>
      <c r="RK225" s="531"/>
      <c r="RL225" s="531"/>
      <c r="RM225" s="531"/>
      <c r="RN225" s="531"/>
      <c r="RO225" s="531"/>
      <c r="RP225" s="531"/>
      <c r="RQ225" s="531"/>
      <c r="RR225" s="531"/>
      <c r="RS225" s="531"/>
      <c r="RT225" s="531"/>
      <c r="RU225" s="531"/>
      <c r="RV225" s="531"/>
      <c r="RW225" s="531"/>
      <c r="RX225" s="531"/>
      <c r="RY225" s="531"/>
      <c r="RZ225" s="531"/>
      <c r="SA225" s="531"/>
      <c r="SB225" s="531"/>
      <c r="SC225" s="531"/>
      <c r="SD225" s="531"/>
      <c r="SE225" s="531"/>
      <c r="SF225" s="531"/>
      <c r="SG225" s="531"/>
      <c r="SH225" s="531"/>
      <c r="SI225" s="531"/>
      <c r="SJ225" s="531"/>
      <c r="SK225" s="531"/>
      <c r="SL225" s="531"/>
      <c r="SM225" s="531"/>
      <c r="SN225" s="531"/>
      <c r="SO225" s="531"/>
      <c r="SP225" s="531"/>
      <c r="SQ225" s="531"/>
      <c r="SR225" s="531"/>
      <c r="SS225" s="531"/>
      <c r="ST225" s="531"/>
      <c r="SU225" s="531"/>
      <c r="SV225" s="531"/>
      <c r="SW225" s="531"/>
      <c r="SX225" s="531"/>
      <c r="SY225" s="531"/>
      <c r="SZ225" s="531"/>
      <c r="TA225" s="531"/>
      <c r="TB225" s="531"/>
      <c r="TC225" s="531"/>
      <c r="TD225" s="531"/>
      <c r="TE225" s="531"/>
      <c r="TF225" s="531"/>
      <c r="TG225" s="531"/>
      <c r="TH225" s="531"/>
      <c r="TI225" s="531"/>
      <c r="TJ225" s="531"/>
      <c r="TK225" s="531"/>
      <c r="TL225" s="531"/>
      <c r="TM225" s="531"/>
      <c r="TN225" s="531"/>
      <c r="TO225" s="531"/>
      <c r="TP225" s="531"/>
      <c r="TQ225" s="531"/>
      <c r="TR225" s="531"/>
      <c r="TS225" s="531"/>
      <c r="TT225" s="531"/>
      <c r="TU225" s="531"/>
      <c r="TV225" s="531"/>
      <c r="TW225" s="531"/>
      <c r="TX225" s="531"/>
      <c r="TY225" s="531"/>
      <c r="TZ225" s="531"/>
      <c r="UA225" s="531"/>
      <c r="UB225" s="531"/>
      <c r="UC225" s="531"/>
      <c r="UD225" s="531"/>
      <c r="UE225" s="531"/>
      <c r="UF225" s="531"/>
      <c r="UG225" s="531"/>
      <c r="UH225" s="531"/>
      <c r="UI225" s="531"/>
      <c r="UJ225" s="531"/>
      <c r="UK225" s="531"/>
      <c r="UL225" s="531"/>
      <c r="UM225" s="531"/>
      <c r="UN225" s="531"/>
      <c r="UO225" s="531"/>
      <c r="UP225" s="531"/>
      <c r="UQ225" s="531"/>
      <c r="UR225" s="531"/>
      <c r="US225" s="531"/>
      <c r="UT225" s="531"/>
      <c r="UU225" s="531"/>
      <c r="UV225" s="531"/>
      <c r="UW225" s="531"/>
      <c r="UX225" s="531"/>
      <c r="UY225" s="531"/>
      <c r="UZ225" s="531"/>
      <c r="VA225" s="531"/>
      <c r="VB225" s="531"/>
      <c r="VC225" s="531"/>
      <c r="VD225" s="531"/>
      <c r="VE225" s="531"/>
      <c r="VF225" s="531"/>
      <c r="VG225" s="531"/>
      <c r="VH225" s="531"/>
      <c r="VI225" s="531"/>
      <c r="VJ225" s="531"/>
      <c r="VK225" s="531"/>
      <c r="VL225" s="531"/>
      <c r="VM225" s="531"/>
      <c r="VN225" s="531"/>
      <c r="VO225" s="531"/>
      <c r="VP225" s="531"/>
      <c r="VQ225" s="531"/>
      <c r="VR225" s="531"/>
      <c r="VS225" s="531"/>
      <c r="VT225" s="531"/>
      <c r="VU225" s="531"/>
      <c r="VV225" s="531"/>
      <c r="VW225" s="531"/>
      <c r="VX225" s="531"/>
      <c r="VY225" s="531"/>
      <c r="VZ225" s="531"/>
      <c r="WA225" s="531"/>
      <c r="WB225" s="531"/>
      <c r="WC225" s="531"/>
      <c r="WD225" s="531"/>
      <c r="WE225" s="531"/>
      <c r="WF225" s="531"/>
      <c r="WG225" s="531"/>
      <c r="WH225" s="531"/>
      <c r="WI225" s="531"/>
      <c r="WJ225" s="531"/>
      <c r="WK225" s="531"/>
      <c r="WL225" s="531"/>
      <c r="WM225" s="531"/>
      <c r="WN225" s="531"/>
      <c r="WO225" s="531"/>
      <c r="WP225" s="531"/>
      <c r="WQ225" s="531"/>
      <c r="WR225" s="531"/>
      <c r="WS225" s="531"/>
      <c r="WT225" s="531"/>
      <c r="WU225" s="531"/>
      <c r="WV225" s="531"/>
      <c r="WW225" s="531"/>
      <c r="WX225" s="531"/>
      <c r="WY225" s="531"/>
      <c r="WZ225" s="531"/>
      <c r="XA225" s="531"/>
      <c r="XB225" s="531"/>
      <c r="XC225" s="531"/>
      <c r="XD225" s="531"/>
      <c r="XE225" s="531"/>
      <c r="XF225" s="531"/>
      <c r="XG225" s="531"/>
      <c r="XH225" s="531"/>
      <c r="XI225" s="531"/>
      <c r="XJ225" s="531"/>
      <c r="XK225" s="531"/>
      <c r="XL225" s="531"/>
      <c r="XM225" s="531"/>
      <c r="XN225" s="531"/>
      <c r="XO225" s="531"/>
      <c r="XP225" s="531"/>
      <c r="XQ225" s="531"/>
      <c r="XR225" s="531"/>
      <c r="XS225" s="531"/>
      <c r="XT225" s="531"/>
      <c r="XU225" s="531"/>
      <c r="XV225" s="531"/>
      <c r="XW225" s="531"/>
      <c r="XX225" s="531"/>
      <c r="XY225" s="531"/>
      <c r="XZ225" s="531"/>
      <c r="YA225" s="531"/>
      <c r="YB225" s="531"/>
      <c r="YC225" s="531"/>
      <c r="YD225" s="531"/>
      <c r="YE225" s="531"/>
      <c r="YF225" s="531"/>
      <c r="YG225" s="531"/>
      <c r="YH225" s="531"/>
      <c r="YI225" s="531"/>
      <c r="YJ225" s="531"/>
      <c r="YK225" s="531"/>
      <c r="YL225" s="531"/>
      <c r="YM225" s="531"/>
      <c r="YN225" s="531"/>
      <c r="YO225" s="531"/>
      <c r="YP225" s="531"/>
      <c r="YQ225" s="531"/>
      <c r="YR225" s="531"/>
      <c r="YS225" s="531"/>
      <c r="YT225" s="531"/>
      <c r="YU225" s="531"/>
      <c r="YV225" s="531"/>
      <c r="YW225" s="531"/>
      <c r="YX225" s="531"/>
      <c r="YY225" s="531"/>
      <c r="YZ225" s="531"/>
      <c r="ZA225" s="531"/>
      <c r="ZB225" s="531"/>
      <c r="ZC225" s="531"/>
      <c r="ZD225" s="531"/>
      <c r="ZE225" s="531"/>
      <c r="ZF225" s="531"/>
      <c r="ZG225" s="531"/>
      <c r="ZH225" s="531"/>
      <c r="ZI225" s="531"/>
      <c r="ZJ225" s="531"/>
      <c r="ZK225" s="531"/>
      <c r="ZL225" s="531"/>
      <c r="ZM225" s="531"/>
      <c r="ZN225" s="531"/>
      <c r="ZO225" s="531"/>
      <c r="ZP225" s="531"/>
      <c r="ZQ225" s="531"/>
      <c r="ZR225" s="531"/>
      <c r="ZS225" s="531"/>
      <c r="ZT225" s="531"/>
      <c r="ZU225" s="531"/>
      <c r="ZV225" s="531"/>
      <c r="ZW225" s="531"/>
      <c r="ZX225" s="531"/>
      <c r="ZY225" s="531"/>
      <c r="ZZ225" s="531"/>
      <c r="AAA225" s="531"/>
      <c r="AAB225" s="531"/>
      <c r="AAC225" s="531"/>
      <c r="AAD225" s="531"/>
      <c r="AAE225" s="531"/>
      <c r="AAF225" s="531"/>
      <c r="AAG225" s="531"/>
      <c r="AAH225" s="531"/>
      <c r="AAI225" s="531"/>
      <c r="AAJ225" s="531"/>
      <c r="AAK225" s="531"/>
      <c r="AAL225" s="531"/>
      <c r="AAM225" s="531"/>
      <c r="AAN225" s="531"/>
      <c r="AAO225" s="531"/>
      <c r="AAP225" s="531"/>
      <c r="AAQ225" s="531"/>
      <c r="AAR225" s="531"/>
      <c r="AAS225" s="531"/>
      <c r="AAT225" s="531"/>
      <c r="AAU225" s="531"/>
      <c r="AAV225" s="531"/>
      <c r="AAW225" s="531"/>
      <c r="AAX225" s="531"/>
      <c r="AAY225" s="531"/>
      <c r="AAZ225" s="531"/>
      <c r="ABA225" s="531"/>
      <c r="ABB225" s="531"/>
      <c r="ABC225" s="531"/>
      <c r="ABD225" s="531"/>
      <c r="ABE225" s="531"/>
      <c r="ABF225" s="531"/>
      <c r="ABG225" s="531"/>
      <c r="ABH225" s="531"/>
      <c r="ABI225" s="531"/>
      <c r="ABJ225" s="531"/>
      <c r="ABK225" s="531"/>
      <c r="ABL225" s="531"/>
      <c r="ABM225" s="531"/>
      <c r="ABN225" s="531"/>
      <c r="ABO225" s="531"/>
      <c r="ABP225" s="531"/>
      <c r="ABQ225" s="531"/>
      <c r="ABR225" s="531"/>
      <c r="ABS225" s="531"/>
      <c r="ABT225" s="531"/>
      <c r="ABU225" s="531"/>
      <c r="ABV225" s="531"/>
      <c r="ABW225" s="531"/>
      <c r="ABX225" s="531"/>
      <c r="ABY225" s="531"/>
      <c r="ABZ225" s="531"/>
      <c r="ACA225" s="531"/>
      <c r="ACB225" s="531"/>
      <c r="ACC225" s="531"/>
      <c r="ACD225" s="531"/>
      <c r="ACE225" s="531"/>
      <c r="ACF225" s="531"/>
      <c r="ACG225" s="531"/>
      <c r="ACH225" s="531"/>
      <c r="ACI225" s="531"/>
      <c r="ACJ225" s="531"/>
      <c r="ACK225" s="531"/>
      <c r="ACL225" s="531"/>
      <c r="ACM225" s="531"/>
      <c r="ACN225" s="531"/>
      <c r="ACO225" s="531"/>
      <c r="ACP225" s="531"/>
      <c r="ACQ225" s="531"/>
      <c r="ACR225" s="531"/>
      <c r="ACS225" s="531"/>
      <c r="ACT225" s="531"/>
      <c r="ACU225" s="531"/>
      <c r="ACV225" s="531"/>
      <c r="ACW225" s="531"/>
      <c r="ACX225" s="531"/>
      <c r="ACY225" s="531"/>
      <c r="ACZ225" s="531"/>
      <c r="ADA225" s="531"/>
      <c r="ADB225" s="531"/>
      <c r="ADC225" s="531"/>
      <c r="ADD225" s="531"/>
      <c r="ADE225" s="531"/>
      <c r="ADF225" s="531"/>
      <c r="ADG225" s="531"/>
      <c r="ADH225" s="531"/>
      <c r="ADI225" s="531"/>
      <c r="ADJ225" s="531"/>
      <c r="ADK225" s="531"/>
      <c r="ADL225" s="531"/>
      <c r="ADM225" s="531"/>
      <c r="ADN225" s="531"/>
      <c r="ADO225" s="531"/>
      <c r="ADP225" s="531"/>
      <c r="ADQ225" s="531"/>
      <c r="ADR225" s="531"/>
      <c r="ADS225" s="531"/>
      <c r="ADT225" s="531"/>
      <c r="ADU225" s="531"/>
      <c r="ADV225" s="531"/>
      <c r="ADW225" s="531"/>
      <c r="ADX225" s="531"/>
      <c r="ADY225" s="531"/>
      <c r="ADZ225" s="531"/>
      <c r="AEA225" s="531"/>
      <c r="AEB225" s="531"/>
      <c r="AEC225" s="531"/>
      <c r="AED225" s="531"/>
      <c r="AEE225" s="531"/>
      <c r="AEF225" s="531"/>
      <c r="AEG225" s="531"/>
      <c r="AEH225" s="531"/>
      <c r="AEI225" s="531"/>
      <c r="AEJ225" s="531"/>
      <c r="AEK225" s="531"/>
      <c r="AEL225" s="531"/>
      <c r="AEM225" s="531"/>
      <c r="AEN225" s="531"/>
      <c r="AEO225" s="531"/>
      <c r="AEP225" s="531"/>
      <c r="AEQ225" s="531"/>
      <c r="AER225" s="531"/>
      <c r="AES225" s="531"/>
      <c r="AET225" s="531"/>
      <c r="AEU225" s="531"/>
      <c r="AEV225" s="531"/>
      <c r="AEW225" s="531"/>
      <c r="AEX225" s="531"/>
      <c r="AEY225" s="531"/>
      <c r="AEZ225" s="531"/>
      <c r="AFA225" s="531"/>
      <c r="AFB225" s="531"/>
      <c r="AFC225" s="531"/>
      <c r="AFD225" s="531"/>
      <c r="AFE225" s="531"/>
      <c r="AFF225" s="531"/>
      <c r="AFG225" s="531"/>
      <c r="AFH225" s="531"/>
      <c r="AFI225" s="531"/>
      <c r="AFJ225" s="531"/>
      <c r="AFK225" s="531"/>
      <c r="AFL225" s="531"/>
      <c r="AFM225" s="531"/>
      <c r="AFN225" s="531"/>
      <c r="AFO225" s="531"/>
      <c r="AFP225" s="531"/>
      <c r="AFQ225" s="531"/>
      <c r="AFR225" s="531"/>
      <c r="AFS225" s="531"/>
      <c r="AFT225" s="531"/>
      <c r="AFU225" s="531"/>
      <c r="AFV225" s="531"/>
      <c r="AFW225" s="531"/>
      <c r="AFX225" s="531"/>
      <c r="AFY225" s="531"/>
      <c r="AFZ225" s="531"/>
      <c r="AGA225" s="531"/>
      <c r="AGB225" s="531"/>
      <c r="AGC225" s="531"/>
      <c r="AGD225" s="531"/>
      <c r="AGE225" s="531"/>
      <c r="AGF225" s="531"/>
      <c r="AGG225" s="531"/>
      <c r="AGH225" s="531"/>
      <c r="AGI225" s="531"/>
      <c r="AGJ225" s="531"/>
      <c r="AGK225" s="531"/>
      <c r="AGL225" s="531"/>
      <c r="AGM225" s="531"/>
      <c r="AGN225" s="531"/>
      <c r="AGO225" s="531"/>
      <c r="AGP225" s="531"/>
      <c r="AGQ225" s="531"/>
      <c r="AGR225" s="531"/>
      <c r="AGS225" s="531"/>
      <c r="AGT225" s="531"/>
      <c r="AGU225" s="531"/>
      <c r="AGV225" s="531"/>
      <c r="AGW225" s="531"/>
      <c r="AGX225" s="531"/>
      <c r="AGY225" s="531"/>
      <c r="AGZ225" s="531"/>
      <c r="AHA225" s="531"/>
      <c r="AHB225" s="531"/>
      <c r="AHC225" s="531"/>
      <c r="AHD225" s="531"/>
      <c r="AHE225" s="531"/>
      <c r="AHF225" s="531"/>
      <c r="AHG225" s="531"/>
      <c r="AHH225" s="531"/>
      <c r="AHI225" s="531"/>
      <c r="AHJ225" s="531"/>
      <c r="AHK225" s="531"/>
      <c r="AHL225" s="531"/>
      <c r="AHM225" s="531"/>
      <c r="AHN225" s="531"/>
      <c r="AHO225" s="531"/>
      <c r="AHP225" s="531"/>
      <c r="AHQ225" s="531"/>
      <c r="AHR225" s="531"/>
      <c r="AHS225" s="531"/>
      <c r="AHT225" s="531"/>
      <c r="AHU225" s="531"/>
      <c r="AHV225" s="531"/>
      <c r="AHW225" s="531"/>
      <c r="AHX225" s="531"/>
      <c r="AHY225" s="531"/>
      <c r="AHZ225" s="531"/>
      <c r="AIA225" s="531"/>
      <c r="AIB225" s="531"/>
      <c r="AIC225" s="531"/>
      <c r="AID225" s="531"/>
      <c r="AIE225" s="531"/>
      <c r="AIF225" s="531"/>
      <c r="AIG225" s="531"/>
      <c r="AIH225" s="531"/>
      <c r="AII225" s="531"/>
      <c r="AIJ225" s="531"/>
      <c r="AIK225" s="531"/>
      <c r="AIL225" s="531"/>
      <c r="AIM225" s="531"/>
      <c r="AIN225" s="531"/>
      <c r="AIO225" s="531"/>
      <c r="AIP225" s="531"/>
      <c r="AIQ225" s="531"/>
      <c r="AIR225" s="531"/>
      <c r="AIS225" s="531"/>
      <c r="AIT225" s="531"/>
      <c r="AIU225" s="531"/>
      <c r="AIV225" s="531"/>
      <c r="AIW225" s="531"/>
      <c r="AIX225" s="531"/>
      <c r="AIY225" s="531"/>
      <c r="AIZ225" s="531"/>
      <c r="AJA225" s="531"/>
      <c r="AJB225" s="531"/>
      <c r="AJC225" s="531"/>
      <c r="AJD225" s="531"/>
      <c r="AJE225" s="531"/>
      <c r="AJF225" s="531"/>
      <c r="AJG225" s="531"/>
      <c r="AJH225" s="531"/>
      <c r="AJI225" s="531"/>
      <c r="AJJ225" s="531"/>
      <c r="AJK225" s="531"/>
      <c r="AJL225" s="531"/>
      <c r="AJM225" s="531"/>
      <c r="AJN225" s="531"/>
      <c r="AJO225" s="531"/>
      <c r="AJP225" s="531"/>
      <c r="AJQ225" s="531"/>
      <c r="AJR225" s="531"/>
      <c r="AJS225" s="531"/>
      <c r="AJT225" s="531"/>
      <c r="AJU225" s="531"/>
      <c r="AJV225" s="531"/>
      <c r="AJW225" s="531"/>
      <c r="AJX225" s="531"/>
      <c r="AJY225" s="531"/>
      <c r="AJZ225" s="531"/>
      <c r="AKA225" s="531"/>
      <c r="AKB225" s="531"/>
      <c r="AKC225" s="531"/>
      <c r="AKD225" s="531"/>
      <c r="AKE225" s="531"/>
      <c r="AKF225" s="531"/>
      <c r="AKG225" s="531"/>
      <c r="AKH225" s="531"/>
      <c r="AKI225" s="531"/>
      <c r="AKJ225" s="531"/>
      <c r="AKK225" s="531"/>
      <c r="AKL225" s="531"/>
      <c r="AKM225" s="531"/>
      <c r="AKN225" s="531"/>
      <c r="AKO225" s="531"/>
      <c r="AKP225" s="531"/>
      <c r="AKQ225" s="531"/>
      <c r="AKR225" s="531"/>
      <c r="AKS225" s="531"/>
      <c r="AKT225" s="531"/>
      <c r="AKU225" s="531"/>
      <c r="AKV225" s="531"/>
      <c r="AKW225" s="531"/>
      <c r="AKX225" s="531"/>
      <c r="AKY225" s="531"/>
      <c r="AKZ225" s="531"/>
      <c r="ALA225" s="531"/>
      <c r="ALB225" s="531"/>
      <c r="ALC225" s="531"/>
      <c r="ALD225" s="531"/>
      <c r="ALE225" s="531"/>
      <c r="ALF225" s="531"/>
      <c r="ALG225" s="531"/>
      <c r="ALH225" s="531"/>
      <c r="ALI225" s="531"/>
      <c r="ALJ225" s="531"/>
      <c r="ALK225" s="531"/>
      <c r="ALL225" s="531"/>
      <c r="ALM225" s="531"/>
      <c r="ALN225" s="531"/>
      <c r="ALO225" s="531"/>
      <c r="ALP225" s="531"/>
      <c r="ALQ225" s="531"/>
      <c r="ALR225" s="531"/>
      <c r="ALS225" s="531"/>
      <c r="ALT225" s="531"/>
      <c r="ALU225" s="531"/>
      <c r="ALV225" s="531"/>
      <c r="ALW225" s="531"/>
      <c r="ALX225" s="531"/>
      <c r="ALY225" s="531"/>
      <c r="ALZ225" s="531"/>
      <c r="AMA225" s="531"/>
      <c r="AMB225" s="531"/>
      <c r="AMC225" s="531"/>
      <c r="AMD225" s="531"/>
      <c r="AME225" s="531"/>
      <c r="AMF225" s="531"/>
      <c r="AMG225" s="531"/>
      <c r="AMH225" s="531"/>
      <c r="AMI225" s="531"/>
      <c r="AMJ225" s="531"/>
      <c r="AMK225" s="531"/>
      <c r="AML225" s="531"/>
      <c r="AMM225" s="531"/>
      <c r="AMN225" s="531"/>
      <c r="AMO225" s="531"/>
      <c r="AMP225" s="531"/>
      <c r="AMQ225" s="531"/>
      <c r="AMR225" s="531"/>
      <c r="AMS225" s="531"/>
      <c r="AMT225" s="531"/>
      <c r="AMU225" s="531"/>
      <c r="AMV225" s="531"/>
      <c r="AMW225" s="531"/>
      <c r="AMX225" s="531"/>
      <c r="AMY225" s="531"/>
      <c r="AMZ225" s="531"/>
      <c r="ANA225" s="531"/>
      <c r="ANB225" s="531"/>
      <c r="ANC225" s="531"/>
      <c r="AND225" s="531"/>
      <c r="ANE225" s="531"/>
      <c r="ANF225" s="531"/>
      <c r="ANG225" s="531"/>
      <c r="ANH225" s="531"/>
      <c r="ANI225" s="531"/>
      <c r="ANJ225" s="531"/>
      <c r="ANK225" s="531"/>
      <c r="ANL225" s="531"/>
      <c r="ANM225" s="531"/>
      <c r="ANN225" s="531"/>
      <c r="ANO225" s="531"/>
      <c r="ANP225" s="531"/>
      <c r="ANQ225" s="531"/>
      <c r="ANR225" s="531"/>
      <c r="ANS225" s="531"/>
      <c r="ANT225" s="531"/>
      <c r="ANU225" s="531"/>
      <c r="ANV225" s="531"/>
      <c r="ANW225" s="531"/>
      <c r="ANX225" s="531"/>
      <c r="ANY225" s="531"/>
      <c r="ANZ225" s="531"/>
      <c r="AOA225" s="531"/>
      <c r="AOB225" s="531"/>
      <c r="AOC225" s="531"/>
      <c r="AOD225" s="531"/>
      <c r="AOE225" s="531"/>
      <c r="AOF225" s="531"/>
      <c r="AOG225" s="531"/>
      <c r="AOH225" s="531"/>
      <c r="AOI225" s="531"/>
      <c r="AOJ225" s="531"/>
      <c r="AOK225" s="531"/>
      <c r="AOL225" s="531"/>
      <c r="AOM225" s="531"/>
      <c r="AON225" s="531"/>
      <c r="AOO225" s="531"/>
      <c r="AOP225" s="531"/>
      <c r="AOQ225" s="531"/>
      <c r="AOR225" s="531"/>
      <c r="AOS225" s="531"/>
      <c r="AOT225" s="531"/>
      <c r="AOU225" s="531"/>
      <c r="AOV225" s="531"/>
      <c r="AOW225" s="531"/>
      <c r="AOX225" s="531"/>
      <c r="AOY225" s="531"/>
      <c r="AOZ225" s="531"/>
      <c r="APA225" s="531"/>
      <c r="APB225" s="531"/>
      <c r="APC225" s="531"/>
      <c r="APD225" s="531"/>
      <c r="APE225" s="531"/>
      <c r="APF225" s="531"/>
      <c r="APG225" s="531"/>
      <c r="APH225" s="531"/>
      <c r="API225" s="531"/>
      <c r="APJ225" s="531"/>
      <c r="APK225" s="531"/>
      <c r="APL225" s="531"/>
      <c r="APM225" s="531"/>
      <c r="APN225" s="531"/>
      <c r="APO225" s="531"/>
      <c r="APP225" s="531"/>
      <c r="APQ225" s="531"/>
      <c r="APR225" s="531"/>
      <c r="APS225" s="531"/>
      <c r="APT225" s="531"/>
      <c r="APU225" s="531"/>
      <c r="APV225" s="531"/>
      <c r="APW225" s="531"/>
      <c r="APX225" s="531"/>
      <c r="APY225" s="531"/>
      <c r="APZ225" s="531"/>
      <c r="AQA225" s="531"/>
      <c r="AQB225" s="531"/>
      <c r="AQC225" s="531"/>
      <c r="AQD225" s="531"/>
      <c r="AQE225" s="531"/>
      <c r="AQF225" s="531"/>
      <c r="AQG225" s="531"/>
      <c r="AQH225" s="531"/>
      <c r="AQI225" s="531"/>
      <c r="AQJ225" s="531"/>
      <c r="AQK225" s="531"/>
      <c r="AQL225" s="531"/>
      <c r="AQM225" s="531"/>
      <c r="AQN225" s="531"/>
      <c r="AQO225" s="531"/>
      <c r="AQP225" s="531"/>
      <c r="AQQ225" s="531"/>
      <c r="AQR225" s="531"/>
      <c r="AQS225" s="531"/>
      <c r="AQT225" s="531"/>
      <c r="AQU225" s="531"/>
      <c r="AQV225" s="531"/>
      <c r="AQW225" s="531"/>
      <c r="AQX225" s="531"/>
      <c r="AQY225" s="531"/>
      <c r="AQZ225" s="531"/>
      <c r="ARA225" s="531"/>
      <c r="ARB225" s="531"/>
      <c r="ARC225" s="531"/>
      <c r="ARD225" s="531"/>
      <c r="ARE225" s="531"/>
      <c r="ARF225" s="531"/>
      <c r="ARG225" s="531"/>
      <c r="ARH225" s="531"/>
      <c r="ARI225" s="531"/>
      <c r="ARJ225" s="531"/>
      <c r="ARK225" s="531"/>
      <c r="ARL225" s="531"/>
      <c r="ARM225" s="531"/>
      <c r="ARN225" s="531"/>
      <c r="ARO225" s="531"/>
      <c r="ARP225" s="531"/>
      <c r="ARQ225" s="531"/>
      <c r="ARR225" s="531"/>
      <c r="ARS225" s="531"/>
      <c r="ART225" s="531"/>
      <c r="ARU225" s="531"/>
      <c r="ARV225" s="531"/>
      <c r="ARW225" s="531"/>
      <c r="ARX225" s="531"/>
      <c r="ARY225" s="531"/>
      <c r="ARZ225" s="531"/>
      <c r="ASA225" s="531"/>
      <c r="ASB225" s="531"/>
      <c r="ASC225" s="531"/>
      <c r="ASD225" s="531"/>
      <c r="ASE225" s="531"/>
      <c r="ASF225" s="531"/>
      <c r="ASG225" s="531"/>
      <c r="ASH225" s="531"/>
      <c r="ASI225" s="531"/>
      <c r="ASJ225" s="531"/>
      <c r="ASK225" s="531"/>
      <c r="ASL225" s="531"/>
      <c r="ASM225" s="531"/>
      <c r="ASN225" s="531"/>
      <c r="ASO225" s="531"/>
      <c r="ASP225" s="531"/>
      <c r="ASQ225" s="531"/>
      <c r="ASR225" s="531"/>
      <c r="ASS225" s="531"/>
      <c r="AST225" s="531"/>
      <c r="ASU225" s="531"/>
      <c r="ASV225" s="531"/>
      <c r="ASW225" s="531"/>
      <c r="ASX225" s="531"/>
      <c r="ASY225" s="531"/>
      <c r="ASZ225" s="531"/>
      <c r="ATA225" s="531"/>
      <c r="ATB225" s="531"/>
      <c r="ATC225" s="531"/>
      <c r="ATD225" s="531"/>
      <c r="ATE225" s="531"/>
      <c r="ATF225" s="531"/>
      <c r="ATG225" s="531"/>
      <c r="ATH225" s="531"/>
      <c r="ATI225" s="531"/>
      <c r="ATJ225" s="531"/>
      <c r="ATK225" s="531"/>
      <c r="ATL225" s="531"/>
      <c r="ATM225" s="531"/>
      <c r="ATN225" s="531"/>
      <c r="ATO225" s="531"/>
      <c r="ATP225" s="531"/>
      <c r="ATQ225" s="531"/>
      <c r="ATR225" s="531"/>
      <c r="ATS225" s="531"/>
      <c r="ATT225" s="531"/>
      <c r="ATU225" s="531"/>
      <c r="ATV225" s="531"/>
      <c r="ATW225" s="531"/>
      <c r="ATX225" s="531"/>
      <c r="ATY225" s="531"/>
      <c r="ATZ225" s="531"/>
      <c r="AUA225" s="531"/>
      <c r="AUB225" s="531"/>
      <c r="AUC225" s="531"/>
      <c r="AUD225" s="531"/>
      <c r="AUE225" s="531"/>
      <c r="AUF225" s="531"/>
      <c r="AUG225" s="531"/>
      <c r="AUH225" s="531"/>
      <c r="AUI225" s="531"/>
      <c r="AUJ225" s="531"/>
      <c r="AUK225" s="531"/>
      <c r="AUL225" s="531"/>
      <c r="AUM225" s="531"/>
      <c r="AUN225" s="531"/>
      <c r="AUO225" s="531"/>
      <c r="AUP225" s="531"/>
      <c r="AUQ225" s="531"/>
      <c r="AUR225" s="531"/>
      <c r="AUS225" s="531"/>
      <c r="AUT225" s="531"/>
      <c r="AUU225" s="531"/>
      <c r="AUV225" s="531"/>
      <c r="AUW225" s="531"/>
      <c r="AUX225" s="531"/>
      <c r="AUY225" s="531"/>
      <c r="AUZ225" s="531"/>
      <c r="AVA225" s="531"/>
      <c r="AVB225" s="531"/>
      <c r="AVC225" s="531"/>
      <c r="AVD225" s="531"/>
      <c r="AVE225" s="531"/>
      <c r="AVF225" s="531"/>
      <c r="AVG225" s="531"/>
      <c r="AVH225" s="531"/>
      <c r="AVI225" s="531"/>
      <c r="AVJ225" s="531"/>
      <c r="AVK225" s="531"/>
      <c r="AVL225" s="531"/>
      <c r="AVM225" s="531"/>
      <c r="AVN225" s="531"/>
      <c r="AVO225" s="531"/>
      <c r="AVP225" s="531"/>
      <c r="AVQ225" s="531"/>
      <c r="AVR225" s="531"/>
      <c r="AVS225" s="531"/>
      <c r="AVT225" s="531"/>
      <c r="AVU225" s="531"/>
      <c r="AVV225" s="531"/>
      <c r="AVW225" s="531"/>
      <c r="AVX225" s="531"/>
      <c r="AVY225" s="531"/>
      <c r="AVZ225" s="531"/>
      <c r="AWA225" s="531"/>
      <c r="AWB225" s="531"/>
      <c r="AWC225" s="531"/>
      <c r="AWD225" s="531"/>
      <c r="AWE225" s="531"/>
      <c r="AWF225" s="531"/>
      <c r="AWG225" s="531"/>
      <c r="AWH225" s="531"/>
      <c r="AWI225" s="531"/>
      <c r="AWJ225" s="531"/>
      <c r="AWK225" s="531"/>
      <c r="AWL225" s="531"/>
      <c r="AWM225" s="531"/>
      <c r="AWN225" s="531"/>
      <c r="AWO225" s="531"/>
      <c r="AWP225" s="531"/>
      <c r="AWQ225" s="531"/>
      <c r="AWR225" s="531"/>
      <c r="AWS225" s="531"/>
      <c r="AWT225" s="531"/>
      <c r="AWU225" s="531"/>
      <c r="AWV225" s="531"/>
      <c r="AWW225" s="531"/>
      <c r="AWX225" s="531"/>
      <c r="AWY225" s="531"/>
      <c r="AWZ225" s="531"/>
      <c r="AXA225" s="531"/>
      <c r="AXB225" s="531"/>
      <c r="AXC225" s="531"/>
      <c r="AXD225" s="531"/>
      <c r="AXE225" s="531"/>
      <c r="AXF225" s="531"/>
      <c r="AXG225" s="531"/>
      <c r="AXH225" s="531"/>
      <c r="AXI225" s="531"/>
      <c r="AXJ225" s="531"/>
    </row>
    <row r="226" spans="1:1310" s="532" customFormat="1" ht="23.25" customHeight="1">
      <c r="A226" s="533"/>
      <c r="B226" s="6073" t="s">
        <v>951</v>
      </c>
      <c r="C226" s="6073"/>
      <c r="D226" s="6073"/>
      <c r="E226" s="6073"/>
      <c r="F226" s="535"/>
      <c r="G226" s="6073" t="s">
        <v>952</v>
      </c>
      <c r="H226" s="6073"/>
      <c r="I226" s="6073"/>
      <c r="J226" s="535"/>
      <c r="K226" s="6073" t="s">
        <v>953</v>
      </c>
      <c r="L226" s="6073"/>
      <c r="M226" s="6073"/>
      <c r="N226" s="535"/>
      <c r="O226" s="6073" t="s">
        <v>954</v>
      </c>
      <c r="P226" s="6073"/>
      <c r="Q226" s="535"/>
      <c r="R226" s="529"/>
      <c r="S226" s="529"/>
      <c r="T226" s="529"/>
      <c r="U226" s="529"/>
      <c r="V226" s="529"/>
      <c r="W226" s="529"/>
      <c r="X226" s="529"/>
      <c r="Y226" s="529"/>
      <c r="Z226" s="529"/>
      <c r="AA226" s="529"/>
      <c r="AB226" s="529"/>
      <c r="AC226" s="529"/>
      <c r="AD226" s="530"/>
      <c r="AE226" s="530"/>
      <c r="AF226" s="530"/>
      <c r="AG226" s="530"/>
      <c r="AH226" s="530"/>
      <c r="AI226" s="530"/>
      <c r="AJ226" s="530"/>
      <c r="AK226" s="530"/>
      <c r="AL226" s="530"/>
      <c r="AM226" s="530"/>
      <c r="AN226" s="530"/>
      <c r="AO226" s="530"/>
      <c r="AP226" s="530"/>
      <c r="AQ226" s="530"/>
      <c r="AR226" s="530"/>
      <c r="AS226" s="530"/>
      <c r="AT226" s="530"/>
      <c r="AU226" s="530"/>
      <c r="AV226" s="531"/>
      <c r="AW226" s="531"/>
      <c r="AX226" s="531"/>
      <c r="AY226" s="531"/>
      <c r="AZ226" s="531"/>
      <c r="BA226" s="531"/>
      <c r="BB226" s="531"/>
      <c r="BC226" s="531"/>
      <c r="BD226" s="531"/>
      <c r="BE226" s="531"/>
      <c r="BF226" s="531"/>
      <c r="BG226" s="531"/>
      <c r="BH226" s="531"/>
      <c r="BI226" s="531"/>
      <c r="BJ226" s="531"/>
      <c r="BK226" s="531"/>
      <c r="BL226" s="531"/>
      <c r="BM226" s="531"/>
      <c r="BN226" s="531"/>
      <c r="BO226" s="531"/>
      <c r="BP226" s="531"/>
      <c r="BQ226" s="531"/>
      <c r="BR226" s="531"/>
      <c r="BS226" s="531"/>
      <c r="BT226" s="531"/>
      <c r="BU226" s="531"/>
      <c r="BV226" s="531"/>
      <c r="BW226" s="531"/>
      <c r="BX226" s="531"/>
      <c r="BY226" s="531"/>
      <c r="BZ226" s="531"/>
      <c r="CA226" s="531"/>
      <c r="CB226" s="531"/>
      <c r="CC226" s="531"/>
      <c r="CD226" s="531"/>
      <c r="CE226" s="531"/>
      <c r="CF226" s="531"/>
      <c r="CG226" s="531"/>
      <c r="CH226" s="531"/>
      <c r="CI226" s="531"/>
      <c r="CJ226" s="531"/>
      <c r="CK226" s="531"/>
      <c r="CL226" s="531"/>
      <c r="CM226" s="531"/>
      <c r="CN226" s="531"/>
      <c r="CO226" s="531"/>
      <c r="CP226" s="531"/>
      <c r="CQ226" s="531"/>
      <c r="CR226" s="531"/>
      <c r="CS226" s="531"/>
      <c r="CT226" s="531"/>
      <c r="CU226" s="531"/>
      <c r="CV226" s="531"/>
      <c r="CW226" s="531"/>
      <c r="CX226" s="531"/>
      <c r="CY226" s="531"/>
      <c r="CZ226" s="531"/>
      <c r="DA226" s="531"/>
      <c r="DB226" s="531"/>
      <c r="DC226" s="531"/>
      <c r="DD226" s="531"/>
      <c r="DE226" s="531"/>
      <c r="DF226" s="531"/>
      <c r="DG226" s="531"/>
      <c r="DH226" s="531"/>
      <c r="DI226" s="531"/>
      <c r="DJ226" s="531"/>
      <c r="DK226" s="531"/>
      <c r="DL226" s="531"/>
      <c r="DM226" s="531"/>
      <c r="DN226" s="531"/>
      <c r="DO226" s="531"/>
      <c r="DP226" s="531"/>
      <c r="DQ226" s="531"/>
      <c r="DR226" s="531"/>
      <c r="DS226" s="531"/>
      <c r="DT226" s="531"/>
      <c r="DU226" s="531"/>
      <c r="DV226" s="531"/>
      <c r="DW226" s="531"/>
      <c r="DX226" s="531"/>
      <c r="DY226" s="531"/>
      <c r="DZ226" s="531"/>
      <c r="EA226" s="531"/>
      <c r="EB226" s="531"/>
      <c r="EC226" s="531"/>
      <c r="ED226" s="531"/>
      <c r="EE226" s="531"/>
      <c r="EF226" s="531"/>
      <c r="EG226" s="531"/>
      <c r="EH226" s="531"/>
      <c r="EI226" s="531"/>
      <c r="EJ226" s="531"/>
      <c r="EK226" s="531"/>
      <c r="EL226" s="531"/>
      <c r="EM226" s="531"/>
      <c r="EN226" s="531"/>
      <c r="EO226" s="531"/>
      <c r="EP226" s="531"/>
      <c r="EQ226" s="531"/>
      <c r="ER226" s="531"/>
      <c r="ES226" s="531"/>
      <c r="ET226" s="531"/>
      <c r="EU226" s="531"/>
      <c r="EV226" s="531"/>
      <c r="EW226" s="531"/>
      <c r="EX226" s="531"/>
      <c r="EY226" s="531"/>
      <c r="EZ226" s="531"/>
      <c r="FA226" s="531"/>
      <c r="FB226" s="531"/>
      <c r="FC226" s="531"/>
      <c r="FD226" s="531"/>
      <c r="FE226" s="531"/>
      <c r="FF226" s="531"/>
      <c r="FG226" s="531"/>
      <c r="FH226" s="531"/>
      <c r="FI226" s="531"/>
      <c r="FJ226" s="531"/>
      <c r="FK226" s="531"/>
      <c r="FL226" s="531"/>
      <c r="FM226" s="531"/>
      <c r="FN226" s="531"/>
      <c r="FO226" s="531"/>
      <c r="FP226" s="531"/>
      <c r="FQ226" s="531"/>
      <c r="FR226" s="531"/>
      <c r="FS226" s="531"/>
      <c r="FT226" s="531"/>
      <c r="FU226" s="531"/>
      <c r="FV226" s="531"/>
      <c r="FW226" s="531"/>
      <c r="FX226" s="531"/>
      <c r="FY226" s="531"/>
      <c r="FZ226" s="531"/>
      <c r="GA226" s="531"/>
      <c r="GB226" s="531"/>
      <c r="GC226" s="531"/>
      <c r="GD226" s="531"/>
      <c r="GE226" s="531"/>
      <c r="GF226" s="531"/>
      <c r="GG226" s="531"/>
      <c r="GH226" s="531"/>
      <c r="GI226" s="531"/>
      <c r="GJ226" s="531"/>
      <c r="GK226" s="531"/>
      <c r="GL226" s="531"/>
      <c r="GM226" s="531"/>
      <c r="GN226" s="531"/>
      <c r="GO226" s="531"/>
      <c r="GP226" s="531"/>
      <c r="GQ226" s="531"/>
      <c r="GR226" s="531"/>
      <c r="GS226" s="531"/>
      <c r="GT226" s="531"/>
      <c r="GU226" s="531"/>
      <c r="GV226" s="531"/>
      <c r="GW226" s="531"/>
      <c r="GX226" s="531"/>
      <c r="GY226" s="531"/>
      <c r="GZ226" s="531"/>
      <c r="HA226" s="531"/>
      <c r="HB226" s="531"/>
      <c r="HC226" s="531"/>
      <c r="HD226" s="531"/>
      <c r="HE226" s="531"/>
      <c r="HF226" s="531"/>
      <c r="HG226" s="531"/>
      <c r="HH226" s="531"/>
      <c r="HI226" s="531"/>
      <c r="HJ226" s="531"/>
      <c r="HK226" s="531"/>
      <c r="HL226" s="531"/>
      <c r="HM226" s="531"/>
      <c r="HN226" s="531"/>
      <c r="HO226" s="531"/>
      <c r="HP226" s="531"/>
      <c r="HQ226" s="531"/>
      <c r="HR226" s="531"/>
      <c r="HS226" s="531"/>
      <c r="HT226" s="531"/>
      <c r="HU226" s="531"/>
      <c r="HV226" s="531"/>
      <c r="HW226" s="531"/>
      <c r="HX226" s="531"/>
      <c r="HY226" s="531"/>
      <c r="HZ226" s="531"/>
      <c r="IA226" s="531"/>
      <c r="IB226" s="531"/>
      <c r="IC226" s="531"/>
      <c r="ID226" s="531"/>
      <c r="IE226" s="531"/>
      <c r="IF226" s="531"/>
      <c r="IG226" s="531"/>
      <c r="IH226" s="531"/>
      <c r="II226" s="531"/>
      <c r="IJ226" s="531"/>
      <c r="IK226" s="531"/>
      <c r="IL226" s="531"/>
      <c r="IM226" s="531"/>
      <c r="IN226" s="531"/>
      <c r="IO226" s="531"/>
      <c r="IP226" s="531"/>
      <c r="IQ226" s="531"/>
      <c r="IR226" s="531"/>
      <c r="IS226" s="531"/>
      <c r="IT226" s="531"/>
      <c r="IU226" s="531"/>
      <c r="IV226" s="531"/>
      <c r="IW226" s="531"/>
      <c r="IX226" s="531"/>
      <c r="IY226" s="531"/>
      <c r="IZ226" s="531"/>
      <c r="JA226" s="531"/>
      <c r="JB226" s="531"/>
      <c r="JC226" s="531"/>
      <c r="JD226" s="531"/>
      <c r="JE226" s="531"/>
      <c r="JF226" s="531"/>
      <c r="JG226" s="531"/>
      <c r="JH226" s="531"/>
      <c r="JI226" s="531"/>
      <c r="JJ226" s="531"/>
      <c r="JK226" s="531"/>
      <c r="JL226" s="531"/>
      <c r="JM226" s="531"/>
      <c r="JN226" s="531"/>
      <c r="JO226" s="531"/>
      <c r="JP226" s="531"/>
      <c r="JQ226" s="531"/>
      <c r="JR226" s="531"/>
      <c r="JS226" s="531"/>
      <c r="JT226" s="531"/>
      <c r="JU226" s="531"/>
      <c r="JV226" s="531"/>
      <c r="JW226" s="531"/>
      <c r="JX226" s="531"/>
      <c r="JY226" s="531"/>
      <c r="JZ226" s="531"/>
      <c r="KA226" s="531"/>
      <c r="KB226" s="531"/>
      <c r="KC226" s="531"/>
      <c r="KD226" s="531"/>
      <c r="KE226" s="531"/>
      <c r="KF226" s="531"/>
      <c r="KG226" s="531"/>
      <c r="KH226" s="531"/>
      <c r="KI226" s="531"/>
      <c r="KJ226" s="531"/>
      <c r="KK226" s="531"/>
      <c r="KL226" s="531"/>
      <c r="KM226" s="531"/>
      <c r="KN226" s="531"/>
      <c r="KO226" s="531"/>
      <c r="KP226" s="531"/>
      <c r="KQ226" s="531"/>
      <c r="KR226" s="531"/>
      <c r="KS226" s="531"/>
      <c r="KT226" s="531"/>
      <c r="KU226" s="531"/>
      <c r="KV226" s="531"/>
      <c r="KW226" s="531"/>
      <c r="KX226" s="531"/>
      <c r="KY226" s="531"/>
      <c r="KZ226" s="531"/>
      <c r="LA226" s="531"/>
      <c r="LB226" s="531"/>
      <c r="LC226" s="531"/>
      <c r="LD226" s="531"/>
      <c r="LE226" s="531"/>
      <c r="LF226" s="531"/>
      <c r="LG226" s="531"/>
      <c r="LH226" s="531"/>
      <c r="LI226" s="531"/>
      <c r="LJ226" s="531"/>
      <c r="LK226" s="531"/>
      <c r="LL226" s="531"/>
      <c r="LM226" s="531"/>
      <c r="LN226" s="531"/>
      <c r="LO226" s="531"/>
      <c r="LP226" s="531"/>
      <c r="LQ226" s="531"/>
      <c r="LR226" s="531"/>
      <c r="LS226" s="531"/>
      <c r="LT226" s="531"/>
      <c r="LU226" s="531"/>
      <c r="LV226" s="531"/>
      <c r="LW226" s="531"/>
      <c r="LX226" s="531"/>
      <c r="LY226" s="531"/>
      <c r="LZ226" s="531"/>
      <c r="MA226" s="531"/>
      <c r="MB226" s="531"/>
      <c r="MC226" s="531"/>
      <c r="MD226" s="531"/>
      <c r="ME226" s="531"/>
      <c r="MF226" s="531"/>
      <c r="MG226" s="531"/>
      <c r="MH226" s="531"/>
      <c r="MI226" s="531"/>
      <c r="MJ226" s="531"/>
      <c r="MK226" s="531"/>
      <c r="ML226" s="531"/>
      <c r="MM226" s="531"/>
      <c r="MN226" s="531"/>
      <c r="MO226" s="531"/>
      <c r="MP226" s="531"/>
      <c r="MQ226" s="531"/>
      <c r="MR226" s="531"/>
      <c r="MS226" s="531"/>
      <c r="MT226" s="531"/>
      <c r="MU226" s="531"/>
      <c r="MV226" s="531"/>
      <c r="MW226" s="531"/>
      <c r="MX226" s="531"/>
      <c r="MY226" s="531"/>
      <c r="MZ226" s="531"/>
      <c r="NA226" s="531"/>
      <c r="NB226" s="531"/>
      <c r="NC226" s="531"/>
      <c r="ND226" s="531"/>
      <c r="NE226" s="531"/>
      <c r="NF226" s="531"/>
      <c r="NG226" s="531"/>
      <c r="NH226" s="531"/>
      <c r="NI226" s="531"/>
      <c r="NJ226" s="531"/>
      <c r="NK226" s="531"/>
      <c r="NL226" s="531"/>
      <c r="NM226" s="531"/>
      <c r="NN226" s="531"/>
      <c r="NO226" s="531"/>
      <c r="NP226" s="531"/>
      <c r="NQ226" s="531"/>
      <c r="NR226" s="531"/>
      <c r="NS226" s="531"/>
      <c r="NT226" s="531"/>
      <c r="NU226" s="531"/>
      <c r="NV226" s="531"/>
      <c r="NW226" s="531"/>
      <c r="NX226" s="531"/>
      <c r="NY226" s="531"/>
      <c r="NZ226" s="531"/>
      <c r="OA226" s="531"/>
      <c r="OB226" s="531"/>
      <c r="OC226" s="531"/>
      <c r="OD226" s="531"/>
      <c r="OE226" s="531"/>
      <c r="OF226" s="531"/>
      <c r="OG226" s="531"/>
      <c r="OH226" s="531"/>
      <c r="OI226" s="531"/>
      <c r="OJ226" s="531"/>
      <c r="OK226" s="531"/>
      <c r="OL226" s="531"/>
      <c r="OM226" s="531"/>
      <c r="ON226" s="531"/>
      <c r="OO226" s="531"/>
      <c r="OP226" s="531"/>
      <c r="OQ226" s="531"/>
      <c r="OR226" s="531"/>
      <c r="OS226" s="531"/>
      <c r="OT226" s="531"/>
      <c r="OU226" s="531"/>
      <c r="OV226" s="531"/>
      <c r="OW226" s="531"/>
      <c r="OX226" s="531"/>
      <c r="OY226" s="531"/>
      <c r="OZ226" s="531"/>
      <c r="PA226" s="531"/>
      <c r="PB226" s="531"/>
      <c r="PC226" s="531"/>
      <c r="PD226" s="531"/>
      <c r="PE226" s="531"/>
      <c r="PF226" s="531"/>
      <c r="PG226" s="531"/>
      <c r="PH226" s="531"/>
      <c r="PI226" s="531"/>
      <c r="PJ226" s="531"/>
      <c r="PK226" s="531"/>
      <c r="PL226" s="531"/>
      <c r="PM226" s="531"/>
      <c r="PN226" s="531"/>
      <c r="PO226" s="531"/>
      <c r="PP226" s="531"/>
      <c r="PQ226" s="531"/>
      <c r="PR226" s="531"/>
      <c r="PS226" s="531"/>
      <c r="PT226" s="531"/>
      <c r="PU226" s="531"/>
      <c r="PV226" s="531"/>
      <c r="PW226" s="531"/>
      <c r="PX226" s="531"/>
      <c r="PY226" s="531"/>
      <c r="PZ226" s="531"/>
      <c r="QA226" s="531"/>
      <c r="QB226" s="531"/>
      <c r="QC226" s="531"/>
      <c r="QD226" s="531"/>
      <c r="QE226" s="531"/>
      <c r="QF226" s="531"/>
      <c r="QG226" s="531"/>
      <c r="QH226" s="531"/>
      <c r="QI226" s="531"/>
      <c r="QJ226" s="531"/>
      <c r="QK226" s="531"/>
      <c r="QL226" s="531"/>
      <c r="QM226" s="531"/>
      <c r="QN226" s="531"/>
      <c r="QO226" s="531"/>
      <c r="QP226" s="531"/>
      <c r="QQ226" s="531"/>
      <c r="QR226" s="531"/>
      <c r="QS226" s="531"/>
      <c r="QT226" s="531"/>
      <c r="QU226" s="531"/>
      <c r="QV226" s="531"/>
      <c r="QW226" s="531"/>
      <c r="QX226" s="531"/>
      <c r="QY226" s="531"/>
      <c r="QZ226" s="531"/>
      <c r="RA226" s="531"/>
      <c r="RB226" s="531"/>
      <c r="RC226" s="531"/>
      <c r="RD226" s="531"/>
      <c r="RE226" s="531"/>
      <c r="RF226" s="531"/>
      <c r="RG226" s="531"/>
      <c r="RH226" s="531"/>
      <c r="RI226" s="531"/>
      <c r="RJ226" s="531"/>
      <c r="RK226" s="531"/>
      <c r="RL226" s="531"/>
      <c r="RM226" s="531"/>
      <c r="RN226" s="531"/>
      <c r="RO226" s="531"/>
      <c r="RP226" s="531"/>
      <c r="RQ226" s="531"/>
      <c r="RR226" s="531"/>
      <c r="RS226" s="531"/>
      <c r="RT226" s="531"/>
      <c r="RU226" s="531"/>
      <c r="RV226" s="531"/>
      <c r="RW226" s="531"/>
      <c r="RX226" s="531"/>
      <c r="RY226" s="531"/>
      <c r="RZ226" s="531"/>
      <c r="SA226" s="531"/>
      <c r="SB226" s="531"/>
      <c r="SC226" s="531"/>
      <c r="SD226" s="531"/>
      <c r="SE226" s="531"/>
      <c r="SF226" s="531"/>
      <c r="SG226" s="531"/>
      <c r="SH226" s="531"/>
      <c r="SI226" s="531"/>
      <c r="SJ226" s="531"/>
      <c r="SK226" s="531"/>
      <c r="SL226" s="531"/>
      <c r="SM226" s="531"/>
      <c r="SN226" s="531"/>
      <c r="SO226" s="531"/>
      <c r="SP226" s="531"/>
      <c r="SQ226" s="531"/>
      <c r="SR226" s="531"/>
      <c r="SS226" s="531"/>
      <c r="ST226" s="531"/>
      <c r="SU226" s="531"/>
      <c r="SV226" s="531"/>
      <c r="SW226" s="531"/>
      <c r="SX226" s="531"/>
      <c r="SY226" s="531"/>
      <c r="SZ226" s="531"/>
      <c r="TA226" s="531"/>
      <c r="TB226" s="531"/>
      <c r="TC226" s="531"/>
      <c r="TD226" s="531"/>
      <c r="TE226" s="531"/>
      <c r="TF226" s="531"/>
      <c r="TG226" s="531"/>
      <c r="TH226" s="531"/>
      <c r="TI226" s="531"/>
      <c r="TJ226" s="531"/>
      <c r="TK226" s="531"/>
      <c r="TL226" s="531"/>
      <c r="TM226" s="531"/>
      <c r="TN226" s="531"/>
      <c r="TO226" s="531"/>
      <c r="TP226" s="531"/>
      <c r="TQ226" s="531"/>
      <c r="TR226" s="531"/>
      <c r="TS226" s="531"/>
      <c r="TT226" s="531"/>
      <c r="TU226" s="531"/>
      <c r="TV226" s="531"/>
      <c r="TW226" s="531"/>
      <c r="TX226" s="531"/>
      <c r="TY226" s="531"/>
      <c r="TZ226" s="531"/>
      <c r="UA226" s="531"/>
      <c r="UB226" s="531"/>
      <c r="UC226" s="531"/>
      <c r="UD226" s="531"/>
      <c r="UE226" s="531"/>
      <c r="UF226" s="531"/>
      <c r="UG226" s="531"/>
      <c r="UH226" s="531"/>
      <c r="UI226" s="531"/>
      <c r="UJ226" s="531"/>
      <c r="UK226" s="531"/>
      <c r="UL226" s="531"/>
      <c r="UM226" s="531"/>
      <c r="UN226" s="531"/>
      <c r="UO226" s="531"/>
      <c r="UP226" s="531"/>
      <c r="UQ226" s="531"/>
      <c r="UR226" s="531"/>
      <c r="US226" s="531"/>
      <c r="UT226" s="531"/>
      <c r="UU226" s="531"/>
      <c r="UV226" s="531"/>
      <c r="UW226" s="531"/>
      <c r="UX226" s="531"/>
      <c r="UY226" s="531"/>
      <c r="UZ226" s="531"/>
      <c r="VA226" s="531"/>
      <c r="VB226" s="531"/>
      <c r="VC226" s="531"/>
      <c r="VD226" s="531"/>
      <c r="VE226" s="531"/>
      <c r="VF226" s="531"/>
      <c r="VG226" s="531"/>
      <c r="VH226" s="531"/>
      <c r="VI226" s="531"/>
      <c r="VJ226" s="531"/>
      <c r="VK226" s="531"/>
      <c r="VL226" s="531"/>
      <c r="VM226" s="531"/>
      <c r="VN226" s="531"/>
      <c r="VO226" s="531"/>
      <c r="VP226" s="531"/>
      <c r="VQ226" s="531"/>
      <c r="VR226" s="531"/>
      <c r="VS226" s="531"/>
      <c r="VT226" s="531"/>
      <c r="VU226" s="531"/>
      <c r="VV226" s="531"/>
      <c r="VW226" s="531"/>
      <c r="VX226" s="531"/>
      <c r="VY226" s="531"/>
      <c r="VZ226" s="531"/>
      <c r="WA226" s="531"/>
      <c r="WB226" s="531"/>
      <c r="WC226" s="531"/>
      <c r="WD226" s="531"/>
      <c r="WE226" s="531"/>
      <c r="WF226" s="531"/>
      <c r="WG226" s="531"/>
      <c r="WH226" s="531"/>
      <c r="WI226" s="531"/>
      <c r="WJ226" s="531"/>
      <c r="WK226" s="531"/>
      <c r="WL226" s="531"/>
      <c r="WM226" s="531"/>
      <c r="WN226" s="531"/>
      <c r="WO226" s="531"/>
      <c r="WP226" s="531"/>
      <c r="WQ226" s="531"/>
      <c r="WR226" s="531"/>
      <c r="WS226" s="531"/>
      <c r="WT226" s="531"/>
      <c r="WU226" s="531"/>
      <c r="WV226" s="531"/>
      <c r="WW226" s="531"/>
      <c r="WX226" s="531"/>
      <c r="WY226" s="531"/>
      <c r="WZ226" s="531"/>
      <c r="XA226" s="531"/>
      <c r="XB226" s="531"/>
      <c r="XC226" s="531"/>
      <c r="XD226" s="531"/>
      <c r="XE226" s="531"/>
      <c r="XF226" s="531"/>
      <c r="XG226" s="531"/>
      <c r="XH226" s="531"/>
      <c r="XI226" s="531"/>
      <c r="XJ226" s="531"/>
      <c r="XK226" s="531"/>
      <c r="XL226" s="531"/>
      <c r="XM226" s="531"/>
      <c r="XN226" s="531"/>
      <c r="XO226" s="531"/>
      <c r="XP226" s="531"/>
      <c r="XQ226" s="531"/>
      <c r="XR226" s="531"/>
      <c r="XS226" s="531"/>
      <c r="XT226" s="531"/>
      <c r="XU226" s="531"/>
      <c r="XV226" s="531"/>
      <c r="XW226" s="531"/>
      <c r="XX226" s="531"/>
      <c r="XY226" s="531"/>
      <c r="XZ226" s="531"/>
      <c r="YA226" s="531"/>
      <c r="YB226" s="531"/>
      <c r="YC226" s="531"/>
      <c r="YD226" s="531"/>
      <c r="YE226" s="531"/>
      <c r="YF226" s="531"/>
      <c r="YG226" s="531"/>
      <c r="YH226" s="531"/>
      <c r="YI226" s="531"/>
      <c r="YJ226" s="531"/>
      <c r="YK226" s="531"/>
      <c r="YL226" s="531"/>
      <c r="YM226" s="531"/>
      <c r="YN226" s="531"/>
      <c r="YO226" s="531"/>
      <c r="YP226" s="531"/>
      <c r="YQ226" s="531"/>
      <c r="YR226" s="531"/>
      <c r="YS226" s="531"/>
      <c r="YT226" s="531"/>
      <c r="YU226" s="531"/>
      <c r="YV226" s="531"/>
      <c r="YW226" s="531"/>
      <c r="YX226" s="531"/>
      <c r="YY226" s="531"/>
      <c r="YZ226" s="531"/>
      <c r="ZA226" s="531"/>
      <c r="ZB226" s="531"/>
      <c r="ZC226" s="531"/>
      <c r="ZD226" s="531"/>
      <c r="ZE226" s="531"/>
      <c r="ZF226" s="531"/>
      <c r="ZG226" s="531"/>
      <c r="ZH226" s="531"/>
      <c r="ZI226" s="531"/>
      <c r="ZJ226" s="531"/>
      <c r="ZK226" s="531"/>
      <c r="ZL226" s="531"/>
      <c r="ZM226" s="531"/>
      <c r="ZN226" s="531"/>
      <c r="ZO226" s="531"/>
      <c r="ZP226" s="531"/>
      <c r="ZQ226" s="531"/>
      <c r="ZR226" s="531"/>
      <c r="ZS226" s="531"/>
      <c r="ZT226" s="531"/>
      <c r="ZU226" s="531"/>
      <c r="ZV226" s="531"/>
      <c r="ZW226" s="531"/>
      <c r="ZX226" s="531"/>
      <c r="ZY226" s="531"/>
      <c r="ZZ226" s="531"/>
      <c r="AAA226" s="531"/>
      <c r="AAB226" s="531"/>
      <c r="AAC226" s="531"/>
      <c r="AAD226" s="531"/>
      <c r="AAE226" s="531"/>
      <c r="AAF226" s="531"/>
      <c r="AAG226" s="531"/>
      <c r="AAH226" s="531"/>
      <c r="AAI226" s="531"/>
      <c r="AAJ226" s="531"/>
      <c r="AAK226" s="531"/>
      <c r="AAL226" s="531"/>
      <c r="AAM226" s="531"/>
      <c r="AAN226" s="531"/>
      <c r="AAO226" s="531"/>
      <c r="AAP226" s="531"/>
      <c r="AAQ226" s="531"/>
      <c r="AAR226" s="531"/>
      <c r="AAS226" s="531"/>
      <c r="AAT226" s="531"/>
      <c r="AAU226" s="531"/>
      <c r="AAV226" s="531"/>
      <c r="AAW226" s="531"/>
      <c r="AAX226" s="531"/>
      <c r="AAY226" s="531"/>
      <c r="AAZ226" s="531"/>
      <c r="ABA226" s="531"/>
      <c r="ABB226" s="531"/>
      <c r="ABC226" s="531"/>
      <c r="ABD226" s="531"/>
      <c r="ABE226" s="531"/>
      <c r="ABF226" s="531"/>
      <c r="ABG226" s="531"/>
      <c r="ABH226" s="531"/>
      <c r="ABI226" s="531"/>
      <c r="ABJ226" s="531"/>
      <c r="ABK226" s="531"/>
      <c r="ABL226" s="531"/>
      <c r="ABM226" s="531"/>
      <c r="ABN226" s="531"/>
      <c r="ABO226" s="531"/>
      <c r="ABP226" s="531"/>
      <c r="ABQ226" s="531"/>
      <c r="ABR226" s="531"/>
      <c r="ABS226" s="531"/>
      <c r="ABT226" s="531"/>
      <c r="ABU226" s="531"/>
      <c r="ABV226" s="531"/>
      <c r="ABW226" s="531"/>
      <c r="ABX226" s="531"/>
      <c r="ABY226" s="531"/>
      <c r="ABZ226" s="531"/>
      <c r="ACA226" s="531"/>
      <c r="ACB226" s="531"/>
      <c r="ACC226" s="531"/>
      <c r="ACD226" s="531"/>
      <c r="ACE226" s="531"/>
      <c r="ACF226" s="531"/>
      <c r="ACG226" s="531"/>
      <c r="ACH226" s="531"/>
      <c r="ACI226" s="531"/>
      <c r="ACJ226" s="531"/>
      <c r="ACK226" s="531"/>
      <c r="ACL226" s="531"/>
      <c r="ACM226" s="531"/>
      <c r="ACN226" s="531"/>
      <c r="ACO226" s="531"/>
      <c r="ACP226" s="531"/>
      <c r="ACQ226" s="531"/>
      <c r="ACR226" s="531"/>
      <c r="ACS226" s="531"/>
      <c r="ACT226" s="531"/>
      <c r="ACU226" s="531"/>
      <c r="ACV226" s="531"/>
      <c r="ACW226" s="531"/>
      <c r="ACX226" s="531"/>
      <c r="ACY226" s="531"/>
      <c r="ACZ226" s="531"/>
      <c r="ADA226" s="531"/>
      <c r="ADB226" s="531"/>
      <c r="ADC226" s="531"/>
      <c r="ADD226" s="531"/>
      <c r="ADE226" s="531"/>
      <c r="ADF226" s="531"/>
      <c r="ADG226" s="531"/>
      <c r="ADH226" s="531"/>
      <c r="ADI226" s="531"/>
      <c r="ADJ226" s="531"/>
      <c r="ADK226" s="531"/>
      <c r="ADL226" s="531"/>
      <c r="ADM226" s="531"/>
      <c r="ADN226" s="531"/>
      <c r="ADO226" s="531"/>
      <c r="ADP226" s="531"/>
      <c r="ADQ226" s="531"/>
      <c r="ADR226" s="531"/>
      <c r="ADS226" s="531"/>
      <c r="ADT226" s="531"/>
      <c r="ADU226" s="531"/>
      <c r="ADV226" s="531"/>
      <c r="ADW226" s="531"/>
      <c r="ADX226" s="531"/>
      <c r="ADY226" s="531"/>
      <c r="ADZ226" s="531"/>
      <c r="AEA226" s="531"/>
      <c r="AEB226" s="531"/>
      <c r="AEC226" s="531"/>
      <c r="AED226" s="531"/>
      <c r="AEE226" s="531"/>
      <c r="AEF226" s="531"/>
      <c r="AEG226" s="531"/>
      <c r="AEH226" s="531"/>
      <c r="AEI226" s="531"/>
      <c r="AEJ226" s="531"/>
      <c r="AEK226" s="531"/>
      <c r="AEL226" s="531"/>
      <c r="AEM226" s="531"/>
      <c r="AEN226" s="531"/>
      <c r="AEO226" s="531"/>
      <c r="AEP226" s="531"/>
      <c r="AEQ226" s="531"/>
      <c r="AER226" s="531"/>
      <c r="AES226" s="531"/>
      <c r="AET226" s="531"/>
      <c r="AEU226" s="531"/>
      <c r="AEV226" s="531"/>
      <c r="AEW226" s="531"/>
      <c r="AEX226" s="531"/>
      <c r="AEY226" s="531"/>
      <c r="AEZ226" s="531"/>
      <c r="AFA226" s="531"/>
      <c r="AFB226" s="531"/>
      <c r="AFC226" s="531"/>
      <c r="AFD226" s="531"/>
      <c r="AFE226" s="531"/>
      <c r="AFF226" s="531"/>
      <c r="AFG226" s="531"/>
      <c r="AFH226" s="531"/>
      <c r="AFI226" s="531"/>
      <c r="AFJ226" s="531"/>
      <c r="AFK226" s="531"/>
      <c r="AFL226" s="531"/>
      <c r="AFM226" s="531"/>
      <c r="AFN226" s="531"/>
      <c r="AFO226" s="531"/>
      <c r="AFP226" s="531"/>
      <c r="AFQ226" s="531"/>
      <c r="AFR226" s="531"/>
      <c r="AFS226" s="531"/>
      <c r="AFT226" s="531"/>
      <c r="AFU226" s="531"/>
      <c r="AFV226" s="531"/>
      <c r="AFW226" s="531"/>
      <c r="AFX226" s="531"/>
      <c r="AFY226" s="531"/>
      <c r="AFZ226" s="531"/>
      <c r="AGA226" s="531"/>
      <c r="AGB226" s="531"/>
      <c r="AGC226" s="531"/>
      <c r="AGD226" s="531"/>
      <c r="AGE226" s="531"/>
      <c r="AGF226" s="531"/>
      <c r="AGG226" s="531"/>
      <c r="AGH226" s="531"/>
      <c r="AGI226" s="531"/>
      <c r="AGJ226" s="531"/>
      <c r="AGK226" s="531"/>
      <c r="AGL226" s="531"/>
      <c r="AGM226" s="531"/>
      <c r="AGN226" s="531"/>
      <c r="AGO226" s="531"/>
      <c r="AGP226" s="531"/>
      <c r="AGQ226" s="531"/>
      <c r="AGR226" s="531"/>
      <c r="AGS226" s="531"/>
      <c r="AGT226" s="531"/>
      <c r="AGU226" s="531"/>
      <c r="AGV226" s="531"/>
      <c r="AGW226" s="531"/>
      <c r="AGX226" s="531"/>
      <c r="AGY226" s="531"/>
      <c r="AGZ226" s="531"/>
      <c r="AHA226" s="531"/>
      <c r="AHB226" s="531"/>
      <c r="AHC226" s="531"/>
      <c r="AHD226" s="531"/>
      <c r="AHE226" s="531"/>
      <c r="AHF226" s="531"/>
      <c r="AHG226" s="531"/>
      <c r="AHH226" s="531"/>
      <c r="AHI226" s="531"/>
      <c r="AHJ226" s="531"/>
      <c r="AHK226" s="531"/>
      <c r="AHL226" s="531"/>
      <c r="AHM226" s="531"/>
      <c r="AHN226" s="531"/>
      <c r="AHO226" s="531"/>
      <c r="AHP226" s="531"/>
      <c r="AHQ226" s="531"/>
      <c r="AHR226" s="531"/>
      <c r="AHS226" s="531"/>
      <c r="AHT226" s="531"/>
      <c r="AHU226" s="531"/>
      <c r="AHV226" s="531"/>
      <c r="AHW226" s="531"/>
      <c r="AHX226" s="531"/>
      <c r="AHY226" s="531"/>
      <c r="AHZ226" s="531"/>
      <c r="AIA226" s="531"/>
      <c r="AIB226" s="531"/>
      <c r="AIC226" s="531"/>
      <c r="AID226" s="531"/>
      <c r="AIE226" s="531"/>
      <c r="AIF226" s="531"/>
      <c r="AIG226" s="531"/>
      <c r="AIH226" s="531"/>
      <c r="AII226" s="531"/>
      <c r="AIJ226" s="531"/>
      <c r="AIK226" s="531"/>
      <c r="AIL226" s="531"/>
      <c r="AIM226" s="531"/>
      <c r="AIN226" s="531"/>
      <c r="AIO226" s="531"/>
      <c r="AIP226" s="531"/>
      <c r="AIQ226" s="531"/>
      <c r="AIR226" s="531"/>
      <c r="AIS226" s="531"/>
      <c r="AIT226" s="531"/>
      <c r="AIU226" s="531"/>
      <c r="AIV226" s="531"/>
      <c r="AIW226" s="531"/>
      <c r="AIX226" s="531"/>
      <c r="AIY226" s="531"/>
      <c r="AIZ226" s="531"/>
      <c r="AJA226" s="531"/>
      <c r="AJB226" s="531"/>
      <c r="AJC226" s="531"/>
      <c r="AJD226" s="531"/>
      <c r="AJE226" s="531"/>
      <c r="AJF226" s="531"/>
      <c r="AJG226" s="531"/>
      <c r="AJH226" s="531"/>
      <c r="AJI226" s="531"/>
      <c r="AJJ226" s="531"/>
      <c r="AJK226" s="531"/>
      <c r="AJL226" s="531"/>
      <c r="AJM226" s="531"/>
      <c r="AJN226" s="531"/>
      <c r="AJO226" s="531"/>
      <c r="AJP226" s="531"/>
      <c r="AJQ226" s="531"/>
      <c r="AJR226" s="531"/>
      <c r="AJS226" s="531"/>
      <c r="AJT226" s="531"/>
      <c r="AJU226" s="531"/>
      <c r="AJV226" s="531"/>
      <c r="AJW226" s="531"/>
      <c r="AJX226" s="531"/>
      <c r="AJY226" s="531"/>
      <c r="AJZ226" s="531"/>
      <c r="AKA226" s="531"/>
      <c r="AKB226" s="531"/>
      <c r="AKC226" s="531"/>
      <c r="AKD226" s="531"/>
      <c r="AKE226" s="531"/>
      <c r="AKF226" s="531"/>
      <c r="AKG226" s="531"/>
      <c r="AKH226" s="531"/>
      <c r="AKI226" s="531"/>
      <c r="AKJ226" s="531"/>
      <c r="AKK226" s="531"/>
      <c r="AKL226" s="531"/>
      <c r="AKM226" s="531"/>
      <c r="AKN226" s="531"/>
      <c r="AKO226" s="531"/>
      <c r="AKP226" s="531"/>
      <c r="AKQ226" s="531"/>
      <c r="AKR226" s="531"/>
      <c r="AKS226" s="531"/>
      <c r="AKT226" s="531"/>
      <c r="AKU226" s="531"/>
      <c r="AKV226" s="531"/>
      <c r="AKW226" s="531"/>
      <c r="AKX226" s="531"/>
      <c r="AKY226" s="531"/>
      <c r="AKZ226" s="531"/>
      <c r="ALA226" s="531"/>
      <c r="ALB226" s="531"/>
      <c r="ALC226" s="531"/>
      <c r="ALD226" s="531"/>
      <c r="ALE226" s="531"/>
      <c r="ALF226" s="531"/>
      <c r="ALG226" s="531"/>
      <c r="ALH226" s="531"/>
      <c r="ALI226" s="531"/>
      <c r="ALJ226" s="531"/>
      <c r="ALK226" s="531"/>
      <c r="ALL226" s="531"/>
      <c r="ALM226" s="531"/>
      <c r="ALN226" s="531"/>
      <c r="ALO226" s="531"/>
      <c r="ALP226" s="531"/>
      <c r="ALQ226" s="531"/>
      <c r="ALR226" s="531"/>
      <c r="ALS226" s="531"/>
      <c r="ALT226" s="531"/>
      <c r="ALU226" s="531"/>
      <c r="ALV226" s="531"/>
      <c r="ALW226" s="531"/>
      <c r="ALX226" s="531"/>
      <c r="ALY226" s="531"/>
      <c r="ALZ226" s="531"/>
      <c r="AMA226" s="531"/>
      <c r="AMB226" s="531"/>
      <c r="AMC226" s="531"/>
      <c r="AMD226" s="531"/>
      <c r="AME226" s="531"/>
      <c r="AMF226" s="531"/>
      <c r="AMG226" s="531"/>
      <c r="AMH226" s="531"/>
      <c r="AMI226" s="531"/>
      <c r="AMJ226" s="531"/>
      <c r="AMK226" s="531"/>
      <c r="AML226" s="531"/>
      <c r="AMM226" s="531"/>
      <c r="AMN226" s="531"/>
      <c r="AMO226" s="531"/>
      <c r="AMP226" s="531"/>
      <c r="AMQ226" s="531"/>
      <c r="AMR226" s="531"/>
      <c r="AMS226" s="531"/>
      <c r="AMT226" s="531"/>
      <c r="AMU226" s="531"/>
      <c r="AMV226" s="531"/>
      <c r="AMW226" s="531"/>
      <c r="AMX226" s="531"/>
      <c r="AMY226" s="531"/>
      <c r="AMZ226" s="531"/>
      <c r="ANA226" s="531"/>
      <c r="ANB226" s="531"/>
      <c r="ANC226" s="531"/>
      <c r="AND226" s="531"/>
      <c r="ANE226" s="531"/>
      <c r="ANF226" s="531"/>
      <c r="ANG226" s="531"/>
      <c r="ANH226" s="531"/>
      <c r="ANI226" s="531"/>
      <c r="ANJ226" s="531"/>
      <c r="ANK226" s="531"/>
      <c r="ANL226" s="531"/>
      <c r="ANM226" s="531"/>
      <c r="ANN226" s="531"/>
      <c r="ANO226" s="531"/>
      <c r="ANP226" s="531"/>
      <c r="ANQ226" s="531"/>
      <c r="ANR226" s="531"/>
      <c r="ANS226" s="531"/>
      <c r="ANT226" s="531"/>
      <c r="ANU226" s="531"/>
      <c r="ANV226" s="531"/>
      <c r="ANW226" s="531"/>
      <c r="ANX226" s="531"/>
      <c r="ANY226" s="531"/>
      <c r="ANZ226" s="531"/>
      <c r="AOA226" s="531"/>
      <c r="AOB226" s="531"/>
      <c r="AOC226" s="531"/>
      <c r="AOD226" s="531"/>
      <c r="AOE226" s="531"/>
      <c r="AOF226" s="531"/>
      <c r="AOG226" s="531"/>
      <c r="AOH226" s="531"/>
      <c r="AOI226" s="531"/>
      <c r="AOJ226" s="531"/>
      <c r="AOK226" s="531"/>
      <c r="AOL226" s="531"/>
      <c r="AOM226" s="531"/>
      <c r="AON226" s="531"/>
      <c r="AOO226" s="531"/>
      <c r="AOP226" s="531"/>
      <c r="AOQ226" s="531"/>
      <c r="AOR226" s="531"/>
      <c r="AOS226" s="531"/>
      <c r="AOT226" s="531"/>
      <c r="AOU226" s="531"/>
      <c r="AOV226" s="531"/>
      <c r="AOW226" s="531"/>
      <c r="AOX226" s="531"/>
      <c r="AOY226" s="531"/>
      <c r="AOZ226" s="531"/>
      <c r="APA226" s="531"/>
      <c r="APB226" s="531"/>
      <c r="APC226" s="531"/>
      <c r="APD226" s="531"/>
      <c r="APE226" s="531"/>
      <c r="APF226" s="531"/>
      <c r="APG226" s="531"/>
      <c r="APH226" s="531"/>
      <c r="API226" s="531"/>
      <c r="APJ226" s="531"/>
      <c r="APK226" s="531"/>
      <c r="APL226" s="531"/>
      <c r="APM226" s="531"/>
      <c r="APN226" s="531"/>
      <c r="APO226" s="531"/>
      <c r="APP226" s="531"/>
      <c r="APQ226" s="531"/>
      <c r="APR226" s="531"/>
      <c r="APS226" s="531"/>
      <c r="APT226" s="531"/>
      <c r="APU226" s="531"/>
      <c r="APV226" s="531"/>
      <c r="APW226" s="531"/>
      <c r="APX226" s="531"/>
      <c r="APY226" s="531"/>
      <c r="APZ226" s="531"/>
      <c r="AQA226" s="531"/>
      <c r="AQB226" s="531"/>
      <c r="AQC226" s="531"/>
      <c r="AQD226" s="531"/>
      <c r="AQE226" s="531"/>
      <c r="AQF226" s="531"/>
      <c r="AQG226" s="531"/>
      <c r="AQH226" s="531"/>
      <c r="AQI226" s="531"/>
      <c r="AQJ226" s="531"/>
      <c r="AQK226" s="531"/>
      <c r="AQL226" s="531"/>
      <c r="AQM226" s="531"/>
      <c r="AQN226" s="531"/>
      <c r="AQO226" s="531"/>
      <c r="AQP226" s="531"/>
      <c r="AQQ226" s="531"/>
      <c r="AQR226" s="531"/>
      <c r="AQS226" s="531"/>
      <c r="AQT226" s="531"/>
      <c r="AQU226" s="531"/>
      <c r="AQV226" s="531"/>
      <c r="AQW226" s="531"/>
      <c r="AQX226" s="531"/>
      <c r="AQY226" s="531"/>
      <c r="AQZ226" s="531"/>
      <c r="ARA226" s="531"/>
      <c r="ARB226" s="531"/>
      <c r="ARC226" s="531"/>
      <c r="ARD226" s="531"/>
      <c r="ARE226" s="531"/>
      <c r="ARF226" s="531"/>
      <c r="ARG226" s="531"/>
      <c r="ARH226" s="531"/>
      <c r="ARI226" s="531"/>
      <c r="ARJ226" s="531"/>
      <c r="ARK226" s="531"/>
      <c r="ARL226" s="531"/>
      <c r="ARM226" s="531"/>
      <c r="ARN226" s="531"/>
      <c r="ARO226" s="531"/>
      <c r="ARP226" s="531"/>
      <c r="ARQ226" s="531"/>
      <c r="ARR226" s="531"/>
      <c r="ARS226" s="531"/>
      <c r="ART226" s="531"/>
      <c r="ARU226" s="531"/>
      <c r="ARV226" s="531"/>
      <c r="ARW226" s="531"/>
      <c r="ARX226" s="531"/>
      <c r="ARY226" s="531"/>
      <c r="ARZ226" s="531"/>
      <c r="ASA226" s="531"/>
      <c r="ASB226" s="531"/>
      <c r="ASC226" s="531"/>
      <c r="ASD226" s="531"/>
      <c r="ASE226" s="531"/>
      <c r="ASF226" s="531"/>
      <c r="ASG226" s="531"/>
      <c r="ASH226" s="531"/>
      <c r="ASI226" s="531"/>
      <c r="ASJ226" s="531"/>
      <c r="ASK226" s="531"/>
      <c r="ASL226" s="531"/>
      <c r="ASM226" s="531"/>
      <c r="ASN226" s="531"/>
      <c r="ASO226" s="531"/>
      <c r="ASP226" s="531"/>
      <c r="ASQ226" s="531"/>
      <c r="ASR226" s="531"/>
      <c r="ASS226" s="531"/>
      <c r="AST226" s="531"/>
      <c r="ASU226" s="531"/>
      <c r="ASV226" s="531"/>
      <c r="ASW226" s="531"/>
      <c r="ASX226" s="531"/>
      <c r="ASY226" s="531"/>
      <c r="ASZ226" s="531"/>
      <c r="ATA226" s="531"/>
      <c r="ATB226" s="531"/>
      <c r="ATC226" s="531"/>
      <c r="ATD226" s="531"/>
      <c r="ATE226" s="531"/>
      <c r="ATF226" s="531"/>
      <c r="ATG226" s="531"/>
      <c r="ATH226" s="531"/>
      <c r="ATI226" s="531"/>
      <c r="ATJ226" s="531"/>
      <c r="ATK226" s="531"/>
      <c r="ATL226" s="531"/>
      <c r="ATM226" s="531"/>
      <c r="ATN226" s="531"/>
      <c r="ATO226" s="531"/>
      <c r="ATP226" s="531"/>
      <c r="ATQ226" s="531"/>
      <c r="ATR226" s="531"/>
      <c r="ATS226" s="531"/>
      <c r="ATT226" s="531"/>
      <c r="ATU226" s="531"/>
      <c r="ATV226" s="531"/>
      <c r="ATW226" s="531"/>
      <c r="ATX226" s="531"/>
      <c r="ATY226" s="531"/>
      <c r="ATZ226" s="531"/>
      <c r="AUA226" s="531"/>
      <c r="AUB226" s="531"/>
      <c r="AUC226" s="531"/>
      <c r="AUD226" s="531"/>
      <c r="AUE226" s="531"/>
      <c r="AUF226" s="531"/>
      <c r="AUG226" s="531"/>
      <c r="AUH226" s="531"/>
      <c r="AUI226" s="531"/>
      <c r="AUJ226" s="531"/>
      <c r="AUK226" s="531"/>
      <c r="AUL226" s="531"/>
      <c r="AUM226" s="531"/>
      <c r="AUN226" s="531"/>
      <c r="AUO226" s="531"/>
      <c r="AUP226" s="531"/>
      <c r="AUQ226" s="531"/>
      <c r="AUR226" s="531"/>
      <c r="AUS226" s="531"/>
      <c r="AUT226" s="531"/>
      <c r="AUU226" s="531"/>
      <c r="AUV226" s="531"/>
      <c r="AUW226" s="531"/>
      <c r="AUX226" s="531"/>
      <c r="AUY226" s="531"/>
      <c r="AUZ226" s="531"/>
      <c r="AVA226" s="531"/>
      <c r="AVB226" s="531"/>
      <c r="AVC226" s="531"/>
      <c r="AVD226" s="531"/>
      <c r="AVE226" s="531"/>
      <c r="AVF226" s="531"/>
      <c r="AVG226" s="531"/>
      <c r="AVH226" s="531"/>
      <c r="AVI226" s="531"/>
      <c r="AVJ226" s="531"/>
      <c r="AVK226" s="531"/>
      <c r="AVL226" s="531"/>
      <c r="AVM226" s="531"/>
      <c r="AVN226" s="531"/>
      <c r="AVO226" s="531"/>
      <c r="AVP226" s="531"/>
      <c r="AVQ226" s="531"/>
      <c r="AVR226" s="531"/>
      <c r="AVS226" s="531"/>
      <c r="AVT226" s="531"/>
      <c r="AVU226" s="531"/>
      <c r="AVV226" s="531"/>
      <c r="AVW226" s="531"/>
      <c r="AVX226" s="531"/>
      <c r="AVY226" s="531"/>
      <c r="AVZ226" s="531"/>
      <c r="AWA226" s="531"/>
      <c r="AWB226" s="531"/>
      <c r="AWC226" s="531"/>
      <c r="AWD226" s="531"/>
      <c r="AWE226" s="531"/>
      <c r="AWF226" s="531"/>
      <c r="AWG226" s="531"/>
      <c r="AWH226" s="531"/>
      <c r="AWI226" s="531"/>
      <c r="AWJ226" s="531"/>
      <c r="AWK226" s="531"/>
      <c r="AWL226" s="531"/>
      <c r="AWM226" s="531"/>
      <c r="AWN226" s="531"/>
      <c r="AWO226" s="531"/>
      <c r="AWP226" s="531"/>
      <c r="AWQ226" s="531"/>
      <c r="AWR226" s="531"/>
      <c r="AWS226" s="531"/>
      <c r="AWT226" s="531"/>
      <c r="AWU226" s="531"/>
      <c r="AWV226" s="531"/>
      <c r="AWW226" s="531"/>
      <c r="AWX226" s="531"/>
      <c r="AWY226" s="531"/>
      <c r="AWZ226" s="531"/>
      <c r="AXA226" s="531"/>
      <c r="AXB226" s="531"/>
      <c r="AXC226" s="531"/>
      <c r="AXD226" s="531"/>
      <c r="AXE226" s="531"/>
      <c r="AXF226" s="531"/>
      <c r="AXG226" s="531"/>
      <c r="AXH226" s="531"/>
      <c r="AXI226" s="531"/>
      <c r="AXJ226" s="531"/>
    </row>
    <row r="227" spans="1:1310" s="532" customFormat="1" ht="23.25" customHeight="1">
      <c r="A227" s="533"/>
      <c r="B227" s="6073" t="s">
        <v>955</v>
      </c>
      <c r="C227" s="6073"/>
      <c r="D227" s="6073"/>
      <c r="E227" s="6073"/>
      <c r="F227" s="535"/>
      <c r="G227" s="6073" t="s">
        <v>956</v>
      </c>
      <c r="H227" s="6073"/>
      <c r="I227" s="6073"/>
      <c r="J227" s="535"/>
      <c r="K227" s="6091" t="s">
        <v>957</v>
      </c>
      <c r="L227" s="6091"/>
      <c r="M227" s="6091"/>
      <c r="N227" s="535"/>
      <c r="O227" s="6073" t="s">
        <v>958</v>
      </c>
      <c r="P227" s="6073"/>
      <c r="Q227" s="535"/>
      <c r="R227" s="529"/>
      <c r="S227" s="529"/>
      <c r="T227" s="529"/>
      <c r="U227" s="529"/>
      <c r="V227" s="529"/>
      <c r="W227" s="529"/>
      <c r="X227" s="529"/>
      <c r="Y227" s="529"/>
      <c r="Z227" s="529"/>
      <c r="AA227" s="529"/>
      <c r="AB227" s="529"/>
      <c r="AC227" s="529"/>
      <c r="AD227" s="530"/>
      <c r="AE227" s="530"/>
      <c r="AF227" s="530"/>
      <c r="AG227" s="530"/>
      <c r="AH227" s="530"/>
      <c r="AI227" s="530"/>
      <c r="AJ227" s="530"/>
      <c r="AK227" s="530"/>
      <c r="AL227" s="530"/>
      <c r="AM227" s="530"/>
      <c r="AN227" s="530"/>
      <c r="AO227" s="530"/>
      <c r="AP227" s="530"/>
      <c r="AQ227" s="530"/>
      <c r="AR227" s="530"/>
      <c r="AS227" s="530"/>
      <c r="AT227" s="530"/>
      <c r="AU227" s="530"/>
      <c r="AV227" s="531"/>
      <c r="AW227" s="531"/>
      <c r="AX227" s="531"/>
      <c r="AY227" s="531"/>
      <c r="AZ227" s="531"/>
      <c r="BA227" s="531"/>
      <c r="BB227" s="531"/>
      <c r="BC227" s="531"/>
      <c r="BD227" s="531"/>
      <c r="BE227" s="531"/>
      <c r="BF227" s="531"/>
      <c r="BG227" s="531"/>
      <c r="BH227" s="531"/>
      <c r="BI227" s="531"/>
      <c r="BJ227" s="531"/>
      <c r="BK227" s="531"/>
      <c r="BL227" s="531"/>
      <c r="BM227" s="531"/>
      <c r="BN227" s="531"/>
      <c r="BO227" s="531"/>
      <c r="BP227" s="531"/>
      <c r="BQ227" s="531"/>
      <c r="BR227" s="531"/>
      <c r="BS227" s="531"/>
      <c r="BT227" s="531"/>
      <c r="BU227" s="531"/>
      <c r="BV227" s="531"/>
      <c r="BW227" s="531"/>
      <c r="BX227" s="531"/>
      <c r="BY227" s="531"/>
      <c r="BZ227" s="531"/>
      <c r="CA227" s="531"/>
      <c r="CB227" s="531"/>
      <c r="CC227" s="531"/>
      <c r="CD227" s="531"/>
      <c r="CE227" s="531"/>
      <c r="CF227" s="531"/>
      <c r="CG227" s="531"/>
      <c r="CH227" s="531"/>
      <c r="CI227" s="531"/>
      <c r="CJ227" s="531"/>
      <c r="CK227" s="531"/>
      <c r="CL227" s="531"/>
      <c r="CM227" s="531"/>
      <c r="CN227" s="531"/>
      <c r="CO227" s="531"/>
      <c r="CP227" s="531"/>
      <c r="CQ227" s="531"/>
      <c r="CR227" s="531"/>
      <c r="CS227" s="531"/>
      <c r="CT227" s="531"/>
      <c r="CU227" s="531"/>
      <c r="CV227" s="531"/>
      <c r="CW227" s="531"/>
      <c r="CX227" s="531"/>
      <c r="CY227" s="531"/>
      <c r="CZ227" s="531"/>
      <c r="DA227" s="531"/>
      <c r="DB227" s="531"/>
      <c r="DC227" s="531"/>
      <c r="DD227" s="531"/>
      <c r="DE227" s="531"/>
      <c r="DF227" s="531"/>
      <c r="DG227" s="531"/>
      <c r="DH227" s="531"/>
      <c r="DI227" s="531"/>
      <c r="DJ227" s="531"/>
      <c r="DK227" s="531"/>
      <c r="DL227" s="531"/>
      <c r="DM227" s="531"/>
      <c r="DN227" s="531"/>
      <c r="DO227" s="531"/>
      <c r="DP227" s="531"/>
      <c r="DQ227" s="531"/>
      <c r="DR227" s="531"/>
      <c r="DS227" s="531"/>
      <c r="DT227" s="531"/>
      <c r="DU227" s="531"/>
      <c r="DV227" s="531"/>
      <c r="DW227" s="531"/>
      <c r="DX227" s="531"/>
      <c r="DY227" s="531"/>
      <c r="DZ227" s="531"/>
      <c r="EA227" s="531"/>
      <c r="EB227" s="531"/>
      <c r="EC227" s="531"/>
      <c r="ED227" s="531"/>
      <c r="EE227" s="531"/>
      <c r="EF227" s="531"/>
      <c r="EG227" s="531"/>
      <c r="EH227" s="531"/>
      <c r="EI227" s="531"/>
      <c r="EJ227" s="531"/>
      <c r="EK227" s="531"/>
      <c r="EL227" s="531"/>
      <c r="EM227" s="531"/>
      <c r="EN227" s="531"/>
      <c r="EO227" s="531"/>
      <c r="EP227" s="531"/>
      <c r="EQ227" s="531"/>
      <c r="ER227" s="531"/>
      <c r="ES227" s="531"/>
      <c r="ET227" s="531"/>
      <c r="EU227" s="531"/>
      <c r="EV227" s="531"/>
      <c r="EW227" s="531"/>
      <c r="EX227" s="531"/>
      <c r="EY227" s="531"/>
      <c r="EZ227" s="531"/>
      <c r="FA227" s="531"/>
      <c r="FB227" s="531"/>
      <c r="FC227" s="531"/>
      <c r="FD227" s="531"/>
      <c r="FE227" s="531"/>
      <c r="FF227" s="531"/>
      <c r="FG227" s="531"/>
      <c r="FH227" s="531"/>
      <c r="FI227" s="531"/>
      <c r="FJ227" s="531"/>
      <c r="FK227" s="531"/>
      <c r="FL227" s="531"/>
      <c r="FM227" s="531"/>
      <c r="FN227" s="531"/>
      <c r="FO227" s="531"/>
      <c r="FP227" s="531"/>
      <c r="FQ227" s="531"/>
      <c r="FR227" s="531"/>
      <c r="FS227" s="531"/>
      <c r="FT227" s="531"/>
      <c r="FU227" s="531"/>
      <c r="FV227" s="531"/>
      <c r="FW227" s="531"/>
      <c r="FX227" s="531"/>
      <c r="FY227" s="531"/>
      <c r="FZ227" s="531"/>
      <c r="GA227" s="531"/>
      <c r="GB227" s="531"/>
      <c r="GC227" s="531"/>
      <c r="GD227" s="531"/>
      <c r="GE227" s="531"/>
      <c r="GF227" s="531"/>
      <c r="GG227" s="531"/>
      <c r="GH227" s="531"/>
      <c r="GI227" s="531"/>
      <c r="GJ227" s="531"/>
      <c r="GK227" s="531"/>
      <c r="GL227" s="531"/>
      <c r="GM227" s="531"/>
      <c r="GN227" s="531"/>
      <c r="GO227" s="531"/>
      <c r="GP227" s="531"/>
      <c r="GQ227" s="531"/>
      <c r="GR227" s="531"/>
      <c r="GS227" s="531"/>
      <c r="GT227" s="531"/>
      <c r="GU227" s="531"/>
      <c r="GV227" s="531"/>
      <c r="GW227" s="531"/>
      <c r="GX227" s="531"/>
      <c r="GY227" s="531"/>
      <c r="GZ227" s="531"/>
      <c r="HA227" s="531"/>
      <c r="HB227" s="531"/>
      <c r="HC227" s="531"/>
      <c r="HD227" s="531"/>
      <c r="HE227" s="531"/>
      <c r="HF227" s="531"/>
      <c r="HG227" s="531"/>
      <c r="HH227" s="531"/>
      <c r="HI227" s="531"/>
      <c r="HJ227" s="531"/>
      <c r="HK227" s="531"/>
      <c r="HL227" s="531"/>
      <c r="HM227" s="531"/>
      <c r="HN227" s="531"/>
      <c r="HO227" s="531"/>
      <c r="HP227" s="531"/>
      <c r="HQ227" s="531"/>
      <c r="HR227" s="531"/>
      <c r="HS227" s="531"/>
      <c r="HT227" s="531"/>
      <c r="HU227" s="531"/>
      <c r="HV227" s="531"/>
      <c r="HW227" s="531"/>
      <c r="HX227" s="531"/>
      <c r="HY227" s="531"/>
      <c r="HZ227" s="531"/>
      <c r="IA227" s="531"/>
      <c r="IB227" s="531"/>
      <c r="IC227" s="531"/>
      <c r="ID227" s="531"/>
      <c r="IE227" s="531"/>
      <c r="IF227" s="531"/>
      <c r="IG227" s="531"/>
      <c r="IH227" s="531"/>
      <c r="II227" s="531"/>
      <c r="IJ227" s="531"/>
      <c r="IK227" s="531"/>
      <c r="IL227" s="531"/>
      <c r="IM227" s="531"/>
      <c r="IN227" s="531"/>
      <c r="IO227" s="531"/>
      <c r="IP227" s="531"/>
      <c r="IQ227" s="531"/>
      <c r="IR227" s="531"/>
      <c r="IS227" s="531"/>
      <c r="IT227" s="531"/>
      <c r="IU227" s="531"/>
      <c r="IV227" s="531"/>
      <c r="IW227" s="531"/>
      <c r="IX227" s="531"/>
      <c r="IY227" s="531"/>
      <c r="IZ227" s="531"/>
      <c r="JA227" s="531"/>
      <c r="JB227" s="531"/>
      <c r="JC227" s="531"/>
      <c r="JD227" s="531"/>
      <c r="JE227" s="531"/>
      <c r="JF227" s="531"/>
      <c r="JG227" s="531"/>
      <c r="JH227" s="531"/>
      <c r="JI227" s="531"/>
      <c r="JJ227" s="531"/>
      <c r="JK227" s="531"/>
      <c r="JL227" s="531"/>
      <c r="JM227" s="531"/>
      <c r="JN227" s="531"/>
      <c r="JO227" s="531"/>
      <c r="JP227" s="531"/>
      <c r="JQ227" s="531"/>
      <c r="JR227" s="531"/>
      <c r="JS227" s="531"/>
      <c r="JT227" s="531"/>
      <c r="JU227" s="531"/>
      <c r="JV227" s="531"/>
      <c r="JW227" s="531"/>
      <c r="JX227" s="531"/>
      <c r="JY227" s="531"/>
      <c r="JZ227" s="531"/>
      <c r="KA227" s="531"/>
      <c r="KB227" s="531"/>
      <c r="KC227" s="531"/>
      <c r="KD227" s="531"/>
      <c r="KE227" s="531"/>
      <c r="KF227" s="531"/>
      <c r="KG227" s="531"/>
      <c r="KH227" s="531"/>
      <c r="KI227" s="531"/>
      <c r="KJ227" s="531"/>
      <c r="KK227" s="531"/>
      <c r="KL227" s="531"/>
      <c r="KM227" s="531"/>
      <c r="KN227" s="531"/>
      <c r="KO227" s="531"/>
      <c r="KP227" s="531"/>
      <c r="KQ227" s="531"/>
      <c r="KR227" s="531"/>
      <c r="KS227" s="531"/>
      <c r="KT227" s="531"/>
      <c r="KU227" s="531"/>
      <c r="KV227" s="531"/>
      <c r="KW227" s="531"/>
      <c r="KX227" s="531"/>
      <c r="KY227" s="531"/>
      <c r="KZ227" s="531"/>
      <c r="LA227" s="531"/>
      <c r="LB227" s="531"/>
      <c r="LC227" s="531"/>
      <c r="LD227" s="531"/>
      <c r="LE227" s="531"/>
      <c r="LF227" s="531"/>
      <c r="LG227" s="531"/>
      <c r="LH227" s="531"/>
      <c r="LI227" s="531"/>
      <c r="LJ227" s="531"/>
      <c r="LK227" s="531"/>
      <c r="LL227" s="531"/>
      <c r="LM227" s="531"/>
      <c r="LN227" s="531"/>
      <c r="LO227" s="531"/>
      <c r="LP227" s="531"/>
      <c r="LQ227" s="531"/>
      <c r="LR227" s="531"/>
      <c r="LS227" s="531"/>
      <c r="LT227" s="531"/>
      <c r="LU227" s="531"/>
      <c r="LV227" s="531"/>
      <c r="LW227" s="531"/>
      <c r="LX227" s="531"/>
      <c r="LY227" s="531"/>
      <c r="LZ227" s="531"/>
      <c r="MA227" s="531"/>
      <c r="MB227" s="531"/>
      <c r="MC227" s="531"/>
      <c r="MD227" s="531"/>
      <c r="ME227" s="531"/>
      <c r="MF227" s="531"/>
      <c r="MG227" s="531"/>
      <c r="MH227" s="531"/>
      <c r="MI227" s="531"/>
      <c r="MJ227" s="531"/>
      <c r="MK227" s="531"/>
      <c r="ML227" s="531"/>
      <c r="MM227" s="531"/>
      <c r="MN227" s="531"/>
      <c r="MO227" s="531"/>
      <c r="MP227" s="531"/>
      <c r="MQ227" s="531"/>
      <c r="MR227" s="531"/>
      <c r="MS227" s="531"/>
      <c r="MT227" s="531"/>
      <c r="MU227" s="531"/>
      <c r="MV227" s="531"/>
      <c r="MW227" s="531"/>
      <c r="MX227" s="531"/>
      <c r="MY227" s="531"/>
      <c r="MZ227" s="531"/>
      <c r="NA227" s="531"/>
      <c r="NB227" s="531"/>
      <c r="NC227" s="531"/>
      <c r="ND227" s="531"/>
      <c r="NE227" s="531"/>
      <c r="NF227" s="531"/>
      <c r="NG227" s="531"/>
      <c r="NH227" s="531"/>
      <c r="NI227" s="531"/>
      <c r="NJ227" s="531"/>
      <c r="NK227" s="531"/>
      <c r="NL227" s="531"/>
      <c r="NM227" s="531"/>
      <c r="NN227" s="531"/>
      <c r="NO227" s="531"/>
      <c r="NP227" s="531"/>
      <c r="NQ227" s="531"/>
      <c r="NR227" s="531"/>
      <c r="NS227" s="531"/>
      <c r="NT227" s="531"/>
      <c r="NU227" s="531"/>
      <c r="NV227" s="531"/>
      <c r="NW227" s="531"/>
      <c r="NX227" s="531"/>
      <c r="NY227" s="531"/>
      <c r="NZ227" s="531"/>
      <c r="OA227" s="531"/>
      <c r="OB227" s="531"/>
      <c r="OC227" s="531"/>
      <c r="OD227" s="531"/>
      <c r="OE227" s="531"/>
      <c r="OF227" s="531"/>
      <c r="OG227" s="531"/>
      <c r="OH227" s="531"/>
      <c r="OI227" s="531"/>
      <c r="OJ227" s="531"/>
      <c r="OK227" s="531"/>
      <c r="OL227" s="531"/>
      <c r="OM227" s="531"/>
      <c r="ON227" s="531"/>
      <c r="OO227" s="531"/>
      <c r="OP227" s="531"/>
      <c r="OQ227" s="531"/>
      <c r="OR227" s="531"/>
      <c r="OS227" s="531"/>
      <c r="OT227" s="531"/>
      <c r="OU227" s="531"/>
      <c r="OV227" s="531"/>
      <c r="OW227" s="531"/>
      <c r="OX227" s="531"/>
      <c r="OY227" s="531"/>
      <c r="OZ227" s="531"/>
      <c r="PA227" s="531"/>
      <c r="PB227" s="531"/>
      <c r="PC227" s="531"/>
      <c r="PD227" s="531"/>
      <c r="PE227" s="531"/>
      <c r="PF227" s="531"/>
      <c r="PG227" s="531"/>
      <c r="PH227" s="531"/>
      <c r="PI227" s="531"/>
      <c r="PJ227" s="531"/>
      <c r="PK227" s="531"/>
      <c r="PL227" s="531"/>
      <c r="PM227" s="531"/>
      <c r="PN227" s="531"/>
      <c r="PO227" s="531"/>
      <c r="PP227" s="531"/>
      <c r="PQ227" s="531"/>
      <c r="PR227" s="531"/>
      <c r="PS227" s="531"/>
      <c r="PT227" s="531"/>
      <c r="PU227" s="531"/>
      <c r="PV227" s="531"/>
      <c r="PW227" s="531"/>
      <c r="PX227" s="531"/>
      <c r="PY227" s="531"/>
      <c r="PZ227" s="531"/>
      <c r="QA227" s="531"/>
      <c r="QB227" s="531"/>
      <c r="QC227" s="531"/>
      <c r="QD227" s="531"/>
      <c r="QE227" s="531"/>
      <c r="QF227" s="531"/>
      <c r="QG227" s="531"/>
      <c r="QH227" s="531"/>
      <c r="QI227" s="531"/>
      <c r="QJ227" s="531"/>
      <c r="QK227" s="531"/>
      <c r="QL227" s="531"/>
      <c r="QM227" s="531"/>
      <c r="QN227" s="531"/>
      <c r="QO227" s="531"/>
      <c r="QP227" s="531"/>
      <c r="QQ227" s="531"/>
      <c r="QR227" s="531"/>
      <c r="QS227" s="531"/>
      <c r="QT227" s="531"/>
      <c r="QU227" s="531"/>
      <c r="QV227" s="531"/>
      <c r="QW227" s="531"/>
      <c r="QX227" s="531"/>
      <c r="QY227" s="531"/>
      <c r="QZ227" s="531"/>
      <c r="RA227" s="531"/>
      <c r="RB227" s="531"/>
      <c r="RC227" s="531"/>
      <c r="RD227" s="531"/>
      <c r="RE227" s="531"/>
      <c r="RF227" s="531"/>
      <c r="RG227" s="531"/>
      <c r="RH227" s="531"/>
      <c r="RI227" s="531"/>
      <c r="RJ227" s="531"/>
      <c r="RK227" s="531"/>
      <c r="RL227" s="531"/>
      <c r="RM227" s="531"/>
      <c r="RN227" s="531"/>
      <c r="RO227" s="531"/>
      <c r="RP227" s="531"/>
      <c r="RQ227" s="531"/>
      <c r="RR227" s="531"/>
      <c r="RS227" s="531"/>
      <c r="RT227" s="531"/>
      <c r="RU227" s="531"/>
      <c r="RV227" s="531"/>
      <c r="RW227" s="531"/>
      <c r="RX227" s="531"/>
      <c r="RY227" s="531"/>
      <c r="RZ227" s="531"/>
      <c r="SA227" s="531"/>
      <c r="SB227" s="531"/>
      <c r="SC227" s="531"/>
      <c r="SD227" s="531"/>
      <c r="SE227" s="531"/>
      <c r="SF227" s="531"/>
      <c r="SG227" s="531"/>
      <c r="SH227" s="531"/>
      <c r="SI227" s="531"/>
      <c r="SJ227" s="531"/>
      <c r="SK227" s="531"/>
      <c r="SL227" s="531"/>
      <c r="SM227" s="531"/>
      <c r="SN227" s="531"/>
      <c r="SO227" s="531"/>
      <c r="SP227" s="531"/>
      <c r="SQ227" s="531"/>
      <c r="SR227" s="531"/>
      <c r="SS227" s="531"/>
      <c r="ST227" s="531"/>
      <c r="SU227" s="531"/>
      <c r="SV227" s="531"/>
      <c r="SW227" s="531"/>
      <c r="SX227" s="531"/>
      <c r="SY227" s="531"/>
      <c r="SZ227" s="531"/>
      <c r="TA227" s="531"/>
      <c r="TB227" s="531"/>
      <c r="TC227" s="531"/>
      <c r="TD227" s="531"/>
      <c r="TE227" s="531"/>
      <c r="TF227" s="531"/>
      <c r="TG227" s="531"/>
      <c r="TH227" s="531"/>
      <c r="TI227" s="531"/>
      <c r="TJ227" s="531"/>
      <c r="TK227" s="531"/>
      <c r="TL227" s="531"/>
      <c r="TM227" s="531"/>
      <c r="TN227" s="531"/>
      <c r="TO227" s="531"/>
      <c r="TP227" s="531"/>
      <c r="TQ227" s="531"/>
      <c r="TR227" s="531"/>
      <c r="TS227" s="531"/>
      <c r="TT227" s="531"/>
      <c r="TU227" s="531"/>
      <c r="TV227" s="531"/>
      <c r="TW227" s="531"/>
      <c r="TX227" s="531"/>
      <c r="TY227" s="531"/>
      <c r="TZ227" s="531"/>
      <c r="UA227" s="531"/>
      <c r="UB227" s="531"/>
      <c r="UC227" s="531"/>
      <c r="UD227" s="531"/>
      <c r="UE227" s="531"/>
      <c r="UF227" s="531"/>
      <c r="UG227" s="531"/>
      <c r="UH227" s="531"/>
      <c r="UI227" s="531"/>
      <c r="UJ227" s="531"/>
      <c r="UK227" s="531"/>
      <c r="UL227" s="531"/>
      <c r="UM227" s="531"/>
      <c r="UN227" s="531"/>
      <c r="UO227" s="531"/>
      <c r="UP227" s="531"/>
      <c r="UQ227" s="531"/>
      <c r="UR227" s="531"/>
      <c r="US227" s="531"/>
      <c r="UT227" s="531"/>
      <c r="UU227" s="531"/>
      <c r="UV227" s="531"/>
      <c r="UW227" s="531"/>
      <c r="UX227" s="531"/>
      <c r="UY227" s="531"/>
      <c r="UZ227" s="531"/>
      <c r="VA227" s="531"/>
      <c r="VB227" s="531"/>
      <c r="VC227" s="531"/>
      <c r="VD227" s="531"/>
      <c r="VE227" s="531"/>
      <c r="VF227" s="531"/>
      <c r="VG227" s="531"/>
      <c r="VH227" s="531"/>
      <c r="VI227" s="531"/>
      <c r="VJ227" s="531"/>
      <c r="VK227" s="531"/>
      <c r="VL227" s="531"/>
      <c r="VM227" s="531"/>
      <c r="VN227" s="531"/>
      <c r="VO227" s="531"/>
      <c r="VP227" s="531"/>
      <c r="VQ227" s="531"/>
      <c r="VR227" s="531"/>
      <c r="VS227" s="531"/>
      <c r="VT227" s="531"/>
      <c r="VU227" s="531"/>
      <c r="VV227" s="531"/>
      <c r="VW227" s="531"/>
      <c r="VX227" s="531"/>
      <c r="VY227" s="531"/>
      <c r="VZ227" s="531"/>
      <c r="WA227" s="531"/>
      <c r="WB227" s="531"/>
      <c r="WC227" s="531"/>
      <c r="WD227" s="531"/>
      <c r="WE227" s="531"/>
      <c r="WF227" s="531"/>
      <c r="WG227" s="531"/>
      <c r="WH227" s="531"/>
      <c r="WI227" s="531"/>
      <c r="WJ227" s="531"/>
      <c r="WK227" s="531"/>
      <c r="WL227" s="531"/>
      <c r="WM227" s="531"/>
      <c r="WN227" s="531"/>
      <c r="WO227" s="531"/>
      <c r="WP227" s="531"/>
      <c r="WQ227" s="531"/>
      <c r="WR227" s="531"/>
      <c r="WS227" s="531"/>
      <c r="WT227" s="531"/>
      <c r="WU227" s="531"/>
      <c r="WV227" s="531"/>
      <c r="WW227" s="531"/>
      <c r="WX227" s="531"/>
      <c r="WY227" s="531"/>
      <c r="WZ227" s="531"/>
      <c r="XA227" s="531"/>
      <c r="XB227" s="531"/>
      <c r="XC227" s="531"/>
      <c r="XD227" s="531"/>
      <c r="XE227" s="531"/>
      <c r="XF227" s="531"/>
      <c r="XG227" s="531"/>
      <c r="XH227" s="531"/>
      <c r="XI227" s="531"/>
      <c r="XJ227" s="531"/>
      <c r="XK227" s="531"/>
      <c r="XL227" s="531"/>
      <c r="XM227" s="531"/>
      <c r="XN227" s="531"/>
      <c r="XO227" s="531"/>
      <c r="XP227" s="531"/>
      <c r="XQ227" s="531"/>
      <c r="XR227" s="531"/>
      <c r="XS227" s="531"/>
      <c r="XT227" s="531"/>
      <c r="XU227" s="531"/>
      <c r="XV227" s="531"/>
      <c r="XW227" s="531"/>
      <c r="XX227" s="531"/>
      <c r="XY227" s="531"/>
      <c r="XZ227" s="531"/>
      <c r="YA227" s="531"/>
      <c r="YB227" s="531"/>
      <c r="YC227" s="531"/>
      <c r="YD227" s="531"/>
      <c r="YE227" s="531"/>
      <c r="YF227" s="531"/>
      <c r="YG227" s="531"/>
      <c r="YH227" s="531"/>
      <c r="YI227" s="531"/>
      <c r="YJ227" s="531"/>
      <c r="YK227" s="531"/>
      <c r="YL227" s="531"/>
      <c r="YM227" s="531"/>
      <c r="YN227" s="531"/>
      <c r="YO227" s="531"/>
      <c r="YP227" s="531"/>
      <c r="YQ227" s="531"/>
      <c r="YR227" s="531"/>
      <c r="YS227" s="531"/>
      <c r="YT227" s="531"/>
      <c r="YU227" s="531"/>
      <c r="YV227" s="531"/>
      <c r="YW227" s="531"/>
      <c r="YX227" s="531"/>
      <c r="YY227" s="531"/>
      <c r="YZ227" s="531"/>
      <c r="ZA227" s="531"/>
      <c r="ZB227" s="531"/>
      <c r="ZC227" s="531"/>
      <c r="ZD227" s="531"/>
      <c r="ZE227" s="531"/>
      <c r="ZF227" s="531"/>
      <c r="ZG227" s="531"/>
      <c r="ZH227" s="531"/>
      <c r="ZI227" s="531"/>
      <c r="ZJ227" s="531"/>
      <c r="ZK227" s="531"/>
      <c r="ZL227" s="531"/>
      <c r="ZM227" s="531"/>
      <c r="ZN227" s="531"/>
      <c r="ZO227" s="531"/>
      <c r="ZP227" s="531"/>
      <c r="ZQ227" s="531"/>
      <c r="ZR227" s="531"/>
      <c r="ZS227" s="531"/>
      <c r="ZT227" s="531"/>
      <c r="ZU227" s="531"/>
      <c r="ZV227" s="531"/>
      <c r="ZW227" s="531"/>
      <c r="ZX227" s="531"/>
      <c r="ZY227" s="531"/>
      <c r="ZZ227" s="531"/>
      <c r="AAA227" s="531"/>
      <c r="AAB227" s="531"/>
      <c r="AAC227" s="531"/>
      <c r="AAD227" s="531"/>
      <c r="AAE227" s="531"/>
      <c r="AAF227" s="531"/>
      <c r="AAG227" s="531"/>
      <c r="AAH227" s="531"/>
      <c r="AAI227" s="531"/>
      <c r="AAJ227" s="531"/>
      <c r="AAK227" s="531"/>
      <c r="AAL227" s="531"/>
      <c r="AAM227" s="531"/>
      <c r="AAN227" s="531"/>
      <c r="AAO227" s="531"/>
      <c r="AAP227" s="531"/>
      <c r="AAQ227" s="531"/>
      <c r="AAR227" s="531"/>
      <c r="AAS227" s="531"/>
      <c r="AAT227" s="531"/>
      <c r="AAU227" s="531"/>
      <c r="AAV227" s="531"/>
      <c r="AAW227" s="531"/>
      <c r="AAX227" s="531"/>
      <c r="AAY227" s="531"/>
      <c r="AAZ227" s="531"/>
      <c r="ABA227" s="531"/>
      <c r="ABB227" s="531"/>
      <c r="ABC227" s="531"/>
      <c r="ABD227" s="531"/>
      <c r="ABE227" s="531"/>
      <c r="ABF227" s="531"/>
      <c r="ABG227" s="531"/>
      <c r="ABH227" s="531"/>
      <c r="ABI227" s="531"/>
      <c r="ABJ227" s="531"/>
      <c r="ABK227" s="531"/>
      <c r="ABL227" s="531"/>
      <c r="ABM227" s="531"/>
      <c r="ABN227" s="531"/>
      <c r="ABO227" s="531"/>
      <c r="ABP227" s="531"/>
      <c r="ABQ227" s="531"/>
      <c r="ABR227" s="531"/>
      <c r="ABS227" s="531"/>
      <c r="ABT227" s="531"/>
      <c r="ABU227" s="531"/>
      <c r="ABV227" s="531"/>
      <c r="ABW227" s="531"/>
      <c r="ABX227" s="531"/>
      <c r="ABY227" s="531"/>
      <c r="ABZ227" s="531"/>
      <c r="ACA227" s="531"/>
      <c r="ACB227" s="531"/>
      <c r="ACC227" s="531"/>
      <c r="ACD227" s="531"/>
      <c r="ACE227" s="531"/>
      <c r="ACF227" s="531"/>
      <c r="ACG227" s="531"/>
      <c r="ACH227" s="531"/>
      <c r="ACI227" s="531"/>
      <c r="ACJ227" s="531"/>
      <c r="ACK227" s="531"/>
      <c r="ACL227" s="531"/>
      <c r="ACM227" s="531"/>
      <c r="ACN227" s="531"/>
      <c r="ACO227" s="531"/>
      <c r="ACP227" s="531"/>
      <c r="ACQ227" s="531"/>
      <c r="ACR227" s="531"/>
      <c r="ACS227" s="531"/>
      <c r="ACT227" s="531"/>
      <c r="ACU227" s="531"/>
      <c r="ACV227" s="531"/>
      <c r="ACW227" s="531"/>
      <c r="ACX227" s="531"/>
      <c r="ACY227" s="531"/>
      <c r="ACZ227" s="531"/>
      <c r="ADA227" s="531"/>
      <c r="ADB227" s="531"/>
      <c r="ADC227" s="531"/>
      <c r="ADD227" s="531"/>
      <c r="ADE227" s="531"/>
      <c r="ADF227" s="531"/>
      <c r="ADG227" s="531"/>
      <c r="ADH227" s="531"/>
      <c r="ADI227" s="531"/>
      <c r="ADJ227" s="531"/>
      <c r="ADK227" s="531"/>
      <c r="ADL227" s="531"/>
      <c r="ADM227" s="531"/>
      <c r="ADN227" s="531"/>
      <c r="ADO227" s="531"/>
      <c r="ADP227" s="531"/>
      <c r="ADQ227" s="531"/>
      <c r="ADR227" s="531"/>
      <c r="ADS227" s="531"/>
      <c r="ADT227" s="531"/>
      <c r="ADU227" s="531"/>
      <c r="ADV227" s="531"/>
      <c r="ADW227" s="531"/>
      <c r="ADX227" s="531"/>
      <c r="ADY227" s="531"/>
      <c r="ADZ227" s="531"/>
      <c r="AEA227" s="531"/>
      <c r="AEB227" s="531"/>
      <c r="AEC227" s="531"/>
      <c r="AED227" s="531"/>
      <c r="AEE227" s="531"/>
      <c r="AEF227" s="531"/>
      <c r="AEG227" s="531"/>
      <c r="AEH227" s="531"/>
      <c r="AEI227" s="531"/>
      <c r="AEJ227" s="531"/>
      <c r="AEK227" s="531"/>
      <c r="AEL227" s="531"/>
      <c r="AEM227" s="531"/>
      <c r="AEN227" s="531"/>
      <c r="AEO227" s="531"/>
      <c r="AEP227" s="531"/>
      <c r="AEQ227" s="531"/>
      <c r="AER227" s="531"/>
      <c r="AES227" s="531"/>
      <c r="AET227" s="531"/>
      <c r="AEU227" s="531"/>
      <c r="AEV227" s="531"/>
      <c r="AEW227" s="531"/>
      <c r="AEX227" s="531"/>
      <c r="AEY227" s="531"/>
      <c r="AEZ227" s="531"/>
      <c r="AFA227" s="531"/>
      <c r="AFB227" s="531"/>
      <c r="AFC227" s="531"/>
      <c r="AFD227" s="531"/>
      <c r="AFE227" s="531"/>
      <c r="AFF227" s="531"/>
      <c r="AFG227" s="531"/>
      <c r="AFH227" s="531"/>
      <c r="AFI227" s="531"/>
      <c r="AFJ227" s="531"/>
      <c r="AFK227" s="531"/>
      <c r="AFL227" s="531"/>
      <c r="AFM227" s="531"/>
      <c r="AFN227" s="531"/>
      <c r="AFO227" s="531"/>
      <c r="AFP227" s="531"/>
      <c r="AFQ227" s="531"/>
      <c r="AFR227" s="531"/>
      <c r="AFS227" s="531"/>
      <c r="AFT227" s="531"/>
      <c r="AFU227" s="531"/>
      <c r="AFV227" s="531"/>
      <c r="AFW227" s="531"/>
      <c r="AFX227" s="531"/>
      <c r="AFY227" s="531"/>
      <c r="AFZ227" s="531"/>
      <c r="AGA227" s="531"/>
      <c r="AGB227" s="531"/>
      <c r="AGC227" s="531"/>
      <c r="AGD227" s="531"/>
      <c r="AGE227" s="531"/>
      <c r="AGF227" s="531"/>
      <c r="AGG227" s="531"/>
      <c r="AGH227" s="531"/>
      <c r="AGI227" s="531"/>
      <c r="AGJ227" s="531"/>
      <c r="AGK227" s="531"/>
      <c r="AGL227" s="531"/>
      <c r="AGM227" s="531"/>
      <c r="AGN227" s="531"/>
      <c r="AGO227" s="531"/>
      <c r="AGP227" s="531"/>
      <c r="AGQ227" s="531"/>
      <c r="AGR227" s="531"/>
      <c r="AGS227" s="531"/>
      <c r="AGT227" s="531"/>
      <c r="AGU227" s="531"/>
      <c r="AGV227" s="531"/>
      <c r="AGW227" s="531"/>
      <c r="AGX227" s="531"/>
      <c r="AGY227" s="531"/>
      <c r="AGZ227" s="531"/>
      <c r="AHA227" s="531"/>
      <c r="AHB227" s="531"/>
      <c r="AHC227" s="531"/>
      <c r="AHD227" s="531"/>
      <c r="AHE227" s="531"/>
      <c r="AHF227" s="531"/>
      <c r="AHG227" s="531"/>
      <c r="AHH227" s="531"/>
      <c r="AHI227" s="531"/>
      <c r="AHJ227" s="531"/>
      <c r="AHK227" s="531"/>
      <c r="AHL227" s="531"/>
      <c r="AHM227" s="531"/>
      <c r="AHN227" s="531"/>
      <c r="AHO227" s="531"/>
      <c r="AHP227" s="531"/>
      <c r="AHQ227" s="531"/>
      <c r="AHR227" s="531"/>
      <c r="AHS227" s="531"/>
      <c r="AHT227" s="531"/>
      <c r="AHU227" s="531"/>
      <c r="AHV227" s="531"/>
      <c r="AHW227" s="531"/>
      <c r="AHX227" s="531"/>
      <c r="AHY227" s="531"/>
      <c r="AHZ227" s="531"/>
      <c r="AIA227" s="531"/>
      <c r="AIB227" s="531"/>
      <c r="AIC227" s="531"/>
      <c r="AID227" s="531"/>
      <c r="AIE227" s="531"/>
      <c r="AIF227" s="531"/>
      <c r="AIG227" s="531"/>
      <c r="AIH227" s="531"/>
      <c r="AII227" s="531"/>
      <c r="AIJ227" s="531"/>
      <c r="AIK227" s="531"/>
      <c r="AIL227" s="531"/>
      <c r="AIM227" s="531"/>
      <c r="AIN227" s="531"/>
      <c r="AIO227" s="531"/>
      <c r="AIP227" s="531"/>
      <c r="AIQ227" s="531"/>
      <c r="AIR227" s="531"/>
      <c r="AIS227" s="531"/>
      <c r="AIT227" s="531"/>
      <c r="AIU227" s="531"/>
      <c r="AIV227" s="531"/>
      <c r="AIW227" s="531"/>
      <c r="AIX227" s="531"/>
      <c r="AIY227" s="531"/>
      <c r="AIZ227" s="531"/>
      <c r="AJA227" s="531"/>
      <c r="AJB227" s="531"/>
      <c r="AJC227" s="531"/>
      <c r="AJD227" s="531"/>
      <c r="AJE227" s="531"/>
      <c r="AJF227" s="531"/>
      <c r="AJG227" s="531"/>
      <c r="AJH227" s="531"/>
      <c r="AJI227" s="531"/>
      <c r="AJJ227" s="531"/>
      <c r="AJK227" s="531"/>
      <c r="AJL227" s="531"/>
      <c r="AJM227" s="531"/>
      <c r="AJN227" s="531"/>
      <c r="AJO227" s="531"/>
      <c r="AJP227" s="531"/>
      <c r="AJQ227" s="531"/>
      <c r="AJR227" s="531"/>
      <c r="AJS227" s="531"/>
      <c r="AJT227" s="531"/>
      <c r="AJU227" s="531"/>
      <c r="AJV227" s="531"/>
      <c r="AJW227" s="531"/>
      <c r="AJX227" s="531"/>
      <c r="AJY227" s="531"/>
      <c r="AJZ227" s="531"/>
      <c r="AKA227" s="531"/>
      <c r="AKB227" s="531"/>
      <c r="AKC227" s="531"/>
      <c r="AKD227" s="531"/>
      <c r="AKE227" s="531"/>
      <c r="AKF227" s="531"/>
      <c r="AKG227" s="531"/>
      <c r="AKH227" s="531"/>
      <c r="AKI227" s="531"/>
      <c r="AKJ227" s="531"/>
      <c r="AKK227" s="531"/>
      <c r="AKL227" s="531"/>
      <c r="AKM227" s="531"/>
      <c r="AKN227" s="531"/>
      <c r="AKO227" s="531"/>
      <c r="AKP227" s="531"/>
      <c r="AKQ227" s="531"/>
      <c r="AKR227" s="531"/>
      <c r="AKS227" s="531"/>
      <c r="AKT227" s="531"/>
      <c r="AKU227" s="531"/>
      <c r="AKV227" s="531"/>
      <c r="AKW227" s="531"/>
      <c r="AKX227" s="531"/>
      <c r="AKY227" s="531"/>
      <c r="AKZ227" s="531"/>
      <c r="ALA227" s="531"/>
      <c r="ALB227" s="531"/>
      <c r="ALC227" s="531"/>
      <c r="ALD227" s="531"/>
      <c r="ALE227" s="531"/>
      <c r="ALF227" s="531"/>
      <c r="ALG227" s="531"/>
      <c r="ALH227" s="531"/>
      <c r="ALI227" s="531"/>
      <c r="ALJ227" s="531"/>
      <c r="ALK227" s="531"/>
      <c r="ALL227" s="531"/>
      <c r="ALM227" s="531"/>
      <c r="ALN227" s="531"/>
      <c r="ALO227" s="531"/>
      <c r="ALP227" s="531"/>
      <c r="ALQ227" s="531"/>
      <c r="ALR227" s="531"/>
      <c r="ALS227" s="531"/>
      <c r="ALT227" s="531"/>
      <c r="ALU227" s="531"/>
      <c r="ALV227" s="531"/>
      <c r="ALW227" s="531"/>
      <c r="ALX227" s="531"/>
      <c r="ALY227" s="531"/>
      <c r="ALZ227" s="531"/>
      <c r="AMA227" s="531"/>
      <c r="AMB227" s="531"/>
      <c r="AMC227" s="531"/>
      <c r="AMD227" s="531"/>
      <c r="AME227" s="531"/>
      <c r="AMF227" s="531"/>
      <c r="AMG227" s="531"/>
      <c r="AMH227" s="531"/>
      <c r="AMI227" s="531"/>
      <c r="AMJ227" s="531"/>
      <c r="AMK227" s="531"/>
      <c r="AML227" s="531"/>
      <c r="AMM227" s="531"/>
      <c r="AMN227" s="531"/>
      <c r="AMO227" s="531"/>
      <c r="AMP227" s="531"/>
      <c r="AMQ227" s="531"/>
      <c r="AMR227" s="531"/>
      <c r="AMS227" s="531"/>
      <c r="AMT227" s="531"/>
      <c r="AMU227" s="531"/>
      <c r="AMV227" s="531"/>
      <c r="AMW227" s="531"/>
      <c r="AMX227" s="531"/>
      <c r="AMY227" s="531"/>
      <c r="AMZ227" s="531"/>
      <c r="ANA227" s="531"/>
      <c r="ANB227" s="531"/>
      <c r="ANC227" s="531"/>
      <c r="AND227" s="531"/>
      <c r="ANE227" s="531"/>
      <c r="ANF227" s="531"/>
      <c r="ANG227" s="531"/>
      <c r="ANH227" s="531"/>
      <c r="ANI227" s="531"/>
      <c r="ANJ227" s="531"/>
      <c r="ANK227" s="531"/>
      <c r="ANL227" s="531"/>
      <c r="ANM227" s="531"/>
      <c r="ANN227" s="531"/>
      <c r="ANO227" s="531"/>
      <c r="ANP227" s="531"/>
      <c r="ANQ227" s="531"/>
      <c r="ANR227" s="531"/>
      <c r="ANS227" s="531"/>
      <c r="ANT227" s="531"/>
      <c r="ANU227" s="531"/>
      <c r="ANV227" s="531"/>
      <c r="ANW227" s="531"/>
      <c r="ANX227" s="531"/>
      <c r="ANY227" s="531"/>
      <c r="ANZ227" s="531"/>
      <c r="AOA227" s="531"/>
      <c r="AOB227" s="531"/>
      <c r="AOC227" s="531"/>
      <c r="AOD227" s="531"/>
      <c r="AOE227" s="531"/>
      <c r="AOF227" s="531"/>
      <c r="AOG227" s="531"/>
      <c r="AOH227" s="531"/>
      <c r="AOI227" s="531"/>
      <c r="AOJ227" s="531"/>
      <c r="AOK227" s="531"/>
      <c r="AOL227" s="531"/>
      <c r="AOM227" s="531"/>
      <c r="AON227" s="531"/>
      <c r="AOO227" s="531"/>
      <c r="AOP227" s="531"/>
      <c r="AOQ227" s="531"/>
      <c r="AOR227" s="531"/>
      <c r="AOS227" s="531"/>
      <c r="AOT227" s="531"/>
      <c r="AOU227" s="531"/>
      <c r="AOV227" s="531"/>
      <c r="AOW227" s="531"/>
      <c r="AOX227" s="531"/>
      <c r="AOY227" s="531"/>
      <c r="AOZ227" s="531"/>
      <c r="APA227" s="531"/>
      <c r="APB227" s="531"/>
      <c r="APC227" s="531"/>
      <c r="APD227" s="531"/>
      <c r="APE227" s="531"/>
      <c r="APF227" s="531"/>
      <c r="APG227" s="531"/>
      <c r="APH227" s="531"/>
      <c r="API227" s="531"/>
      <c r="APJ227" s="531"/>
      <c r="APK227" s="531"/>
      <c r="APL227" s="531"/>
      <c r="APM227" s="531"/>
      <c r="APN227" s="531"/>
      <c r="APO227" s="531"/>
      <c r="APP227" s="531"/>
      <c r="APQ227" s="531"/>
      <c r="APR227" s="531"/>
      <c r="APS227" s="531"/>
      <c r="APT227" s="531"/>
      <c r="APU227" s="531"/>
      <c r="APV227" s="531"/>
      <c r="APW227" s="531"/>
      <c r="APX227" s="531"/>
      <c r="APY227" s="531"/>
      <c r="APZ227" s="531"/>
      <c r="AQA227" s="531"/>
      <c r="AQB227" s="531"/>
      <c r="AQC227" s="531"/>
      <c r="AQD227" s="531"/>
      <c r="AQE227" s="531"/>
      <c r="AQF227" s="531"/>
      <c r="AQG227" s="531"/>
      <c r="AQH227" s="531"/>
      <c r="AQI227" s="531"/>
      <c r="AQJ227" s="531"/>
      <c r="AQK227" s="531"/>
      <c r="AQL227" s="531"/>
      <c r="AQM227" s="531"/>
      <c r="AQN227" s="531"/>
      <c r="AQO227" s="531"/>
      <c r="AQP227" s="531"/>
      <c r="AQQ227" s="531"/>
      <c r="AQR227" s="531"/>
      <c r="AQS227" s="531"/>
      <c r="AQT227" s="531"/>
      <c r="AQU227" s="531"/>
      <c r="AQV227" s="531"/>
      <c r="AQW227" s="531"/>
      <c r="AQX227" s="531"/>
      <c r="AQY227" s="531"/>
      <c r="AQZ227" s="531"/>
      <c r="ARA227" s="531"/>
      <c r="ARB227" s="531"/>
      <c r="ARC227" s="531"/>
      <c r="ARD227" s="531"/>
      <c r="ARE227" s="531"/>
      <c r="ARF227" s="531"/>
      <c r="ARG227" s="531"/>
      <c r="ARH227" s="531"/>
      <c r="ARI227" s="531"/>
      <c r="ARJ227" s="531"/>
      <c r="ARK227" s="531"/>
      <c r="ARL227" s="531"/>
      <c r="ARM227" s="531"/>
      <c r="ARN227" s="531"/>
      <c r="ARO227" s="531"/>
      <c r="ARP227" s="531"/>
      <c r="ARQ227" s="531"/>
      <c r="ARR227" s="531"/>
      <c r="ARS227" s="531"/>
      <c r="ART227" s="531"/>
      <c r="ARU227" s="531"/>
      <c r="ARV227" s="531"/>
      <c r="ARW227" s="531"/>
      <c r="ARX227" s="531"/>
      <c r="ARY227" s="531"/>
      <c r="ARZ227" s="531"/>
      <c r="ASA227" s="531"/>
      <c r="ASB227" s="531"/>
      <c r="ASC227" s="531"/>
      <c r="ASD227" s="531"/>
      <c r="ASE227" s="531"/>
      <c r="ASF227" s="531"/>
      <c r="ASG227" s="531"/>
      <c r="ASH227" s="531"/>
      <c r="ASI227" s="531"/>
      <c r="ASJ227" s="531"/>
      <c r="ASK227" s="531"/>
      <c r="ASL227" s="531"/>
      <c r="ASM227" s="531"/>
      <c r="ASN227" s="531"/>
      <c r="ASO227" s="531"/>
      <c r="ASP227" s="531"/>
      <c r="ASQ227" s="531"/>
      <c r="ASR227" s="531"/>
      <c r="ASS227" s="531"/>
      <c r="AST227" s="531"/>
      <c r="ASU227" s="531"/>
      <c r="ASV227" s="531"/>
      <c r="ASW227" s="531"/>
      <c r="ASX227" s="531"/>
      <c r="ASY227" s="531"/>
      <c r="ASZ227" s="531"/>
      <c r="ATA227" s="531"/>
      <c r="ATB227" s="531"/>
      <c r="ATC227" s="531"/>
      <c r="ATD227" s="531"/>
      <c r="ATE227" s="531"/>
      <c r="ATF227" s="531"/>
      <c r="ATG227" s="531"/>
      <c r="ATH227" s="531"/>
      <c r="ATI227" s="531"/>
      <c r="ATJ227" s="531"/>
      <c r="ATK227" s="531"/>
      <c r="ATL227" s="531"/>
      <c r="ATM227" s="531"/>
      <c r="ATN227" s="531"/>
      <c r="ATO227" s="531"/>
      <c r="ATP227" s="531"/>
      <c r="ATQ227" s="531"/>
      <c r="ATR227" s="531"/>
      <c r="ATS227" s="531"/>
      <c r="ATT227" s="531"/>
      <c r="ATU227" s="531"/>
      <c r="ATV227" s="531"/>
      <c r="ATW227" s="531"/>
      <c r="ATX227" s="531"/>
      <c r="ATY227" s="531"/>
      <c r="ATZ227" s="531"/>
      <c r="AUA227" s="531"/>
      <c r="AUB227" s="531"/>
      <c r="AUC227" s="531"/>
      <c r="AUD227" s="531"/>
      <c r="AUE227" s="531"/>
      <c r="AUF227" s="531"/>
      <c r="AUG227" s="531"/>
      <c r="AUH227" s="531"/>
      <c r="AUI227" s="531"/>
      <c r="AUJ227" s="531"/>
      <c r="AUK227" s="531"/>
      <c r="AUL227" s="531"/>
      <c r="AUM227" s="531"/>
      <c r="AUN227" s="531"/>
      <c r="AUO227" s="531"/>
      <c r="AUP227" s="531"/>
      <c r="AUQ227" s="531"/>
      <c r="AUR227" s="531"/>
      <c r="AUS227" s="531"/>
      <c r="AUT227" s="531"/>
      <c r="AUU227" s="531"/>
      <c r="AUV227" s="531"/>
      <c r="AUW227" s="531"/>
      <c r="AUX227" s="531"/>
      <c r="AUY227" s="531"/>
      <c r="AUZ227" s="531"/>
      <c r="AVA227" s="531"/>
      <c r="AVB227" s="531"/>
      <c r="AVC227" s="531"/>
      <c r="AVD227" s="531"/>
      <c r="AVE227" s="531"/>
      <c r="AVF227" s="531"/>
      <c r="AVG227" s="531"/>
      <c r="AVH227" s="531"/>
      <c r="AVI227" s="531"/>
      <c r="AVJ227" s="531"/>
      <c r="AVK227" s="531"/>
      <c r="AVL227" s="531"/>
      <c r="AVM227" s="531"/>
      <c r="AVN227" s="531"/>
      <c r="AVO227" s="531"/>
      <c r="AVP227" s="531"/>
      <c r="AVQ227" s="531"/>
      <c r="AVR227" s="531"/>
      <c r="AVS227" s="531"/>
      <c r="AVT227" s="531"/>
      <c r="AVU227" s="531"/>
      <c r="AVV227" s="531"/>
      <c r="AVW227" s="531"/>
      <c r="AVX227" s="531"/>
      <c r="AVY227" s="531"/>
      <c r="AVZ227" s="531"/>
      <c r="AWA227" s="531"/>
      <c r="AWB227" s="531"/>
      <c r="AWC227" s="531"/>
      <c r="AWD227" s="531"/>
      <c r="AWE227" s="531"/>
      <c r="AWF227" s="531"/>
      <c r="AWG227" s="531"/>
      <c r="AWH227" s="531"/>
      <c r="AWI227" s="531"/>
      <c r="AWJ227" s="531"/>
      <c r="AWK227" s="531"/>
      <c r="AWL227" s="531"/>
      <c r="AWM227" s="531"/>
      <c r="AWN227" s="531"/>
      <c r="AWO227" s="531"/>
      <c r="AWP227" s="531"/>
      <c r="AWQ227" s="531"/>
      <c r="AWR227" s="531"/>
      <c r="AWS227" s="531"/>
      <c r="AWT227" s="531"/>
      <c r="AWU227" s="531"/>
      <c r="AWV227" s="531"/>
      <c r="AWW227" s="531"/>
      <c r="AWX227" s="531"/>
      <c r="AWY227" s="531"/>
      <c r="AWZ227" s="531"/>
      <c r="AXA227" s="531"/>
      <c r="AXB227" s="531"/>
      <c r="AXC227" s="531"/>
      <c r="AXD227" s="531"/>
      <c r="AXE227" s="531"/>
      <c r="AXF227" s="531"/>
      <c r="AXG227" s="531"/>
      <c r="AXH227" s="531"/>
      <c r="AXI227" s="531"/>
      <c r="AXJ227" s="531"/>
    </row>
    <row r="228" spans="1:1310" s="532" customFormat="1" ht="23.25" customHeight="1">
      <c r="A228" s="533"/>
      <c r="B228" s="536"/>
      <c r="C228" s="536"/>
      <c r="D228" s="536"/>
      <c r="E228" s="536"/>
      <c r="F228" s="535"/>
      <c r="G228" s="537"/>
      <c r="H228" s="537"/>
      <c r="I228" s="537"/>
      <c r="J228" s="538"/>
      <c r="K228" s="537"/>
      <c r="L228" s="537"/>
      <c r="M228" s="537"/>
      <c r="N228" s="538"/>
      <c r="O228" s="6073" t="s">
        <v>959</v>
      </c>
      <c r="P228" s="6073"/>
      <c r="Q228" s="538"/>
      <c r="R228" s="529"/>
      <c r="S228" s="529"/>
      <c r="T228" s="529"/>
      <c r="U228" s="529"/>
      <c r="V228" s="529"/>
      <c r="W228" s="529"/>
      <c r="X228" s="529"/>
      <c r="Y228" s="529"/>
      <c r="Z228" s="529"/>
      <c r="AA228" s="529"/>
      <c r="AB228" s="529"/>
      <c r="AC228" s="529"/>
      <c r="AD228" s="530"/>
      <c r="AE228" s="530"/>
      <c r="AF228" s="530"/>
      <c r="AG228" s="530"/>
      <c r="AH228" s="530"/>
      <c r="AI228" s="530"/>
      <c r="AJ228" s="530"/>
      <c r="AK228" s="530"/>
      <c r="AL228" s="530"/>
      <c r="AM228" s="530"/>
      <c r="AN228" s="530"/>
      <c r="AO228" s="530"/>
      <c r="AP228" s="530"/>
      <c r="AQ228" s="530"/>
      <c r="AR228" s="530"/>
      <c r="AS228" s="530"/>
      <c r="AT228" s="530"/>
      <c r="AU228" s="530"/>
      <c r="AV228" s="531"/>
      <c r="AW228" s="531"/>
      <c r="AX228" s="531"/>
      <c r="AY228" s="531"/>
      <c r="AZ228" s="531"/>
      <c r="BA228" s="531"/>
      <c r="BB228" s="531"/>
      <c r="BC228" s="531"/>
      <c r="BD228" s="531"/>
      <c r="BE228" s="531"/>
      <c r="BF228" s="531"/>
      <c r="BG228" s="531"/>
      <c r="BH228" s="531"/>
      <c r="BI228" s="531"/>
      <c r="BJ228" s="531"/>
      <c r="BK228" s="531"/>
      <c r="BL228" s="531"/>
      <c r="BM228" s="531"/>
      <c r="BN228" s="531"/>
      <c r="BO228" s="531"/>
      <c r="BP228" s="531"/>
      <c r="BQ228" s="531"/>
      <c r="BR228" s="531"/>
      <c r="BS228" s="531"/>
      <c r="BT228" s="531"/>
      <c r="BU228" s="531"/>
      <c r="BV228" s="531"/>
      <c r="BW228" s="531"/>
      <c r="BX228" s="531"/>
      <c r="BY228" s="531"/>
      <c r="BZ228" s="531"/>
      <c r="CA228" s="531"/>
      <c r="CB228" s="531"/>
      <c r="CC228" s="531"/>
      <c r="CD228" s="531"/>
      <c r="CE228" s="531"/>
      <c r="CF228" s="531"/>
      <c r="CG228" s="531"/>
      <c r="CH228" s="531"/>
      <c r="CI228" s="531"/>
      <c r="CJ228" s="531"/>
      <c r="CK228" s="531"/>
      <c r="CL228" s="531"/>
      <c r="CM228" s="531"/>
      <c r="CN228" s="531"/>
      <c r="CO228" s="531"/>
      <c r="CP228" s="531"/>
      <c r="CQ228" s="531"/>
      <c r="CR228" s="531"/>
      <c r="CS228" s="531"/>
      <c r="CT228" s="531"/>
      <c r="CU228" s="531"/>
      <c r="CV228" s="531"/>
      <c r="CW228" s="531"/>
      <c r="CX228" s="531"/>
      <c r="CY228" s="531"/>
      <c r="CZ228" s="531"/>
      <c r="DA228" s="531"/>
      <c r="DB228" s="531"/>
      <c r="DC228" s="531"/>
      <c r="DD228" s="531"/>
      <c r="DE228" s="531"/>
      <c r="DF228" s="531"/>
      <c r="DG228" s="531"/>
      <c r="DH228" s="531"/>
      <c r="DI228" s="531"/>
      <c r="DJ228" s="531"/>
      <c r="DK228" s="531"/>
      <c r="DL228" s="531"/>
      <c r="DM228" s="531"/>
      <c r="DN228" s="531"/>
      <c r="DO228" s="531"/>
      <c r="DP228" s="531"/>
      <c r="DQ228" s="531"/>
      <c r="DR228" s="531"/>
      <c r="DS228" s="531"/>
      <c r="DT228" s="531"/>
      <c r="DU228" s="531"/>
      <c r="DV228" s="531"/>
      <c r="DW228" s="531"/>
      <c r="DX228" s="531"/>
      <c r="DY228" s="531"/>
      <c r="DZ228" s="531"/>
      <c r="EA228" s="531"/>
      <c r="EB228" s="531"/>
      <c r="EC228" s="531"/>
      <c r="ED228" s="531"/>
      <c r="EE228" s="531"/>
      <c r="EF228" s="531"/>
      <c r="EG228" s="531"/>
      <c r="EH228" s="531"/>
      <c r="EI228" s="531"/>
      <c r="EJ228" s="531"/>
      <c r="EK228" s="531"/>
      <c r="EL228" s="531"/>
      <c r="EM228" s="531"/>
      <c r="EN228" s="531"/>
      <c r="EO228" s="531"/>
      <c r="EP228" s="531"/>
      <c r="EQ228" s="531"/>
      <c r="ER228" s="531"/>
      <c r="ES228" s="531"/>
      <c r="ET228" s="531"/>
      <c r="EU228" s="531"/>
      <c r="EV228" s="531"/>
      <c r="EW228" s="531"/>
      <c r="EX228" s="531"/>
      <c r="EY228" s="531"/>
      <c r="EZ228" s="531"/>
      <c r="FA228" s="531"/>
      <c r="FB228" s="531"/>
      <c r="FC228" s="531"/>
      <c r="FD228" s="531"/>
      <c r="FE228" s="531"/>
      <c r="FF228" s="531"/>
      <c r="FG228" s="531"/>
      <c r="FH228" s="531"/>
      <c r="FI228" s="531"/>
      <c r="FJ228" s="531"/>
      <c r="FK228" s="531"/>
      <c r="FL228" s="531"/>
      <c r="FM228" s="531"/>
      <c r="FN228" s="531"/>
      <c r="FO228" s="531"/>
      <c r="FP228" s="531"/>
      <c r="FQ228" s="531"/>
      <c r="FR228" s="531"/>
      <c r="FS228" s="531"/>
      <c r="FT228" s="531"/>
      <c r="FU228" s="531"/>
      <c r="FV228" s="531"/>
      <c r="FW228" s="531"/>
      <c r="FX228" s="531"/>
      <c r="FY228" s="531"/>
      <c r="FZ228" s="531"/>
      <c r="GA228" s="531"/>
      <c r="GB228" s="531"/>
      <c r="GC228" s="531"/>
      <c r="GD228" s="531"/>
      <c r="GE228" s="531"/>
      <c r="GF228" s="531"/>
      <c r="GG228" s="531"/>
      <c r="GH228" s="531"/>
      <c r="GI228" s="531"/>
      <c r="GJ228" s="531"/>
      <c r="GK228" s="531"/>
      <c r="GL228" s="531"/>
      <c r="GM228" s="531"/>
      <c r="GN228" s="531"/>
      <c r="GO228" s="531"/>
      <c r="GP228" s="531"/>
      <c r="GQ228" s="531"/>
      <c r="GR228" s="531"/>
      <c r="GS228" s="531"/>
      <c r="GT228" s="531"/>
      <c r="GU228" s="531"/>
      <c r="GV228" s="531"/>
      <c r="GW228" s="531"/>
      <c r="GX228" s="531"/>
      <c r="GY228" s="531"/>
      <c r="GZ228" s="531"/>
      <c r="HA228" s="531"/>
      <c r="HB228" s="531"/>
      <c r="HC228" s="531"/>
      <c r="HD228" s="531"/>
      <c r="HE228" s="531"/>
      <c r="HF228" s="531"/>
      <c r="HG228" s="531"/>
      <c r="HH228" s="531"/>
      <c r="HI228" s="531"/>
      <c r="HJ228" s="531"/>
      <c r="HK228" s="531"/>
      <c r="HL228" s="531"/>
      <c r="HM228" s="531"/>
      <c r="HN228" s="531"/>
      <c r="HO228" s="531"/>
      <c r="HP228" s="531"/>
      <c r="HQ228" s="531"/>
      <c r="HR228" s="531"/>
      <c r="HS228" s="531"/>
      <c r="HT228" s="531"/>
      <c r="HU228" s="531"/>
      <c r="HV228" s="531"/>
      <c r="HW228" s="531"/>
      <c r="HX228" s="531"/>
      <c r="HY228" s="531"/>
      <c r="HZ228" s="531"/>
      <c r="IA228" s="531"/>
      <c r="IB228" s="531"/>
      <c r="IC228" s="531"/>
      <c r="ID228" s="531"/>
      <c r="IE228" s="531"/>
      <c r="IF228" s="531"/>
      <c r="IG228" s="531"/>
      <c r="IH228" s="531"/>
      <c r="II228" s="531"/>
      <c r="IJ228" s="531"/>
      <c r="IK228" s="531"/>
      <c r="IL228" s="531"/>
      <c r="IM228" s="531"/>
      <c r="IN228" s="531"/>
      <c r="IO228" s="531"/>
      <c r="IP228" s="531"/>
      <c r="IQ228" s="531"/>
      <c r="IR228" s="531"/>
      <c r="IS228" s="531"/>
      <c r="IT228" s="531"/>
      <c r="IU228" s="531"/>
      <c r="IV228" s="531"/>
      <c r="IW228" s="531"/>
      <c r="IX228" s="531"/>
      <c r="IY228" s="531"/>
      <c r="IZ228" s="531"/>
      <c r="JA228" s="531"/>
      <c r="JB228" s="531"/>
      <c r="JC228" s="531"/>
      <c r="JD228" s="531"/>
      <c r="JE228" s="531"/>
      <c r="JF228" s="531"/>
      <c r="JG228" s="531"/>
      <c r="JH228" s="531"/>
      <c r="JI228" s="531"/>
      <c r="JJ228" s="531"/>
      <c r="JK228" s="531"/>
      <c r="JL228" s="531"/>
      <c r="JM228" s="531"/>
      <c r="JN228" s="531"/>
      <c r="JO228" s="531"/>
      <c r="JP228" s="531"/>
      <c r="JQ228" s="531"/>
      <c r="JR228" s="531"/>
      <c r="JS228" s="531"/>
      <c r="JT228" s="531"/>
      <c r="JU228" s="531"/>
      <c r="JV228" s="531"/>
      <c r="JW228" s="531"/>
      <c r="JX228" s="531"/>
      <c r="JY228" s="531"/>
      <c r="JZ228" s="531"/>
      <c r="KA228" s="531"/>
      <c r="KB228" s="531"/>
      <c r="KC228" s="531"/>
      <c r="KD228" s="531"/>
      <c r="KE228" s="531"/>
      <c r="KF228" s="531"/>
      <c r="KG228" s="531"/>
      <c r="KH228" s="531"/>
      <c r="KI228" s="531"/>
      <c r="KJ228" s="531"/>
      <c r="KK228" s="531"/>
      <c r="KL228" s="531"/>
      <c r="KM228" s="531"/>
      <c r="KN228" s="531"/>
      <c r="KO228" s="531"/>
      <c r="KP228" s="531"/>
      <c r="KQ228" s="531"/>
      <c r="KR228" s="531"/>
      <c r="KS228" s="531"/>
      <c r="KT228" s="531"/>
      <c r="KU228" s="531"/>
      <c r="KV228" s="531"/>
      <c r="KW228" s="531"/>
      <c r="KX228" s="531"/>
      <c r="KY228" s="531"/>
      <c r="KZ228" s="531"/>
      <c r="LA228" s="531"/>
      <c r="LB228" s="531"/>
      <c r="LC228" s="531"/>
      <c r="LD228" s="531"/>
      <c r="LE228" s="531"/>
      <c r="LF228" s="531"/>
      <c r="LG228" s="531"/>
      <c r="LH228" s="531"/>
      <c r="LI228" s="531"/>
      <c r="LJ228" s="531"/>
      <c r="LK228" s="531"/>
      <c r="LL228" s="531"/>
      <c r="LM228" s="531"/>
      <c r="LN228" s="531"/>
      <c r="LO228" s="531"/>
      <c r="LP228" s="531"/>
      <c r="LQ228" s="531"/>
      <c r="LR228" s="531"/>
      <c r="LS228" s="531"/>
      <c r="LT228" s="531"/>
      <c r="LU228" s="531"/>
      <c r="LV228" s="531"/>
      <c r="LW228" s="531"/>
      <c r="LX228" s="531"/>
      <c r="LY228" s="531"/>
      <c r="LZ228" s="531"/>
      <c r="MA228" s="531"/>
      <c r="MB228" s="531"/>
      <c r="MC228" s="531"/>
      <c r="MD228" s="531"/>
      <c r="ME228" s="531"/>
      <c r="MF228" s="531"/>
      <c r="MG228" s="531"/>
      <c r="MH228" s="531"/>
      <c r="MI228" s="531"/>
      <c r="MJ228" s="531"/>
      <c r="MK228" s="531"/>
      <c r="ML228" s="531"/>
      <c r="MM228" s="531"/>
      <c r="MN228" s="531"/>
      <c r="MO228" s="531"/>
      <c r="MP228" s="531"/>
      <c r="MQ228" s="531"/>
      <c r="MR228" s="531"/>
      <c r="MS228" s="531"/>
      <c r="MT228" s="531"/>
      <c r="MU228" s="531"/>
      <c r="MV228" s="531"/>
      <c r="MW228" s="531"/>
      <c r="MX228" s="531"/>
      <c r="MY228" s="531"/>
      <c r="MZ228" s="531"/>
      <c r="NA228" s="531"/>
      <c r="NB228" s="531"/>
      <c r="NC228" s="531"/>
      <c r="ND228" s="531"/>
      <c r="NE228" s="531"/>
      <c r="NF228" s="531"/>
      <c r="NG228" s="531"/>
      <c r="NH228" s="531"/>
      <c r="NI228" s="531"/>
      <c r="NJ228" s="531"/>
      <c r="NK228" s="531"/>
      <c r="NL228" s="531"/>
      <c r="NM228" s="531"/>
      <c r="NN228" s="531"/>
      <c r="NO228" s="531"/>
      <c r="NP228" s="531"/>
      <c r="NQ228" s="531"/>
      <c r="NR228" s="531"/>
      <c r="NS228" s="531"/>
      <c r="NT228" s="531"/>
      <c r="NU228" s="531"/>
      <c r="NV228" s="531"/>
      <c r="NW228" s="531"/>
      <c r="NX228" s="531"/>
      <c r="NY228" s="531"/>
      <c r="NZ228" s="531"/>
      <c r="OA228" s="531"/>
      <c r="OB228" s="531"/>
      <c r="OC228" s="531"/>
      <c r="OD228" s="531"/>
      <c r="OE228" s="531"/>
      <c r="OF228" s="531"/>
      <c r="OG228" s="531"/>
      <c r="OH228" s="531"/>
      <c r="OI228" s="531"/>
      <c r="OJ228" s="531"/>
      <c r="OK228" s="531"/>
      <c r="OL228" s="531"/>
      <c r="OM228" s="531"/>
      <c r="ON228" s="531"/>
      <c r="OO228" s="531"/>
      <c r="OP228" s="531"/>
      <c r="OQ228" s="531"/>
      <c r="OR228" s="531"/>
      <c r="OS228" s="531"/>
      <c r="OT228" s="531"/>
      <c r="OU228" s="531"/>
      <c r="OV228" s="531"/>
      <c r="OW228" s="531"/>
      <c r="OX228" s="531"/>
      <c r="OY228" s="531"/>
      <c r="OZ228" s="531"/>
      <c r="PA228" s="531"/>
      <c r="PB228" s="531"/>
      <c r="PC228" s="531"/>
      <c r="PD228" s="531"/>
      <c r="PE228" s="531"/>
      <c r="PF228" s="531"/>
      <c r="PG228" s="531"/>
      <c r="PH228" s="531"/>
      <c r="PI228" s="531"/>
      <c r="PJ228" s="531"/>
      <c r="PK228" s="531"/>
      <c r="PL228" s="531"/>
      <c r="PM228" s="531"/>
      <c r="PN228" s="531"/>
      <c r="PO228" s="531"/>
      <c r="PP228" s="531"/>
      <c r="PQ228" s="531"/>
      <c r="PR228" s="531"/>
      <c r="PS228" s="531"/>
      <c r="PT228" s="531"/>
      <c r="PU228" s="531"/>
      <c r="PV228" s="531"/>
      <c r="PW228" s="531"/>
      <c r="PX228" s="531"/>
      <c r="PY228" s="531"/>
      <c r="PZ228" s="531"/>
      <c r="QA228" s="531"/>
      <c r="QB228" s="531"/>
      <c r="QC228" s="531"/>
      <c r="QD228" s="531"/>
      <c r="QE228" s="531"/>
      <c r="QF228" s="531"/>
      <c r="QG228" s="531"/>
      <c r="QH228" s="531"/>
      <c r="QI228" s="531"/>
      <c r="QJ228" s="531"/>
      <c r="QK228" s="531"/>
      <c r="QL228" s="531"/>
      <c r="QM228" s="531"/>
      <c r="QN228" s="531"/>
      <c r="QO228" s="531"/>
      <c r="QP228" s="531"/>
      <c r="QQ228" s="531"/>
      <c r="QR228" s="531"/>
      <c r="QS228" s="531"/>
      <c r="QT228" s="531"/>
      <c r="QU228" s="531"/>
      <c r="QV228" s="531"/>
      <c r="QW228" s="531"/>
      <c r="QX228" s="531"/>
      <c r="QY228" s="531"/>
      <c r="QZ228" s="531"/>
      <c r="RA228" s="531"/>
      <c r="RB228" s="531"/>
      <c r="RC228" s="531"/>
      <c r="RD228" s="531"/>
      <c r="RE228" s="531"/>
      <c r="RF228" s="531"/>
      <c r="RG228" s="531"/>
      <c r="RH228" s="531"/>
      <c r="RI228" s="531"/>
      <c r="RJ228" s="531"/>
      <c r="RK228" s="531"/>
      <c r="RL228" s="531"/>
      <c r="RM228" s="531"/>
      <c r="RN228" s="531"/>
      <c r="RO228" s="531"/>
      <c r="RP228" s="531"/>
      <c r="RQ228" s="531"/>
      <c r="RR228" s="531"/>
      <c r="RS228" s="531"/>
      <c r="RT228" s="531"/>
      <c r="RU228" s="531"/>
      <c r="RV228" s="531"/>
      <c r="RW228" s="531"/>
      <c r="RX228" s="531"/>
      <c r="RY228" s="531"/>
      <c r="RZ228" s="531"/>
      <c r="SA228" s="531"/>
      <c r="SB228" s="531"/>
      <c r="SC228" s="531"/>
      <c r="SD228" s="531"/>
      <c r="SE228" s="531"/>
      <c r="SF228" s="531"/>
      <c r="SG228" s="531"/>
      <c r="SH228" s="531"/>
      <c r="SI228" s="531"/>
      <c r="SJ228" s="531"/>
      <c r="SK228" s="531"/>
      <c r="SL228" s="531"/>
      <c r="SM228" s="531"/>
      <c r="SN228" s="531"/>
      <c r="SO228" s="531"/>
      <c r="SP228" s="531"/>
      <c r="SQ228" s="531"/>
      <c r="SR228" s="531"/>
      <c r="SS228" s="531"/>
      <c r="ST228" s="531"/>
      <c r="SU228" s="531"/>
      <c r="SV228" s="531"/>
      <c r="SW228" s="531"/>
      <c r="SX228" s="531"/>
      <c r="SY228" s="531"/>
      <c r="SZ228" s="531"/>
      <c r="TA228" s="531"/>
      <c r="TB228" s="531"/>
      <c r="TC228" s="531"/>
      <c r="TD228" s="531"/>
      <c r="TE228" s="531"/>
      <c r="TF228" s="531"/>
      <c r="TG228" s="531"/>
      <c r="TH228" s="531"/>
      <c r="TI228" s="531"/>
      <c r="TJ228" s="531"/>
      <c r="TK228" s="531"/>
      <c r="TL228" s="531"/>
      <c r="TM228" s="531"/>
      <c r="TN228" s="531"/>
      <c r="TO228" s="531"/>
      <c r="TP228" s="531"/>
      <c r="TQ228" s="531"/>
      <c r="TR228" s="531"/>
      <c r="TS228" s="531"/>
      <c r="TT228" s="531"/>
      <c r="TU228" s="531"/>
      <c r="TV228" s="531"/>
      <c r="TW228" s="531"/>
      <c r="TX228" s="531"/>
      <c r="TY228" s="531"/>
      <c r="TZ228" s="531"/>
      <c r="UA228" s="531"/>
      <c r="UB228" s="531"/>
      <c r="UC228" s="531"/>
      <c r="UD228" s="531"/>
      <c r="UE228" s="531"/>
      <c r="UF228" s="531"/>
      <c r="UG228" s="531"/>
      <c r="UH228" s="531"/>
      <c r="UI228" s="531"/>
      <c r="UJ228" s="531"/>
      <c r="UK228" s="531"/>
      <c r="UL228" s="531"/>
      <c r="UM228" s="531"/>
      <c r="UN228" s="531"/>
      <c r="UO228" s="531"/>
      <c r="UP228" s="531"/>
      <c r="UQ228" s="531"/>
      <c r="UR228" s="531"/>
      <c r="US228" s="531"/>
      <c r="UT228" s="531"/>
      <c r="UU228" s="531"/>
      <c r="UV228" s="531"/>
      <c r="UW228" s="531"/>
      <c r="UX228" s="531"/>
      <c r="UY228" s="531"/>
      <c r="UZ228" s="531"/>
      <c r="VA228" s="531"/>
      <c r="VB228" s="531"/>
      <c r="VC228" s="531"/>
      <c r="VD228" s="531"/>
      <c r="VE228" s="531"/>
      <c r="VF228" s="531"/>
      <c r="VG228" s="531"/>
      <c r="VH228" s="531"/>
      <c r="VI228" s="531"/>
      <c r="VJ228" s="531"/>
      <c r="VK228" s="531"/>
      <c r="VL228" s="531"/>
      <c r="VM228" s="531"/>
      <c r="VN228" s="531"/>
      <c r="VO228" s="531"/>
      <c r="VP228" s="531"/>
      <c r="VQ228" s="531"/>
      <c r="VR228" s="531"/>
      <c r="VS228" s="531"/>
      <c r="VT228" s="531"/>
      <c r="VU228" s="531"/>
      <c r="VV228" s="531"/>
      <c r="VW228" s="531"/>
      <c r="VX228" s="531"/>
      <c r="VY228" s="531"/>
      <c r="VZ228" s="531"/>
      <c r="WA228" s="531"/>
      <c r="WB228" s="531"/>
      <c r="WC228" s="531"/>
      <c r="WD228" s="531"/>
      <c r="WE228" s="531"/>
      <c r="WF228" s="531"/>
      <c r="WG228" s="531"/>
      <c r="WH228" s="531"/>
      <c r="WI228" s="531"/>
      <c r="WJ228" s="531"/>
      <c r="WK228" s="531"/>
      <c r="WL228" s="531"/>
      <c r="WM228" s="531"/>
      <c r="WN228" s="531"/>
      <c r="WO228" s="531"/>
      <c r="WP228" s="531"/>
      <c r="WQ228" s="531"/>
      <c r="WR228" s="531"/>
      <c r="WS228" s="531"/>
      <c r="WT228" s="531"/>
      <c r="WU228" s="531"/>
      <c r="WV228" s="531"/>
      <c r="WW228" s="531"/>
      <c r="WX228" s="531"/>
      <c r="WY228" s="531"/>
      <c r="WZ228" s="531"/>
      <c r="XA228" s="531"/>
      <c r="XB228" s="531"/>
      <c r="XC228" s="531"/>
      <c r="XD228" s="531"/>
      <c r="XE228" s="531"/>
      <c r="XF228" s="531"/>
      <c r="XG228" s="531"/>
      <c r="XH228" s="531"/>
      <c r="XI228" s="531"/>
      <c r="XJ228" s="531"/>
      <c r="XK228" s="531"/>
      <c r="XL228" s="531"/>
      <c r="XM228" s="531"/>
      <c r="XN228" s="531"/>
      <c r="XO228" s="531"/>
      <c r="XP228" s="531"/>
      <c r="XQ228" s="531"/>
      <c r="XR228" s="531"/>
      <c r="XS228" s="531"/>
      <c r="XT228" s="531"/>
      <c r="XU228" s="531"/>
      <c r="XV228" s="531"/>
      <c r="XW228" s="531"/>
      <c r="XX228" s="531"/>
      <c r="XY228" s="531"/>
      <c r="XZ228" s="531"/>
      <c r="YA228" s="531"/>
      <c r="YB228" s="531"/>
      <c r="YC228" s="531"/>
      <c r="YD228" s="531"/>
      <c r="YE228" s="531"/>
      <c r="YF228" s="531"/>
      <c r="YG228" s="531"/>
      <c r="YH228" s="531"/>
      <c r="YI228" s="531"/>
      <c r="YJ228" s="531"/>
      <c r="YK228" s="531"/>
      <c r="YL228" s="531"/>
      <c r="YM228" s="531"/>
      <c r="YN228" s="531"/>
      <c r="YO228" s="531"/>
      <c r="YP228" s="531"/>
      <c r="YQ228" s="531"/>
      <c r="YR228" s="531"/>
      <c r="YS228" s="531"/>
      <c r="YT228" s="531"/>
      <c r="YU228" s="531"/>
      <c r="YV228" s="531"/>
      <c r="YW228" s="531"/>
      <c r="YX228" s="531"/>
      <c r="YY228" s="531"/>
      <c r="YZ228" s="531"/>
      <c r="ZA228" s="531"/>
      <c r="ZB228" s="531"/>
      <c r="ZC228" s="531"/>
      <c r="ZD228" s="531"/>
      <c r="ZE228" s="531"/>
      <c r="ZF228" s="531"/>
      <c r="ZG228" s="531"/>
      <c r="ZH228" s="531"/>
      <c r="ZI228" s="531"/>
      <c r="ZJ228" s="531"/>
      <c r="ZK228" s="531"/>
      <c r="ZL228" s="531"/>
      <c r="ZM228" s="531"/>
      <c r="ZN228" s="531"/>
      <c r="ZO228" s="531"/>
      <c r="ZP228" s="531"/>
      <c r="ZQ228" s="531"/>
      <c r="ZR228" s="531"/>
      <c r="ZS228" s="531"/>
      <c r="ZT228" s="531"/>
      <c r="ZU228" s="531"/>
      <c r="ZV228" s="531"/>
      <c r="ZW228" s="531"/>
      <c r="ZX228" s="531"/>
      <c r="ZY228" s="531"/>
      <c r="ZZ228" s="531"/>
      <c r="AAA228" s="531"/>
      <c r="AAB228" s="531"/>
      <c r="AAC228" s="531"/>
      <c r="AAD228" s="531"/>
      <c r="AAE228" s="531"/>
      <c r="AAF228" s="531"/>
      <c r="AAG228" s="531"/>
      <c r="AAH228" s="531"/>
      <c r="AAI228" s="531"/>
      <c r="AAJ228" s="531"/>
      <c r="AAK228" s="531"/>
      <c r="AAL228" s="531"/>
      <c r="AAM228" s="531"/>
      <c r="AAN228" s="531"/>
      <c r="AAO228" s="531"/>
      <c r="AAP228" s="531"/>
      <c r="AAQ228" s="531"/>
      <c r="AAR228" s="531"/>
      <c r="AAS228" s="531"/>
      <c r="AAT228" s="531"/>
      <c r="AAU228" s="531"/>
      <c r="AAV228" s="531"/>
      <c r="AAW228" s="531"/>
      <c r="AAX228" s="531"/>
      <c r="AAY228" s="531"/>
      <c r="AAZ228" s="531"/>
      <c r="ABA228" s="531"/>
      <c r="ABB228" s="531"/>
      <c r="ABC228" s="531"/>
      <c r="ABD228" s="531"/>
      <c r="ABE228" s="531"/>
      <c r="ABF228" s="531"/>
      <c r="ABG228" s="531"/>
      <c r="ABH228" s="531"/>
      <c r="ABI228" s="531"/>
      <c r="ABJ228" s="531"/>
      <c r="ABK228" s="531"/>
      <c r="ABL228" s="531"/>
      <c r="ABM228" s="531"/>
      <c r="ABN228" s="531"/>
      <c r="ABO228" s="531"/>
      <c r="ABP228" s="531"/>
      <c r="ABQ228" s="531"/>
      <c r="ABR228" s="531"/>
      <c r="ABS228" s="531"/>
      <c r="ABT228" s="531"/>
      <c r="ABU228" s="531"/>
      <c r="ABV228" s="531"/>
      <c r="ABW228" s="531"/>
      <c r="ABX228" s="531"/>
      <c r="ABY228" s="531"/>
      <c r="ABZ228" s="531"/>
      <c r="ACA228" s="531"/>
      <c r="ACB228" s="531"/>
      <c r="ACC228" s="531"/>
      <c r="ACD228" s="531"/>
      <c r="ACE228" s="531"/>
      <c r="ACF228" s="531"/>
      <c r="ACG228" s="531"/>
      <c r="ACH228" s="531"/>
      <c r="ACI228" s="531"/>
      <c r="ACJ228" s="531"/>
      <c r="ACK228" s="531"/>
      <c r="ACL228" s="531"/>
      <c r="ACM228" s="531"/>
      <c r="ACN228" s="531"/>
      <c r="ACO228" s="531"/>
      <c r="ACP228" s="531"/>
      <c r="ACQ228" s="531"/>
      <c r="ACR228" s="531"/>
      <c r="ACS228" s="531"/>
      <c r="ACT228" s="531"/>
      <c r="ACU228" s="531"/>
      <c r="ACV228" s="531"/>
      <c r="ACW228" s="531"/>
      <c r="ACX228" s="531"/>
      <c r="ACY228" s="531"/>
      <c r="ACZ228" s="531"/>
      <c r="ADA228" s="531"/>
      <c r="ADB228" s="531"/>
      <c r="ADC228" s="531"/>
      <c r="ADD228" s="531"/>
      <c r="ADE228" s="531"/>
      <c r="ADF228" s="531"/>
      <c r="ADG228" s="531"/>
      <c r="ADH228" s="531"/>
      <c r="ADI228" s="531"/>
      <c r="ADJ228" s="531"/>
      <c r="ADK228" s="531"/>
      <c r="ADL228" s="531"/>
      <c r="ADM228" s="531"/>
      <c r="ADN228" s="531"/>
      <c r="ADO228" s="531"/>
      <c r="ADP228" s="531"/>
      <c r="ADQ228" s="531"/>
      <c r="ADR228" s="531"/>
      <c r="ADS228" s="531"/>
      <c r="ADT228" s="531"/>
      <c r="ADU228" s="531"/>
      <c r="ADV228" s="531"/>
      <c r="ADW228" s="531"/>
      <c r="ADX228" s="531"/>
      <c r="ADY228" s="531"/>
      <c r="ADZ228" s="531"/>
      <c r="AEA228" s="531"/>
      <c r="AEB228" s="531"/>
      <c r="AEC228" s="531"/>
      <c r="AED228" s="531"/>
      <c r="AEE228" s="531"/>
      <c r="AEF228" s="531"/>
      <c r="AEG228" s="531"/>
      <c r="AEH228" s="531"/>
      <c r="AEI228" s="531"/>
      <c r="AEJ228" s="531"/>
      <c r="AEK228" s="531"/>
      <c r="AEL228" s="531"/>
      <c r="AEM228" s="531"/>
      <c r="AEN228" s="531"/>
      <c r="AEO228" s="531"/>
      <c r="AEP228" s="531"/>
      <c r="AEQ228" s="531"/>
      <c r="AER228" s="531"/>
      <c r="AES228" s="531"/>
      <c r="AET228" s="531"/>
      <c r="AEU228" s="531"/>
      <c r="AEV228" s="531"/>
      <c r="AEW228" s="531"/>
      <c r="AEX228" s="531"/>
      <c r="AEY228" s="531"/>
      <c r="AEZ228" s="531"/>
      <c r="AFA228" s="531"/>
      <c r="AFB228" s="531"/>
      <c r="AFC228" s="531"/>
      <c r="AFD228" s="531"/>
      <c r="AFE228" s="531"/>
      <c r="AFF228" s="531"/>
      <c r="AFG228" s="531"/>
      <c r="AFH228" s="531"/>
      <c r="AFI228" s="531"/>
      <c r="AFJ228" s="531"/>
      <c r="AFK228" s="531"/>
      <c r="AFL228" s="531"/>
      <c r="AFM228" s="531"/>
      <c r="AFN228" s="531"/>
      <c r="AFO228" s="531"/>
      <c r="AFP228" s="531"/>
      <c r="AFQ228" s="531"/>
      <c r="AFR228" s="531"/>
      <c r="AFS228" s="531"/>
      <c r="AFT228" s="531"/>
      <c r="AFU228" s="531"/>
      <c r="AFV228" s="531"/>
      <c r="AFW228" s="531"/>
      <c r="AFX228" s="531"/>
      <c r="AFY228" s="531"/>
      <c r="AFZ228" s="531"/>
      <c r="AGA228" s="531"/>
      <c r="AGB228" s="531"/>
      <c r="AGC228" s="531"/>
      <c r="AGD228" s="531"/>
      <c r="AGE228" s="531"/>
      <c r="AGF228" s="531"/>
      <c r="AGG228" s="531"/>
      <c r="AGH228" s="531"/>
      <c r="AGI228" s="531"/>
      <c r="AGJ228" s="531"/>
      <c r="AGK228" s="531"/>
      <c r="AGL228" s="531"/>
      <c r="AGM228" s="531"/>
      <c r="AGN228" s="531"/>
      <c r="AGO228" s="531"/>
      <c r="AGP228" s="531"/>
      <c r="AGQ228" s="531"/>
      <c r="AGR228" s="531"/>
      <c r="AGS228" s="531"/>
      <c r="AGT228" s="531"/>
      <c r="AGU228" s="531"/>
      <c r="AGV228" s="531"/>
      <c r="AGW228" s="531"/>
      <c r="AGX228" s="531"/>
      <c r="AGY228" s="531"/>
      <c r="AGZ228" s="531"/>
      <c r="AHA228" s="531"/>
      <c r="AHB228" s="531"/>
      <c r="AHC228" s="531"/>
      <c r="AHD228" s="531"/>
      <c r="AHE228" s="531"/>
      <c r="AHF228" s="531"/>
      <c r="AHG228" s="531"/>
      <c r="AHH228" s="531"/>
      <c r="AHI228" s="531"/>
      <c r="AHJ228" s="531"/>
      <c r="AHK228" s="531"/>
      <c r="AHL228" s="531"/>
      <c r="AHM228" s="531"/>
      <c r="AHN228" s="531"/>
      <c r="AHO228" s="531"/>
      <c r="AHP228" s="531"/>
      <c r="AHQ228" s="531"/>
      <c r="AHR228" s="531"/>
      <c r="AHS228" s="531"/>
      <c r="AHT228" s="531"/>
      <c r="AHU228" s="531"/>
      <c r="AHV228" s="531"/>
      <c r="AHW228" s="531"/>
      <c r="AHX228" s="531"/>
      <c r="AHY228" s="531"/>
      <c r="AHZ228" s="531"/>
      <c r="AIA228" s="531"/>
      <c r="AIB228" s="531"/>
      <c r="AIC228" s="531"/>
      <c r="AID228" s="531"/>
      <c r="AIE228" s="531"/>
      <c r="AIF228" s="531"/>
      <c r="AIG228" s="531"/>
      <c r="AIH228" s="531"/>
      <c r="AII228" s="531"/>
      <c r="AIJ228" s="531"/>
      <c r="AIK228" s="531"/>
      <c r="AIL228" s="531"/>
      <c r="AIM228" s="531"/>
      <c r="AIN228" s="531"/>
      <c r="AIO228" s="531"/>
      <c r="AIP228" s="531"/>
      <c r="AIQ228" s="531"/>
      <c r="AIR228" s="531"/>
      <c r="AIS228" s="531"/>
      <c r="AIT228" s="531"/>
      <c r="AIU228" s="531"/>
      <c r="AIV228" s="531"/>
      <c r="AIW228" s="531"/>
      <c r="AIX228" s="531"/>
      <c r="AIY228" s="531"/>
      <c r="AIZ228" s="531"/>
      <c r="AJA228" s="531"/>
      <c r="AJB228" s="531"/>
      <c r="AJC228" s="531"/>
      <c r="AJD228" s="531"/>
      <c r="AJE228" s="531"/>
      <c r="AJF228" s="531"/>
      <c r="AJG228" s="531"/>
      <c r="AJH228" s="531"/>
      <c r="AJI228" s="531"/>
      <c r="AJJ228" s="531"/>
      <c r="AJK228" s="531"/>
      <c r="AJL228" s="531"/>
      <c r="AJM228" s="531"/>
      <c r="AJN228" s="531"/>
      <c r="AJO228" s="531"/>
      <c r="AJP228" s="531"/>
      <c r="AJQ228" s="531"/>
      <c r="AJR228" s="531"/>
      <c r="AJS228" s="531"/>
      <c r="AJT228" s="531"/>
      <c r="AJU228" s="531"/>
      <c r="AJV228" s="531"/>
      <c r="AJW228" s="531"/>
      <c r="AJX228" s="531"/>
      <c r="AJY228" s="531"/>
      <c r="AJZ228" s="531"/>
      <c r="AKA228" s="531"/>
      <c r="AKB228" s="531"/>
      <c r="AKC228" s="531"/>
      <c r="AKD228" s="531"/>
      <c r="AKE228" s="531"/>
      <c r="AKF228" s="531"/>
      <c r="AKG228" s="531"/>
      <c r="AKH228" s="531"/>
      <c r="AKI228" s="531"/>
      <c r="AKJ228" s="531"/>
      <c r="AKK228" s="531"/>
      <c r="AKL228" s="531"/>
      <c r="AKM228" s="531"/>
      <c r="AKN228" s="531"/>
      <c r="AKO228" s="531"/>
      <c r="AKP228" s="531"/>
      <c r="AKQ228" s="531"/>
      <c r="AKR228" s="531"/>
      <c r="AKS228" s="531"/>
      <c r="AKT228" s="531"/>
      <c r="AKU228" s="531"/>
      <c r="AKV228" s="531"/>
      <c r="AKW228" s="531"/>
      <c r="AKX228" s="531"/>
      <c r="AKY228" s="531"/>
      <c r="AKZ228" s="531"/>
      <c r="ALA228" s="531"/>
      <c r="ALB228" s="531"/>
      <c r="ALC228" s="531"/>
      <c r="ALD228" s="531"/>
      <c r="ALE228" s="531"/>
      <c r="ALF228" s="531"/>
      <c r="ALG228" s="531"/>
      <c r="ALH228" s="531"/>
      <c r="ALI228" s="531"/>
      <c r="ALJ228" s="531"/>
      <c r="ALK228" s="531"/>
      <c r="ALL228" s="531"/>
      <c r="ALM228" s="531"/>
      <c r="ALN228" s="531"/>
      <c r="ALO228" s="531"/>
      <c r="ALP228" s="531"/>
      <c r="ALQ228" s="531"/>
      <c r="ALR228" s="531"/>
      <c r="ALS228" s="531"/>
      <c r="ALT228" s="531"/>
      <c r="ALU228" s="531"/>
      <c r="ALV228" s="531"/>
      <c r="ALW228" s="531"/>
      <c r="ALX228" s="531"/>
      <c r="ALY228" s="531"/>
      <c r="ALZ228" s="531"/>
      <c r="AMA228" s="531"/>
      <c r="AMB228" s="531"/>
      <c r="AMC228" s="531"/>
      <c r="AMD228" s="531"/>
      <c r="AME228" s="531"/>
      <c r="AMF228" s="531"/>
      <c r="AMG228" s="531"/>
      <c r="AMH228" s="531"/>
      <c r="AMI228" s="531"/>
      <c r="AMJ228" s="531"/>
      <c r="AMK228" s="531"/>
      <c r="AML228" s="531"/>
      <c r="AMM228" s="531"/>
      <c r="AMN228" s="531"/>
      <c r="AMO228" s="531"/>
      <c r="AMP228" s="531"/>
      <c r="AMQ228" s="531"/>
      <c r="AMR228" s="531"/>
      <c r="AMS228" s="531"/>
      <c r="AMT228" s="531"/>
      <c r="AMU228" s="531"/>
      <c r="AMV228" s="531"/>
      <c r="AMW228" s="531"/>
      <c r="AMX228" s="531"/>
      <c r="AMY228" s="531"/>
      <c r="AMZ228" s="531"/>
      <c r="ANA228" s="531"/>
      <c r="ANB228" s="531"/>
      <c r="ANC228" s="531"/>
      <c r="AND228" s="531"/>
      <c r="ANE228" s="531"/>
      <c r="ANF228" s="531"/>
      <c r="ANG228" s="531"/>
      <c r="ANH228" s="531"/>
      <c r="ANI228" s="531"/>
      <c r="ANJ228" s="531"/>
      <c r="ANK228" s="531"/>
      <c r="ANL228" s="531"/>
      <c r="ANM228" s="531"/>
      <c r="ANN228" s="531"/>
      <c r="ANO228" s="531"/>
      <c r="ANP228" s="531"/>
      <c r="ANQ228" s="531"/>
      <c r="ANR228" s="531"/>
      <c r="ANS228" s="531"/>
      <c r="ANT228" s="531"/>
      <c r="ANU228" s="531"/>
      <c r="ANV228" s="531"/>
      <c r="ANW228" s="531"/>
      <c r="ANX228" s="531"/>
      <c r="ANY228" s="531"/>
      <c r="ANZ228" s="531"/>
      <c r="AOA228" s="531"/>
      <c r="AOB228" s="531"/>
      <c r="AOC228" s="531"/>
      <c r="AOD228" s="531"/>
      <c r="AOE228" s="531"/>
      <c r="AOF228" s="531"/>
      <c r="AOG228" s="531"/>
      <c r="AOH228" s="531"/>
      <c r="AOI228" s="531"/>
      <c r="AOJ228" s="531"/>
      <c r="AOK228" s="531"/>
      <c r="AOL228" s="531"/>
      <c r="AOM228" s="531"/>
      <c r="AON228" s="531"/>
      <c r="AOO228" s="531"/>
      <c r="AOP228" s="531"/>
      <c r="AOQ228" s="531"/>
      <c r="AOR228" s="531"/>
      <c r="AOS228" s="531"/>
      <c r="AOT228" s="531"/>
      <c r="AOU228" s="531"/>
      <c r="AOV228" s="531"/>
      <c r="AOW228" s="531"/>
      <c r="AOX228" s="531"/>
      <c r="AOY228" s="531"/>
      <c r="AOZ228" s="531"/>
      <c r="APA228" s="531"/>
      <c r="APB228" s="531"/>
      <c r="APC228" s="531"/>
      <c r="APD228" s="531"/>
      <c r="APE228" s="531"/>
      <c r="APF228" s="531"/>
      <c r="APG228" s="531"/>
      <c r="APH228" s="531"/>
      <c r="API228" s="531"/>
      <c r="APJ228" s="531"/>
      <c r="APK228" s="531"/>
      <c r="APL228" s="531"/>
      <c r="APM228" s="531"/>
      <c r="APN228" s="531"/>
      <c r="APO228" s="531"/>
      <c r="APP228" s="531"/>
      <c r="APQ228" s="531"/>
      <c r="APR228" s="531"/>
      <c r="APS228" s="531"/>
      <c r="APT228" s="531"/>
      <c r="APU228" s="531"/>
      <c r="APV228" s="531"/>
      <c r="APW228" s="531"/>
      <c r="APX228" s="531"/>
      <c r="APY228" s="531"/>
      <c r="APZ228" s="531"/>
      <c r="AQA228" s="531"/>
      <c r="AQB228" s="531"/>
      <c r="AQC228" s="531"/>
      <c r="AQD228" s="531"/>
      <c r="AQE228" s="531"/>
      <c r="AQF228" s="531"/>
      <c r="AQG228" s="531"/>
      <c r="AQH228" s="531"/>
      <c r="AQI228" s="531"/>
      <c r="AQJ228" s="531"/>
      <c r="AQK228" s="531"/>
      <c r="AQL228" s="531"/>
      <c r="AQM228" s="531"/>
      <c r="AQN228" s="531"/>
      <c r="AQO228" s="531"/>
      <c r="AQP228" s="531"/>
      <c r="AQQ228" s="531"/>
      <c r="AQR228" s="531"/>
      <c r="AQS228" s="531"/>
      <c r="AQT228" s="531"/>
      <c r="AQU228" s="531"/>
      <c r="AQV228" s="531"/>
      <c r="AQW228" s="531"/>
      <c r="AQX228" s="531"/>
      <c r="AQY228" s="531"/>
      <c r="AQZ228" s="531"/>
      <c r="ARA228" s="531"/>
      <c r="ARB228" s="531"/>
      <c r="ARC228" s="531"/>
      <c r="ARD228" s="531"/>
      <c r="ARE228" s="531"/>
      <c r="ARF228" s="531"/>
      <c r="ARG228" s="531"/>
      <c r="ARH228" s="531"/>
      <c r="ARI228" s="531"/>
      <c r="ARJ228" s="531"/>
      <c r="ARK228" s="531"/>
      <c r="ARL228" s="531"/>
      <c r="ARM228" s="531"/>
      <c r="ARN228" s="531"/>
      <c r="ARO228" s="531"/>
      <c r="ARP228" s="531"/>
      <c r="ARQ228" s="531"/>
      <c r="ARR228" s="531"/>
      <c r="ARS228" s="531"/>
      <c r="ART228" s="531"/>
      <c r="ARU228" s="531"/>
      <c r="ARV228" s="531"/>
      <c r="ARW228" s="531"/>
      <c r="ARX228" s="531"/>
      <c r="ARY228" s="531"/>
      <c r="ARZ228" s="531"/>
      <c r="ASA228" s="531"/>
      <c r="ASB228" s="531"/>
      <c r="ASC228" s="531"/>
      <c r="ASD228" s="531"/>
      <c r="ASE228" s="531"/>
      <c r="ASF228" s="531"/>
      <c r="ASG228" s="531"/>
      <c r="ASH228" s="531"/>
      <c r="ASI228" s="531"/>
      <c r="ASJ228" s="531"/>
      <c r="ASK228" s="531"/>
      <c r="ASL228" s="531"/>
      <c r="ASM228" s="531"/>
      <c r="ASN228" s="531"/>
      <c r="ASO228" s="531"/>
      <c r="ASP228" s="531"/>
      <c r="ASQ228" s="531"/>
      <c r="ASR228" s="531"/>
      <c r="ASS228" s="531"/>
      <c r="AST228" s="531"/>
      <c r="ASU228" s="531"/>
      <c r="ASV228" s="531"/>
      <c r="ASW228" s="531"/>
      <c r="ASX228" s="531"/>
      <c r="ASY228" s="531"/>
      <c r="ASZ228" s="531"/>
      <c r="ATA228" s="531"/>
      <c r="ATB228" s="531"/>
      <c r="ATC228" s="531"/>
      <c r="ATD228" s="531"/>
      <c r="ATE228" s="531"/>
      <c r="ATF228" s="531"/>
      <c r="ATG228" s="531"/>
      <c r="ATH228" s="531"/>
      <c r="ATI228" s="531"/>
      <c r="ATJ228" s="531"/>
      <c r="ATK228" s="531"/>
      <c r="ATL228" s="531"/>
      <c r="ATM228" s="531"/>
      <c r="ATN228" s="531"/>
      <c r="ATO228" s="531"/>
      <c r="ATP228" s="531"/>
      <c r="ATQ228" s="531"/>
      <c r="ATR228" s="531"/>
      <c r="ATS228" s="531"/>
      <c r="ATT228" s="531"/>
      <c r="ATU228" s="531"/>
      <c r="ATV228" s="531"/>
      <c r="ATW228" s="531"/>
      <c r="ATX228" s="531"/>
      <c r="ATY228" s="531"/>
      <c r="ATZ228" s="531"/>
      <c r="AUA228" s="531"/>
      <c r="AUB228" s="531"/>
      <c r="AUC228" s="531"/>
      <c r="AUD228" s="531"/>
      <c r="AUE228" s="531"/>
      <c r="AUF228" s="531"/>
      <c r="AUG228" s="531"/>
      <c r="AUH228" s="531"/>
      <c r="AUI228" s="531"/>
      <c r="AUJ228" s="531"/>
      <c r="AUK228" s="531"/>
      <c r="AUL228" s="531"/>
      <c r="AUM228" s="531"/>
      <c r="AUN228" s="531"/>
      <c r="AUO228" s="531"/>
      <c r="AUP228" s="531"/>
      <c r="AUQ228" s="531"/>
      <c r="AUR228" s="531"/>
      <c r="AUS228" s="531"/>
      <c r="AUT228" s="531"/>
      <c r="AUU228" s="531"/>
      <c r="AUV228" s="531"/>
      <c r="AUW228" s="531"/>
      <c r="AUX228" s="531"/>
      <c r="AUY228" s="531"/>
      <c r="AUZ228" s="531"/>
      <c r="AVA228" s="531"/>
      <c r="AVB228" s="531"/>
      <c r="AVC228" s="531"/>
      <c r="AVD228" s="531"/>
      <c r="AVE228" s="531"/>
      <c r="AVF228" s="531"/>
      <c r="AVG228" s="531"/>
      <c r="AVH228" s="531"/>
      <c r="AVI228" s="531"/>
      <c r="AVJ228" s="531"/>
      <c r="AVK228" s="531"/>
      <c r="AVL228" s="531"/>
      <c r="AVM228" s="531"/>
      <c r="AVN228" s="531"/>
      <c r="AVO228" s="531"/>
      <c r="AVP228" s="531"/>
      <c r="AVQ228" s="531"/>
      <c r="AVR228" s="531"/>
      <c r="AVS228" s="531"/>
      <c r="AVT228" s="531"/>
      <c r="AVU228" s="531"/>
      <c r="AVV228" s="531"/>
      <c r="AVW228" s="531"/>
      <c r="AVX228" s="531"/>
      <c r="AVY228" s="531"/>
      <c r="AVZ228" s="531"/>
      <c r="AWA228" s="531"/>
      <c r="AWB228" s="531"/>
      <c r="AWC228" s="531"/>
      <c r="AWD228" s="531"/>
      <c r="AWE228" s="531"/>
      <c r="AWF228" s="531"/>
      <c r="AWG228" s="531"/>
      <c r="AWH228" s="531"/>
      <c r="AWI228" s="531"/>
      <c r="AWJ228" s="531"/>
      <c r="AWK228" s="531"/>
      <c r="AWL228" s="531"/>
      <c r="AWM228" s="531"/>
      <c r="AWN228" s="531"/>
      <c r="AWO228" s="531"/>
      <c r="AWP228" s="531"/>
      <c r="AWQ228" s="531"/>
      <c r="AWR228" s="531"/>
      <c r="AWS228" s="531"/>
      <c r="AWT228" s="531"/>
      <c r="AWU228" s="531"/>
      <c r="AWV228" s="531"/>
      <c r="AWW228" s="531"/>
      <c r="AWX228" s="531"/>
      <c r="AWY228" s="531"/>
      <c r="AWZ228" s="531"/>
      <c r="AXA228" s="531"/>
      <c r="AXB228" s="531"/>
      <c r="AXC228" s="531"/>
      <c r="AXD228" s="531"/>
      <c r="AXE228" s="531"/>
      <c r="AXF228" s="531"/>
      <c r="AXG228" s="531"/>
      <c r="AXH228" s="531"/>
      <c r="AXI228" s="531"/>
      <c r="AXJ228" s="531"/>
    </row>
    <row r="229" spans="1:1310" s="532" customFormat="1" ht="23.25" customHeight="1">
      <c r="A229" s="533"/>
      <c r="B229" s="539"/>
      <c r="C229" s="540"/>
      <c r="D229" s="540"/>
      <c r="E229" s="540"/>
      <c r="F229" s="541"/>
      <c r="G229" s="540"/>
      <c r="H229" s="540"/>
      <c r="I229" s="540"/>
      <c r="J229" s="542"/>
      <c r="K229" s="540"/>
      <c r="L229" s="540"/>
      <c r="M229" s="540"/>
      <c r="N229" s="540"/>
      <c r="O229" s="540"/>
      <c r="P229" s="540"/>
      <c r="Q229" s="540"/>
      <c r="R229" s="529"/>
      <c r="S229" s="529"/>
      <c r="T229" s="529"/>
      <c r="U229" s="529"/>
      <c r="V229" s="529"/>
      <c r="W229" s="529"/>
      <c r="X229" s="529"/>
      <c r="Y229" s="529"/>
      <c r="Z229" s="529"/>
      <c r="AA229" s="529"/>
      <c r="AB229" s="529"/>
      <c r="AC229" s="529"/>
      <c r="AD229" s="530"/>
      <c r="AE229" s="530"/>
      <c r="AF229" s="530"/>
      <c r="AG229" s="530"/>
      <c r="AH229" s="530"/>
      <c r="AI229" s="530"/>
      <c r="AJ229" s="530"/>
      <c r="AK229" s="530"/>
      <c r="AL229" s="530"/>
      <c r="AM229" s="530"/>
      <c r="AN229" s="530"/>
      <c r="AO229" s="530"/>
      <c r="AP229" s="530"/>
      <c r="AQ229" s="530"/>
      <c r="AR229" s="530"/>
      <c r="AS229" s="530"/>
      <c r="AT229" s="530"/>
      <c r="AU229" s="530"/>
      <c r="AV229" s="531"/>
      <c r="AW229" s="531"/>
      <c r="AX229" s="531"/>
      <c r="AY229" s="531"/>
      <c r="AZ229" s="531"/>
      <c r="BA229" s="531"/>
      <c r="BB229" s="531"/>
      <c r="BC229" s="531"/>
      <c r="BD229" s="531"/>
      <c r="BE229" s="531"/>
      <c r="BF229" s="531"/>
      <c r="BG229" s="531"/>
      <c r="BH229" s="531"/>
      <c r="BI229" s="531"/>
      <c r="BJ229" s="531"/>
      <c r="BK229" s="531"/>
      <c r="BL229" s="531"/>
      <c r="BM229" s="531"/>
      <c r="BN229" s="531"/>
      <c r="BO229" s="531"/>
      <c r="BP229" s="531"/>
      <c r="BQ229" s="531"/>
      <c r="BR229" s="531"/>
      <c r="BS229" s="531"/>
      <c r="BT229" s="531"/>
      <c r="BU229" s="531"/>
      <c r="BV229" s="531"/>
      <c r="BW229" s="531"/>
      <c r="BX229" s="531"/>
      <c r="BY229" s="531"/>
      <c r="BZ229" s="531"/>
      <c r="CA229" s="531"/>
      <c r="CB229" s="531"/>
      <c r="CC229" s="531"/>
      <c r="CD229" s="531"/>
      <c r="CE229" s="531"/>
      <c r="CF229" s="531"/>
      <c r="CG229" s="531"/>
      <c r="CH229" s="531"/>
      <c r="CI229" s="531"/>
      <c r="CJ229" s="531"/>
      <c r="CK229" s="531"/>
      <c r="CL229" s="531"/>
      <c r="CM229" s="531"/>
      <c r="CN229" s="531"/>
      <c r="CO229" s="531"/>
      <c r="CP229" s="531"/>
      <c r="CQ229" s="531"/>
      <c r="CR229" s="531"/>
      <c r="CS229" s="531"/>
      <c r="CT229" s="531"/>
      <c r="CU229" s="531"/>
      <c r="CV229" s="531"/>
      <c r="CW229" s="531"/>
      <c r="CX229" s="531"/>
      <c r="CY229" s="531"/>
      <c r="CZ229" s="531"/>
      <c r="DA229" s="531"/>
      <c r="DB229" s="531"/>
      <c r="DC229" s="531"/>
      <c r="DD229" s="531"/>
      <c r="DE229" s="531"/>
      <c r="DF229" s="531"/>
      <c r="DG229" s="531"/>
      <c r="DH229" s="531"/>
      <c r="DI229" s="531"/>
      <c r="DJ229" s="531"/>
      <c r="DK229" s="531"/>
      <c r="DL229" s="531"/>
      <c r="DM229" s="531"/>
      <c r="DN229" s="531"/>
      <c r="DO229" s="531"/>
      <c r="DP229" s="531"/>
      <c r="DQ229" s="531"/>
      <c r="DR229" s="531"/>
      <c r="DS229" s="531"/>
      <c r="DT229" s="531"/>
      <c r="DU229" s="531"/>
      <c r="DV229" s="531"/>
      <c r="DW229" s="531"/>
      <c r="DX229" s="531"/>
      <c r="DY229" s="531"/>
      <c r="DZ229" s="531"/>
      <c r="EA229" s="531"/>
      <c r="EB229" s="531"/>
      <c r="EC229" s="531"/>
      <c r="ED229" s="531"/>
      <c r="EE229" s="531"/>
      <c r="EF229" s="531"/>
      <c r="EG229" s="531"/>
      <c r="EH229" s="531"/>
      <c r="EI229" s="531"/>
      <c r="EJ229" s="531"/>
      <c r="EK229" s="531"/>
      <c r="EL229" s="531"/>
      <c r="EM229" s="531"/>
      <c r="EN229" s="531"/>
      <c r="EO229" s="531"/>
      <c r="EP229" s="531"/>
      <c r="EQ229" s="531"/>
      <c r="ER229" s="531"/>
      <c r="ES229" s="531"/>
      <c r="ET229" s="531"/>
      <c r="EU229" s="531"/>
      <c r="EV229" s="531"/>
      <c r="EW229" s="531"/>
      <c r="EX229" s="531"/>
      <c r="EY229" s="531"/>
      <c r="EZ229" s="531"/>
      <c r="FA229" s="531"/>
      <c r="FB229" s="531"/>
      <c r="FC229" s="531"/>
      <c r="FD229" s="531"/>
      <c r="FE229" s="531"/>
      <c r="FF229" s="531"/>
      <c r="FG229" s="531"/>
      <c r="FH229" s="531"/>
      <c r="FI229" s="531"/>
      <c r="FJ229" s="531"/>
      <c r="FK229" s="531"/>
      <c r="FL229" s="531"/>
      <c r="FM229" s="531"/>
      <c r="FN229" s="531"/>
      <c r="FO229" s="531"/>
      <c r="FP229" s="531"/>
      <c r="FQ229" s="531"/>
      <c r="FR229" s="531"/>
      <c r="FS229" s="531"/>
      <c r="FT229" s="531"/>
      <c r="FU229" s="531"/>
      <c r="FV229" s="531"/>
      <c r="FW229" s="531"/>
      <c r="FX229" s="531"/>
      <c r="FY229" s="531"/>
      <c r="FZ229" s="531"/>
      <c r="GA229" s="531"/>
      <c r="GB229" s="531"/>
      <c r="GC229" s="531"/>
      <c r="GD229" s="531"/>
      <c r="GE229" s="531"/>
      <c r="GF229" s="531"/>
      <c r="GG229" s="531"/>
      <c r="GH229" s="531"/>
      <c r="GI229" s="531"/>
      <c r="GJ229" s="531"/>
      <c r="GK229" s="531"/>
      <c r="GL229" s="531"/>
      <c r="GM229" s="531"/>
      <c r="GN229" s="531"/>
      <c r="GO229" s="531"/>
      <c r="GP229" s="531"/>
      <c r="GQ229" s="531"/>
      <c r="GR229" s="531"/>
      <c r="GS229" s="531"/>
      <c r="GT229" s="531"/>
      <c r="GU229" s="531"/>
      <c r="GV229" s="531"/>
      <c r="GW229" s="531"/>
      <c r="GX229" s="531"/>
      <c r="GY229" s="531"/>
      <c r="GZ229" s="531"/>
      <c r="HA229" s="531"/>
      <c r="HB229" s="531"/>
      <c r="HC229" s="531"/>
      <c r="HD229" s="531"/>
      <c r="HE229" s="531"/>
      <c r="HF229" s="531"/>
      <c r="HG229" s="531"/>
      <c r="HH229" s="531"/>
      <c r="HI229" s="531"/>
      <c r="HJ229" s="531"/>
      <c r="HK229" s="531"/>
      <c r="HL229" s="531"/>
      <c r="HM229" s="531"/>
      <c r="HN229" s="531"/>
      <c r="HO229" s="531"/>
      <c r="HP229" s="531"/>
      <c r="HQ229" s="531"/>
      <c r="HR229" s="531"/>
      <c r="HS229" s="531"/>
      <c r="HT229" s="531"/>
      <c r="HU229" s="531"/>
      <c r="HV229" s="531"/>
      <c r="HW229" s="531"/>
      <c r="HX229" s="531"/>
      <c r="HY229" s="531"/>
      <c r="HZ229" s="531"/>
      <c r="IA229" s="531"/>
      <c r="IB229" s="531"/>
      <c r="IC229" s="531"/>
      <c r="ID229" s="531"/>
      <c r="IE229" s="531"/>
      <c r="IF229" s="531"/>
      <c r="IG229" s="531"/>
      <c r="IH229" s="531"/>
      <c r="II229" s="531"/>
      <c r="IJ229" s="531"/>
      <c r="IK229" s="531"/>
      <c r="IL229" s="531"/>
      <c r="IM229" s="531"/>
      <c r="IN229" s="531"/>
      <c r="IO229" s="531"/>
      <c r="IP229" s="531"/>
      <c r="IQ229" s="531"/>
      <c r="IR229" s="531"/>
      <c r="IS229" s="531"/>
      <c r="IT229" s="531"/>
      <c r="IU229" s="531"/>
      <c r="IV229" s="531"/>
      <c r="IW229" s="531"/>
      <c r="IX229" s="531"/>
      <c r="IY229" s="531"/>
      <c r="IZ229" s="531"/>
      <c r="JA229" s="531"/>
      <c r="JB229" s="531"/>
      <c r="JC229" s="531"/>
      <c r="JD229" s="531"/>
      <c r="JE229" s="531"/>
      <c r="JF229" s="531"/>
      <c r="JG229" s="531"/>
      <c r="JH229" s="531"/>
      <c r="JI229" s="531"/>
      <c r="JJ229" s="531"/>
      <c r="JK229" s="531"/>
      <c r="JL229" s="531"/>
      <c r="JM229" s="531"/>
      <c r="JN229" s="531"/>
      <c r="JO229" s="531"/>
      <c r="JP229" s="531"/>
      <c r="JQ229" s="531"/>
      <c r="JR229" s="531"/>
      <c r="JS229" s="531"/>
      <c r="JT229" s="531"/>
      <c r="JU229" s="531"/>
      <c r="JV229" s="531"/>
      <c r="JW229" s="531"/>
      <c r="JX229" s="531"/>
      <c r="JY229" s="531"/>
      <c r="JZ229" s="531"/>
      <c r="KA229" s="531"/>
      <c r="KB229" s="531"/>
      <c r="KC229" s="531"/>
      <c r="KD229" s="531"/>
      <c r="KE229" s="531"/>
      <c r="KF229" s="531"/>
      <c r="KG229" s="531"/>
      <c r="KH229" s="531"/>
      <c r="KI229" s="531"/>
      <c r="KJ229" s="531"/>
      <c r="KK229" s="531"/>
      <c r="KL229" s="531"/>
      <c r="KM229" s="531"/>
      <c r="KN229" s="531"/>
      <c r="KO229" s="531"/>
      <c r="KP229" s="531"/>
      <c r="KQ229" s="531"/>
      <c r="KR229" s="531"/>
      <c r="KS229" s="531"/>
      <c r="KT229" s="531"/>
      <c r="KU229" s="531"/>
      <c r="KV229" s="531"/>
      <c r="KW229" s="531"/>
      <c r="KX229" s="531"/>
      <c r="KY229" s="531"/>
      <c r="KZ229" s="531"/>
      <c r="LA229" s="531"/>
      <c r="LB229" s="531"/>
      <c r="LC229" s="531"/>
      <c r="LD229" s="531"/>
      <c r="LE229" s="531"/>
      <c r="LF229" s="531"/>
      <c r="LG229" s="531"/>
      <c r="LH229" s="531"/>
      <c r="LI229" s="531"/>
      <c r="LJ229" s="531"/>
      <c r="LK229" s="531"/>
      <c r="LL229" s="531"/>
      <c r="LM229" s="531"/>
      <c r="LN229" s="531"/>
      <c r="LO229" s="531"/>
      <c r="LP229" s="531"/>
      <c r="LQ229" s="531"/>
      <c r="LR229" s="531"/>
      <c r="LS229" s="531"/>
      <c r="LT229" s="531"/>
      <c r="LU229" s="531"/>
      <c r="LV229" s="531"/>
      <c r="LW229" s="531"/>
      <c r="LX229" s="531"/>
      <c r="LY229" s="531"/>
      <c r="LZ229" s="531"/>
      <c r="MA229" s="531"/>
      <c r="MB229" s="531"/>
      <c r="MC229" s="531"/>
      <c r="MD229" s="531"/>
      <c r="ME229" s="531"/>
      <c r="MF229" s="531"/>
      <c r="MG229" s="531"/>
      <c r="MH229" s="531"/>
      <c r="MI229" s="531"/>
      <c r="MJ229" s="531"/>
      <c r="MK229" s="531"/>
      <c r="ML229" s="531"/>
      <c r="MM229" s="531"/>
      <c r="MN229" s="531"/>
      <c r="MO229" s="531"/>
      <c r="MP229" s="531"/>
      <c r="MQ229" s="531"/>
      <c r="MR229" s="531"/>
      <c r="MS229" s="531"/>
      <c r="MT229" s="531"/>
      <c r="MU229" s="531"/>
      <c r="MV229" s="531"/>
      <c r="MW229" s="531"/>
      <c r="MX229" s="531"/>
      <c r="MY229" s="531"/>
      <c r="MZ229" s="531"/>
      <c r="NA229" s="531"/>
      <c r="NB229" s="531"/>
      <c r="NC229" s="531"/>
      <c r="ND229" s="531"/>
      <c r="NE229" s="531"/>
      <c r="NF229" s="531"/>
      <c r="NG229" s="531"/>
      <c r="NH229" s="531"/>
      <c r="NI229" s="531"/>
      <c r="NJ229" s="531"/>
      <c r="NK229" s="531"/>
      <c r="NL229" s="531"/>
      <c r="NM229" s="531"/>
      <c r="NN229" s="531"/>
      <c r="NO229" s="531"/>
      <c r="NP229" s="531"/>
      <c r="NQ229" s="531"/>
      <c r="NR229" s="531"/>
      <c r="NS229" s="531"/>
      <c r="NT229" s="531"/>
      <c r="NU229" s="531"/>
      <c r="NV229" s="531"/>
      <c r="NW229" s="531"/>
      <c r="NX229" s="531"/>
      <c r="NY229" s="531"/>
      <c r="NZ229" s="531"/>
      <c r="OA229" s="531"/>
      <c r="OB229" s="531"/>
      <c r="OC229" s="531"/>
      <c r="OD229" s="531"/>
      <c r="OE229" s="531"/>
      <c r="OF229" s="531"/>
      <c r="OG229" s="531"/>
      <c r="OH229" s="531"/>
      <c r="OI229" s="531"/>
      <c r="OJ229" s="531"/>
      <c r="OK229" s="531"/>
      <c r="OL229" s="531"/>
      <c r="OM229" s="531"/>
      <c r="ON229" s="531"/>
      <c r="OO229" s="531"/>
      <c r="OP229" s="531"/>
      <c r="OQ229" s="531"/>
      <c r="OR229" s="531"/>
      <c r="OS229" s="531"/>
      <c r="OT229" s="531"/>
      <c r="OU229" s="531"/>
      <c r="OV229" s="531"/>
      <c r="OW229" s="531"/>
      <c r="OX229" s="531"/>
      <c r="OY229" s="531"/>
      <c r="OZ229" s="531"/>
      <c r="PA229" s="531"/>
      <c r="PB229" s="531"/>
      <c r="PC229" s="531"/>
      <c r="PD229" s="531"/>
      <c r="PE229" s="531"/>
      <c r="PF229" s="531"/>
      <c r="PG229" s="531"/>
      <c r="PH229" s="531"/>
      <c r="PI229" s="531"/>
      <c r="PJ229" s="531"/>
      <c r="PK229" s="531"/>
      <c r="PL229" s="531"/>
      <c r="PM229" s="531"/>
      <c r="PN229" s="531"/>
      <c r="PO229" s="531"/>
      <c r="PP229" s="531"/>
      <c r="PQ229" s="531"/>
      <c r="PR229" s="531"/>
      <c r="PS229" s="531"/>
      <c r="PT229" s="531"/>
      <c r="PU229" s="531"/>
      <c r="PV229" s="531"/>
      <c r="PW229" s="531"/>
      <c r="PX229" s="531"/>
      <c r="PY229" s="531"/>
      <c r="PZ229" s="531"/>
      <c r="QA229" s="531"/>
      <c r="QB229" s="531"/>
      <c r="QC229" s="531"/>
      <c r="QD229" s="531"/>
      <c r="QE229" s="531"/>
      <c r="QF229" s="531"/>
      <c r="QG229" s="531"/>
      <c r="QH229" s="531"/>
      <c r="QI229" s="531"/>
      <c r="QJ229" s="531"/>
      <c r="QK229" s="531"/>
      <c r="QL229" s="531"/>
      <c r="QM229" s="531"/>
      <c r="QN229" s="531"/>
      <c r="QO229" s="531"/>
      <c r="QP229" s="531"/>
      <c r="QQ229" s="531"/>
      <c r="QR229" s="531"/>
      <c r="QS229" s="531"/>
      <c r="QT229" s="531"/>
      <c r="QU229" s="531"/>
      <c r="QV229" s="531"/>
      <c r="QW229" s="531"/>
      <c r="QX229" s="531"/>
      <c r="QY229" s="531"/>
      <c r="QZ229" s="531"/>
      <c r="RA229" s="531"/>
      <c r="RB229" s="531"/>
      <c r="RC229" s="531"/>
      <c r="RD229" s="531"/>
      <c r="RE229" s="531"/>
      <c r="RF229" s="531"/>
      <c r="RG229" s="531"/>
      <c r="RH229" s="531"/>
      <c r="RI229" s="531"/>
      <c r="RJ229" s="531"/>
      <c r="RK229" s="531"/>
      <c r="RL229" s="531"/>
      <c r="RM229" s="531"/>
      <c r="RN229" s="531"/>
      <c r="RO229" s="531"/>
      <c r="RP229" s="531"/>
      <c r="RQ229" s="531"/>
      <c r="RR229" s="531"/>
      <c r="RS229" s="531"/>
      <c r="RT229" s="531"/>
      <c r="RU229" s="531"/>
      <c r="RV229" s="531"/>
      <c r="RW229" s="531"/>
      <c r="RX229" s="531"/>
      <c r="RY229" s="531"/>
      <c r="RZ229" s="531"/>
      <c r="SA229" s="531"/>
      <c r="SB229" s="531"/>
      <c r="SC229" s="531"/>
      <c r="SD229" s="531"/>
      <c r="SE229" s="531"/>
      <c r="SF229" s="531"/>
      <c r="SG229" s="531"/>
      <c r="SH229" s="531"/>
      <c r="SI229" s="531"/>
      <c r="SJ229" s="531"/>
      <c r="SK229" s="531"/>
      <c r="SL229" s="531"/>
      <c r="SM229" s="531"/>
      <c r="SN229" s="531"/>
      <c r="SO229" s="531"/>
      <c r="SP229" s="531"/>
      <c r="SQ229" s="531"/>
      <c r="SR229" s="531"/>
      <c r="SS229" s="531"/>
      <c r="ST229" s="531"/>
      <c r="SU229" s="531"/>
      <c r="SV229" s="531"/>
      <c r="SW229" s="531"/>
      <c r="SX229" s="531"/>
      <c r="SY229" s="531"/>
      <c r="SZ229" s="531"/>
      <c r="TA229" s="531"/>
      <c r="TB229" s="531"/>
      <c r="TC229" s="531"/>
      <c r="TD229" s="531"/>
      <c r="TE229" s="531"/>
      <c r="TF229" s="531"/>
      <c r="TG229" s="531"/>
      <c r="TH229" s="531"/>
      <c r="TI229" s="531"/>
      <c r="TJ229" s="531"/>
      <c r="TK229" s="531"/>
      <c r="TL229" s="531"/>
      <c r="TM229" s="531"/>
      <c r="TN229" s="531"/>
      <c r="TO229" s="531"/>
      <c r="TP229" s="531"/>
      <c r="TQ229" s="531"/>
      <c r="TR229" s="531"/>
      <c r="TS229" s="531"/>
      <c r="TT229" s="531"/>
      <c r="TU229" s="531"/>
      <c r="TV229" s="531"/>
      <c r="TW229" s="531"/>
      <c r="TX229" s="531"/>
      <c r="TY229" s="531"/>
      <c r="TZ229" s="531"/>
      <c r="UA229" s="531"/>
      <c r="UB229" s="531"/>
      <c r="UC229" s="531"/>
      <c r="UD229" s="531"/>
      <c r="UE229" s="531"/>
      <c r="UF229" s="531"/>
      <c r="UG229" s="531"/>
      <c r="UH229" s="531"/>
      <c r="UI229" s="531"/>
      <c r="UJ229" s="531"/>
      <c r="UK229" s="531"/>
      <c r="UL229" s="531"/>
      <c r="UM229" s="531"/>
      <c r="UN229" s="531"/>
      <c r="UO229" s="531"/>
      <c r="UP229" s="531"/>
      <c r="UQ229" s="531"/>
      <c r="UR229" s="531"/>
      <c r="US229" s="531"/>
      <c r="UT229" s="531"/>
      <c r="UU229" s="531"/>
      <c r="UV229" s="531"/>
      <c r="UW229" s="531"/>
      <c r="UX229" s="531"/>
      <c r="UY229" s="531"/>
      <c r="UZ229" s="531"/>
      <c r="VA229" s="531"/>
      <c r="VB229" s="531"/>
      <c r="VC229" s="531"/>
      <c r="VD229" s="531"/>
      <c r="VE229" s="531"/>
      <c r="VF229" s="531"/>
      <c r="VG229" s="531"/>
      <c r="VH229" s="531"/>
      <c r="VI229" s="531"/>
      <c r="VJ229" s="531"/>
      <c r="VK229" s="531"/>
      <c r="VL229" s="531"/>
      <c r="VM229" s="531"/>
      <c r="VN229" s="531"/>
      <c r="VO229" s="531"/>
      <c r="VP229" s="531"/>
      <c r="VQ229" s="531"/>
      <c r="VR229" s="531"/>
      <c r="VS229" s="531"/>
      <c r="VT229" s="531"/>
      <c r="VU229" s="531"/>
      <c r="VV229" s="531"/>
      <c r="VW229" s="531"/>
      <c r="VX229" s="531"/>
      <c r="VY229" s="531"/>
      <c r="VZ229" s="531"/>
      <c r="WA229" s="531"/>
      <c r="WB229" s="531"/>
      <c r="WC229" s="531"/>
      <c r="WD229" s="531"/>
      <c r="WE229" s="531"/>
      <c r="WF229" s="531"/>
      <c r="WG229" s="531"/>
      <c r="WH229" s="531"/>
      <c r="WI229" s="531"/>
      <c r="WJ229" s="531"/>
      <c r="WK229" s="531"/>
      <c r="WL229" s="531"/>
      <c r="WM229" s="531"/>
      <c r="WN229" s="531"/>
      <c r="WO229" s="531"/>
      <c r="WP229" s="531"/>
      <c r="WQ229" s="531"/>
      <c r="WR229" s="531"/>
      <c r="WS229" s="531"/>
      <c r="WT229" s="531"/>
      <c r="WU229" s="531"/>
      <c r="WV229" s="531"/>
      <c r="WW229" s="531"/>
      <c r="WX229" s="531"/>
      <c r="WY229" s="531"/>
      <c r="WZ229" s="531"/>
      <c r="XA229" s="531"/>
      <c r="XB229" s="531"/>
      <c r="XC229" s="531"/>
      <c r="XD229" s="531"/>
      <c r="XE229" s="531"/>
      <c r="XF229" s="531"/>
      <c r="XG229" s="531"/>
      <c r="XH229" s="531"/>
      <c r="XI229" s="531"/>
      <c r="XJ229" s="531"/>
      <c r="XK229" s="531"/>
      <c r="XL229" s="531"/>
      <c r="XM229" s="531"/>
      <c r="XN229" s="531"/>
      <c r="XO229" s="531"/>
      <c r="XP229" s="531"/>
      <c r="XQ229" s="531"/>
      <c r="XR229" s="531"/>
      <c r="XS229" s="531"/>
      <c r="XT229" s="531"/>
      <c r="XU229" s="531"/>
      <c r="XV229" s="531"/>
      <c r="XW229" s="531"/>
      <c r="XX229" s="531"/>
      <c r="XY229" s="531"/>
      <c r="XZ229" s="531"/>
      <c r="YA229" s="531"/>
      <c r="YB229" s="531"/>
      <c r="YC229" s="531"/>
      <c r="YD229" s="531"/>
      <c r="YE229" s="531"/>
      <c r="YF229" s="531"/>
      <c r="YG229" s="531"/>
      <c r="YH229" s="531"/>
      <c r="YI229" s="531"/>
      <c r="YJ229" s="531"/>
      <c r="YK229" s="531"/>
      <c r="YL229" s="531"/>
      <c r="YM229" s="531"/>
      <c r="YN229" s="531"/>
      <c r="YO229" s="531"/>
      <c r="YP229" s="531"/>
      <c r="YQ229" s="531"/>
      <c r="YR229" s="531"/>
      <c r="YS229" s="531"/>
      <c r="YT229" s="531"/>
      <c r="YU229" s="531"/>
      <c r="YV229" s="531"/>
      <c r="YW229" s="531"/>
      <c r="YX229" s="531"/>
      <c r="YY229" s="531"/>
      <c r="YZ229" s="531"/>
      <c r="ZA229" s="531"/>
      <c r="ZB229" s="531"/>
      <c r="ZC229" s="531"/>
      <c r="ZD229" s="531"/>
      <c r="ZE229" s="531"/>
      <c r="ZF229" s="531"/>
      <c r="ZG229" s="531"/>
      <c r="ZH229" s="531"/>
      <c r="ZI229" s="531"/>
      <c r="ZJ229" s="531"/>
      <c r="ZK229" s="531"/>
      <c r="ZL229" s="531"/>
      <c r="ZM229" s="531"/>
      <c r="ZN229" s="531"/>
      <c r="ZO229" s="531"/>
      <c r="ZP229" s="531"/>
      <c r="ZQ229" s="531"/>
      <c r="ZR229" s="531"/>
      <c r="ZS229" s="531"/>
      <c r="ZT229" s="531"/>
      <c r="ZU229" s="531"/>
      <c r="ZV229" s="531"/>
      <c r="ZW229" s="531"/>
      <c r="ZX229" s="531"/>
      <c r="ZY229" s="531"/>
      <c r="ZZ229" s="531"/>
      <c r="AAA229" s="531"/>
      <c r="AAB229" s="531"/>
      <c r="AAC229" s="531"/>
      <c r="AAD229" s="531"/>
      <c r="AAE229" s="531"/>
      <c r="AAF229" s="531"/>
      <c r="AAG229" s="531"/>
      <c r="AAH229" s="531"/>
      <c r="AAI229" s="531"/>
      <c r="AAJ229" s="531"/>
      <c r="AAK229" s="531"/>
      <c r="AAL229" s="531"/>
      <c r="AAM229" s="531"/>
      <c r="AAN229" s="531"/>
      <c r="AAO229" s="531"/>
      <c r="AAP229" s="531"/>
      <c r="AAQ229" s="531"/>
      <c r="AAR229" s="531"/>
      <c r="AAS229" s="531"/>
      <c r="AAT229" s="531"/>
      <c r="AAU229" s="531"/>
      <c r="AAV229" s="531"/>
      <c r="AAW229" s="531"/>
      <c r="AAX229" s="531"/>
      <c r="AAY229" s="531"/>
      <c r="AAZ229" s="531"/>
      <c r="ABA229" s="531"/>
      <c r="ABB229" s="531"/>
      <c r="ABC229" s="531"/>
      <c r="ABD229" s="531"/>
      <c r="ABE229" s="531"/>
      <c r="ABF229" s="531"/>
      <c r="ABG229" s="531"/>
      <c r="ABH229" s="531"/>
      <c r="ABI229" s="531"/>
      <c r="ABJ229" s="531"/>
      <c r="ABK229" s="531"/>
      <c r="ABL229" s="531"/>
      <c r="ABM229" s="531"/>
      <c r="ABN229" s="531"/>
      <c r="ABO229" s="531"/>
      <c r="ABP229" s="531"/>
      <c r="ABQ229" s="531"/>
      <c r="ABR229" s="531"/>
      <c r="ABS229" s="531"/>
      <c r="ABT229" s="531"/>
      <c r="ABU229" s="531"/>
      <c r="ABV229" s="531"/>
      <c r="ABW229" s="531"/>
      <c r="ABX229" s="531"/>
      <c r="ABY229" s="531"/>
      <c r="ABZ229" s="531"/>
      <c r="ACA229" s="531"/>
      <c r="ACB229" s="531"/>
      <c r="ACC229" s="531"/>
      <c r="ACD229" s="531"/>
      <c r="ACE229" s="531"/>
      <c r="ACF229" s="531"/>
      <c r="ACG229" s="531"/>
      <c r="ACH229" s="531"/>
      <c r="ACI229" s="531"/>
      <c r="ACJ229" s="531"/>
      <c r="ACK229" s="531"/>
      <c r="ACL229" s="531"/>
      <c r="ACM229" s="531"/>
      <c r="ACN229" s="531"/>
      <c r="ACO229" s="531"/>
      <c r="ACP229" s="531"/>
      <c r="ACQ229" s="531"/>
      <c r="ACR229" s="531"/>
      <c r="ACS229" s="531"/>
      <c r="ACT229" s="531"/>
      <c r="ACU229" s="531"/>
      <c r="ACV229" s="531"/>
      <c r="ACW229" s="531"/>
      <c r="ACX229" s="531"/>
      <c r="ACY229" s="531"/>
      <c r="ACZ229" s="531"/>
      <c r="ADA229" s="531"/>
      <c r="ADB229" s="531"/>
      <c r="ADC229" s="531"/>
      <c r="ADD229" s="531"/>
      <c r="ADE229" s="531"/>
      <c r="ADF229" s="531"/>
      <c r="ADG229" s="531"/>
      <c r="ADH229" s="531"/>
      <c r="ADI229" s="531"/>
      <c r="ADJ229" s="531"/>
      <c r="ADK229" s="531"/>
      <c r="ADL229" s="531"/>
      <c r="ADM229" s="531"/>
      <c r="ADN229" s="531"/>
      <c r="ADO229" s="531"/>
      <c r="ADP229" s="531"/>
      <c r="ADQ229" s="531"/>
      <c r="ADR229" s="531"/>
      <c r="ADS229" s="531"/>
      <c r="ADT229" s="531"/>
      <c r="ADU229" s="531"/>
      <c r="ADV229" s="531"/>
      <c r="ADW229" s="531"/>
      <c r="ADX229" s="531"/>
      <c r="ADY229" s="531"/>
      <c r="ADZ229" s="531"/>
      <c r="AEA229" s="531"/>
      <c r="AEB229" s="531"/>
      <c r="AEC229" s="531"/>
      <c r="AED229" s="531"/>
      <c r="AEE229" s="531"/>
      <c r="AEF229" s="531"/>
      <c r="AEG229" s="531"/>
      <c r="AEH229" s="531"/>
      <c r="AEI229" s="531"/>
      <c r="AEJ229" s="531"/>
      <c r="AEK229" s="531"/>
      <c r="AEL229" s="531"/>
      <c r="AEM229" s="531"/>
      <c r="AEN229" s="531"/>
      <c r="AEO229" s="531"/>
      <c r="AEP229" s="531"/>
      <c r="AEQ229" s="531"/>
      <c r="AER229" s="531"/>
      <c r="AES229" s="531"/>
      <c r="AET229" s="531"/>
      <c r="AEU229" s="531"/>
      <c r="AEV229" s="531"/>
      <c r="AEW229" s="531"/>
      <c r="AEX229" s="531"/>
      <c r="AEY229" s="531"/>
      <c r="AEZ229" s="531"/>
      <c r="AFA229" s="531"/>
      <c r="AFB229" s="531"/>
      <c r="AFC229" s="531"/>
      <c r="AFD229" s="531"/>
      <c r="AFE229" s="531"/>
      <c r="AFF229" s="531"/>
      <c r="AFG229" s="531"/>
      <c r="AFH229" s="531"/>
      <c r="AFI229" s="531"/>
      <c r="AFJ229" s="531"/>
      <c r="AFK229" s="531"/>
      <c r="AFL229" s="531"/>
      <c r="AFM229" s="531"/>
      <c r="AFN229" s="531"/>
      <c r="AFO229" s="531"/>
      <c r="AFP229" s="531"/>
      <c r="AFQ229" s="531"/>
      <c r="AFR229" s="531"/>
      <c r="AFS229" s="531"/>
      <c r="AFT229" s="531"/>
      <c r="AFU229" s="531"/>
      <c r="AFV229" s="531"/>
      <c r="AFW229" s="531"/>
      <c r="AFX229" s="531"/>
      <c r="AFY229" s="531"/>
      <c r="AFZ229" s="531"/>
      <c r="AGA229" s="531"/>
      <c r="AGB229" s="531"/>
      <c r="AGC229" s="531"/>
      <c r="AGD229" s="531"/>
      <c r="AGE229" s="531"/>
      <c r="AGF229" s="531"/>
      <c r="AGG229" s="531"/>
      <c r="AGH229" s="531"/>
      <c r="AGI229" s="531"/>
      <c r="AGJ229" s="531"/>
      <c r="AGK229" s="531"/>
      <c r="AGL229" s="531"/>
      <c r="AGM229" s="531"/>
      <c r="AGN229" s="531"/>
      <c r="AGO229" s="531"/>
      <c r="AGP229" s="531"/>
      <c r="AGQ229" s="531"/>
      <c r="AGR229" s="531"/>
      <c r="AGS229" s="531"/>
      <c r="AGT229" s="531"/>
      <c r="AGU229" s="531"/>
      <c r="AGV229" s="531"/>
      <c r="AGW229" s="531"/>
      <c r="AGX229" s="531"/>
      <c r="AGY229" s="531"/>
      <c r="AGZ229" s="531"/>
      <c r="AHA229" s="531"/>
      <c r="AHB229" s="531"/>
      <c r="AHC229" s="531"/>
      <c r="AHD229" s="531"/>
      <c r="AHE229" s="531"/>
      <c r="AHF229" s="531"/>
      <c r="AHG229" s="531"/>
      <c r="AHH229" s="531"/>
      <c r="AHI229" s="531"/>
      <c r="AHJ229" s="531"/>
      <c r="AHK229" s="531"/>
      <c r="AHL229" s="531"/>
      <c r="AHM229" s="531"/>
      <c r="AHN229" s="531"/>
      <c r="AHO229" s="531"/>
      <c r="AHP229" s="531"/>
      <c r="AHQ229" s="531"/>
      <c r="AHR229" s="531"/>
      <c r="AHS229" s="531"/>
      <c r="AHT229" s="531"/>
      <c r="AHU229" s="531"/>
      <c r="AHV229" s="531"/>
      <c r="AHW229" s="531"/>
      <c r="AHX229" s="531"/>
      <c r="AHY229" s="531"/>
      <c r="AHZ229" s="531"/>
      <c r="AIA229" s="531"/>
      <c r="AIB229" s="531"/>
      <c r="AIC229" s="531"/>
      <c r="AID229" s="531"/>
      <c r="AIE229" s="531"/>
      <c r="AIF229" s="531"/>
      <c r="AIG229" s="531"/>
      <c r="AIH229" s="531"/>
      <c r="AII229" s="531"/>
      <c r="AIJ229" s="531"/>
      <c r="AIK229" s="531"/>
      <c r="AIL229" s="531"/>
      <c r="AIM229" s="531"/>
      <c r="AIN229" s="531"/>
      <c r="AIO229" s="531"/>
      <c r="AIP229" s="531"/>
      <c r="AIQ229" s="531"/>
      <c r="AIR229" s="531"/>
      <c r="AIS229" s="531"/>
      <c r="AIT229" s="531"/>
      <c r="AIU229" s="531"/>
      <c r="AIV229" s="531"/>
      <c r="AIW229" s="531"/>
      <c r="AIX229" s="531"/>
      <c r="AIY229" s="531"/>
      <c r="AIZ229" s="531"/>
      <c r="AJA229" s="531"/>
      <c r="AJB229" s="531"/>
      <c r="AJC229" s="531"/>
      <c r="AJD229" s="531"/>
      <c r="AJE229" s="531"/>
      <c r="AJF229" s="531"/>
      <c r="AJG229" s="531"/>
      <c r="AJH229" s="531"/>
      <c r="AJI229" s="531"/>
      <c r="AJJ229" s="531"/>
      <c r="AJK229" s="531"/>
      <c r="AJL229" s="531"/>
      <c r="AJM229" s="531"/>
      <c r="AJN229" s="531"/>
      <c r="AJO229" s="531"/>
      <c r="AJP229" s="531"/>
      <c r="AJQ229" s="531"/>
      <c r="AJR229" s="531"/>
      <c r="AJS229" s="531"/>
      <c r="AJT229" s="531"/>
      <c r="AJU229" s="531"/>
      <c r="AJV229" s="531"/>
      <c r="AJW229" s="531"/>
      <c r="AJX229" s="531"/>
      <c r="AJY229" s="531"/>
      <c r="AJZ229" s="531"/>
      <c r="AKA229" s="531"/>
      <c r="AKB229" s="531"/>
      <c r="AKC229" s="531"/>
      <c r="AKD229" s="531"/>
      <c r="AKE229" s="531"/>
      <c r="AKF229" s="531"/>
      <c r="AKG229" s="531"/>
      <c r="AKH229" s="531"/>
      <c r="AKI229" s="531"/>
      <c r="AKJ229" s="531"/>
      <c r="AKK229" s="531"/>
      <c r="AKL229" s="531"/>
      <c r="AKM229" s="531"/>
      <c r="AKN229" s="531"/>
      <c r="AKO229" s="531"/>
      <c r="AKP229" s="531"/>
      <c r="AKQ229" s="531"/>
      <c r="AKR229" s="531"/>
      <c r="AKS229" s="531"/>
      <c r="AKT229" s="531"/>
      <c r="AKU229" s="531"/>
      <c r="AKV229" s="531"/>
      <c r="AKW229" s="531"/>
      <c r="AKX229" s="531"/>
      <c r="AKY229" s="531"/>
      <c r="AKZ229" s="531"/>
      <c r="ALA229" s="531"/>
      <c r="ALB229" s="531"/>
      <c r="ALC229" s="531"/>
      <c r="ALD229" s="531"/>
      <c r="ALE229" s="531"/>
      <c r="ALF229" s="531"/>
      <c r="ALG229" s="531"/>
      <c r="ALH229" s="531"/>
      <c r="ALI229" s="531"/>
      <c r="ALJ229" s="531"/>
      <c r="ALK229" s="531"/>
      <c r="ALL229" s="531"/>
      <c r="ALM229" s="531"/>
      <c r="ALN229" s="531"/>
      <c r="ALO229" s="531"/>
      <c r="ALP229" s="531"/>
      <c r="ALQ229" s="531"/>
      <c r="ALR229" s="531"/>
      <c r="ALS229" s="531"/>
      <c r="ALT229" s="531"/>
      <c r="ALU229" s="531"/>
      <c r="ALV229" s="531"/>
      <c r="ALW229" s="531"/>
      <c r="ALX229" s="531"/>
      <c r="ALY229" s="531"/>
      <c r="ALZ229" s="531"/>
      <c r="AMA229" s="531"/>
      <c r="AMB229" s="531"/>
      <c r="AMC229" s="531"/>
      <c r="AMD229" s="531"/>
      <c r="AME229" s="531"/>
      <c r="AMF229" s="531"/>
      <c r="AMG229" s="531"/>
      <c r="AMH229" s="531"/>
      <c r="AMI229" s="531"/>
      <c r="AMJ229" s="531"/>
      <c r="AMK229" s="531"/>
      <c r="AML229" s="531"/>
      <c r="AMM229" s="531"/>
      <c r="AMN229" s="531"/>
      <c r="AMO229" s="531"/>
      <c r="AMP229" s="531"/>
      <c r="AMQ229" s="531"/>
      <c r="AMR229" s="531"/>
      <c r="AMS229" s="531"/>
      <c r="AMT229" s="531"/>
      <c r="AMU229" s="531"/>
      <c r="AMV229" s="531"/>
      <c r="AMW229" s="531"/>
      <c r="AMX229" s="531"/>
      <c r="AMY229" s="531"/>
      <c r="AMZ229" s="531"/>
      <c r="ANA229" s="531"/>
      <c r="ANB229" s="531"/>
      <c r="ANC229" s="531"/>
      <c r="AND229" s="531"/>
      <c r="ANE229" s="531"/>
      <c r="ANF229" s="531"/>
      <c r="ANG229" s="531"/>
      <c r="ANH229" s="531"/>
      <c r="ANI229" s="531"/>
      <c r="ANJ229" s="531"/>
      <c r="ANK229" s="531"/>
      <c r="ANL229" s="531"/>
      <c r="ANM229" s="531"/>
      <c r="ANN229" s="531"/>
      <c r="ANO229" s="531"/>
      <c r="ANP229" s="531"/>
      <c r="ANQ229" s="531"/>
      <c r="ANR229" s="531"/>
      <c r="ANS229" s="531"/>
      <c r="ANT229" s="531"/>
      <c r="ANU229" s="531"/>
      <c r="ANV229" s="531"/>
      <c r="ANW229" s="531"/>
      <c r="ANX229" s="531"/>
      <c r="ANY229" s="531"/>
      <c r="ANZ229" s="531"/>
      <c r="AOA229" s="531"/>
      <c r="AOB229" s="531"/>
      <c r="AOC229" s="531"/>
      <c r="AOD229" s="531"/>
      <c r="AOE229" s="531"/>
      <c r="AOF229" s="531"/>
      <c r="AOG229" s="531"/>
      <c r="AOH229" s="531"/>
      <c r="AOI229" s="531"/>
      <c r="AOJ229" s="531"/>
      <c r="AOK229" s="531"/>
      <c r="AOL229" s="531"/>
      <c r="AOM229" s="531"/>
      <c r="AON229" s="531"/>
      <c r="AOO229" s="531"/>
      <c r="AOP229" s="531"/>
      <c r="AOQ229" s="531"/>
      <c r="AOR229" s="531"/>
      <c r="AOS229" s="531"/>
      <c r="AOT229" s="531"/>
      <c r="AOU229" s="531"/>
      <c r="AOV229" s="531"/>
      <c r="AOW229" s="531"/>
      <c r="AOX229" s="531"/>
      <c r="AOY229" s="531"/>
      <c r="AOZ229" s="531"/>
      <c r="APA229" s="531"/>
      <c r="APB229" s="531"/>
      <c r="APC229" s="531"/>
      <c r="APD229" s="531"/>
      <c r="APE229" s="531"/>
      <c r="APF229" s="531"/>
      <c r="APG229" s="531"/>
      <c r="APH229" s="531"/>
      <c r="API229" s="531"/>
      <c r="APJ229" s="531"/>
      <c r="APK229" s="531"/>
      <c r="APL229" s="531"/>
      <c r="APM229" s="531"/>
      <c r="APN229" s="531"/>
      <c r="APO229" s="531"/>
      <c r="APP229" s="531"/>
      <c r="APQ229" s="531"/>
      <c r="APR229" s="531"/>
      <c r="APS229" s="531"/>
      <c r="APT229" s="531"/>
      <c r="APU229" s="531"/>
      <c r="APV229" s="531"/>
      <c r="APW229" s="531"/>
      <c r="APX229" s="531"/>
      <c r="APY229" s="531"/>
      <c r="APZ229" s="531"/>
      <c r="AQA229" s="531"/>
      <c r="AQB229" s="531"/>
      <c r="AQC229" s="531"/>
      <c r="AQD229" s="531"/>
      <c r="AQE229" s="531"/>
      <c r="AQF229" s="531"/>
      <c r="AQG229" s="531"/>
      <c r="AQH229" s="531"/>
      <c r="AQI229" s="531"/>
      <c r="AQJ229" s="531"/>
      <c r="AQK229" s="531"/>
      <c r="AQL229" s="531"/>
      <c r="AQM229" s="531"/>
      <c r="AQN229" s="531"/>
      <c r="AQO229" s="531"/>
      <c r="AQP229" s="531"/>
      <c r="AQQ229" s="531"/>
      <c r="AQR229" s="531"/>
      <c r="AQS229" s="531"/>
      <c r="AQT229" s="531"/>
      <c r="AQU229" s="531"/>
      <c r="AQV229" s="531"/>
      <c r="AQW229" s="531"/>
      <c r="AQX229" s="531"/>
      <c r="AQY229" s="531"/>
      <c r="AQZ229" s="531"/>
      <c r="ARA229" s="531"/>
      <c r="ARB229" s="531"/>
      <c r="ARC229" s="531"/>
      <c r="ARD229" s="531"/>
      <c r="ARE229" s="531"/>
      <c r="ARF229" s="531"/>
      <c r="ARG229" s="531"/>
      <c r="ARH229" s="531"/>
      <c r="ARI229" s="531"/>
      <c r="ARJ229" s="531"/>
      <c r="ARK229" s="531"/>
      <c r="ARL229" s="531"/>
      <c r="ARM229" s="531"/>
      <c r="ARN229" s="531"/>
      <c r="ARO229" s="531"/>
      <c r="ARP229" s="531"/>
      <c r="ARQ229" s="531"/>
      <c r="ARR229" s="531"/>
      <c r="ARS229" s="531"/>
      <c r="ART229" s="531"/>
      <c r="ARU229" s="531"/>
      <c r="ARV229" s="531"/>
      <c r="ARW229" s="531"/>
      <c r="ARX229" s="531"/>
      <c r="ARY229" s="531"/>
      <c r="ARZ229" s="531"/>
      <c r="ASA229" s="531"/>
      <c r="ASB229" s="531"/>
      <c r="ASC229" s="531"/>
      <c r="ASD229" s="531"/>
      <c r="ASE229" s="531"/>
      <c r="ASF229" s="531"/>
      <c r="ASG229" s="531"/>
      <c r="ASH229" s="531"/>
      <c r="ASI229" s="531"/>
      <c r="ASJ229" s="531"/>
      <c r="ASK229" s="531"/>
      <c r="ASL229" s="531"/>
      <c r="ASM229" s="531"/>
      <c r="ASN229" s="531"/>
      <c r="ASO229" s="531"/>
      <c r="ASP229" s="531"/>
      <c r="ASQ229" s="531"/>
      <c r="ASR229" s="531"/>
      <c r="ASS229" s="531"/>
      <c r="AST229" s="531"/>
      <c r="ASU229" s="531"/>
      <c r="ASV229" s="531"/>
      <c r="ASW229" s="531"/>
      <c r="ASX229" s="531"/>
      <c r="ASY229" s="531"/>
      <c r="ASZ229" s="531"/>
      <c r="ATA229" s="531"/>
      <c r="ATB229" s="531"/>
      <c r="ATC229" s="531"/>
      <c r="ATD229" s="531"/>
      <c r="ATE229" s="531"/>
      <c r="ATF229" s="531"/>
      <c r="ATG229" s="531"/>
      <c r="ATH229" s="531"/>
      <c r="ATI229" s="531"/>
      <c r="ATJ229" s="531"/>
      <c r="ATK229" s="531"/>
      <c r="ATL229" s="531"/>
      <c r="ATM229" s="531"/>
      <c r="ATN229" s="531"/>
      <c r="ATO229" s="531"/>
      <c r="ATP229" s="531"/>
      <c r="ATQ229" s="531"/>
      <c r="ATR229" s="531"/>
      <c r="ATS229" s="531"/>
      <c r="ATT229" s="531"/>
      <c r="ATU229" s="531"/>
      <c r="ATV229" s="531"/>
      <c r="ATW229" s="531"/>
      <c r="ATX229" s="531"/>
      <c r="ATY229" s="531"/>
      <c r="ATZ229" s="531"/>
      <c r="AUA229" s="531"/>
      <c r="AUB229" s="531"/>
      <c r="AUC229" s="531"/>
      <c r="AUD229" s="531"/>
      <c r="AUE229" s="531"/>
      <c r="AUF229" s="531"/>
      <c r="AUG229" s="531"/>
      <c r="AUH229" s="531"/>
      <c r="AUI229" s="531"/>
      <c r="AUJ229" s="531"/>
      <c r="AUK229" s="531"/>
      <c r="AUL229" s="531"/>
      <c r="AUM229" s="531"/>
      <c r="AUN229" s="531"/>
      <c r="AUO229" s="531"/>
      <c r="AUP229" s="531"/>
      <c r="AUQ229" s="531"/>
      <c r="AUR229" s="531"/>
      <c r="AUS229" s="531"/>
      <c r="AUT229" s="531"/>
      <c r="AUU229" s="531"/>
      <c r="AUV229" s="531"/>
      <c r="AUW229" s="531"/>
      <c r="AUX229" s="531"/>
      <c r="AUY229" s="531"/>
      <c r="AUZ229" s="531"/>
      <c r="AVA229" s="531"/>
      <c r="AVB229" s="531"/>
      <c r="AVC229" s="531"/>
      <c r="AVD229" s="531"/>
      <c r="AVE229" s="531"/>
      <c r="AVF229" s="531"/>
      <c r="AVG229" s="531"/>
      <c r="AVH229" s="531"/>
      <c r="AVI229" s="531"/>
      <c r="AVJ229" s="531"/>
      <c r="AVK229" s="531"/>
      <c r="AVL229" s="531"/>
      <c r="AVM229" s="531"/>
      <c r="AVN229" s="531"/>
      <c r="AVO229" s="531"/>
      <c r="AVP229" s="531"/>
      <c r="AVQ229" s="531"/>
      <c r="AVR229" s="531"/>
      <c r="AVS229" s="531"/>
      <c r="AVT229" s="531"/>
      <c r="AVU229" s="531"/>
      <c r="AVV229" s="531"/>
      <c r="AVW229" s="531"/>
      <c r="AVX229" s="531"/>
      <c r="AVY229" s="531"/>
      <c r="AVZ229" s="531"/>
      <c r="AWA229" s="531"/>
      <c r="AWB229" s="531"/>
      <c r="AWC229" s="531"/>
      <c r="AWD229" s="531"/>
      <c r="AWE229" s="531"/>
      <c r="AWF229" s="531"/>
      <c r="AWG229" s="531"/>
      <c r="AWH229" s="531"/>
      <c r="AWI229" s="531"/>
      <c r="AWJ229" s="531"/>
      <c r="AWK229" s="531"/>
      <c r="AWL229" s="531"/>
      <c r="AWM229" s="531"/>
      <c r="AWN229" s="531"/>
      <c r="AWO229" s="531"/>
      <c r="AWP229" s="531"/>
      <c r="AWQ229" s="531"/>
      <c r="AWR229" s="531"/>
      <c r="AWS229" s="531"/>
      <c r="AWT229" s="531"/>
      <c r="AWU229" s="531"/>
      <c r="AWV229" s="531"/>
      <c r="AWW229" s="531"/>
      <c r="AWX229" s="531"/>
      <c r="AWY229" s="531"/>
      <c r="AWZ229" s="531"/>
      <c r="AXA229" s="531"/>
      <c r="AXB229" s="531"/>
      <c r="AXC229" s="531"/>
      <c r="AXD229" s="531"/>
      <c r="AXE229" s="531"/>
      <c r="AXF229" s="531"/>
      <c r="AXG229" s="531"/>
      <c r="AXH229" s="531"/>
      <c r="AXI229" s="531"/>
      <c r="AXJ229" s="531"/>
    </row>
    <row r="230" spans="1:1310" s="532" customFormat="1" ht="120.75" customHeight="1">
      <c r="A230" s="533"/>
      <c r="B230" s="543"/>
      <c r="C230" s="543"/>
      <c r="D230" s="543"/>
      <c r="E230" s="543"/>
      <c r="F230" s="544"/>
      <c r="G230" s="6092" t="s">
        <v>960</v>
      </c>
      <c r="H230" s="6092"/>
      <c r="I230" s="6092"/>
      <c r="J230" s="536"/>
      <c r="K230" s="545"/>
      <c r="L230" s="543"/>
      <c r="M230" s="543"/>
      <c r="N230" s="543"/>
      <c r="O230" s="543"/>
      <c r="P230" s="543"/>
      <c r="Q230" s="543"/>
      <c r="R230" s="529"/>
      <c r="S230" s="529"/>
      <c r="T230" s="529"/>
      <c r="U230" s="529"/>
      <c r="V230" s="529"/>
      <c r="W230" s="529"/>
      <c r="X230" s="529"/>
      <c r="Y230" s="529"/>
      <c r="Z230" s="529"/>
      <c r="AA230" s="529"/>
      <c r="AB230" s="529"/>
      <c r="AC230" s="529"/>
      <c r="AD230" s="530"/>
      <c r="AE230" s="530"/>
      <c r="AF230" s="530"/>
      <c r="AG230" s="530"/>
      <c r="AH230" s="530"/>
      <c r="AI230" s="530"/>
      <c r="AJ230" s="530"/>
      <c r="AK230" s="530"/>
      <c r="AL230" s="530"/>
      <c r="AM230" s="530"/>
      <c r="AN230" s="530"/>
      <c r="AO230" s="530"/>
      <c r="AP230" s="530"/>
      <c r="AQ230" s="530"/>
      <c r="AR230" s="530"/>
      <c r="AS230" s="530"/>
      <c r="AT230" s="530"/>
      <c r="AU230" s="530"/>
      <c r="AV230" s="531"/>
      <c r="AW230" s="531"/>
      <c r="AX230" s="531"/>
      <c r="AY230" s="531"/>
      <c r="AZ230" s="531"/>
      <c r="BA230" s="531"/>
      <c r="BB230" s="531"/>
      <c r="BC230" s="531"/>
      <c r="BD230" s="531"/>
      <c r="BE230" s="531"/>
      <c r="BF230" s="531"/>
      <c r="BG230" s="531"/>
      <c r="BH230" s="531"/>
      <c r="BI230" s="531"/>
      <c r="BJ230" s="531"/>
      <c r="BK230" s="531"/>
      <c r="BL230" s="531"/>
      <c r="BM230" s="531"/>
      <c r="BN230" s="531"/>
      <c r="BO230" s="531"/>
      <c r="BP230" s="531"/>
      <c r="BQ230" s="531"/>
      <c r="BR230" s="531"/>
      <c r="BS230" s="531"/>
      <c r="BT230" s="531"/>
      <c r="BU230" s="531"/>
      <c r="BV230" s="531"/>
      <c r="BW230" s="531"/>
      <c r="BX230" s="531"/>
      <c r="BY230" s="531"/>
      <c r="BZ230" s="531"/>
      <c r="CA230" s="531"/>
      <c r="CB230" s="531"/>
      <c r="CC230" s="531"/>
      <c r="CD230" s="531"/>
      <c r="CE230" s="531"/>
      <c r="CF230" s="531"/>
      <c r="CG230" s="531"/>
      <c r="CH230" s="531"/>
      <c r="CI230" s="531"/>
      <c r="CJ230" s="531"/>
      <c r="CK230" s="531"/>
      <c r="CL230" s="531"/>
      <c r="CM230" s="531"/>
      <c r="CN230" s="531"/>
      <c r="CO230" s="531"/>
      <c r="CP230" s="531"/>
      <c r="CQ230" s="531"/>
      <c r="CR230" s="531"/>
      <c r="CS230" s="531"/>
      <c r="CT230" s="531"/>
      <c r="CU230" s="531"/>
      <c r="CV230" s="531"/>
      <c r="CW230" s="531"/>
      <c r="CX230" s="531"/>
      <c r="CY230" s="531"/>
      <c r="CZ230" s="531"/>
      <c r="DA230" s="531"/>
      <c r="DB230" s="531"/>
      <c r="DC230" s="531"/>
      <c r="DD230" s="531"/>
      <c r="DE230" s="531"/>
      <c r="DF230" s="531"/>
      <c r="DG230" s="531"/>
      <c r="DH230" s="531"/>
      <c r="DI230" s="531"/>
      <c r="DJ230" s="531"/>
      <c r="DK230" s="531"/>
      <c r="DL230" s="531"/>
      <c r="DM230" s="531"/>
      <c r="DN230" s="531"/>
      <c r="DO230" s="531"/>
      <c r="DP230" s="531"/>
      <c r="DQ230" s="531"/>
      <c r="DR230" s="531"/>
      <c r="DS230" s="531"/>
      <c r="DT230" s="531"/>
      <c r="DU230" s="531"/>
      <c r="DV230" s="531"/>
      <c r="DW230" s="531"/>
      <c r="DX230" s="531"/>
      <c r="DY230" s="531"/>
      <c r="DZ230" s="531"/>
      <c r="EA230" s="531"/>
      <c r="EB230" s="531"/>
      <c r="EC230" s="531"/>
      <c r="ED230" s="531"/>
      <c r="EE230" s="531"/>
      <c r="EF230" s="531"/>
      <c r="EG230" s="531"/>
      <c r="EH230" s="531"/>
      <c r="EI230" s="531"/>
      <c r="EJ230" s="531"/>
      <c r="EK230" s="531"/>
      <c r="EL230" s="531"/>
      <c r="EM230" s="531"/>
      <c r="EN230" s="531"/>
      <c r="EO230" s="531"/>
      <c r="EP230" s="531"/>
      <c r="EQ230" s="531"/>
      <c r="ER230" s="531"/>
      <c r="ES230" s="531"/>
      <c r="ET230" s="531"/>
      <c r="EU230" s="531"/>
      <c r="EV230" s="531"/>
      <c r="EW230" s="531"/>
      <c r="EX230" s="531"/>
      <c r="EY230" s="531"/>
      <c r="EZ230" s="531"/>
      <c r="FA230" s="531"/>
      <c r="FB230" s="531"/>
      <c r="FC230" s="531"/>
      <c r="FD230" s="531"/>
      <c r="FE230" s="531"/>
      <c r="FF230" s="531"/>
      <c r="FG230" s="531"/>
      <c r="FH230" s="531"/>
      <c r="FI230" s="531"/>
      <c r="FJ230" s="531"/>
      <c r="FK230" s="531"/>
      <c r="FL230" s="531"/>
      <c r="FM230" s="531"/>
      <c r="FN230" s="531"/>
      <c r="FO230" s="531"/>
      <c r="FP230" s="531"/>
      <c r="FQ230" s="531"/>
      <c r="FR230" s="531"/>
      <c r="FS230" s="531"/>
      <c r="FT230" s="531"/>
      <c r="FU230" s="531"/>
      <c r="FV230" s="531"/>
      <c r="FW230" s="531"/>
      <c r="FX230" s="531"/>
      <c r="FY230" s="531"/>
      <c r="FZ230" s="531"/>
      <c r="GA230" s="531"/>
      <c r="GB230" s="531"/>
      <c r="GC230" s="531"/>
      <c r="GD230" s="531"/>
      <c r="GE230" s="531"/>
      <c r="GF230" s="531"/>
      <c r="GG230" s="531"/>
      <c r="GH230" s="531"/>
      <c r="GI230" s="531"/>
      <c r="GJ230" s="531"/>
      <c r="GK230" s="531"/>
      <c r="GL230" s="531"/>
      <c r="GM230" s="531"/>
      <c r="GN230" s="531"/>
      <c r="GO230" s="531"/>
      <c r="GP230" s="531"/>
      <c r="GQ230" s="531"/>
      <c r="GR230" s="531"/>
      <c r="GS230" s="531"/>
      <c r="GT230" s="531"/>
      <c r="GU230" s="531"/>
      <c r="GV230" s="531"/>
      <c r="GW230" s="531"/>
      <c r="GX230" s="531"/>
      <c r="GY230" s="531"/>
      <c r="GZ230" s="531"/>
      <c r="HA230" s="531"/>
      <c r="HB230" s="531"/>
      <c r="HC230" s="531"/>
      <c r="HD230" s="531"/>
      <c r="HE230" s="531"/>
      <c r="HF230" s="531"/>
      <c r="HG230" s="531"/>
      <c r="HH230" s="531"/>
      <c r="HI230" s="531"/>
      <c r="HJ230" s="531"/>
      <c r="HK230" s="531"/>
      <c r="HL230" s="531"/>
      <c r="HM230" s="531"/>
      <c r="HN230" s="531"/>
      <c r="HO230" s="531"/>
      <c r="HP230" s="531"/>
      <c r="HQ230" s="531"/>
      <c r="HR230" s="531"/>
      <c r="HS230" s="531"/>
      <c r="HT230" s="531"/>
      <c r="HU230" s="531"/>
      <c r="HV230" s="531"/>
      <c r="HW230" s="531"/>
      <c r="HX230" s="531"/>
      <c r="HY230" s="531"/>
      <c r="HZ230" s="531"/>
      <c r="IA230" s="531"/>
      <c r="IB230" s="531"/>
      <c r="IC230" s="531"/>
      <c r="ID230" s="531"/>
      <c r="IE230" s="531"/>
      <c r="IF230" s="531"/>
      <c r="IG230" s="531"/>
      <c r="IH230" s="531"/>
      <c r="II230" s="531"/>
      <c r="IJ230" s="531"/>
      <c r="IK230" s="531"/>
      <c r="IL230" s="531"/>
      <c r="IM230" s="531"/>
      <c r="IN230" s="531"/>
      <c r="IO230" s="531"/>
      <c r="IP230" s="531"/>
      <c r="IQ230" s="531"/>
      <c r="IR230" s="531"/>
      <c r="IS230" s="531"/>
      <c r="IT230" s="531"/>
      <c r="IU230" s="531"/>
      <c r="IV230" s="531"/>
      <c r="IW230" s="531"/>
      <c r="IX230" s="531"/>
      <c r="IY230" s="531"/>
      <c r="IZ230" s="531"/>
      <c r="JA230" s="531"/>
      <c r="JB230" s="531"/>
      <c r="JC230" s="531"/>
      <c r="JD230" s="531"/>
      <c r="JE230" s="531"/>
      <c r="JF230" s="531"/>
      <c r="JG230" s="531"/>
      <c r="JH230" s="531"/>
      <c r="JI230" s="531"/>
      <c r="JJ230" s="531"/>
      <c r="JK230" s="531"/>
      <c r="JL230" s="531"/>
      <c r="JM230" s="531"/>
      <c r="JN230" s="531"/>
      <c r="JO230" s="531"/>
      <c r="JP230" s="531"/>
      <c r="JQ230" s="531"/>
      <c r="JR230" s="531"/>
      <c r="JS230" s="531"/>
      <c r="JT230" s="531"/>
      <c r="JU230" s="531"/>
      <c r="JV230" s="531"/>
      <c r="JW230" s="531"/>
      <c r="JX230" s="531"/>
      <c r="JY230" s="531"/>
      <c r="JZ230" s="531"/>
      <c r="KA230" s="531"/>
      <c r="KB230" s="531"/>
      <c r="KC230" s="531"/>
      <c r="KD230" s="531"/>
      <c r="KE230" s="531"/>
      <c r="KF230" s="531"/>
      <c r="KG230" s="531"/>
      <c r="KH230" s="531"/>
      <c r="KI230" s="531"/>
      <c r="KJ230" s="531"/>
      <c r="KK230" s="531"/>
      <c r="KL230" s="531"/>
      <c r="KM230" s="531"/>
      <c r="KN230" s="531"/>
      <c r="KO230" s="531"/>
      <c r="KP230" s="531"/>
      <c r="KQ230" s="531"/>
      <c r="KR230" s="531"/>
      <c r="KS230" s="531"/>
      <c r="KT230" s="531"/>
      <c r="KU230" s="531"/>
      <c r="KV230" s="531"/>
      <c r="KW230" s="531"/>
      <c r="KX230" s="531"/>
      <c r="KY230" s="531"/>
      <c r="KZ230" s="531"/>
      <c r="LA230" s="531"/>
      <c r="LB230" s="531"/>
      <c r="LC230" s="531"/>
      <c r="LD230" s="531"/>
      <c r="LE230" s="531"/>
      <c r="LF230" s="531"/>
      <c r="LG230" s="531"/>
      <c r="LH230" s="531"/>
      <c r="LI230" s="531"/>
      <c r="LJ230" s="531"/>
      <c r="LK230" s="531"/>
      <c r="LL230" s="531"/>
      <c r="LM230" s="531"/>
      <c r="LN230" s="531"/>
      <c r="LO230" s="531"/>
      <c r="LP230" s="531"/>
      <c r="LQ230" s="531"/>
      <c r="LR230" s="531"/>
      <c r="LS230" s="531"/>
      <c r="LT230" s="531"/>
      <c r="LU230" s="531"/>
      <c r="LV230" s="531"/>
      <c r="LW230" s="531"/>
      <c r="LX230" s="531"/>
      <c r="LY230" s="531"/>
      <c r="LZ230" s="531"/>
      <c r="MA230" s="531"/>
      <c r="MB230" s="531"/>
      <c r="MC230" s="531"/>
      <c r="MD230" s="531"/>
      <c r="ME230" s="531"/>
      <c r="MF230" s="531"/>
      <c r="MG230" s="531"/>
      <c r="MH230" s="531"/>
      <c r="MI230" s="531"/>
      <c r="MJ230" s="531"/>
      <c r="MK230" s="531"/>
      <c r="ML230" s="531"/>
      <c r="MM230" s="531"/>
      <c r="MN230" s="531"/>
      <c r="MO230" s="531"/>
      <c r="MP230" s="531"/>
      <c r="MQ230" s="531"/>
      <c r="MR230" s="531"/>
      <c r="MS230" s="531"/>
      <c r="MT230" s="531"/>
      <c r="MU230" s="531"/>
      <c r="MV230" s="531"/>
      <c r="MW230" s="531"/>
      <c r="MX230" s="531"/>
      <c r="MY230" s="531"/>
      <c r="MZ230" s="531"/>
      <c r="NA230" s="531"/>
      <c r="NB230" s="531"/>
      <c r="NC230" s="531"/>
      <c r="ND230" s="531"/>
      <c r="NE230" s="531"/>
      <c r="NF230" s="531"/>
      <c r="NG230" s="531"/>
      <c r="NH230" s="531"/>
      <c r="NI230" s="531"/>
      <c r="NJ230" s="531"/>
      <c r="NK230" s="531"/>
      <c r="NL230" s="531"/>
      <c r="NM230" s="531"/>
      <c r="NN230" s="531"/>
      <c r="NO230" s="531"/>
      <c r="NP230" s="531"/>
      <c r="NQ230" s="531"/>
      <c r="NR230" s="531"/>
      <c r="NS230" s="531"/>
      <c r="NT230" s="531"/>
      <c r="NU230" s="531"/>
      <c r="NV230" s="531"/>
      <c r="NW230" s="531"/>
      <c r="NX230" s="531"/>
      <c r="NY230" s="531"/>
      <c r="NZ230" s="531"/>
      <c r="OA230" s="531"/>
      <c r="OB230" s="531"/>
      <c r="OC230" s="531"/>
      <c r="OD230" s="531"/>
      <c r="OE230" s="531"/>
      <c r="OF230" s="531"/>
      <c r="OG230" s="531"/>
      <c r="OH230" s="531"/>
      <c r="OI230" s="531"/>
      <c r="OJ230" s="531"/>
      <c r="OK230" s="531"/>
      <c r="OL230" s="531"/>
      <c r="OM230" s="531"/>
      <c r="ON230" s="531"/>
      <c r="OO230" s="531"/>
      <c r="OP230" s="531"/>
      <c r="OQ230" s="531"/>
      <c r="OR230" s="531"/>
      <c r="OS230" s="531"/>
      <c r="OT230" s="531"/>
      <c r="OU230" s="531"/>
      <c r="OV230" s="531"/>
      <c r="OW230" s="531"/>
      <c r="OX230" s="531"/>
      <c r="OY230" s="531"/>
      <c r="OZ230" s="531"/>
      <c r="PA230" s="531"/>
      <c r="PB230" s="531"/>
      <c r="PC230" s="531"/>
      <c r="PD230" s="531"/>
      <c r="PE230" s="531"/>
      <c r="PF230" s="531"/>
      <c r="PG230" s="531"/>
      <c r="PH230" s="531"/>
      <c r="PI230" s="531"/>
      <c r="PJ230" s="531"/>
      <c r="PK230" s="531"/>
      <c r="PL230" s="531"/>
      <c r="PM230" s="531"/>
      <c r="PN230" s="531"/>
      <c r="PO230" s="531"/>
      <c r="PP230" s="531"/>
      <c r="PQ230" s="531"/>
      <c r="PR230" s="531"/>
      <c r="PS230" s="531"/>
      <c r="PT230" s="531"/>
      <c r="PU230" s="531"/>
      <c r="PV230" s="531"/>
      <c r="PW230" s="531"/>
      <c r="PX230" s="531"/>
      <c r="PY230" s="531"/>
      <c r="PZ230" s="531"/>
      <c r="QA230" s="531"/>
      <c r="QB230" s="531"/>
      <c r="QC230" s="531"/>
      <c r="QD230" s="531"/>
      <c r="QE230" s="531"/>
      <c r="QF230" s="531"/>
      <c r="QG230" s="531"/>
      <c r="QH230" s="531"/>
      <c r="QI230" s="531"/>
      <c r="QJ230" s="531"/>
      <c r="QK230" s="531"/>
      <c r="QL230" s="531"/>
      <c r="QM230" s="531"/>
      <c r="QN230" s="531"/>
      <c r="QO230" s="531"/>
      <c r="QP230" s="531"/>
      <c r="QQ230" s="531"/>
      <c r="QR230" s="531"/>
      <c r="QS230" s="531"/>
      <c r="QT230" s="531"/>
      <c r="QU230" s="531"/>
      <c r="QV230" s="531"/>
      <c r="QW230" s="531"/>
      <c r="QX230" s="531"/>
      <c r="QY230" s="531"/>
      <c r="QZ230" s="531"/>
      <c r="RA230" s="531"/>
      <c r="RB230" s="531"/>
      <c r="RC230" s="531"/>
      <c r="RD230" s="531"/>
      <c r="RE230" s="531"/>
      <c r="RF230" s="531"/>
      <c r="RG230" s="531"/>
      <c r="RH230" s="531"/>
      <c r="RI230" s="531"/>
      <c r="RJ230" s="531"/>
      <c r="RK230" s="531"/>
      <c r="RL230" s="531"/>
      <c r="RM230" s="531"/>
      <c r="RN230" s="531"/>
      <c r="RO230" s="531"/>
      <c r="RP230" s="531"/>
      <c r="RQ230" s="531"/>
      <c r="RR230" s="531"/>
      <c r="RS230" s="531"/>
      <c r="RT230" s="531"/>
      <c r="RU230" s="531"/>
      <c r="RV230" s="531"/>
      <c r="RW230" s="531"/>
      <c r="RX230" s="531"/>
      <c r="RY230" s="531"/>
      <c r="RZ230" s="531"/>
      <c r="SA230" s="531"/>
      <c r="SB230" s="531"/>
      <c r="SC230" s="531"/>
      <c r="SD230" s="531"/>
      <c r="SE230" s="531"/>
      <c r="SF230" s="531"/>
      <c r="SG230" s="531"/>
      <c r="SH230" s="531"/>
      <c r="SI230" s="531"/>
      <c r="SJ230" s="531"/>
      <c r="SK230" s="531"/>
      <c r="SL230" s="531"/>
      <c r="SM230" s="531"/>
      <c r="SN230" s="531"/>
      <c r="SO230" s="531"/>
      <c r="SP230" s="531"/>
      <c r="SQ230" s="531"/>
      <c r="SR230" s="531"/>
      <c r="SS230" s="531"/>
      <c r="ST230" s="531"/>
      <c r="SU230" s="531"/>
      <c r="SV230" s="531"/>
      <c r="SW230" s="531"/>
      <c r="SX230" s="531"/>
      <c r="SY230" s="531"/>
      <c r="SZ230" s="531"/>
      <c r="TA230" s="531"/>
      <c r="TB230" s="531"/>
      <c r="TC230" s="531"/>
      <c r="TD230" s="531"/>
      <c r="TE230" s="531"/>
      <c r="TF230" s="531"/>
      <c r="TG230" s="531"/>
      <c r="TH230" s="531"/>
      <c r="TI230" s="531"/>
      <c r="TJ230" s="531"/>
      <c r="TK230" s="531"/>
      <c r="TL230" s="531"/>
      <c r="TM230" s="531"/>
      <c r="TN230" s="531"/>
      <c r="TO230" s="531"/>
      <c r="TP230" s="531"/>
      <c r="TQ230" s="531"/>
      <c r="TR230" s="531"/>
      <c r="TS230" s="531"/>
      <c r="TT230" s="531"/>
      <c r="TU230" s="531"/>
      <c r="TV230" s="531"/>
      <c r="TW230" s="531"/>
      <c r="TX230" s="531"/>
      <c r="TY230" s="531"/>
      <c r="TZ230" s="531"/>
      <c r="UA230" s="531"/>
      <c r="UB230" s="531"/>
      <c r="UC230" s="531"/>
      <c r="UD230" s="531"/>
      <c r="UE230" s="531"/>
      <c r="UF230" s="531"/>
      <c r="UG230" s="531"/>
      <c r="UH230" s="531"/>
      <c r="UI230" s="531"/>
      <c r="UJ230" s="531"/>
      <c r="UK230" s="531"/>
      <c r="UL230" s="531"/>
      <c r="UM230" s="531"/>
      <c r="UN230" s="531"/>
      <c r="UO230" s="531"/>
      <c r="UP230" s="531"/>
      <c r="UQ230" s="531"/>
      <c r="UR230" s="531"/>
      <c r="US230" s="531"/>
      <c r="UT230" s="531"/>
      <c r="UU230" s="531"/>
      <c r="UV230" s="531"/>
      <c r="UW230" s="531"/>
      <c r="UX230" s="531"/>
      <c r="UY230" s="531"/>
      <c r="UZ230" s="531"/>
      <c r="VA230" s="531"/>
      <c r="VB230" s="531"/>
      <c r="VC230" s="531"/>
      <c r="VD230" s="531"/>
      <c r="VE230" s="531"/>
      <c r="VF230" s="531"/>
      <c r="VG230" s="531"/>
      <c r="VH230" s="531"/>
      <c r="VI230" s="531"/>
      <c r="VJ230" s="531"/>
      <c r="VK230" s="531"/>
      <c r="VL230" s="531"/>
      <c r="VM230" s="531"/>
      <c r="VN230" s="531"/>
      <c r="VO230" s="531"/>
      <c r="VP230" s="531"/>
      <c r="VQ230" s="531"/>
      <c r="VR230" s="531"/>
      <c r="VS230" s="531"/>
      <c r="VT230" s="531"/>
      <c r="VU230" s="531"/>
      <c r="VV230" s="531"/>
      <c r="VW230" s="531"/>
      <c r="VX230" s="531"/>
      <c r="VY230" s="531"/>
      <c r="VZ230" s="531"/>
      <c r="WA230" s="531"/>
      <c r="WB230" s="531"/>
      <c r="WC230" s="531"/>
      <c r="WD230" s="531"/>
      <c r="WE230" s="531"/>
      <c r="WF230" s="531"/>
      <c r="WG230" s="531"/>
      <c r="WH230" s="531"/>
      <c r="WI230" s="531"/>
      <c r="WJ230" s="531"/>
      <c r="WK230" s="531"/>
      <c r="WL230" s="531"/>
      <c r="WM230" s="531"/>
      <c r="WN230" s="531"/>
      <c r="WO230" s="531"/>
      <c r="WP230" s="531"/>
      <c r="WQ230" s="531"/>
      <c r="WR230" s="531"/>
      <c r="WS230" s="531"/>
      <c r="WT230" s="531"/>
      <c r="WU230" s="531"/>
      <c r="WV230" s="531"/>
      <c r="WW230" s="531"/>
      <c r="WX230" s="531"/>
      <c r="WY230" s="531"/>
      <c r="WZ230" s="531"/>
      <c r="XA230" s="531"/>
      <c r="XB230" s="531"/>
      <c r="XC230" s="531"/>
      <c r="XD230" s="531"/>
      <c r="XE230" s="531"/>
      <c r="XF230" s="531"/>
      <c r="XG230" s="531"/>
      <c r="XH230" s="531"/>
      <c r="XI230" s="531"/>
      <c r="XJ230" s="531"/>
      <c r="XK230" s="531"/>
      <c r="XL230" s="531"/>
      <c r="XM230" s="531"/>
      <c r="XN230" s="531"/>
      <c r="XO230" s="531"/>
      <c r="XP230" s="531"/>
      <c r="XQ230" s="531"/>
      <c r="XR230" s="531"/>
      <c r="XS230" s="531"/>
      <c r="XT230" s="531"/>
      <c r="XU230" s="531"/>
      <c r="XV230" s="531"/>
      <c r="XW230" s="531"/>
      <c r="XX230" s="531"/>
      <c r="XY230" s="531"/>
      <c r="XZ230" s="531"/>
      <c r="YA230" s="531"/>
      <c r="YB230" s="531"/>
      <c r="YC230" s="531"/>
      <c r="YD230" s="531"/>
      <c r="YE230" s="531"/>
      <c r="YF230" s="531"/>
      <c r="YG230" s="531"/>
      <c r="YH230" s="531"/>
      <c r="YI230" s="531"/>
      <c r="YJ230" s="531"/>
      <c r="YK230" s="531"/>
      <c r="YL230" s="531"/>
      <c r="YM230" s="531"/>
      <c r="YN230" s="531"/>
      <c r="YO230" s="531"/>
      <c r="YP230" s="531"/>
      <c r="YQ230" s="531"/>
      <c r="YR230" s="531"/>
      <c r="YS230" s="531"/>
      <c r="YT230" s="531"/>
      <c r="YU230" s="531"/>
      <c r="YV230" s="531"/>
      <c r="YW230" s="531"/>
      <c r="YX230" s="531"/>
      <c r="YY230" s="531"/>
      <c r="YZ230" s="531"/>
      <c r="ZA230" s="531"/>
      <c r="ZB230" s="531"/>
      <c r="ZC230" s="531"/>
      <c r="ZD230" s="531"/>
      <c r="ZE230" s="531"/>
      <c r="ZF230" s="531"/>
      <c r="ZG230" s="531"/>
      <c r="ZH230" s="531"/>
      <c r="ZI230" s="531"/>
      <c r="ZJ230" s="531"/>
      <c r="ZK230" s="531"/>
      <c r="ZL230" s="531"/>
      <c r="ZM230" s="531"/>
      <c r="ZN230" s="531"/>
      <c r="ZO230" s="531"/>
      <c r="ZP230" s="531"/>
      <c r="ZQ230" s="531"/>
      <c r="ZR230" s="531"/>
      <c r="ZS230" s="531"/>
      <c r="ZT230" s="531"/>
      <c r="ZU230" s="531"/>
      <c r="ZV230" s="531"/>
      <c r="ZW230" s="531"/>
      <c r="ZX230" s="531"/>
      <c r="ZY230" s="531"/>
      <c r="ZZ230" s="531"/>
      <c r="AAA230" s="531"/>
      <c r="AAB230" s="531"/>
      <c r="AAC230" s="531"/>
      <c r="AAD230" s="531"/>
      <c r="AAE230" s="531"/>
      <c r="AAF230" s="531"/>
      <c r="AAG230" s="531"/>
      <c r="AAH230" s="531"/>
      <c r="AAI230" s="531"/>
      <c r="AAJ230" s="531"/>
      <c r="AAK230" s="531"/>
      <c r="AAL230" s="531"/>
      <c r="AAM230" s="531"/>
      <c r="AAN230" s="531"/>
      <c r="AAO230" s="531"/>
      <c r="AAP230" s="531"/>
      <c r="AAQ230" s="531"/>
      <c r="AAR230" s="531"/>
      <c r="AAS230" s="531"/>
      <c r="AAT230" s="531"/>
      <c r="AAU230" s="531"/>
      <c r="AAV230" s="531"/>
      <c r="AAW230" s="531"/>
      <c r="AAX230" s="531"/>
      <c r="AAY230" s="531"/>
      <c r="AAZ230" s="531"/>
      <c r="ABA230" s="531"/>
      <c r="ABB230" s="531"/>
      <c r="ABC230" s="531"/>
      <c r="ABD230" s="531"/>
      <c r="ABE230" s="531"/>
      <c r="ABF230" s="531"/>
      <c r="ABG230" s="531"/>
      <c r="ABH230" s="531"/>
      <c r="ABI230" s="531"/>
      <c r="ABJ230" s="531"/>
      <c r="ABK230" s="531"/>
      <c r="ABL230" s="531"/>
      <c r="ABM230" s="531"/>
      <c r="ABN230" s="531"/>
      <c r="ABO230" s="531"/>
      <c r="ABP230" s="531"/>
      <c r="ABQ230" s="531"/>
      <c r="ABR230" s="531"/>
      <c r="ABS230" s="531"/>
      <c r="ABT230" s="531"/>
      <c r="ABU230" s="531"/>
      <c r="ABV230" s="531"/>
      <c r="ABW230" s="531"/>
      <c r="ABX230" s="531"/>
      <c r="ABY230" s="531"/>
      <c r="ABZ230" s="531"/>
      <c r="ACA230" s="531"/>
      <c r="ACB230" s="531"/>
      <c r="ACC230" s="531"/>
      <c r="ACD230" s="531"/>
      <c r="ACE230" s="531"/>
      <c r="ACF230" s="531"/>
      <c r="ACG230" s="531"/>
      <c r="ACH230" s="531"/>
      <c r="ACI230" s="531"/>
      <c r="ACJ230" s="531"/>
      <c r="ACK230" s="531"/>
      <c r="ACL230" s="531"/>
      <c r="ACM230" s="531"/>
      <c r="ACN230" s="531"/>
      <c r="ACO230" s="531"/>
      <c r="ACP230" s="531"/>
      <c r="ACQ230" s="531"/>
      <c r="ACR230" s="531"/>
      <c r="ACS230" s="531"/>
      <c r="ACT230" s="531"/>
      <c r="ACU230" s="531"/>
      <c r="ACV230" s="531"/>
      <c r="ACW230" s="531"/>
      <c r="ACX230" s="531"/>
      <c r="ACY230" s="531"/>
      <c r="ACZ230" s="531"/>
      <c r="ADA230" s="531"/>
      <c r="ADB230" s="531"/>
      <c r="ADC230" s="531"/>
      <c r="ADD230" s="531"/>
      <c r="ADE230" s="531"/>
      <c r="ADF230" s="531"/>
      <c r="ADG230" s="531"/>
      <c r="ADH230" s="531"/>
      <c r="ADI230" s="531"/>
      <c r="ADJ230" s="531"/>
      <c r="ADK230" s="531"/>
      <c r="ADL230" s="531"/>
      <c r="ADM230" s="531"/>
      <c r="ADN230" s="531"/>
      <c r="ADO230" s="531"/>
      <c r="ADP230" s="531"/>
      <c r="ADQ230" s="531"/>
      <c r="ADR230" s="531"/>
      <c r="ADS230" s="531"/>
      <c r="ADT230" s="531"/>
      <c r="ADU230" s="531"/>
      <c r="ADV230" s="531"/>
      <c r="ADW230" s="531"/>
      <c r="ADX230" s="531"/>
      <c r="ADY230" s="531"/>
      <c r="ADZ230" s="531"/>
      <c r="AEA230" s="531"/>
      <c r="AEB230" s="531"/>
      <c r="AEC230" s="531"/>
      <c r="AED230" s="531"/>
      <c r="AEE230" s="531"/>
      <c r="AEF230" s="531"/>
      <c r="AEG230" s="531"/>
      <c r="AEH230" s="531"/>
      <c r="AEI230" s="531"/>
      <c r="AEJ230" s="531"/>
      <c r="AEK230" s="531"/>
      <c r="AEL230" s="531"/>
      <c r="AEM230" s="531"/>
      <c r="AEN230" s="531"/>
      <c r="AEO230" s="531"/>
      <c r="AEP230" s="531"/>
      <c r="AEQ230" s="531"/>
      <c r="AER230" s="531"/>
      <c r="AES230" s="531"/>
      <c r="AET230" s="531"/>
      <c r="AEU230" s="531"/>
      <c r="AEV230" s="531"/>
      <c r="AEW230" s="531"/>
      <c r="AEX230" s="531"/>
      <c r="AEY230" s="531"/>
      <c r="AEZ230" s="531"/>
      <c r="AFA230" s="531"/>
      <c r="AFB230" s="531"/>
      <c r="AFC230" s="531"/>
      <c r="AFD230" s="531"/>
      <c r="AFE230" s="531"/>
      <c r="AFF230" s="531"/>
      <c r="AFG230" s="531"/>
      <c r="AFH230" s="531"/>
      <c r="AFI230" s="531"/>
      <c r="AFJ230" s="531"/>
      <c r="AFK230" s="531"/>
      <c r="AFL230" s="531"/>
      <c r="AFM230" s="531"/>
      <c r="AFN230" s="531"/>
      <c r="AFO230" s="531"/>
      <c r="AFP230" s="531"/>
      <c r="AFQ230" s="531"/>
      <c r="AFR230" s="531"/>
      <c r="AFS230" s="531"/>
      <c r="AFT230" s="531"/>
      <c r="AFU230" s="531"/>
      <c r="AFV230" s="531"/>
      <c r="AFW230" s="531"/>
      <c r="AFX230" s="531"/>
      <c r="AFY230" s="531"/>
      <c r="AFZ230" s="531"/>
      <c r="AGA230" s="531"/>
      <c r="AGB230" s="531"/>
      <c r="AGC230" s="531"/>
      <c r="AGD230" s="531"/>
      <c r="AGE230" s="531"/>
      <c r="AGF230" s="531"/>
      <c r="AGG230" s="531"/>
      <c r="AGH230" s="531"/>
      <c r="AGI230" s="531"/>
      <c r="AGJ230" s="531"/>
      <c r="AGK230" s="531"/>
      <c r="AGL230" s="531"/>
      <c r="AGM230" s="531"/>
      <c r="AGN230" s="531"/>
      <c r="AGO230" s="531"/>
      <c r="AGP230" s="531"/>
      <c r="AGQ230" s="531"/>
      <c r="AGR230" s="531"/>
      <c r="AGS230" s="531"/>
      <c r="AGT230" s="531"/>
      <c r="AGU230" s="531"/>
      <c r="AGV230" s="531"/>
      <c r="AGW230" s="531"/>
      <c r="AGX230" s="531"/>
      <c r="AGY230" s="531"/>
      <c r="AGZ230" s="531"/>
      <c r="AHA230" s="531"/>
      <c r="AHB230" s="531"/>
      <c r="AHC230" s="531"/>
      <c r="AHD230" s="531"/>
      <c r="AHE230" s="531"/>
      <c r="AHF230" s="531"/>
      <c r="AHG230" s="531"/>
      <c r="AHH230" s="531"/>
      <c r="AHI230" s="531"/>
      <c r="AHJ230" s="531"/>
      <c r="AHK230" s="531"/>
      <c r="AHL230" s="531"/>
      <c r="AHM230" s="531"/>
      <c r="AHN230" s="531"/>
      <c r="AHO230" s="531"/>
      <c r="AHP230" s="531"/>
      <c r="AHQ230" s="531"/>
      <c r="AHR230" s="531"/>
      <c r="AHS230" s="531"/>
      <c r="AHT230" s="531"/>
      <c r="AHU230" s="531"/>
      <c r="AHV230" s="531"/>
      <c r="AHW230" s="531"/>
      <c r="AHX230" s="531"/>
      <c r="AHY230" s="531"/>
      <c r="AHZ230" s="531"/>
      <c r="AIA230" s="531"/>
      <c r="AIB230" s="531"/>
      <c r="AIC230" s="531"/>
      <c r="AID230" s="531"/>
      <c r="AIE230" s="531"/>
      <c r="AIF230" s="531"/>
      <c r="AIG230" s="531"/>
      <c r="AIH230" s="531"/>
      <c r="AII230" s="531"/>
      <c r="AIJ230" s="531"/>
      <c r="AIK230" s="531"/>
      <c r="AIL230" s="531"/>
      <c r="AIM230" s="531"/>
      <c r="AIN230" s="531"/>
      <c r="AIO230" s="531"/>
      <c r="AIP230" s="531"/>
      <c r="AIQ230" s="531"/>
      <c r="AIR230" s="531"/>
      <c r="AIS230" s="531"/>
      <c r="AIT230" s="531"/>
      <c r="AIU230" s="531"/>
      <c r="AIV230" s="531"/>
      <c r="AIW230" s="531"/>
      <c r="AIX230" s="531"/>
      <c r="AIY230" s="531"/>
      <c r="AIZ230" s="531"/>
      <c r="AJA230" s="531"/>
      <c r="AJB230" s="531"/>
      <c r="AJC230" s="531"/>
      <c r="AJD230" s="531"/>
      <c r="AJE230" s="531"/>
      <c r="AJF230" s="531"/>
      <c r="AJG230" s="531"/>
      <c r="AJH230" s="531"/>
      <c r="AJI230" s="531"/>
      <c r="AJJ230" s="531"/>
      <c r="AJK230" s="531"/>
      <c r="AJL230" s="531"/>
      <c r="AJM230" s="531"/>
      <c r="AJN230" s="531"/>
      <c r="AJO230" s="531"/>
      <c r="AJP230" s="531"/>
      <c r="AJQ230" s="531"/>
      <c r="AJR230" s="531"/>
      <c r="AJS230" s="531"/>
      <c r="AJT230" s="531"/>
      <c r="AJU230" s="531"/>
      <c r="AJV230" s="531"/>
      <c r="AJW230" s="531"/>
      <c r="AJX230" s="531"/>
      <c r="AJY230" s="531"/>
      <c r="AJZ230" s="531"/>
      <c r="AKA230" s="531"/>
      <c r="AKB230" s="531"/>
      <c r="AKC230" s="531"/>
      <c r="AKD230" s="531"/>
      <c r="AKE230" s="531"/>
      <c r="AKF230" s="531"/>
      <c r="AKG230" s="531"/>
      <c r="AKH230" s="531"/>
      <c r="AKI230" s="531"/>
      <c r="AKJ230" s="531"/>
      <c r="AKK230" s="531"/>
      <c r="AKL230" s="531"/>
      <c r="AKM230" s="531"/>
      <c r="AKN230" s="531"/>
      <c r="AKO230" s="531"/>
      <c r="AKP230" s="531"/>
      <c r="AKQ230" s="531"/>
      <c r="AKR230" s="531"/>
      <c r="AKS230" s="531"/>
      <c r="AKT230" s="531"/>
      <c r="AKU230" s="531"/>
      <c r="AKV230" s="531"/>
      <c r="AKW230" s="531"/>
      <c r="AKX230" s="531"/>
      <c r="AKY230" s="531"/>
      <c r="AKZ230" s="531"/>
      <c r="ALA230" s="531"/>
      <c r="ALB230" s="531"/>
      <c r="ALC230" s="531"/>
      <c r="ALD230" s="531"/>
      <c r="ALE230" s="531"/>
      <c r="ALF230" s="531"/>
      <c r="ALG230" s="531"/>
      <c r="ALH230" s="531"/>
      <c r="ALI230" s="531"/>
      <c r="ALJ230" s="531"/>
      <c r="ALK230" s="531"/>
      <c r="ALL230" s="531"/>
      <c r="ALM230" s="531"/>
      <c r="ALN230" s="531"/>
      <c r="ALO230" s="531"/>
      <c r="ALP230" s="531"/>
      <c r="ALQ230" s="531"/>
      <c r="ALR230" s="531"/>
      <c r="ALS230" s="531"/>
      <c r="ALT230" s="531"/>
      <c r="ALU230" s="531"/>
      <c r="ALV230" s="531"/>
      <c r="ALW230" s="531"/>
      <c r="ALX230" s="531"/>
      <c r="ALY230" s="531"/>
      <c r="ALZ230" s="531"/>
      <c r="AMA230" s="531"/>
      <c r="AMB230" s="531"/>
      <c r="AMC230" s="531"/>
      <c r="AMD230" s="531"/>
      <c r="AME230" s="531"/>
      <c r="AMF230" s="531"/>
      <c r="AMG230" s="531"/>
      <c r="AMH230" s="531"/>
      <c r="AMI230" s="531"/>
      <c r="AMJ230" s="531"/>
      <c r="AMK230" s="531"/>
      <c r="AML230" s="531"/>
      <c r="AMM230" s="531"/>
      <c r="AMN230" s="531"/>
      <c r="AMO230" s="531"/>
      <c r="AMP230" s="531"/>
      <c r="AMQ230" s="531"/>
      <c r="AMR230" s="531"/>
      <c r="AMS230" s="531"/>
      <c r="AMT230" s="531"/>
      <c r="AMU230" s="531"/>
      <c r="AMV230" s="531"/>
      <c r="AMW230" s="531"/>
      <c r="AMX230" s="531"/>
      <c r="AMY230" s="531"/>
      <c r="AMZ230" s="531"/>
      <c r="ANA230" s="531"/>
      <c r="ANB230" s="531"/>
      <c r="ANC230" s="531"/>
      <c r="AND230" s="531"/>
      <c r="ANE230" s="531"/>
      <c r="ANF230" s="531"/>
      <c r="ANG230" s="531"/>
      <c r="ANH230" s="531"/>
      <c r="ANI230" s="531"/>
      <c r="ANJ230" s="531"/>
      <c r="ANK230" s="531"/>
      <c r="ANL230" s="531"/>
      <c r="ANM230" s="531"/>
      <c r="ANN230" s="531"/>
      <c r="ANO230" s="531"/>
      <c r="ANP230" s="531"/>
      <c r="ANQ230" s="531"/>
      <c r="ANR230" s="531"/>
      <c r="ANS230" s="531"/>
      <c r="ANT230" s="531"/>
      <c r="ANU230" s="531"/>
      <c r="ANV230" s="531"/>
      <c r="ANW230" s="531"/>
      <c r="ANX230" s="531"/>
      <c r="ANY230" s="531"/>
      <c r="ANZ230" s="531"/>
      <c r="AOA230" s="531"/>
      <c r="AOB230" s="531"/>
      <c r="AOC230" s="531"/>
      <c r="AOD230" s="531"/>
      <c r="AOE230" s="531"/>
      <c r="AOF230" s="531"/>
      <c r="AOG230" s="531"/>
      <c r="AOH230" s="531"/>
      <c r="AOI230" s="531"/>
      <c r="AOJ230" s="531"/>
      <c r="AOK230" s="531"/>
      <c r="AOL230" s="531"/>
      <c r="AOM230" s="531"/>
      <c r="AON230" s="531"/>
      <c r="AOO230" s="531"/>
      <c r="AOP230" s="531"/>
      <c r="AOQ230" s="531"/>
      <c r="AOR230" s="531"/>
      <c r="AOS230" s="531"/>
      <c r="AOT230" s="531"/>
      <c r="AOU230" s="531"/>
      <c r="AOV230" s="531"/>
      <c r="AOW230" s="531"/>
      <c r="AOX230" s="531"/>
      <c r="AOY230" s="531"/>
      <c r="AOZ230" s="531"/>
      <c r="APA230" s="531"/>
      <c r="APB230" s="531"/>
      <c r="APC230" s="531"/>
      <c r="APD230" s="531"/>
      <c r="APE230" s="531"/>
      <c r="APF230" s="531"/>
      <c r="APG230" s="531"/>
      <c r="APH230" s="531"/>
      <c r="API230" s="531"/>
      <c r="APJ230" s="531"/>
      <c r="APK230" s="531"/>
      <c r="APL230" s="531"/>
      <c r="APM230" s="531"/>
      <c r="APN230" s="531"/>
      <c r="APO230" s="531"/>
      <c r="APP230" s="531"/>
      <c r="APQ230" s="531"/>
      <c r="APR230" s="531"/>
      <c r="APS230" s="531"/>
      <c r="APT230" s="531"/>
      <c r="APU230" s="531"/>
      <c r="APV230" s="531"/>
      <c r="APW230" s="531"/>
      <c r="APX230" s="531"/>
      <c r="APY230" s="531"/>
      <c r="APZ230" s="531"/>
      <c r="AQA230" s="531"/>
      <c r="AQB230" s="531"/>
      <c r="AQC230" s="531"/>
      <c r="AQD230" s="531"/>
      <c r="AQE230" s="531"/>
      <c r="AQF230" s="531"/>
      <c r="AQG230" s="531"/>
      <c r="AQH230" s="531"/>
      <c r="AQI230" s="531"/>
      <c r="AQJ230" s="531"/>
      <c r="AQK230" s="531"/>
      <c r="AQL230" s="531"/>
      <c r="AQM230" s="531"/>
      <c r="AQN230" s="531"/>
      <c r="AQO230" s="531"/>
      <c r="AQP230" s="531"/>
      <c r="AQQ230" s="531"/>
      <c r="AQR230" s="531"/>
      <c r="AQS230" s="531"/>
      <c r="AQT230" s="531"/>
      <c r="AQU230" s="531"/>
      <c r="AQV230" s="531"/>
      <c r="AQW230" s="531"/>
      <c r="AQX230" s="531"/>
      <c r="AQY230" s="531"/>
      <c r="AQZ230" s="531"/>
      <c r="ARA230" s="531"/>
      <c r="ARB230" s="531"/>
      <c r="ARC230" s="531"/>
      <c r="ARD230" s="531"/>
      <c r="ARE230" s="531"/>
      <c r="ARF230" s="531"/>
      <c r="ARG230" s="531"/>
      <c r="ARH230" s="531"/>
      <c r="ARI230" s="531"/>
      <c r="ARJ230" s="531"/>
      <c r="ARK230" s="531"/>
      <c r="ARL230" s="531"/>
      <c r="ARM230" s="531"/>
      <c r="ARN230" s="531"/>
      <c r="ARO230" s="531"/>
      <c r="ARP230" s="531"/>
      <c r="ARQ230" s="531"/>
      <c r="ARR230" s="531"/>
      <c r="ARS230" s="531"/>
      <c r="ART230" s="531"/>
      <c r="ARU230" s="531"/>
      <c r="ARV230" s="531"/>
      <c r="ARW230" s="531"/>
      <c r="ARX230" s="531"/>
      <c r="ARY230" s="531"/>
      <c r="ARZ230" s="531"/>
      <c r="ASA230" s="531"/>
      <c r="ASB230" s="531"/>
      <c r="ASC230" s="531"/>
      <c r="ASD230" s="531"/>
      <c r="ASE230" s="531"/>
      <c r="ASF230" s="531"/>
      <c r="ASG230" s="531"/>
      <c r="ASH230" s="531"/>
      <c r="ASI230" s="531"/>
      <c r="ASJ230" s="531"/>
      <c r="ASK230" s="531"/>
      <c r="ASL230" s="531"/>
      <c r="ASM230" s="531"/>
      <c r="ASN230" s="531"/>
      <c r="ASO230" s="531"/>
      <c r="ASP230" s="531"/>
      <c r="ASQ230" s="531"/>
      <c r="ASR230" s="531"/>
      <c r="ASS230" s="531"/>
      <c r="AST230" s="531"/>
      <c r="ASU230" s="531"/>
      <c r="ASV230" s="531"/>
      <c r="ASW230" s="531"/>
      <c r="ASX230" s="531"/>
      <c r="ASY230" s="531"/>
      <c r="ASZ230" s="531"/>
      <c r="ATA230" s="531"/>
      <c r="ATB230" s="531"/>
      <c r="ATC230" s="531"/>
      <c r="ATD230" s="531"/>
      <c r="ATE230" s="531"/>
      <c r="ATF230" s="531"/>
      <c r="ATG230" s="531"/>
      <c r="ATH230" s="531"/>
      <c r="ATI230" s="531"/>
      <c r="ATJ230" s="531"/>
      <c r="ATK230" s="531"/>
      <c r="ATL230" s="531"/>
      <c r="ATM230" s="531"/>
      <c r="ATN230" s="531"/>
      <c r="ATO230" s="531"/>
      <c r="ATP230" s="531"/>
      <c r="ATQ230" s="531"/>
      <c r="ATR230" s="531"/>
      <c r="ATS230" s="531"/>
      <c r="ATT230" s="531"/>
      <c r="ATU230" s="531"/>
      <c r="ATV230" s="531"/>
      <c r="ATW230" s="531"/>
      <c r="ATX230" s="531"/>
      <c r="ATY230" s="531"/>
      <c r="ATZ230" s="531"/>
      <c r="AUA230" s="531"/>
      <c r="AUB230" s="531"/>
      <c r="AUC230" s="531"/>
      <c r="AUD230" s="531"/>
      <c r="AUE230" s="531"/>
      <c r="AUF230" s="531"/>
      <c r="AUG230" s="531"/>
      <c r="AUH230" s="531"/>
      <c r="AUI230" s="531"/>
      <c r="AUJ230" s="531"/>
      <c r="AUK230" s="531"/>
      <c r="AUL230" s="531"/>
      <c r="AUM230" s="531"/>
      <c r="AUN230" s="531"/>
      <c r="AUO230" s="531"/>
      <c r="AUP230" s="531"/>
      <c r="AUQ230" s="531"/>
      <c r="AUR230" s="531"/>
      <c r="AUS230" s="531"/>
      <c r="AUT230" s="531"/>
      <c r="AUU230" s="531"/>
      <c r="AUV230" s="531"/>
      <c r="AUW230" s="531"/>
      <c r="AUX230" s="531"/>
      <c r="AUY230" s="531"/>
      <c r="AUZ230" s="531"/>
      <c r="AVA230" s="531"/>
      <c r="AVB230" s="531"/>
      <c r="AVC230" s="531"/>
      <c r="AVD230" s="531"/>
      <c r="AVE230" s="531"/>
      <c r="AVF230" s="531"/>
      <c r="AVG230" s="531"/>
      <c r="AVH230" s="531"/>
      <c r="AVI230" s="531"/>
      <c r="AVJ230" s="531"/>
      <c r="AVK230" s="531"/>
      <c r="AVL230" s="531"/>
      <c r="AVM230" s="531"/>
      <c r="AVN230" s="531"/>
      <c r="AVO230" s="531"/>
      <c r="AVP230" s="531"/>
      <c r="AVQ230" s="531"/>
      <c r="AVR230" s="531"/>
      <c r="AVS230" s="531"/>
      <c r="AVT230" s="531"/>
      <c r="AVU230" s="531"/>
      <c r="AVV230" s="531"/>
      <c r="AVW230" s="531"/>
      <c r="AVX230" s="531"/>
      <c r="AVY230" s="531"/>
      <c r="AVZ230" s="531"/>
      <c r="AWA230" s="531"/>
      <c r="AWB230" s="531"/>
      <c r="AWC230" s="531"/>
      <c r="AWD230" s="531"/>
      <c r="AWE230" s="531"/>
      <c r="AWF230" s="531"/>
      <c r="AWG230" s="531"/>
      <c r="AWH230" s="531"/>
      <c r="AWI230" s="531"/>
      <c r="AWJ230" s="531"/>
      <c r="AWK230" s="531"/>
      <c r="AWL230" s="531"/>
      <c r="AWM230" s="531"/>
      <c r="AWN230" s="531"/>
      <c r="AWO230" s="531"/>
      <c r="AWP230" s="531"/>
      <c r="AWQ230" s="531"/>
      <c r="AWR230" s="531"/>
      <c r="AWS230" s="531"/>
      <c r="AWT230" s="531"/>
      <c r="AWU230" s="531"/>
      <c r="AWV230" s="531"/>
      <c r="AWW230" s="531"/>
      <c r="AWX230" s="531"/>
      <c r="AWY230" s="531"/>
      <c r="AWZ230" s="531"/>
      <c r="AXA230" s="531"/>
      <c r="AXB230" s="531"/>
      <c r="AXC230" s="531"/>
      <c r="AXD230" s="531"/>
      <c r="AXE230" s="531"/>
      <c r="AXF230" s="531"/>
      <c r="AXG230" s="531"/>
      <c r="AXH230" s="531"/>
      <c r="AXI230" s="531"/>
      <c r="AXJ230" s="531"/>
    </row>
    <row r="231" spans="1:1310" s="532" customFormat="1" ht="56.25" customHeight="1">
      <c r="A231" s="533"/>
      <c r="B231" s="6077" t="s">
        <v>961</v>
      </c>
      <c r="C231" s="6077"/>
      <c r="D231" s="6077"/>
      <c r="E231" s="6077"/>
      <c r="F231" s="535"/>
      <c r="G231" s="6078" t="s">
        <v>961</v>
      </c>
      <c r="H231" s="6078"/>
      <c r="I231" s="6078"/>
      <c r="J231" s="538"/>
      <c r="K231" s="6079" t="s">
        <v>962</v>
      </c>
      <c r="L231" s="6079"/>
      <c r="M231" s="6079"/>
      <c r="N231" s="538"/>
      <c r="O231" s="6080" t="s">
        <v>963</v>
      </c>
      <c r="P231" s="6080"/>
      <c r="Q231" s="6080"/>
      <c r="R231" s="529"/>
      <c r="S231" s="529"/>
      <c r="T231" s="529"/>
      <c r="U231" s="529"/>
      <c r="V231" s="529"/>
      <c r="W231" s="529"/>
      <c r="X231" s="529"/>
      <c r="Y231" s="529"/>
      <c r="Z231" s="529"/>
      <c r="AA231" s="529"/>
      <c r="AB231" s="529"/>
      <c r="AC231" s="529"/>
      <c r="AD231" s="530"/>
      <c r="AE231" s="530"/>
      <c r="AF231" s="530"/>
      <c r="AG231" s="530"/>
      <c r="AH231" s="530"/>
      <c r="AI231" s="530"/>
      <c r="AJ231" s="530"/>
      <c r="AK231" s="530"/>
      <c r="AL231" s="530"/>
      <c r="AM231" s="530"/>
      <c r="AN231" s="530"/>
      <c r="AO231" s="530"/>
      <c r="AP231" s="530"/>
      <c r="AQ231" s="530"/>
      <c r="AR231" s="530"/>
      <c r="AS231" s="530"/>
      <c r="AT231" s="530"/>
      <c r="AU231" s="530"/>
      <c r="AV231" s="531"/>
      <c r="AW231" s="531"/>
      <c r="AX231" s="531"/>
      <c r="AY231" s="531"/>
      <c r="AZ231" s="531"/>
      <c r="BA231" s="531"/>
      <c r="BB231" s="531"/>
      <c r="BC231" s="531"/>
      <c r="BD231" s="531"/>
      <c r="BE231" s="531"/>
      <c r="BF231" s="531"/>
      <c r="BG231" s="531"/>
      <c r="BH231" s="531"/>
      <c r="BI231" s="531"/>
      <c r="BJ231" s="531"/>
      <c r="BK231" s="531"/>
      <c r="BL231" s="531"/>
      <c r="BM231" s="531"/>
      <c r="BN231" s="531"/>
      <c r="BO231" s="531"/>
      <c r="BP231" s="531"/>
      <c r="BQ231" s="531"/>
      <c r="BR231" s="531"/>
      <c r="BS231" s="531"/>
      <c r="BT231" s="531"/>
      <c r="BU231" s="531"/>
      <c r="BV231" s="531"/>
      <c r="BW231" s="531"/>
      <c r="BX231" s="531"/>
      <c r="BY231" s="531"/>
      <c r="BZ231" s="531"/>
      <c r="CA231" s="531"/>
      <c r="CB231" s="531"/>
      <c r="CC231" s="531"/>
      <c r="CD231" s="531"/>
      <c r="CE231" s="531"/>
      <c r="CF231" s="531"/>
      <c r="CG231" s="531"/>
      <c r="CH231" s="531"/>
      <c r="CI231" s="531"/>
      <c r="CJ231" s="531"/>
      <c r="CK231" s="531"/>
      <c r="CL231" s="531"/>
      <c r="CM231" s="531"/>
      <c r="CN231" s="531"/>
      <c r="CO231" s="531"/>
      <c r="CP231" s="531"/>
      <c r="CQ231" s="531"/>
      <c r="CR231" s="531"/>
      <c r="CS231" s="531"/>
      <c r="CT231" s="531"/>
      <c r="CU231" s="531"/>
      <c r="CV231" s="531"/>
      <c r="CW231" s="531"/>
      <c r="CX231" s="531"/>
      <c r="CY231" s="531"/>
      <c r="CZ231" s="531"/>
      <c r="DA231" s="531"/>
      <c r="DB231" s="531"/>
      <c r="DC231" s="531"/>
      <c r="DD231" s="531"/>
      <c r="DE231" s="531"/>
      <c r="DF231" s="531"/>
      <c r="DG231" s="531"/>
      <c r="DH231" s="531"/>
      <c r="DI231" s="531"/>
      <c r="DJ231" s="531"/>
      <c r="DK231" s="531"/>
      <c r="DL231" s="531"/>
      <c r="DM231" s="531"/>
      <c r="DN231" s="531"/>
      <c r="DO231" s="531"/>
      <c r="DP231" s="531"/>
      <c r="DQ231" s="531"/>
      <c r="DR231" s="531"/>
      <c r="DS231" s="531"/>
      <c r="DT231" s="531"/>
      <c r="DU231" s="531"/>
      <c r="DV231" s="531"/>
      <c r="DW231" s="531"/>
      <c r="DX231" s="531"/>
      <c r="DY231" s="531"/>
      <c r="DZ231" s="531"/>
      <c r="EA231" s="531"/>
      <c r="EB231" s="531"/>
      <c r="EC231" s="531"/>
      <c r="ED231" s="531"/>
      <c r="EE231" s="531"/>
      <c r="EF231" s="531"/>
      <c r="EG231" s="531"/>
      <c r="EH231" s="531"/>
      <c r="EI231" s="531"/>
      <c r="EJ231" s="531"/>
      <c r="EK231" s="531"/>
      <c r="EL231" s="531"/>
      <c r="EM231" s="531"/>
      <c r="EN231" s="531"/>
      <c r="EO231" s="531"/>
      <c r="EP231" s="531"/>
      <c r="EQ231" s="531"/>
      <c r="ER231" s="531"/>
      <c r="ES231" s="531"/>
      <c r="ET231" s="531"/>
      <c r="EU231" s="531"/>
      <c r="EV231" s="531"/>
      <c r="EW231" s="531"/>
      <c r="EX231" s="531"/>
      <c r="EY231" s="531"/>
      <c r="EZ231" s="531"/>
      <c r="FA231" s="531"/>
      <c r="FB231" s="531"/>
      <c r="FC231" s="531"/>
      <c r="FD231" s="531"/>
      <c r="FE231" s="531"/>
      <c r="FF231" s="531"/>
      <c r="FG231" s="531"/>
      <c r="FH231" s="531"/>
      <c r="FI231" s="531"/>
      <c r="FJ231" s="531"/>
      <c r="FK231" s="531"/>
      <c r="FL231" s="531"/>
      <c r="FM231" s="531"/>
      <c r="FN231" s="531"/>
      <c r="FO231" s="531"/>
      <c r="FP231" s="531"/>
      <c r="FQ231" s="531"/>
      <c r="FR231" s="531"/>
      <c r="FS231" s="531"/>
      <c r="FT231" s="531"/>
      <c r="FU231" s="531"/>
      <c r="FV231" s="531"/>
      <c r="FW231" s="531"/>
      <c r="FX231" s="531"/>
      <c r="FY231" s="531"/>
      <c r="FZ231" s="531"/>
      <c r="GA231" s="531"/>
      <c r="GB231" s="531"/>
      <c r="GC231" s="531"/>
      <c r="GD231" s="531"/>
      <c r="GE231" s="531"/>
      <c r="GF231" s="531"/>
      <c r="GG231" s="531"/>
      <c r="GH231" s="531"/>
      <c r="GI231" s="531"/>
      <c r="GJ231" s="531"/>
      <c r="GK231" s="531"/>
      <c r="GL231" s="531"/>
      <c r="GM231" s="531"/>
      <c r="GN231" s="531"/>
      <c r="GO231" s="531"/>
      <c r="GP231" s="531"/>
      <c r="GQ231" s="531"/>
      <c r="GR231" s="531"/>
      <c r="GS231" s="531"/>
      <c r="GT231" s="531"/>
      <c r="GU231" s="531"/>
      <c r="GV231" s="531"/>
      <c r="GW231" s="531"/>
      <c r="GX231" s="531"/>
      <c r="GY231" s="531"/>
      <c r="GZ231" s="531"/>
      <c r="HA231" s="531"/>
      <c r="HB231" s="531"/>
      <c r="HC231" s="531"/>
      <c r="HD231" s="531"/>
      <c r="HE231" s="531"/>
      <c r="HF231" s="531"/>
      <c r="HG231" s="531"/>
      <c r="HH231" s="531"/>
      <c r="HI231" s="531"/>
      <c r="HJ231" s="531"/>
      <c r="HK231" s="531"/>
      <c r="HL231" s="531"/>
      <c r="HM231" s="531"/>
      <c r="HN231" s="531"/>
      <c r="HO231" s="531"/>
      <c r="HP231" s="531"/>
      <c r="HQ231" s="531"/>
      <c r="HR231" s="531"/>
      <c r="HS231" s="531"/>
      <c r="HT231" s="531"/>
      <c r="HU231" s="531"/>
      <c r="HV231" s="531"/>
      <c r="HW231" s="531"/>
      <c r="HX231" s="531"/>
      <c r="HY231" s="531"/>
      <c r="HZ231" s="531"/>
      <c r="IA231" s="531"/>
      <c r="IB231" s="531"/>
      <c r="IC231" s="531"/>
      <c r="ID231" s="531"/>
      <c r="IE231" s="531"/>
      <c r="IF231" s="531"/>
      <c r="IG231" s="531"/>
      <c r="IH231" s="531"/>
      <c r="II231" s="531"/>
      <c r="IJ231" s="531"/>
      <c r="IK231" s="531"/>
      <c r="IL231" s="531"/>
      <c r="IM231" s="531"/>
      <c r="IN231" s="531"/>
      <c r="IO231" s="531"/>
      <c r="IP231" s="531"/>
      <c r="IQ231" s="531"/>
      <c r="IR231" s="531"/>
      <c r="IS231" s="531"/>
      <c r="IT231" s="531"/>
      <c r="IU231" s="531"/>
      <c r="IV231" s="531"/>
      <c r="IW231" s="531"/>
      <c r="IX231" s="531"/>
      <c r="IY231" s="531"/>
      <c r="IZ231" s="531"/>
      <c r="JA231" s="531"/>
      <c r="JB231" s="531"/>
      <c r="JC231" s="531"/>
      <c r="JD231" s="531"/>
      <c r="JE231" s="531"/>
      <c r="JF231" s="531"/>
      <c r="JG231" s="531"/>
      <c r="JH231" s="531"/>
      <c r="JI231" s="531"/>
      <c r="JJ231" s="531"/>
      <c r="JK231" s="531"/>
      <c r="JL231" s="531"/>
      <c r="JM231" s="531"/>
      <c r="JN231" s="531"/>
      <c r="JO231" s="531"/>
      <c r="JP231" s="531"/>
      <c r="JQ231" s="531"/>
      <c r="JR231" s="531"/>
      <c r="JS231" s="531"/>
      <c r="JT231" s="531"/>
      <c r="JU231" s="531"/>
      <c r="JV231" s="531"/>
      <c r="JW231" s="531"/>
      <c r="JX231" s="531"/>
      <c r="JY231" s="531"/>
      <c r="JZ231" s="531"/>
      <c r="KA231" s="531"/>
      <c r="KB231" s="531"/>
      <c r="KC231" s="531"/>
      <c r="KD231" s="531"/>
      <c r="KE231" s="531"/>
      <c r="KF231" s="531"/>
      <c r="KG231" s="531"/>
      <c r="KH231" s="531"/>
      <c r="KI231" s="531"/>
      <c r="KJ231" s="531"/>
      <c r="KK231" s="531"/>
      <c r="KL231" s="531"/>
      <c r="KM231" s="531"/>
      <c r="KN231" s="531"/>
      <c r="KO231" s="531"/>
      <c r="KP231" s="531"/>
      <c r="KQ231" s="531"/>
      <c r="KR231" s="531"/>
      <c r="KS231" s="531"/>
      <c r="KT231" s="531"/>
      <c r="KU231" s="531"/>
      <c r="KV231" s="531"/>
      <c r="KW231" s="531"/>
      <c r="KX231" s="531"/>
      <c r="KY231" s="531"/>
      <c r="KZ231" s="531"/>
      <c r="LA231" s="531"/>
      <c r="LB231" s="531"/>
      <c r="LC231" s="531"/>
      <c r="LD231" s="531"/>
      <c r="LE231" s="531"/>
      <c r="LF231" s="531"/>
      <c r="LG231" s="531"/>
      <c r="LH231" s="531"/>
      <c r="LI231" s="531"/>
      <c r="LJ231" s="531"/>
      <c r="LK231" s="531"/>
      <c r="LL231" s="531"/>
      <c r="LM231" s="531"/>
      <c r="LN231" s="531"/>
      <c r="LO231" s="531"/>
      <c r="LP231" s="531"/>
      <c r="LQ231" s="531"/>
      <c r="LR231" s="531"/>
      <c r="LS231" s="531"/>
      <c r="LT231" s="531"/>
      <c r="LU231" s="531"/>
      <c r="LV231" s="531"/>
      <c r="LW231" s="531"/>
      <c r="LX231" s="531"/>
      <c r="LY231" s="531"/>
      <c r="LZ231" s="531"/>
      <c r="MA231" s="531"/>
      <c r="MB231" s="531"/>
      <c r="MC231" s="531"/>
      <c r="MD231" s="531"/>
      <c r="ME231" s="531"/>
      <c r="MF231" s="531"/>
      <c r="MG231" s="531"/>
      <c r="MH231" s="531"/>
      <c r="MI231" s="531"/>
      <c r="MJ231" s="531"/>
      <c r="MK231" s="531"/>
      <c r="ML231" s="531"/>
      <c r="MM231" s="531"/>
      <c r="MN231" s="531"/>
      <c r="MO231" s="531"/>
      <c r="MP231" s="531"/>
      <c r="MQ231" s="531"/>
      <c r="MR231" s="531"/>
      <c r="MS231" s="531"/>
      <c r="MT231" s="531"/>
      <c r="MU231" s="531"/>
      <c r="MV231" s="531"/>
      <c r="MW231" s="531"/>
      <c r="MX231" s="531"/>
      <c r="MY231" s="531"/>
      <c r="MZ231" s="531"/>
      <c r="NA231" s="531"/>
      <c r="NB231" s="531"/>
      <c r="NC231" s="531"/>
      <c r="ND231" s="531"/>
      <c r="NE231" s="531"/>
      <c r="NF231" s="531"/>
      <c r="NG231" s="531"/>
      <c r="NH231" s="531"/>
      <c r="NI231" s="531"/>
      <c r="NJ231" s="531"/>
      <c r="NK231" s="531"/>
      <c r="NL231" s="531"/>
      <c r="NM231" s="531"/>
      <c r="NN231" s="531"/>
      <c r="NO231" s="531"/>
      <c r="NP231" s="531"/>
      <c r="NQ231" s="531"/>
      <c r="NR231" s="531"/>
      <c r="NS231" s="531"/>
      <c r="NT231" s="531"/>
      <c r="NU231" s="531"/>
      <c r="NV231" s="531"/>
      <c r="NW231" s="531"/>
      <c r="NX231" s="531"/>
      <c r="NY231" s="531"/>
      <c r="NZ231" s="531"/>
      <c r="OA231" s="531"/>
      <c r="OB231" s="531"/>
      <c r="OC231" s="531"/>
      <c r="OD231" s="531"/>
      <c r="OE231" s="531"/>
      <c r="OF231" s="531"/>
      <c r="OG231" s="531"/>
      <c r="OH231" s="531"/>
      <c r="OI231" s="531"/>
      <c r="OJ231" s="531"/>
      <c r="OK231" s="531"/>
      <c r="OL231" s="531"/>
      <c r="OM231" s="531"/>
      <c r="ON231" s="531"/>
      <c r="OO231" s="531"/>
      <c r="OP231" s="531"/>
      <c r="OQ231" s="531"/>
      <c r="OR231" s="531"/>
      <c r="OS231" s="531"/>
      <c r="OT231" s="531"/>
      <c r="OU231" s="531"/>
      <c r="OV231" s="531"/>
      <c r="OW231" s="531"/>
      <c r="OX231" s="531"/>
      <c r="OY231" s="531"/>
      <c r="OZ231" s="531"/>
      <c r="PA231" s="531"/>
      <c r="PB231" s="531"/>
      <c r="PC231" s="531"/>
      <c r="PD231" s="531"/>
      <c r="PE231" s="531"/>
      <c r="PF231" s="531"/>
      <c r="PG231" s="531"/>
      <c r="PH231" s="531"/>
      <c r="PI231" s="531"/>
      <c r="PJ231" s="531"/>
      <c r="PK231" s="531"/>
      <c r="PL231" s="531"/>
      <c r="PM231" s="531"/>
      <c r="PN231" s="531"/>
      <c r="PO231" s="531"/>
      <c r="PP231" s="531"/>
      <c r="PQ231" s="531"/>
      <c r="PR231" s="531"/>
      <c r="PS231" s="531"/>
      <c r="PT231" s="531"/>
      <c r="PU231" s="531"/>
      <c r="PV231" s="531"/>
      <c r="PW231" s="531"/>
      <c r="PX231" s="531"/>
      <c r="PY231" s="531"/>
      <c r="PZ231" s="531"/>
      <c r="QA231" s="531"/>
      <c r="QB231" s="531"/>
      <c r="QC231" s="531"/>
      <c r="QD231" s="531"/>
      <c r="QE231" s="531"/>
      <c r="QF231" s="531"/>
      <c r="QG231" s="531"/>
      <c r="QH231" s="531"/>
      <c r="QI231" s="531"/>
      <c r="QJ231" s="531"/>
      <c r="QK231" s="531"/>
      <c r="QL231" s="531"/>
      <c r="QM231" s="531"/>
      <c r="QN231" s="531"/>
      <c r="QO231" s="531"/>
      <c r="QP231" s="531"/>
      <c r="QQ231" s="531"/>
      <c r="QR231" s="531"/>
      <c r="QS231" s="531"/>
      <c r="QT231" s="531"/>
      <c r="QU231" s="531"/>
      <c r="QV231" s="531"/>
      <c r="QW231" s="531"/>
      <c r="QX231" s="531"/>
      <c r="QY231" s="531"/>
      <c r="QZ231" s="531"/>
      <c r="RA231" s="531"/>
      <c r="RB231" s="531"/>
      <c r="RC231" s="531"/>
      <c r="RD231" s="531"/>
      <c r="RE231" s="531"/>
      <c r="RF231" s="531"/>
      <c r="RG231" s="531"/>
      <c r="RH231" s="531"/>
      <c r="RI231" s="531"/>
      <c r="RJ231" s="531"/>
      <c r="RK231" s="531"/>
      <c r="RL231" s="531"/>
      <c r="RM231" s="531"/>
      <c r="RN231" s="531"/>
      <c r="RO231" s="531"/>
      <c r="RP231" s="531"/>
      <c r="RQ231" s="531"/>
      <c r="RR231" s="531"/>
      <c r="RS231" s="531"/>
      <c r="RT231" s="531"/>
      <c r="RU231" s="531"/>
      <c r="RV231" s="531"/>
      <c r="RW231" s="531"/>
      <c r="RX231" s="531"/>
      <c r="RY231" s="531"/>
      <c r="RZ231" s="531"/>
      <c r="SA231" s="531"/>
      <c r="SB231" s="531"/>
      <c r="SC231" s="531"/>
      <c r="SD231" s="531"/>
      <c r="SE231" s="531"/>
      <c r="SF231" s="531"/>
      <c r="SG231" s="531"/>
      <c r="SH231" s="531"/>
      <c r="SI231" s="531"/>
      <c r="SJ231" s="531"/>
      <c r="SK231" s="531"/>
      <c r="SL231" s="531"/>
      <c r="SM231" s="531"/>
      <c r="SN231" s="531"/>
      <c r="SO231" s="531"/>
      <c r="SP231" s="531"/>
      <c r="SQ231" s="531"/>
      <c r="SR231" s="531"/>
      <c r="SS231" s="531"/>
      <c r="ST231" s="531"/>
      <c r="SU231" s="531"/>
      <c r="SV231" s="531"/>
      <c r="SW231" s="531"/>
      <c r="SX231" s="531"/>
      <c r="SY231" s="531"/>
      <c r="SZ231" s="531"/>
      <c r="TA231" s="531"/>
      <c r="TB231" s="531"/>
      <c r="TC231" s="531"/>
      <c r="TD231" s="531"/>
      <c r="TE231" s="531"/>
      <c r="TF231" s="531"/>
      <c r="TG231" s="531"/>
      <c r="TH231" s="531"/>
      <c r="TI231" s="531"/>
      <c r="TJ231" s="531"/>
      <c r="TK231" s="531"/>
      <c r="TL231" s="531"/>
      <c r="TM231" s="531"/>
      <c r="TN231" s="531"/>
      <c r="TO231" s="531"/>
      <c r="TP231" s="531"/>
      <c r="TQ231" s="531"/>
      <c r="TR231" s="531"/>
      <c r="TS231" s="531"/>
      <c r="TT231" s="531"/>
      <c r="TU231" s="531"/>
      <c r="TV231" s="531"/>
      <c r="TW231" s="531"/>
      <c r="TX231" s="531"/>
      <c r="TY231" s="531"/>
      <c r="TZ231" s="531"/>
      <c r="UA231" s="531"/>
      <c r="UB231" s="531"/>
      <c r="UC231" s="531"/>
      <c r="UD231" s="531"/>
      <c r="UE231" s="531"/>
      <c r="UF231" s="531"/>
      <c r="UG231" s="531"/>
      <c r="UH231" s="531"/>
      <c r="UI231" s="531"/>
      <c r="UJ231" s="531"/>
      <c r="UK231" s="531"/>
      <c r="UL231" s="531"/>
      <c r="UM231" s="531"/>
      <c r="UN231" s="531"/>
      <c r="UO231" s="531"/>
      <c r="UP231" s="531"/>
      <c r="UQ231" s="531"/>
      <c r="UR231" s="531"/>
      <c r="US231" s="531"/>
      <c r="UT231" s="531"/>
      <c r="UU231" s="531"/>
      <c r="UV231" s="531"/>
      <c r="UW231" s="531"/>
      <c r="UX231" s="531"/>
      <c r="UY231" s="531"/>
      <c r="UZ231" s="531"/>
      <c r="VA231" s="531"/>
      <c r="VB231" s="531"/>
      <c r="VC231" s="531"/>
      <c r="VD231" s="531"/>
      <c r="VE231" s="531"/>
      <c r="VF231" s="531"/>
      <c r="VG231" s="531"/>
      <c r="VH231" s="531"/>
      <c r="VI231" s="531"/>
      <c r="VJ231" s="531"/>
      <c r="VK231" s="531"/>
      <c r="VL231" s="531"/>
      <c r="VM231" s="531"/>
      <c r="VN231" s="531"/>
      <c r="VO231" s="531"/>
      <c r="VP231" s="531"/>
      <c r="VQ231" s="531"/>
      <c r="VR231" s="531"/>
      <c r="VS231" s="531"/>
      <c r="VT231" s="531"/>
      <c r="VU231" s="531"/>
      <c r="VV231" s="531"/>
      <c r="VW231" s="531"/>
      <c r="VX231" s="531"/>
      <c r="VY231" s="531"/>
      <c r="VZ231" s="531"/>
      <c r="WA231" s="531"/>
      <c r="WB231" s="531"/>
      <c r="WC231" s="531"/>
      <c r="WD231" s="531"/>
      <c r="WE231" s="531"/>
      <c r="WF231" s="531"/>
      <c r="WG231" s="531"/>
      <c r="WH231" s="531"/>
      <c r="WI231" s="531"/>
      <c r="WJ231" s="531"/>
      <c r="WK231" s="531"/>
      <c r="WL231" s="531"/>
      <c r="WM231" s="531"/>
      <c r="WN231" s="531"/>
      <c r="WO231" s="531"/>
      <c r="WP231" s="531"/>
      <c r="WQ231" s="531"/>
      <c r="WR231" s="531"/>
      <c r="WS231" s="531"/>
      <c r="WT231" s="531"/>
      <c r="WU231" s="531"/>
      <c r="WV231" s="531"/>
      <c r="WW231" s="531"/>
      <c r="WX231" s="531"/>
      <c r="WY231" s="531"/>
      <c r="WZ231" s="531"/>
      <c r="XA231" s="531"/>
      <c r="XB231" s="531"/>
      <c r="XC231" s="531"/>
      <c r="XD231" s="531"/>
      <c r="XE231" s="531"/>
      <c r="XF231" s="531"/>
      <c r="XG231" s="531"/>
      <c r="XH231" s="531"/>
      <c r="XI231" s="531"/>
      <c r="XJ231" s="531"/>
      <c r="XK231" s="531"/>
      <c r="XL231" s="531"/>
      <c r="XM231" s="531"/>
      <c r="XN231" s="531"/>
      <c r="XO231" s="531"/>
      <c r="XP231" s="531"/>
      <c r="XQ231" s="531"/>
      <c r="XR231" s="531"/>
      <c r="XS231" s="531"/>
      <c r="XT231" s="531"/>
      <c r="XU231" s="531"/>
      <c r="XV231" s="531"/>
      <c r="XW231" s="531"/>
      <c r="XX231" s="531"/>
      <c r="XY231" s="531"/>
      <c r="XZ231" s="531"/>
      <c r="YA231" s="531"/>
      <c r="YB231" s="531"/>
      <c r="YC231" s="531"/>
      <c r="YD231" s="531"/>
      <c r="YE231" s="531"/>
      <c r="YF231" s="531"/>
      <c r="YG231" s="531"/>
      <c r="YH231" s="531"/>
      <c r="YI231" s="531"/>
      <c r="YJ231" s="531"/>
      <c r="YK231" s="531"/>
      <c r="YL231" s="531"/>
      <c r="YM231" s="531"/>
      <c r="YN231" s="531"/>
      <c r="YO231" s="531"/>
      <c r="YP231" s="531"/>
      <c r="YQ231" s="531"/>
      <c r="YR231" s="531"/>
      <c r="YS231" s="531"/>
      <c r="YT231" s="531"/>
      <c r="YU231" s="531"/>
      <c r="YV231" s="531"/>
      <c r="YW231" s="531"/>
      <c r="YX231" s="531"/>
      <c r="YY231" s="531"/>
      <c r="YZ231" s="531"/>
      <c r="ZA231" s="531"/>
      <c r="ZB231" s="531"/>
      <c r="ZC231" s="531"/>
      <c r="ZD231" s="531"/>
      <c r="ZE231" s="531"/>
      <c r="ZF231" s="531"/>
      <c r="ZG231" s="531"/>
      <c r="ZH231" s="531"/>
      <c r="ZI231" s="531"/>
      <c r="ZJ231" s="531"/>
      <c r="ZK231" s="531"/>
      <c r="ZL231" s="531"/>
      <c r="ZM231" s="531"/>
      <c r="ZN231" s="531"/>
      <c r="ZO231" s="531"/>
      <c r="ZP231" s="531"/>
      <c r="ZQ231" s="531"/>
      <c r="ZR231" s="531"/>
      <c r="ZS231" s="531"/>
      <c r="ZT231" s="531"/>
      <c r="ZU231" s="531"/>
      <c r="ZV231" s="531"/>
      <c r="ZW231" s="531"/>
      <c r="ZX231" s="531"/>
      <c r="ZY231" s="531"/>
      <c r="ZZ231" s="531"/>
      <c r="AAA231" s="531"/>
      <c r="AAB231" s="531"/>
      <c r="AAC231" s="531"/>
      <c r="AAD231" s="531"/>
      <c r="AAE231" s="531"/>
      <c r="AAF231" s="531"/>
      <c r="AAG231" s="531"/>
      <c r="AAH231" s="531"/>
      <c r="AAI231" s="531"/>
      <c r="AAJ231" s="531"/>
      <c r="AAK231" s="531"/>
      <c r="AAL231" s="531"/>
      <c r="AAM231" s="531"/>
      <c r="AAN231" s="531"/>
      <c r="AAO231" s="531"/>
      <c r="AAP231" s="531"/>
      <c r="AAQ231" s="531"/>
      <c r="AAR231" s="531"/>
      <c r="AAS231" s="531"/>
      <c r="AAT231" s="531"/>
      <c r="AAU231" s="531"/>
      <c r="AAV231" s="531"/>
      <c r="AAW231" s="531"/>
      <c r="AAX231" s="531"/>
      <c r="AAY231" s="531"/>
      <c r="AAZ231" s="531"/>
      <c r="ABA231" s="531"/>
      <c r="ABB231" s="531"/>
      <c r="ABC231" s="531"/>
      <c r="ABD231" s="531"/>
      <c r="ABE231" s="531"/>
      <c r="ABF231" s="531"/>
      <c r="ABG231" s="531"/>
      <c r="ABH231" s="531"/>
      <c r="ABI231" s="531"/>
      <c r="ABJ231" s="531"/>
      <c r="ABK231" s="531"/>
      <c r="ABL231" s="531"/>
      <c r="ABM231" s="531"/>
      <c r="ABN231" s="531"/>
      <c r="ABO231" s="531"/>
      <c r="ABP231" s="531"/>
      <c r="ABQ231" s="531"/>
      <c r="ABR231" s="531"/>
      <c r="ABS231" s="531"/>
      <c r="ABT231" s="531"/>
      <c r="ABU231" s="531"/>
      <c r="ABV231" s="531"/>
      <c r="ABW231" s="531"/>
      <c r="ABX231" s="531"/>
      <c r="ABY231" s="531"/>
      <c r="ABZ231" s="531"/>
      <c r="ACA231" s="531"/>
      <c r="ACB231" s="531"/>
      <c r="ACC231" s="531"/>
      <c r="ACD231" s="531"/>
      <c r="ACE231" s="531"/>
      <c r="ACF231" s="531"/>
      <c r="ACG231" s="531"/>
      <c r="ACH231" s="531"/>
      <c r="ACI231" s="531"/>
      <c r="ACJ231" s="531"/>
      <c r="ACK231" s="531"/>
      <c r="ACL231" s="531"/>
      <c r="ACM231" s="531"/>
      <c r="ACN231" s="531"/>
      <c r="ACO231" s="531"/>
      <c r="ACP231" s="531"/>
      <c r="ACQ231" s="531"/>
      <c r="ACR231" s="531"/>
      <c r="ACS231" s="531"/>
      <c r="ACT231" s="531"/>
      <c r="ACU231" s="531"/>
      <c r="ACV231" s="531"/>
      <c r="ACW231" s="531"/>
      <c r="ACX231" s="531"/>
      <c r="ACY231" s="531"/>
      <c r="ACZ231" s="531"/>
      <c r="ADA231" s="531"/>
      <c r="ADB231" s="531"/>
      <c r="ADC231" s="531"/>
      <c r="ADD231" s="531"/>
      <c r="ADE231" s="531"/>
      <c r="ADF231" s="531"/>
      <c r="ADG231" s="531"/>
      <c r="ADH231" s="531"/>
      <c r="ADI231" s="531"/>
      <c r="ADJ231" s="531"/>
      <c r="ADK231" s="531"/>
      <c r="ADL231" s="531"/>
      <c r="ADM231" s="531"/>
      <c r="ADN231" s="531"/>
      <c r="ADO231" s="531"/>
      <c r="ADP231" s="531"/>
      <c r="ADQ231" s="531"/>
      <c r="ADR231" s="531"/>
      <c r="ADS231" s="531"/>
      <c r="ADT231" s="531"/>
      <c r="ADU231" s="531"/>
      <c r="ADV231" s="531"/>
      <c r="ADW231" s="531"/>
      <c r="ADX231" s="531"/>
      <c r="ADY231" s="531"/>
      <c r="ADZ231" s="531"/>
      <c r="AEA231" s="531"/>
      <c r="AEB231" s="531"/>
      <c r="AEC231" s="531"/>
      <c r="AED231" s="531"/>
      <c r="AEE231" s="531"/>
      <c r="AEF231" s="531"/>
      <c r="AEG231" s="531"/>
      <c r="AEH231" s="531"/>
      <c r="AEI231" s="531"/>
      <c r="AEJ231" s="531"/>
      <c r="AEK231" s="531"/>
      <c r="AEL231" s="531"/>
      <c r="AEM231" s="531"/>
      <c r="AEN231" s="531"/>
      <c r="AEO231" s="531"/>
      <c r="AEP231" s="531"/>
      <c r="AEQ231" s="531"/>
      <c r="AER231" s="531"/>
      <c r="AES231" s="531"/>
      <c r="AET231" s="531"/>
      <c r="AEU231" s="531"/>
      <c r="AEV231" s="531"/>
      <c r="AEW231" s="531"/>
      <c r="AEX231" s="531"/>
      <c r="AEY231" s="531"/>
      <c r="AEZ231" s="531"/>
      <c r="AFA231" s="531"/>
      <c r="AFB231" s="531"/>
      <c r="AFC231" s="531"/>
      <c r="AFD231" s="531"/>
      <c r="AFE231" s="531"/>
      <c r="AFF231" s="531"/>
      <c r="AFG231" s="531"/>
      <c r="AFH231" s="531"/>
      <c r="AFI231" s="531"/>
      <c r="AFJ231" s="531"/>
      <c r="AFK231" s="531"/>
      <c r="AFL231" s="531"/>
      <c r="AFM231" s="531"/>
      <c r="AFN231" s="531"/>
      <c r="AFO231" s="531"/>
      <c r="AFP231" s="531"/>
      <c r="AFQ231" s="531"/>
      <c r="AFR231" s="531"/>
      <c r="AFS231" s="531"/>
      <c r="AFT231" s="531"/>
      <c r="AFU231" s="531"/>
      <c r="AFV231" s="531"/>
      <c r="AFW231" s="531"/>
      <c r="AFX231" s="531"/>
      <c r="AFY231" s="531"/>
      <c r="AFZ231" s="531"/>
      <c r="AGA231" s="531"/>
      <c r="AGB231" s="531"/>
      <c r="AGC231" s="531"/>
      <c r="AGD231" s="531"/>
      <c r="AGE231" s="531"/>
      <c r="AGF231" s="531"/>
      <c r="AGG231" s="531"/>
      <c r="AGH231" s="531"/>
      <c r="AGI231" s="531"/>
      <c r="AGJ231" s="531"/>
      <c r="AGK231" s="531"/>
      <c r="AGL231" s="531"/>
      <c r="AGM231" s="531"/>
      <c r="AGN231" s="531"/>
      <c r="AGO231" s="531"/>
      <c r="AGP231" s="531"/>
      <c r="AGQ231" s="531"/>
      <c r="AGR231" s="531"/>
      <c r="AGS231" s="531"/>
      <c r="AGT231" s="531"/>
      <c r="AGU231" s="531"/>
      <c r="AGV231" s="531"/>
      <c r="AGW231" s="531"/>
      <c r="AGX231" s="531"/>
      <c r="AGY231" s="531"/>
      <c r="AGZ231" s="531"/>
      <c r="AHA231" s="531"/>
      <c r="AHB231" s="531"/>
      <c r="AHC231" s="531"/>
      <c r="AHD231" s="531"/>
      <c r="AHE231" s="531"/>
      <c r="AHF231" s="531"/>
      <c r="AHG231" s="531"/>
      <c r="AHH231" s="531"/>
      <c r="AHI231" s="531"/>
      <c r="AHJ231" s="531"/>
      <c r="AHK231" s="531"/>
      <c r="AHL231" s="531"/>
      <c r="AHM231" s="531"/>
      <c r="AHN231" s="531"/>
      <c r="AHO231" s="531"/>
      <c r="AHP231" s="531"/>
      <c r="AHQ231" s="531"/>
      <c r="AHR231" s="531"/>
      <c r="AHS231" s="531"/>
      <c r="AHT231" s="531"/>
      <c r="AHU231" s="531"/>
      <c r="AHV231" s="531"/>
      <c r="AHW231" s="531"/>
      <c r="AHX231" s="531"/>
      <c r="AHY231" s="531"/>
      <c r="AHZ231" s="531"/>
      <c r="AIA231" s="531"/>
      <c r="AIB231" s="531"/>
      <c r="AIC231" s="531"/>
      <c r="AID231" s="531"/>
      <c r="AIE231" s="531"/>
      <c r="AIF231" s="531"/>
      <c r="AIG231" s="531"/>
      <c r="AIH231" s="531"/>
      <c r="AII231" s="531"/>
      <c r="AIJ231" s="531"/>
      <c r="AIK231" s="531"/>
      <c r="AIL231" s="531"/>
      <c r="AIM231" s="531"/>
      <c r="AIN231" s="531"/>
      <c r="AIO231" s="531"/>
      <c r="AIP231" s="531"/>
      <c r="AIQ231" s="531"/>
      <c r="AIR231" s="531"/>
      <c r="AIS231" s="531"/>
      <c r="AIT231" s="531"/>
      <c r="AIU231" s="531"/>
      <c r="AIV231" s="531"/>
      <c r="AIW231" s="531"/>
      <c r="AIX231" s="531"/>
      <c r="AIY231" s="531"/>
      <c r="AIZ231" s="531"/>
      <c r="AJA231" s="531"/>
      <c r="AJB231" s="531"/>
      <c r="AJC231" s="531"/>
      <c r="AJD231" s="531"/>
      <c r="AJE231" s="531"/>
      <c r="AJF231" s="531"/>
      <c r="AJG231" s="531"/>
      <c r="AJH231" s="531"/>
      <c r="AJI231" s="531"/>
      <c r="AJJ231" s="531"/>
      <c r="AJK231" s="531"/>
      <c r="AJL231" s="531"/>
      <c r="AJM231" s="531"/>
      <c r="AJN231" s="531"/>
      <c r="AJO231" s="531"/>
      <c r="AJP231" s="531"/>
      <c r="AJQ231" s="531"/>
      <c r="AJR231" s="531"/>
      <c r="AJS231" s="531"/>
      <c r="AJT231" s="531"/>
      <c r="AJU231" s="531"/>
      <c r="AJV231" s="531"/>
      <c r="AJW231" s="531"/>
      <c r="AJX231" s="531"/>
      <c r="AJY231" s="531"/>
      <c r="AJZ231" s="531"/>
      <c r="AKA231" s="531"/>
      <c r="AKB231" s="531"/>
      <c r="AKC231" s="531"/>
      <c r="AKD231" s="531"/>
      <c r="AKE231" s="531"/>
      <c r="AKF231" s="531"/>
      <c r="AKG231" s="531"/>
      <c r="AKH231" s="531"/>
      <c r="AKI231" s="531"/>
      <c r="AKJ231" s="531"/>
      <c r="AKK231" s="531"/>
      <c r="AKL231" s="531"/>
      <c r="AKM231" s="531"/>
      <c r="AKN231" s="531"/>
      <c r="AKO231" s="531"/>
      <c r="AKP231" s="531"/>
      <c r="AKQ231" s="531"/>
      <c r="AKR231" s="531"/>
      <c r="AKS231" s="531"/>
      <c r="AKT231" s="531"/>
      <c r="AKU231" s="531"/>
      <c r="AKV231" s="531"/>
      <c r="AKW231" s="531"/>
      <c r="AKX231" s="531"/>
      <c r="AKY231" s="531"/>
      <c r="AKZ231" s="531"/>
      <c r="ALA231" s="531"/>
      <c r="ALB231" s="531"/>
      <c r="ALC231" s="531"/>
      <c r="ALD231" s="531"/>
      <c r="ALE231" s="531"/>
      <c r="ALF231" s="531"/>
      <c r="ALG231" s="531"/>
      <c r="ALH231" s="531"/>
      <c r="ALI231" s="531"/>
      <c r="ALJ231" s="531"/>
      <c r="ALK231" s="531"/>
      <c r="ALL231" s="531"/>
      <c r="ALM231" s="531"/>
      <c r="ALN231" s="531"/>
      <c r="ALO231" s="531"/>
      <c r="ALP231" s="531"/>
      <c r="ALQ231" s="531"/>
      <c r="ALR231" s="531"/>
      <c r="ALS231" s="531"/>
      <c r="ALT231" s="531"/>
      <c r="ALU231" s="531"/>
      <c r="ALV231" s="531"/>
      <c r="ALW231" s="531"/>
      <c r="ALX231" s="531"/>
      <c r="ALY231" s="531"/>
      <c r="ALZ231" s="531"/>
      <c r="AMA231" s="531"/>
      <c r="AMB231" s="531"/>
      <c r="AMC231" s="531"/>
      <c r="AMD231" s="531"/>
      <c r="AME231" s="531"/>
      <c r="AMF231" s="531"/>
      <c r="AMG231" s="531"/>
      <c r="AMH231" s="531"/>
      <c r="AMI231" s="531"/>
      <c r="AMJ231" s="531"/>
      <c r="AMK231" s="531"/>
      <c r="AML231" s="531"/>
      <c r="AMM231" s="531"/>
      <c r="AMN231" s="531"/>
      <c r="AMO231" s="531"/>
      <c r="AMP231" s="531"/>
      <c r="AMQ231" s="531"/>
      <c r="AMR231" s="531"/>
      <c r="AMS231" s="531"/>
      <c r="AMT231" s="531"/>
      <c r="AMU231" s="531"/>
      <c r="AMV231" s="531"/>
      <c r="AMW231" s="531"/>
      <c r="AMX231" s="531"/>
      <c r="AMY231" s="531"/>
      <c r="AMZ231" s="531"/>
      <c r="ANA231" s="531"/>
      <c r="ANB231" s="531"/>
      <c r="ANC231" s="531"/>
      <c r="AND231" s="531"/>
      <c r="ANE231" s="531"/>
      <c r="ANF231" s="531"/>
      <c r="ANG231" s="531"/>
      <c r="ANH231" s="531"/>
      <c r="ANI231" s="531"/>
      <c r="ANJ231" s="531"/>
      <c r="ANK231" s="531"/>
      <c r="ANL231" s="531"/>
      <c r="ANM231" s="531"/>
      <c r="ANN231" s="531"/>
      <c r="ANO231" s="531"/>
      <c r="ANP231" s="531"/>
      <c r="ANQ231" s="531"/>
      <c r="ANR231" s="531"/>
      <c r="ANS231" s="531"/>
      <c r="ANT231" s="531"/>
      <c r="ANU231" s="531"/>
      <c r="ANV231" s="531"/>
      <c r="ANW231" s="531"/>
      <c r="ANX231" s="531"/>
      <c r="ANY231" s="531"/>
      <c r="ANZ231" s="531"/>
      <c r="AOA231" s="531"/>
      <c r="AOB231" s="531"/>
      <c r="AOC231" s="531"/>
      <c r="AOD231" s="531"/>
      <c r="AOE231" s="531"/>
      <c r="AOF231" s="531"/>
      <c r="AOG231" s="531"/>
      <c r="AOH231" s="531"/>
      <c r="AOI231" s="531"/>
      <c r="AOJ231" s="531"/>
      <c r="AOK231" s="531"/>
      <c r="AOL231" s="531"/>
      <c r="AOM231" s="531"/>
      <c r="AON231" s="531"/>
      <c r="AOO231" s="531"/>
      <c r="AOP231" s="531"/>
      <c r="AOQ231" s="531"/>
      <c r="AOR231" s="531"/>
      <c r="AOS231" s="531"/>
      <c r="AOT231" s="531"/>
      <c r="AOU231" s="531"/>
      <c r="AOV231" s="531"/>
      <c r="AOW231" s="531"/>
      <c r="AOX231" s="531"/>
      <c r="AOY231" s="531"/>
      <c r="AOZ231" s="531"/>
      <c r="APA231" s="531"/>
      <c r="APB231" s="531"/>
      <c r="APC231" s="531"/>
      <c r="APD231" s="531"/>
      <c r="APE231" s="531"/>
      <c r="APF231" s="531"/>
      <c r="APG231" s="531"/>
      <c r="APH231" s="531"/>
      <c r="API231" s="531"/>
      <c r="APJ231" s="531"/>
      <c r="APK231" s="531"/>
      <c r="APL231" s="531"/>
      <c r="APM231" s="531"/>
      <c r="APN231" s="531"/>
      <c r="APO231" s="531"/>
      <c r="APP231" s="531"/>
      <c r="APQ231" s="531"/>
      <c r="APR231" s="531"/>
      <c r="APS231" s="531"/>
      <c r="APT231" s="531"/>
      <c r="APU231" s="531"/>
      <c r="APV231" s="531"/>
      <c r="APW231" s="531"/>
      <c r="APX231" s="531"/>
      <c r="APY231" s="531"/>
      <c r="APZ231" s="531"/>
      <c r="AQA231" s="531"/>
      <c r="AQB231" s="531"/>
      <c r="AQC231" s="531"/>
      <c r="AQD231" s="531"/>
      <c r="AQE231" s="531"/>
      <c r="AQF231" s="531"/>
      <c r="AQG231" s="531"/>
      <c r="AQH231" s="531"/>
      <c r="AQI231" s="531"/>
      <c r="AQJ231" s="531"/>
      <c r="AQK231" s="531"/>
      <c r="AQL231" s="531"/>
      <c r="AQM231" s="531"/>
      <c r="AQN231" s="531"/>
      <c r="AQO231" s="531"/>
      <c r="AQP231" s="531"/>
      <c r="AQQ231" s="531"/>
      <c r="AQR231" s="531"/>
      <c r="AQS231" s="531"/>
      <c r="AQT231" s="531"/>
      <c r="AQU231" s="531"/>
      <c r="AQV231" s="531"/>
      <c r="AQW231" s="531"/>
      <c r="AQX231" s="531"/>
      <c r="AQY231" s="531"/>
      <c r="AQZ231" s="531"/>
      <c r="ARA231" s="531"/>
      <c r="ARB231" s="531"/>
      <c r="ARC231" s="531"/>
      <c r="ARD231" s="531"/>
      <c r="ARE231" s="531"/>
      <c r="ARF231" s="531"/>
      <c r="ARG231" s="531"/>
      <c r="ARH231" s="531"/>
      <c r="ARI231" s="531"/>
      <c r="ARJ231" s="531"/>
      <c r="ARK231" s="531"/>
      <c r="ARL231" s="531"/>
      <c r="ARM231" s="531"/>
      <c r="ARN231" s="531"/>
      <c r="ARO231" s="531"/>
      <c r="ARP231" s="531"/>
      <c r="ARQ231" s="531"/>
      <c r="ARR231" s="531"/>
      <c r="ARS231" s="531"/>
      <c r="ART231" s="531"/>
      <c r="ARU231" s="531"/>
      <c r="ARV231" s="531"/>
      <c r="ARW231" s="531"/>
      <c r="ARX231" s="531"/>
      <c r="ARY231" s="531"/>
      <c r="ARZ231" s="531"/>
      <c r="ASA231" s="531"/>
      <c r="ASB231" s="531"/>
      <c r="ASC231" s="531"/>
      <c r="ASD231" s="531"/>
      <c r="ASE231" s="531"/>
      <c r="ASF231" s="531"/>
      <c r="ASG231" s="531"/>
      <c r="ASH231" s="531"/>
      <c r="ASI231" s="531"/>
      <c r="ASJ231" s="531"/>
      <c r="ASK231" s="531"/>
      <c r="ASL231" s="531"/>
      <c r="ASM231" s="531"/>
      <c r="ASN231" s="531"/>
      <c r="ASO231" s="531"/>
      <c r="ASP231" s="531"/>
      <c r="ASQ231" s="531"/>
      <c r="ASR231" s="531"/>
      <c r="ASS231" s="531"/>
      <c r="AST231" s="531"/>
      <c r="ASU231" s="531"/>
      <c r="ASV231" s="531"/>
      <c r="ASW231" s="531"/>
      <c r="ASX231" s="531"/>
      <c r="ASY231" s="531"/>
      <c r="ASZ231" s="531"/>
      <c r="ATA231" s="531"/>
      <c r="ATB231" s="531"/>
      <c r="ATC231" s="531"/>
      <c r="ATD231" s="531"/>
      <c r="ATE231" s="531"/>
      <c r="ATF231" s="531"/>
      <c r="ATG231" s="531"/>
      <c r="ATH231" s="531"/>
      <c r="ATI231" s="531"/>
      <c r="ATJ231" s="531"/>
      <c r="ATK231" s="531"/>
      <c r="ATL231" s="531"/>
      <c r="ATM231" s="531"/>
      <c r="ATN231" s="531"/>
      <c r="ATO231" s="531"/>
      <c r="ATP231" s="531"/>
      <c r="ATQ231" s="531"/>
      <c r="ATR231" s="531"/>
      <c r="ATS231" s="531"/>
      <c r="ATT231" s="531"/>
      <c r="ATU231" s="531"/>
      <c r="ATV231" s="531"/>
      <c r="ATW231" s="531"/>
      <c r="ATX231" s="531"/>
      <c r="ATY231" s="531"/>
      <c r="ATZ231" s="531"/>
      <c r="AUA231" s="531"/>
      <c r="AUB231" s="531"/>
      <c r="AUC231" s="531"/>
      <c r="AUD231" s="531"/>
      <c r="AUE231" s="531"/>
      <c r="AUF231" s="531"/>
      <c r="AUG231" s="531"/>
      <c r="AUH231" s="531"/>
      <c r="AUI231" s="531"/>
      <c r="AUJ231" s="531"/>
      <c r="AUK231" s="531"/>
      <c r="AUL231" s="531"/>
      <c r="AUM231" s="531"/>
      <c r="AUN231" s="531"/>
      <c r="AUO231" s="531"/>
      <c r="AUP231" s="531"/>
      <c r="AUQ231" s="531"/>
      <c r="AUR231" s="531"/>
      <c r="AUS231" s="531"/>
      <c r="AUT231" s="531"/>
      <c r="AUU231" s="531"/>
      <c r="AUV231" s="531"/>
      <c r="AUW231" s="531"/>
      <c r="AUX231" s="531"/>
      <c r="AUY231" s="531"/>
      <c r="AUZ231" s="531"/>
      <c r="AVA231" s="531"/>
      <c r="AVB231" s="531"/>
      <c r="AVC231" s="531"/>
      <c r="AVD231" s="531"/>
      <c r="AVE231" s="531"/>
      <c r="AVF231" s="531"/>
      <c r="AVG231" s="531"/>
      <c r="AVH231" s="531"/>
      <c r="AVI231" s="531"/>
      <c r="AVJ231" s="531"/>
      <c r="AVK231" s="531"/>
      <c r="AVL231" s="531"/>
      <c r="AVM231" s="531"/>
      <c r="AVN231" s="531"/>
      <c r="AVO231" s="531"/>
      <c r="AVP231" s="531"/>
      <c r="AVQ231" s="531"/>
      <c r="AVR231" s="531"/>
      <c r="AVS231" s="531"/>
      <c r="AVT231" s="531"/>
      <c r="AVU231" s="531"/>
      <c r="AVV231" s="531"/>
      <c r="AVW231" s="531"/>
      <c r="AVX231" s="531"/>
      <c r="AVY231" s="531"/>
      <c r="AVZ231" s="531"/>
      <c r="AWA231" s="531"/>
      <c r="AWB231" s="531"/>
      <c r="AWC231" s="531"/>
      <c r="AWD231" s="531"/>
      <c r="AWE231" s="531"/>
      <c r="AWF231" s="531"/>
      <c r="AWG231" s="531"/>
      <c r="AWH231" s="531"/>
      <c r="AWI231" s="531"/>
      <c r="AWJ231" s="531"/>
      <c r="AWK231" s="531"/>
      <c r="AWL231" s="531"/>
      <c r="AWM231" s="531"/>
      <c r="AWN231" s="531"/>
      <c r="AWO231" s="531"/>
      <c r="AWP231" s="531"/>
      <c r="AWQ231" s="531"/>
      <c r="AWR231" s="531"/>
      <c r="AWS231" s="531"/>
      <c r="AWT231" s="531"/>
      <c r="AWU231" s="531"/>
      <c r="AWV231" s="531"/>
      <c r="AWW231" s="531"/>
      <c r="AWX231" s="531"/>
      <c r="AWY231" s="531"/>
      <c r="AWZ231" s="531"/>
      <c r="AXA231" s="531"/>
      <c r="AXB231" s="531"/>
      <c r="AXC231" s="531"/>
      <c r="AXD231" s="531"/>
      <c r="AXE231" s="531"/>
      <c r="AXF231" s="531"/>
      <c r="AXG231" s="531"/>
      <c r="AXH231" s="531"/>
      <c r="AXI231" s="531"/>
      <c r="AXJ231" s="531"/>
    </row>
    <row r="232" spans="1:1310" s="532" customFormat="1" ht="23.25" customHeight="1">
      <c r="A232" s="533"/>
      <c r="B232" s="546"/>
      <c r="C232" s="546"/>
      <c r="D232" s="546"/>
      <c r="E232" s="546"/>
      <c r="F232" s="546"/>
      <c r="G232" s="546"/>
      <c r="H232" s="546"/>
      <c r="I232" s="546"/>
      <c r="J232" s="546"/>
      <c r="K232" s="546"/>
      <c r="L232" s="546"/>
      <c r="M232" s="546"/>
      <c r="N232" s="546"/>
      <c r="O232" s="546"/>
      <c r="P232" s="546"/>
      <c r="Q232" s="546"/>
      <c r="R232" s="529"/>
      <c r="S232" s="529"/>
      <c r="T232" s="529"/>
      <c r="U232" s="529"/>
      <c r="V232" s="529"/>
      <c r="W232" s="529"/>
      <c r="X232" s="529"/>
      <c r="Y232" s="529"/>
      <c r="Z232" s="529"/>
      <c r="AA232" s="529"/>
      <c r="AB232" s="529"/>
      <c r="AC232" s="529"/>
      <c r="AD232" s="530"/>
      <c r="AE232" s="530"/>
      <c r="AF232" s="530"/>
      <c r="AG232" s="530"/>
      <c r="AH232" s="530"/>
      <c r="AI232" s="530"/>
      <c r="AJ232" s="530"/>
      <c r="AK232" s="530"/>
      <c r="AL232" s="530"/>
      <c r="AM232" s="530"/>
      <c r="AN232" s="530"/>
      <c r="AO232" s="530"/>
      <c r="AP232" s="530"/>
      <c r="AQ232" s="530"/>
      <c r="AR232" s="530"/>
      <c r="AS232" s="530"/>
      <c r="AT232" s="530"/>
      <c r="AU232" s="530"/>
      <c r="AV232" s="531"/>
      <c r="AW232" s="531"/>
      <c r="AX232" s="531"/>
      <c r="AY232" s="531"/>
      <c r="AZ232" s="531"/>
      <c r="BA232" s="531"/>
      <c r="BB232" s="531"/>
      <c r="BC232" s="531"/>
      <c r="BD232" s="531"/>
      <c r="BE232" s="531"/>
      <c r="BF232" s="531"/>
      <c r="BG232" s="531"/>
      <c r="BH232" s="531"/>
      <c r="BI232" s="531"/>
      <c r="BJ232" s="531"/>
      <c r="BK232" s="531"/>
      <c r="BL232" s="531"/>
      <c r="BM232" s="531"/>
      <c r="BN232" s="531"/>
      <c r="BO232" s="531"/>
      <c r="BP232" s="531"/>
      <c r="BQ232" s="531"/>
      <c r="BR232" s="531"/>
      <c r="BS232" s="531"/>
      <c r="BT232" s="531"/>
      <c r="BU232" s="531"/>
      <c r="BV232" s="531"/>
      <c r="BW232" s="531"/>
      <c r="BX232" s="531"/>
      <c r="BY232" s="531"/>
      <c r="BZ232" s="531"/>
      <c r="CA232" s="531"/>
      <c r="CB232" s="531"/>
      <c r="CC232" s="531"/>
      <c r="CD232" s="531"/>
      <c r="CE232" s="531"/>
      <c r="CF232" s="531"/>
      <c r="CG232" s="531"/>
      <c r="CH232" s="531"/>
      <c r="CI232" s="531"/>
      <c r="CJ232" s="531"/>
      <c r="CK232" s="531"/>
      <c r="CL232" s="531"/>
      <c r="CM232" s="531"/>
      <c r="CN232" s="531"/>
      <c r="CO232" s="531"/>
      <c r="CP232" s="531"/>
      <c r="CQ232" s="531"/>
      <c r="CR232" s="531"/>
      <c r="CS232" s="531"/>
      <c r="CT232" s="531"/>
      <c r="CU232" s="531"/>
      <c r="CV232" s="531"/>
      <c r="CW232" s="531"/>
      <c r="CX232" s="531"/>
      <c r="CY232" s="531"/>
      <c r="CZ232" s="531"/>
      <c r="DA232" s="531"/>
      <c r="DB232" s="531"/>
      <c r="DC232" s="531"/>
      <c r="DD232" s="531"/>
      <c r="DE232" s="531"/>
      <c r="DF232" s="531"/>
      <c r="DG232" s="531"/>
      <c r="DH232" s="531"/>
      <c r="DI232" s="531"/>
      <c r="DJ232" s="531"/>
      <c r="DK232" s="531"/>
      <c r="DL232" s="531"/>
      <c r="DM232" s="531"/>
      <c r="DN232" s="531"/>
      <c r="DO232" s="531"/>
      <c r="DP232" s="531"/>
      <c r="DQ232" s="531"/>
      <c r="DR232" s="531"/>
      <c r="DS232" s="531"/>
      <c r="DT232" s="531"/>
      <c r="DU232" s="531"/>
      <c r="DV232" s="531"/>
      <c r="DW232" s="531"/>
      <c r="DX232" s="531"/>
      <c r="DY232" s="531"/>
      <c r="DZ232" s="531"/>
      <c r="EA232" s="531"/>
      <c r="EB232" s="531"/>
      <c r="EC232" s="531"/>
      <c r="ED232" s="531"/>
      <c r="EE232" s="531"/>
      <c r="EF232" s="531"/>
      <c r="EG232" s="531"/>
      <c r="EH232" s="531"/>
      <c r="EI232" s="531"/>
      <c r="EJ232" s="531"/>
      <c r="EK232" s="531"/>
      <c r="EL232" s="531"/>
      <c r="EM232" s="531"/>
      <c r="EN232" s="531"/>
      <c r="EO232" s="531"/>
      <c r="EP232" s="531"/>
      <c r="EQ232" s="531"/>
      <c r="ER232" s="531"/>
      <c r="ES232" s="531"/>
      <c r="ET232" s="531"/>
      <c r="EU232" s="531"/>
      <c r="EV232" s="531"/>
      <c r="EW232" s="531"/>
      <c r="EX232" s="531"/>
      <c r="EY232" s="531"/>
      <c r="EZ232" s="531"/>
      <c r="FA232" s="531"/>
      <c r="FB232" s="531"/>
      <c r="FC232" s="531"/>
      <c r="FD232" s="531"/>
      <c r="FE232" s="531"/>
      <c r="FF232" s="531"/>
      <c r="FG232" s="531"/>
      <c r="FH232" s="531"/>
      <c r="FI232" s="531"/>
      <c r="FJ232" s="531"/>
      <c r="FK232" s="531"/>
      <c r="FL232" s="531"/>
      <c r="FM232" s="531"/>
      <c r="FN232" s="531"/>
      <c r="FO232" s="531"/>
      <c r="FP232" s="531"/>
      <c r="FQ232" s="531"/>
      <c r="FR232" s="531"/>
      <c r="FS232" s="531"/>
      <c r="FT232" s="531"/>
      <c r="FU232" s="531"/>
      <c r="FV232" s="531"/>
      <c r="FW232" s="531"/>
      <c r="FX232" s="531"/>
      <c r="FY232" s="531"/>
      <c r="FZ232" s="531"/>
      <c r="GA232" s="531"/>
      <c r="GB232" s="531"/>
      <c r="GC232" s="531"/>
      <c r="GD232" s="531"/>
      <c r="GE232" s="531"/>
      <c r="GF232" s="531"/>
      <c r="GG232" s="531"/>
      <c r="GH232" s="531"/>
      <c r="GI232" s="531"/>
      <c r="GJ232" s="531"/>
      <c r="GK232" s="531"/>
      <c r="GL232" s="531"/>
      <c r="GM232" s="531"/>
      <c r="GN232" s="531"/>
      <c r="GO232" s="531"/>
      <c r="GP232" s="531"/>
      <c r="GQ232" s="531"/>
      <c r="GR232" s="531"/>
      <c r="GS232" s="531"/>
      <c r="GT232" s="531"/>
      <c r="GU232" s="531"/>
      <c r="GV232" s="531"/>
      <c r="GW232" s="531"/>
      <c r="GX232" s="531"/>
      <c r="GY232" s="531"/>
      <c r="GZ232" s="531"/>
      <c r="HA232" s="531"/>
      <c r="HB232" s="531"/>
      <c r="HC232" s="531"/>
      <c r="HD232" s="531"/>
      <c r="HE232" s="531"/>
      <c r="HF232" s="531"/>
      <c r="HG232" s="531"/>
      <c r="HH232" s="531"/>
      <c r="HI232" s="531"/>
      <c r="HJ232" s="531"/>
      <c r="HK232" s="531"/>
      <c r="HL232" s="531"/>
      <c r="HM232" s="531"/>
      <c r="HN232" s="531"/>
      <c r="HO232" s="531"/>
      <c r="HP232" s="531"/>
      <c r="HQ232" s="531"/>
      <c r="HR232" s="531"/>
      <c r="HS232" s="531"/>
      <c r="HT232" s="531"/>
      <c r="HU232" s="531"/>
      <c r="HV232" s="531"/>
      <c r="HW232" s="531"/>
      <c r="HX232" s="531"/>
      <c r="HY232" s="531"/>
      <c r="HZ232" s="531"/>
      <c r="IA232" s="531"/>
      <c r="IB232" s="531"/>
      <c r="IC232" s="531"/>
      <c r="ID232" s="531"/>
      <c r="IE232" s="531"/>
      <c r="IF232" s="531"/>
      <c r="IG232" s="531"/>
      <c r="IH232" s="531"/>
      <c r="II232" s="531"/>
      <c r="IJ232" s="531"/>
      <c r="IK232" s="531"/>
      <c r="IL232" s="531"/>
      <c r="IM232" s="531"/>
      <c r="IN232" s="531"/>
      <c r="IO232" s="531"/>
      <c r="IP232" s="531"/>
      <c r="IQ232" s="531"/>
      <c r="IR232" s="531"/>
      <c r="IS232" s="531"/>
      <c r="IT232" s="531"/>
      <c r="IU232" s="531"/>
      <c r="IV232" s="531"/>
      <c r="IW232" s="531"/>
      <c r="IX232" s="531"/>
      <c r="IY232" s="531"/>
      <c r="IZ232" s="531"/>
      <c r="JA232" s="531"/>
      <c r="JB232" s="531"/>
      <c r="JC232" s="531"/>
      <c r="JD232" s="531"/>
      <c r="JE232" s="531"/>
      <c r="JF232" s="531"/>
      <c r="JG232" s="531"/>
      <c r="JH232" s="531"/>
      <c r="JI232" s="531"/>
      <c r="JJ232" s="531"/>
      <c r="JK232" s="531"/>
      <c r="JL232" s="531"/>
      <c r="JM232" s="531"/>
      <c r="JN232" s="531"/>
      <c r="JO232" s="531"/>
      <c r="JP232" s="531"/>
      <c r="JQ232" s="531"/>
      <c r="JR232" s="531"/>
      <c r="JS232" s="531"/>
      <c r="JT232" s="531"/>
      <c r="JU232" s="531"/>
      <c r="JV232" s="531"/>
      <c r="JW232" s="531"/>
      <c r="JX232" s="531"/>
      <c r="JY232" s="531"/>
      <c r="JZ232" s="531"/>
      <c r="KA232" s="531"/>
      <c r="KB232" s="531"/>
      <c r="KC232" s="531"/>
      <c r="KD232" s="531"/>
      <c r="KE232" s="531"/>
      <c r="KF232" s="531"/>
      <c r="KG232" s="531"/>
      <c r="KH232" s="531"/>
      <c r="KI232" s="531"/>
      <c r="KJ232" s="531"/>
      <c r="KK232" s="531"/>
      <c r="KL232" s="531"/>
      <c r="KM232" s="531"/>
      <c r="KN232" s="531"/>
      <c r="KO232" s="531"/>
      <c r="KP232" s="531"/>
      <c r="KQ232" s="531"/>
      <c r="KR232" s="531"/>
      <c r="KS232" s="531"/>
      <c r="KT232" s="531"/>
      <c r="KU232" s="531"/>
      <c r="KV232" s="531"/>
      <c r="KW232" s="531"/>
      <c r="KX232" s="531"/>
      <c r="KY232" s="531"/>
      <c r="KZ232" s="531"/>
      <c r="LA232" s="531"/>
      <c r="LB232" s="531"/>
      <c r="LC232" s="531"/>
      <c r="LD232" s="531"/>
      <c r="LE232" s="531"/>
      <c r="LF232" s="531"/>
      <c r="LG232" s="531"/>
      <c r="LH232" s="531"/>
      <c r="LI232" s="531"/>
      <c r="LJ232" s="531"/>
      <c r="LK232" s="531"/>
      <c r="LL232" s="531"/>
      <c r="LM232" s="531"/>
      <c r="LN232" s="531"/>
      <c r="LO232" s="531"/>
      <c r="LP232" s="531"/>
      <c r="LQ232" s="531"/>
      <c r="LR232" s="531"/>
      <c r="LS232" s="531"/>
      <c r="LT232" s="531"/>
      <c r="LU232" s="531"/>
      <c r="LV232" s="531"/>
      <c r="LW232" s="531"/>
      <c r="LX232" s="531"/>
      <c r="LY232" s="531"/>
      <c r="LZ232" s="531"/>
      <c r="MA232" s="531"/>
      <c r="MB232" s="531"/>
      <c r="MC232" s="531"/>
      <c r="MD232" s="531"/>
      <c r="ME232" s="531"/>
      <c r="MF232" s="531"/>
      <c r="MG232" s="531"/>
      <c r="MH232" s="531"/>
      <c r="MI232" s="531"/>
      <c r="MJ232" s="531"/>
      <c r="MK232" s="531"/>
      <c r="ML232" s="531"/>
      <c r="MM232" s="531"/>
      <c r="MN232" s="531"/>
      <c r="MO232" s="531"/>
      <c r="MP232" s="531"/>
      <c r="MQ232" s="531"/>
      <c r="MR232" s="531"/>
      <c r="MS232" s="531"/>
      <c r="MT232" s="531"/>
      <c r="MU232" s="531"/>
      <c r="MV232" s="531"/>
      <c r="MW232" s="531"/>
      <c r="MX232" s="531"/>
      <c r="MY232" s="531"/>
      <c r="MZ232" s="531"/>
      <c r="NA232" s="531"/>
      <c r="NB232" s="531"/>
      <c r="NC232" s="531"/>
      <c r="ND232" s="531"/>
      <c r="NE232" s="531"/>
      <c r="NF232" s="531"/>
      <c r="NG232" s="531"/>
      <c r="NH232" s="531"/>
      <c r="NI232" s="531"/>
      <c r="NJ232" s="531"/>
      <c r="NK232" s="531"/>
      <c r="NL232" s="531"/>
      <c r="NM232" s="531"/>
      <c r="NN232" s="531"/>
      <c r="NO232" s="531"/>
      <c r="NP232" s="531"/>
      <c r="NQ232" s="531"/>
      <c r="NR232" s="531"/>
      <c r="NS232" s="531"/>
      <c r="NT232" s="531"/>
      <c r="NU232" s="531"/>
      <c r="NV232" s="531"/>
      <c r="NW232" s="531"/>
      <c r="NX232" s="531"/>
      <c r="NY232" s="531"/>
      <c r="NZ232" s="531"/>
      <c r="OA232" s="531"/>
      <c r="OB232" s="531"/>
      <c r="OC232" s="531"/>
      <c r="OD232" s="531"/>
      <c r="OE232" s="531"/>
      <c r="OF232" s="531"/>
      <c r="OG232" s="531"/>
      <c r="OH232" s="531"/>
      <c r="OI232" s="531"/>
      <c r="OJ232" s="531"/>
      <c r="OK232" s="531"/>
      <c r="OL232" s="531"/>
      <c r="OM232" s="531"/>
      <c r="ON232" s="531"/>
      <c r="OO232" s="531"/>
      <c r="OP232" s="531"/>
      <c r="OQ232" s="531"/>
      <c r="OR232" s="531"/>
      <c r="OS232" s="531"/>
      <c r="OT232" s="531"/>
      <c r="OU232" s="531"/>
      <c r="OV232" s="531"/>
      <c r="OW232" s="531"/>
      <c r="OX232" s="531"/>
      <c r="OY232" s="531"/>
      <c r="OZ232" s="531"/>
      <c r="PA232" s="531"/>
      <c r="PB232" s="531"/>
      <c r="PC232" s="531"/>
      <c r="PD232" s="531"/>
      <c r="PE232" s="531"/>
      <c r="PF232" s="531"/>
      <c r="PG232" s="531"/>
      <c r="PH232" s="531"/>
      <c r="PI232" s="531"/>
      <c r="PJ232" s="531"/>
      <c r="PK232" s="531"/>
      <c r="PL232" s="531"/>
      <c r="PM232" s="531"/>
      <c r="PN232" s="531"/>
      <c r="PO232" s="531"/>
      <c r="PP232" s="531"/>
      <c r="PQ232" s="531"/>
      <c r="PR232" s="531"/>
      <c r="PS232" s="531"/>
      <c r="PT232" s="531"/>
      <c r="PU232" s="531"/>
      <c r="PV232" s="531"/>
      <c r="PW232" s="531"/>
      <c r="PX232" s="531"/>
      <c r="PY232" s="531"/>
      <c r="PZ232" s="531"/>
      <c r="QA232" s="531"/>
      <c r="QB232" s="531"/>
      <c r="QC232" s="531"/>
      <c r="QD232" s="531"/>
      <c r="QE232" s="531"/>
      <c r="QF232" s="531"/>
      <c r="QG232" s="531"/>
      <c r="QH232" s="531"/>
      <c r="QI232" s="531"/>
      <c r="QJ232" s="531"/>
      <c r="QK232" s="531"/>
      <c r="QL232" s="531"/>
      <c r="QM232" s="531"/>
      <c r="QN232" s="531"/>
      <c r="QO232" s="531"/>
      <c r="QP232" s="531"/>
      <c r="QQ232" s="531"/>
      <c r="QR232" s="531"/>
      <c r="QS232" s="531"/>
      <c r="QT232" s="531"/>
      <c r="QU232" s="531"/>
      <c r="QV232" s="531"/>
      <c r="QW232" s="531"/>
      <c r="QX232" s="531"/>
      <c r="QY232" s="531"/>
      <c r="QZ232" s="531"/>
      <c r="RA232" s="531"/>
      <c r="RB232" s="531"/>
      <c r="RC232" s="531"/>
      <c r="RD232" s="531"/>
      <c r="RE232" s="531"/>
      <c r="RF232" s="531"/>
      <c r="RG232" s="531"/>
      <c r="RH232" s="531"/>
      <c r="RI232" s="531"/>
      <c r="RJ232" s="531"/>
      <c r="RK232" s="531"/>
      <c r="RL232" s="531"/>
      <c r="RM232" s="531"/>
      <c r="RN232" s="531"/>
      <c r="RO232" s="531"/>
      <c r="RP232" s="531"/>
      <c r="RQ232" s="531"/>
      <c r="RR232" s="531"/>
      <c r="RS232" s="531"/>
      <c r="RT232" s="531"/>
      <c r="RU232" s="531"/>
      <c r="RV232" s="531"/>
      <c r="RW232" s="531"/>
      <c r="RX232" s="531"/>
      <c r="RY232" s="531"/>
      <c r="RZ232" s="531"/>
      <c r="SA232" s="531"/>
      <c r="SB232" s="531"/>
      <c r="SC232" s="531"/>
      <c r="SD232" s="531"/>
      <c r="SE232" s="531"/>
      <c r="SF232" s="531"/>
      <c r="SG232" s="531"/>
      <c r="SH232" s="531"/>
      <c r="SI232" s="531"/>
      <c r="SJ232" s="531"/>
      <c r="SK232" s="531"/>
      <c r="SL232" s="531"/>
      <c r="SM232" s="531"/>
      <c r="SN232" s="531"/>
      <c r="SO232" s="531"/>
      <c r="SP232" s="531"/>
      <c r="SQ232" s="531"/>
      <c r="SR232" s="531"/>
      <c r="SS232" s="531"/>
      <c r="ST232" s="531"/>
      <c r="SU232" s="531"/>
      <c r="SV232" s="531"/>
      <c r="SW232" s="531"/>
      <c r="SX232" s="531"/>
      <c r="SY232" s="531"/>
      <c r="SZ232" s="531"/>
      <c r="TA232" s="531"/>
      <c r="TB232" s="531"/>
      <c r="TC232" s="531"/>
      <c r="TD232" s="531"/>
      <c r="TE232" s="531"/>
      <c r="TF232" s="531"/>
      <c r="TG232" s="531"/>
      <c r="TH232" s="531"/>
      <c r="TI232" s="531"/>
      <c r="TJ232" s="531"/>
      <c r="TK232" s="531"/>
      <c r="TL232" s="531"/>
      <c r="TM232" s="531"/>
      <c r="TN232" s="531"/>
      <c r="TO232" s="531"/>
      <c r="TP232" s="531"/>
      <c r="TQ232" s="531"/>
      <c r="TR232" s="531"/>
      <c r="TS232" s="531"/>
      <c r="TT232" s="531"/>
      <c r="TU232" s="531"/>
      <c r="TV232" s="531"/>
      <c r="TW232" s="531"/>
      <c r="TX232" s="531"/>
      <c r="TY232" s="531"/>
      <c r="TZ232" s="531"/>
      <c r="UA232" s="531"/>
      <c r="UB232" s="531"/>
      <c r="UC232" s="531"/>
      <c r="UD232" s="531"/>
      <c r="UE232" s="531"/>
      <c r="UF232" s="531"/>
      <c r="UG232" s="531"/>
      <c r="UH232" s="531"/>
      <c r="UI232" s="531"/>
      <c r="UJ232" s="531"/>
      <c r="UK232" s="531"/>
      <c r="UL232" s="531"/>
      <c r="UM232" s="531"/>
      <c r="UN232" s="531"/>
      <c r="UO232" s="531"/>
      <c r="UP232" s="531"/>
      <c r="UQ232" s="531"/>
      <c r="UR232" s="531"/>
      <c r="US232" s="531"/>
      <c r="UT232" s="531"/>
      <c r="UU232" s="531"/>
      <c r="UV232" s="531"/>
      <c r="UW232" s="531"/>
      <c r="UX232" s="531"/>
      <c r="UY232" s="531"/>
      <c r="UZ232" s="531"/>
      <c r="VA232" s="531"/>
      <c r="VB232" s="531"/>
      <c r="VC232" s="531"/>
      <c r="VD232" s="531"/>
      <c r="VE232" s="531"/>
      <c r="VF232" s="531"/>
      <c r="VG232" s="531"/>
      <c r="VH232" s="531"/>
      <c r="VI232" s="531"/>
      <c r="VJ232" s="531"/>
      <c r="VK232" s="531"/>
      <c r="VL232" s="531"/>
      <c r="VM232" s="531"/>
      <c r="VN232" s="531"/>
      <c r="VO232" s="531"/>
      <c r="VP232" s="531"/>
      <c r="VQ232" s="531"/>
      <c r="VR232" s="531"/>
      <c r="VS232" s="531"/>
      <c r="VT232" s="531"/>
      <c r="VU232" s="531"/>
      <c r="VV232" s="531"/>
      <c r="VW232" s="531"/>
      <c r="VX232" s="531"/>
      <c r="VY232" s="531"/>
      <c r="VZ232" s="531"/>
      <c r="WA232" s="531"/>
      <c r="WB232" s="531"/>
      <c r="WC232" s="531"/>
      <c r="WD232" s="531"/>
      <c r="WE232" s="531"/>
      <c r="WF232" s="531"/>
      <c r="WG232" s="531"/>
      <c r="WH232" s="531"/>
      <c r="WI232" s="531"/>
      <c r="WJ232" s="531"/>
      <c r="WK232" s="531"/>
      <c r="WL232" s="531"/>
      <c r="WM232" s="531"/>
      <c r="WN232" s="531"/>
      <c r="WO232" s="531"/>
      <c r="WP232" s="531"/>
      <c r="WQ232" s="531"/>
      <c r="WR232" s="531"/>
      <c r="WS232" s="531"/>
      <c r="WT232" s="531"/>
      <c r="WU232" s="531"/>
      <c r="WV232" s="531"/>
      <c r="WW232" s="531"/>
      <c r="WX232" s="531"/>
      <c r="WY232" s="531"/>
      <c r="WZ232" s="531"/>
      <c r="XA232" s="531"/>
      <c r="XB232" s="531"/>
      <c r="XC232" s="531"/>
      <c r="XD232" s="531"/>
      <c r="XE232" s="531"/>
      <c r="XF232" s="531"/>
      <c r="XG232" s="531"/>
      <c r="XH232" s="531"/>
      <c r="XI232" s="531"/>
      <c r="XJ232" s="531"/>
      <c r="XK232" s="531"/>
      <c r="XL232" s="531"/>
      <c r="XM232" s="531"/>
      <c r="XN232" s="531"/>
      <c r="XO232" s="531"/>
      <c r="XP232" s="531"/>
      <c r="XQ232" s="531"/>
      <c r="XR232" s="531"/>
      <c r="XS232" s="531"/>
      <c r="XT232" s="531"/>
      <c r="XU232" s="531"/>
      <c r="XV232" s="531"/>
      <c r="XW232" s="531"/>
      <c r="XX232" s="531"/>
      <c r="XY232" s="531"/>
      <c r="XZ232" s="531"/>
      <c r="YA232" s="531"/>
      <c r="YB232" s="531"/>
      <c r="YC232" s="531"/>
      <c r="YD232" s="531"/>
      <c r="YE232" s="531"/>
      <c r="YF232" s="531"/>
      <c r="YG232" s="531"/>
      <c r="YH232" s="531"/>
      <c r="YI232" s="531"/>
      <c r="YJ232" s="531"/>
      <c r="YK232" s="531"/>
      <c r="YL232" s="531"/>
      <c r="YM232" s="531"/>
      <c r="YN232" s="531"/>
      <c r="YO232" s="531"/>
      <c r="YP232" s="531"/>
      <c r="YQ232" s="531"/>
      <c r="YR232" s="531"/>
      <c r="YS232" s="531"/>
      <c r="YT232" s="531"/>
      <c r="YU232" s="531"/>
      <c r="YV232" s="531"/>
      <c r="YW232" s="531"/>
      <c r="YX232" s="531"/>
      <c r="YY232" s="531"/>
      <c r="YZ232" s="531"/>
      <c r="ZA232" s="531"/>
      <c r="ZB232" s="531"/>
      <c r="ZC232" s="531"/>
      <c r="ZD232" s="531"/>
      <c r="ZE232" s="531"/>
      <c r="ZF232" s="531"/>
      <c r="ZG232" s="531"/>
      <c r="ZH232" s="531"/>
      <c r="ZI232" s="531"/>
      <c r="ZJ232" s="531"/>
      <c r="ZK232" s="531"/>
      <c r="ZL232" s="531"/>
      <c r="ZM232" s="531"/>
      <c r="ZN232" s="531"/>
      <c r="ZO232" s="531"/>
      <c r="ZP232" s="531"/>
      <c r="ZQ232" s="531"/>
      <c r="ZR232" s="531"/>
      <c r="ZS232" s="531"/>
      <c r="ZT232" s="531"/>
      <c r="ZU232" s="531"/>
      <c r="ZV232" s="531"/>
      <c r="ZW232" s="531"/>
      <c r="ZX232" s="531"/>
      <c r="ZY232" s="531"/>
      <c r="ZZ232" s="531"/>
      <c r="AAA232" s="531"/>
      <c r="AAB232" s="531"/>
      <c r="AAC232" s="531"/>
      <c r="AAD232" s="531"/>
      <c r="AAE232" s="531"/>
      <c r="AAF232" s="531"/>
      <c r="AAG232" s="531"/>
      <c r="AAH232" s="531"/>
      <c r="AAI232" s="531"/>
      <c r="AAJ232" s="531"/>
      <c r="AAK232" s="531"/>
      <c r="AAL232" s="531"/>
      <c r="AAM232" s="531"/>
      <c r="AAN232" s="531"/>
      <c r="AAO232" s="531"/>
      <c r="AAP232" s="531"/>
      <c r="AAQ232" s="531"/>
      <c r="AAR232" s="531"/>
      <c r="AAS232" s="531"/>
      <c r="AAT232" s="531"/>
      <c r="AAU232" s="531"/>
      <c r="AAV232" s="531"/>
      <c r="AAW232" s="531"/>
      <c r="AAX232" s="531"/>
      <c r="AAY232" s="531"/>
      <c r="AAZ232" s="531"/>
      <c r="ABA232" s="531"/>
      <c r="ABB232" s="531"/>
      <c r="ABC232" s="531"/>
      <c r="ABD232" s="531"/>
      <c r="ABE232" s="531"/>
      <c r="ABF232" s="531"/>
      <c r="ABG232" s="531"/>
      <c r="ABH232" s="531"/>
      <c r="ABI232" s="531"/>
      <c r="ABJ232" s="531"/>
      <c r="ABK232" s="531"/>
      <c r="ABL232" s="531"/>
      <c r="ABM232" s="531"/>
      <c r="ABN232" s="531"/>
      <c r="ABO232" s="531"/>
      <c r="ABP232" s="531"/>
      <c r="ABQ232" s="531"/>
      <c r="ABR232" s="531"/>
      <c r="ABS232" s="531"/>
      <c r="ABT232" s="531"/>
      <c r="ABU232" s="531"/>
      <c r="ABV232" s="531"/>
      <c r="ABW232" s="531"/>
      <c r="ABX232" s="531"/>
      <c r="ABY232" s="531"/>
      <c r="ABZ232" s="531"/>
      <c r="ACA232" s="531"/>
      <c r="ACB232" s="531"/>
      <c r="ACC232" s="531"/>
      <c r="ACD232" s="531"/>
      <c r="ACE232" s="531"/>
      <c r="ACF232" s="531"/>
      <c r="ACG232" s="531"/>
      <c r="ACH232" s="531"/>
      <c r="ACI232" s="531"/>
      <c r="ACJ232" s="531"/>
      <c r="ACK232" s="531"/>
      <c r="ACL232" s="531"/>
      <c r="ACM232" s="531"/>
      <c r="ACN232" s="531"/>
      <c r="ACO232" s="531"/>
      <c r="ACP232" s="531"/>
      <c r="ACQ232" s="531"/>
      <c r="ACR232" s="531"/>
      <c r="ACS232" s="531"/>
      <c r="ACT232" s="531"/>
      <c r="ACU232" s="531"/>
      <c r="ACV232" s="531"/>
      <c r="ACW232" s="531"/>
      <c r="ACX232" s="531"/>
      <c r="ACY232" s="531"/>
      <c r="ACZ232" s="531"/>
      <c r="ADA232" s="531"/>
      <c r="ADB232" s="531"/>
      <c r="ADC232" s="531"/>
      <c r="ADD232" s="531"/>
      <c r="ADE232" s="531"/>
      <c r="ADF232" s="531"/>
      <c r="ADG232" s="531"/>
      <c r="ADH232" s="531"/>
      <c r="ADI232" s="531"/>
      <c r="ADJ232" s="531"/>
      <c r="ADK232" s="531"/>
      <c r="ADL232" s="531"/>
      <c r="ADM232" s="531"/>
      <c r="ADN232" s="531"/>
      <c r="ADO232" s="531"/>
      <c r="ADP232" s="531"/>
      <c r="ADQ232" s="531"/>
      <c r="ADR232" s="531"/>
      <c r="ADS232" s="531"/>
      <c r="ADT232" s="531"/>
      <c r="ADU232" s="531"/>
      <c r="ADV232" s="531"/>
      <c r="ADW232" s="531"/>
      <c r="ADX232" s="531"/>
      <c r="ADY232" s="531"/>
      <c r="ADZ232" s="531"/>
      <c r="AEA232" s="531"/>
      <c r="AEB232" s="531"/>
      <c r="AEC232" s="531"/>
      <c r="AED232" s="531"/>
      <c r="AEE232" s="531"/>
      <c r="AEF232" s="531"/>
      <c r="AEG232" s="531"/>
      <c r="AEH232" s="531"/>
      <c r="AEI232" s="531"/>
      <c r="AEJ232" s="531"/>
      <c r="AEK232" s="531"/>
      <c r="AEL232" s="531"/>
      <c r="AEM232" s="531"/>
      <c r="AEN232" s="531"/>
      <c r="AEO232" s="531"/>
      <c r="AEP232" s="531"/>
      <c r="AEQ232" s="531"/>
      <c r="AER232" s="531"/>
      <c r="AES232" s="531"/>
      <c r="AET232" s="531"/>
      <c r="AEU232" s="531"/>
      <c r="AEV232" s="531"/>
      <c r="AEW232" s="531"/>
      <c r="AEX232" s="531"/>
      <c r="AEY232" s="531"/>
      <c r="AEZ232" s="531"/>
      <c r="AFA232" s="531"/>
      <c r="AFB232" s="531"/>
      <c r="AFC232" s="531"/>
      <c r="AFD232" s="531"/>
      <c r="AFE232" s="531"/>
      <c r="AFF232" s="531"/>
      <c r="AFG232" s="531"/>
      <c r="AFH232" s="531"/>
      <c r="AFI232" s="531"/>
      <c r="AFJ232" s="531"/>
      <c r="AFK232" s="531"/>
      <c r="AFL232" s="531"/>
      <c r="AFM232" s="531"/>
      <c r="AFN232" s="531"/>
      <c r="AFO232" s="531"/>
      <c r="AFP232" s="531"/>
      <c r="AFQ232" s="531"/>
      <c r="AFR232" s="531"/>
      <c r="AFS232" s="531"/>
      <c r="AFT232" s="531"/>
      <c r="AFU232" s="531"/>
      <c r="AFV232" s="531"/>
      <c r="AFW232" s="531"/>
      <c r="AFX232" s="531"/>
      <c r="AFY232" s="531"/>
      <c r="AFZ232" s="531"/>
      <c r="AGA232" s="531"/>
      <c r="AGB232" s="531"/>
      <c r="AGC232" s="531"/>
      <c r="AGD232" s="531"/>
      <c r="AGE232" s="531"/>
      <c r="AGF232" s="531"/>
      <c r="AGG232" s="531"/>
      <c r="AGH232" s="531"/>
      <c r="AGI232" s="531"/>
      <c r="AGJ232" s="531"/>
      <c r="AGK232" s="531"/>
      <c r="AGL232" s="531"/>
      <c r="AGM232" s="531"/>
      <c r="AGN232" s="531"/>
      <c r="AGO232" s="531"/>
      <c r="AGP232" s="531"/>
      <c r="AGQ232" s="531"/>
      <c r="AGR232" s="531"/>
      <c r="AGS232" s="531"/>
      <c r="AGT232" s="531"/>
      <c r="AGU232" s="531"/>
      <c r="AGV232" s="531"/>
      <c r="AGW232" s="531"/>
      <c r="AGX232" s="531"/>
      <c r="AGY232" s="531"/>
      <c r="AGZ232" s="531"/>
      <c r="AHA232" s="531"/>
      <c r="AHB232" s="531"/>
      <c r="AHC232" s="531"/>
      <c r="AHD232" s="531"/>
      <c r="AHE232" s="531"/>
      <c r="AHF232" s="531"/>
      <c r="AHG232" s="531"/>
      <c r="AHH232" s="531"/>
      <c r="AHI232" s="531"/>
      <c r="AHJ232" s="531"/>
      <c r="AHK232" s="531"/>
      <c r="AHL232" s="531"/>
      <c r="AHM232" s="531"/>
      <c r="AHN232" s="531"/>
      <c r="AHO232" s="531"/>
      <c r="AHP232" s="531"/>
      <c r="AHQ232" s="531"/>
      <c r="AHR232" s="531"/>
      <c r="AHS232" s="531"/>
      <c r="AHT232" s="531"/>
      <c r="AHU232" s="531"/>
      <c r="AHV232" s="531"/>
      <c r="AHW232" s="531"/>
      <c r="AHX232" s="531"/>
      <c r="AHY232" s="531"/>
      <c r="AHZ232" s="531"/>
      <c r="AIA232" s="531"/>
      <c r="AIB232" s="531"/>
      <c r="AIC232" s="531"/>
      <c r="AID232" s="531"/>
      <c r="AIE232" s="531"/>
      <c r="AIF232" s="531"/>
      <c r="AIG232" s="531"/>
      <c r="AIH232" s="531"/>
      <c r="AII232" s="531"/>
      <c r="AIJ232" s="531"/>
      <c r="AIK232" s="531"/>
      <c r="AIL232" s="531"/>
      <c r="AIM232" s="531"/>
      <c r="AIN232" s="531"/>
      <c r="AIO232" s="531"/>
      <c r="AIP232" s="531"/>
      <c r="AIQ232" s="531"/>
      <c r="AIR232" s="531"/>
      <c r="AIS232" s="531"/>
      <c r="AIT232" s="531"/>
      <c r="AIU232" s="531"/>
      <c r="AIV232" s="531"/>
      <c r="AIW232" s="531"/>
      <c r="AIX232" s="531"/>
      <c r="AIY232" s="531"/>
      <c r="AIZ232" s="531"/>
      <c r="AJA232" s="531"/>
      <c r="AJB232" s="531"/>
      <c r="AJC232" s="531"/>
      <c r="AJD232" s="531"/>
      <c r="AJE232" s="531"/>
      <c r="AJF232" s="531"/>
      <c r="AJG232" s="531"/>
      <c r="AJH232" s="531"/>
      <c r="AJI232" s="531"/>
      <c r="AJJ232" s="531"/>
      <c r="AJK232" s="531"/>
      <c r="AJL232" s="531"/>
      <c r="AJM232" s="531"/>
      <c r="AJN232" s="531"/>
      <c r="AJO232" s="531"/>
      <c r="AJP232" s="531"/>
      <c r="AJQ232" s="531"/>
      <c r="AJR232" s="531"/>
      <c r="AJS232" s="531"/>
      <c r="AJT232" s="531"/>
      <c r="AJU232" s="531"/>
      <c r="AJV232" s="531"/>
      <c r="AJW232" s="531"/>
      <c r="AJX232" s="531"/>
      <c r="AJY232" s="531"/>
      <c r="AJZ232" s="531"/>
      <c r="AKA232" s="531"/>
      <c r="AKB232" s="531"/>
      <c r="AKC232" s="531"/>
      <c r="AKD232" s="531"/>
      <c r="AKE232" s="531"/>
      <c r="AKF232" s="531"/>
      <c r="AKG232" s="531"/>
      <c r="AKH232" s="531"/>
      <c r="AKI232" s="531"/>
      <c r="AKJ232" s="531"/>
      <c r="AKK232" s="531"/>
      <c r="AKL232" s="531"/>
      <c r="AKM232" s="531"/>
      <c r="AKN232" s="531"/>
      <c r="AKO232" s="531"/>
      <c r="AKP232" s="531"/>
      <c r="AKQ232" s="531"/>
      <c r="AKR232" s="531"/>
      <c r="AKS232" s="531"/>
      <c r="AKT232" s="531"/>
      <c r="AKU232" s="531"/>
      <c r="AKV232" s="531"/>
      <c r="AKW232" s="531"/>
      <c r="AKX232" s="531"/>
      <c r="AKY232" s="531"/>
      <c r="AKZ232" s="531"/>
      <c r="ALA232" s="531"/>
      <c r="ALB232" s="531"/>
      <c r="ALC232" s="531"/>
      <c r="ALD232" s="531"/>
      <c r="ALE232" s="531"/>
      <c r="ALF232" s="531"/>
      <c r="ALG232" s="531"/>
      <c r="ALH232" s="531"/>
      <c r="ALI232" s="531"/>
      <c r="ALJ232" s="531"/>
      <c r="ALK232" s="531"/>
      <c r="ALL232" s="531"/>
      <c r="ALM232" s="531"/>
      <c r="ALN232" s="531"/>
      <c r="ALO232" s="531"/>
      <c r="ALP232" s="531"/>
      <c r="ALQ232" s="531"/>
      <c r="ALR232" s="531"/>
      <c r="ALS232" s="531"/>
      <c r="ALT232" s="531"/>
      <c r="ALU232" s="531"/>
      <c r="ALV232" s="531"/>
      <c r="ALW232" s="531"/>
      <c r="ALX232" s="531"/>
      <c r="ALY232" s="531"/>
      <c r="ALZ232" s="531"/>
      <c r="AMA232" s="531"/>
      <c r="AMB232" s="531"/>
      <c r="AMC232" s="531"/>
      <c r="AMD232" s="531"/>
      <c r="AME232" s="531"/>
      <c r="AMF232" s="531"/>
      <c r="AMG232" s="531"/>
      <c r="AMH232" s="531"/>
      <c r="AMI232" s="531"/>
      <c r="AMJ232" s="531"/>
      <c r="AMK232" s="531"/>
      <c r="AML232" s="531"/>
      <c r="AMM232" s="531"/>
      <c r="AMN232" s="531"/>
      <c r="AMO232" s="531"/>
      <c r="AMP232" s="531"/>
      <c r="AMQ232" s="531"/>
      <c r="AMR232" s="531"/>
      <c r="AMS232" s="531"/>
      <c r="AMT232" s="531"/>
      <c r="AMU232" s="531"/>
      <c r="AMV232" s="531"/>
      <c r="AMW232" s="531"/>
      <c r="AMX232" s="531"/>
      <c r="AMY232" s="531"/>
      <c r="AMZ232" s="531"/>
      <c r="ANA232" s="531"/>
      <c r="ANB232" s="531"/>
      <c r="ANC232" s="531"/>
      <c r="AND232" s="531"/>
      <c r="ANE232" s="531"/>
      <c r="ANF232" s="531"/>
      <c r="ANG232" s="531"/>
      <c r="ANH232" s="531"/>
      <c r="ANI232" s="531"/>
      <c r="ANJ232" s="531"/>
      <c r="ANK232" s="531"/>
      <c r="ANL232" s="531"/>
      <c r="ANM232" s="531"/>
      <c r="ANN232" s="531"/>
      <c r="ANO232" s="531"/>
      <c r="ANP232" s="531"/>
      <c r="ANQ232" s="531"/>
      <c r="ANR232" s="531"/>
      <c r="ANS232" s="531"/>
      <c r="ANT232" s="531"/>
      <c r="ANU232" s="531"/>
      <c r="ANV232" s="531"/>
      <c r="ANW232" s="531"/>
      <c r="ANX232" s="531"/>
      <c r="ANY232" s="531"/>
      <c r="ANZ232" s="531"/>
      <c r="AOA232" s="531"/>
      <c r="AOB232" s="531"/>
      <c r="AOC232" s="531"/>
      <c r="AOD232" s="531"/>
      <c r="AOE232" s="531"/>
      <c r="AOF232" s="531"/>
      <c r="AOG232" s="531"/>
      <c r="AOH232" s="531"/>
      <c r="AOI232" s="531"/>
      <c r="AOJ232" s="531"/>
      <c r="AOK232" s="531"/>
      <c r="AOL232" s="531"/>
      <c r="AOM232" s="531"/>
      <c r="AON232" s="531"/>
      <c r="AOO232" s="531"/>
      <c r="AOP232" s="531"/>
      <c r="AOQ232" s="531"/>
      <c r="AOR232" s="531"/>
      <c r="AOS232" s="531"/>
      <c r="AOT232" s="531"/>
      <c r="AOU232" s="531"/>
      <c r="AOV232" s="531"/>
      <c r="AOW232" s="531"/>
      <c r="AOX232" s="531"/>
      <c r="AOY232" s="531"/>
      <c r="AOZ232" s="531"/>
      <c r="APA232" s="531"/>
      <c r="APB232" s="531"/>
      <c r="APC232" s="531"/>
      <c r="APD232" s="531"/>
      <c r="APE232" s="531"/>
      <c r="APF232" s="531"/>
      <c r="APG232" s="531"/>
      <c r="APH232" s="531"/>
      <c r="API232" s="531"/>
      <c r="APJ232" s="531"/>
      <c r="APK232" s="531"/>
      <c r="APL232" s="531"/>
      <c r="APM232" s="531"/>
      <c r="APN232" s="531"/>
      <c r="APO232" s="531"/>
      <c r="APP232" s="531"/>
      <c r="APQ232" s="531"/>
      <c r="APR232" s="531"/>
      <c r="APS232" s="531"/>
      <c r="APT232" s="531"/>
      <c r="APU232" s="531"/>
      <c r="APV232" s="531"/>
      <c r="APW232" s="531"/>
      <c r="APX232" s="531"/>
      <c r="APY232" s="531"/>
      <c r="APZ232" s="531"/>
      <c r="AQA232" s="531"/>
      <c r="AQB232" s="531"/>
      <c r="AQC232" s="531"/>
      <c r="AQD232" s="531"/>
      <c r="AQE232" s="531"/>
      <c r="AQF232" s="531"/>
      <c r="AQG232" s="531"/>
      <c r="AQH232" s="531"/>
      <c r="AQI232" s="531"/>
      <c r="AQJ232" s="531"/>
      <c r="AQK232" s="531"/>
      <c r="AQL232" s="531"/>
      <c r="AQM232" s="531"/>
      <c r="AQN232" s="531"/>
      <c r="AQO232" s="531"/>
      <c r="AQP232" s="531"/>
      <c r="AQQ232" s="531"/>
      <c r="AQR232" s="531"/>
      <c r="AQS232" s="531"/>
      <c r="AQT232" s="531"/>
      <c r="AQU232" s="531"/>
      <c r="AQV232" s="531"/>
      <c r="AQW232" s="531"/>
      <c r="AQX232" s="531"/>
      <c r="AQY232" s="531"/>
      <c r="AQZ232" s="531"/>
      <c r="ARA232" s="531"/>
      <c r="ARB232" s="531"/>
      <c r="ARC232" s="531"/>
      <c r="ARD232" s="531"/>
      <c r="ARE232" s="531"/>
      <c r="ARF232" s="531"/>
      <c r="ARG232" s="531"/>
      <c r="ARH232" s="531"/>
      <c r="ARI232" s="531"/>
      <c r="ARJ232" s="531"/>
      <c r="ARK232" s="531"/>
      <c r="ARL232" s="531"/>
      <c r="ARM232" s="531"/>
      <c r="ARN232" s="531"/>
      <c r="ARO232" s="531"/>
      <c r="ARP232" s="531"/>
      <c r="ARQ232" s="531"/>
      <c r="ARR232" s="531"/>
      <c r="ARS232" s="531"/>
      <c r="ART232" s="531"/>
      <c r="ARU232" s="531"/>
      <c r="ARV232" s="531"/>
      <c r="ARW232" s="531"/>
      <c r="ARX232" s="531"/>
      <c r="ARY232" s="531"/>
      <c r="ARZ232" s="531"/>
      <c r="ASA232" s="531"/>
      <c r="ASB232" s="531"/>
      <c r="ASC232" s="531"/>
      <c r="ASD232" s="531"/>
      <c r="ASE232" s="531"/>
      <c r="ASF232" s="531"/>
      <c r="ASG232" s="531"/>
      <c r="ASH232" s="531"/>
      <c r="ASI232" s="531"/>
      <c r="ASJ232" s="531"/>
      <c r="ASK232" s="531"/>
      <c r="ASL232" s="531"/>
      <c r="ASM232" s="531"/>
      <c r="ASN232" s="531"/>
      <c r="ASO232" s="531"/>
      <c r="ASP232" s="531"/>
      <c r="ASQ232" s="531"/>
      <c r="ASR232" s="531"/>
      <c r="ASS232" s="531"/>
      <c r="AST232" s="531"/>
      <c r="ASU232" s="531"/>
      <c r="ASV232" s="531"/>
      <c r="ASW232" s="531"/>
      <c r="ASX232" s="531"/>
      <c r="ASY232" s="531"/>
      <c r="ASZ232" s="531"/>
      <c r="ATA232" s="531"/>
      <c r="ATB232" s="531"/>
      <c r="ATC232" s="531"/>
      <c r="ATD232" s="531"/>
      <c r="ATE232" s="531"/>
      <c r="ATF232" s="531"/>
      <c r="ATG232" s="531"/>
      <c r="ATH232" s="531"/>
      <c r="ATI232" s="531"/>
      <c r="ATJ232" s="531"/>
      <c r="ATK232" s="531"/>
      <c r="ATL232" s="531"/>
      <c r="ATM232" s="531"/>
      <c r="ATN232" s="531"/>
      <c r="ATO232" s="531"/>
      <c r="ATP232" s="531"/>
      <c r="ATQ232" s="531"/>
      <c r="ATR232" s="531"/>
      <c r="ATS232" s="531"/>
      <c r="ATT232" s="531"/>
      <c r="ATU232" s="531"/>
      <c r="ATV232" s="531"/>
      <c r="ATW232" s="531"/>
      <c r="ATX232" s="531"/>
      <c r="ATY232" s="531"/>
      <c r="ATZ232" s="531"/>
      <c r="AUA232" s="531"/>
      <c r="AUB232" s="531"/>
      <c r="AUC232" s="531"/>
      <c r="AUD232" s="531"/>
      <c r="AUE232" s="531"/>
      <c r="AUF232" s="531"/>
      <c r="AUG232" s="531"/>
      <c r="AUH232" s="531"/>
      <c r="AUI232" s="531"/>
      <c r="AUJ232" s="531"/>
      <c r="AUK232" s="531"/>
      <c r="AUL232" s="531"/>
      <c r="AUM232" s="531"/>
      <c r="AUN232" s="531"/>
      <c r="AUO232" s="531"/>
      <c r="AUP232" s="531"/>
      <c r="AUQ232" s="531"/>
      <c r="AUR232" s="531"/>
      <c r="AUS232" s="531"/>
      <c r="AUT232" s="531"/>
      <c r="AUU232" s="531"/>
      <c r="AUV232" s="531"/>
      <c r="AUW232" s="531"/>
      <c r="AUX232" s="531"/>
      <c r="AUY232" s="531"/>
      <c r="AUZ232" s="531"/>
      <c r="AVA232" s="531"/>
      <c r="AVB232" s="531"/>
      <c r="AVC232" s="531"/>
      <c r="AVD232" s="531"/>
      <c r="AVE232" s="531"/>
      <c r="AVF232" s="531"/>
      <c r="AVG232" s="531"/>
      <c r="AVH232" s="531"/>
      <c r="AVI232" s="531"/>
      <c r="AVJ232" s="531"/>
      <c r="AVK232" s="531"/>
      <c r="AVL232" s="531"/>
      <c r="AVM232" s="531"/>
      <c r="AVN232" s="531"/>
      <c r="AVO232" s="531"/>
      <c r="AVP232" s="531"/>
      <c r="AVQ232" s="531"/>
      <c r="AVR232" s="531"/>
      <c r="AVS232" s="531"/>
      <c r="AVT232" s="531"/>
      <c r="AVU232" s="531"/>
      <c r="AVV232" s="531"/>
      <c r="AVW232" s="531"/>
      <c r="AVX232" s="531"/>
      <c r="AVY232" s="531"/>
      <c r="AVZ232" s="531"/>
      <c r="AWA232" s="531"/>
      <c r="AWB232" s="531"/>
      <c r="AWC232" s="531"/>
      <c r="AWD232" s="531"/>
      <c r="AWE232" s="531"/>
      <c r="AWF232" s="531"/>
      <c r="AWG232" s="531"/>
      <c r="AWH232" s="531"/>
      <c r="AWI232" s="531"/>
      <c r="AWJ232" s="531"/>
      <c r="AWK232" s="531"/>
      <c r="AWL232" s="531"/>
      <c r="AWM232" s="531"/>
      <c r="AWN232" s="531"/>
      <c r="AWO232" s="531"/>
      <c r="AWP232" s="531"/>
      <c r="AWQ232" s="531"/>
      <c r="AWR232" s="531"/>
      <c r="AWS232" s="531"/>
      <c r="AWT232" s="531"/>
      <c r="AWU232" s="531"/>
      <c r="AWV232" s="531"/>
      <c r="AWW232" s="531"/>
      <c r="AWX232" s="531"/>
      <c r="AWY232" s="531"/>
      <c r="AWZ232" s="531"/>
      <c r="AXA232" s="531"/>
      <c r="AXB232" s="531"/>
      <c r="AXC232" s="531"/>
      <c r="AXD232" s="531"/>
      <c r="AXE232" s="531"/>
      <c r="AXF232" s="531"/>
      <c r="AXG232" s="531"/>
      <c r="AXH232" s="531"/>
      <c r="AXI232" s="531"/>
      <c r="AXJ232" s="531"/>
    </row>
    <row r="233" spans="1:1310" ht="20.100000000000001" customHeight="1">
      <c r="A233" s="533"/>
      <c r="B233" s="77"/>
      <c r="C233" s="77"/>
      <c r="D233" s="77"/>
      <c r="E233" s="431"/>
      <c r="F233" s="431"/>
      <c r="G233" s="77"/>
      <c r="H233" s="77"/>
      <c r="I233" s="77"/>
      <c r="J233" s="77"/>
      <c r="K233" s="77"/>
      <c r="L233" s="76"/>
      <c r="M233" s="76"/>
      <c r="N233" s="76"/>
      <c r="O233" s="76"/>
      <c r="P233" s="76"/>
      <c r="Q233" s="76"/>
    </row>
    <row r="234" spans="1:1310" ht="20.100000000000001" customHeight="1">
      <c r="A234" s="533"/>
      <c r="B234" s="6081" t="s">
        <v>964</v>
      </c>
      <c r="C234" s="6081"/>
      <c r="D234" s="6081"/>
      <c r="E234" s="547" t="s">
        <v>965</v>
      </c>
      <c r="F234" s="548"/>
      <c r="G234" s="547" t="s">
        <v>966</v>
      </c>
      <c r="H234" s="549"/>
      <c r="I234" s="77"/>
      <c r="J234" s="547" t="s">
        <v>967</v>
      </c>
      <c r="K234" s="549"/>
      <c r="L234" s="76"/>
      <c r="M234" s="550" t="s">
        <v>968</v>
      </c>
      <c r="Q234" s="76"/>
    </row>
    <row r="235" spans="1:1310" ht="20.100000000000001" customHeight="1">
      <c r="A235" s="533"/>
      <c r="B235" s="77"/>
      <c r="C235" s="77"/>
      <c r="D235" s="77"/>
      <c r="E235" s="431"/>
      <c r="F235" s="431"/>
      <c r="G235" s="77"/>
      <c r="H235" s="77"/>
      <c r="I235" s="77"/>
      <c r="J235" s="77"/>
      <c r="K235" s="77"/>
      <c r="L235" s="76"/>
      <c r="M235" s="76"/>
      <c r="N235" s="76"/>
      <c r="O235" s="76"/>
      <c r="P235" s="76"/>
      <c r="Q235" s="76"/>
    </row>
    <row r="236" spans="1:1310" s="532" customFormat="1" ht="23.25" customHeight="1">
      <c r="A236" s="533"/>
      <c r="B236" s="546"/>
      <c r="C236" s="546"/>
      <c r="D236" s="546"/>
      <c r="E236" s="546"/>
      <c r="F236" s="546"/>
      <c r="G236" s="546"/>
      <c r="H236" s="546"/>
      <c r="I236" s="546"/>
      <c r="J236" s="546"/>
      <c r="K236" s="546"/>
      <c r="L236" s="546"/>
      <c r="M236" s="546"/>
      <c r="N236" s="546"/>
      <c r="O236" s="546"/>
      <c r="P236" s="546"/>
      <c r="Q236" s="546"/>
      <c r="R236" s="529"/>
      <c r="S236" s="529"/>
      <c r="T236" s="529"/>
      <c r="U236" s="529"/>
      <c r="V236" s="529"/>
      <c r="W236" s="529"/>
      <c r="X236" s="529"/>
      <c r="Y236" s="529"/>
      <c r="Z236" s="529"/>
      <c r="AA236" s="529"/>
      <c r="AB236" s="529"/>
      <c r="AC236" s="529"/>
      <c r="AD236" s="530"/>
      <c r="AE236" s="530"/>
      <c r="AF236" s="530"/>
      <c r="AG236" s="530"/>
      <c r="AH236" s="530"/>
      <c r="AI236" s="530"/>
      <c r="AJ236" s="530"/>
      <c r="AK236" s="530"/>
      <c r="AL236" s="530"/>
      <c r="AM236" s="530"/>
      <c r="AN236" s="530"/>
      <c r="AO236" s="530"/>
      <c r="AP236" s="530"/>
      <c r="AQ236" s="530"/>
      <c r="AR236" s="530"/>
      <c r="AS236" s="530"/>
      <c r="AT236" s="530"/>
      <c r="AU236" s="530"/>
      <c r="AV236" s="531"/>
      <c r="AW236" s="531"/>
      <c r="AX236" s="531"/>
      <c r="AY236" s="531"/>
      <c r="AZ236" s="531"/>
      <c r="BA236" s="531"/>
      <c r="BB236" s="531"/>
      <c r="BC236" s="531"/>
      <c r="BD236" s="531"/>
      <c r="BE236" s="531"/>
      <c r="BF236" s="531"/>
      <c r="BG236" s="531"/>
      <c r="BH236" s="531"/>
      <c r="BI236" s="531"/>
      <c r="BJ236" s="531"/>
      <c r="BK236" s="531"/>
      <c r="BL236" s="531"/>
      <c r="BM236" s="531"/>
      <c r="BN236" s="531"/>
      <c r="BO236" s="531"/>
      <c r="BP236" s="531"/>
      <c r="BQ236" s="531"/>
      <c r="BR236" s="531"/>
      <c r="BS236" s="531"/>
      <c r="BT236" s="531"/>
      <c r="BU236" s="531"/>
      <c r="BV236" s="531"/>
      <c r="BW236" s="531"/>
      <c r="BX236" s="531"/>
      <c r="BY236" s="531"/>
      <c r="BZ236" s="531"/>
      <c r="CA236" s="531"/>
      <c r="CB236" s="531"/>
      <c r="CC236" s="531"/>
      <c r="CD236" s="531"/>
      <c r="CE236" s="531"/>
      <c r="CF236" s="531"/>
      <c r="CG236" s="531"/>
      <c r="CH236" s="531"/>
      <c r="CI236" s="531"/>
      <c r="CJ236" s="531"/>
      <c r="CK236" s="531"/>
      <c r="CL236" s="531"/>
      <c r="CM236" s="531"/>
      <c r="CN236" s="531"/>
      <c r="CO236" s="531"/>
      <c r="CP236" s="531"/>
      <c r="CQ236" s="531"/>
      <c r="CR236" s="531"/>
      <c r="CS236" s="531"/>
      <c r="CT236" s="531"/>
      <c r="CU236" s="531"/>
      <c r="CV236" s="531"/>
      <c r="CW236" s="531"/>
      <c r="CX236" s="531"/>
      <c r="CY236" s="531"/>
      <c r="CZ236" s="531"/>
      <c r="DA236" s="531"/>
      <c r="DB236" s="531"/>
      <c r="DC236" s="531"/>
      <c r="DD236" s="531"/>
      <c r="DE236" s="531"/>
      <c r="DF236" s="531"/>
      <c r="DG236" s="531"/>
      <c r="DH236" s="531"/>
      <c r="DI236" s="531"/>
      <c r="DJ236" s="531"/>
      <c r="DK236" s="531"/>
      <c r="DL236" s="531"/>
      <c r="DM236" s="531"/>
      <c r="DN236" s="531"/>
      <c r="DO236" s="531"/>
      <c r="DP236" s="531"/>
      <c r="DQ236" s="531"/>
      <c r="DR236" s="531"/>
      <c r="DS236" s="531"/>
      <c r="DT236" s="531"/>
      <c r="DU236" s="531"/>
      <c r="DV236" s="531"/>
      <c r="DW236" s="531"/>
      <c r="DX236" s="531"/>
      <c r="DY236" s="531"/>
      <c r="DZ236" s="531"/>
      <c r="EA236" s="531"/>
      <c r="EB236" s="531"/>
      <c r="EC236" s="531"/>
      <c r="ED236" s="531"/>
      <c r="EE236" s="531"/>
      <c r="EF236" s="531"/>
      <c r="EG236" s="531"/>
      <c r="EH236" s="531"/>
      <c r="EI236" s="531"/>
      <c r="EJ236" s="531"/>
      <c r="EK236" s="531"/>
      <c r="EL236" s="531"/>
      <c r="EM236" s="531"/>
      <c r="EN236" s="531"/>
      <c r="EO236" s="531"/>
      <c r="EP236" s="531"/>
      <c r="EQ236" s="531"/>
      <c r="ER236" s="531"/>
      <c r="ES236" s="531"/>
      <c r="ET236" s="531"/>
      <c r="EU236" s="531"/>
      <c r="EV236" s="531"/>
      <c r="EW236" s="531"/>
      <c r="EX236" s="531"/>
      <c r="EY236" s="531"/>
      <c r="EZ236" s="531"/>
      <c r="FA236" s="531"/>
      <c r="FB236" s="531"/>
      <c r="FC236" s="531"/>
      <c r="FD236" s="531"/>
      <c r="FE236" s="531"/>
      <c r="FF236" s="531"/>
      <c r="FG236" s="531"/>
      <c r="FH236" s="531"/>
      <c r="FI236" s="531"/>
      <c r="FJ236" s="531"/>
      <c r="FK236" s="531"/>
      <c r="FL236" s="531"/>
      <c r="FM236" s="531"/>
      <c r="FN236" s="531"/>
      <c r="FO236" s="531"/>
      <c r="FP236" s="531"/>
      <c r="FQ236" s="531"/>
      <c r="FR236" s="531"/>
      <c r="FS236" s="531"/>
      <c r="FT236" s="531"/>
      <c r="FU236" s="531"/>
      <c r="FV236" s="531"/>
      <c r="FW236" s="531"/>
      <c r="FX236" s="531"/>
      <c r="FY236" s="531"/>
      <c r="FZ236" s="531"/>
      <c r="GA236" s="531"/>
      <c r="GB236" s="531"/>
      <c r="GC236" s="531"/>
      <c r="GD236" s="531"/>
      <c r="GE236" s="531"/>
      <c r="GF236" s="531"/>
      <c r="GG236" s="531"/>
      <c r="GH236" s="531"/>
      <c r="GI236" s="531"/>
      <c r="GJ236" s="531"/>
      <c r="GK236" s="531"/>
      <c r="GL236" s="531"/>
      <c r="GM236" s="531"/>
      <c r="GN236" s="531"/>
      <c r="GO236" s="531"/>
      <c r="GP236" s="531"/>
      <c r="GQ236" s="531"/>
      <c r="GR236" s="531"/>
      <c r="GS236" s="531"/>
      <c r="GT236" s="531"/>
      <c r="GU236" s="531"/>
      <c r="GV236" s="531"/>
      <c r="GW236" s="531"/>
      <c r="GX236" s="531"/>
      <c r="GY236" s="531"/>
      <c r="GZ236" s="531"/>
      <c r="HA236" s="531"/>
      <c r="HB236" s="531"/>
      <c r="HC236" s="531"/>
      <c r="HD236" s="531"/>
      <c r="HE236" s="531"/>
      <c r="HF236" s="531"/>
      <c r="HG236" s="531"/>
      <c r="HH236" s="531"/>
      <c r="HI236" s="531"/>
      <c r="HJ236" s="531"/>
      <c r="HK236" s="531"/>
      <c r="HL236" s="531"/>
      <c r="HM236" s="531"/>
      <c r="HN236" s="531"/>
      <c r="HO236" s="531"/>
      <c r="HP236" s="531"/>
      <c r="HQ236" s="531"/>
      <c r="HR236" s="531"/>
      <c r="HS236" s="531"/>
      <c r="HT236" s="531"/>
      <c r="HU236" s="531"/>
      <c r="HV236" s="531"/>
      <c r="HW236" s="531"/>
      <c r="HX236" s="531"/>
      <c r="HY236" s="531"/>
      <c r="HZ236" s="531"/>
      <c r="IA236" s="531"/>
      <c r="IB236" s="531"/>
      <c r="IC236" s="531"/>
      <c r="ID236" s="531"/>
      <c r="IE236" s="531"/>
      <c r="IF236" s="531"/>
      <c r="IG236" s="531"/>
      <c r="IH236" s="531"/>
      <c r="II236" s="531"/>
      <c r="IJ236" s="531"/>
      <c r="IK236" s="531"/>
      <c r="IL236" s="531"/>
      <c r="IM236" s="531"/>
      <c r="IN236" s="531"/>
      <c r="IO236" s="531"/>
      <c r="IP236" s="531"/>
      <c r="IQ236" s="531"/>
      <c r="IR236" s="531"/>
      <c r="IS236" s="531"/>
      <c r="IT236" s="531"/>
      <c r="IU236" s="531"/>
      <c r="IV236" s="531"/>
      <c r="IW236" s="531"/>
      <c r="IX236" s="531"/>
      <c r="IY236" s="531"/>
      <c r="IZ236" s="531"/>
      <c r="JA236" s="531"/>
      <c r="JB236" s="531"/>
      <c r="JC236" s="531"/>
      <c r="JD236" s="531"/>
      <c r="JE236" s="531"/>
      <c r="JF236" s="531"/>
      <c r="JG236" s="531"/>
      <c r="JH236" s="531"/>
      <c r="JI236" s="531"/>
      <c r="JJ236" s="531"/>
      <c r="JK236" s="531"/>
      <c r="JL236" s="531"/>
      <c r="JM236" s="531"/>
      <c r="JN236" s="531"/>
      <c r="JO236" s="531"/>
      <c r="JP236" s="531"/>
      <c r="JQ236" s="531"/>
      <c r="JR236" s="531"/>
      <c r="JS236" s="531"/>
      <c r="JT236" s="531"/>
      <c r="JU236" s="531"/>
      <c r="JV236" s="531"/>
      <c r="JW236" s="531"/>
      <c r="JX236" s="531"/>
      <c r="JY236" s="531"/>
      <c r="JZ236" s="531"/>
      <c r="KA236" s="531"/>
      <c r="KB236" s="531"/>
      <c r="KC236" s="531"/>
      <c r="KD236" s="531"/>
      <c r="KE236" s="531"/>
      <c r="KF236" s="531"/>
      <c r="KG236" s="531"/>
      <c r="KH236" s="531"/>
      <c r="KI236" s="531"/>
      <c r="KJ236" s="531"/>
      <c r="KK236" s="531"/>
      <c r="KL236" s="531"/>
      <c r="KM236" s="531"/>
      <c r="KN236" s="531"/>
      <c r="KO236" s="531"/>
      <c r="KP236" s="531"/>
      <c r="KQ236" s="531"/>
      <c r="KR236" s="531"/>
      <c r="KS236" s="531"/>
      <c r="KT236" s="531"/>
      <c r="KU236" s="531"/>
      <c r="KV236" s="531"/>
      <c r="KW236" s="531"/>
      <c r="KX236" s="531"/>
      <c r="KY236" s="531"/>
      <c r="KZ236" s="531"/>
      <c r="LA236" s="531"/>
      <c r="LB236" s="531"/>
      <c r="LC236" s="531"/>
      <c r="LD236" s="531"/>
      <c r="LE236" s="531"/>
      <c r="LF236" s="531"/>
      <c r="LG236" s="531"/>
      <c r="LH236" s="531"/>
      <c r="LI236" s="531"/>
      <c r="LJ236" s="531"/>
      <c r="LK236" s="531"/>
      <c r="LL236" s="531"/>
      <c r="LM236" s="531"/>
      <c r="LN236" s="531"/>
      <c r="LO236" s="531"/>
      <c r="LP236" s="531"/>
      <c r="LQ236" s="531"/>
      <c r="LR236" s="531"/>
      <c r="LS236" s="531"/>
      <c r="LT236" s="531"/>
      <c r="LU236" s="531"/>
      <c r="LV236" s="531"/>
      <c r="LW236" s="531"/>
      <c r="LX236" s="531"/>
      <c r="LY236" s="531"/>
      <c r="LZ236" s="531"/>
      <c r="MA236" s="531"/>
      <c r="MB236" s="531"/>
      <c r="MC236" s="531"/>
      <c r="MD236" s="531"/>
      <c r="ME236" s="531"/>
      <c r="MF236" s="531"/>
      <c r="MG236" s="531"/>
      <c r="MH236" s="531"/>
      <c r="MI236" s="531"/>
      <c r="MJ236" s="531"/>
      <c r="MK236" s="531"/>
      <c r="ML236" s="531"/>
      <c r="MM236" s="531"/>
      <c r="MN236" s="531"/>
      <c r="MO236" s="531"/>
      <c r="MP236" s="531"/>
      <c r="MQ236" s="531"/>
      <c r="MR236" s="531"/>
      <c r="MS236" s="531"/>
      <c r="MT236" s="531"/>
      <c r="MU236" s="531"/>
      <c r="MV236" s="531"/>
      <c r="MW236" s="531"/>
      <c r="MX236" s="531"/>
      <c r="MY236" s="531"/>
      <c r="MZ236" s="531"/>
      <c r="NA236" s="531"/>
      <c r="NB236" s="531"/>
      <c r="NC236" s="531"/>
      <c r="ND236" s="531"/>
      <c r="NE236" s="531"/>
      <c r="NF236" s="531"/>
      <c r="NG236" s="531"/>
      <c r="NH236" s="531"/>
      <c r="NI236" s="531"/>
      <c r="NJ236" s="531"/>
      <c r="NK236" s="531"/>
      <c r="NL236" s="531"/>
      <c r="NM236" s="531"/>
      <c r="NN236" s="531"/>
      <c r="NO236" s="531"/>
      <c r="NP236" s="531"/>
      <c r="NQ236" s="531"/>
      <c r="NR236" s="531"/>
      <c r="NS236" s="531"/>
      <c r="NT236" s="531"/>
      <c r="NU236" s="531"/>
      <c r="NV236" s="531"/>
      <c r="NW236" s="531"/>
      <c r="NX236" s="531"/>
      <c r="NY236" s="531"/>
      <c r="NZ236" s="531"/>
      <c r="OA236" s="531"/>
      <c r="OB236" s="531"/>
      <c r="OC236" s="531"/>
      <c r="OD236" s="531"/>
      <c r="OE236" s="531"/>
      <c r="OF236" s="531"/>
      <c r="OG236" s="531"/>
      <c r="OH236" s="531"/>
      <c r="OI236" s="531"/>
      <c r="OJ236" s="531"/>
      <c r="OK236" s="531"/>
      <c r="OL236" s="531"/>
      <c r="OM236" s="531"/>
      <c r="ON236" s="531"/>
      <c r="OO236" s="531"/>
      <c r="OP236" s="531"/>
      <c r="OQ236" s="531"/>
      <c r="OR236" s="531"/>
      <c r="OS236" s="531"/>
      <c r="OT236" s="531"/>
      <c r="OU236" s="531"/>
      <c r="OV236" s="531"/>
      <c r="OW236" s="531"/>
      <c r="OX236" s="531"/>
      <c r="OY236" s="531"/>
      <c r="OZ236" s="531"/>
      <c r="PA236" s="531"/>
      <c r="PB236" s="531"/>
      <c r="PC236" s="531"/>
      <c r="PD236" s="531"/>
      <c r="PE236" s="531"/>
      <c r="PF236" s="531"/>
      <c r="PG236" s="531"/>
      <c r="PH236" s="531"/>
      <c r="PI236" s="531"/>
      <c r="PJ236" s="531"/>
      <c r="PK236" s="531"/>
      <c r="PL236" s="531"/>
      <c r="PM236" s="531"/>
      <c r="PN236" s="531"/>
      <c r="PO236" s="531"/>
      <c r="PP236" s="531"/>
      <c r="PQ236" s="531"/>
      <c r="PR236" s="531"/>
      <c r="PS236" s="531"/>
      <c r="PT236" s="531"/>
      <c r="PU236" s="531"/>
      <c r="PV236" s="531"/>
      <c r="PW236" s="531"/>
      <c r="PX236" s="531"/>
      <c r="PY236" s="531"/>
      <c r="PZ236" s="531"/>
      <c r="QA236" s="531"/>
      <c r="QB236" s="531"/>
      <c r="QC236" s="531"/>
      <c r="QD236" s="531"/>
      <c r="QE236" s="531"/>
      <c r="QF236" s="531"/>
      <c r="QG236" s="531"/>
      <c r="QH236" s="531"/>
      <c r="QI236" s="531"/>
      <c r="QJ236" s="531"/>
      <c r="QK236" s="531"/>
      <c r="QL236" s="531"/>
      <c r="QM236" s="531"/>
      <c r="QN236" s="531"/>
      <c r="QO236" s="531"/>
      <c r="QP236" s="531"/>
      <c r="QQ236" s="531"/>
      <c r="QR236" s="531"/>
      <c r="QS236" s="531"/>
      <c r="QT236" s="531"/>
      <c r="QU236" s="531"/>
      <c r="QV236" s="531"/>
      <c r="QW236" s="531"/>
      <c r="QX236" s="531"/>
      <c r="QY236" s="531"/>
      <c r="QZ236" s="531"/>
      <c r="RA236" s="531"/>
      <c r="RB236" s="531"/>
      <c r="RC236" s="531"/>
      <c r="RD236" s="531"/>
      <c r="RE236" s="531"/>
      <c r="RF236" s="531"/>
      <c r="RG236" s="531"/>
      <c r="RH236" s="531"/>
      <c r="RI236" s="531"/>
      <c r="RJ236" s="531"/>
      <c r="RK236" s="531"/>
      <c r="RL236" s="531"/>
      <c r="RM236" s="531"/>
      <c r="RN236" s="531"/>
      <c r="RO236" s="531"/>
      <c r="RP236" s="531"/>
      <c r="RQ236" s="531"/>
      <c r="RR236" s="531"/>
      <c r="RS236" s="531"/>
      <c r="RT236" s="531"/>
      <c r="RU236" s="531"/>
      <c r="RV236" s="531"/>
      <c r="RW236" s="531"/>
      <c r="RX236" s="531"/>
      <c r="RY236" s="531"/>
      <c r="RZ236" s="531"/>
      <c r="SA236" s="531"/>
      <c r="SB236" s="531"/>
      <c r="SC236" s="531"/>
      <c r="SD236" s="531"/>
      <c r="SE236" s="531"/>
      <c r="SF236" s="531"/>
      <c r="SG236" s="531"/>
      <c r="SH236" s="531"/>
      <c r="SI236" s="531"/>
      <c r="SJ236" s="531"/>
      <c r="SK236" s="531"/>
      <c r="SL236" s="531"/>
      <c r="SM236" s="531"/>
      <c r="SN236" s="531"/>
      <c r="SO236" s="531"/>
      <c r="SP236" s="531"/>
      <c r="SQ236" s="531"/>
      <c r="SR236" s="531"/>
      <c r="SS236" s="531"/>
      <c r="ST236" s="531"/>
      <c r="SU236" s="531"/>
      <c r="SV236" s="531"/>
      <c r="SW236" s="531"/>
      <c r="SX236" s="531"/>
      <c r="SY236" s="531"/>
      <c r="SZ236" s="531"/>
      <c r="TA236" s="531"/>
      <c r="TB236" s="531"/>
      <c r="TC236" s="531"/>
      <c r="TD236" s="531"/>
      <c r="TE236" s="531"/>
      <c r="TF236" s="531"/>
      <c r="TG236" s="531"/>
      <c r="TH236" s="531"/>
      <c r="TI236" s="531"/>
      <c r="TJ236" s="531"/>
      <c r="TK236" s="531"/>
      <c r="TL236" s="531"/>
      <c r="TM236" s="531"/>
      <c r="TN236" s="531"/>
      <c r="TO236" s="531"/>
      <c r="TP236" s="531"/>
      <c r="TQ236" s="531"/>
      <c r="TR236" s="531"/>
      <c r="TS236" s="531"/>
      <c r="TT236" s="531"/>
      <c r="TU236" s="531"/>
      <c r="TV236" s="531"/>
      <c r="TW236" s="531"/>
      <c r="TX236" s="531"/>
      <c r="TY236" s="531"/>
      <c r="TZ236" s="531"/>
      <c r="UA236" s="531"/>
      <c r="UB236" s="531"/>
      <c r="UC236" s="531"/>
      <c r="UD236" s="531"/>
      <c r="UE236" s="531"/>
      <c r="UF236" s="531"/>
      <c r="UG236" s="531"/>
      <c r="UH236" s="531"/>
      <c r="UI236" s="531"/>
      <c r="UJ236" s="531"/>
      <c r="UK236" s="531"/>
      <c r="UL236" s="531"/>
      <c r="UM236" s="531"/>
      <c r="UN236" s="531"/>
      <c r="UO236" s="531"/>
      <c r="UP236" s="531"/>
      <c r="UQ236" s="531"/>
      <c r="UR236" s="531"/>
      <c r="US236" s="531"/>
      <c r="UT236" s="531"/>
      <c r="UU236" s="531"/>
      <c r="UV236" s="531"/>
      <c r="UW236" s="531"/>
      <c r="UX236" s="531"/>
      <c r="UY236" s="531"/>
      <c r="UZ236" s="531"/>
      <c r="VA236" s="531"/>
      <c r="VB236" s="531"/>
      <c r="VC236" s="531"/>
      <c r="VD236" s="531"/>
      <c r="VE236" s="531"/>
      <c r="VF236" s="531"/>
      <c r="VG236" s="531"/>
      <c r="VH236" s="531"/>
      <c r="VI236" s="531"/>
      <c r="VJ236" s="531"/>
      <c r="VK236" s="531"/>
      <c r="VL236" s="531"/>
      <c r="VM236" s="531"/>
      <c r="VN236" s="531"/>
      <c r="VO236" s="531"/>
      <c r="VP236" s="531"/>
      <c r="VQ236" s="531"/>
      <c r="VR236" s="531"/>
      <c r="VS236" s="531"/>
      <c r="VT236" s="531"/>
      <c r="VU236" s="531"/>
      <c r="VV236" s="531"/>
      <c r="VW236" s="531"/>
      <c r="VX236" s="531"/>
      <c r="VY236" s="531"/>
      <c r="VZ236" s="531"/>
      <c r="WA236" s="531"/>
      <c r="WB236" s="531"/>
      <c r="WC236" s="531"/>
      <c r="WD236" s="531"/>
      <c r="WE236" s="531"/>
      <c r="WF236" s="531"/>
      <c r="WG236" s="531"/>
      <c r="WH236" s="531"/>
      <c r="WI236" s="531"/>
      <c r="WJ236" s="531"/>
      <c r="WK236" s="531"/>
      <c r="WL236" s="531"/>
      <c r="WM236" s="531"/>
      <c r="WN236" s="531"/>
      <c r="WO236" s="531"/>
      <c r="WP236" s="531"/>
      <c r="WQ236" s="531"/>
      <c r="WR236" s="531"/>
      <c r="WS236" s="531"/>
      <c r="WT236" s="531"/>
      <c r="WU236" s="531"/>
      <c r="WV236" s="531"/>
      <c r="WW236" s="531"/>
      <c r="WX236" s="531"/>
      <c r="WY236" s="531"/>
      <c r="WZ236" s="531"/>
      <c r="XA236" s="531"/>
      <c r="XB236" s="531"/>
      <c r="XC236" s="531"/>
      <c r="XD236" s="531"/>
      <c r="XE236" s="531"/>
      <c r="XF236" s="531"/>
      <c r="XG236" s="531"/>
      <c r="XH236" s="531"/>
      <c r="XI236" s="531"/>
      <c r="XJ236" s="531"/>
      <c r="XK236" s="531"/>
      <c r="XL236" s="531"/>
      <c r="XM236" s="531"/>
      <c r="XN236" s="531"/>
      <c r="XO236" s="531"/>
      <c r="XP236" s="531"/>
      <c r="XQ236" s="531"/>
      <c r="XR236" s="531"/>
      <c r="XS236" s="531"/>
      <c r="XT236" s="531"/>
      <c r="XU236" s="531"/>
      <c r="XV236" s="531"/>
      <c r="XW236" s="531"/>
      <c r="XX236" s="531"/>
      <c r="XY236" s="531"/>
      <c r="XZ236" s="531"/>
      <c r="YA236" s="531"/>
      <c r="YB236" s="531"/>
      <c r="YC236" s="531"/>
      <c r="YD236" s="531"/>
      <c r="YE236" s="531"/>
      <c r="YF236" s="531"/>
      <c r="YG236" s="531"/>
      <c r="YH236" s="531"/>
      <c r="YI236" s="531"/>
      <c r="YJ236" s="531"/>
      <c r="YK236" s="531"/>
      <c r="YL236" s="531"/>
      <c r="YM236" s="531"/>
      <c r="YN236" s="531"/>
      <c r="YO236" s="531"/>
      <c r="YP236" s="531"/>
      <c r="YQ236" s="531"/>
      <c r="YR236" s="531"/>
      <c r="YS236" s="531"/>
      <c r="YT236" s="531"/>
      <c r="YU236" s="531"/>
      <c r="YV236" s="531"/>
      <c r="YW236" s="531"/>
      <c r="YX236" s="531"/>
      <c r="YY236" s="531"/>
      <c r="YZ236" s="531"/>
      <c r="ZA236" s="531"/>
      <c r="ZB236" s="531"/>
      <c r="ZC236" s="531"/>
      <c r="ZD236" s="531"/>
      <c r="ZE236" s="531"/>
      <c r="ZF236" s="531"/>
      <c r="ZG236" s="531"/>
      <c r="ZH236" s="531"/>
      <c r="ZI236" s="531"/>
      <c r="ZJ236" s="531"/>
      <c r="ZK236" s="531"/>
      <c r="ZL236" s="531"/>
      <c r="ZM236" s="531"/>
      <c r="ZN236" s="531"/>
      <c r="ZO236" s="531"/>
      <c r="ZP236" s="531"/>
      <c r="ZQ236" s="531"/>
      <c r="ZR236" s="531"/>
      <c r="ZS236" s="531"/>
      <c r="ZT236" s="531"/>
      <c r="ZU236" s="531"/>
      <c r="ZV236" s="531"/>
      <c r="ZW236" s="531"/>
      <c r="ZX236" s="531"/>
      <c r="ZY236" s="531"/>
      <c r="ZZ236" s="531"/>
      <c r="AAA236" s="531"/>
      <c r="AAB236" s="531"/>
      <c r="AAC236" s="531"/>
      <c r="AAD236" s="531"/>
      <c r="AAE236" s="531"/>
      <c r="AAF236" s="531"/>
      <c r="AAG236" s="531"/>
      <c r="AAH236" s="531"/>
      <c r="AAI236" s="531"/>
      <c r="AAJ236" s="531"/>
      <c r="AAK236" s="531"/>
      <c r="AAL236" s="531"/>
      <c r="AAM236" s="531"/>
      <c r="AAN236" s="531"/>
      <c r="AAO236" s="531"/>
      <c r="AAP236" s="531"/>
      <c r="AAQ236" s="531"/>
      <c r="AAR236" s="531"/>
      <c r="AAS236" s="531"/>
      <c r="AAT236" s="531"/>
      <c r="AAU236" s="531"/>
      <c r="AAV236" s="531"/>
      <c r="AAW236" s="531"/>
      <c r="AAX236" s="531"/>
      <c r="AAY236" s="531"/>
      <c r="AAZ236" s="531"/>
      <c r="ABA236" s="531"/>
      <c r="ABB236" s="531"/>
      <c r="ABC236" s="531"/>
      <c r="ABD236" s="531"/>
      <c r="ABE236" s="531"/>
      <c r="ABF236" s="531"/>
      <c r="ABG236" s="531"/>
      <c r="ABH236" s="531"/>
      <c r="ABI236" s="531"/>
      <c r="ABJ236" s="531"/>
      <c r="ABK236" s="531"/>
      <c r="ABL236" s="531"/>
      <c r="ABM236" s="531"/>
      <c r="ABN236" s="531"/>
      <c r="ABO236" s="531"/>
      <c r="ABP236" s="531"/>
      <c r="ABQ236" s="531"/>
      <c r="ABR236" s="531"/>
      <c r="ABS236" s="531"/>
      <c r="ABT236" s="531"/>
      <c r="ABU236" s="531"/>
      <c r="ABV236" s="531"/>
      <c r="ABW236" s="531"/>
      <c r="ABX236" s="531"/>
      <c r="ABY236" s="531"/>
      <c r="ABZ236" s="531"/>
      <c r="ACA236" s="531"/>
      <c r="ACB236" s="531"/>
      <c r="ACC236" s="531"/>
      <c r="ACD236" s="531"/>
      <c r="ACE236" s="531"/>
      <c r="ACF236" s="531"/>
      <c r="ACG236" s="531"/>
      <c r="ACH236" s="531"/>
      <c r="ACI236" s="531"/>
      <c r="ACJ236" s="531"/>
      <c r="ACK236" s="531"/>
      <c r="ACL236" s="531"/>
      <c r="ACM236" s="531"/>
      <c r="ACN236" s="531"/>
      <c r="ACO236" s="531"/>
      <c r="ACP236" s="531"/>
      <c r="ACQ236" s="531"/>
      <c r="ACR236" s="531"/>
      <c r="ACS236" s="531"/>
      <c r="ACT236" s="531"/>
      <c r="ACU236" s="531"/>
      <c r="ACV236" s="531"/>
      <c r="ACW236" s="531"/>
      <c r="ACX236" s="531"/>
      <c r="ACY236" s="531"/>
      <c r="ACZ236" s="531"/>
      <c r="ADA236" s="531"/>
      <c r="ADB236" s="531"/>
      <c r="ADC236" s="531"/>
      <c r="ADD236" s="531"/>
      <c r="ADE236" s="531"/>
      <c r="ADF236" s="531"/>
      <c r="ADG236" s="531"/>
      <c r="ADH236" s="531"/>
      <c r="ADI236" s="531"/>
      <c r="ADJ236" s="531"/>
      <c r="ADK236" s="531"/>
      <c r="ADL236" s="531"/>
      <c r="ADM236" s="531"/>
      <c r="ADN236" s="531"/>
      <c r="ADO236" s="531"/>
      <c r="ADP236" s="531"/>
      <c r="ADQ236" s="531"/>
      <c r="ADR236" s="531"/>
      <c r="ADS236" s="531"/>
      <c r="ADT236" s="531"/>
      <c r="ADU236" s="531"/>
      <c r="ADV236" s="531"/>
      <c r="ADW236" s="531"/>
      <c r="ADX236" s="531"/>
      <c r="ADY236" s="531"/>
      <c r="ADZ236" s="531"/>
      <c r="AEA236" s="531"/>
      <c r="AEB236" s="531"/>
      <c r="AEC236" s="531"/>
      <c r="AED236" s="531"/>
      <c r="AEE236" s="531"/>
      <c r="AEF236" s="531"/>
      <c r="AEG236" s="531"/>
      <c r="AEH236" s="531"/>
      <c r="AEI236" s="531"/>
      <c r="AEJ236" s="531"/>
      <c r="AEK236" s="531"/>
      <c r="AEL236" s="531"/>
      <c r="AEM236" s="531"/>
      <c r="AEN236" s="531"/>
      <c r="AEO236" s="531"/>
      <c r="AEP236" s="531"/>
      <c r="AEQ236" s="531"/>
      <c r="AER236" s="531"/>
      <c r="AES236" s="531"/>
      <c r="AET236" s="531"/>
      <c r="AEU236" s="531"/>
      <c r="AEV236" s="531"/>
      <c r="AEW236" s="531"/>
      <c r="AEX236" s="531"/>
      <c r="AEY236" s="531"/>
      <c r="AEZ236" s="531"/>
      <c r="AFA236" s="531"/>
      <c r="AFB236" s="531"/>
      <c r="AFC236" s="531"/>
      <c r="AFD236" s="531"/>
      <c r="AFE236" s="531"/>
      <c r="AFF236" s="531"/>
      <c r="AFG236" s="531"/>
      <c r="AFH236" s="531"/>
      <c r="AFI236" s="531"/>
      <c r="AFJ236" s="531"/>
      <c r="AFK236" s="531"/>
      <c r="AFL236" s="531"/>
      <c r="AFM236" s="531"/>
      <c r="AFN236" s="531"/>
      <c r="AFO236" s="531"/>
      <c r="AFP236" s="531"/>
      <c r="AFQ236" s="531"/>
      <c r="AFR236" s="531"/>
      <c r="AFS236" s="531"/>
      <c r="AFT236" s="531"/>
      <c r="AFU236" s="531"/>
      <c r="AFV236" s="531"/>
      <c r="AFW236" s="531"/>
      <c r="AFX236" s="531"/>
      <c r="AFY236" s="531"/>
      <c r="AFZ236" s="531"/>
      <c r="AGA236" s="531"/>
      <c r="AGB236" s="531"/>
      <c r="AGC236" s="531"/>
      <c r="AGD236" s="531"/>
      <c r="AGE236" s="531"/>
      <c r="AGF236" s="531"/>
      <c r="AGG236" s="531"/>
      <c r="AGH236" s="531"/>
      <c r="AGI236" s="531"/>
      <c r="AGJ236" s="531"/>
      <c r="AGK236" s="531"/>
      <c r="AGL236" s="531"/>
      <c r="AGM236" s="531"/>
      <c r="AGN236" s="531"/>
      <c r="AGO236" s="531"/>
      <c r="AGP236" s="531"/>
      <c r="AGQ236" s="531"/>
      <c r="AGR236" s="531"/>
      <c r="AGS236" s="531"/>
      <c r="AGT236" s="531"/>
      <c r="AGU236" s="531"/>
      <c r="AGV236" s="531"/>
      <c r="AGW236" s="531"/>
      <c r="AGX236" s="531"/>
      <c r="AGY236" s="531"/>
      <c r="AGZ236" s="531"/>
      <c r="AHA236" s="531"/>
      <c r="AHB236" s="531"/>
      <c r="AHC236" s="531"/>
      <c r="AHD236" s="531"/>
      <c r="AHE236" s="531"/>
      <c r="AHF236" s="531"/>
      <c r="AHG236" s="531"/>
      <c r="AHH236" s="531"/>
      <c r="AHI236" s="531"/>
      <c r="AHJ236" s="531"/>
      <c r="AHK236" s="531"/>
      <c r="AHL236" s="531"/>
      <c r="AHM236" s="531"/>
      <c r="AHN236" s="531"/>
      <c r="AHO236" s="531"/>
      <c r="AHP236" s="531"/>
      <c r="AHQ236" s="531"/>
      <c r="AHR236" s="531"/>
      <c r="AHS236" s="531"/>
      <c r="AHT236" s="531"/>
      <c r="AHU236" s="531"/>
      <c r="AHV236" s="531"/>
      <c r="AHW236" s="531"/>
      <c r="AHX236" s="531"/>
      <c r="AHY236" s="531"/>
      <c r="AHZ236" s="531"/>
      <c r="AIA236" s="531"/>
      <c r="AIB236" s="531"/>
      <c r="AIC236" s="531"/>
      <c r="AID236" s="531"/>
      <c r="AIE236" s="531"/>
      <c r="AIF236" s="531"/>
      <c r="AIG236" s="531"/>
      <c r="AIH236" s="531"/>
      <c r="AII236" s="531"/>
      <c r="AIJ236" s="531"/>
      <c r="AIK236" s="531"/>
      <c r="AIL236" s="531"/>
      <c r="AIM236" s="531"/>
      <c r="AIN236" s="531"/>
      <c r="AIO236" s="531"/>
      <c r="AIP236" s="531"/>
      <c r="AIQ236" s="531"/>
      <c r="AIR236" s="531"/>
      <c r="AIS236" s="531"/>
      <c r="AIT236" s="531"/>
      <c r="AIU236" s="531"/>
      <c r="AIV236" s="531"/>
      <c r="AIW236" s="531"/>
      <c r="AIX236" s="531"/>
      <c r="AIY236" s="531"/>
      <c r="AIZ236" s="531"/>
      <c r="AJA236" s="531"/>
      <c r="AJB236" s="531"/>
      <c r="AJC236" s="531"/>
      <c r="AJD236" s="531"/>
      <c r="AJE236" s="531"/>
      <c r="AJF236" s="531"/>
      <c r="AJG236" s="531"/>
      <c r="AJH236" s="531"/>
      <c r="AJI236" s="531"/>
      <c r="AJJ236" s="531"/>
      <c r="AJK236" s="531"/>
      <c r="AJL236" s="531"/>
      <c r="AJM236" s="531"/>
      <c r="AJN236" s="531"/>
      <c r="AJO236" s="531"/>
      <c r="AJP236" s="531"/>
      <c r="AJQ236" s="531"/>
      <c r="AJR236" s="531"/>
      <c r="AJS236" s="531"/>
      <c r="AJT236" s="531"/>
      <c r="AJU236" s="531"/>
      <c r="AJV236" s="531"/>
      <c r="AJW236" s="531"/>
      <c r="AJX236" s="531"/>
      <c r="AJY236" s="531"/>
      <c r="AJZ236" s="531"/>
      <c r="AKA236" s="531"/>
      <c r="AKB236" s="531"/>
      <c r="AKC236" s="531"/>
      <c r="AKD236" s="531"/>
      <c r="AKE236" s="531"/>
      <c r="AKF236" s="531"/>
      <c r="AKG236" s="531"/>
      <c r="AKH236" s="531"/>
      <c r="AKI236" s="531"/>
      <c r="AKJ236" s="531"/>
      <c r="AKK236" s="531"/>
      <c r="AKL236" s="531"/>
      <c r="AKM236" s="531"/>
      <c r="AKN236" s="531"/>
      <c r="AKO236" s="531"/>
      <c r="AKP236" s="531"/>
      <c r="AKQ236" s="531"/>
      <c r="AKR236" s="531"/>
      <c r="AKS236" s="531"/>
      <c r="AKT236" s="531"/>
      <c r="AKU236" s="531"/>
      <c r="AKV236" s="531"/>
      <c r="AKW236" s="531"/>
      <c r="AKX236" s="531"/>
      <c r="AKY236" s="531"/>
      <c r="AKZ236" s="531"/>
      <c r="ALA236" s="531"/>
      <c r="ALB236" s="531"/>
      <c r="ALC236" s="531"/>
      <c r="ALD236" s="531"/>
      <c r="ALE236" s="531"/>
      <c r="ALF236" s="531"/>
      <c r="ALG236" s="531"/>
      <c r="ALH236" s="531"/>
      <c r="ALI236" s="531"/>
      <c r="ALJ236" s="531"/>
      <c r="ALK236" s="531"/>
      <c r="ALL236" s="531"/>
      <c r="ALM236" s="531"/>
      <c r="ALN236" s="531"/>
      <c r="ALO236" s="531"/>
      <c r="ALP236" s="531"/>
      <c r="ALQ236" s="531"/>
      <c r="ALR236" s="531"/>
      <c r="ALS236" s="531"/>
      <c r="ALT236" s="531"/>
      <c r="ALU236" s="531"/>
      <c r="ALV236" s="531"/>
      <c r="ALW236" s="531"/>
      <c r="ALX236" s="531"/>
      <c r="ALY236" s="531"/>
      <c r="ALZ236" s="531"/>
      <c r="AMA236" s="531"/>
      <c r="AMB236" s="531"/>
      <c r="AMC236" s="531"/>
      <c r="AMD236" s="531"/>
      <c r="AME236" s="531"/>
      <c r="AMF236" s="531"/>
      <c r="AMG236" s="531"/>
      <c r="AMH236" s="531"/>
      <c r="AMI236" s="531"/>
      <c r="AMJ236" s="531"/>
      <c r="AMK236" s="531"/>
      <c r="AML236" s="531"/>
      <c r="AMM236" s="531"/>
      <c r="AMN236" s="531"/>
      <c r="AMO236" s="531"/>
      <c r="AMP236" s="531"/>
      <c r="AMQ236" s="531"/>
      <c r="AMR236" s="531"/>
      <c r="AMS236" s="531"/>
      <c r="AMT236" s="531"/>
      <c r="AMU236" s="531"/>
      <c r="AMV236" s="531"/>
      <c r="AMW236" s="531"/>
      <c r="AMX236" s="531"/>
      <c r="AMY236" s="531"/>
      <c r="AMZ236" s="531"/>
      <c r="ANA236" s="531"/>
      <c r="ANB236" s="531"/>
      <c r="ANC236" s="531"/>
      <c r="AND236" s="531"/>
      <c r="ANE236" s="531"/>
      <c r="ANF236" s="531"/>
      <c r="ANG236" s="531"/>
      <c r="ANH236" s="531"/>
      <c r="ANI236" s="531"/>
      <c r="ANJ236" s="531"/>
      <c r="ANK236" s="531"/>
      <c r="ANL236" s="531"/>
      <c r="ANM236" s="531"/>
      <c r="ANN236" s="531"/>
      <c r="ANO236" s="531"/>
      <c r="ANP236" s="531"/>
      <c r="ANQ236" s="531"/>
      <c r="ANR236" s="531"/>
      <c r="ANS236" s="531"/>
      <c r="ANT236" s="531"/>
      <c r="ANU236" s="531"/>
      <c r="ANV236" s="531"/>
      <c r="ANW236" s="531"/>
      <c r="ANX236" s="531"/>
      <c r="ANY236" s="531"/>
      <c r="ANZ236" s="531"/>
      <c r="AOA236" s="531"/>
      <c r="AOB236" s="531"/>
      <c r="AOC236" s="531"/>
      <c r="AOD236" s="531"/>
      <c r="AOE236" s="531"/>
      <c r="AOF236" s="531"/>
      <c r="AOG236" s="531"/>
      <c r="AOH236" s="531"/>
      <c r="AOI236" s="531"/>
      <c r="AOJ236" s="531"/>
      <c r="AOK236" s="531"/>
      <c r="AOL236" s="531"/>
      <c r="AOM236" s="531"/>
      <c r="AON236" s="531"/>
      <c r="AOO236" s="531"/>
      <c r="AOP236" s="531"/>
      <c r="AOQ236" s="531"/>
      <c r="AOR236" s="531"/>
      <c r="AOS236" s="531"/>
      <c r="AOT236" s="531"/>
      <c r="AOU236" s="531"/>
      <c r="AOV236" s="531"/>
      <c r="AOW236" s="531"/>
      <c r="AOX236" s="531"/>
      <c r="AOY236" s="531"/>
      <c r="AOZ236" s="531"/>
      <c r="APA236" s="531"/>
      <c r="APB236" s="531"/>
      <c r="APC236" s="531"/>
      <c r="APD236" s="531"/>
      <c r="APE236" s="531"/>
      <c r="APF236" s="531"/>
      <c r="APG236" s="531"/>
      <c r="APH236" s="531"/>
      <c r="API236" s="531"/>
      <c r="APJ236" s="531"/>
      <c r="APK236" s="531"/>
      <c r="APL236" s="531"/>
      <c r="APM236" s="531"/>
      <c r="APN236" s="531"/>
      <c r="APO236" s="531"/>
      <c r="APP236" s="531"/>
      <c r="APQ236" s="531"/>
      <c r="APR236" s="531"/>
      <c r="APS236" s="531"/>
      <c r="APT236" s="531"/>
      <c r="APU236" s="531"/>
      <c r="APV236" s="531"/>
      <c r="APW236" s="531"/>
      <c r="APX236" s="531"/>
      <c r="APY236" s="531"/>
      <c r="APZ236" s="531"/>
      <c r="AQA236" s="531"/>
      <c r="AQB236" s="531"/>
      <c r="AQC236" s="531"/>
      <c r="AQD236" s="531"/>
      <c r="AQE236" s="531"/>
      <c r="AQF236" s="531"/>
      <c r="AQG236" s="531"/>
      <c r="AQH236" s="531"/>
      <c r="AQI236" s="531"/>
      <c r="AQJ236" s="531"/>
      <c r="AQK236" s="531"/>
      <c r="AQL236" s="531"/>
      <c r="AQM236" s="531"/>
      <c r="AQN236" s="531"/>
      <c r="AQO236" s="531"/>
      <c r="AQP236" s="531"/>
      <c r="AQQ236" s="531"/>
      <c r="AQR236" s="531"/>
      <c r="AQS236" s="531"/>
      <c r="AQT236" s="531"/>
      <c r="AQU236" s="531"/>
      <c r="AQV236" s="531"/>
      <c r="AQW236" s="531"/>
      <c r="AQX236" s="531"/>
      <c r="AQY236" s="531"/>
      <c r="AQZ236" s="531"/>
      <c r="ARA236" s="531"/>
      <c r="ARB236" s="531"/>
      <c r="ARC236" s="531"/>
      <c r="ARD236" s="531"/>
      <c r="ARE236" s="531"/>
      <c r="ARF236" s="531"/>
      <c r="ARG236" s="531"/>
      <c r="ARH236" s="531"/>
      <c r="ARI236" s="531"/>
      <c r="ARJ236" s="531"/>
      <c r="ARK236" s="531"/>
      <c r="ARL236" s="531"/>
      <c r="ARM236" s="531"/>
      <c r="ARN236" s="531"/>
      <c r="ARO236" s="531"/>
      <c r="ARP236" s="531"/>
      <c r="ARQ236" s="531"/>
      <c r="ARR236" s="531"/>
      <c r="ARS236" s="531"/>
      <c r="ART236" s="531"/>
      <c r="ARU236" s="531"/>
      <c r="ARV236" s="531"/>
      <c r="ARW236" s="531"/>
      <c r="ARX236" s="531"/>
      <c r="ARY236" s="531"/>
      <c r="ARZ236" s="531"/>
      <c r="ASA236" s="531"/>
      <c r="ASB236" s="531"/>
      <c r="ASC236" s="531"/>
      <c r="ASD236" s="531"/>
      <c r="ASE236" s="531"/>
      <c r="ASF236" s="531"/>
      <c r="ASG236" s="531"/>
      <c r="ASH236" s="531"/>
      <c r="ASI236" s="531"/>
      <c r="ASJ236" s="531"/>
      <c r="ASK236" s="531"/>
      <c r="ASL236" s="531"/>
      <c r="ASM236" s="531"/>
      <c r="ASN236" s="531"/>
      <c r="ASO236" s="531"/>
      <c r="ASP236" s="531"/>
      <c r="ASQ236" s="531"/>
      <c r="ASR236" s="531"/>
      <c r="ASS236" s="531"/>
      <c r="AST236" s="531"/>
      <c r="ASU236" s="531"/>
      <c r="ASV236" s="531"/>
      <c r="ASW236" s="531"/>
      <c r="ASX236" s="531"/>
      <c r="ASY236" s="531"/>
      <c r="ASZ236" s="531"/>
      <c r="ATA236" s="531"/>
      <c r="ATB236" s="531"/>
      <c r="ATC236" s="531"/>
      <c r="ATD236" s="531"/>
      <c r="ATE236" s="531"/>
      <c r="ATF236" s="531"/>
      <c r="ATG236" s="531"/>
      <c r="ATH236" s="531"/>
      <c r="ATI236" s="531"/>
      <c r="ATJ236" s="531"/>
      <c r="ATK236" s="531"/>
      <c r="ATL236" s="531"/>
      <c r="ATM236" s="531"/>
      <c r="ATN236" s="531"/>
      <c r="ATO236" s="531"/>
      <c r="ATP236" s="531"/>
      <c r="ATQ236" s="531"/>
      <c r="ATR236" s="531"/>
      <c r="ATS236" s="531"/>
      <c r="ATT236" s="531"/>
      <c r="ATU236" s="531"/>
      <c r="ATV236" s="531"/>
      <c r="ATW236" s="531"/>
      <c r="ATX236" s="531"/>
      <c r="ATY236" s="531"/>
      <c r="ATZ236" s="531"/>
      <c r="AUA236" s="531"/>
      <c r="AUB236" s="531"/>
      <c r="AUC236" s="531"/>
      <c r="AUD236" s="531"/>
      <c r="AUE236" s="531"/>
      <c r="AUF236" s="531"/>
      <c r="AUG236" s="531"/>
      <c r="AUH236" s="531"/>
      <c r="AUI236" s="531"/>
      <c r="AUJ236" s="531"/>
      <c r="AUK236" s="531"/>
      <c r="AUL236" s="531"/>
      <c r="AUM236" s="531"/>
      <c r="AUN236" s="531"/>
      <c r="AUO236" s="531"/>
      <c r="AUP236" s="531"/>
      <c r="AUQ236" s="531"/>
      <c r="AUR236" s="531"/>
      <c r="AUS236" s="531"/>
      <c r="AUT236" s="531"/>
      <c r="AUU236" s="531"/>
      <c r="AUV236" s="531"/>
      <c r="AUW236" s="531"/>
      <c r="AUX236" s="531"/>
      <c r="AUY236" s="531"/>
      <c r="AUZ236" s="531"/>
      <c r="AVA236" s="531"/>
      <c r="AVB236" s="531"/>
      <c r="AVC236" s="531"/>
      <c r="AVD236" s="531"/>
      <c r="AVE236" s="531"/>
      <c r="AVF236" s="531"/>
      <c r="AVG236" s="531"/>
      <c r="AVH236" s="531"/>
      <c r="AVI236" s="531"/>
      <c r="AVJ236" s="531"/>
      <c r="AVK236" s="531"/>
      <c r="AVL236" s="531"/>
      <c r="AVM236" s="531"/>
      <c r="AVN236" s="531"/>
      <c r="AVO236" s="531"/>
      <c r="AVP236" s="531"/>
      <c r="AVQ236" s="531"/>
      <c r="AVR236" s="531"/>
      <c r="AVS236" s="531"/>
      <c r="AVT236" s="531"/>
      <c r="AVU236" s="531"/>
      <c r="AVV236" s="531"/>
      <c r="AVW236" s="531"/>
      <c r="AVX236" s="531"/>
      <c r="AVY236" s="531"/>
      <c r="AVZ236" s="531"/>
      <c r="AWA236" s="531"/>
      <c r="AWB236" s="531"/>
      <c r="AWC236" s="531"/>
      <c r="AWD236" s="531"/>
      <c r="AWE236" s="531"/>
      <c r="AWF236" s="531"/>
      <c r="AWG236" s="531"/>
      <c r="AWH236" s="531"/>
      <c r="AWI236" s="531"/>
      <c r="AWJ236" s="531"/>
      <c r="AWK236" s="531"/>
      <c r="AWL236" s="531"/>
      <c r="AWM236" s="531"/>
      <c r="AWN236" s="531"/>
      <c r="AWO236" s="531"/>
      <c r="AWP236" s="531"/>
      <c r="AWQ236" s="531"/>
      <c r="AWR236" s="531"/>
      <c r="AWS236" s="531"/>
      <c r="AWT236" s="531"/>
      <c r="AWU236" s="531"/>
      <c r="AWV236" s="531"/>
      <c r="AWW236" s="531"/>
      <c r="AWX236" s="531"/>
      <c r="AWY236" s="531"/>
      <c r="AWZ236" s="531"/>
      <c r="AXA236" s="531"/>
      <c r="AXB236" s="531"/>
      <c r="AXC236" s="531"/>
      <c r="AXD236" s="531"/>
      <c r="AXE236" s="531"/>
      <c r="AXF236" s="531"/>
      <c r="AXG236" s="531"/>
      <c r="AXH236" s="531"/>
      <c r="AXI236" s="531"/>
      <c r="AXJ236" s="531"/>
    </row>
    <row r="237" spans="1:1310" ht="20.100000000000001" customHeight="1" thickBot="1">
      <c r="B237" s="77"/>
      <c r="C237" s="77"/>
      <c r="D237" s="77"/>
      <c r="E237" s="431"/>
      <c r="F237" s="431"/>
      <c r="G237" s="77"/>
      <c r="H237" s="77"/>
      <c r="I237" s="77"/>
      <c r="J237" s="77"/>
      <c r="K237" s="77"/>
      <c r="L237" s="76"/>
      <c r="M237" s="76"/>
      <c r="N237" s="76"/>
      <c r="O237" s="76"/>
      <c r="P237" s="76"/>
      <c r="Q237" s="76"/>
    </row>
    <row r="238" spans="1:1310" ht="20.100000000000001" customHeight="1">
      <c r="A238" s="551" t="s">
        <v>243</v>
      </c>
      <c r="B238" s="6082" t="s">
        <v>969</v>
      </c>
      <c r="C238" s="6083"/>
      <c r="D238" s="6083"/>
      <c r="E238" s="6083"/>
      <c r="F238" s="6083"/>
      <c r="G238" s="6084"/>
      <c r="H238" s="77"/>
      <c r="I238" s="6088" t="s">
        <v>970</v>
      </c>
      <c r="J238" s="6089"/>
      <c r="K238" s="6089"/>
      <c r="L238" s="6089"/>
      <c r="M238" s="6089"/>
      <c r="N238" s="6089"/>
      <c r="O238" s="6090"/>
      <c r="P238" s="76"/>
      <c r="Q238" s="76"/>
    </row>
    <row r="239" spans="1:1310" ht="20.100000000000001" customHeight="1">
      <c r="A239" s="6093" t="s">
        <v>969</v>
      </c>
      <c r="B239" s="6085"/>
      <c r="C239" s="6086"/>
      <c r="D239" s="6086"/>
      <c r="E239" s="6086"/>
      <c r="F239" s="6086"/>
      <c r="G239" s="6087"/>
      <c r="H239" s="77"/>
      <c r="I239" s="552" t="s">
        <v>971</v>
      </c>
      <c r="J239" s="446"/>
      <c r="K239" s="446"/>
      <c r="L239" s="553" t="s">
        <v>972</v>
      </c>
      <c r="M239" s="446"/>
      <c r="N239" s="446"/>
      <c r="O239" s="554"/>
      <c r="P239" s="76"/>
      <c r="Q239" s="76"/>
    </row>
    <row r="240" spans="1:1310" ht="20.100000000000001" customHeight="1">
      <c r="A240" s="6093"/>
      <c r="B240" s="555"/>
      <c r="C240" s="456"/>
      <c r="D240" s="556"/>
      <c r="E240" s="456"/>
      <c r="F240" s="556"/>
      <c r="G240" s="557"/>
      <c r="H240" s="77"/>
      <c r="I240" s="552" t="s">
        <v>973</v>
      </c>
      <c r="J240" s="446"/>
      <c r="K240" s="446"/>
      <c r="L240" s="553" t="s">
        <v>974</v>
      </c>
      <c r="M240" s="446"/>
      <c r="N240" s="446"/>
      <c r="O240" s="554"/>
      <c r="P240" s="76"/>
      <c r="Q240" s="76"/>
    </row>
    <row r="241" spans="1:17" ht="20.100000000000001" customHeight="1">
      <c r="A241" s="6093"/>
      <c r="B241" s="558" t="s">
        <v>27</v>
      </c>
      <c r="C241" s="559" t="s">
        <v>975</v>
      </c>
      <c r="D241" s="446"/>
      <c r="E241" s="446"/>
      <c r="F241" s="446"/>
      <c r="G241" s="554"/>
      <c r="H241" s="77"/>
      <c r="I241" s="552" t="s">
        <v>976</v>
      </c>
      <c r="J241" s="446"/>
      <c r="K241" s="446"/>
      <c r="L241" s="78"/>
      <c r="M241" s="446"/>
      <c r="N241" s="446"/>
      <c r="O241" s="554"/>
      <c r="P241" s="76"/>
      <c r="Q241" s="76"/>
    </row>
    <row r="242" spans="1:17" ht="20.100000000000001" customHeight="1">
      <c r="A242" s="6093"/>
      <c r="B242" s="560" t="s">
        <v>30</v>
      </c>
      <c r="C242" s="559" t="s">
        <v>977</v>
      </c>
      <c r="D242" s="446"/>
      <c r="E242" s="446"/>
      <c r="F242" s="446"/>
      <c r="G242" s="554"/>
      <c r="H242" s="77"/>
      <c r="I242" s="552" t="s">
        <v>978</v>
      </c>
      <c r="J242" s="446"/>
      <c r="K242" s="446"/>
      <c r="L242" s="553" t="s">
        <v>979</v>
      </c>
      <c r="M242" s="446"/>
      <c r="N242" s="446"/>
      <c r="O242" s="554"/>
      <c r="P242" s="76"/>
      <c r="Q242" s="76"/>
    </row>
    <row r="243" spans="1:17" ht="20.100000000000001" customHeight="1">
      <c r="A243" s="6093"/>
      <c r="B243" s="561" t="s">
        <v>248</v>
      </c>
      <c r="C243" s="559" t="s">
        <v>980</v>
      </c>
      <c r="D243" s="446"/>
      <c r="E243" s="446"/>
      <c r="F243" s="446"/>
      <c r="G243" s="554"/>
      <c r="H243" s="77"/>
      <c r="I243" s="552" t="s">
        <v>981</v>
      </c>
      <c r="J243" s="446"/>
      <c r="K243" s="446"/>
      <c r="L243" s="553" t="s">
        <v>982</v>
      </c>
      <c r="M243" s="446"/>
      <c r="N243" s="446"/>
      <c r="O243" s="554"/>
      <c r="P243" s="76"/>
      <c r="Q243" s="76"/>
    </row>
    <row r="244" spans="1:17" ht="20.100000000000001" customHeight="1" thickBot="1">
      <c r="A244" s="6093"/>
      <c r="B244" s="465"/>
      <c r="C244" s="446"/>
      <c r="D244" s="446"/>
      <c r="E244" s="446"/>
      <c r="F244" s="446"/>
      <c r="G244" s="554"/>
      <c r="H244" s="77"/>
      <c r="I244" s="552"/>
      <c r="J244" s="446"/>
      <c r="K244" s="446"/>
      <c r="L244" s="553" t="s">
        <v>983</v>
      </c>
      <c r="M244" s="446"/>
      <c r="N244" s="446"/>
      <c r="O244" s="554"/>
      <c r="P244" s="76"/>
      <c r="Q244" s="76"/>
    </row>
    <row r="245" spans="1:17" ht="20.100000000000001" customHeight="1">
      <c r="A245" s="6093"/>
      <c r="B245" s="562"/>
      <c r="C245" s="563"/>
      <c r="D245" s="564"/>
      <c r="E245" s="563"/>
      <c r="F245" s="564"/>
      <c r="G245" s="565"/>
      <c r="H245" s="77"/>
      <c r="I245" s="465"/>
      <c r="J245" s="446"/>
      <c r="K245" s="446"/>
      <c r="L245" s="446"/>
      <c r="M245" s="446"/>
      <c r="N245" s="446"/>
      <c r="O245" s="554"/>
      <c r="P245" s="76"/>
      <c r="Q245" s="76"/>
    </row>
    <row r="246" spans="1:17" ht="20.100000000000001" customHeight="1">
      <c r="A246" s="6093"/>
      <c r="B246" s="6094" t="s">
        <v>984</v>
      </c>
      <c r="C246" s="6095"/>
      <c r="D246" s="6095"/>
      <c r="E246" s="6095"/>
      <c r="F246" s="6095"/>
      <c r="G246" s="6096"/>
      <c r="H246" s="77"/>
      <c r="I246" s="552" t="s">
        <v>985</v>
      </c>
      <c r="J246" s="446"/>
      <c r="K246" s="446"/>
      <c r="L246" s="566" t="s">
        <v>986</v>
      </c>
      <c r="M246" s="446"/>
      <c r="N246" s="446"/>
      <c r="O246" s="554"/>
      <c r="P246" s="76"/>
      <c r="Q246" s="76"/>
    </row>
    <row r="247" spans="1:17" ht="20.100000000000001" customHeight="1">
      <c r="A247" s="6093"/>
      <c r="B247" s="567"/>
      <c r="C247" s="446"/>
      <c r="D247" s="568"/>
      <c r="E247" s="446"/>
      <c r="F247" s="568"/>
      <c r="G247" s="569"/>
      <c r="H247" s="77"/>
      <c r="I247" s="552" t="s">
        <v>987</v>
      </c>
      <c r="J247" s="446"/>
      <c r="K247" s="446"/>
      <c r="L247" s="570">
        <v>0</v>
      </c>
      <c r="M247" s="571">
        <v>0</v>
      </c>
      <c r="N247" s="572">
        <v>0</v>
      </c>
      <c r="O247" s="573">
        <v>0</v>
      </c>
      <c r="P247" s="76"/>
      <c r="Q247" s="76"/>
    </row>
    <row r="248" spans="1:17" ht="20.100000000000001" customHeight="1" thickBot="1">
      <c r="A248" s="6093"/>
      <c r="B248" s="558" t="s">
        <v>27</v>
      </c>
      <c r="C248" s="559" t="s">
        <v>988</v>
      </c>
      <c r="D248" s="446"/>
      <c r="E248" s="446"/>
      <c r="F248" s="446"/>
      <c r="G248" s="554"/>
      <c r="H248" s="77"/>
      <c r="I248" s="479"/>
      <c r="J248" s="480"/>
      <c r="K248" s="480"/>
      <c r="L248" s="480"/>
      <c r="M248" s="480"/>
      <c r="N248" s="480"/>
      <c r="O248" s="481"/>
      <c r="P248" s="76"/>
      <c r="Q248" s="76"/>
    </row>
    <row r="249" spans="1:17" ht="20.100000000000001" customHeight="1" thickBot="1">
      <c r="A249" s="6093"/>
      <c r="B249" s="560" t="s">
        <v>30</v>
      </c>
      <c r="C249" s="559" t="s">
        <v>989</v>
      </c>
      <c r="D249" s="446"/>
      <c r="E249" s="446"/>
      <c r="F249" s="446"/>
      <c r="G249" s="554"/>
      <c r="H249" s="77"/>
      <c r="I249" s="529"/>
      <c r="J249" s="529"/>
      <c r="K249" s="529"/>
      <c r="L249" s="529"/>
      <c r="M249" s="529"/>
      <c r="N249" s="529"/>
      <c r="O249" s="529"/>
      <c r="P249" s="76"/>
      <c r="Q249" s="76"/>
    </row>
    <row r="250" spans="1:17" ht="20.100000000000001" customHeight="1">
      <c r="A250" s="6093"/>
      <c r="B250" s="561" t="s">
        <v>248</v>
      </c>
      <c r="C250" s="559" t="s">
        <v>990</v>
      </c>
      <c r="D250" s="446"/>
      <c r="E250" s="446"/>
      <c r="F250" s="446"/>
      <c r="G250" s="554"/>
      <c r="H250" s="77"/>
      <c r="I250" s="6097" t="s">
        <v>991</v>
      </c>
      <c r="J250" s="6098"/>
      <c r="K250" s="6098"/>
      <c r="L250" s="6098"/>
      <c r="M250" s="6098"/>
      <c r="N250" s="6098"/>
      <c r="O250" s="6099"/>
      <c r="P250" s="76"/>
      <c r="Q250" s="76"/>
    </row>
    <row r="251" spans="1:17" ht="20.100000000000001" customHeight="1">
      <c r="A251" s="6093"/>
      <c r="B251" s="465"/>
      <c r="C251" s="446"/>
      <c r="D251" s="446"/>
      <c r="E251" s="446"/>
      <c r="F251" s="446"/>
      <c r="G251" s="554"/>
      <c r="H251" s="77"/>
      <c r="I251" s="6100" t="s">
        <v>992</v>
      </c>
      <c r="J251" s="6101">
        <v>8.35</v>
      </c>
      <c r="K251" s="6102" t="s">
        <v>993</v>
      </c>
      <c r="L251" s="6102"/>
      <c r="M251" s="6101">
        <v>0.25</v>
      </c>
      <c r="N251" s="6103">
        <f>IF(ISBLANK(M252),I255,M252)</f>
        <v>33.4</v>
      </c>
      <c r="O251" s="6104" t="s">
        <v>202</v>
      </c>
      <c r="P251" s="76"/>
      <c r="Q251" s="76"/>
    </row>
    <row r="252" spans="1:17" ht="20.100000000000001" customHeight="1">
      <c r="A252" s="6093"/>
      <c r="B252" s="574" t="s">
        <v>994</v>
      </c>
      <c r="C252" s="575"/>
      <c r="D252" s="576"/>
      <c r="E252" s="575"/>
      <c r="F252" s="6105">
        <f>3.14*(11*11)</f>
        <v>379.94</v>
      </c>
      <c r="G252" s="6106"/>
      <c r="H252" s="77"/>
      <c r="I252" s="6100"/>
      <c r="J252" s="6101"/>
      <c r="K252" s="6102"/>
      <c r="L252" s="6102"/>
      <c r="M252" s="6101"/>
      <c r="N252" s="6103"/>
      <c r="O252" s="6104"/>
      <c r="P252" s="76"/>
      <c r="Q252" s="76"/>
    </row>
    <row r="253" spans="1:17" ht="20.100000000000001" customHeight="1">
      <c r="A253" s="6093"/>
      <c r="B253" s="577" t="s">
        <v>995</v>
      </c>
      <c r="C253" s="578"/>
      <c r="D253" s="579"/>
      <c r="E253" s="578"/>
      <c r="F253" s="6130" t="s">
        <v>996</v>
      </c>
      <c r="G253" s="6131"/>
      <c r="H253" s="77"/>
      <c r="I253" s="6100"/>
      <c r="J253" s="6101"/>
      <c r="K253" s="6132" t="s">
        <v>997</v>
      </c>
      <c r="L253" s="6132"/>
      <c r="M253" s="6133">
        <v>70</v>
      </c>
      <c r="N253" s="6134">
        <f>J251/M253</f>
        <v>0.11928571428571429</v>
      </c>
      <c r="O253" s="6104" t="s">
        <v>998</v>
      </c>
      <c r="P253" s="76"/>
      <c r="Q253" s="76"/>
    </row>
    <row r="254" spans="1:17" ht="20.100000000000001" customHeight="1">
      <c r="A254" s="6093"/>
      <c r="B254" s="580" t="s">
        <v>999</v>
      </c>
      <c r="C254" s="581" t="s">
        <v>1000</v>
      </c>
      <c r="D254" s="18"/>
      <c r="E254" s="581" t="s">
        <v>1001</v>
      </c>
      <c r="F254" s="582" t="s">
        <v>1002</v>
      </c>
      <c r="G254" s="583"/>
      <c r="H254" s="77"/>
      <c r="I254" s="6100"/>
      <c r="J254" s="6101"/>
      <c r="K254" s="6132"/>
      <c r="L254" s="6132"/>
      <c r="M254" s="6133"/>
      <c r="N254" s="6134"/>
      <c r="O254" s="6104"/>
      <c r="P254" s="76"/>
      <c r="Q254" s="76"/>
    </row>
    <row r="255" spans="1:17" ht="20.100000000000001" customHeight="1">
      <c r="A255" s="6093"/>
      <c r="B255" s="6113">
        <v>1</v>
      </c>
      <c r="C255" s="6115">
        <v>22</v>
      </c>
      <c r="D255" s="78"/>
      <c r="E255" s="6117">
        <f>C255/2</f>
        <v>11</v>
      </c>
      <c r="F255" s="6119">
        <f>PI()*(E255^2)</f>
        <v>380.13271108436498</v>
      </c>
      <c r="G255" s="584"/>
      <c r="H255" s="77"/>
      <c r="I255" s="585">
        <f>IF(ISBLANK(M251),0,J251/M251)</f>
        <v>33.4</v>
      </c>
      <c r="J255" s="586"/>
      <c r="K255" s="586"/>
      <c r="L255" s="586"/>
      <c r="M255" s="586"/>
      <c r="N255" s="586"/>
      <c r="O255" s="587"/>
      <c r="P255" s="76"/>
      <c r="Q255" s="76"/>
    </row>
    <row r="256" spans="1:17" ht="20.100000000000001" customHeight="1" thickBot="1">
      <c r="A256" s="6093"/>
      <c r="B256" s="6113"/>
      <c r="C256" s="6115"/>
      <c r="D256" s="78"/>
      <c r="E256" s="6117"/>
      <c r="F256" s="6119"/>
      <c r="G256" s="584"/>
      <c r="H256" s="77"/>
      <c r="I256" s="6135" t="s">
        <v>1003</v>
      </c>
      <c r="J256" s="6136"/>
      <c r="K256" s="6136"/>
      <c r="L256" s="6136"/>
      <c r="M256" s="6136"/>
      <c r="N256" s="6136"/>
      <c r="O256" s="6137"/>
      <c r="P256" s="76"/>
      <c r="Q256" s="76"/>
    </row>
    <row r="257" spans="1:17" ht="20.100000000000001" customHeight="1">
      <c r="A257" s="6093"/>
      <c r="B257" s="588"/>
      <c r="C257" s="589"/>
      <c r="D257" s="78"/>
      <c r="E257" s="590"/>
      <c r="F257" s="591"/>
      <c r="G257" s="584"/>
      <c r="H257" s="77"/>
      <c r="I257" s="6107" t="s">
        <v>258</v>
      </c>
      <c r="J257" s="6108"/>
      <c r="K257" s="6108"/>
      <c r="L257" s="6108"/>
      <c r="M257" s="6108"/>
      <c r="N257" s="6108"/>
      <c r="O257" s="6109"/>
      <c r="P257" s="76"/>
      <c r="Q257" s="76"/>
    </row>
    <row r="258" spans="1:17" ht="20.100000000000001" customHeight="1" thickBot="1">
      <c r="A258" s="6093"/>
      <c r="B258" s="6113">
        <v>1</v>
      </c>
      <c r="C258" s="6115">
        <v>22</v>
      </c>
      <c r="D258" s="78"/>
      <c r="E258" s="6117">
        <f>C258/2</f>
        <v>11</v>
      </c>
      <c r="F258" s="6119">
        <f>PI()*(E258^2)</f>
        <v>380.13271108436498</v>
      </c>
      <c r="G258" s="584"/>
      <c r="H258" s="77"/>
      <c r="I258" s="6110"/>
      <c r="J258" s="6111"/>
      <c r="K258" s="6111"/>
      <c r="L258" s="6111"/>
      <c r="M258" s="6111"/>
      <c r="N258" s="6111"/>
      <c r="O258" s="6112"/>
      <c r="P258" s="76"/>
      <c r="Q258" s="76"/>
    </row>
    <row r="259" spans="1:17" ht="20.100000000000001" customHeight="1" thickBot="1">
      <c r="A259" s="6093"/>
      <c r="B259" s="6114"/>
      <c r="C259" s="6116"/>
      <c r="D259" s="78"/>
      <c r="E259" s="6118"/>
      <c r="F259" s="6120"/>
      <c r="G259" s="584"/>
      <c r="H259" s="77"/>
      <c r="P259" s="76"/>
      <c r="Q259" s="76"/>
    </row>
    <row r="260" spans="1:17" ht="20.100000000000001" customHeight="1">
      <c r="A260" s="6093"/>
      <c r="B260" s="6121" t="s">
        <v>1004</v>
      </c>
      <c r="C260" s="6122"/>
      <c r="D260" s="6122"/>
      <c r="E260" s="6122"/>
      <c r="F260" s="6122"/>
      <c r="G260" s="6123"/>
      <c r="H260" s="77"/>
      <c r="I260" s="6124" t="s">
        <v>1005</v>
      </c>
      <c r="J260" s="6125"/>
      <c r="K260" s="6125"/>
      <c r="L260" s="6125"/>
      <c r="M260" s="6125"/>
      <c r="N260" s="6126"/>
      <c r="O260" s="76"/>
      <c r="P260" s="76"/>
      <c r="Q260" s="76"/>
    </row>
    <row r="261" spans="1:17" ht="20.100000000000001" customHeight="1">
      <c r="A261" s="6093"/>
      <c r="B261" s="592" t="s">
        <v>1006</v>
      </c>
      <c r="C261" s="456"/>
      <c r="D261" s="593"/>
      <c r="E261" s="456"/>
      <c r="F261" s="594"/>
      <c r="G261" s="595"/>
      <c r="H261" s="77"/>
      <c r="I261" s="6127"/>
      <c r="J261" s="6128"/>
      <c r="K261" s="6128"/>
      <c r="L261" s="6128"/>
      <c r="M261" s="6128"/>
      <c r="N261" s="6129"/>
      <c r="O261" s="76"/>
      <c r="P261" s="76"/>
      <c r="Q261" s="76"/>
    </row>
    <row r="262" spans="1:17" ht="20.100000000000001" customHeight="1">
      <c r="A262" s="6093"/>
      <c r="B262" s="6138" t="s">
        <v>258</v>
      </c>
      <c r="C262" s="6139"/>
      <c r="D262" s="6139"/>
      <c r="E262" s="6139"/>
      <c r="F262" s="6139"/>
      <c r="G262" s="6140"/>
      <c r="H262" s="77"/>
      <c r="I262" s="6144" t="s">
        <v>1007</v>
      </c>
      <c r="J262" s="6145"/>
      <c r="K262" s="6145"/>
      <c r="L262" s="6145"/>
      <c r="M262" s="6145"/>
      <c r="N262" s="6146"/>
      <c r="O262" s="76"/>
      <c r="P262" s="76"/>
      <c r="Q262" s="76"/>
    </row>
    <row r="263" spans="1:17" ht="20.100000000000001" customHeight="1" thickBot="1">
      <c r="A263" s="6093"/>
      <c r="B263" s="6141"/>
      <c r="C263" s="6142"/>
      <c r="D263" s="6142"/>
      <c r="E263" s="6142"/>
      <c r="F263" s="6142"/>
      <c r="G263" s="6143"/>
      <c r="H263" s="77"/>
      <c r="I263" s="6144"/>
      <c r="J263" s="6145"/>
      <c r="K263" s="6145"/>
      <c r="L263" s="6145"/>
      <c r="M263" s="6145"/>
      <c r="N263" s="6146"/>
      <c r="O263" s="76"/>
      <c r="P263" s="76"/>
      <c r="Q263" s="76"/>
    </row>
    <row r="264" spans="1:17" ht="20.100000000000001" customHeight="1" thickBot="1">
      <c r="B264" s="77"/>
      <c r="C264" s="77"/>
      <c r="D264" s="77"/>
      <c r="E264" s="431"/>
      <c r="F264" s="431"/>
      <c r="G264" s="77"/>
      <c r="H264" s="77"/>
      <c r="I264" s="6147" t="s">
        <v>999</v>
      </c>
      <c r="J264" s="6148" t="s">
        <v>1000</v>
      </c>
      <c r="K264" s="6148" t="s">
        <v>1001</v>
      </c>
      <c r="L264" s="6149" t="s">
        <v>1008</v>
      </c>
      <c r="M264" s="6150" t="s">
        <v>308</v>
      </c>
      <c r="N264" s="6151" t="s">
        <v>1009</v>
      </c>
      <c r="O264" s="76"/>
      <c r="P264" s="76"/>
      <c r="Q264" s="76"/>
    </row>
    <row r="265" spans="1:17" ht="20.100000000000001" customHeight="1">
      <c r="A265" s="551" t="s">
        <v>243</v>
      </c>
      <c r="B265" s="6152" t="s">
        <v>1010</v>
      </c>
      <c r="C265" s="6153"/>
      <c r="D265" s="6153"/>
      <c r="E265" s="6153"/>
      <c r="F265" s="6153"/>
      <c r="G265" s="6154"/>
      <c r="H265" s="77"/>
      <c r="I265" s="6147"/>
      <c r="J265" s="6148"/>
      <c r="K265" s="6148"/>
      <c r="L265" s="6149"/>
      <c r="M265" s="6150"/>
      <c r="N265" s="6151"/>
      <c r="O265" s="76"/>
      <c r="P265" s="76"/>
      <c r="Q265" s="76"/>
    </row>
    <row r="266" spans="1:17" ht="20.100000000000001" customHeight="1">
      <c r="A266" s="6155" t="s">
        <v>1010</v>
      </c>
      <c r="B266" s="6156" t="s">
        <v>1011</v>
      </c>
      <c r="C266" s="6157"/>
      <c r="D266" s="6157"/>
      <c r="E266" s="6157"/>
      <c r="F266" s="6157"/>
      <c r="G266" s="6158"/>
      <c r="H266" s="77"/>
      <c r="I266" s="6159">
        <v>1</v>
      </c>
      <c r="J266" s="6160">
        <v>22</v>
      </c>
      <c r="K266" s="6117">
        <f>J266/2</f>
        <v>11</v>
      </c>
      <c r="L266" s="6161">
        <v>0.15</v>
      </c>
      <c r="M266" s="6165">
        <f>(PI()*(K266^2)*I266)</f>
        <v>380.13271108436498</v>
      </c>
      <c r="N266" s="6166">
        <f>N270</f>
        <v>1.5783961298369786</v>
      </c>
      <c r="O266" s="76"/>
      <c r="P266" s="76"/>
      <c r="Q266" s="76"/>
    </row>
    <row r="267" spans="1:17" ht="20.100000000000001" customHeight="1">
      <c r="A267" s="6155"/>
      <c r="B267" s="6156"/>
      <c r="C267" s="6157"/>
      <c r="D267" s="6157"/>
      <c r="E267" s="6157"/>
      <c r="F267" s="6157"/>
      <c r="G267" s="6158"/>
      <c r="H267" s="77"/>
      <c r="I267" s="6159"/>
      <c r="J267" s="6160"/>
      <c r="K267" s="6117"/>
      <c r="L267" s="6161"/>
      <c r="M267" s="6165"/>
      <c r="N267" s="6166"/>
      <c r="O267" s="76"/>
      <c r="P267" s="76"/>
      <c r="Q267" s="76"/>
    </row>
    <row r="268" spans="1:17" ht="20.100000000000001" customHeight="1">
      <c r="A268" s="6155"/>
      <c r="B268" s="6156" t="s">
        <v>1012</v>
      </c>
      <c r="C268" s="6157"/>
      <c r="D268" s="6157"/>
      <c r="E268" s="6157"/>
      <c r="F268" s="6157"/>
      <c r="G268" s="6158"/>
      <c r="H268" s="77"/>
      <c r="I268" s="6144" t="s">
        <v>1013</v>
      </c>
      <c r="J268" s="6145"/>
      <c r="K268" s="6145"/>
      <c r="L268" s="6145"/>
      <c r="M268" s="6145"/>
      <c r="N268" s="6146"/>
      <c r="O268" s="76"/>
      <c r="P268" s="76"/>
      <c r="Q268" s="76"/>
    </row>
    <row r="269" spans="1:17" ht="20.100000000000001" customHeight="1">
      <c r="A269" s="6155"/>
      <c r="B269" s="6156"/>
      <c r="C269" s="6157"/>
      <c r="D269" s="6157"/>
      <c r="E269" s="6157"/>
      <c r="F269" s="6157"/>
      <c r="G269" s="6158"/>
      <c r="H269" s="77"/>
      <c r="I269" s="6144"/>
      <c r="J269" s="6145"/>
      <c r="K269" s="6145"/>
      <c r="L269" s="6145"/>
      <c r="M269" s="6145"/>
      <c r="N269" s="6146"/>
      <c r="O269" s="76"/>
      <c r="P269" s="76"/>
      <c r="Q269" s="76"/>
    </row>
    <row r="270" spans="1:17" ht="20.100000000000001" customHeight="1">
      <c r="A270" s="6155"/>
      <c r="B270" s="6156"/>
      <c r="C270" s="6157"/>
      <c r="D270" s="6157"/>
      <c r="E270" s="6157"/>
      <c r="F270" s="6157"/>
      <c r="G270" s="6158"/>
      <c r="H270" s="77"/>
      <c r="I270" s="6159">
        <v>1</v>
      </c>
      <c r="J270" s="6160">
        <v>30</v>
      </c>
      <c r="K270" s="6160">
        <v>20</v>
      </c>
      <c r="L270" s="6167">
        <f>(L266*N266)*I266</f>
        <v>0.2367594194755468</v>
      </c>
      <c r="M270" s="6165">
        <f>(J270*K270)*I270</f>
        <v>600</v>
      </c>
      <c r="N270" s="6166">
        <f>M270/M266</f>
        <v>1.5783961298369786</v>
      </c>
      <c r="O270" s="76"/>
      <c r="P270" s="76"/>
      <c r="Q270" s="76"/>
    </row>
    <row r="271" spans="1:17" ht="20.100000000000001" customHeight="1">
      <c r="A271" s="6155"/>
      <c r="B271" s="596"/>
      <c r="C271" s="597"/>
      <c r="D271" s="597"/>
      <c r="E271" s="597"/>
      <c r="F271" s="597"/>
      <c r="G271" s="584"/>
      <c r="H271" s="77"/>
      <c r="I271" s="6159"/>
      <c r="J271" s="6160"/>
      <c r="K271" s="6160"/>
      <c r="L271" s="6167"/>
      <c r="M271" s="6165"/>
      <c r="N271" s="6166"/>
      <c r="O271" s="76"/>
      <c r="P271" s="76"/>
      <c r="Q271" s="76"/>
    </row>
    <row r="272" spans="1:17" ht="20.100000000000001" customHeight="1">
      <c r="A272" s="6155"/>
      <c r="B272" s="596"/>
      <c r="C272" s="597"/>
      <c r="D272" s="597"/>
      <c r="E272" s="597"/>
      <c r="F272" s="597"/>
      <c r="G272" s="584"/>
      <c r="H272" s="77"/>
      <c r="I272" s="6162" t="s">
        <v>1014</v>
      </c>
      <c r="J272" s="6163" t="s">
        <v>1015</v>
      </c>
      <c r="K272" s="6163" t="s">
        <v>1016</v>
      </c>
      <c r="L272" s="6164" t="s">
        <v>1008</v>
      </c>
      <c r="M272" s="6168" t="s">
        <v>308</v>
      </c>
      <c r="N272" s="6169" t="s">
        <v>1009</v>
      </c>
      <c r="O272" s="76"/>
      <c r="P272" s="76"/>
      <c r="Q272" s="76"/>
    </row>
    <row r="273" spans="1:17" ht="20.100000000000001" customHeight="1">
      <c r="A273" s="6155"/>
      <c r="B273" s="596"/>
      <c r="C273" s="597"/>
      <c r="D273" s="597"/>
      <c r="E273" s="597"/>
      <c r="F273" s="597"/>
      <c r="G273" s="584"/>
      <c r="H273" s="77"/>
      <c r="I273" s="6162"/>
      <c r="J273" s="6163"/>
      <c r="K273" s="6163"/>
      <c r="L273" s="6164"/>
      <c r="M273" s="6168"/>
      <c r="N273" s="6169"/>
      <c r="O273" s="76"/>
      <c r="P273" s="76"/>
      <c r="Q273" s="76"/>
    </row>
    <row r="274" spans="1:17" ht="20.100000000000001" customHeight="1" thickBot="1">
      <c r="A274" s="6155"/>
      <c r="B274" s="596"/>
      <c r="C274" s="597"/>
      <c r="D274" s="597"/>
      <c r="E274" s="597"/>
      <c r="F274" s="597"/>
      <c r="G274" s="584"/>
      <c r="H274" s="77"/>
      <c r="I274" s="598" t="s">
        <v>1017</v>
      </c>
      <c r="J274" s="599"/>
      <c r="K274" s="599"/>
      <c r="L274" s="599"/>
      <c r="M274" s="599"/>
      <c r="N274" s="600"/>
      <c r="O274" s="76"/>
      <c r="P274" s="76"/>
      <c r="Q274" s="76"/>
    </row>
    <row r="275" spans="1:17" ht="20.100000000000001" customHeight="1">
      <c r="A275" s="6155"/>
      <c r="B275" s="596"/>
      <c r="C275" s="597"/>
      <c r="D275" s="597"/>
      <c r="E275" s="597"/>
      <c r="F275" s="597"/>
      <c r="G275" s="584"/>
      <c r="H275" s="77"/>
      <c r="I275" s="601" t="s">
        <v>1018</v>
      </c>
      <c r="J275" s="602" t="s">
        <v>1019</v>
      </c>
      <c r="K275" s="603"/>
      <c r="L275" s="603"/>
      <c r="M275" s="603"/>
      <c r="N275" s="604"/>
      <c r="O275" s="76"/>
      <c r="P275" s="76"/>
      <c r="Q275" s="76"/>
    </row>
    <row r="276" spans="1:17" ht="20.100000000000001" customHeight="1">
      <c r="A276" s="6155"/>
      <c r="B276" s="596"/>
      <c r="C276" s="597"/>
      <c r="D276" s="597"/>
      <c r="E276" s="597"/>
      <c r="F276" s="597"/>
      <c r="G276" s="584"/>
      <c r="H276" s="77"/>
      <c r="I276" s="6170" t="s">
        <v>258</v>
      </c>
      <c r="J276" s="6171"/>
      <c r="K276" s="6171"/>
      <c r="L276" s="6171"/>
      <c r="M276" s="6171"/>
      <c r="N276" s="6172"/>
      <c r="O276" s="76"/>
      <c r="P276" s="76"/>
      <c r="Q276" s="76"/>
    </row>
    <row r="277" spans="1:17" ht="20.100000000000001" customHeight="1" thickBot="1">
      <c r="A277" s="6155"/>
      <c r="B277" s="596"/>
      <c r="C277" s="597"/>
      <c r="D277" s="597"/>
      <c r="E277" s="597"/>
      <c r="F277" s="597"/>
      <c r="G277" s="584"/>
      <c r="H277" s="77"/>
      <c r="I277" s="6173"/>
      <c r="J277" s="6174"/>
      <c r="K277" s="6174"/>
      <c r="L277" s="6174"/>
      <c r="M277" s="6174"/>
      <c r="N277" s="6175"/>
      <c r="O277" s="76"/>
      <c r="P277" s="76"/>
      <c r="Q277" s="76"/>
    </row>
    <row r="278" spans="1:17" ht="20.100000000000001" customHeight="1" thickBot="1">
      <c r="A278" s="6155"/>
      <c r="B278" s="596"/>
      <c r="C278" s="597"/>
      <c r="D278" s="597"/>
      <c r="E278" s="597"/>
      <c r="F278" s="597"/>
      <c r="G278" s="584"/>
      <c r="H278" s="77"/>
      <c r="I278" s="76"/>
      <c r="J278" s="76"/>
      <c r="K278" s="76"/>
      <c r="L278" s="76"/>
      <c r="M278" s="76"/>
      <c r="N278" s="76"/>
      <c r="O278" s="76"/>
      <c r="P278" s="76"/>
      <c r="Q278" s="76"/>
    </row>
    <row r="279" spans="1:17" ht="20.100000000000001" customHeight="1">
      <c r="A279" s="6155"/>
      <c r="B279" s="596"/>
      <c r="C279" s="597"/>
      <c r="D279" s="597"/>
      <c r="E279" s="597"/>
      <c r="F279" s="597"/>
      <c r="G279" s="584"/>
      <c r="H279" s="77"/>
      <c r="I279" s="6082" t="s">
        <v>1020</v>
      </c>
      <c r="J279" s="6083"/>
      <c r="K279" s="6083"/>
      <c r="L279" s="6083"/>
      <c r="M279" s="6084"/>
      <c r="O279" s="76"/>
      <c r="P279" s="76"/>
      <c r="Q279" s="76"/>
    </row>
    <row r="280" spans="1:17" ht="20.100000000000001" customHeight="1">
      <c r="A280" s="6155"/>
      <c r="B280" s="596"/>
      <c r="C280" s="597"/>
      <c r="D280" s="597"/>
      <c r="E280" s="597"/>
      <c r="F280" s="597"/>
      <c r="G280" s="584"/>
      <c r="H280" s="77"/>
      <c r="I280" s="6085"/>
      <c r="J280" s="6086"/>
      <c r="K280" s="6086"/>
      <c r="L280" s="6086"/>
      <c r="M280" s="6087"/>
    </row>
    <row r="281" spans="1:17" ht="20.100000000000001" customHeight="1">
      <c r="A281" s="6155"/>
      <c r="B281" s="596"/>
      <c r="C281" s="597"/>
      <c r="D281" s="597"/>
      <c r="E281" s="597"/>
      <c r="F281" s="597"/>
      <c r="G281" s="584"/>
      <c r="H281" s="77"/>
      <c r="I281" s="6085"/>
      <c r="J281" s="6086"/>
      <c r="K281" s="6086"/>
      <c r="L281" s="6086"/>
      <c r="M281" s="6087"/>
    </row>
    <row r="282" spans="1:17" ht="20.100000000000001" customHeight="1">
      <c r="A282" s="6155"/>
      <c r="B282" s="6176" t="s">
        <v>1021</v>
      </c>
      <c r="C282" s="6177"/>
      <c r="D282" s="6177"/>
      <c r="E282" s="6177"/>
      <c r="F282" s="6177"/>
      <c r="G282" s="584"/>
      <c r="H282" s="77"/>
      <c r="I282" s="6147" t="s">
        <v>999</v>
      </c>
      <c r="J282" s="6148" t="s">
        <v>1000</v>
      </c>
      <c r="K282" s="6148" t="s">
        <v>1001</v>
      </c>
      <c r="L282" s="6148" t="s">
        <v>1022</v>
      </c>
      <c r="M282" s="6151" t="s">
        <v>308</v>
      </c>
    </row>
    <row r="283" spans="1:17" ht="20.100000000000001" customHeight="1">
      <c r="A283" s="6155"/>
      <c r="B283" s="6176"/>
      <c r="C283" s="6177"/>
      <c r="D283" s="6177"/>
      <c r="E283" s="6177"/>
      <c r="F283" s="6177"/>
      <c r="G283" s="584"/>
      <c r="H283" s="77"/>
      <c r="I283" s="6147"/>
      <c r="J283" s="6148"/>
      <c r="K283" s="6148"/>
      <c r="L283" s="6148"/>
      <c r="M283" s="6151"/>
    </row>
    <row r="284" spans="1:17" ht="20.100000000000001" customHeight="1" thickBot="1">
      <c r="A284" s="6155"/>
      <c r="B284" s="6178"/>
      <c r="C284" s="6179"/>
      <c r="D284" s="6179"/>
      <c r="E284" s="6179"/>
      <c r="F284" s="6179"/>
      <c r="G284" s="605"/>
      <c r="H284" s="77"/>
      <c r="I284" s="6159">
        <v>1</v>
      </c>
      <c r="J284" s="6180">
        <v>22</v>
      </c>
      <c r="K284" s="6181">
        <f>J284/2</f>
        <v>11</v>
      </c>
      <c r="L284" s="6180">
        <v>1</v>
      </c>
      <c r="M284" s="6182">
        <f>((PI()*(K284^2)*L284))*I284</f>
        <v>380.13271108436498</v>
      </c>
    </row>
    <row r="285" spans="1:17" ht="20.100000000000001" customHeight="1">
      <c r="B285" s="77"/>
      <c r="C285" s="77"/>
      <c r="D285" s="77"/>
      <c r="E285" s="431"/>
      <c r="F285" s="431"/>
      <c r="G285" s="77"/>
      <c r="H285" s="77"/>
      <c r="I285" s="6159"/>
      <c r="J285" s="6180"/>
      <c r="K285" s="6181"/>
      <c r="L285" s="6180"/>
      <c r="M285" s="6182"/>
    </row>
    <row r="286" spans="1:17" ht="20.100000000000001" customHeight="1">
      <c r="B286" s="6183" t="s">
        <v>1023</v>
      </c>
      <c r="C286" s="6184"/>
      <c r="D286" s="6184"/>
      <c r="E286" s="6184"/>
      <c r="F286" s="6184"/>
      <c r="G286" s="6185"/>
      <c r="H286" s="77"/>
      <c r="I286" s="6147" t="s">
        <v>999</v>
      </c>
      <c r="J286" s="6148" t="s">
        <v>1000</v>
      </c>
      <c r="K286" s="6148" t="s">
        <v>1022</v>
      </c>
      <c r="L286" s="6148"/>
      <c r="M286" s="6151" t="s">
        <v>308</v>
      </c>
    </row>
    <row r="287" spans="1:17" ht="20.100000000000001" customHeight="1">
      <c r="B287" s="6183"/>
      <c r="C287" s="6184"/>
      <c r="D287" s="6184"/>
      <c r="E287" s="6184"/>
      <c r="F287" s="6184"/>
      <c r="G287" s="6185"/>
      <c r="H287" s="77"/>
      <c r="I287" s="6147"/>
      <c r="J287" s="6148"/>
      <c r="K287" s="6148"/>
      <c r="L287" s="6148"/>
      <c r="M287" s="6151"/>
    </row>
    <row r="288" spans="1:17" ht="20.100000000000001" customHeight="1">
      <c r="B288" s="6186" t="s">
        <v>1014</v>
      </c>
      <c r="C288" s="6187" t="s">
        <v>1015</v>
      </c>
      <c r="D288" s="6187" t="s">
        <v>1016</v>
      </c>
      <c r="E288" s="6187" t="s">
        <v>1022</v>
      </c>
      <c r="F288" s="6187" t="s">
        <v>308</v>
      </c>
      <c r="G288" s="6188"/>
      <c r="H288" s="77"/>
      <c r="I288" s="6159">
        <v>1</v>
      </c>
      <c r="J288" s="6160">
        <v>22</v>
      </c>
      <c r="K288" s="6160">
        <v>1</v>
      </c>
      <c r="L288" s="6189"/>
      <c r="M288" s="6182">
        <f>(((J288/2)*(J288/2)*3.1416)*K288)*I288</f>
        <v>380.1336</v>
      </c>
    </row>
    <row r="289" spans="1:17" ht="20.100000000000001" customHeight="1">
      <c r="B289" s="6186"/>
      <c r="C289" s="6187"/>
      <c r="D289" s="6187"/>
      <c r="E289" s="6187"/>
      <c r="F289" s="6187"/>
      <c r="G289" s="6188"/>
      <c r="H289" s="77"/>
      <c r="I289" s="6159"/>
      <c r="J289" s="6160"/>
      <c r="K289" s="6160"/>
      <c r="L289" s="6189"/>
      <c r="M289" s="6182"/>
    </row>
    <row r="290" spans="1:17" ht="20.100000000000001" customHeight="1">
      <c r="B290" s="6159">
        <v>1</v>
      </c>
      <c r="C290" s="6160">
        <v>30</v>
      </c>
      <c r="D290" s="6160">
        <v>20</v>
      </c>
      <c r="E290" s="6180">
        <v>1</v>
      </c>
      <c r="F290" s="6194">
        <f>((C290*D290)*E290)*B290</f>
        <v>600</v>
      </c>
      <c r="G290" s="6195"/>
      <c r="H290" s="77"/>
      <c r="I290" s="6147" t="s">
        <v>999</v>
      </c>
      <c r="J290" s="6148" t="s">
        <v>1000</v>
      </c>
      <c r="K290" s="6148" t="s">
        <v>1022</v>
      </c>
      <c r="L290" s="6148" t="s">
        <v>997</v>
      </c>
      <c r="M290" s="6151" t="s">
        <v>308</v>
      </c>
    </row>
    <row r="291" spans="1:17" ht="20.100000000000001" customHeight="1">
      <c r="B291" s="6159"/>
      <c r="C291" s="6160"/>
      <c r="D291" s="6160"/>
      <c r="E291" s="6180"/>
      <c r="F291" s="6194"/>
      <c r="G291" s="6195"/>
      <c r="H291" s="77"/>
      <c r="I291" s="6147"/>
      <c r="J291" s="6148"/>
      <c r="K291" s="6148"/>
      <c r="L291" s="6148"/>
      <c r="M291" s="6151"/>
    </row>
    <row r="292" spans="1:17" ht="20.100000000000001" customHeight="1">
      <c r="B292" s="6190" t="s">
        <v>1017</v>
      </c>
      <c r="C292" s="6191"/>
      <c r="D292" s="6191"/>
      <c r="E292" s="6191"/>
      <c r="F292" s="6191"/>
      <c r="G292" s="6192"/>
      <c r="H292" s="77"/>
      <c r="I292" s="6159">
        <v>1</v>
      </c>
      <c r="J292" s="6160">
        <v>22</v>
      </c>
      <c r="K292" s="6160">
        <v>1</v>
      </c>
      <c r="L292" s="6193">
        <v>3</v>
      </c>
      <c r="M292" s="6182">
        <f>(((J292/2)*(J292/2)*PI()*K292)*I292)/L292</f>
        <v>126.71090369478833</v>
      </c>
    </row>
    <row r="293" spans="1:17" ht="20.100000000000001" customHeight="1">
      <c r="B293" s="606" t="s">
        <v>258</v>
      </c>
      <c r="C293" s="607"/>
      <c r="D293" s="607"/>
      <c r="E293" s="607"/>
      <c r="F293" s="607"/>
      <c r="G293" s="608"/>
      <c r="H293" s="77"/>
      <c r="I293" s="6159"/>
      <c r="J293" s="6160"/>
      <c r="K293" s="6160"/>
      <c r="L293" s="6193"/>
      <c r="M293" s="6182"/>
    </row>
    <row r="294" spans="1:17" ht="20.100000000000001" customHeight="1" thickBot="1">
      <c r="B294" s="609"/>
      <c r="C294" s="610"/>
      <c r="D294" s="610"/>
      <c r="E294" s="610"/>
      <c r="F294" s="610"/>
      <c r="G294" s="611"/>
      <c r="H294" s="77"/>
      <c r="I294" s="6190" t="s">
        <v>1017</v>
      </c>
      <c r="J294" s="6191"/>
      <c r="K294" s="6191"/>
      <c r="L294" s="6191"/>
      <c r="M294" s="6192"/>
    </row>
    <row r="295" spans="1:17" ht="20.100000000000001" customHeight="1">
      <c r="B295" s="77"/>
      <c r="C295" s="77"/>
      <c r="D295" s="77"/>
      <c r="E295" s="431"/>
      <c r="F295" s="431"/>
      <c r="G295" s="77"/>
      <c r="H295" s="77"/>
      <c r="I295" s="6199" t="s">
        <v>258</v>
      </c>
      <c r="J295" s="6200"/>
      <c r="K295" s="6200"/>
      <c r="L295" s="6200"/>
      <c r="M295" s="6201"/>
    </row>
    <row r="296" spans="1:17" ht="20.100000000000001" customHeight="1" thickBot="1">
      <c r="B296" s="77"/>
      <c r="C296" s="77"/>
      <c r="D296" s="77"/>
      <c r="E296" s="431"/>
      <c r="F296" s="431"/>
      <c r="G296" s="77"/>
      <c r="H296" s="77"/>
      <c r="I296" s="6202"/>
      <c r="J296" s="6203"/>
      <c r="K296" s="6203"/>
      <c r="L296" s="6203"/>
      <c r="M296" s="6204"/>
      <c r="N296" s="76"/>
    </row>
    <row r="297" spans="1:17" ht="20.100000000000001" customHeight="1">
      <c r="A297" s="77"/>
      <c r="B297" s="77"/>
      <c r="C297" s="77"/>
      <c r="D297" s="77"/>
      <c r="E297" s="431"/>
      <c r="F297" s="431"/>
      <c r="G297" s="77"/>
      <c r="H297" s="76"/>
      <c r="I297" s="76"/>
      <c r="J297" s="76"/>
      <c r="K297" s="76"/>
      <c r="L297" s="76"/>
      <c r="M297" s="76"/>
      <c r="N297" s="76"/>
    </row>
    <row r="298" spans="1:17" ht="20.100000000000001" customHeight="1">
      <c r="B298" s="6205" t="s">
        <v>1024</v>
      </c>
      <c r="C298" s="6206"/>
      <c r="D298" s="6206"/>
      <c r="E298" s="6206"/>
      <c r="F298" s="6206"/>
      <c r="G298" s="6206"/>
      <c r="H298" s="6206"/>
      <c r="I298" s="6206"/>
      <c r="J298" s="6206"/>
      <c r="K298" s="6206"/>
      <c r="L298" s="76"/>
      <c r="M298" s="76"/>
      <c r="N298" s="76"/>
      <c r="O298" s="76"/>
      <c r="P298" s="76"/>
      <c r="Q298" s="76"/>
    </row>
    <row r="299" spans="1:17" ht="20.100000000000001" customHeight="1">
      <c r="B299" s="6205"/>
      <c r="C299" s="6206"/>
      <c r="D299" s="6206"/>
      <c r="E299" s="6206"/>
      <c r="F299" s="6206"/>
      <c r="G299" s="6206"/>
      <c r="H299" s="6206"/>
      <c r="I299" s="6206"/>
      <c r="J299" s="6206"/>
      <c r="K299" s="6206"/>
      <c r="L299" s="76"/>
      <c r="M299" s="76"/>
      <c r="N299" s="76"/>
      <c r="O299" s="76"/>
      <c r="P299" s="76"/>
      <c r="Q299" s="76"/>
    </row>
    <row r="300" spans="1:17" ht="20.100000000000001" customHeight="1">
      <c r="B300" s="6207" t="s">
        <v>1025</v>
      </c>
      <c r="C300" s="6208"/>
      <c r="D300" s="6208"/>
      <c r="E300" s="6208"/>
      <c r="F300" s="6208"/>
      <c r="G300" s="6208"/>
      <c r="H300" s="6208"/>
      <c r="I300" s="6208"/>
      <c r="J300" s="6208"/>
      <c r="K300" s="6209"/>
      <c r="L300" s="76"/>
      <c r="M300" s="76"/>
      <c r="N300" s="76"/>
      <c r="O300" s="76"/>
      <c r="P300" s="76"/>
      <c r="Q300" s="76"/>
    </row>
    <row r="301" spans="1:17" ht="20.100000000000001" customHeight="1">
      <c r="B301" s="88"/>
      <c r="C301" s="6210" t="s">
        <v>999</v>
      </c>
      <c r="D301" s="6210"/>
      <c r="E301" s="6210" t="s">
        <v>1000</v>
      </c>
      <c r="F301" s="6210"/>
      <c r="G301" s="6210" t="s">
        <v>1022</v>
      </c>
      <c r="H301" s="6210"/>
      <c r="I301" s="6211" t="s">
        <v>1026</v>
      </c>
      <c r="J301" s="6211"/>
      <c r="K301" s="612" t="s">
        <v>308</v>
      </c>
      <c r="L301" s="76"/>
      <c r="M301" s="76"/>
      <c r="N301" s="76"/>
      <c r="O301" s="76"/>
      <c r="P301" s="76"/>
      <c r="Q301" s="76"/>
    </row>
    <row r="302" spans="1:17" ht="20.100000000000001" customHeight="1">
      <c r="B302" s="6196" t="s">
        <v>27</v>
      </c>
      <c r="C302" s="6197">
        <v>1</v>
      </c>
      <c r="D302" s="6197"/>
      <c r="E302" s="6160">
        <v>26</v>
      </c>
      <c r="F302" s="6160"/>
      <c r="G302" s="6160">
        <v>4</v>
      </c>
      <c r="H302" s="6160"/>
      <c r="I302" s="6198">
        <f>(I306/K306)*K302</f>
        <v>0.47499999999999998</v>
      </c>
      <c r="J302" s="6198"/>
      <c r="K302" s="6182">
        <f>(((E302/2)*(E302/2)*PI())*G302)*C302</f>
        <v>2123.7166338267002</v>
      </c>
      <c r="L302" s="76"/>
      <c r="M302" s="76"/>
      <c r="N302" s="76"/>
      <c r="O302" s="76"/>
      <c r="P302" s="76"/>
      <c r="Q302" s="76"/>
    </row>
    <row r="303" spans="1:17" ht="20.100000000000001" customHeight="1">
      <c r="B303" s="6196"/>
      <c r="C303" s="6197"/>
      <c r="D303" s="6197"/>
      <c r="E303" s="6160"/>
      <c r="F303" s="6160"/>
      <c r="G303" s="6160"/>
      <c r="H303" s="6160"/>
      <c r="I303" s="6198"/>
      <c r="J303" s="6198"/>
      <c r="K303" s="6182"/>
      <c r="L303" s="76"/>
      <c r="M303" s="76"/>
      <c r="N303" s="76"/>
      <c r="O303" s="76"/>
      <c r="P303" s="76"/>
      <c r="Q303" s="76"/>
    </row>
    <row r="304" spans="1:17" ht="20.100000000000001" customHeight="1" thickBot="1">
      <c r="B304" s="88"/>
      <c r="C304" s="613"/>
      <c r="D304" s="456"/>
      <c r="E304" s="614"/>
      <c r="F304" s="456"/>
      <c r="G304" s="614"/>
      <c r="H304" s="456"/>
      <c r="I304" s="615"/>
      <c r="J304" s="456"/>
      <c r="K304" s="612"/>
      <c r="L304" s="76"/>
      <c r="M304" s="76"/>
      <c r="N304" s="76"/>
      <c r="O304" s="76"/>
      <c r="P304" s="76"/>
      <c r="Q304" s="76"/>
    </row>
    <row r="305" spans="2:17" ht="20.100000000000001" customHeight="1">
      <c r="B305" s="6225" t="s">
        <v>1027</v>
      </c>
      <c r="C305" s="6226"/>
      <c r="D305" s="6226"/>
      <c r="E305" s="6226"/>
      <c r="F305" s="6226"/>
      <c r="G305" s="6226"/>
      <c r="H305" s="6226"/>
      <c r="I305" s="6226"/>
      <c r="J305" s="6226"/>
      <c r="K305" s="6227"/>
      <c r="L305" s="76"/>
      <c r="M305" s="76"/>
      <c r="N305" s="76"/>
      <c r="O305" s="76"/>
      <c r="P305" s="76"/>
      <c r="Q305" s="76"/>
    </row>
    <row r="306" spans="2:17" ht="20.100000000000001" customHeight="1">
      <c r="B306" s="6228" t="s">
        <v>30</v>
      </c>
      <c r="C306" s="6229">
        <v>1</v>
      </c>
      <c r="D306" s="6229"/>
      <c r="E306" s="6230">
        <v>26</v>
      </c>
      <c r="F306" s="6230"/>
      <c r="G306" s="6230">
        <v>4</v>
      </c>
      <c r="H306" s="6230"/>
      <c r="I306" s="6231">
        <v>0.47499999999999998</v>
      </c>
      <c r="J306" s="6231"/>
      <c r="K306" s="6232">
        <f>(((E306/2)*(E306/2)*PI())*G306)*C306</f>
        <v>2123.7166338267002</v>
      </c>
      <c r="L306" s="76"/>
      <c r="M306" s="76"/>
      <c r="N306" s="76"/>
      <c r="O306" s="76"/>
      <c r="P306" s="76"/>
      <c r="Q306" s="76"/>
    </row>
    <row r="307" spans="2:17" ht="20.100000000000001" customHeight="1">
      <c r="B307" s="6228"/>
      <c r="C307" s="6229"/>
      <c r="D307" s="6229"/>
      <c r="E307" s="6230"/>
      <c r="F307" s="6230"/>
      <c r="G307" s="6230"/>
      <c r="H307" s="6230"/>
      <c r="I307" s="6231"/>
      <c r="J307" s="6231"/>
      <c r="K307" s="6232"/>
      <c r="L307" s="76"/>
      <c r="M307" s="76"/>
      <c r="N307" s="76"/>
      <c r="O307" s="76"/>
      <c r="P307" s="76"/>
      <c r="Q307" s="76"/>
    </row>
    <row r="308" spans="2:17" ht="20.100000000000001" customHeight="1">
      <c r="B308" s="6212" t="s">
        <v>1028</v>
      </c>
      <c r="C308" s="6213"/>
      <c r="D308" s="6213"/>
      <c r="E308" s="6213"/>
      <c r="F308" s="6213"/>
      <c r="G308" s="6213"/>
      <c r="H308" s="6213"/>
      <c r="I308" s="6213"/>
      <c r="J308" s="6213"/>
      <c r="K308" s="6214"/>
      <c r="L308" s="76"/>
      <c r="M308" s="76"/>
      <c r="N308" s="76"/>
      <c r="O308" s="76"/>
      <c r="P308" s="76"/>
      <c r="Q308" s="76"/>
    </row>
    <row r="309" spans="2:17" ht="20.100000000000001" customHeight="1">
      <c r="B309" s="616" t="s">
        <v>27</v>
      </c>
      <c r="C309" s="6215" t="s">
        <v>1029</v>
      </c>
      <c r="D309" s="6215"/>
      <c r="E309" s="6215"/>
      <c r="F309" s="6215"/>
      <c r="G309" s="6215"/>
      <c r="H309" s="6215"/>
      <c r="I309" s="6215"/>
      <c r="J309" s="6215"/>
      <c r="K309" s="6216"/>
      <c r="L309" s="76"/>
      <c r="M309" s="76"/>
      <c r="N309" s="76"/>
      <c r="O309" s="76"/>
      <c r="P309" s="76"/>
      <c r="Q309" s="76"/>
    </row>
    <row r="310" spans="2:17" ht="20.100000000000001" customHeight="1">
      <c r="B310" s="6217" t="s">
        <v>30</v>
      </c>
      <c r="C310" s="6218" t="s">
        <v>1030</v>
      </c>
      <c r="D310" s="6218"/>
      <c r="E310" s="6218"/>
      <c r="F310" s="6218"/>
      <c r="G310" s="6218"/>
      <c r="H310" s="6218"/>
      <c r="I310" s="6218"/>
      <c r="J310" s="6218"/>
      <c r="K310" s="6219"/>
      <c r="L310" s="76"/>
      <c r="M310" s="76"/>
      <c r="N310" s="76"/>
      <c r="O310" s="76"/>
      <c r="P310" s="76"/>
      <c r="Q310" s="76"/>
    </row>
    <row r="311" spans="2:17" ht="20.100000000000001" customHeight="1">
      <c r="B311" s="6217"/>
      <c r="C311" s="6218"/>
      <c r="D311" s="6218"/>
      <c r="E311" s="6218"/>
      <c r="F311" s="6218"/>
      <c r="G311" s="6218"/>
      <c r="H311" s="6218"/>
      <c r="I311" s="6218"/>
      <c r="J311" s="6218"/>
      <c r="K311" s="6219"/>
      <c r="L311" s="76"/>
      <c r="M311" s="76"/>
      <c r="N311" s="76"/>
      <c r="O311" s="76"/>
      <c r="P311" s="76"/>
      <c r="Q311" s="76"/>
    </row>
    <row r="312" spans="2:17" ht="20.100000000000001" customHeight="1">
      <c r="B312" s="6220"/>
      <c r="C312" s="6221"/>
      <c r="D312" s="6221"/>
      <c r="E312" s="6221"/>
      <c r="F312" s="6221"/>
      <c r="G312" s="6221"/>
      <c r="H312" s="6221"/>
      <c r="I312" s="6221"/>
      <c r="J312" s="6221"/>
      <c r="K312" s="6222"/>
      <c r="L312" s="76"/>
      <c r="M312" s="76"/>
      <c r="N312" s="76"/>
      <c r="O312" s="76"/>
      <c r="P312" s="76"/>
      <c r="Q312" s="76"/>
    </row>
    <row r="313" spans="2:17" ht="20.100000000000001" customHeight="1">
      <c r="B313" s="6223" t="s">
        <v>1031</v>
      </c>
      <c r="C313" s="6224"/>
      <c r="D313" s="6224"/>
      <c r="E313" s="6224"/>
      <c r="F313" s="617"/>
      <c r="G313" s="617"/>
      <c r="H313" s="617"/>
      <c r="I313" s="618" t="s">
        <v>31</v>
      </c>
      <c r="J313" s="619">
        <f>SUM(D314:D315,G314:G315,J314:J315)</f>
        <v>0.47500000000000003</v>
      </c>
      <c r="K313" s="620"/>
      <c r="L313" s="76"/>
      <c r="M313" s="76"/>
      <c r="N313" s="76"/>
      <c r="O313" s="76"/>
      <c r="P313" s="76"/>
      <c r="Q313" s="76"/>
    </row>
    <row r="314" spans="2:17" ht="20.100000000000001" customHeight="1">
      <c r="B314" s="6241" t="s">
        <v>462</v>
      </c>
      <c r="C314" s="6242"/>
      <c r="D314" s="621">
        <v>0.25</v>
      </c>
      <c r="E314" s="6242" t="s">
        <v>1032</v>
      </c>
      <c r="F314" s="6242"/>
      <c r="G314" s="621">
        <v>5.0000000000000001E-3</v>
      </c>
      <c r="H314" s="6242" t="s">
        <v>542</v>
      </c>
      <c r="I314" s="6242"/>
      <c r="J314" s="621">
        <v>2.5000000000000001E-2</v>
      </c>
      <c r="K314" s="622"/>
      <c r="L314" s="76"/>
      <c r="M314" s="76"/>
      <c r="N314" s="76"/>
      <c r="O314" s="76"/>
      <c r="P314" s="76"/>
      <c r="Q314" s="76"/>
    </row>
    <row r="315" spans="2:17" ht="20.100000000000001" customHeight="1">
      <c r="B315" s="6243" t="s">
        <v>539</v>
      </c>
      <c r="C315" s="6244"/>
      <c r="D315" s="623">
        <v>0.125</v>
      </c>
      <c r="E315" s="6244" t="s">
        <v>1033</v>
      </c>
      <c r="F315" s="6244"/>
      <c r="G315" s="623">
        <v>0.02</v>
      </c>
      <c r="H315" s="6244" t="s">
        <v>262</v>
      </c>
      <c r="I315" s="6244"/>
      <c r="J315" s="623">
        <v>0.05</v>
      </c>
      <c r="K315" s="624"/>
      <c r="L315" s="76"/>
      <c r="M315" s="76"/>
      <c r="N315" s="76"/>
      <c r="O315" s="76"/>
      <c r="P315" s="76"/>
      <c r="Q315" s="76"/>
    </row>
    <row r="316" spans="2:17" ht="20.100000000000001" customHeight="1">
      <c r="B316" s="6138" t="s">
        <v>258</v>
      </c>
      <c r="C316" s="6139"/>
      <c r="D316" s="6139"/>
      <c r="E316" s="6139"/>
      <c r="F316" s="6139"/>
      <c r="G316" s="6139"/>
      <c r="H316" s="6139"/>
      <c r="I316" s="6139"/>
      <c r="J316" s="6139"/>
      <c r="K316" s="6140"/>
      <c r="L316" s="76"/>
      <c r="M316" s="76"/>
      <c r="N316" s="76"/>
      <c r="O316" s="76"/>
      <c r="P316" s="76"/>
      <c r="Q316" s="76"/>
    </row>
    <row r="317" spans="2:17" ht="20.100000000000001" customHeight="1" thickBot="1">
      <c r="B317" s="6141"/>
      <c r="C317" s="6142"/>
      <c r="D317" s="6142"/>
      <c r="E317" s="6142"/>
      <c r="F317" s="6142"/>
      <c r="G317" s="6142"/>
      <c r="H317" s="6142"/>
      <c r="I317" s="6142"/>
      <c r="J317" s="6142"/>
      <c r="K317" s="6143"/>
      <c r="L317" s="76"/>
      <c r="M317" s="76"/>
      <c r="N317" s="76"/>
      <c r="O317" s="76"/>
      <c r="P317" s="76"/>
      <c r="Q317" s="76"/>
    </row>
    <row r="318" spans="2:17" ht="20.100000000000001" customHeight="1" thickBot="1">
      <c r="B318" s="77"/>
      <c r="C318" s="77"/>
      <c r="D318" s="77"/>
      <c r="E318" s="431"/>
      <c r="F318" s="431"/>
      <c r="G318" s="77"/>
      <c r="H318" s="77"/>
      <c r="I318" s="77"/>
      <c r="J318" s="77"/>
      <c r="K318" s="77"/>
      <c r="L318" s="76"/>
      <c r="M318" s="76"/>
      <c r="N318" s="76"/>
      <c r="O318" s="76"/>
      <c r="P318" s="76"/>
      <c r="Q318" s="76"/>
    </row>
    <row r="319" spans="2:17" ht="20.100000000000001" customHeight="1">
      <c r="B319" s="6233" t="s">
        <v>1034</v>
      </c>
      <c r="C319" s="6233"/>
      <c r="D319" s="6233"/>
      <c r="E319" s="6233"/>
      <c r="F319" s="6233"/>
      <c r="G319" s="6233"/>
      <c r="H319" s="6233"/>
      <c r="I319" s="6233"/>
      <c r="J319" s="6233"/>
      <c r="K319" s="6233"/>
      <c r="L319" s="6233"/>
      <c r="M319" s="6233"/>
      <c r="N319" s="6234"/>
      <c r="O319" s="76"/>
      <c r="P319" s="76"/>
      <c r="Q319" s="76"/>
    </row>
    <row r="320" spans="2:17" ht="20.100000000000001" customHeight="1">
      <c r="B320" s="6235"/>
      <c r="C320" s="6235"/>
      <c r="D320" s="6235"/>
      <c r="E320" s="6235"/>
      <c r="F320" s="6235"/>
      <c r="G320" s="6235"/>
      <c r="H320" s="6235"/>
      <c r="I320" s="6235"/>
      <c r="J320" s="6235"/>
      <c r="K320" s="6235"/>
      <c r="L320" s="6235"/>
      <c r="M320" s="6235"/>
      <c r="N320" s="6236"/>
      <c r="O320" s="76"/>
      <c r="P320" s="76"/>
      <c r="Q320" s="76"/>
    </row>
    <row r="321" spans="2:17" ht="20.100000000000001" customHeight="1">
      <c r="B321" s="6235"/>
      <c r="C321" s="6235"/>
      <c r="D321" s="6235"/>
      <c r="E321" s="6235"/>
      <c r="F321" s="6235"/>
      <c r="G321" s="6235"/>
      <c r="H321" s="6235"/>
      <c r="I321" s="6235"/>
      <c r="J321" s="6235"/>
      <c r="K321" s="6235"/>
      <c r="L321" s="6235"/>
      <c r="M321" s="6235"/>
      <c r="N321" s="6236"/>
      <c r="O321" s="76"/>
      <c r="P321" s="76"/>
      <c r="Q321" s="76"/>
    </row>
    <row r="322" spans="2:17" ht="20.100000000000001" customHeight="1">
      <c r="B322" s="625"/>
      <c r="C322" s="6237" t="s">
        <v>1035</v>
      </c>
      <c r="D322" s="6237"/>
      <c r="E322" s="6237"/>
      <c r="F322" s="6237"/>
      <c r="G322" s="6237"/>
      <c r="H322" s="6237"/>
      <c r="I322" s="6237"/>
      <c r="J322" s="6237"/>
      <c r="K322" s="6237"/>
      <c r="L322" s="6237"/>
      <c r="M322" s="6237"/>
      <c r="N322" s="554"/>
      <c r="O322" s="76"/>
      <c r="P322" s="76"/>
      <c r="Q322" s="76"/>
    </row>
    <row r="323" spans="2:17" ht="20.100000000000001" customHeight="1">
      <c r="B323" s="625"/>
      <c r="C323" s="6238" t="s">
        <v>1036</v>
      </c>
      <c r="D323" s="6238"/>
      <c r="E323" s="6238"/>
      <c r="F323" s="6238"/>
      <c r="G323" s="6238"/>
      <c r="H323" s="6238"/>
      <c r="I323" s="6238"/>
      <c r="J323" s="6238"/>
      <c r="K323" s="6238"/>
      <c r="L323" s="6238"/>
      <c r="M323" s="6238"/>
      <c r="N323" s="554"/>
      <c r="O323" s="76"/>
      <c r="P323" s="76"/>
      <c r="Q323" s="76"/>
    </row>
    <row r="324" spans="2:17" ht="20.100000000000001" customHeight="1">
      <c r="B324" s="625"/>
      <c r="C324" s="6239" t="s">
        <v>1037</v>
      </c>
      <c r="D324" s="6239"/>
      <c r="E324" s="6239"/>
      <c r="F324" s="6239"/>
      <c r="G324" s="6239"/>
      <c r="H324" s="6239"/>
      <c r="I324" s="6239"/>
      <c r="J324" s="6239"/>
      <c r="K324" s="6239"/>
      <c r="L324" s="6239"/>
      <c r="M324" s="6239"/>
      <c r="N324" s="554"/>
      <c r="O324" s="76"/>
      <c r="P324" s="76"/>
      <c r="Q324" s="76"/>
    </row>
    <row r="325" spans="2:17" ht="20.100000000000001" customHeight="1" thickBot="1">
      <c r="B325" s="625"/>
      <c r="C325" s="6240"/>
      <c r="D325" s="6240"/>
      <c r="E325" s="6240"/>
      <c r="F325" s="6240"/>
      <c r="G325" s="6240"/>
      <c r="H325" s="6240"/>
      <c r="I325" s="6240"/>
      <c r="J325" s="6240"/>
      <c r="K325" s="6240"/>
      <c r="L325" s="6240"/>
      <c r="M325" s="6240"/>
      <c r="N325" s="554"/>
      <c r="O325" s="76"/>
      <c r="P325" s="76"/>
      <c r="Q325" s="76"/>
    </row>
    <row r="326" spans="2:17" ht="20.100000000000001" customHeight="1">
      <c r="B326" s="625"/>
      <c r="C326" s="626"/>
      <c r="D326" s="6226" t="s">
        <v>1025</v>
      </c>
      <c r="E326" s="6226"/>
      <c r="F326" s="6226"/>
      <c r="G326" s="6226"/>
      <c r="H326" s="6226"/>
      <c r="I326" s="6226"/>
      <c r="J326" s="6226"/>
      <c r="K326" s="6226"/>
      <c r="L326" s="6226"/>
      <c r="M326" s="6226"/>
      <c r="N326" s="554"/>
      <c r="O326" s="76"/>
      <c r="P326" s="76"/>
      <c r="Q326" s="76"/>
    </row>
    <row r="327" spans="2:17" ht="20.100000000000001" customHeight="1">
      <c r="B327" s="625"/>
      <c r="C327" s="6250" t="s">
        <v>1038</v>
      </c>
      <c r="D327" s="6251" t="s">
        <v>1039</v>
      </c>
      <c r="E327" s="6251" t="s">
        <v>1040</v>
      </c>
      <c r="F327" s="6247" t="s">
        <v>1041</v>
      </c>
      <c r="G327" s="6247" t="s">
        <v>1042</v>
      </c>
      <c r="H327" s="6245" t="s">
        <v>1043</v>
      </c>
      <c r="I327" s="6245" t="s">
        <v>1044</v>
      </c>
      <c r="J327" s="627"/>
      <c r="K327" s="627"/>
      <c r="L327" s="6246" t="s">
        <v>1045</v>
      </c>
      <c r="M327" s="6247" t="s">
        <v>1046</v>
      </c>
      <c r="N327" s="554"/>
      <c r="O327" s="76"/>
      <c r="P327" s="76"/>
      <c r="Q327" s="76"/>
    </row>
    <row r="328" spans="2:17" ht="20.100000000000001" customHeight="1">
      <c r="B328" s="625"/>
      <c r="C328" s="6250"/>
      <c r="D328" s="6251"/>
      <c r="E328" s="6251"/>
      <c r="F328" s="6247"/>
      <c r="G328" s="6247"/>
      <c r="H328" s="6245"/>
      <c r="I328" s="6245"/>
      <c r="J328" s="627"/>
      <c r="K328" s="627"/>
      <c r="L328" s="6246"/>
      <c r="M328" s="6247"/>
      <c r="N328" s="554"/>
      <c r="O328" s="76"/>
      <c r="P328" s="76"/>
      <c r="Q328" s="76"/>
    </row>
    <row r="329" spans="2:17" ht="20.100000000000001" customHeight="1">
      <c r="B329" s="625"/>
      <c r="C329" s="6250"/>
      <c r="D329" s="6251"/>
      <c r="E329" s="6251"/>
      <c r="F329" s="6247"/>
      <c r="G329" s="6247"/>
      <c r="H329" s="6245"/>
      <c r="I329" s="6245"/>
      <c r="J329" s="627"/>
      <c r="K329" s="627"/>
      <c r="L329" s="6246"/>
      <c r="M329" s="6247"/>
      <c r="N329" s="554"/>
      <c r="O329" s="76"/>
      <c r="P329" s="76"/>
      <c r="Q329" s="76"/>
    </row>
    <row r="330" spans="2:17" ht="20.100000000000001" customHeight="1">
      <c r="B330" s="625"/>
      <c r="C330" s="628" t="s">
        <v>297</v>
      </c>
      <c r="D330" s="628" t="s">
        <v>297</v>
      </c>
      <c r="E330" s="628" t="s">
        <v>297</v>
      </c>
      <c r="F330" s="628" t="s">
        <v>297</v>
      </c>
      <c r="G330" s="628" t="s">
        <v>297</v>
      </c>
      <c r="H330" s="628" t="s">
        <v>297</v>
      </c>
      <c r="I330" s="628" t="s">
        <v>297</v>
      </c>
      <c r="J330" s="628"/>
      <c r="K330" s="628"/>
      <c r="L330" s="629"/>
      <c r="M330" s="630"/>
      <c r="N330" s="554"/>
      <c r="O330" s="76"/>
      <c r="P330" s="76"/>
      <c r="Q330" s="76"/>
    </row>
    <row r="331" spans="2:17" ht="20.100000000000001" customHeight="1">
      <c r="B331" s="625"/>
      <c r="C331" s="6197">
        <v>1</v>
      </c>
      <c r="D331" s="6248">
        <v>32.5</v>
      </c>
      <c r="E331" s="6248">
        <v>53</v>
      </c>
      <c r="F331" s="6180">
        <v>2.5</v>
      </c>
      <c r="G331" s="6249">
        <v>2.5</v>
      </c>
      <c r="H331" s="6249">
        <v>5</v>
      </c>
      <c r="I331" s="6249">
        <v>5</v>
      </c>
      <c r="J331" s="631"/>
      <c r="K331" s="631"/>
      <c r="L331" s="6252">
        <f>(L338/M343)*M335</f>
        <v>1.7392499999999997</v>
      </c>
      <c r="M331" s="6253">
        <f>(M340/M343)*M335</f>
        <v>1.75</v>
      </c>
      <c r="N331" s="554"/>
      <c r="O331" s="76"/>
      <c r="P331" s="76"/>
      <c r="Q331" s="76"/>
    </row>
    <row r="332" spans="2:17" ht="20.100000000000001" customHeight="1">
      <c r="B332" s="625"/>
      <c r="C332" s="6197"/>
      <c r="D332" s="6248"/>
      <c r="E332" s="6248"/>
      <c r="F332" s="6180"/>
      <c r="G332" s="6249"/>
      <c r="H332" s="6249"/>
      <c r="I332" s="6249"/>
      <c r="J332" s="631"/>
      <c r="K332" s="631"/>
      <c r="L332" s="6252"/>
      <c r="M332" s="6253"/>
      <c r="N332" s="554"/>
      <c r="O332" s="76"/>
      <c r="P332" s="76"/>
      <c r="Q332" s="76"/>
    </row>
    <row r="333" spans="2:17" ht="20.100000000000001" customHeight="1">
      <c r="B333" s="625"/>
      <c r="C333" s="632" t="s">
        <v>27</v>
      </c>
      <c r="D333" s="632" t="s">
        <v>30</v>
      </c>
      <c r="E333" s="632" t="s">
        <v>248</v>
      </c>
      <c r="F333" s="632" t="s">
        <v>281</v>
      </c>
      <c r="G333" s="632" t="s">
        <v>12</v>
      </c>
      <c r="H333" s="632" t="s">
        <v>13</v>
      </c>
      <c r="I333" s="632" t="s">
        <v>15</v>
      </c>
      <c r="J333" s="632"/>
      <c r="K333" s="632"/>
      <c r="L333" s="632" t="s">
        <v>282</v>
      </c>
      <c r="M333" s="632" t="s">
        <v>328</v>
      </c>
      <c r="N333" s="554"/>
      <c r="O333" s="76"/>
      <c r="P333" s="76"/>
      <c r="Q333" s="76"/>
    </row>
    <row r="334" spans="2:17" ht="20.100000000000001" customHeight="1">
      <c r="B334" s="625"/>
      <c r="C334" s="633">
        <f>(D331*E331)*C331</f>
        <v>1722.5</v>
      </c>
      <c r="D334" s="633">
        <f>((D331*F331)*2)*C331+((E331*F331)*2)*C331</f>
        <v>427.5</v>
      </c>
      <c r="E334" s="633">
        <f>((D331*H334)*2)*C331+((E331*H334)*2)*C331</f>
        <v>85.5</v>
      </c>
      <c r="F334" s="633">
        <f>((D331*I334)*2)*C331+((E331*I334)*2)*C331</f>
        <v>85.5</v>
      </c>
      <c r="G334" s="634">
        <f>G331/10</f>
        <v>0.25</v>
      </c>
      <c r="H334" s="634">
        <f>H331/10</f>
        <v>0.5</v>
      </c>
      <c r="I334" s="634">
        <f>I331/10</f>
        <v>0.5</v>
      </c>
      <c r="J334" s="634"/>
      <c r="K334" s="634"/>
      <c r="L334" s="633">
        <f>SUM(C334:F334)</f>
        <v>2321</v>
      </c>
      <c r="M334" s="635">
        <f>(C334*F331)/1000</f>
        <v>4.3062500000000004</v>
      </c>
      <c r="N334" s="554"/>
      <c r="O334" s="76"/>
      <c r="P334" s="76"/>
      <c r="Q334" s="76"/>
    </row>
    <row r="335" spans="2:17" ht="20.100000000000001" customHeight="1" thickBot="1">
      <c r="B335" s="625"/>
      <c r="C335" s="636"/>
      <c r="D335" s="636"/>
      <c r="E335" s="636"/>
      <c r="F335" s="636"/>
      <c r="G335" s="637"/>
      <c r="H335" s="637"/>
      <c r="I335" s="638" t="s">
        <v>1047</v>
      </c>
      <c r="J335" s="638"/>
      <c r="K335" s="638"/>
      <c r="L335" s="639" t="s">
        <v>329</v>
      </c>
      <c r="M335" s="640">
        <f>L334*G334</f>
        <v>580.25</v>
      </c>
      <c r="N335" s="554"/>
      <c r="O335" s="76"/>
      <c r="P335" s="76"/>
      <c r="Q335" s="76"/>
    </row>
    <row r="336" spans="2:17" ht="20.100000000000001" customHeight="1">
      <c r="B336" s="625"/>
      <c r="C336" s="626"/>
      <c r="D336" s="6254" t="s">
        <v>1027</v>
      </c>
      <c r="E336" s="6254"/>
      <c r="F336" s="6254"/>
      <c r="G336" s="6254"/>
      <c r="H336" s="6254"/>
      <c r="I336" s="6254"/>
      <c r="J336" s="6254"/>
      <c r="K336" s="6254"/>
      <c r="L336" s="6254"/>
      <c r="M336" s="6254"/>
      <c r="N336" s="554"/>
      <c r="O336" s="76"/>
      <c r="P336" s="76"/>
      <c r="Q336" s="76"/>
    </row>
    <row r="337" spans="2:17" ht="20.100000000000001" customHeight="1">
      <c r="B337" s="625"/>
      <c r="C337" s="6255" t="s">
        <v>1048</v>
      </c>
      <c r="D337" s="6255"/>
      <c r="E337" s="6255"/>
      <c r="F337" s="6255"/>
      <c r="G337" s="6255"/>
      <c r="H337" s="6255"/>
      <c r="I337" s="6255"/>
      <c r="J337" s="6255"/>
      <c r="K337" s="6255"/>
      <c r="L337" s="6255"/>
      <c r="M337" s="641" t="s">
        <v>297</v>
      </c>
      <c r="N337" s="554"/>
      <c r="O337" s="76"/>
      <c r="P337" s="76"/>
      <c r="Q337" s="76"/>
    </row>
    <row r="338" spans="2:17" ht="20.100000000000001" customHeight="1">
      <c r="B338" s="625"/>
      <c r="C338" s="6256">
        <v>4</v>
      </c>
      <c r="D338" s="6257">
        <v>32.5</v>
      </c>
      <c r="E338" s="6257">
        <v>53</v>
      </c>
      <c r="F338" s="6258">
        <v>2.5</v>
      </c>
      <c r="G338" s="6259">
        <v>2.5</v>
      </c>
      <c r="H338" s="6259">
        <v>5</v>
      </c>
      <c r="I338" s="6259">
        <v>5</v>
      </c>
      <c r="J338" s="642"/>
      <c r="K338" s="642"/>
      <c r="L338" s="6271">
        <f>E354</f>
        <v>6.956999999999999</v>
      </c>
      <c r="M338" s="6272">
        <v>7</v>
      </c>
      <c r="N338" s="554"/>
      <c r="O338" s="76"/>
      <c r="P338" s="76"/>
      <c r="Q338" s="76"/>
    </row>
    <row r="339" spans="2:17" ht="20.100000000000001" customHeight="1">
      <c r="B339" s="625"/>
      <c r="C339" s="6256"/>
      <c r="D339" s="6257"/>
      <c r="E339" s="6257"/>
      <c r="F339" s="6258"/>
      <c r="G339" s="6259"/>
      <c r="H339" s="6259"/>
      <c r="I339" s="6259"/>
      <c r="J339" s="642"/>
      <c r="K339" s="642"/>
      <c r="L339" s="6271"/>
      <c r="M339" s="6272"/>
      <c r="N339" s="554"/>
      <c r="O339" s="76"/>
      <c r="P339" s="76"/>
      <c r="Q339" s="76"/>
    </row>
    <row r="340" spans="2:17" ht="20.100000000000001" customHeight="1">
      <c r="B340" s="625"/>
      <c r="C340" s="643">
        <f>ROW()-2</f>
        <v>338</v>
      </c>
      <c r="D340" s="6273" t="s">
        <v>1049</v>
      </c>
      <c r="E340" s="6273"/>
      <c r="F340" s="6273"/>
      <c r="G340" s="6273"/>
      <c r="H340" s="6273"/>
      <c r="I340" s="6273"/>
      <c r="J340" s="644"/>
      <c r="K340" s="644"/>
      <c r="L340" s="645"/>
      <c r="M340" s="646">
        <f>IF(ISBLANK(M338),L338,M338)</f>
        <v>7</v>
      </c>
      <c r="N340" s="554"/>
      <c r="O340" s="76"/>
      <c r="P340" s="76"/>
      <c r="Q340" s="76"/>
    </row>
    <row r="341" spans="2:17" ht="20.100000000000001" customHeight="1">
      <c r="B341" s="625"/>
      <c r="C341" s="647" t="s">
        <v>27</v>
      </c>
      <c r="D341" s="647" t="s">
        <v>30</v>
      </c>
      <c r="E341" s="647" t="s">
        <v>248</v>
      </c>
      <c r="F341" s="647" t="s">
        <v>281</v>
      </c>
      <c r="G341" s="647" t="s">
        <v>12</v>
      </c>
      <c r="H341" s="647" t="s">
        <v>13</v>
      </c>
      <c r="I341" s="647" t="s">
        <v>15</v>
      </c>
      <c r="J341" s="647"/>
      <c r="K341" s="647"/>
      <c r="L341" s="647" t="s">
        <v>282</v>
      </c>
      <c r="M341" s="647" t="s">
        <v>328</v>
      </c>
      <c r="N341" s="554"/>
      <c r="O341" s="76"/>
      <c r="P341" s="76"/>
      <c r="Q341" s="76"/>
    </row>
    <row r="342" spans="2:17" ht="20.100000000000001" customHeight="1">
      <c r="B342" s="625"/>
      <c r="C342" s="633">
        <f>(D338*E338)*C338</f>
        <v>6890</v>
      </c>
      <c r="D342" s="633">
        <f>((D338*F338)*2)*C338+((E338*F338)*2)*C338</f>
        <v>1710</v>
      </c>
      <c r="E342" s="633">
        <f>((D338*H342)*2)*C338+((E338*H342)*2)*C338</f>
        <v>342</v>
      </c>
      <c r="F342" s="633">
        <f>((D338*I342)*2)*C338+((E338*I342)*2)*C338</f>
        <v>342</v>
      </c>
      <c r="G342" s="634">
        <f>G338/10</f>
        <v>0.25</v>
      </c>
      <c r="H342" s="634">
        <f>H338/10</f>
        <v>0.5</v>
      </c>
      <c r="I342" s="634">
        <f>I338/10</f>
        <v>0.5</v>
      </c>
      <c r="J342" s="634"/>
      <c r="K342" s="634"/>
      <c r="L342" s="633">
        <f>SUM(C342:F342)</f>
        <v>9284</v>
      </c>
      <c r="M342" s="635">
        <f>(C342*F338)/1000</f>
        <v>17.225000000000001</v>
      </c>
      <c r="N342" s="554"/>
      <c r="O342" s="76"/>
      <c r="P342" s="76"/>
      <c r="Q342" s="76"/>
    </row>
    <row r="343" spans="2:17" ht="20.100000000000001" customHeight="1" thickBot="1">
      <c r="B343" s="625"/>
      <c r="C343" s="645"/>
      <c r="D343" s="645"/>
      <c r="E343" s="645"/>
      <c r="F343" s="645"/>
      <c r="G343" s="645"/>
      <c r="H343" s="645"/>
      <c r="I343" s="648" t="s">
        <v>1050</v>
      </c>
      <c r="J343" s="648"/>
      <c r="K343" s="648"/>
      <c r="L343" s="647" t="s">
        <v>329</v>
      </c>
      <c r="M343" s="649">
        <f>L342*G342</f>
        <v>2321</v>
      </c>
      <c r="N343" s="554"/>
      <c r="O343" s="76"/>
      <c r="P343" s="76"/>
      <c r="Q343" s="76"/>
    </row>
    <row r="344" spans="2:17" ht="20.100000000000001" customHeight="1">
      <c r="B344" s="625"/>
      <c r="C344" s="650"/>
      <c r="D344" s="650"/>
      <c r="E344" s="650"/>
      <c r="F344" s="650"/>
      <c r="G344" s="650"/>
      <c r="H344" s="650"/>
      <c r="I344" s="651"/>
      <c r="J344" s="651"/>
      <c r="K344" s="651"/>
      <c r="L344" s="652"/>
      <c r="M344" s="653"/>
      <c r="N344" s="554"/>
      <c r="O344" s="76"/>
      <c r="P344" s="76"/>
      <c r="Q344" s="76"/>
    </row>
    <row r="345" spans="2:17" ht="20.100000000000001" customHeight="1">
      <c r="B345" s="625"/>
      <c r="C345" s="654" t="s">
        <v>27</v>
      </c>
      <c r="D345" s="655" t="s">
        <v>1051</v>
      </c>
      <c r="E345" s="655"/>
      <c r="F345" s="654" t="s">
        <v>13</v>
      </c>
      <c r="G345" s="656" t="s">
        <v>1052</v>
      </c>
      <c r="H345" s="657"/>
      <c r="I345" s="654" t="s">
        <v>328</v>
      </c>
      <c r="J345" s="6274" t="s">
        <v>1053</v>
      </c>
      <c r="K345" s="6274"/>
      <c r="L345" s="6274"/>
      <c r="M345" s="6274"/>
      <c r="N345" s="554"/>
      <c r="O345" s="76"/>
      <c r="P345" s="76"/>
      <c r="Q345" s="76"/>
    </row>
    <row r="346" spans="2:17" ht="20.100000000000001" customHeight="1">
      <c r="B346" s="625"/>
      <c r="C346" s="654" t="s">
        <v>30</v>
      </c>
      <c r="D346" s="655" t="s">
        <v>1054</v>
      </c>
      <c r="E346" s="655"/>
      <c r="F346" s="654" t="s">
        <v>15</v>
      </c>
      <c r="G346" s="655" t="s">
        <v>1055</v>
      </c>
      <c r="H346" s="657"/>
      <c r="I346" s="658"/>
      <c r="J346" s="6274"/>
      <c r="K346" s="6274"/>
      <c r="L346" s="6274"/>
      <c r="M346" s="6274"/>
      <c r="N346" s="554"/>
      <c r="O346" s="76"/>
      <c r="P346" s="76"/>
      <c r="Q346" s="76"/>
    </row>
    <row r="347" spans="2:17" ht="20.100000000000001" customHeight="1">
      <c r="B347" s="625"/>
      <c r="C347" s="654" t="s">
        <v>248</v>
      </c>
      <c r="D347" s="655" t="s">
        <v>1056</v>
      </c>
      <c r="E347" s="655"/>
      <c r="F347" s="654" t="s">
        <v>281</v>
      </c>
      <c r="G347" s="655" t="s">
        <v>1057</v>
      </c>
      <c r="H347" s="657"/>
      <c r="I347" s="654" t="s">
        <v>329</v>
      </c>
      <c r="J347" s="655" t="s">
        <v>1058</v>
      </c>
      <c r="K347" s="659"/>
      <c r="L347" s="655"/>
      <c r="M347" s="659"/>
      <c r="N347" s="554"/>
      <c r="O347" s="76"/>
      <c r="P347" s="76"/>
      <c r="Q347" s="76"/>
    </row>
    <row r="348" spans="2:17" ht="20.100000000000001" customHeight="1">
      <c r="B348" s="625"/>
      <c r="C348" s="654" t="s">
        <v>12</v>
      </c>
      <c r="D348" s="655" t="s">
        <v>1059</v>
      </c>
      <c r="E348" s="656"/>
      <c r="F348" s="654" t="s">
        <v>282</v>
      </c>
      <c r="G348" s="655" t="s">
        <v>1060</v>
      </c>
      <c r="H348" s="657"/>
      <c r="I348" s="657"/>
      <c r="J348" s="657"/>
      <c r="K348" s="657"/>
      <c r="L348" s="660"/>
      <c r="M348" s="659"/>
      <c r="N348" s="554"/>
      <c r="O348" s="76"/>
      <c r="P348" s="76"/>
      <c r="Q348" s="76"/>
    </row>
    <row r="349" spans="2:17" ht="20.100000000000001" customHeight="1" thickBot="1">
      <c r="B349" s="625"/>
      <c r="C349" s="654"/>
      <c r="D349" s="655"/>
      <c r="E349" s="656"/>
      <c r="F349" s="654"/>
      <c r="G349" s="655"/>
      <c r="H349" s="657"/>
      <c r="I349" s="657"/>
      <c r="J349" s="657"/>
      <c r="K349" s="657"/>
      <c r="L349" s="660"/>
      <c r="M349" s="659"/>
      <c r="N349" s="554"/>
      <c r="O349" s="76"/>
      <c r="P349" s="76"/>
      <c r="Q349" s="76"/>
    </row>
    <row r="350" spans="2:17" ht="20.100000000000001" customHeight="1">
      <c r="B350" s="625"/>
      <c r="C350" s="626"/>
      <c r="D350" s="6260" t="s">
        <v>1061</v>
      </c>
      <c r="E350" s="6260"/>
      <c r="F350" s="6260"/>
      <c r="G350" s="6260"/>
      <c r="H350" s="6260"/>
      <c r="I350" s="6260"/>
      <c r="J350" s="6260"/>
      <c r="K350" s="6260"/>
      <c r="L350" s="6260"/>
      <c r="M350" s="6260"/>
      <c r="N350" s="554"/>
      <c r="O350" s="76"/>
      <c r="P350" s="76"/>
      <c r="Q350" s="76"/>
    </row>
    <row r="351" spans="2:17" ht="20.100000000000001" customHeight="1">
      <c r="B351" s="625"/>
      <c r="C351" s="6261" t="s">
        <v>1062</v>
      </c>
      <c r="D351" s="6261"/>
      <c r="E351" s="6261"/>
      <c r="F351" s="6261"/>
      <c r="G351" s="6261"/>
      <c r="H351" s="6261"/>
      <c r="I351" s="6261"/>
      <c r="J351" s="6261"/>
      <c r="K351" s="6261"/>
      <c r="L351" s="6261"/>
      <c r="M351" s="6261"/>
      <c r="N351" s="554"/>
      <c r="O351" s="76"/>
      <c r="P351" s="76"/>
      <c r="Q351" s="76"/>
    </row>
    <row r="352" spans="2:17" ht="20.100000000000001" customHeight="1">
      <c r="B352" s="625"/>
      <c r="C352" s="6261"/>
      <c r="D352" s="6261"/>
      <c r="E352" s="6261"/>
      <c r="F352" s="6261"/>
      <c r="G352" s="6261"/>
      <c r="H352" s="6261"/>
      <c r="I352" s="6261"/>
      <c r="J352" s="6261"/>
      <c r="K352" s="6261"/>
      <c r="L352" s="6261"/>
      <c r="M352" s="6261"/>
      <c r="N352" s="554"/>
      <c r="O352" s="76"/>
      <c r="P352" s="76"/>
      <c r="Q352" s="76"/>
    </row>
    <row r="353" spans="2:17" ht="20.100000000000001" customHeight="1">
      <c r="B353" s="625"/>
      <c r="C353" s="6262"/>
      <c r="D353" s="6262"/>
      <c r="E353" s="6262"/>
      <c r="F353" s="6262"/>
      <c r="G353" s="6262"/>
      <c r="H353" s="6262"/>
      <c r="I353" s="6262"/>
      <c r="J353" s="6262"/>
      <c r="K353" s="6262"/>
      <c r="L353" s="6262"/>
      <c r="M353" s="6262"/>
      <c r="N353" s="554"/>
      <c r="O353" s="76"/>
      <c r="P353" s="76"/>
      <c r="Q353" s="76"/>
    </row>
    <row r="354" spans="2:17" ht="20.100000000000001" customHeight="1">
      <c r="B354" s="625"/>
      <c r="C354" s="661"/>
      <c r="D354" s="662" t="s">
        <v>1063</v>
      </c>
      <c r="E354" s="663">
        <f>SUM(E355:E357,I355:I357)</f>
        <v>6.956999999999999</v>
      </c>
      <c r="F354" s="661"/>
      <c r="G354" s="661"/>
      <c r="H354" s="661"/>
      <c r="I354" s="661"/>
      <c r="J354" s="661"/>
      <c r="K354" s="661"/>
      <c r="L354" s="661"/>
      <c r="M354" s="661"/>
      <c r="N354" s="554"/>
      <c r="O354" s="76"/>
      <c r="P354" s="76"/>
      <c r="Q354" s="76"/>
    </row>
    <row r="355" spans="2:17" ht="20.100000000000001" customHeight="1">
      <c r="B355" s="625"/>
      <c r="C355" s="466"/>
      <c r="D355" s="664" t="s">
        <v>462</v>
      </c>
      <c r="E355" s="665">
        <v>3.5</v>
      </c>
      <c r="F355" s="666"/>
      <c r="G355" s="466"/>
      <c r="H355" s="664" t="s">
        <v>1064</v>
      </c>
      <c r="I355" s="665">
        <v>0.55000000000000004</v>
      </c>
      <c r="J355" s="665"/>
      <c r="K355" s="665"/>
      <c r="L355" s="666"/>
      <c r="M355" s="661"/>
      <c r="N355" s="554"/>
      <c r="O355" s="76"/>
      <c r="P355" s="76"/>
      <c r="Q355" s="76"/>
    </row>
    <row r="356" spans="2:17" ht="20.100000000000001" customHeight="1">
      <c r="B356" s="625"/>
      <c r="C356" s="466"/>
      <c r="D356" s="664" t="s">
        <v>539</v>
      </c>
      <c r="E356" s="665">
        <v>1.6</v>
      </c>
      <c r="F356" s="666"/>
      <c r="G356" s="466"/>
      <c r="H356" s="664" t="s">
        <v>1065</v>
      </c>
      <c r="I356" s="665">
        <v>4.4999999999999998E-2</v>
      </c>
      <c r="J356" s="665"/>
      <c r="K356" s="665"/>
      <c r="L356" s="666"/>
      <c r="M356" s="661"/>
      <c r="N356" s="554"/>
      <c r="O356" s="76"/>
      <c r="P356" s="76"/>
      <c r="Q356" s="76"/>
    </row>
    <row r="357" spans="2:17" ht="20.100000000000001" customHeight="1">
      <c r="B357" s="625"/>
      <c r="C357" s="466"/>
      <c r="D357" s="664" t="s">
        <v>1066</v>
      </c>
      <c r="E357" s="665">
        <v>1.25</v>
      </c>
      <c r="F357" s="666"/>
      <c r="G357" s="466"/>
      <c r="H357" s="667" t="s">
        <v>547</v>
      </c>
      <c r="I357" s="665">
        <v>1.2E-2</v>
      </c>
      <c r="J357" s="665"/>
      <c r="K357" s="665"/>
      <c r="L357" s="666"/>
      <c r="M357" s="661"/>
      <c r="N357" s="554"/>
      <c r="O357" s="76"/>
      <c r="P357" s="76"/>
      <c r="Q357" s="76"/>
    </row>
    <row r="358" spans="2:17" ht="20.100000000000001" customHeight="1">
      <c r="B358" s="625"/>
      <c r="C358" s="668" t="s">
        <v>1067</v>
      </c>
      <c r="D358" s="661"/>
      <c r="E358" s="661"/>
      <c r="F358" s="661"/>
      <c r="G358" s="661"/>
      <c r="H358" s="661"/>
      <c r="I358" s="661"/>
      <c r="J358" s="661"/>
      <c r="K358" s="661"/>
      <c r="L358" s="661"/>
      <c r="M358" s="661"/>
      <c r="N358" s="554"/>
      <c r="O358" s="76"/>
      <c r="P358" s="76"/>
      <c r="Q358" s="76"/>
    </row>
    <row r="359" spans="2:17" ht="20.100000000000001" customHeight="1">
      <c r="B359" s="625"/>
      <c r="C359" s="6263" t="s">
        <v>1068</v>
      </c>
      <c r="D359" s="6263"/>
      <c r="E359" s="6263"/>
      <c r="F359" s="6263"/>
      <c r="G359" s="6263"/>
      <c r="H359" s="6263"/>
      <c r="I359" s="6263"/>
      <c r="J359" s="6263"/>
      <c r="K359" s="6263"/>
      <c r="L359" s="6263"/>
      <c r="M359" s="6263"/>
      <c r="N359" s="554"/>
      <c r="O359" s="76"/>
      <c r="P359" s="76"/>
      <c r="Q359" s="76"/>
    </row>
    <row r="360" spans="2:17" ht="20.100000000000001" customHeight="1">
      <c r="B360" s="625"/>
      <c r="C360" s="6263"/>
      <c r="D360" s="6263"/>
      <c r="E360" s="6263"/>
      <c r="F360" s="6263"/>
      <c r="G360" s="6263"/>
      <c r="H360" s="6263"/>
      <c r="I360" s="6263"/>
      <c r="J360" s="6263"/>
      <c r="K360" s="6263"/>
      <c r="L360" s="6263"/>
      <c r="M360" s="6263"/>
      <c r="N360" s="554"/>
      <c r="O360" s="76"/>
      <c r="P360" s="76"/>
      <c r="Q360" s="76"/>
    </row>
    <row r="361" spans="2:17" ht="20.100000000000001" customHeight="1">
      <c r="B361" s="625"/>
      <c r="C361" s="668" t="s">
        <v>1069</v>
      </c>
      <c r="D361" s="661"/>
      <c r="E361" s="661"/>
      <c r="F361" s="661"/>
      <c r="G361" s="661"/>
      <c r="H361" s="661"/>
      <c r="I361" s="661"/>
      <c r="J361" s="661"/>
      <c r="K361" s="661"/>
      <c r="L361" s="661"/>
      <c r="M361" s="661"/>
      <c r="N361" s="554"/>
      <c r="O361" s="76"/>
      <c r="P361" s="76"/>
      <c r="Q361" s="76"/>
    </row>
    <row r="362" spans="2:17" ht="20.100000000000001" customHeight="1">
      <c r="B362" s="625"/>
      <c r="C362" s="669" t="s">
        <v>1070</v>
      </c>
      <c r="D362" s="661"/>
      <c r="E362" s="661"/>
      <c r="F362" s="661"/>
      <c r="G362" s="661"/>
      <c r="H362" s="661"/>
      <c r="I362" s="661"/>
      <c r="J362" s="661"/>
      <c r="K362" s="661"/>
      <c r="L362" s="661"/>
      <c r="M362" s="661"/>
      <c r="N362" s="554"/>
      <c r="O362" s="76"/>
      <c r="P362" s="76"/>
      <c r="Q362" s="76"/>
    </row>
    <row r="363" spans="2:17" ht="20.100000000000001" customHeight="1">
      <c r="B363" s="625"/>
      <c r="C363" s="670" t="s">
        <v>1071</v>
      </c>
      <c r="D363" s="661"/>
      <c r="E363" s="661"/>
      <c r="F363" s="670" t="s">
        <v>1072</v>
      </c>
      <c r="G363" s="661"/>
      <c r="H363" s="670" t="s">
        <v>1073</v>
      </c>
      <c r="I363" s="661"/>
      <c r="J363" s="661"/>
      <c r="K363" s="661"/>
      <c r="L363" s="661"/>
      <c r="M363" s="661"/>
      <c r="N363" s="554"/>
      <c r="O363" s="76"/>
      <c r="P363" s="76"/>
      <c r="Q363" s="76"/>
    </row>
    <row r="364" spans="2:17" ht="20.100000000000001" customHeight="1">
      <c r="B364" s="625"/>
      <c r="C364" s="670" t="s">
        <v>272</v>
      </c>
      <c r="D364" s="671" t="s">
        <v>1074</v>
      </c>
      <c r="E364" s="661"/>
      <c r="F364" s="661"/>
      <c r="G364" s="661"/>
      <c r="H364" s="661"/>
      <c r="I364" s="661"/>
      <c r="J364" s="661"/>
      <c r="K364" s="661"/>
      <c r="L364" s="661"/>
      <c r="M364" s="661"/>
      <c r="N364" s="554"/>
      <c r="O364" s="76"/>
      <c r="P364" s="76"/>
      <c r="Q364" s="76"/>
    </row>
    <row r="365" spans="2:17" ht="20.100000000000001" customHeight="1">
      <c r="B365" s="625"/>
      <c r="C365" s="661"/>
      <c r="D365" s="661"/>
      <c r="E365" s="661"/>
      <c r="F365" s="661"/>
      <c r="G365" s="661"/>
      <c r="H365" s="661"/>
      <c r="I365" s="661"/>
      <c r="J365" s="661"/>
      <c r="K365" s="661"/>
      <c r="L365" s="661"/>
      <c r="M365" s="661"/>
      <c r="N365" s="554"/>
      <c r="O365" s="76"/>
      <c r="P365" s="76"/>
      <c r="Q365" s="76"/>
    </row>
    <row r="366" spans="2:17" ht="20.100000000000001" customHeight="1">
      <c r="B366" s="625"/>
      <c r="C366" s="6264" t="s">
        <v>258</v>
      </c>
      <c r="D366" s="6264"/>
      <c r="E366" s="6264"/>
      <c r="F366" s="6264"/>
      <c r="G366" s="6264"/>
      <c r="H366" s="6264"/>
      <c r="I366" s="6264"/>
      <c r="J366" s="6264"/>
      <c r="K366" s="6264"/>
      <c r="L366" s="6264"/>
      <c r="M366" s="6264"/>
      <c r="N366" s="554"/>
      <c r="O366" s="76"/>
      <c r="P366" s="76"/>
      <c r="Q366" s="76"/>
    </row>
    <row r="367" spans="2:17" ht="20.100000000000001" customHeight="1" thickBot="1">
      <c r="B367" s="672"/>
      <c r="C367" s="6142"/>
      <c r="D367" s="6142"/>
      <c r="E367" s="6142"/>
      <c r="F367" s="6142"/>
      <c r="G367" s="6142"/>
      <c r="H367" s="6142"/>
      <c r="I367" s="6142"/>
      <c r="J367" s="6142"/>
      <c r="K367" s="6142"/>
      <c r="L367" s="6142"/>
      <c r="M367" s="6142"/>
      <c r="N367" s="481"/>
      <c r="O367" s="76"/>
      <c r="P367" s="76"/>
      <c r="Q367" s="76"/>
    </row>
    <row r="368" spans="2:17" ht="20.100000000000001" customHeight="1" thickBot="1">
      <c r="B368" s="77"/>
      <c r="C368" s="77"/>
      <c r="D368" s="77"/>
      <c r="E368" s="431"/>
      <c r="F368" s="431"/>
      <c r="G368" s="77"/>
      <c r="H368" s="77"/>
      <c r="I368" s="77"/>
      <c r="J368" s="77"/>
      <c r="K368" s="77"/>
      <c r="L368" s="76"/>
      <c r="M368" s="76"/>
      <c r="N368" s="76"/>
      <c r="O368" s="76"/>
      <c r="P368" s="76"/>
      <c r="Q368" s="76"/>
    </row>
    <row r="369" spans="2:17" ht="20.100000000000001" customHeight="1">
      <c r="B369" s="6265" t="s">
        <v>1075</v>
      </c>
      <c r="C369" s="6266"/>
      <c r="D369" s="6266"/>
      <c r="E369" s="6266"/>
      <c r="F369" s="6266"/>
      <c r="G369" s="6266"/>
      <c r="H369" s="6266"/>
      <c r="I369" s="6266"/>
      <c r="J369" s="6267"/>
      <c r="K369" s="77"/>
      <c r="L369" s="76"/>
      <c r="M369" s="76"/>
      <c r="N369" s="76"/>
      <c r="O369" s="76"/>
      <c r="P369" s="76"/>
      <c r="Q369" s="76"/>
    </row>
    <row r="370" spans="2:17" ht="20.100000000000001" customHeight="1">
      <c r="B370" s="6268" t="s">
        <v>1076</v>
      </c>
      <c r="C370" s="6269"/>
      <c r="D370" s="6269"/>
      <c r="E370" s="6269"/>
      <c r="F370" s="6269"/>
      <c r="G370" s="6269"/>
      <c r="H370" s="6269"/>
      <c r="I370" s="6269"/>
      <c r="J370" s="6270"/>
      <c r="K370" s="77"/>
      <c r="L370" s="76"/>
      <c r="M370" s="76"/>
      <c r="N370" s="76"/>
      <c r="O370" s="76"/>
      <c r="P370" s="76"/>
      <c r="Q370" s="76"/>
    </row>
    <row r="371" spans="2:17" ht="20.100000000000001" customHeight="1">
      <c r="B371" s="6275" t="s">
        <v>1077</v>
      </c>
      <c r="C371" s="6276"/>
      <c r="D371" s="6276"/>
      <c r="E371" s="6276"/>
      <c r="F371" s="6276"/>
      <c r="G371" s="6276"/>
      <c r="H371" s="6276"/>
      <c r="I371" s="6276"/>
      <c r="J371" s="6277"/>
      <c r="K371" s="77"/>
      <c r="L371" s="76"/>
      <c r="M371" s="76"/>
      <c r="N371" s="76"/>
      <c r="O371" s="76"/>
      <c r="P371" s="76"/>
      <c r="Q371" s="76"/>
    </row>
    <row r="372" spans="2:17" ht="20.100000000000001" customHeight="1">
      <c r="B372" s="6275"/>
      <c r="C372" s="6276"/>
      <c r="D372" s="6276"/>
      <c r="E372" s="6276"/>
      <c r="F372" s="6276"/>
      <c r="G372" s="6276"/>
      <c r="H372" s="6276"/>
      <c r="I372" s="6276"/>
      <c r="J372" s="6277"/>
      <c r="K372" s="77"/>
      <c r="L372" s="76"/>
      <c r="M372" s="76"/>
      <c r="N372" s="76"/>
      <c r="O372" s="76"/>
      <c r="P372" s="76"/>
      <c r="Q372" s="76"/>
    </row>
    <row r="373" spans="2:17" ht="20.100000000000001" customHeight="1">
      <c r="B373" s="673" t="s">
        <v>1078</v>
      </c>
      <c r="C373" s="674"/>
      <c r="D373" s="674"/>
      <c r="E373" s="674"/>
      <c r="F373" s="674"/>
      <c r="G373" s="674"/>
      <c r="H373" s="674"/>
      <c r="I373" s="674"/>
      <c r="J373" s="675"/>
      <c r="K373" s="77"/>
      <c r="L373" s="76"/>
      <c r="M373" s="76"/>
      <c r="N373" s="76"/>
      <c r="O373" s="76"/>
      <c r="P373" s="76"/>
      <c r="Q373" s="76"/>
    </row>
    <row r="374" spans="2:17" ht="20.100000000000001" customHeight="1">
      <c r="B374" s="673" t="s">
        <v>1079</v>
      </c>
      <c r="C374" s="674"/>
      <c r="D374" s="674"/>
      <c r="E374" s="674"/>
      <c r="F374" s="674"/>
      <c r="G374" s="676" t="s">
        <v>1080</v>
      </c>
      <c r="H374" s="674"/>
      <c r="I374" s="674"/>
      <c r="J374" s="675"/>
      <c r="K374" s="77"/>
      <c r="L374" s="76"/>
      <c r="M374" s="76"/>
      <c r="N374" s="76"/>
      <c r="O374" s="76"/>
      <c r="P374" s="76"/>
      <c r="Q374" s="76"/>
    </row>
    <row r="375" spans="2:17" ht="20.100000000000001" customHeight="1">
      <c r="B375" s="6278" t="s">
        <v>1081</v>
      </c>
      <c r="C375" s="6279"/>
      <c r="D375" s="6279"/>
      <c r="E375" s="6279"/>
      <c r="F375" s="6279"/>
      <c r="G375" s="6279"/>
      <c r="H375" s="6279"/>
      <c r="I375" s="6279"/>
      <c r="J375" s="6280"/>
      <c r="K375" s="77"/>
      <c r="L375" s="76"/>
      <c r="M375" s="76"/>
      <c r="N375" s="76"/>
      <c r="O375" s="76"/>
      <c r="P375" s="76"/>
      <c r="Q375" s="76"/>
    </row>
    <row r="376" spans="2:17" ht="20.100000000000001" customHeight="1">
      <c r="B376" s="6278"/>
      <c r="C376" s="6279"/>
      <c r="D376" s="6279"/>
      <c r="E376" s="6279"/>
      <c r="F376" s="6279"/>
      <c r="G376" s="6279"/>
      <c r="H376" s="6279"/>
      <c r="I376" s="6279"/>
      <c r="J376" s="6280"/>
      <c r="K376" s="77"/>
      <c r="L376" s="76"/>
      <c r="M376" s="76"/>
      <c r="N376" s="76"/>
      <c r="O376" s="76"/>
      <c r="P376" s="76"/>
      <c r="Q376" s="76"/>
    </row>
    <row r="377" spans="2:17" ht="20.100000000000001" customHeight="1">
      <c r="B377" s="6281" t="s">
        <v>1082</v>
      </c>
      <c r="C377" s="6282"/>
      <c r="D377" s="6282"/>
      <c r="E377" s="6282"/>
      <c r="F377" s="6282"/>
      <c r="G377" s="6282"/>
      <c r="H377" s="6282"/>
      <c r="I377" s="6282"/>
      <c r="J377" s="6283"/>
      <c r="K377" s="77"/>
      <c r="L377" s="76"/>
      <c r="M377" s="76"/>
      <c r="N377" s="76"/>
      <c r="O377" s="76"/>
      <c r="P377" s="76"/>
      <c r="Q377" s="76"/>
    </row>
    <row r="378" spans="2:17" ht="20.100000000000001" customHeight="1">
      <c r="B378" s="6281"/>
      <c r="C378" s="6282"/>
      <c r="D378" s="6282"/>
      <c r="E378" s="6282"/>
      <c r="F378" s="6282"/>
      <c r="G378" s="6282"/>
      <c r="H378" s="6282"/>
      <c r="I378" s="6282"/>
      <c r="J378" s="6283"/>
      <c r="K378" s="77"/>
      <c r="L378" s="76"/>
      <c r="M378" s="76"/>
      <c r="N378" s="76"/>
      <c r="O378" s="76"/>
      <c r="P378" s="76"/>
      <c r="Q378" s="76"/>
    </row>
    <row r="379" spans="2:17" ht="20.100000000000001" customHeight="1">
      <c r="B379" s="6284" t="s">
        <v>1083</v>
      </c>
      <c r="C379" s="6285"/>
      <c r="D379" s="6286">
        <v>9.86</v>
      </c>
      <c r="E379" s="6287" t="s">
        <v>1084</v>
      </c>
      <c r="F379" s="6286">
        <v>5.694</v>
      </c>
      <c r="G379" s="6288" t="s">
        <v>1085</v>
      </c>
      <c r="H379" s="6289">
        <f>D379*F379</f>
        <v>56.14284</v>
      </c>
      <c r="I379" s="6289" t="s">
        <v>1086</v>
      </c>
      <c r="J379" s="6300">
        <f>H379</f>
        <v>56.14284</v>
      </c>
      <c r="K379" s="77"/>
      <c r="L379" s="76"/>
      <c r="M379" s="76"/>
      <c r="N379" s="76"/>
      <c r="O379" s="76"/>
      <c r="P379" s="76"/>
      <c r="Q379" s="76"/>
    </row>
    <row r="380" spans="2:17" ht="20.100000000000001" customHeight="1">
      <c r="B380" s="6284"/>
      <c r="C380" s="6285"/>
      <c r="D380" s="6286"/>
      <c r="E380" s="6287"/>
      <c r="F380" s="6286"/>
      <c r="G380" s="6288"/>
      <c r="H380" s="6289"/>
      <c r="I380" s="6289"/>
      <c r="J380" s="6300"/>
      <c r="K380" s="77"/>
      <c r="L380" s="76"/>
      <c r="M380" s="76"/>
      <c r="N380" s="76"/>
      <c r="O380" s="76"/>
      <c r="P380" s="76"/>
      <c r="Q380" s="76"/>
    </row>
    <row r="381" spans="2:17" ht="20.100000000000001" customHeight="1">
      <c r="B381" s="677"/>
      <c r="C381" s="678" t="s">
        <v>1087</v>
      </c>
      <c r="D381" s="657"/>
      <c r="E381" s="657"/>
      <c r="F381" s="657"/>
      <c r="G381" s="657"/>
      <c r="H381" s="657"/>
      <c r="I381" s="657"/>
      <c r="J381" s="679"/>
      <c r="K381" s="77"/>
      <c r="L381" s="76"/>
      <c r="M381" s="76"/>
      <c r="N381" s="76"/>
      <c r="O381" s="76"/>
      <c r="P381" s="76"/>
      <c r="Q381" s="76"/>
    </row>
    <row r="382" spans="2:17" ht="20.100000000000001" customHeight="1">
      <c r="B382" s="677"/>
      <c r="C382" s="678" t="s">
        <v>1088</v>
      </c>
      <c r="D382" s="657"/>
      <c r="E382" s="657"/>
      <c r="F382" s="657"/>
      <c r="G382" s="657"/>
      <c r="H382" s="657"/>
      <c r="I382" s="657"/>
      <c r="J382" s="679"/>
      <c r="K382" s="77"/>
      <c r="L382" s="76"/>
      <c r="M382" s="76"/>
      <c r="N382" s="76"/>
      <c r="O382" s="76"/>
      <c r="P382" s="76"/>
      <c r="Q382" s="76"/>
    </row>
    <row r="383" spans="2:17" ht="20.100000000000001" customHeight="1">
      <c r="B383" s="677"/>
      <c r="C383" s="678" t="s">
        <v>1089</v>
      </c>
      <c r="D383" s="657"/>
      <c r="E383" s="657"/>
      <c r="F383" s="657"/>
      <c r="G383" s="657"/>
      <c r="H383" s="657"/>
      <c r="I383" s="657"/>
      <c r="J383" s="679"/>
      <c r="K383" s="77"/>
      <c r="L383" s="76"/>
      <c r="M383" s="76"/>
      <c r="N383" s="76"/>
      <c r="O383" s="76"/>
      <c r="P383" s="76"/>
      <c r="Q383" s="76"/>
    </row>
    <row r="384" spans="2:17" ht="20.100000000000001" customHeight="1">
      <c r="B384" s="677"/>
      <c r="C384" s="678" t="s">
        <v>1090</v>
      </c>
      <c r="D384" s="657"/>
      <c r="E384" s="657"/>
      <c r="F384" s="657"/>
      <c r="G384" s="657"/>
      <c r="H384" s="657"/>
      <c r="I384" s="657"/>
      <c r="J384" s="679"/>
      <c r="K384" s="77"/>
      <c r="L384" s="76"/>
      <c r="M384" s="76"/>
      <c r="N384" s="76"/>
      <c r="O384" s="76"/>
      <c r="P384" s="76"/>
      <c r="Q384" s="76"/>
    </row>
    <row r="385" spans="2:17" ht="20.100000000000001" customHeight="1">
      <c r="B385" s="6301" t="s">
        <v>1091</v>
      </c>
      <c r="C385" s="6302"/>
      <c r="D385" s="6302"/>
      <c r="E385" s="6302"/>
      <c r="F385" s="6302"/>
      <c r="G385" s="6302"/>
      <c r="H385" s="6302"/>
      <c r="I385" s="6302"/>
      <c r="J385" s="6303"/>
      <c r="K385" s="77"/>
      <c r="L385" s="76"/>
      <c r="M385" s="76"/>
      <c r="N385" s="76"/>
      <c r="O385" s="76"/>
      <c r="P385" s="76"/>
      <c r="Q385" s="76"/>
    </row>
    <row r="386" spans="2:17" ht="20.100000000000001" customHeight="1">
      <c r="B386" s="6301"/>
      <c r="C386" s="6302"/>
      <c r="D386" s="6302"/>
      <c r="E386" s="6302"/>
      <c r="F386" s="6302"/>
      <c r="G386" s="6302"/>
      <c r="H386" s="6302"/>
      <c r="I386" s="6302"/>
      <c r="J386" s="6303"/>
      <c r="K386" s="77"/>
      <c r="L386" s="76"/>
      <c r="M386" s="76"/>
      <c r="N386" s="76"/>
      <c r="O386" s="76"/>
      <c r="P386" s="76"/>
      <c r="Q386" s="76"/>
    </row>
    <row r="387" spans="2:17" ht="20.100000000000001" customHeight="1">
      <c r="B387" s="6301"/>
      <c r="C387" s="6302"/>
      <c r="D387" s="6302"/>
      <c r="E387" s="6302"/>
      <c r="F387" s="6302"/>
      <c r="G387" s="6302"/>
      <c r="H387" s="6302"/>
      <c r="I387" s="6302"/>
      <c r="J387" s="6303"/>
      <c r="K387" s="77"/>
      <c r="L387" s="76"/>
      <c r="M387" s="76"/>
      <c r="N387" s="76"/>
      <c r="O387" s="76"/>
      <c r="P387" s="76"/>
      <c r="Q387" s="76"/>
    </row>
    <row r="388" spans="2:17" ht="20.100000000000001" customHeight="1">
      <c r="B388" s="6301" t="s">
        <v>1092</v>
      </c>
      <c r="C388" s="6302"/>
      <c r="D388" s="6302"/>
      <c r="E388" s="6302"/>
      <c r="F388" s="6302"/>
      <c r="G388" s="6302"/>
      <c r="H388" s="6302"/>
      <c r="I388" s="6302"/>
      <c r="J388" s="6303"/>
      <c r="K388" s="77"/>
      <c r="L388" s="76"/>
      <c r="M388" s="76"/>
      <c r="N388" s="76"/>
      <c r="O388" s="76"/>
      <c r="P388" s="76"/>
      <c r="Q388" s="76"/>
    </row>
    <row r="389" spans="2:17" ht="20.100000000000001" customHeight="1">
      <c r="B389" s="6301"/>
      <c r="C389" s="6302"/>
      <c r="D389" s="6302"/>
      <c r="E389" s="6302"/>
      <c r="F389" s="6302"/>
      <c r="G389" s="6302"/>
      <c r="H389" s="6302"/>
      <c r="I389" s="6302"/>
      <c r="J389" s="6303"/>
      <c r="K389" s="77"/>
      <c r="L389" s="76"/>
      <c r="M389" s="76"/>
      <c r="N389" s="76"/>
      <c r="O389" s="76"/>
      <c r="P389" s="76"/>
      <c r="Q389" s="76"/>
    </row>
    <row r="390" spans="2:17" ht="20.100000000000001" customHeight="1">
      <c r="B390" s="677"/>
      <c r="C390" s="678" t="s">
        <v>1093</v>
      </c>
      <c r="D390" s="657"/>
      <c r="E390" s="657"/>
      <c r="F390" s="657"/>
      <c r="G390" s="657"/>
      <c r="H390" s="657"/>
      <c r="I390" s="657"/>
      <c r="J390" s="679"/>
      <c r="K390" s="77"/>
      <c r="L390" s="76"/>
      <c r="M390" s="76"/>
      <c r="N390" s="76"/>
      <c r="O390" s="76"/>
      <c r="P390" s="76"/>
      <c r="Q390" s="76"/>
    </row>
    <row r="391" spans="2:17" ht="20.100000000000001" customHeight="1">
      <c r="B391" s="677"/>
      <c r="C391" s="678" t="s">
        <v>1094</v>
      </c>
      <c r="D391" s="657"/>
      <c r="E391" s="657"/>
      <c r="F391" s="657"/>
      <c r="G391" s="657"/>
      <c r="H391" s="657"/>
      <c r="I391" s="657"/>
      <c r="J391" s="679"/>
      <c r="K391" s="77"/>
      <c r="L391" s="76"/>
      <c r="M391" s="76"/>
      <c r="N391" s="76"/>
      <c r="O391" s="76"/>
      <c r="P391" s="76"/>
      <c r="Q391" s="76"/>
    </row>
    <row r="392" spans="2:17" ht="20.100000000000001" customHeight="1">
      <c r="B392" s="680"/>
      <c r="C392" s="681"/>
      <c r="D392" s="657"/>
      <c r="E392" s="657"/>
      <c r="F392" s="657"/>
      <c r="G392" s="657"/>
      <c r="H392" s="657"/>
      <c r="I392" s="657"/>
      <c r="J392" s="679"/>
      <c r="K392" s="77"/>
      <c r="L392" s="76"/>
      <c r="M392" s="76"/>
      <c r="N392" s="76"/>
      <c r="O392" s="76"/>
      <c r="P392" s="76"/>
      <c r="Q392" s="76"/>
    </row>
    <row r="393" spans="2:17" ht="20.100000000000001" customHeight="1">
      <c r="B393" s="677"/>
      <c r="C393" s="678" t="s">
        <v>1095</v>
      </c>
      <c r="D393" s="657"/>
      <c r="E393" s="657"/>
      <c r="F393" s="657"/>
      <c r="G393" s="657"/>
      <c r="H393" s="657"/>
      <c r="I393" s="657"/>
      <c r="J393" s="679"/>
      <c r="K393" s="77"/>
      <c r="L393" s="76"/>
      <c r="M393" s="76"/>
      <c r="N393" s="76"/>
      <c r="O393" s="76"/>
      <c r="P393" s="76"/>
      <c r="Q393" s="76"/>
    </row>
    <row r="394" spans="2:17" ht="20.100000000000001" customHeight="1">
      <c r="B394" s="677"/>
      <c r="C394" s="678" t="s">
        <v>1096</v>
      </c>
      <c r="D394" s="657"/>
      <c r="E394" s="657"/>
      <c r="F394" s="657"/>
      <c r="G394" s="657"/>
      <c r="H394" s="657"/>
      <c r="I394" s="657"/>
      <c r="J394" s="679"/>
      <c r="K394" s="77"/>
      <c r="L394" s="76"/>
      <c r="M394" s="76"/>
      <c r="N394" s="76"/>
      <c r="O394" s="76"/>
      <c r="P394" s="76"/>
      <c r="Q394" s="76"/>
    </row>
    <row r="395" spans="2:17" ht="20.100000000000001" customHeight="1">
      <c r="B395" s="677"/>
      <c r="C395" s="678" t="s">
        <v>1097</v>
      </c>
      <c r="D395" s="657"/>
      <c r="E395" s="657"/>
      <c r="F395" s="657"/>
      <c r="G395" s="657"/>
      <c r="H395" s="657"/>
      <c r="I395" s="657"/>
      <c r="J395" s="679"/>
      <c r="K395" s="77"/>
      <c r="L395" s="76"/>
      <c r="M395" s="76"/>
      <c r="N395" s="76"/>
      <c r="O395" s="76"/>
      <c r="P395" s="76"/>
      <c r="Q395" s="76"/>
    </row>
    <row r="396" spans="2:17" ht="20.100000000000001" customHeight="1">
      <c r="B396" s="677"/>
      <c r="C396" s="678" t="s">
        <v>1098</v>
      </c>
      <c r="D396" s="657"/>
      <c r="E396" s="657"/>
      <c r="F396" s="657"/>
      <c r="G396" s="657"/>
      <c r="H396" s="657"/>
      <c r="I396" s="657"/>
      <c r="J396" s="679"/>
      <c r="K396" s="77"/>
      <c r="L396" s="76"/>
      <c r="M396" s="76"/>
      <c r="N396" s="76"/>
      <c r="O396" s="76"/>
      <c r="P396" s="76"/>
      <c r="Q396" s="76"/>
    </row>
    <row r="397" spans="2:17" ht="20.100000000000001" customHeight="1">
      <c r="B397" s="6301" t="s">
        <v>1099</v>
      </c>
      <c r="C397" s="6302"/>
      <c r="D397" s="6302"/>
      <c r="E397" s="6302"/>
      <c r="F397" s="6302"/>
      <c r="G397" s="6302"/>
      <c r="H397" s="6302"/>
      <c r="I397" s="6302"/>
      <c r="J397" s="6303"/>
      <c r="K397" s="77"/>
      <c r="L397" s="76"/>
      <c r="M397" s="76"/>
      <c r="N397" s="76"/>
      <c r="O397" s="76"/>
      <c r="P397" s="76"/>
      <c r="Q397" s="76"/>
    </row>
    <row r="398" spans="2:17" ht="20.100000000000001" customHeight="1">
      <c r="B398" s="6301"/>
      <c r="C398" s="6302"/>
      <c r="D398" s="6302"/>
      <c r="E398" s="6302"/>
      <c r="F398" s="6302"/>
      <c r="G398" s="6302"/>
      <c r="H398" s="6302"/>
      <c r="I398" s="6302"/>
      <c r="J398" s="6303"/>
      <c r="K398" s="77"/>
      <c r="L398" s="76"/>
      <c r="M398" s="76"/>
      <c r="N398" s="76"/>
      <c r="O398" s="76"/>
      <c r="P398" s="76"/>
      <c r="Q398" s="76"/>
    </row>
    <row r="399" spans="2:17" ht="20.100000000000001" customHeight="1">
      <c r="B399" s="682" t="s">
        <v>1100</v>
      </c>
      <c r="C399" s="446"/>
      <c r="D399" s="446"/>
      <c r="E399" s="446"/>
      <c r="F399" s="446"/>
      <c r="G399" s="446"/>
      <c r="H399" s="446"/>
      <c r="I399" s="446"/>
      <c r="J399" s="554"/>
      <c r="K399" s="77"/>
      <c r="L399" s="76"/>
      <c r="M399" s="76"/>
      <c r="N399" s="76"/>
      <c r="O399" s="76"/>
      <c r="P399" s="76"/>
      <c r="Q399" s="76"/>
    </row>
    <row r="400" spans="2:17" ht="20.100000000000001" customHeight="1" thickBot="1">
      <c r="B400" s="479"/>
      <c r="C400" s="480"/>
      <c r="D400" s="480"/>
      <c r="E400" s="480"/>
      <c r="F400" s="480"/>
      <c r="G400" s="480"/>
      <c r="H400" s="480"/>
      <c r="I400" s="480"/>
      <c r="J400" s="481"/>
      <c r="K400" s="77"/>
      <c r="L400" s="76"/>
      <c r="M400" s="76"/>
      <c r="N400" s="76"/>
      <c r="O400" s="76"/>
      <c r="P400" s="76"/>
      <c r="Q400" s="76"/>
    </row>
    <row r="401" spans="1:17" ht="20.100000000000001" customHeight="1">
      <c r="B401" s="77"/>
      <c r="C401" s="77"/>
      <c r="D401" s="77"/>
      <c r="E401" s="431"/>
      <c r="F401" s="431"/>
      <c r="G401" s="77"/>
      <c r="H401" s="77"/>
      <c r="I401" s="77"/>
      <c r="J401" s="77"/>
      <c r="K401" s="77"/>
      <c r="L401" s="76"/>
      <c r="M401" s="76"/>
      <c r="N401" s="76"/>
      <c r="O401" s="76"/>
      <c r="P401" s="76"/>
      <c r="Q401" s="76"/>
    </row>
    <row r="402" spans="1:17">
      <c r="A402" s="428"/>
      <c r="B402" s="429"/>
      <c r="C402" s="430"/>
      <c r="D402" s="430"/>
      <c r="E402" s="430"/>
      <c r="F402" s="430"/>
      <c r="G402" s="430"/>
      <c r="H402" s="430"/>
      <c r="I402" s="430"/>
      <c r="J402" s="429"/>
      <c r="K402" s="429"/>
      <c r="L402" s="429"/>
      <c r="M402" s="428"/>
      <c r="N402" s="428"/>
      <c r="O402" s="428"/>
      <c r="P402" s="428"/>
      <c r="Q402" s="428"/>
    </row>
    <row r="403" spans="1:17" ht="20.100000000000001" customHeight="1">
      <c r="B403" s="77"/>
      <c r="C403" s="77"/>
      <c r="D403" s="77"/>
      <c r="E403" s="431"/>
      <c r="F403" s="431"/>
      <c r="G403" s="77"/>
      <c r="H403" s="77"/>
      <c r="I403" s="77"/>
      <c r="J403" s="77"/>
      <c r="K403" s="77"/>
      <c r="L403" s="76"/>
      <c r="M403" s="76"/>
      <c r="N403" s="76"/>
      <c r="O403" s="76"/>
      <c r="P403" s="76"/>
      <c r="Q403" s="76"/>
    </row>
    <row r="404" spans="1:17" ht="15.75" thickBot="1">
      <c r="A404" s="76"/>
      <c r="B404" s="90"/>
      <c r="C404" s="99"/>
      <c r="D404" s="99"/>
      <c r="E404" s="99"/>
      <c r="F404" s="99"/>
      <c r="G404" s="99"/>
      <c r="H404" s="99"/>
      <c r="I404" s="99"/>
      <c r="J404" s="90"/>
      <c r="K404" s="90"/>
      <c r="L404" s="90"/>
      <c r="M404" s="76"/>
      <c r="N404" s="76"/>
      <c r="O404" s="76"/>
      <c r="P404" s="76"/>
      <c r="Q404" s="76"/>
    </row>
    <row r="405" spans="1:17" ht="15.75">
      <c r="A405" s="76"/>
      <c r="B405" s="6304" t="s">
        <v>1101</v>
      </c>
      <c r="C405" s="6305"/>
      <c r="D405" s="6305"/>
      <c r="E405" s="6305"/>
      <c r="F405" s="6305"/>
      <c r="G405" s="6306"/>
      <c r="H405" s="99"/>
      <c r="I405" s="6304" t="s">
        <v>1101</v>
      </c>
      <c r="J405" s="6305"/>
      <c r="K405" s="6305"/>
      <c r="L405" s="6305"/>
      <c r="M405" s="6305"/>
      <c r="N405" s="6306"/>
      <c r="O405" s="76"/>
      <c r="P405" s="76"/>
      <c r="Q405" s="76"/>
    </row>
    <row r="406" spans="1:17">
      <c r="A406" s="76"/>
      <c r="B406" s="6290" t="s">
        <v>308</v>
      </c>
      <c r="C406" s="6291"/>
      <c r="D406" s="683" t="s">
        <v>1102</v>
      </c>
      <c r="E406" s="684" t="s">
        <v>1103</v>
      </c>
      <c r="F406" s="6292" t="s">
        <v>31</v>
      </c>
      <c r="G406" s="6293"/>
      <c r="H406" s="99"/>
      <c r="I406" s="6290" t="s">
        <v>308</v>
      </c>
      <c r="J406" s="6291"/>
      <c r="K406" s="683" t="s">
        <v>1102</v>
      </c>
      <c r="L406" s="684" t="s">
        <v>1103</v>
      </c>
      <c r="M406" s="6292" t="s">
        <v>31</v>
      </c>
      <c r="N406" s="6293"/>
      <c r="O406" s="76"/>
      <c r="P406" s="76"/>
      <c r="Q406" s="76"/>
    </row>
    <row r="407" spans="1:17">
      <c r="A407" s="76"/>
      <c r="B407" s="6294">
        <v>20</v>
      </c>
      <c r="C407" s="6296">
        <f>B407/100</f>
        <v>0.2</v>
      </c>
      <c r="D407" s="685" t="s">
        <v>587</v>
      </c>
      <c r="E407" s="686">
        <v>1</v>
      </c>
      <c r="F407" s="687">
        <f>(B407*E407)*10</f>
        <v>200</v>
      </c>
      <c r="G407" s="688">
        <f>F407/1000</f>
        <v>0.2</v>
      </c>
      <c r="H407" s="99"/>
      <c r="I407" s="6298">
        <v>10</v>
      </c>
      <c r="J407" s="6296">
        <f>I407/10</f>
        <v>1</v>
      </c>
      <c r="K407" s="685" t="s">
        <v>587</v>
      </c>
      <c r="L407" s="686">
        <v>1</v>
      </c>
      <c r="M407" s="687">
        <f>(I407*L407)*100</f>
        <v>1000</v>
      </c>
      <c r="N407" s="688">
        <f>M407/1000</f>
        <v>1</v>
      </c>
      <c r="O407" s="76"/>
      <c r="P407" s="76"/>
      <c r="Q407" s="76"/>
    </row>
    <row r="408" spans="1:17">
      <c r="A408" s="76"/>
      <c r="B408" s="6294"/>
      <c r="C408" s="6296"/>
      <c r="D408" s="685" t="s">
        <v>374</v>
      </c>
      <c r="E408" s="686">
        <v>1.03</v>
      </c>
      <c r="F408" s="687">
        <f>(B407*E408)*10</f>
        <v>206</v>
      </c>
      <c r="G408" s="688">
        <f>F408/1000</f>
        <v>0.20599999999999999</v>
      </c>
      <c r="H408" s="99"/>
      <c r="I408" s="6298"/>
      <c r="J408" s="6296"/>
      <c r="K408" s="685" t="s">
        <v>374</v>
      </c>
      <c r="L408" s="686">
        <v>1.03</v>
      </c>
      <c r="M408" s="687">
        <f>(I407*L408)*100</f>
        <v>1030</v>
      </c>
      <c r="N408" s="688">
        <f>M408/1000</f>
        <v>1.03</v>
      </c>
      <c r="O408" s="76"/>
      <c r="P408" s="76"/>
      <c r="Q408" s="76"/>
    </row>
    <row r="409" spans="1:17">
      <c r="A409" s="76"/>
      <c r="B409" s="6294"/>
      <c r="C409" s="6296"/>
      <c r="D409" s="685" t="s">
        <v>1104</v>
      </c>
      <c r="E409" s="686">
        <v>1.0149999999999999</v>
      </c>
      <c r="F409" s="687">
        <f>(E409*B407)*10</f>
        <v>202.99999999999997</v>
      </c>
      <c r="G409" s="688">
        <f>F409/1000</f>
        <v>0.20299999999999996</v>
      </c>
      <c r="H409" s="99"/>
      <c r="I409" s="6298"/>
      <c r="J409" s="6296"/>
      <c r="K409" s="685" t="s">
        <v>1104</v>
      </c>
      <c r="L409" s="686">
        <v>1.0149999999999999</v>
      </c>
      <c r="M409" s="687">
        <f>(L409*I407)*100</f>
        <v>1014.9999999999999</v>
      </c>
      <c r="N409" s="688">
        <f>M409/1000</f>
        <v>1.0149999999999999</v>
      </c>
      <c r="O409" s="76"/>
      <c r="P409" s="76"/>
      <c r="Q409" s="76"/>
    </row>
    <row r="410" spans="1:17">
      <c r="A410" s="76"/>
      <c r="B410" s="6294"/>
      <c r="C410" s="6296"/>
      <c r="D410" s="685" t="s">
        <v>1105</v>
      </c>
      <c r="E410" s="686">
        <v>0.92</v>
      </c>
      <c r="F410" s="687">
        <f>(E410*B407)*10</f>
        <v>184.00000000000003</v>
      </c>
      <c r="G410" s="688">
        <f>F410/1000</f>
        <v>0.18400000000000002</v>
      </c>
      <c r="H410" s="99"/>
      <c r="I410" s="6298"/>
      <c r="J410" s="6296"/>
      <c r="K410" s="685" t="s">
        <v>1105</v>
      </c>
      <c r="L410" s="686">
        <v>0.92</v>
      </c>
      <c r="M410" s="687">
        <f>(L410*I407)*100</f>
        <v>920.00000000000011</v>
      </c>
      <c r="N410" s="688">
        <f>M410/1000</f>
        <v>0.92000000000000015</v>
      </c>
      <c r="O410" s="76"/>
      <c r="P410" s="76"/>
      <c r="Q410" s="76"/>
    </row>
    <row r="411" spans="1:17" ht="15.75" thickBot="1">
      <c r="A411" s="76"/>
      <c r="B411" s="6295"/>
      <c r="C411" s="6297"/>
      <c r="D411" s="689" t="s">
        <v>1106</v>
      </c>
      <c r="E411" s="690">
        <v>0.8</v>
      </c>
      <c r="F411" s="691">
        <f>(E411*B407)*10</f>
        <v>160</v>
      </c>
      <c r="G411" s="692">
        <f>F411/1000</f>
        <v>0.16</v>
      </c>
      <c r="H411" s="99"/>
      <c r="I411" s="6299"/>
      <c r="J411" s="6297"/>
      <c r="K411" s="689" t="s">
        <v>1106</v>
      </c>
      <c r="L411" s="690">
        <v>0.8</v>
      </c>
      <c r="M411" s="691">
        <f>(L411*I407)*100</f>
        <v>800</v>
      </c>
      <c r="N411" s="692">
        <f>M411/1000</f>
        <v>0.8</v>
      </c>
      <c r="O411" s="76"/>
      <c r="P411" s="76"/>
      <c r="Q411" s="76"/>
    </row>
    <row r="412" spans="1:17">
      <c r="A412" s="76"/>
      <c r="B412" s="90"/>
      <c r="C412" s="99"/>
      <c r="D412" s="99"/>
      <c r="E412" s="99"/>
      <c r="F412" s="99"/>
      <c r="G412" s="99"/>
      <c r="H412" s="99"/>
      <c r="I412" s="99"/>
      <c r="J412" s="90"/>
      <c r="K412" s="90"/>
      <c r="L412" s="90"/>
      <c r="M412" s="76"/>
      <c r="N412" s="76"/>
      <c r="O412" s="76"/>
      <c r="P412" s="76"/>
      <c r="Q412" s="76"/>
    </row>
    <row r="413" spans="1:17">
      <c r="A413" s="76"/>
      <c r="B413" s="90"/>
      <c r="C413" s="99"/>
      <c r="D413" s="99"/>
      <c r="E413" s="99"/>
      <c r="F413" s="99"/>
      <c r="G413" s="99"/>
      <c r="H413" s="99"/>
      <c r="I413" s="99"/>
      <c r="J413" s="90"/>
      <c r="K413" s="90"/>
      <c r="L413" s="90"/>
      <c r="M413" s="76"/>
      <c r="N413" s="76"/>
      <c r="O413" s="76"/>
      <c r="P413" s="76"/>
      <c r="Q413" s="76"/>
    </row>
    <row r="414" spans="1:17">
      <c r="A414" s="76"/>
      <c r="B414" s="90"/>
      <c r="C414" s="99"/>
      <c r="D414" s="99"/>
      <c r="E414" s="99"/>
      <c r="F414" s="99"/>
      <c r="G414" s="99"/>
      <c r="H414" s="99"/>
      <c r="I414" s="99"/>
      <c r="J414" s="90"/>
      <c r="K414" s="90"/>
      <c r="L414" s="90"/>
      <c r="M414" s="76"/>
      <c r="N414" s="76"/>
      <c r="O414" s="76"/>
      <c r="P414" s="76"/>
      <c r="Q414" s="76"/>
    </row>
    <row r="415" spans="1:17" ht="15.75" thickBot="1">
      <c r="A415" s="76"/>
      <c r="B415" s="90"/>
      <c r="C415" s="99"/>
      <c r="D415" s="99"/>
      <c r="E415" s="99"/>
      <c r="F415" s="99"/>
      <c r="G415" s="99"/>
      <c r="H415" s="99"/>
      <c r="I415" s="99"/>
      <c r="J415" s="90"/>
      <c r="K415" s="90"/>
      <c r="L415" s="90"/>
      <c r="M415" s="76"/>
      <c r="N415" s="76"/>
      <c r="O415" s="76"/>
      <c r="P415" s="76"/>
      <c r="Q415" s="76"/>
    </row>
    <row r="416" spans="1:17">
      <c r="A416" s="76"/>
      <c r="B416" s="90"/>
      <c r="C416" s="99"/>
      <c r="D416" s="99"/>
      <c r="E416" s="99"/>
      <c r="F416" s="6323" t="s">
        <v>1107</v>
      </c>
      <c r="G416" s="6324"/>
      <c r="H416" s="6324"/>
      <c r="I416" s="6325"/>
      <c r="J416" s="90"/>
      <c r="K416" s="6323" t="s">
        <v>1107</v>
      </c>
      <c r="L416" s="6324"/>
      <c r="M416" s="6324"/>
      <c r="N416" s="6325"/>
      <c r="O416" s="76"/>
      <c r="P416" s="76"/>
    </row>
    <row r="417" spans="1:17" ht="15.75" thickBot="1">
      <c r="A417" s="76"/>
      <c r="B417" s="90"/>
      <c r="C417" s="90"/>
      <c r="D417" s="90"/>
      <c r="E417" s="90"/>
      <c r="F417" s="6326"/>
      <c r="G417" s="6327"/>
      <c r="H417" s="6327"/>
      <c r="I417" s="6328"/>
      <c r="J417" s="77"/>
      <c r="K417" s="6326"/>
      <c r="L417" s="6327"/>
      <c r="M417" s="6327"/>
      <c r="N417" s="6328"/>
      <c r="O417" s="76"/>
      <c r="P417" s="76"/>
    </row>
    <row r="418" spans="1:17" ht="19.5" customHeight="1" thickBot="1">
      <c r="A418" s="76"/>
      <c r="B418" s="90"/>
      <c r="C418" s="90"/>
      <c r="D418" s="90"/>
      <c r="E418" s="90"/>
      <c r="F418" s="693" t="s">
        <v>19</v>
      </c>
      <c r="G418" s="694" t="s">
        <v>76</v>
      </c>
      <c r="H418" s="694" t="s">
        <v>77</v>
      </c>
      <c r="I418" s="695" t="s">
        <v>78</v>
      </c>
      <c r="J418" s="77"/>
      <c r="K418" s="6329" t="s">
        <v>1108</v>
      </c>
      <c r="L418" s="6330"/>
      <c r="M418" s="6330"/>
      <c r="N418" s="6331"/>
      <c r="O418" s="76"/>
      <c r="P418" s="76"/>
    </row>
    <row r="419" spans="1:17" ht="15.75" customHeight="1">
      <c r="A419" s="76"/>
      <c r="B419" s="90"/>
      <c r="C419" s="90"/>
      <c r="D419" s="90"/>
      <c r="E419" s="90"/>
      <c r="F419" s="6332" t="s">
        <v>102</v>
      </c>
      <c r="G419" s="6333"/>
      <c r="H419" s="6333"/>
      <c r="I419" s="6334"/>
      <c r="J419" s="77"/>
      <c r="K419" s="6335" t="s">
        <v>70</v>
      </c>
      <c r="L419" s="6336"/>
      <c r="M419" s="6336"/>
      <c r="N419" s="6337"/>
      <c r="O419" s="76"/>
      <c r="P419" s="76"/>
    </row>
    <row r="420" spans="1:17" ht="18.75" customHeight="1">
      <c r="A420" s="76"/>
      <c r="B420" s="90"/>
      <c r="C420" s="90"/>
      <c r="D420" s="90"/>
      <c r="E420" s="90"/>
      <c r="F420" s="696" t="s">
        <v>79</v>
      </c>
      <c r="G420" s="697" t="s">
        <v>80</v>
      </c>
      <c r="H420" s="697" t="s">
        <v>81</v>
      </c>
      <c r="I420" s="698" t="s">
        <v>82</v>
      </c>
      <c r="J420" s="77"/>
      <c r="K420" s="6338" t="s">
        <v>72</v>
      </c>
      <c r="L420" s="6340" t="s">
        <v>73</v>
      </c>
      <c r="M420" s="6340" t="s">
        <v>74</v>
      </c>
      <c r="N420" s="6342" t="s">
        <v>75</v>
      </c>
      <c r="O420" s="76"/>
      <c r="P420" s="76"/>
    </row>
    <row r="421" spans="1:17" ht="15.75" customHeight="1">
      <c r="A421" s="76"/>
      <c r="B421" s="90"/>
      <c r="C421" s="90"/>
      <c r="D421" s="90"/>
      <c r="E421" s="90"/>
      <c r="F421" s="699">
        <v>1</v>
      </c>
      <c r="G421" s="700">
        <f>F421*10</f>
        <v>10</v>
      </c>
      <c r="H421" s="700">
        <f>G421*10</f>
        <v>100</v>
      </c>
      <c r="I421" s="701">
        <f>H421*10</f>
        <v>1000</v>
      </c>
      <c r="J421" s="77"/>
      <c r="K421" s="6339"/>
      <c r="L421" s="6341"/>
      <c r="M421" s="6341"/>
      <c r="N421" s="6343"/>
      <c r="O421" s="76"/>
      <c r="P421" s="76"/>
    </row>
    <row r="422" spans="1:17" ht="15.75" customHeight="1">
      <c r="A422" s="76"/>
      <c r="B422" s="90"/>
      <c r="C422" s="90"/>
      <c r="D422" s="90"/>
      <c r="E422" s="90"/>
      <c r="F422" s="702">
        <f>G422/10</f>
        <v>0.1</v>
      </c>
      <c r="G422" s="703">
        <v>1</v>
      </c>
      <c r="H422" s="700">
        <f>G422*10</f>
        <v>10</v>
      </c>
      <c r="I422" s="701">
        <f>G422*100</f>
        <v>100</v>
      </c>
      <c r="J422" s="77"/>
      <c r="K422" s="104" t="s">
        <v>83</v>
      </c>
      <c r="L422" s="105" t="s">
        <v>84</v>
      </c>
      <c r="M422" s="105" t="s">
        <v>85</v>
      </c>
      <c r="N422" s="106" t="s">
        <v>86</v>
      </c>
      <c r="O422" s="76"/>
      <c r="P422" s="76"/>
    </row>
    <row r="423" spans="1:17" ht="15.75" customHeight="1">
      <c r="A423" s="76"/>
      <c r="B423" s="90"/>
      <c r="C423" s="90"/>
      <c r="D423" s="90"/>
      <c r="E423" s="90"/>
      <c r="F423" s="702">
        <f t="shared" ref="F423:G423" si="1">G423/10</f>
        <v>0.01</v>
      </c>
      <c r="G423" s="700">
        <f t="shared" si="1"/>
        <v>0.1</v>
      </c>
      <c r="H423" s="703">
        <v>1</v>
      </c>
      <c r="I423" s="701">
        <f>G423*100</f>
        <v>10</v>
      </c>
      <c r="J423" s="77"/>
      <c r="K423" s="104" t="s">
        <v>88</v>
      </c>
      <c r="L423" s="105" t="s">
        <v>89</v>
      </c>
      <c r="M423" s="105" t="s">
        <v>90</v>
      </c>
      <c r="N423" s="106" t="s">
        <v>91</v>
      </c>
      <c r="O423" s="76"/>
      <c r="P423" s="76"/>
    </row>
    <row r="424" spans="1:17" ht="15.75" customHeight="1">
      <c r="A424" s="76"/>
      <c r="B424" s="90"/>
      <c r="C424" s="90"/>
      <c r="D424" s="90"/>
      <c r="E424" s="90"/>
      <c r="F424" s="704">
        <f>I424/1000</f>
        <v>1E-3</v>
      </c>
      <c r="G424" s="705">
        <f>I424/100</f>
        <v>0.01</v>
      </c>
      <c r="H424" s="705">
        <f>I424/10</f>
        <v>0.1</v>
      </c>
      <c r="I424" s="706">
        <v>1</v>
      </c>
      <c r="J424" s="77"/>
      <c r="K424" s="104" t="s">
        <v>92</v>
      </c>
      <c r="L424" s="105" t="s">
        <v>93</v>
      </c>
      <c r="M424" s="105" t="s">
        <v>94</v>
      </c>
      <c r="N424" s="106" t="s">
        <v>95</v>
      </c>
      <c r="O424" s="76"/>
      <c r="P424" s="76"/>
    </row>
    <row r="425" spans="1:17" ht="15" customHeight="1">
      <c r="A425" s="76"/>
      <c r="B425" s="90"/>
      <c r="C425" s="90"/>
      <c r="D425" s="90"/>
      <c r="E425" s="90"/>
      <c r="F425" s="6329" t="s">
        <v>1108</v>
      </c>
      <c r="G425" s="6330"/>
      <c r="H425" s="6330"/>
      <c r="I425" s="6331"/>
      <c r="J425" s="77"/>
      <c r="K425" s="707" t="s">
        <v>96</v>
      </c>
      <c r="L425" s="708" t="s">
        <v>97</v>
      </c>
      <c r="M425" s="708" t="s">
        <v>98</v>
      </c>
      <c r="N425" s="709" t="s">
        <v>99</v>
      </c>
      <c r="O425" s="76"/>
      <c r="P425" s="76"/>
    </row>
    <row r="426" spans="1:17" ht="16.5" thickBot="1">
      <c r="A426" s="76"/>
      <c r="B426" s="90"/>
      <c r="C426" s="90"/>
      <c r="D426" s="90"/>
      <c r="E426" s="90"/>
      <c r="F426" s="6307" t="s">
        <v>100</v>
      </c>
      <c r="G426" s="6308"/>
      <c r="H426" s="6308"/>
      <c r="I426" s="6309"/>
      <c r="J426" s="77"/>
      <c r="K426" s="6307" t="s">
        <v>100</v>
      </c>
      <c r="L426" s="6308"/>
      <c r="M426" s="6308"/>
      <c r="N426" s="6309"/>
      <c r="O426" s="76"/>
      <c r="P426" s="76"/>
    </row>
    <row r="427" spans="1:17">
      <c r="A427" s="76"/>
      <c r="B427" s="90"/>
      <c r="C427" s="90"/>
      <c r="D427" s="90"/>
      <c r="F427" s="76"/>
      <c r="G427" s="76"/>
      <c r="H427" s="76"/>
      <c r="I427" s="76"/>
      <c r="J427" s="76"/>
      <c r="K427" s="76"/>
      <c r="L427" s="76"/>
      <c r="M427" s="76"/>
      <c r="N427" s="76"/>
      <c r="O427" s="76"/>
      <c r="P427" s="76"/>
    </row>
    <row r="428" spans="1:17">
      <c r="A428" s="76"/>
      <c r="B428" s="90"/>
      <c r="C428" s="90"/>
      <c r="D428" s="90"/>
      <c r="E428" s="77"/>
      <c r="F428" s="76"/>
      <c r="G428" s="76"/>
      <c r="H428" s="76"/>
      <c r="I428" s="76"/>
      <c r="J428" s="76"/>
      <c r="K428" s="76"/>
      <c r="L428" s="76"/>
      <c r="M428" s="76"/>
      <c r="N428" s="76"/>
      <c r="O428" s="76"/>
      <c r="P428" s="76"/>
    </row>
    <row r="429" spans="1:17" ht="21" customHeight="1">
      <c r="A429" s="76"/>
      <c r="B429" s="433" t="s">
        <v>778</v>
      </c>
      <c r="C429" s="710" t="s">
        <v>60</v>
      </c>
      <c r="D429" s="90"/>
      <c r="E429" s="77"/>
      <c r="F429" s="76"/>
      <c r="G429" s="76"/>
      <c r="H429" s="76"/>
      <c r="I429" s="76"/>
      <c r="J429" s="76"/>
      <c r="K429" s="6310" t="s">
        <v>1109</v>
      </c>
      <c r="L429" s="6311"/>
      <c r="M429" s="6312"/>
      <c r="N429" s="76"/>
      <c r="O429" s="76"/>
      <c r="P429" s="76"/>
    </row>
    <row r="430" spans="1:17" ht="21">
      <c r="A430" s="76"/>
      <c r="B430" s="431"/>
      <c r="C430" s="711"/>
      <c r="D430" s="90"/>
      <c r="E430" s="77"/>
      <c r="F430" s="76"/>
      <c r="G430" s="76"/>
      <c r="H430" s="76"/>
      <c r="I430" s="76"/>
      <c r="J430" s="76"/>
      <c r="K430" s="712" t="s">
        <v>1110</v>
      </c>
      <c r="L430" s="713" t="s">
        <v>1111</v>
      </c>
      <c r="M430" s="714" t="s">
        <v>1112</v>
      </c>
      <c r="N430" s="76"/>
      <c r="O430" s="76"/>
      <c r="P430" s="76"/>
      <c r="Q430" s="76"/>
    </row>
    <row r="431" spans="1:17" ht="21">
      <c r="A431" s="76"/>
      <c r="B431" s="431" t="s">
        <v>61</v>
      </c>
      <c r="C431" s="715"/>
      <c r="D431" s="90"/>
      <c r="E431" s="77"/>
      <c r="F431" s="76"/>
      <c r="G431" s="76"/>
      <c r="H431" s="76"/>
      <c r="I431" s="76"/>
      <c r="J431" s="76"/>
      <c r="K431" s="716">
        <v>4.1666666666666664E-2</v>
      </c>
      <c r="L431" s="717">
        <v>60</v>
      </c>
      <c r="M431" s="718">
        <v>100</v>
      </c>
      <c r="N431" s="76"/>
      <c r="O431" s="76"/>
      <c r="P431" s="76"/>
      <c r="Q431" s="76"/>
    </row>
    <row r="432" spans="1:17" ht="21">
      <c r="A432" s="76"/>
      <c r="B432" s="431" t="s">
        <v>62</v>
      </c>
      <c r="C432" s="715"/>
      <c r="D432" s="90"/>
      <c r="E432" s="77"/>
      <c r="F432" s="76"/>
      <c r="G432" s="76"/>
      <c r="H432" s="76"/>
      <c r="I432" s="76"/>
      <c r="J432" s="76"/>
      <c r="K432" s="719">
        <v>4.1666666666666664E-2</v>
      </c>
      <c r="L432" s="720">
        <f>(L431/K431)*K432</f>
        <v>60</v>
      </c>
      <c r="M432" s="721">
        <f>(M431/K431)*K432</f>
        <v>100</v>
      </c>
      <c r="N432" s="76"/>
      <c r="O432" s="76"/>
      <c r="P432" s="76"/>
      <c r="Q432" s="76"/>
    </row>
    <row r="433" spans="1:17" ht="21">
      <c r="A433" s="76"/>
      <c r="B433" s="433" t="s">
        <v>778</v>
      </c>
      <c r="C433" s="710" t="s">
        <v>63</v>
      </c>
      <c r="D433" s="90"/>
      <c r="F433" s="76"/>
      <c r="G433" s="76"/>
      <c r="H433" s="76"/>
      <c r="I433" s="76"/>
      <c r="J433" s="76"/>
      <c r="K433" s="722">
        <f>(K431/L431)*L433</f>
        <v>6.2499999999999993E-2</v>
      </c>
      <c r="L433" s="723">
        <v>90</v>
      </c>
      <c r="M433" s="724">
        <f>(M431/L431)*L433</f>
        <v>150</v>
      </c>
      <c r="N433" s="76"/>
      <c r="O433" s="76"/>
      <c r="P433" s="76"/>
      <c r="Q433" s="76"/>
    </row>
    <row r="434" spans="1:17" ht="15.75">
      <c r="A434" s="76"/>
      <c r="B434" s="90"/>
      <c r="C434" s="90"/>
      <c r="D434" s="90"/>
      <c r="F434" s="76"/>
      <c r="G434" s="76"/>
      <c r="H434" s="76"/>
      <c r="I434" s="76"/>
      <c r="J434" s="76"/>
      <c r="K434" s="725">
        <f>(K431/M431)*M434</f>
        <v>1.6666666666666666E-2</v>
      </c>
      <c r="L434" s="726">
        <f>(L431/M431)*M434</f>
        <v>24</v>
      </c>
      <c r="M434" s="727">
        <v>40</v>
      </c>
      <c r="N434" s="76"/>
      <c r="O434" s="76"/>
      <c r="P434" s="76"/>
      <c r="Q434" s="76"/>
    </row>
    <row r="435" spans="1:17">
      <c r="A435" s="76"/>
      <c r="B435" s="90"/>
      <c r="C435" s="90"/>
      <c r="D435" s="90"/>
      <c r="E435" s="90"/>
      <c r="F435" s="90"/>
      <c r="G435" s="90"/>
      <c r="H435" s="76"/>
      <c r="I435" s="76"/>
      <c r="J435" s="76"/>
      <c r="K435" s="76"/>
      <c r="L435" s="76"/>
      <c r="M435" s="76"/>
      <c r="N435" s="76"/>
      <c r="O435" s="76"/>
      <c r="P435" s="76"/>
      <c r="Q435" s="76"/>
    </row>
    <row r="436" spans="1:17">
      <c r="A436" s="428"/>
      <c r="B436" s="429"/>
      <c r="C436" s="430"/>
      <c r="D436" s="430"/>
      <c r="E436" s="430"/>
      <c r="F436" s="430"/>
      <c r="G436" s="430"/>
      <c r="H436" s="430"/>
      <c r="I436" s="430"/>
      <c r="J436" s="429"/>
      <c r="K436" s="429"/>
      <c r="L436" s="429"/>
      <c r="M436" s="428"/>
      <c r="N436" s="428"/>
      <c r="O436" s="428"/>
      <c r="P436" s="428"/>
      <c r="Q436" s="428"/>
    </row>
    <row r="437" spans="1:17" ht="15.75" thickBot="1">
      <c r="A437" s="76"/>
      <c r="B437" s="90"/>
      <c r="C437" s="90"/>
      <c r="D437" s="90"/>
      <c r="E437" s="90"/>
      <c r="F437" s="90"/>
      <c r="G437" s="90"/>
      <c r="H437" s="76"/>
      <c r="I437" s="76"/>
      <c r="J437" s="76"/>
      <c r="K437" s="76"/>
      <c r="L437" s="76"/>
      <c r="M437" s="76"/>
      <c r="N437" s="76"/>
      <c r="O437" s="76"/>
      <c r="P437" s="76"/>
      <c r="Q437" s="76"/>
    </row>
    <row r="438" spans="1:17">
      <c r="A438" s="76"/>
      <c r="B438" s="6313" t="s">
        <v>101</v>
      </c>
      <c r="C438" s="6314"/>
      <c r="D438" s="6314"/>
      <c r="E438" s="6314"/>
      <c r="F438" s="6314"/>
      <c r="G438" s="6315"/>
      <c r="H438" s="76"/>
      <c r="I438" s="6317" t="s">
        <v>114</v>
      </c>
      <c r="J438" s="5733"/>
      <c r="K438" s="5736" t="s">
        <v>115</v>
      </c>
      <c r="L438" s="5736"/>
      <c r="M438" s="5756" t="s">
        <v>116</v>
      </c>
      <c r="N438" s="6322" t="s">
        <v>117</v>
      </c>
      <c r="O438" s="76"/>
      <c r="P438" s="76"/>
      <c r="Q438" s="76"/>
    </row>
    <row r="439" spans="1:17">
      <c r="A439" s="76"/>
      <c r="B439" s="5747"/>
      <c r="C439" s="6316"/>
      <c r="D439" s="6316"/>
      <c r="E439" s="6316"/>
      <c r="F439" s="6316"/>
      <c r="G439" s="5749"/>
      <c r="H439" s="76"/>
      <c r="I439" s="6318"/>
      <c r="J439" s="6319"/>
      <c r="K439" s="6320"/>
      <c r="L439" s="6320"/>
      <c r="M439" s="6321"/>
      <c r="N439" s="5759"/>
      <c r="O439" s="76"/>
      <c r="P439" s="76"/>
      <c r="Q439" s="76"/>
    </row>
    <row r="440" spans="1:17" ht="15.75" customHeight="1">
      <c r="A440" s="76"/>
      <c r="B440" s="6344" t="s">
        <v>103</v>
      </c>
      <c r="C440" s="6345"/>
      <c r="D440" s="6345"/>
      <c r="E440" s="6345"/>
      <c r="F440" s="6345"/>
      <c r="G440" s="6346"/>
      <c r="H440" s="76"/>
      <c r="I440" s="6347" t="s">
        <v>121</v>
      </c>
      <c r="J440" s="6348"/>
      <c r="K440" s="107" t="s">
        <v>122</v>
      </c>
      <c r="L440" s="107"/>
      <c r="M440" s="11"/>
      <c r="N440" s="108"/>
      <c r="O440" s="76"/>
      <c r="P440" s="76"/>
      <c r="Q440" s="76"/>
    </row>
    <row r="441" spans="1:17" ht="15.75" customHeight="1">
      <c r="A441" s="76"/>
      <c r="B441" s="6344"/>
      <c r="C441" s="6345"/>
      <c r="D441" s="6345"/>
      <c r="E441" s="6345"/>
      <c r="F441" s="6345"/>
      <c r="G441" s="6346"/>
      <c r="H441" s="76"/>
      <c r="I441" s="6349" t="s">
        <v>125</v>
      </c>
      <c r="J441" s="6350"/>
      <c r="K441" s="109" t="s">
        <v>126</v>
      </c>
      <c r="L441" s="109"/>
      <c r="M441" s="397" t="s">
        <v>127</v>
      </c>
      <c r="N441" s="110" t="s">
        <v>128</v>
      </c>
      <c r="O441" s="76"/>
      <c r="P441" s="76"/>
      <c r="Q441" s="76"/>
    </row>
    <row r="442" spans="1:17" ht="16.5" customHeight="1">
      <c r="A442" s="76"/>
      <c r="B442" s="395" t="s">
        <v>105</v>
      </c>
      <c r="C442" s="6351" t="s">
        <v>106</v>
      </c>
      <c r="D442" s="6351"/>
      <c r="E442" s="6351"/>
      <c r="F442" s="6351"/>
      <c r="G442" s="5731"/>
      <c r="H442" s="76"/>
      <c r="I442" s="6349" t="s">
        <v>129</v>
      </c>
      <c r="J442" s="6350"/>
      <c r="K442" s="109" t="s">
        <v>130</v>
      </c>
      <c r="L442" s="109"/>
      <c r="M442" s="397" t="s">
        <v>131</v>
      </c>
      <c r="N442" s="110" t="s">
        <v>132</v>
      </c>
      <c r="O442" s="76"/>
      <c r="P442" s="76"/>
      <c r="Q442" s="76"/>
    </row>
    <row r="443" spans="1:17">
      <c r="A443" s="76"/>
      <c r="B443" s="395" t="s">
        <v>105</v>
      </c>
      <c r="C443" s="6351" t="s">
        <v>107</v>
      </c>
      <c r="D443" s="6351"/>
      <c r="E443" s="6351"/>
      <c r="F443" s="6351"/>
      <c r="G443" s="5731"/>
      <c r="H443" s="76"/>
      <c r="I443" s="6349" t="s">
        <v>135</v>
      </c>
      <c r="J443" s="6350"/>
      <c r="K443" s="109" t="s">
        <v>136</v>
      </c>
      <c r="L443" s="109"/>
      <c r="M443" s="397" t="s">
        <v>137</v>
      </c>
      <c r="N443" s="110" t="s">
        <v>138</v>
      </c>
      <c r="O443" s="76"/>
      <c r="P443" s="76"/>
      <c r="Q443" s="76"/>
    </row>
    <row r="444" spans="1:17" ht="15.75" customHeight="1" thickBot="1">
      <c r="A444" s="76"/>
      <c r="B444" s="395" t="s">
        <v>105</v>
      </c>
      <c r="C444" s="6351" t="s">
        <v>108</v>
      </c>
      <c r="D444" s="6351"/>
      <c r="E444" s="6351"/>
      <c r="F444" s="6351"/>
      <c r="G444" s="5731"/>
      <c r="H444" s="76"/>
      <c r="I444" s="5768" t="s">
        <v>139</v>
      </c>
      <c r="J444" s="6359"/>
      <c r="K444" s="111" t="s">
        <v>140</v>
      </c>
      <c r="L444" s="111"/>
      <c r="M444" s="398" t="s">
        <v>141</v>
      </c>
      <c r="N444" s="112" t="s">
        <v>142</v>
      </c>
      <c r="O444" s="76"/>
      <c r="P444" s="76"/>
      <c r="Q444" s="76"/>
    </row>
    <row r="445" spans="1:17" ht="15.75" customHeight="1">
      <c r="A445" s="76"/>
      <c r="B445" s="395" t="s">
        <v>110</v>
      </c>
      <c r="C445" s="6351" t="s">
        <v>111</v>
      </c>
      <c r="D445" s="6351"/>
      <c r="E445" s="6351"/>
      <c r="F445" s="6351"/>
      <c r="G445" s="5731"/>
      <c r="H445" s="76"/>
      <c r="I445" s="76"/>
      <c r="J445" s="76"/>
      <c r="K445" s="76"/>
      <c r="L445" s="76"/>
      <c r="M445" s="76"/>
      <c r="N445" s="76"/>
      <c r="O445" s="76"/>
      <c r="P445" s="76"/>
      <c r="Q445" s="76"/>
    </row>
    <row r="446" spans="1:17" ht="15" customHeight="1">
      <c r="A446" s="76"/>
      <c r="B446" s="395" t="s">
        <v>112</v>
      </c>
      <c r="C446" s="6351" t="s">
        <v>113</v>
      </c>
      <c r="D446" s="6351"/>
      <c r="E446" s="6351"/>
      <c r="F446" s="6351"/>
      <c r="G446" s="5731"/>
      <c r="H446" s="90"/>
      <c r="I446" s="77"/>
      <c r="J446" s="77"/>
      <c r="K446" s="77"/>
      <c r="L446" s="77"/>
      <c r="M446" s="77"/>
      <c r="N446" s="77"/>
      <c r="O446" s="76"/>
      <c r="P446" s="76"/>
      <c r="Q446" s="76"/>
    </row>
    <row r="447" spans="1:17">
      <c r="A447" s="76"/>
      <c r="B447" s="395" t="s">
        <v>118</v>
      </c>
      <c r="C447" s="6351" t="s">
        <v>119</v>
      </c>
      <c r="D447" s="6351"/>
      <c r="E447" s="6351"/>
      <c r="F447" s="6351"/>
      <c r="G447" s="5731"/>
      <c r="H447" s="90"/>
      <c r="I447" s="77"/>
      <c r="J447" s="77"/>
      <c r="K447" s="77"/>
      <c r="L447" s="77"/>
      <c r="M447" s="77"/>
      <c r="N447" s="77"/>
      <c r="O447" s="76"/>
      <c r="P447" s="76"/>
      <c r="Q447" s="76"/>
    </row>
    <row r="448" spans="1:17">
      <c r="A448" s="76"/>
      <c r="B448" s="395" t="s">
        <v>118</v>
      </c>
      <c r="C448" s="6351" t="s">
        <v>120</v>
      </c>
      <c r="D448" s="6351"/>
      <c r="E448" s="6351"/>
      <c r="F448" s="6351"/>
      <c r="G448" s="5731"/>
      <c r="H448" s="90"/>
      <c r="I448" s="77"/>
      <c r="J448" s="77"/>
      <c r="K448" s="77"/>
      <c r="L448" s="77"/>
      <c r="M448" s="77"/>
      <c r="N448" s="77"/>
      <c r="O448" s="76"/>
      <c r="P448" s="76"/>
      <c r="Q448" s="76"/>
    </row>
    <row r="449" spans="1:17">
      <c r="A449" s="76"/>
      <c r="B449" s="5750" t="s">
        <v>123</v>
      </c>
      <c r="C449" s="6352" t="s">
        <v>124</v>
      </c>
      <c r="D449" s="6352"/>
      <c r="E449" s="6352"/>
      <c r="F449" s="6352"/>
      <c r="G449" s="5752"/>
      <c r="H449" s="90"/>
      <c r="I449" s="77"/>
      <c r="J449" s="77"/>
      <c r="K449" s="77"/>
      <c r="L449" s="77"/>
      <c r="M449" s="77"/>
      <c r="N449" s="77"/>
      <c r="O449" s="76"/>
      <c r="P449" s="76"/>
      <c r="Q449" s="76"/>
    </row>
    <row r="450" spans="1:17">
      <c r="A450" s="76"/>
      <c r="B450" s="5750"/>
      <c r="C450" s="6352"/>
      <c r="D450" s="6352"/>
      <c r="E450" s="6352"/>
      <c r="F450" s="6352"/>
      <c r="G450" s="5752"/>
      <c r="H450" s="90"/>
      <c r="I450" s="77"/>
      <c r="J450" s="77"/>
      <c r="K450" s="77"/>
      <c r="L450" s="77"/>
      <c r="M450" s="77"/>
      <c r="N450" s="77"/>
      <c r="O450" s="76"/>
      <c r="P450" s="76"/>
      <c r="Q450" s="76"/>
    </row>
    <row r="451" spans="1:17">
      <c r="A451" s="76"/>
      <c r="B451" s="5750" t="s">
        <v>133</v>
      </c>
      <c r="C451" s="6352" t="s">
        <v>134</v>
      </c>
      <c r="D451" s="6352"/>
      <c r="E451" s="6352"/>
      <c r="F451" s="6352"/>
      <c r="G451" s="5752"/>
      <c r="H451" s="90"/>
      <c r="I451" s="77"/>
      <c r="J451" s="77"/>
      <c r="K451" s="77"/>
      <c r="L451" s="77"/>
      <c r="M451" s="77"/>
      <c r="N451" s="77"/>
      <c r="O451" s="76"/>
      <c r="P451" s="76"/>
      <c r="Q451" s="76"/>
    </row>
    <row r="452" spans="1:17">
      <c r="A452" s="76"/>
      <c r="B452" s="5765"/>
      <c r="C452" s="5766"/>
      <c r="D452" s="5766"/>
      <c r="E452" s="5766"/>
      <c r="F452" s="5766"/>
      <c r="G452" s="5767"/>
      <c r="H452" s="90"/>
      <c r="I452" s="77"/>
      <c r="J452" s="77"/>
      <c r="K452" s="77"/>
      <c r="L452" s="77"/>
      <c r="M452" s="77"/>
      <c r="N452" s="77"/>
      <c r="O452" s="76"/>
      <c r="P452" s="76"/>
      <c r="Q452" s="76"/>
    </row>
    <row r="453" spans="1:17" ht="15.75" thickBot="1">
      <c r="A453" s="76"/>
      <c r="B453" s="396"/>
      <c r="C453" s="396"/>
      <c r="D453" s="396"/>
      <c r="E453" s="396"/>
      <c r="F453" s="396"/>
      <c r="G453" s="396"/>
      <c r="H453" s="90"/>
      <c r="I453" s="397"/>
      <c r="J453" s="397"/>
      <c r="K453" s="109"/>
      <c r="L453" s="109"/>
      <c r="M453" s="397"/>
      <c r="N453" s="397"/>
      <c r="O453" s="76"/>
      <c r="P453" s="76"/>
      <c r="Q453" s="76"/>
    </row>
    <row r="454" spans="1:17" ht="15.75">
      <c r="A454" s="1"/>
      <c r="B454" s="728" t="s">
        <v>1113</v>
      </c>
      <c r="C454" s="113"/>
      <c r="D454" s="113"/>
      <c r="E454" s="114"/>
      <c r="F454" s="76"/>
      <c r="G454" s="76"/>
      <c r="H454" s="115" t="s">
        <v>583</v>
      </c>
      <c r="I454" s="116"/>
      <c r="J454" s="117"/>
      <c r="K454" s="117"/>
      <c r="L454" s="117"/>
      <c r="M454" s="117"/>
      <c r="N454" s="118"/>
      <c r="O454" s="76"/>
      <c r="P454" s="76"/>
      <c r="Q454" s="76"/>
    </row>
    <row r="455" spans="1:17" ht="25.5">
      <c r="A455" s="1"/>
      <c r="B455" s="6353" t="s">
        <v>584</v>
      </c>
      <c r="C455" s="6354"/>
      <c r="D455" s="6357" t="s">
        <v>585</v>
      </c>
      <c r="E455" s="5794">
        <f>(B457*B460)+(C457*C460)+(D457*D460)+(E457*E460)</f>
        <v>228.85000000000002</v>
      </c>
      <c r="F455" s="76"/>
      <c r="G455" s="76"/>
      <c r="H455" s="119" t="s">
        <v>586</v>
      </c>
      <c r="I455" s="120" t="s">
        <v>587</v>
      </c>
      <c r="J455" s="120" t="s">
        <v>588</v>
      </c>
      <c r="K455" s="120" t="s">
        <v>589</v>
      </c>
      <c r="L455" s="120" t="s">
        <v>590</v>
      </c>
      <c r="M455" s="120" t="s">
        <v>591</v>
      </c>
      <c r="N455" s="121" t="s">
        <v>592</v>
      </c>
      <c r="O455" s="76"/>
      <c r="P455" s="76"/>
      <c r="Q455" s="76"/>
    </row>
    <row r="456" spans="1:17">
      <c r="A456" s="1"/>
      <c r="B456" s="6355"/>
      <c r="C456" s="6356"/>
      <c r="D456" s="6358"/>
      <c r="E456" s="5795"/>
      <c r="F456" s="76"/>
      <c r="G456" s="76"/>
      <c r="H456" s="6369">
        <v>0.12</v>
      </c>
      <c r="I456" s="6370">
        <v>1</v>
      </c>
      <c r="J456" s="6370">
        <v>0.11</v>
      </c>
      <c r="K456" s="6370">
        <v>0</v>
      </c>
      <c r="L456" s="6370">
        <v>0.01</v>
      </c>
      <c r="M456" s="6370">
        <v>5.0000000000000001E-3</v>
      </c>
      <c r="N456" s="6360">
        <f>SUM(H456:M456)</f>
        <v>1.2450000000000001</v>
      </c>
      <c r="O456" s="76"/>
      <c r="P456" s="76"/>
      <c r="Q456" s="76"/>
    </row>
    <row r="457" spans="1:17">
      <c r="A457" s="1"/>
      <c r="B457" s="6361">
        <v>6.5000000000000002E-2</v>
      </c>
      <c r="C457" s="6363">
        <v>7.4999999999999997E-2</v>
      </c>
      <c r="D457" s="6363">
        <v>0.12</v>
      </c>
      <c r="E457" s="6365">
        <v>0.15</v>
      </c>
      <c r="F457" s="76"/>
      <c r="G457" s="76"/>
      <c r="H457" s="6369"/>
      <c r="I457" s="6370"/>
      <c r="J457" s="6370"/>
      <c r="K457" s="6370"/>
      <c r="L457" s="6370"/>
      <c r="M457" s="6370"/>
      <c r="N457" s="6360"/>
      <c r="O457" s="76"/>
      <c r="P457" s="76"/>
      <c r="Q457" s="76"/>
    </row>
    <row r="458" spans="1:17">
      <c r="A458" s="1"/>
      <c r="B458" s="6362"/>
      <c r="C458" s="6364"/>
      <c r="D458" s="6364"/>
      <c r="E458" s="6366"/>
      <c r="F458" s="76"/>
      <c r="G458" s="76"/>
      <c r="H458" s="6367">
        <f>(H456/N456)*N458</f>
        <v>2.1204819277108431</v>
      </c>
      <c r="I458" s="6368">
        <f>(I456/N456)*N458</f>
        <v>17.670682730923691</v>
      </c>
      <c r="J458" s="6368">
        <f>(J456/N456)*N458</f>
        <v>1.9437751004016062</v>
      </c>
      <c r="K458" s="6368">
        <f>(K456/N456)*N458</f>
        <v>0</v>
      </c>
      <c r="L458" s="6368">
        <f>(L456/N456)*N458</f>
        <v>0.17670682730923692</v>
      </c>
      <c r="M458" s="6368">
        <f>(M456/N456)*N458</f>
        <v>8.8353413654618462E-2</v>
      </c>
      <c r="N458" s="6371">
        <v>22</v>
      </c>
      <c r="O458" s="76"/>
      <c r="P458" s="76"/>
      <c r="Q458" s="76"/>
    </row>
    <row r="459" spans="1:17">
      <c r="A459" s="1"/>
      <c r="B459" s="122" t="s">
        <v>593</v>
      </c>
      <c r="C459" s="123" t="s">
        <v>594</v>
      </c>
      <c r="D459" s="123" t="s">
        <v>595</v>
      </c>
      <c r="E459" s="124" t="s">
        <v>154</v>
      </c>
      <c r="F459" s="76"/>
      <c r="G459" s="76"/>
      <c r="H459" s="6367"/>
      <c r="I459" s="6368"/>
      <c r="J459" s="6368"/>
      <c r="K459" s="6368"/>
      <c r="L459" s="6368"/>
      <c r="M459" s="6368"/>
      <c r="N459" s="6371"/>
      <c r="O459" s="76"/>
      <c r="P459" s="76"/>
      <c r="Q459" s="76"/>
    </row>
    <row r="460" spans="1:17">
      <c r="A460" s="1"/>
      <c r="B460" s="6372">
        <v>920</v>
      </c>
      <c r="C460" s="6374">
        <v>1700</v>
      </c>
      <c r="D460" s="6374">
        <v>240</v>
      </c>
      <c r="E460" s="6376">
        <v>85</v>
      </c>
      <c r="F460" s="76"/>
      <c r="G460" s="76"/>
      <c r="H460" s="6378" t="s">
        <v>596</v>
      </c>
      <c r="I460" s="6379"/>
      <c r="J460" s="6379"/>
      <c r="K460" s="6379"/>
      <c r="L460" s="6379"/>
      <c r="M460" s="6379"/>
      <c r="N460" s="6380"/>
      <c r="O460" s="76"/>
      <c r="P460" s="76"/>
      <c r="Q460" s="76"/>
    </row>
    <row r="461" spans="1:17">
      <c r="A461" s="1"/>
      <c r="B461" s="6373"/>
      <c r="C461" s="6375"/>
      <c r="D461" s="6375"/>
      <c r="E461" s="6377"/>
      <c r="F461" s="76"/>
      <c r="G461" s="76"/>
      <c r="H461" s="6381">
        <f t="shared" ref="H461:M461" si="2">ROUNDUP(H458,2)</f>
        <v>2.13</v>
      </c>
      <c r="I461" s="6382">
        <f t="shared" si="2"/>
        <v>17.680000000000003</v>
      </c>
      <c r="J461" s="6382">
        <f t="shared" si="2"/>
        <v>1.95</v>
      </c>
      <c r="K461" s="6382">
        <f t="shared" si="2"/>
        <v>0</v>
      </c>
      <c r="L461" s="6382">
        <f t="shared" si="2"/>
        <v>0.18000000000000002</v>
      </c>
      <c r="M461" s="6382">
        <f t="shared" si="2"/>
        <v>0.09</v>
      </c>
      <c r="N461" s="6383">
        <f>SUM(H461:M461)</f>
        <v>22.03</v>
      </c>
      <c r="O461" s="76"/>
      <c r="P461" s="76"/>
      <c r="Q461" s="76"/>
    </row>
    <row r="462" spans="1:17">
      <c r="A462" s="1"/>
      <c r="B462" s="6384" t="s">
        <v>597</v>
      </c>
      <c r="C462" s="6386">
        <f>SUM(B460:E460)</f>
        <v>2945</v>
      </c>
      <c r="D462" s="6388" t="s">
        <v>598</v>
      </c>
      <c r="E462" s="6390">
        <f>IF(E455=0,0,E455/D457)</f>
        <v>1907.0833333333335</v>
      </c>
      <c r="F462" s="76"/>
      <c r="G462" s="76"/>
      <c r="H462" s="6381"/>
      <c r="I462" s="6382"/>
      <c r="J462" s="6382"/>
      <c r="K462" s="6382"/>
      <c r="L462" s="6382"/>
      <c r="M462" s="6382"/>
      <c r="N462" s="6383"/>
      <c r="O462" s="76"/>
      <c r="P462" s="76"/>
      <c r="Q462" s="76"/>
    </row>
    <row r="463" spans="1:17" ht="15.75" thickBot="1">
      <c r="A463" s="1"/>
      <c r="B463" s="6385"/>
      <c r="C463" s="6387"/>
      <c r="D463" s="6389"/>
      <c r="E463" s="6391"/>
      <c r="F463" s="76"/>
      <c r="G463" s="76"/>
      <c r="H463" s="6392" t="s">
        <v>599</v>
      </c>
      <c r="I463" s="6393"/>
      <c r="J463" s="6393"/>
      <c r="K463" s="6393"/>
      <c r="L463" s="6393"/>
      <c r="M463" s="6393"/>
      <c r="N463" s="6394"/>
      <c r="O463" s="76"/>
      <c r="P463" s="76"/>
      <c r="Q463" s="76"/>
    </row>
    <row r="464" spans="1:17" ht="15.75" thickBot="1">
      <c r="A464" s="1"/>
      <c r="B464" s="6395" t="s">
        <v>599</v>
      </c>
      <c r="C464" s="6396"/>
      <c r="D464" s="6396"/>
      <c r="E464" s="6397"/>
      <c r="F464" s="76"/>
      <c r="G464" s="76"/>
      <c r="H464" s="76"/>
      <c r="I464" s="90"/>
      <c r="J464" s="90"/>
      <c r="K464" s="90"/>
      <c r="L464" s="90"/>
      <c r="M464" s="76"/>
      <c r="N464" s="76"/>
      <c r="O464" s="76"/>
      <c r="P464" s="76"/>
      <c r="Q464" s="76"/>
    </row>
    <row r="465" spans="1:17" ht="15.75" thickBot="1">
      <c r="A465" s="76"/>
      <c r="B465" s="396"/>
      <c r="C465" s="396"/>
      <c r="D465" s="396"/>
      <c r="E465" s="396"/>
      <c r="F465" s="396"/>
      <c r="G465" s="396"/>
      <c r="H465" s="90"/>
      <c r="I465" s="397"/>
      <c r="J465" s="397"/>
      <c r="K465" s="109"/>
      <c r="L465" s="90"/>
      <c r="M465" s="90"/>
      <c r="N465" s="90"/>
      <c r="O465" s="90"/>
      <c r="P465" s="90"/>
      <c r="Q465" s="90"/>
    </row>
    <row r="466" spans="1:17" ht="15" customHeight="1">
      <c r="B466" s="6398" t="s">
        <v>1114</v>
      </c>
      <c r="C466" s="6399"/>
      <c r="D466" s="6399"/>
      <c r="E466" s="6399"/>
      <c r="F466" s="6399"/>
      <c r="G466" s="6399"/>
      <c r="H466" s="6399"/>
      <c r="I466" s="6399"/>
      <c r="J466" s="6399"/>
      <c r="K466" s="6399"/>
      <c r="L466" s="6399"/>
      <c r="M466" s="6399"/>
      <c r="N466" s="6399"/>
      <c r="O466" s="6399"/>
      <c r="P466" s="6399"/>
      <c r="Q466" s="6400"/>
    </row>
    <row r="467" spans="1:17" ht="15.75" customHeight="1" thickBot="1">
      <c r="B467" s="6401"/>
      <c r="C467" s="6402"/>
      <c r="D467" s="6402"/>
      <c r="E467" s="6402"/>
      <c r="F467" s="6402"/>
      <c r="G467" s="6402"/>
      <c r="H467" s="6402"/>
      <c r="I467" s="6402"/>
      <c r="J467" s="6402"/>
      <c r="K467" s="6402"/>
      <c r="L467" s="6402"/>
      <c r="M467" s="6402"/>
      <c r="N467" s="6402"/>
      <c r="O467" s="6402"/>
      <c r="P467" s="6402"/>
      <c r="Q467" s="6403"/>
    </row>
    <row r="468" spans="1:17">
      <c r="A468" s="77"/>
      <c r="B468" s="77"/>
      <c r="C468" s="77"/>
      <c r="D468" s="77"/>
      <c r="E468" s="77"/>
      <c r="F468" s="77"/>
      <c r="G468" s="77"/>
      <c r="H468" s="77"/>
      <c r="I468" s="77"/>
      <c r="J468" s="77"/>
      <c r="K468" s="77"/>
      <c r="L468" s="77"/>
      <c r="M468" s="77"/>
      <c r="N468" s="77"/>
      <c r="O468" s="77"/>
      <c r="P468" s="77"/>
      <c r="Q468" s="77"/>
    </row>
    <row r="469" spans="1:17" ht="15.75" thickBot="1">
      <c r="A469" s="551" t="s">
        <v>243</v>
      </c>
      <c r="B469" s="6404" t="str">
        <f>B470</f>
        <v>Gélatine alimentaire</v>
      </c>
      <c r="C469" s="6404"/>
      <c r="D469" s="6404"/>
      <c r="E469" s="6404"/>
      <c r="F469" s="6404"/>
      <c r="G469" s="6404"/>
      <c r="H469" s="6404"/>
      <c r="I469" s="6404"/>
      <c r="J469" s="6404"/>
      <c r="K469" s="6404"/>
      <c r="L469" s="6404"/>
      <c r="M469" s="6404"/>
      <c r="N469" s="6404"/>
      <c r="O469" s="77"/>
      <c r="P469" s="77"/>
      <c r="Q469" s="77"/>
    </row>
    <row r="470" spans="1:17" ht="15" customHeight="1">
      <c r="A470" s="6405" t="str">
        <f>B470</f>
        <v>Gélatine alimentaire</v>
      </c>
      <c r="B470" s="6406" t="s">
        <v>1115</v>
      </c>
      <c r="C470" s="6407"/>
      <c r="D470" s="6407"/>
      <c r="E470" s="6407"/>
      <c r="F470" s="6407"/>
      <c r="G470" s="6407"/>
      <c r="H470" s="6407"/>
      <c r="I470" s="6407"/>
      <c r="J470" s="6407"/>
      <c r="K470" s="6407"/>
      <c r="L470" s="6407"/>
      <c r="M470" s="6407"/>
      <c r="N470" s="6408"/>
      <c r="O470" s="77"/>
      <c r="P470" s="77"/>
      <c r="Q470" s="77"/>
    </row>
    <row r="471" spans="1:17" ht="15" customHeight="1">
      <c r="A471" s="6405"/>
      <c r="B471" s="6409"/>
      <c r="C471" s="6410"/>
      <c r="D471" s="6410"/>
      <c r="E471" s="6410"/>
      <c r="F471" s="6410"/>
      <c r="G471" s="6410"/>
      <c r="H471" s="6410"/>
      <c r="I471" s="6410"/>
      <c r="J471" s="6410"/>
      <c r="K471" s="6410"/>
      <c r="L471" s="6410"/>
      <c r="M471" s="6410"/>
      <c r="N471" s="6411"/>
      <c r="O471" s="77"/>
      <c r="P471" s="77"/>
      <c r="Q471" s="77"/>
    </row>
    <row r="472" spans="1:17" ht="15" customHeight="1">
      <c r="A472" s="6405"/>
      <c r="B472" s="6412" t="s">
        <v>1116</v>
      </c>
      <c r="C472" s="6413"/>
      <c r="D472" s="6413"/>
      <c r="E472" s="6413"/>
      <c r="F472" s="6413"/>
      <c r="G472" s="6413"/>
      <c r="H472" s="6413"/>
      <c r="I472" s="6413"/>
      <c r="J472" s="6413"/>
      <c r="K472" s="6413"/>
      <c r="L472" s="6413"/>
      <c r="M472" s="6413"/>
      <c r="N472" s="6414"/>
      <c r="O472" s="77"/>
      <c r="P472" s="77"/>
      <c r="Q472" s="77"/>
    </row>
    <row r="473" spans="1:17" ht="15.75" customHeight="1">
      <c r="A473" s="6405"/>
      <c r="B473" s="6415"/>
      <c r="C473" s="6416"/>
      <c r="D473" s="6416"/>
      <c r="E473" s="6416"/>
      <c r="F473" s="6416"/>
      <c r="G473" s="6416"/>
      <c r="H473" s="6416"/>
      <c r="I473" s="6416"/>
      <c r="J473" s="6416"/>
      <c r="K473" s="6416"/>
      <c r="L473" s="6416"/>
      <c r="M473" s="6416"/>
      <c r="N473" s="6417"/>
      <c r="O473" s="77"/>
      <c r="P473" s="77"/>
      <c r="Q473" s="77"/>
    </row>
    <row r="474" spans="1:17" ht="15.75" customHeight="1">
      <c r="A474" s="6405"/>
      <c r="B474" s="729"/>
      <c r="C474" s="730"/>
      <c r="D474" s="730"/>
      <c r="E474" s="730"/>
      <c r="F474" s="730"/>
      <c r="G474" s="730"/>
      <c r="H474" s="730"/>
      <c r="I474" s="730"/>
      <c r="J474" s="730"/>
      <c r="K474" s="730"/>
      <c r="L474" s="730"/>
      <c r="M474" s="730"/>
      <c r="N474" s="731" t="s">
        <v>1117</v>
      </c>
      <c r="O474" s="77"/>
      <c r="P474" s="77"/>
      <c r="Q474" s="77"/>
    </row>
    <row r="475" spans="1:17" ht="16.5" customHeight="1">
      <c r="A475" s="6405"/>
      <c r="B475" s="729"/>
      <c r="C475" s="732" t="s">
        <v>1118</v>
      </c>
      <c r="D475" s="730"/>
      <c r="E475" s="730"/>
      <c r="F475" s="730"/>
      <c r="G475" s="730"/>
      <c r="H475" s="730"/>
      <c r="I475" s="730"/>
      <c r="J475" s="730"/>
      <c r="K475" s="730"/>
      <c r="L475" s="730"/>
      <c r="M475" s="730"/>
      <c r="N475" s="733"/>
      <c r="O475" s="77"/>
      <c r="P475" s="77"/>
      <c r="Q475" s="77"/>
    </row>
    <row r="476" spans="1:17" ht="15.75" customHeight="1">
      <c r="A476" s="6405"/>
      <c r="B476" s="729"/>
      <c r="C476" s="732" t="s">
        <v>1119</v>
      </c>
      <c r="D476" s="730"/>
      <c r="E476" s="730"/>
      <c r="F476" s="730"/>
      <c r="G476" s="730"/>
      <c r="H476" s="730"/>
      <c r="I476" s="730"/>
      <c r="J476" s="730"/>
      <c r="K476" s="730"/>
      <c r="L476" s="730"/>
      <c r="M476" s="730"/>
      <c r="N476" s="733"/>
      <c r="O476" s="77"/>
      <c r="P476" s="77"/>
      <c r="Q476" s="77"/>
    </row>
    <row r="477" spans="1:17" ht="15.75">
      <c r="A477" s="6405"/>
      <c r="B477" s="729"/>
      <c r="C477" s="732" t="s">
        <v>1120</v>
      </c>
      <c r="D477" s="730"/>
      <c r="E477" s="730"/>
      <c r="F477" s="730"/>
      <c r="G477" s="730"/>
      <c r="H477" s="730"/>
      <c r="I477" s="730"/>
      <c r="J477" s="730"/>
      <c r="K477" s="730"/>
      <c r="L477" s="730"/>
      <c r="M477" s="730"/>
      <c r="N477" s="733"/>
      <c r="O477" s="77"/>
      <c r="P477" s="77"/>
      <c r="Q477" s="77"/>
    </row>
    <row r="478" spans="1:17" ht="15.75" customHeight="1">
      <c r="A478" s="6405"/>
      <c r="B478" s="729"/>
      <c r="C478" s="732" t="s">
        <v>1121</v>
      </c>
      <c r="D478" s="730"/>
      <c r="E478" s="730"/>
      <c r="F478" s="730"/>
      <c r="G478" s="730"/>
      <c r="H478" s="730"/>
      <c r="I478" s="730"/>
      <c r="J478" s="730"/>
      <c r="K478" s="730"/>
      <c r="L478" s="730"/>
      <c r="M478" s="730"/>
      <c r="N478" s="733"/>
      <c r="O478" s="77"/>
      <c r="P478" s="77"/>
      <c r="Q478" s="77"/>
    </row>
    <row r="479" spans="1:17" ht="15.75">
      <c r="A479" s="6405"/>
      <c r="B479" s="729"/>
      <c r="C479" s="732" t="s">
        <v>1122</v>
      </c>
      <c r="D479" s="730"/>
      <c r="E479" s="730"/>
      <c r="F479" s="730"/>
      <c r="G479" s="730"/>
      <c r="H479" s="730"/>
      <c r="I479" s="730"/>
      <c r="J479" s="730"/>
      <c r="K479" s="730"/>
      <c r="L479" s="730"/>
      <c r="M479" s="730"/>
      <c r="N479" s="733"/>
      <c r="O479" s="77"/>
      <c r="P479" s="77"/>
      <c r="Q479" s="77"/>
    </row>
    <row r="480" spans="1:17" ht="15.75">
      <c r="A480" s="6405"/>
      <c r="B480" s="729"/>
      <c r="C480" s="732" t="s">
        <v>1123</v>
      </c>
      <c r="D480" s="730"/>
      <c r="E480" s="730"/>
      <c r="F480" s="730"/>
      <c r="G480" s="730"/>
      <c r="H480" s="730"/>
      <c r="I480" s="730"/>
      <c r="J480" s="730"/>
      <c r="K480" s="730"/>
      <c r="L480" s="730"/>
      <c r="M480" s="730"/>
      <c r="N480" s="733"/>
      <c r="O480" s="77"/>
      <c r="P480" s="77"/>
      <c r="Q480" s="77"/>
    </row>
    <row r="481" spans="1:17" ht="15.75">
      <c r="A481" s="6405"/>
      <c r="B481" s="729"/>
      <c r="C481" s="732" t="s">
        <v>1124</v>
      </c>
      <c r="D481" s="730"/>
      <c r="E481" s="730"/>
      <c r="F481" s="730"/>
      <c r="G481" s="730"/>
      <c r="H481" s="730"/>
      <c r="I481" s="730"/>
      <c r="J481" s="730"/>
      <c r="K481" s="730"/>
      <c r="L481" s="730"/>
      <c r="M481" s="730"/>
      <c r="N481" s="733"/>
      <c r="O481" s="77"/>
      <c r="P481" s="77"/>
      <c r="Q481" s="77"/>
    </row>
    <row r="482" spans="1:17">
      <c r="A482" s="6405"/>
      <c r="B482" s="729"/>
      <c r="C482" s="730"/>
      <c r="D482" s="730"/>
      <c r="E482" s="730"/>
      <c r="F482" s="730"/>
      <c r="G482" s="730"/>
      <c r="H482" s="730"/>
      <c r="I482" s="730"/>
      <c r="J482" s="730"/>
      <c r="K482" s="730"/>
      <c r="L482" s="730"/>
      <c r="M482" s="730"/>
      <c r="N482" s="733"/>
      <c r="O482" s="77"/>
      <c r="P482" s="77"/>
      <c r="Q482" s="77"/>
    </row>
    <row r="483" spans="1:17">
      <c r="A483" s="6405"/>
      <c r="B483" s="729"/>
      <c r="C483" s="6418" t="s">
        <v>1125</v>
      </c>
      <c r="D483" s="6419"/>
      <c r="E483" s="6419"/>
      <c r="F483" s="6419"/>
      <c r="G483" s="6419"/>
      <c r="H483" s="6419"/>
      <c r="I483" s="6419"/>
      <c r="J483" s="6419"/>
      <c r="K483" s="6419"/>
      <c r="L483" s="6419"/>
      <c r="M483" s="6420"/>
      <c r="N483" s="733"/>
      <c r="O483" s="77"/>
      <c r="P483" s="77"/>
      <c r="Q483" s="77"/>
    </row>
    <row r="484" spans="1:17">
      <c r="A484" s="6405"/>
      <c r="B484" s="729"/>
      <c r="C484" s="734"/>
      <c r="D484" s="735"/>
      <c r="E484" s="78"/>
      <c r="F484" s="736" t="s">
        <v>27</v>
      </c>
      <c r="G484" s="735"/>
      <c r="H484" s="6421" t="s">
        <v>1126</v>
      </c>
      <c r="I484" s="6421"/>
      <c r="J484" s="6421"/>
      <c r="K484" s="6421"/>
      <c r="L484" s="6421"/>
      <c r="M484" s="6422"/>
      <c r="N484" s="733"/>
      <c r="O484" s="77"/>
      <c r="P484" s="77"/>
      <c r="Q484" s="77"/>
    </row>
    <row r="485" spans="1:17" ht="15.75">
      <c r="A485" s="6405"/>
      <c r="B485" s="729"/>
      <c r="C485" s="737" t="s">
        <v>30</v>
      </c>
      <c r="D485" s="6423" t="s">
        <v>1127</v>
      </c>
      <c r="E485" s="6423"/>
      <c r="F485" s="738">
        <v>2</v>
      </c>
      <c r="G485" s="739"/>
      <c r="H485" s="740" t="s">
        <v>1128</v>
      </c>
      <c r="I485" s="739"/>
      <c r="J485" s="739"/>
      <c r="K485" s="741"/>
      <c r="L485" s="741"/>
      <c r="M485" s="742"/>
      <c r="N485" s="733"/>
      <c r="O485" s="77"/>
      <c r="P485" s="77"/>
      <c r="Q485" s="77"/>
    </row>
    <row r="486" spans="1:17" ht="15.75">
      <c r="A486" s="6405"/>
      <c r="B486" s="729"/>
      <c r="C486" s="743">
        <v>10</v>
      </c>
      <c r="D486" s="744" t="s">
        <v>808</v>
      </c>
      <c r="E486" s="78"/>
      <c r="F486" s="745">
        <f>C486*F485</f>
        <v>20</v>
      </c>
      <c r="G486" s="746"/>
      <c r="H486" s="747" t="s">
        <v>1129</v>
      </c>
      <c r="I486" s="739"/>
      <c r="J486" s="739"/>
      <c r="K486" s="741"/>
      <c r="L486" s="741"/>
      <c r="M486" s="742"/>
      <c r="N486" s="733"/>
      <c r="O486" s="77"/>
      <c r="P486" s="77"/>
      <c r="Q486" s="77"/>
    </row>
    <row r="487" spans="1:17" ht="15.75">
      <c r="A487" s="6405"/>
      <c r="B487" s="729"/>
      <c r="C487" s="748"/>
      <c r="D487" s="749"/>
      <c r="E487" s="741"/>
      <c r="F487" s="741"/>
      <c r="G487" s="741"/>
      <c r="H487" s="747" t="s">
        <v>1130</v>
      </c>
      <c r="I487" s="750"/>
      <c r="J487" s="739"/>
      <c r="K487" s="741"/>
      <c r="L487" s="741"/>
      <c r="M487" s="742"/>
      <c r="N487" s="733"/>
      <c r="O487" s="77"/>
      <c r="P487" s="77"/>
      <c r="Q487" s="77"/>
    </row>
    <row r="488" spans="1:17" ht="15.75">
      <c r="A488" s="6405"/>
      <c r="B488" s="729"/>
      <c r="C488" s="737"/>
      <c r="D488" s="751"/>
      <c r="E488" s="741"/>
      <c r="F488" s="741"/>
      <c r="G488" s="741"/>
      <c r="H488" s="740" t="s">
        <v>1131</v>
      </c>
      <c r="I488" s="739"/>
      <c r="J488" s="739"/>
      <c r="K488" s="741"/>
      <c r="L488" s="741"/>
      <c r="M488" s="742"/>
      <c r="N488" s="733"/>
      <c r="O488" s="77"/>
      <c r="P488" s="77"/>
      <c r="Q488" s="77"/>
    </row>
    <row r="489" spans="1:17" ht="15.75">
      <c r="A489" s="6405"/>
      <c r="B489" s="729"/>
      <c r="C489" s="752" t="s">
        <v>27</v>
      </c>
      <c r="D489" s="753" t="s">
        <v>1132</v>
      </c>
      <c r="E489" s="754"/>
      <c r="F489" s="754"/>
      <c r="G489" s="754"/>
      <c r="H489" s="754"/>
      <c r="I489" s="754"/>
      <c r="J489" s="754"/>
      <c r="K489" s="754"/>
      <c r="L489" s="754"/>
      <c r="M489" s="755"/>
      <c r="N489" s="733"/>
      <c r="O489" s="77"/>
      <c r="P489" s="77"/>
      <c r="Q489" s="77"/>
    </row>
    <row r="490" spans="1:17" ht="15.75">
      <c r="A490" s="6405"/>
      <c r="B490" s="729"/>
      <c r="C490" s="756" t="s">
        <v>30</v>
      </c>
      <c r="D490" s="757" t="s">
        <v>1133</v>
      </c>
      <c r="E490" s="758"/>
      <c r="F490" s="758"/>
      <c r="G490" s="758"/>
      <c r="H490" s="758"/>
      <c r="I490" s="758"/>
      <c r="J490" s="758"/>
      <c r="K490" s="758"/>
      <c r="L490" s="758"/>
      <c r="M490" s="759"/>
      <c r="N490" s="733"/>
      <c r="O490" s="77"/>
      <c r="P490" s="77"/>
      <c r="Q490" s="77"/>
    </row>
    <row r="491" spans="1:17">
      <c r="A491" s="6405"/>
      <c r="B491" s="760" t="str">
        <f ca="1">CELL("nomfichier",A487)</f>
        <v>E:\0-UPRT\1-UPRT.FR-SITE-WEB\ff-fiches-fabrications\ff-fiches-fabrication-maj-08-2020\[ff-14.B-restauration-10.postits-portions.xlsx]Formats-formules-pourcentages</v>
      </c>
      <c r="C491" s="730"/>
      <c r="D491" s="730"/>
      <c r="E491" s="730"/>
      <c r="F491" s="730"/>
      <c r="G491" s="730"/>
      <c r="H491" s="730"/>
      <c r="I491" s="730"/>
      <c r="J491" s="730"/>
      <c r="K491" s="730"/>
      <c r="L491" s="730"/>
      <c r="M491" s="730"/>
      <c r="N491" s="733"/>
      <c r="O491" s="77"/>
      <c r="P491" s="77"/>
      <c r="Q491" s="77"/>
    </row>
    <row r="492" spans="1:17" ht="15" customHeight="1">
      <c r="A492" s="6405"/>
      <c r="B492" s="6424" t="s">
        <v>1134</v>
      </c>
      <c r="C492" s="6425"/>
      <c r="D492" s="6425"/>
      <c r="E492" s="6425"/>
      <c r="F492" s="6425"/>
      <c r="G492" s="6425"/>
      <c r="H492" s="6425"/>
      <c r="I492" s="6425"/>
      <c r="J492" s="6425"/>
      <c r="K492" s="6425"/>
      <c r="L492" s="6425"/>
      <c r="M492" s="6425"/>
      <c r="N492" s="6426"/>
      <c r="O492" s="77"/>
      <c r="P492" s="77"/>
      <c r="Q492" s="77"/>
    </row>
    <row r="493" spans="1:17" ht="15.75" thickBot="1">
      <c r="A493" s="6405"/>
      <c r="B493" s="6141"/>
      <c r="C493" s="6142"/>
      <c r="D493" s="6142"/>
      <c r="E493" s="6142"/>
      <c r="F493" s="6142"/>
      <c r="G493" s="6142"/>
      <c r="H493" s="6142"/>
      <c r="I493" s="6142"/>
      <c r="J493" s="6142"/>
      <c r="K493" s="6142"/>
      <c r="L493" s="6142"/>
      <c r="M493" s="6142"/>
      <c r="N493" s="6143"/>
      <c r="O493" s="77"/>
      <c r="P493" s="77"/>
      <c r="Q493" s="77"/>
    </row>
    <row r="494" spans="1:17">
      <c r="B494" s="77"/>
      <c r="C494" s="77"/>
      <c r="D494" s="77"/>
      <c r="E494" s="77"/>
      <c r="F494" s="77"/>
      <c r="G494" s="77"/>
      <c r="H494" s="77"/>
      <c r="I494" s="77"/>
      <c r="J494" s="77"/>
      <c r="K494" s="77"/>
      <c r="L494" s="77"/>
      <c r="M494" s="77"/>
      <c r="N494" s="77"/>
      <c r="O494" s="77"/>
      <c r="P494" s="77"/>
      <c r="Q494" s="77"/>
    </row>
    <row r="495" spans="1:17" ht="15.75" thickBot="1">
      <c r="A495" s="551" t="s">
        <v>243</v>
      </c>
      <c r="B495" s="6404" t="str">
        <f>B496</f>
        <v>ŒUFS poids et %</v>
      </c>
      <c r="C495" s="6404"/>
      <c r="D495" s="6404"/>
      <c r="E495" s="6404"/>
      <c r="F495" s="6404"/>
      <c r="G495" s="6404"/>
      <c r="H495" s="6404"/>
      <c r="I495" s="6404"/>
      <c r="J495" s="6404"/>
      <c r="K495" s="6404"/>
      <c r="L495" s="6404"/>
      <c r="M495" s="6404"/>
      <c r="N495" s="6404"/>
      <c r="O495" s="77"/>
      <c r="P495" s="77"/>
      <c r="Q495" s="77"/>
    </row>
    <row r="496" spans="1:17" ht="15" customHeight="1">
      <c r="A496" s="6405" t="str">
        <f>B496</f>
        <v>ŒUFS poids et %</v>
      </c>
      <c r="B496" s="6406" t="s">
        <v>1135</v>
      </c>
      <c r="C496" s="6407"/>
      <c r="D496" s="6407"/>
      <c r="E496" s="6407"/>
      <c r="F496" s="6407"/>
      <c r="G496" s="6407"/>
      <c r="H496" s="6407"/>
      <c r="I496" s="6407"/>
      <c r="J496" s="6407"/>
      <c r="K496" s="6407"/>
      <c r="L496" s="6407"/>
      <c r="M496" s="6407"/>
      <c r="N496" s="6408"/>
      <c r="O496" s="77"/>
      <c r="P496" s="77"/>
      <c r="Q496" s="77"/>
    </row>
    <row r="497" spans="1:17" ht="15" customHeight="1">
      <c r="A497" s="6405"/>
      <c r="B497" s="6409"/>
      <c r="C497" s="6410"/>
      <c r="D497" s="6410"/>
      <c r="E497" s="6410"/>
      <c r="F497" s="6410"/>
      <c r="G497" s="6410"/>
      <c r="H497" s="6410"/>
      <c r="I497" s="6410"/>
      <c r="J497" s="6410"/>
      <c r="K497" s="6410"/>
      <c r="L497" s="6410"/>
      <c r="M497" s="6410"/>
      <c r="N497" s="6411"/>
      <c r="O497" s="77"/>
      <c r="P497" s="77"/>
      <c r="Q497" s="77"/>
    </row>
    <row r="498" spans="1:17" ht="15" customHeight="1">
      <c r="A498" s="6405"/>
      <c r="B498" s="6412" t="s">
        <v>212</v>
      </c>
      <c r="C498" s="6413"/>
      <c r="D498" s="6413"/>
      <c r="E498" s="6413"/>
      <c r="F498" s="6413"/>
      <c r="G498" s="6413"/>
      <c r="H498" s="6413"/>
      <c r="I498" s="6413"/>
      <c r="J498" s="6413"/>
      <c r="K498" s="6413"/>
      <c r="L498" s="6413"/>
      <c r="M498" s="6413"/>
      <c r="N498" s="6414"/>
      <c r="O498" s="77"/>
      <c r="P498" s="77"/>
      <c r="Q498" s="77"/>
    </row>
    <row r="499" spans="1:17" ht="15.75" customHeight="1">
      <c r="A499" s="6405"/>
      <c r="B499" s="6415"/>
      <c r="C499" s="6416"/>
      <c r="D499" s="6416"/>
      <c r="E499" s="6416"/>
      <c r="F499" s="6416"/>
      <c r="G499" s="6416"/>
      <c r="H499" s="6416"/>
      <c r="I499" s="6416"/>
      <c r="J499" s="6416"/>
      <c r="K499" s="6416"/>
      <c r="L499" s="6416"/>
      <c r="M499" s="6416"/>
      <c r="N499" s="6417"/>
      <c r="O499" s="77"/>
      <c r="P499" s="77"/>
      <c r="Q499" s="77"/>
    </row>
    <row r="500" spans="1:17" ht="15" customHeight="1">
      <c r="A500" s="6405"/>
      <c r="B500" s="6440" t="s">
        <v>1135</v>
      </c>
      <c r="C500" s="6441"/>
      <c r="D500" s="6441"/>
      <c r="E500" s="6441"/>
      <c r="F500" s="6441"/>
      <c r="G500" s="6441"/>
      <c r="H500" s="6441"/>
      <c r="I500" s="6441"/>
      <c r="J500" s="6441"/>
      <c r="K500" s="6441"/>
      <c r="L500" s="6441"/>
      <c r="M500" s="6441"/>
      <c r="N500" s="6442"/>
      <c r="O500" s="77"/>
      <c r="P500" s="77"/>
      <c r="Q500" s="77"/>
    </row>
    <row r="501" spans="1:17" ht="15.75" customHeight="1">
      <c r="A501" s="6405"/>
      <c r="B501" s="761" t="s">
        <v>30</v>
      </c>
      <c r="C501" s="762"/>
      <c r="D501" s="763" t="s">
        <v>27</v>
      </c>
      <c r="E501" s="762"/>
      <c r="F501" s="762"/>
      <c r="G501" s="764" t="s">
        <v>30</v>
      </c>
      <c r="H501" s="762"/>
      <c r="I501" s="763" t="s">
        <v>27</v>
      </c>
      <c r="J501" s="762"/>
      <c r="K501" s="764" t="s">
        <v>30</v>
      </c>
      <c r="L501" s="762"/>
      <c r="M501" s="763" t="s">
        <v>27</v>
      </c>
      <c r="N501" s="765"/>
      <c r="O501" s="77"/>
      <c r="P501" s="77"/>
      <c r="Q501" s="77"/>
    </row>
    <row r="502" spans="1:17" ht="18.75" customHeight="1">
      <c r="A502" s="6405"/>
      <c r="B502" s="6443" t="s">
        <v>1136</v>
      </c>
      <c r="C502" s="6444"/>
      <c r="D502" s="766">
        <v>50</v>
      </c>
      <c r="E502" s="767">
        <v>1</v>
      </c>
      <c r="F502" s="768"/>
      <c r="G502" s="6445" t="s">
        <v>1137</v>
      </c>
      <c r="H502" s="6446"/>
      <c r="I502" s="766">
        <v>20</v>
      </c>
      <c r="J502" s="769">
        <f>I502/D502</f>
        <v>0.4</v>
      </c>
      <c r="K502" s="6445" t="s">
        <v>1138</v>
      </c>
      <c r="L502" s="6446"/>
      <c r="M502" s="766">
        <v>30</v>
      </c>
      <c r="N502" s="770">
        <f>M502/D502</f>
        <v>0.6</v>
      </c>
      <c r="O502" s="77"/>
      <c r="P502" s="77"/>
      <c r="Q502" s="77"/>
    </row>
    <row r="503" spans="1:17" ht="15.75">
      <c r="A503" s="6405"/>
      <c r="B503" s="771">
        <v>4</v>
      </c>
      <c r="C503" s="772" t="s">
        <v>1139</v>
      </c>
      <c r="D503" s="772">
        <f>B503*D502</f>
        <v>200</v>
      </c>
      <c r="E503" s="744" t="s">
        <v>78</v>
      </c>
      <c r="F503" s="78"/>
      <c r="G503" s="771">
        <v>10</v>
      </c>
      <c r="H503" s="772" t="s">
        <v>1140</v>
      </c>
      <c r="I503" s="772">
        <f>G503*I502</f>
        <v>200</v>
      </c>
      <c r="J503" s="744" t="s">
        <v>78</v>
      </c>
      <c r="K503" s="771">
        <v>12</v>
      </c>
      <c r="L503" s="772" t="s">
        <v>1141</v>
      </c>
      <c r="M503" s="772">
        <f>K503*M502</f>
        <v>360</v>
      </c>
      <c r="N503" s="773" t="s">
        <v>78</v>
      </c>
      <c r="O503" s="77"/>
      <c r="P503" s="77"/>
      <c r="Q503" s="77"/>
    </row>
    <row r="504" spans="1:17" ht="15.75" customHeight="1">
      <c r="A504" s="6405"/>
      <c r="B504" s="774" t="s">
        <v>31</v>
      </c>
      <c r="C504" s="775" t="s">
        <v>1142</v>
      </c>
      <c r="D504" s="775" t="s">
        <v>1143</v>
      </c>
      <c r="E504" s="775" t="s">
        <v>262</v>
      </c>
      <c r="F504" s="78"/>
      <c r="G504" s="774" t="s">
        <v>31</v>
      </c>
      <c r="H504" s="775" t="s">
        <v>1142</v>
      </c>
      <c r="I504" s="775" t="s">
        <v>1143</v>
      </c>
      <c r="J504" s="775" t="s">
        <v>262</v>
      </c>
      <c r="K504" s="774" t="s">
        <v>31</v>
      </c>
      <c r="L504" s="775" t="s">
        <v>1142</v>
      </c>
      <c r="M504" s="775" t="s">
        <v>1143</v>
      </c>
      <c r="N504" s="776" t="s">
        <v>262</v>
      </c>
      <c r="O504" s="77"/>
      <c r="P504" s="77"/>
      <c r="Q504" s="77"/>
    </row>
    <row r="505" spans="1:17">
      <c r="A505" s="6405"/>
      <c r="B505" s="777">
        <f>D503</f>
        <v>200</v>
      </c>
      <c r="C505" s="778">
        <f>B505*C506</f>
        <v>24.489795918367346</v>
      </c>
      <c r="D505" s="778">
        <f>B505*D506</f>
        <v>22.448979591836736</v>
      </c>
      <c r="E505" s="778">
        <f>B505*E506</f>
        <v>153.0612244897959</v>
      </c>
      <c r="F505" s="78"/>
      <c r="G505" s="777">
        <f>I503</f>
        <v>200</v>
      </c>
      <c r="H505" s="779">
        <f>G505*H506</f>
        <v>34.4</v>
      </c>
      <c r="I505" s="779">
        <f>G505*I506</f>
        <v>64.600000000000009</v>
      </c>
      <c r="J505" s="779">
        <f>G505*J506</f>
        <v>101</v>
      </c>
      <c r="K505" s="777">
        <f>M503</f>
        <v>360</v>
      </c>
      <c r="L505" s="778">
        <f>K505*L506</f>
        <v>39.96</v>
      </c>
      <c r="M505" s="778">
        <f>K505*M506</f>
        <v>0</v>
      </c>
      <c r="N505" s="780">
        <f>K505*N506</f>
        <v>320</v>
      </c>
      <c r="O505" s="77"/>
      <c r="P505" s="77"/>
      <c r="Q505" s="77"/>
    </row>
    <row r="506" spans="1:17">
      <c r="A506" s="6405"/>
      <c r="B506" s="781">
        <f>C506+D506+E506</f>
        <v>1</v>
      </c>
      <c r="C506" s="782">
        <v>0.12244897959183673</v>
      </c>
      <c r="D506" s="782">
        <v>0.11224489795918367</v>
      </c>
      <c r="E506" s="782">
        <v>0.76530612244897955</v>
      </c>
      <c r="F506" s="78"/>
      <c r="G506" s="781">
        <f>H506+I506+J506</f>
        <v>1</v>
      </c>
      <c r="H506" s="782">
        <v>0.17199999999999999</v>
      </c>
      <c r="I506" s="782">
        <v>0.32300000000000001</v>
      </c>
      <c r="J506" s="782">
        <v>0.505</v>
      </c>
      <c r="K506" s="781">
        <f>L506+M506+N506</f>
        <v>0.99988888888888894</v>
      </c>
      <c r="L506" s="782">
        <v>0.111</v>
      </c>
      <c r="M506" s="783">
        <v>0</v>
      </c>
      <c r="N506" s="784">
        <v>0.88888888888888895</v>
      </c>
      <c r="O506" s="77"/>
      <c r="P506" s="77"/>
      <c r="Q506" s="77"/>
    </row>
    <row r="507" spans="1:17">
      <c r="A507" s="6405"/>
      <c r="B507" s="785"/>
      <c r="C507" s="763" t="s">
        <v>27</v>
      </c>
      <c r="D507" s="763" t="s">
        <v>27</v>
      </c>
      <c r="E507" s="763" t="s">
        <v>27</v>
      </c>
      <c r="F507" s="786"/>
      <c r="G507" s="785"/>
      <c r="H507" s="763" t="s">
        <v>27</v>
      </c>
      <c r="I507" s="763" t="s">
        <v>27</v>
      </c>
      <c r="J507" s="763" t="s">
        <v>27</v>
      </c>
      <c r="K507" s="785"/>
      <c r="L507" s="763" t="s">
        <v>27</v>
      </c>
      <c r="M507" s="787"/>
      <c r="N507" s="788" t="s">
        <v>27</v>
      </c>
      <c r="O507" s="77"/>
      <c r="P507" s="77"/>
      <c r="Q507" s="77"/>
    </row>
    <row r="508" spans="1:17">
      <c r="A508" s="6405"/>
      <c r="B508" s="789" t="s">
        <v>27</v>
      </c>
      <c r="C508" s="790" t="s">
        <v>1144</v>
      </c>
      <c r="D508" s="791"/>
      <c r="E508" s="791"/>
      <c r="F508" s="791"/>
      <c r="G508" s="791"/>
      <c r="H508" s="791"/>
      <c r="I508" s="791"/>
      <c r="J508" s="791"/>
      <c r="K508" s="791"/>
      <c r="L508" s="791"/>
      <c r="M508" s="791"/>
      <c r="N508" s="792"/>
      <c r="O508" s="77"/>
      <c r="P508" s="77"/>
      <c r="Q508" s="77"/>
    </row>
    <row r="509" spans="1:17" ht="15.75">
      <c r="A509" s="6405"/>
      <c r="B509" s="793" t="s">
        <v>30</v>
      </c>
      <c r="C509" s="794" t="s">
        <v>1145</v>
      </c>
      <c r="D509" s="791"/>
      <c r="E509" s="791"/>
      <c r="F509" s="791"/>
      <c r="G509" s="791"/>
      <c r="H509" s="791"/>
      <c r="I509" s="791"/>
      <c r="J509" s="791"/>
      <c r="K509" s="791"/>
      <c r="L509" s="791"/>
      <c r="M509" s="730"/>
      <c r="N509" s="795" t="s">
        <v>1117</v>
      </c>
      <c r="O509" s="77"/>
      <c r="P509" s="77"/>
      <c r="Q509" s="77"/>
    </row>
    <row r="510" spans="1:17">
      <c r="A510" s="6405"/>
      <c r="B510" s="796"/>
      <c r="C510" s="736"/>
      <c r="D510" s="797" t="s">
        <v>1146</v>
      </c>
      <c r="E510" s="798" t="s">
        <v>1147</v>
      </c>
      <c r="F510" s="78"/>
      <c r="G510" s="783"/>
      <c r="H510" s="736"/>
      <c r="I510" s="736"/>
      <c r="J510" s="736"/>
      <c r="K510" s="791"/>
      <c r="L510" s="791"/>
      <c r="M510" s="730"/>
      <c r="N510" s="792"/>
      <c r="O510" s="77"/>
      <c r="P510" s="77"/>
      <c r="Q510" s="77"/>
    </row>
    <row r="511" spans="1:17" ht="15" customHeight="1">
      <c r="A511" s="6405"/>
      <c r="B511" s="6424" t="s">
        <v>1134</v>
      </c>
      <c r="C511" s="6425"/>
      <c r="D511" s="6425"/>
      <c r="E511" s="6425"/>
      <c r="F511" s="6425"/>
      <c r="G511" s="6425"/>
      <c r="H511" s="6425"/>
      <c r="I511" s="6425"/>
      <c r="J511" s="6425"/>
      <c r="K511" s="6425"/>
      <c r="L511" s="6425"/>
      <c r="M511" s="6425"/>
      <c r="N511" s="6426"/>
      <c r="O511" s="77"/>
      <c r="P511" s="77"/>
      <c r="Q511" s="77"/>
    </row>
    <row r="512" spans="1:17" ht="15.75" thickBot="1">
      <c r="A512" s="6405"/>
      <c r="B512" s="6141"/>
      <c r="C512" s="6142"/>
      <c r="D512" s="6142"/>
      <c r="E512" s="6142"/>
      <c r="F512" s="6142"/>
      <c r="G512" s="6142"/>
      <c r="H512" s="6142"/>
      <c r="I512" s="6142"/>
      <c r="J512" s="6142"/>
      <c r="K512" s="6142"/>
      <c r="L512" s="6142"/>
      <c r="M512" s="6142"/>
      <c r="N512" s="6143"/>
      <c r="O512" s="77"/>
      <c r="P512" s="77"/>
      <c r="Q512" s="77"/>
    </row>
    <row r="513" spans="1:17">
      <c r="A513" s="76"/>
      <c r="B513" s="396"/>
      <c r="C513" s="396"/>
      <c r="D513" s="396"/>
      <c r="E513" s="396"/>
      <c r="F513" s="396"/>
      <c r="G513" s="396"/>
      <c r="H513" s="90"/>
      <c r="I513" s="397"/>
      <c r="J513" s="397"/>
      <c r="K513" s="109"/>
      <c r="L513" s="90"/>
      <c r="M513" s="90"/>
      <c r="N513" s="90"/>
      <c r="O513" s="90"/>
      <c r="P513" s="90"/>
      <c r="Q513" s="90"/>
    </row>
    <row r="514" spans="1:17">
      <c r="A514" s="428"/>
      <c r="B514" s="429"/>
      <c r="C514" s="430"/>
      <c r="D514" s="430"/>
      <c r="E514" s="430"/>
      <c r="F514" s="430"/>
      <c r="G514" s="430"/>
      <c r="H514" s="430"/>
      <c r="I514" s="430"/>
      <c r="J514" s="429"/>
      <c r="K514" s="429"/>
      <c r="L514" s="429"/>
      <c r="M514" s="428"/>
      <c r="N514" s="428"/>
      <c r="O514" s="428"/>
      <c r="P514" s="428"/>
      <c r="Q514" s="428"/>
    </row>
    <row r="515" spans="1:17" ht="16.5" thickBot="1">
      <c r="A515" s="76"/>
      <c r="B515" s="330"/>
      <c r="C515" s="331"/>
      <c r="D515" s="331"/>
      <c r="E515" s="331"/>
      <c r="F515" s="331"/>
      <c r="G515" s="331"/>
      <c r="H515" s="90"/>
      <c r="I515" s="90"/>
      <c r="J515" s="90"/>
      <c r="K515" s="90"/>
      <c r="L515" s="90"/>
      <c r="M515" s="90"/>
      <c r="N515" s="90"/>
      <c r="O515" s="90"/>
      <c r="P515" s="90"/>
      <c r="Q515" s="76"/>
    </row>
    <row r="516" spans="1:17" ht="15.75">
      <c r="A516" s="1"/>
      <c r="B516" s="332"/>
      <c r="C516" s="333"/>
      <c r="D516" s="333"/>
      <c r="E516" s="333"/>
      <c r="F516" s="333"/>
      <c r="G516" s="333"/>
      <c r="H516" s="333"/>
      <c r="I516" s="333"/>
      <c r="J516" s="334" t="s">
        <v>618</v>
      </c>
      <c r="K516" s="90"/>
      <c r="L516" s="90"/>
      <c r="M516" s="90"/>
      <c r="N516" s="90"/>
      <c r="O516" s="90"/>
      <c r="P516" s="90"/>
      <c r="Q516" s="76"/>
    </row>
    <row r="517" spans="1:17">
      <c r="A517" s="1"/>
      <c r="B517" s="335"/>
      <c r="C517" s="799" t="s">
        <v>619</v>
      </c>
      <c r="D517" s="336">
        <v>0.44</v>
      </c>
      <c r="E517" s="90"/>
      <c r="F517" s="337" t="s">
        <v>619</v>
      </c>
      <c r="G517" s="336">
        <v>100</v>
      </c>
      <c r="H517" s="90"/>
      <c r="I517" s="338" t="s">
        <v>620</v>
      </c>
      <c r="J517" s="339">
        <v>115</v>
      </c>
      <c r="K517" s="90"/>
      <c r="L517" s="90"/>
      <c r="M517" s="76"/>
      <c r="N517" s="76"/>
      <c r="O517" s="76"/>
      <c r="P517" s="76"/>
      <c r="Q517" s="76"/>
    </row>
    <row r="518" spans="1:17">
      <c r="A518" s="1"/>
      <c r="B518" s="800"/>
      <c r="C518" s="801" t="s">
        <v>621</v>
      </c>
      <c r="D518" s="341">
        <v>60</v>
      </c>
      <c r="E518" s="90"/>
      <c r="F518" s="801" t="s">
        <v>622</v>
      </c>
      <c r="G518" s="342">
        <v>10</v>
      </c>
      <c r="H518" s="90"/>
      <c r="I518" s="337" t="s">
        <v>619</v>
      </c>
      <c r="J518" s="343">
        <v>133</v>
      </c>
      <c r="K518" s="90"/>
      <c r="L518" s="90"/>
      <c r="M518" s="76"/>
      <c r="N518" s="76"/>
      <c r="O518" s="76"/>
      <c r="P518" s="76"/>
      <c r="Q518" s="76"/>
    </row>
    <row r="519" spans="1:17">
      <c r="A519" s="1"/>
      <c r="B519" s="344"/>
      <c r="C519" s="345" t="s">
        <v>622</v>
      </c>
      <c r="D519" s="346">
        <f>D517*D518%</f>
        <v>0.26400000000000001</v>
      </c>
      <c r="E519" s="90"/>
      <c r="F519" s="347" t="s">
        <v>620</v>
      </c>
      <c r="G519" s="346">
        <f>IF(G517=0,0,G517+G518)</f>
        <v>110</v>
      </c>
      <c r="H519" s="90"/>
      <c r="I519" s="345" t="s">
        <v>622</v>
      </c>
      <c r="J519" s="348">
        <f>IF(J517=0,0,IF(J518=0,0,J517-J518))</f>
        <v>-18</v>
      </c>
      <c r="K519" s="90"/>
      <c r="L519" s="90"/>
      <c r="M519" s="76"/>
      <c r="N519" s="76"/>
      <c r="O519" s="76"/>
      <c r="P519" s="76"/>
      <c r="Q519" s="76"/>
    </row>
    <row r="520" spans="1:17">
      <c r="A520" s="1"/>
      <c r="B520" s="802"/>
      <c r="C520" s="347" t="s">
        <v>620</v>
      </c>
      <c r="D520" s="346">
        <f>((D517*D518)/100)+D517</f>
        <v>0.70399999999999996</v>
      </c>
      <c r="E520" s="174"/>
      <c r="F520" s="349" t="s">
        <v>621</v>
      </c>
      <c r="G520" s="350">
        <f>IF(G517=0,0,IF(ISBLANK(G517),0,(G518/G517)*100))</f>
        <v>10</v>
      </c>
      <c r="H520" s="174"/>
      <c r="I520" s="349" t="s">
        <v>621</v>
      </c>
      <c r="J520" s="351">
        <f>IF(J518=0,0,IF(ISBLANK(J518),0,(J519/J518)*100))</f>
        <v>-13.533834586466165</v>
      </c>
      <c r="K520" s="90"/>
      <c r="L520" s="90"/>
      <c r="M520" s="76"/>
      <c r="N520" s="76"/>
      <c r="O520" s="76"/>
      <c r="P520" s="76"/>
      <c r="Q520" s="76"/>
    </row>
    <row r="521" spans="1:17">
      <c r="A521" s="1"/>
      <c r="B521" s="352"/>
      <c r="C521" s="353"/>
      <c r="D521" s="354"/>
      <c r="E521" s="355"/>
      <c r="F521" s="356"/>
      <c r="G521" s="357"/>
      <c r="H521" s="355"/>
      <c r="I521" s="356"/>
      <c r="J521" s="358"/>
      <c r="K521" s="90"/>
      <c r="L521" s="90"/>
      <c r="M521" s="76"/>
      <c r="N521" s="76"/>
      <c r="O521" s="76"/>
      <c r="P521" s="76"/>
      <c r="Q521" s="76"/>
    </row>
    <row r="522" spans="1:17">
      <c r="A522" s="1"/>
      <c r="B522" s="335"/>
      <c r="C522" s="337" t="s">
        <v>619</v>
      </c>
      <c r="D522" s="336">
        <v>5.8970000000000002</v>
      </c>
      <c r="E522" s="90"/>
      <c r="F522" s="338" t="s">
        <v>620</v>
      </c>
      <c r="G522" s="342">
        <v>9.64</v>
      </c>
      <c r="H522" s="90"/>
      <c r="I522" s="338" t="s">
        <v>620</v>
      </c>
      <c r="J522" s="339">
        <v>100</v>
      </c>
      <c r="K522" s="90"/>
      <c r="L522" s="90"/>
      <c r="M522" s="76"/>
      <c r="N522" s="76"/>
      <c r="O522" s="76"/>
      <c r="P522" s="76"/>
      <c r="Q522" s="76"/>
    </row>
    <row r="523" spans="1:17" ht="45">
      <c r="A523" s="1"/>
      <c r="B523" s="359"/>
      <c r="C523" s="338" t="s">
        <v>620</v>
      </c>
      <c r="D523" s="342">
        <v>9.64</v>
      </c>
      <c r="E523" s="90"/>
      <c r="F523" s="340" t="s">
        <v>621</v>
      </c>
      <c r="G523" s="360">
        <v>63.5</v>
      </c>
      <c r="H523" s="90"/>
      <c r="I523" s="340" t="s">
        <v>622</v>
      </c>
      <c r="J523" s="339">
        <v>50</v>
      </c>
      <c r="K523" s="90"/>
      <c r="L523" s="90"/>
      <c r="M523" s="76"/>
      <c r="N523" s="76"/>
      <c r="O523" s="76"/>
      <c r="P523" s="76"/>
      <c r="Q523" s="76"/>
    </row>
    <row r="524" spans="1:17">
      <c r="A524" s="1"/>
      <c r="B524" s="344"/>
      <c r="C524" s="345" t="s">
        <v>622</v>
      </c>
      <c r="D524" s="346">
        <f>IF(D522=0,0,IF(D523=0,0,D523-D522))</f>
        <v>3.7430000000000003</v>
      </c>
      <c r="E524" s="90"/>
      <c r="F524" s="345" t="s">
        <v>622</v>
      </c>
      <c r="G524" s="346">
        <f>G522-G525</f>
        <v>3.7439755351681958</v>
      </c>
      <c r="H524" s="90"/>
      <c r="I524" s="347" t="s">
        <v>619</v>
      </c>
      <c r="J524" s="348">
        <f>IF(J522=0,0,IF(ISBLANK(J522),0,J522-J523))</f>
        <v>50</v>
      </c>
      <c r="K524" s="90"/>
      <c r="L524" s="90"/>
      <c r="M524" s="76"/>
      <c r="N524" s="76"/>
      <c r="O524" s="76"/>
      <c r="P524" s="76"/>
      <c r="Q524" s="76"/>
    </row>
    <row r="525" spans="1:17">
      <c r="A525" s="1"/>
      <c r="B525" s="361"/>
      <c r="C525" s="362" t="s">
        <v>621</v>
      </c>
      <c r="D525" s="363">
        <f>IF(D522=0,0,IF(ISBLANK(D522),0,(D524/D522)*100))</f>
        <v>63.472952348651859</v>
      </c>
      <c r="E525" s="90"/>
      <c r="F525" s="364" t="s">
        <v>619</v>
      </c>
      <c r="G525" s="365">
        <f>(G522/(100+G523)*100)</f>
        <v>5.8960244648318048</v>
      </c>
      <c r="H525" s="90"/>
      <c r="I525" s="362" t="s">
        <v>621</v>
      </c>
      <c r="J525" s="366">
        <f>IF(J524=0,0,IF(ISBLANK(J523),0,(J523/J524)*100))</f>
        <v>100</v>
      </c>
      <c r="K525" s="90"/>
      <c r="L525" s="90"/>
      <c r="M525" s="76"/>
      <c r="N525" s="76"/>
      <c r="O525" s="76"/>
      <c r="P525" s="76"/>
      <c r="Q525" s="76"/>
    </row>
    <row r="526" spans="1:17">
      <c r="A526" s="1"/>
      <c r="B526" s="6427" t="s">
        <v>599</v>
      </c>
      <c r="C526" s="6428"/>
      <c r="D526" s="6428"/>
      <c r="E526" s="6428"/>
      <c r="F526" s="6428"/>
      <c r="G526" s="6428"/>
      <c r="H526" s="6428"/>
      <c r="I526" s="6428"/>
      <c r="J526" s="6428"/>
      <c r="K526" s="90"/>
      <c r="L526" s="90"/>
      <c r="M526" s="76"/>
      <c r="N526" s="76"/>
      <c r="O526" s="76"/>
      <c r="P526" s="76"/>
      <c r="Q526" s="76"/>
    </row>
    <row r="527" spans="1:17">
      <c r="A527" s="76"/>
      <c r="B527" s="396"/>
      <c r="C527" s="396"/>
      <c r="D527" s="396"/>
      <c r="E527" s="396"/>
      <c r="F527" s="396"/>
      <c r="G527" s="396"/>
      <c r="H527" s="90"/>
      <c r="I527" s="397"/>
      <c r="J527" s="397"/>
      <c r="K527" s="109"/>
      <c r="L527" s="109"/>
      <c r="M527" s="397"/>
      <c r="N527" s="397"/>
      <c r="O527" s="76"/>
      <c r="P527" s="76"/>
      <c r="Q527" s="90"/>
    </row>
    <row r="528" spans="1:17">
      <c r="A528" s="76"/>
      <c r="B528" s="396"/>
      <c r="C528" s="396"/>
      <c r="D528" s="396"/>
      <c r="E528" s="396"/>
      <c r="F528" s="396"/>
      <c r="G528" s="396"/>
      <c r="H528" s="90"/>
      <c r="I528" s="397"/>
      <c r="J528" s="397"/>
      <c r="K528" s="109"/>
      <c r="L528" s="109"/>
      <c r="M528" s="397"/>
      <c r="N528" s="397"/>
      <c r="O528" s="76"/>
      <c r="P528" s="76"/>
      <c r="Q528" s="90"/>
    </row>
    <row r="529" spans="1:17">
      <c r="A529" s="76"/>
      <c r="B529" s="803">
        <v>15</v>
      </c>
      <c r="C529" s="803">
        <v>15</v>
      </c>
      <c r="D529" s="803">
        <v>15</v>
      </c>
      <c r="E529" s="803">
        <v>15</v>
      </c>
      <c r="F529" s="803">
        <v>15</v>
      </c>
      <c r="G529" s="803">
        <v>15</v>
      </c>
      <c r="H529" s="804" t="s">
        <v>1148</v>
      </c>
      <c r="I529" s="803">
        <v>15</v>
      </c>
      <c r="J529" s="803">
        <v>15</v>
      </c>
      <c r="K529" s="803">
        <v>15</v>
      </c>
      <c r="L529" s="803">
        <v>15</v>
      </c>
      <c r="M529" s="803">
        <v>15</v>
      </c>
      <c r="N529" s="803">
        <v>15</v>
      </c>
      <c r="O529" s="805" t="s">
        <v>1148</v>
      </c>
      <c r="P529" s="76"/>
      <c r="Q529" s="90"/>
    </row>
    <row r="530" spans="1:17" ht="18">
      <c r="A530" s="76"/>
      <c r="B530" s="806" t="s">
        <v>1149</v>
      </c>
      <c r="C530" s="807"/>
      <c r="D530" s="807"/>
      <c r="E530" s="807"/>
      <c r="F530" s="807"/>
      <c r="G530" s="808" t="s">
        <v>1150</v>
      </c>
      <c r="H530" s="77"/>
      <c r="I530" s="806" t="s">
        <v>1151</v>
      </c>
      <c r="J530" s="807"/>
      <c r="K530" s="807"/>
      <c r="L530" s="807"/>
      <c r="M530" s="807"/>
      <c r="N530" s="808" t="s">
        <v>1150</v>
      </c>
      <c r="O530" s="77"/>
      <c r="P530" s="76"/>
      <c r="Q530" s="90"/>
    </row>
    <row r="531" spans="1:17" ht="15.75">
      <c r="A531" s="76"/>
      <c r="B531" s="809" t="s">
        <v>623</v>
      </c>
      <c r="C531" s="810">
        <v>1000</v>
      </c>
      <c r="D531" s="811" t="s">
        <v>623</v>
      </c>
      <c r="E531" s="810">
        <v>1000</v>
      </c>
      <c r="F531" s="809" t="s">
        <v>623</v>
      </c>
      <c r="G531" s="810">
        <v>100</v>
      </c>
      <c r="H531" s="77"/>
      <c r="I531" s="812" t="s">
        <v>623</v>
      </c>
      <c r="J531" s="813">
        <v>1</v>
      </c>
      <c r="K531" s="811" t="s">
        <v>623</v>
      </c>
      <c r="L531" s="813">
        <v>1</v>
      </c>
      <c r="M531" s="809" t="s">
        <v>623</v>
      </c>
      <c r="N531" s="813">
        <v>1</v>
      </c>
      <c r="O531" s="77"/>
      <c r="P531" s="76"/>
      <c r="Q531" s="90"/>
    </row>
    <row r="532" spans="1:17" ht="15.75">
      <c r="A532" s="76"/>
      <c r="B532" s="814" t="s">
        <v>624</v>
      </c>
      <c r="C532" s="815">
        <v>2000</v>
      </c>
      <c r="D532" s="816" t="s">
        <v>626</v>
      </c>
      <c r="E532" s="815">
        <v>327</v>
      </c>
      <c r="F532" s="814" t="s">
        <v>625</v>
      </c>
      <c r="G532" s="817">
        <v>40</v>
      </c>
      <c r="H532" s="77"/>
      <c r="I532" s="814" t="s">
        <v>624</v>
      </c>
      <c r="J532" s="818">
        <v>2</v>
      </c>
      <c r="K532" s="816" t="s">
        <v>626</v>
      </c>
      <c r="L532" s="818">
        <v>2</v>
      </c>
      <c r="M532" s="814" t="s">
        <v>625</v>
      </c>
      <c r="N532" s="817">
        <v>50</v>
      </c>
      <c r="O532" s="77"/>
      <c r="P532" s="76"/>
      <c r="Q532" s="90"/>
    </row>
    <row r="533" spans="1:17" ht="15.75">
      <c r="A533" s="76"/>
      <c r="B533" s="819" t="s">
        <v>1152</v>
      </c>
      <c r="C533" s="820">
        <f>IF(C531=0,0,IF(C532=0,0,C532-C531))</f>
        <v>1000</v>
      </c>
      <c r="D533" s="819" t="s">
        <v>1153</v>
      </c>
      <c r="E533" s="820">
        <f>IF(E531=0,0,E531+E532)</f>
        <v>1327</v>
      </c>
      <c r="F533" s="819" t="s">
        <v>1152</v>
      </c>
      <c r="G533" s="821">
        <f>G534*G532%</f>
        <v>66.666666666666671</v>
      </c>
      <c r="H533" s="77"/>
      <c r="I533" s="819" t="s">
        <v>1152</v>
      </c>
      <c r="J533" s="822">
        <f>IF(J531=0,0,IF(J532=0,0,J532-J531))</f>
        <v>1</v>
      </c>
      <c r="K533" s="819" t="s">
        <v>1153</v>
      </c>
      <c r="L533" s="822">
        <f>IF(L531=0,0,L531+L532)</f>
        <v>3</v>
      </c>
      <c r="M533" s="819" t="s">
        <v>1152</v>
      </c>
      <c r="N533" s="822">
        <f>N534*N532%</f>
        <v>1</v>
      </c>
      <c r="O533" s="77"/>
      <c r="P533" s="76"/>
      <c r="Q533" s="90"/>
    </row>
    <row r="534" spans="1:17" ht="15.75">
      <c r="A534" s="76"/>
      <c r="B534" s="823" t="s">
        <v>1154</v>
      </c>
      <c r="C534" s="824">
        <f>IF(C531=0,0,IF(C532=0,0,C533/C532))</f>
        <v>0.5</v>
      </c>
      <c r="D534" s="823" t="s">
        <v>1154</v>
      </c>
      <c r="E534" s="824">
        <f>IF(E531=0,0,E532/E533)</f>
        <v>0.24642049736247174</v>
      </c>
      <c r="F534" s="819" t="s">
        <v>1153</v>
      </c>
      <c r="G534" s="821">
        <f>G531/(100-G532)*100</f>
        <v>166.66666666666669</v>
      </c>
      <c r="H534" s="77"/>
      <c r="I534" s="823" t="s">
        <v>1154</v>
      </c>
      <c r="J534" s="824">
        <f>IF(J531=0,0,IF(J532=0,0,J533/J532))</f>
        <v>0.5</v>
      </c>
      <c r="K534" s="823" t="s">
        <v>1154</v>
      </c>
      <c r="L534" s="824">
        <f>IF(L531=0,0,L532/L533)</f>
        <v>0.66666666666666663</v>
      </c>
      <c r="M534" s="819" t="s">
        <v>1153</v>
      </c>
      <c r="N534" s="825">
        <f>N531/(100-N532)*100</f>
        <v>2</v>
      </c>
      <c r="O534" s="77"/>
      <c r="P534" s="76"/>
      <c r="Q534" s="90"/>
    </row>
    <row r="535" spans="1:17" ht="15.75">
      <c r="A535" s="76"/>
      <c r="B535" s="826" t="s">
        <v>624</v>
      </c>
      <c r="C535" s="815">
        <v>1780</v>
      </c>
      <c r="D535" s="827" t="s">
        <v>624</v>
      </c>
      <c r="E535" s="815">
        <v>2310</v>
      </c>
      <c r="F535" s="828" t="s">
        <v>624</v>
      </c>
      <c r="G535" s="829">
        <v>500</v>
      </c>
      <c r="H535" s="77"/>
      <c r="I535" s="826" t="s">
        <v>624</v>
      </c>
      <c r="J535" s="830">
        <v>2</v>
      </c>
      <c r="K535" s="827" t="s">
        <v>624</v>
      </c>
      <c r="L535" s="831">
        <v>2</v>
      </c>
      <c r="M535" s="827" t="s">
        <v>624</v>
      </c>
      <c r="N535" s="830">
        <v>1</v>
      </c>
      <c r="O535" s="77"/>
      <c r="P535" s="76"/>
      <c r="Q535" s="90"/>
    </row>
    <row r="536" spans="1:17" ht="15.75">
      <c r="A536" s="76"/>
      <c r="B536" s="832" t="s">
        <v>623</v>
      </c>
      <c r="C536" s="810">
        <v>1000</v>
      </c>
      <c r="D536" s="833" t="s">
        <v>626</v>
      </c>
      <c r="E536" s="810">
        <v>720</v>
      </c>
      <c r="F536" s="833" t="s">
        <v>625</v>
      </c>
      <c r="G536" s="834">
        <v>50</v>
      </c>
      <c r="H536" s="77"/>
      <c r="I536" s="832" t="s">
        <v>623</v>
      </c>
      <c r="J536" s="835">
        <v>1</v>
      </c>
      <c r="K536" s="833" t="s">
        <v>626</v>
      </c>
      <c r="L536" s="835">
        <v>1</v>
      </c>
      <c r="M536" s="833" t="s">
        <v>625</v>
      </c>
      <c r="N536" s="834">
        <v>50</v>
      </c>
      <c r="O536" s="77"/>
      <c r="P536" s="76"/>
      <c r="Q536" s="90"/>
    </row>
    <row r="537" spans="1:17" ht="15.75">
      <c r="A537" s="76"/>
      <c r="B537" s="819" t="s">
        <v>1152</v>
      </c>
      <c r="C537" s="820">
        <f>IF(C535=0,0,IF(C536=0,0,C535-C536))</f>
        <v>780</v>
      </c>
      <c r="D537" s="819" t="s">
        <v>1155</v>
      </c>
      <c r="E537" s="820">
        <f>IF(E535=0,0,IF(E536=0,0,E535-E536))</f>
        <v>1590</v>
      </c>
      <c r="F537" s="819" t="s">
        <v>1152</v>
      </c>
      <c r="G537" s="820">
        <f>G535*G536%</f>
        <v>250</v>
      </c>
      <c r="H537" s="77"/>
      <c r="I537" s="819" t="s">
        <v>1152</v>
      </c>
      <c r="J537" s="822">
        <f>IF(J535=0,0,IF(J536=0,0,J535-J536))</f>
        <v>1</v>
      </c>
      <c r="K537" s="819" t="s">
        <v>1155</v>
      </c>
      <c r="L537" s="822">
        <f>IF(L535=0,0,IF(L536=0,0,L535-L536))</f>
        <v>1</v>
      </c>
      <c r="M537" s="819" t="s">
        <v>1152</v>
      </c>
      <c r="N537" s="822">
        <f>N535*N536%</f>
        <v>0.5</v>
      </c>
      <c r="O537" s="77"/>
      <c r="P537" s="76"/>
      <c r="Q537" s="90"/>
    </row>
    <row r="538" spans="1:17" ht="15.75">
      <c r="A538" s="76"/>
      <c r="B538" s="823" t="s">
        <v>1154</v>
      </c>
      <c r="C538" s="824">
        <f>IF(C535=0,0,C537/C535)</f>
        <v>0.43820224719101125</v>
      </c>
      <c r="D538" s="823" t="s">
        <v>1154</v>
      </c>
      <c r="E538" s="824">
        <f>IF(E535=0,0,IF(E536=0,0,E536/E535))</f>
        <v>0.31168831168831168</v>
      </c>
      <c r="F538" s="823" t="s">
        <v>1155</v>
      </c>
      <c r="G538" s="836">
        <f>G535-G537</f>
        <v>250</v>
      </c>
      <c r="H538" s="77"/>
      <c r="I538" s="823" t="s">
        <v>1154</v>
      </c>
      <c r="J538" s="824">
        <f>IF(J535=0,0,J537/J535)</f>
        <v>0.5</v>
      </c>
      <c r="K538" s="823" t="s">
        <v>1154</v>
      </c>
      <c r="L538" s="824">
        <f>IF(L535=0,0,IF(L536=0,0,L536/L535))</f>
        <v>0.5</v>
      </c>
      <c r="M538" s="823" t="s">
        <v>1155</v>
      </c>
      <c r="N538" s="837">
        <f>N535-N537</f>
        <v>0.5</v>
      </c>
      <c r="O538" s="77"/>
      <c r="P538" s="76"/>
      <c r="Q538" s="90"/>
    </row>
    <row r="539" spans="1:17">
      <c r="A539" s="76"/>
      <c r="B539" s="6429" t="s">
        <v>599</v>
      </c>
      <c r="C539" s="6430"/>
      <c r="D539" s="6430"/>
      <c r="E539" s="6430"/>
      <c r="F539" s="6430"/>
      <c r="G539" s="6430"/>
      <c r="H539" s="77"/>
      <c r="I539" s="6429" t="s">
        <v>599</v>
      </c>
      <c r="J539" s="6430"/>
      <c r="K539" s="6430"/>
      <c r="L539" s="6430"/>
      <c r="M539" s="6430"/>
      <c r="N539" s="6430"/>
      <c r="O539" s="77"/>
      <c r="P539" s="76"/>
      <c r="Q539" s="90"/>
    </row>
    <row r="540" spans="1:17">
      <c r="A540" s="76"/>
      <c r="B540" s="396"/>
      <c r="C540" s="396"/>
      <c r="D540" s="396"/>
      <c r="E540" s="396"/>
      <c r="F540" s="396"/>
      <c r="G540" s="396"/>
      <c r="H540" s="90"/>
      <c r="I540" s="397"/>
      <c r="J540" s="397"/>
      <c r="K540" s="109"/>
      <c r="L540" s="109"/>
      <c r="M540" s="397"/>
      <c r="N540" s="397"/>
      <c r="O540" s="76"/>
      <c r="P540" s="76"/>
      <c r="Q540" s="90"/>
    </row>
    <row r="541" spans="1:17">
      <c r="A541" s="428"/>
      <c r="B541" s="429"/>
      <c r="C541" s="430"/>
      <c r="D541" s="430"/>
      <c r="E541" s="430"/>
      <c r="F541" s="430"/>
      <c r="G541" s="430"/>
      <c r="H541" s="430"/>
      <c r="I541" s="430"/>
      <c r="J541" s="429"/>
      <c r="K541" s="429"/>
      <c r="L541" s="429"/>
      <c r="M541" s="428"/>
      <c r="N541" s="428"/>
      <c r="O541" s="428"/>
      <c r="P541" s="428"/>
      <c r="Q541" s="428"/>
    </row>
    <row r="542" spans="1:17">
      <c r="A542" s="76"/>
      <c r="B542" s="396"/>
      <c r="C542" s="396"/>
      <c r="D542" s="396"/>
      <c r="E542" s="396"/>
      <c r="F542" s="396"/>
      <c r="G542" s="396"/>
      <c r="H542" s="90"/>
      <c r="I542" s="397"/>
      <c r="J542" s="397"/>
      <c r="K542" s="109"/>
      <c r="L542" s="109"/>
      <c r="M542" s="397"/>
      <c r="N542" s="397"/>
      <c r="O542" s="76"/>
      <c r="P542" s="76"/>
      <c r="Q542" s="90"/>
    </row>
    <row r="543" spans="1:17">
      <c r="A543" s="76"/>
      <c r="B543" s="396"/>
      <c r="C543" s="396"/>
      <c r="D543" s="396"/>
      <c r="E543" s="396"/>
      <c r="F543" s="396"/>
      <c r="G543" s="396"/>
      <c r="H543" s="90"/>
      <c r="I543" s="397"/>
      <c r="J543" s="397"/>
      <c r="K543" s="109"/>
      <c r="L543" s="109"/>
      <c r="M543" s="397"/>
      <c r="N543" s="397"/>
      <c r="O543" s="76"/>
      <c r="P543" s="76"/>
      <c r="Q543" s="90"/>
    </row>
    <row r="544" spans="1:17" ht="15.75">
      <c r="A544" s="76"/>
      <c r="B544" s="396"/>
      <c r="C544" s="396"/>
      <c r="D544" s="396"/>
      <c r="E544" s="396"/>
      <c r="F544" s="396"/>
      <c r="G544" s="396"/>
      <c r="H544" s="90"/>
      <c r="I544" s="397"/>
      <c r="J544" s="838" t="s">
        <v>1156</v>
      </c>
      <c r="K544" s="839"/>
      <c r="L544" s="839"/>
      <c r="M544" s="840"/>
      <c r="N544" s="840"/>
      <c r="O544" s="76"/>
      <c r="P544" s="76"/>
      <c r="Q544" s="90"/>
    </row>
    <row r="545" spans="1:17">
      <c r="A545" s="76"/>
      <c r="B545" s="396"/>
      <c r="C545" s="396"/>
      <c r="D545" s="396"/>
      <c r="E545" s="396"/>
      <c r="F545" s="396"/>
      <c r="G545" s="396"/>
      <c r="H545" s="90"/>
      <c r="I545" s="397"/>
      <c r="J545" s="397"/>
      <c r="K545" s="109"/>
      <c r="L545" s="109"/>
      <c r="M545" s="397"/>
      <c r="N545" s="397"/>
      <c r="O545" s="76"/>
      <c r="P545" s="76"/>
      <c r="Q545" s="90"/>
    </row>
    <row r="546" spans="1:17" ht="21">
      <c r="A546" s="76"/>
      <c r="B546" s="396"/>
      <c r="C546" s="396"/>
      <c r="D546" s="396"/>
      <c r="E546" s="396"/>
      <c r="F546" s="396"/>
      <c r="G546" s="396"/>
      <c r="H546" s="90"/>
      <c r="I546" s="397"/>
      <c r="J546" s="841" t="s">
        <v>1157</v>
      </c>
      <c r="K546" s="76"/>
      <c r="L546" s="76"/>
      <c r="M546" s="76"/>
      <c r="N546" s="76"/>
      <c r="O546" s="76"/>
      <c r="P546" s="76"/>
      <c r="Q546" s="90"/>
    </row>
    <row r="547" spans="1:17" ht="23.25">
      <c r="A547" s="76"/>
      <c r="B547" s="396"/>
      <c r="C547" s="396"/>
      <c r="D547" s="396"/>
      <c r="E547" s="396"/>
      <c r="F547" s="396"/>
      <c r="G547" s="396"/>
      <c r="H547" s="90"/>
      <c r="I547" s="397"/>
      <c r="J547" s="6431" t="s">
        <v>1158</v>
      </c>
      <c r="K547" s="6431"/>
      <c r="L547" s="6431"/>
      <c r="M547" s="6431"/>
      <c r="N547" s="6431"/>
      <c r="O547" s="76"/>
      <c r="P547" s="76"/>
      <c r="Q547" s="90"/>
    </row>
    <row r="548" spans="1:17" ht="21">
      <c r="A548" s="76"/>
      <c r="B548" s="396"/>
      <c r="C548" s="396"/>
      <c r="D548" s="396"/>
      <c r="E548" s="396"/>
      <c r="F548" s="396"/>
      <c r="G548" s="396"/>
      <c r="H548" s="90"/>
      <c r="I548" s="397"/>
      <c r="J548" s="842"/>
      <c r="K548" s="843" t="s">
        <v>1159</v>
      </c>
      <c r="L548" s="844"/>
      <c r="M548" s="845"/>
      <c r="N548" s="397"/>
      <c r="O548" s="76"/>
      <c r="P548" s="76"/>
      <c r="Q548" s="90"/>
    </row>
    <row r="549" spans="1:17" ht="21">
      <c r="A549" s="76"/>
      <c r="B549" s="396"/>
      <c r="C549" s="396"/>
      <c r="D549" s="396"/>
      <c r="E549" s="396"/>
      <c r="F549" s="396"/>
      <c r="G549" s="396"/>
      <c r="H549" s="90"/>
      <c r="I549" s="397"/>
      <c r="J549" s="842"/>
      <c r="K549" s="843" t="s">
        <v>1160</v>
      </c>
      <c r="L549" s="844"/>
      <c r="M549" s="845"/>
      <c r="N549" s="397"/>
      <c r="O549" s="76"/>
      <c r="P549" s="76"/>
      <c r="Q549" s="90"/>
    </row>
    <row r="550" spans="1:17" ht="21">
      <c r="A550" s="76"/>
      <c r="B550" s="396"/>
      <c r="C550" s="396"/>
      <c r="D550" s="396"/>
      <c r="E550" s="396"/>
      <c r="F550" s="396"/>
      <c r="G550" s="396"/>
      <c r="H550" s="90"/>
      <c r="I550" s="397"/>
      <c r="J550" s="842"/>
      <c r="K550" s="843" t="s">
        <v>1161</v>
      </c>
      <c r="L550" s="844"/>
      <c r="M550" s="845"/>
      <c r="N550" s="397"/>
      <c r="O550" s="76"/>
      <c r="P550" s="76"/>
      <c r="Q550" s="90"/>
    </row>
    <row r="551" spans="1:17" ht="21">
      <c r="A551" s="76"/>
      <c r="B551" s="846" t="s">
        <v>1162</v>
      </c>
      <c r="C551" s="396"/>
      <c r="D551" s="396"/>
      <c r="E551" s="396"/>
      <c r="F551" s="396"/>
      <c r="G551" s="396"/>
      <c r="H551" s="90"/>
      <c r="I551" s="397"/>
      <c r="J551" s="842"/>
      <c r="K551" s="843" t="s">
        <v>1163</v>
      </c>
      <c r="L551" s="844"/>
      <c r="M551" s="845"/>
      <c r="N551" s="397"/>
      <c r="O551" s="76"/>
      <c r="P551" s="76"/>
      <c r="Q551" s="90"/>
    </row>
    <row r="552" spans="1:17" ht="21">
      <c r="A552" s="76"/>
      <c r="B552" s="846" t="s">
        <v>1164</v>
      </c>
      <c r="C552" s="396"/>
      <c r="D552" s="396"/>
      <c r="E552" s="396"/>
      <c r="F552" s="396"/>
      <c r="G552" s="396"/>
      <c r="H552" s="90"/>
      <c r="I552" s="397"/>
      <c r="J552" s="842"/>
      <c r="K552" s="843" t="s">
        <v>1165</v>
      </c>
      <c r="L552" s="844"/>
      <c r="M552" s="845"/>
      <c r="N552" s="397"/>
      <c r="O552" s="76"/>
      <c r="P552" s="76"/>
      <c r="Q552" s="90"/>
    </row>
    <row r="553" spans="1:17" ht="21">
      <c r="A553" s="76"/>
      <c r="B553" s="396"/>
      <c r="C553" s="396"/>
      <c r="D553" s="396"/>
      <c r="E553" s="396"/>
      <c r="F553" s="396"/>
      <c r="G553" s="396"/>
      <c r="H553" s="90"/>
      <c r="I553" s="397"/>
      <c r="J553" s="842"/>
      <c r="K553" s="843" t="s">
        <v>1166</v>
      </c>
      <c r="L553" s="844"/>
      <c r="M553" s="845"/>
      <c r="N553" s="397"/>
      <c r="O553" s="76"/>
      <c r="P553" s="76"/>
      <c r="Q553" s="90"/>
    </row>
    <row r="554" spans="1:17" ht="21">
      <c r="A554" s="76"/>
      <c r="B554" s="847" t="s">
        <v>1167</v>
      </c>
      <c r="C554" s="77"/>
      <c r="D554" s="77"/>
      <c r="E554" s="77"/>
      <c r="F554" s="396"/>
      <c r="G554" s="396"/>
      <c r="H554" s="90"/>
      <c r="I554" s="397"/>
      <c r="J554" s="842"/>
      <c r="K554" s="843" t="s">
        <v>1168</v>
      </c>
      <c r="L554" s="844"/>
      <c r="M554" s="845"/>
      <c r="N554" s="397"/>
      <c r="O554" s="76"/>
      <c r="P554" s="76"/>
      <c r="Q554" s="90"/>
    </row>
    <row r="555" spans="1:17">
      <c r="A555" s="76"/>
      <c r="B555" s="848" t="s">
        <v>1169</v>
      </c>
      <c r="C555" s="77"/>
      <c r="D555" s="77"/>
      <c r="E555" s="77"/>
      <c r="F555" s="396"/>
      <c r="G555" s="396"/>
      <c r="H555" s="90"/>
      <c r="I555" s="397"/>
      <c r="J555" s="397"/>
      <c r="K555" s="109"/>
      <c r="L555" s="109"/>
      <c r="M555" s="397"/>
      <c r="N555" s="397"/>
      <c r="O555" s="76"/>
      <c r="P555" s="76"/>
      <c r="Q555" s="90"/>
    </row>
    <row r="556" spans="1:17" ht="31.5" customHeight="1" thickBot="1">
      <c r="A556" s="76"/>
      <c r="B556" s="846"/>
      <c r="C556" s="849"/>
      <c r="D556" s="849"/>
      <c r="E556" s="849"/>
      <c r="F556" s="396"/>
      <c r="G556" s="396"/>
      <c r="H556" s="90"/>
      <c r="I556" s="397"/>
      <c r="J556" s="847"/>
      <c r="K556" s="109"/>
      <c r="L556" s="109"/>
      <c r="O556" s="76"/>
      <c r="P556" s="76"/>
      <c r="Q556" s="90"/>
    </row>
    <row r="557" spans="1:17" ht="16.5" customHeight="1" thickBot="1">
      <c r="A557" s="76"/>
      <c r="B557" s="495"/>
      <c r="C557" s="77"/>
      <c r="D557" s="77"/>
      <c r="E557" s="77"/>
      <c r="F557" s="396"/>
      <c r="G557" s="396"/>
      <c r="H557" s="90"/>
      <c r="I557" s="397"/>
      <c r="J557" s="848"/>
      <c r="K557" s="109"/>
      <c r="L557" s="109"/>
      <c r="M557" s="6432" t="s">
        <v>1170</v>
      </c>
      <c r="N557" s="6433"/>
      <c r="O557" s="76"/>
      <c r="P557" s="76"/>
      <c r="Q557" s="90"/>
    </row>
    <row r="558" spans="1:17" ht="15.75">
      <c r="A558" s="76"/>
      <c r="B558" s="850" t="s">
        <v>1171</v>
      </c>
      <c r="C558" s="77"/>
      <c r="D558" s="77"/>
      <c r="E558" s="77"/>
      <c r="F558" s="396"/>
      <c r="G558" s="6434" t="s">
        <v>1172</v>
      </c>
      <c r="H558" s="6435"/>
      <c r="I558" s="397"/>
      <c r="J558" s="495"/>
      <c r="K558" s="495"/>
      <c r="L558" s="109"/>
      <c r="M558" s="6438" t="s">
        <v>1173</v>
      </c>
      <c r="N558" s="6439"/>
      <c r="O558" s="76"/>
      <c r="P558" s="76"/>
      <c r="Q558" s="90"/>
    </row>
    <row r="559" spans="1:17" ht="15.75">
      <c r="A559" s="76"/>
      <c r="B559" s="851" t="s">
        <v>1172</v>
      </c>
      <c r="C559" s="77"/>
      <c r="D559" s="77"/>
      <c r="E559" s="77" t="s">
        <v>1174</v>
      </c>
      <c r="F559" s="396"/>
      <c r="G559" s="6436"/>
      <c r="H559" s="6437"/>
      <c r="I559" s="397"/>
      <c r="J559" s="495" t="s">
        <v>1170</v>
      </c>
      <c r="K559" s="495"/>
      <c r="L559" s="109"/>
      <c r="M559" s="852" t="s">
        <v>624</v>
      </c>
      <c r="N559" s="853">
        <v>140</v>
      </c>
      <c r="O559" s="76"/>
      <c r="P559" s="76"/>
      <c r="Q559" s="90"/>
    </row>
    <row r="560" spans="1:17" ht="15.75" customHeight="1">
      <c r="A560" s="76"/>
      <c r="B560" s="495" t="s">
        <v>1175</v>
      </c>
      <c r="C560" s="77"/>
      <c r="D560" s="77"/>
      <c r="E560" s="77"/>
      <c r="F560" s="396"/>
      <c r="G560" s="854" t="s">
        <v>624</v>
      </c>
      <c r="H560" s="855">
        <v>87</v>
      </c>
      <c r="I560" s="397"/>
      <c r="J560" s="495" t="s">
        <v>1173</v>
      </c>
      <c r="K560" s="495"/>
      <c r="L560" s="109"/>
      <c r="M560" s="856" t="s">
        <v>625</v>
      </c>
      <c r="N560" s="857">
        <v>20</v>
      </c>
      <c r="O560" s="76"/>
      <c r="P560" s="77"/>
      <c r="Q560" s="77"/>
    </row>
    <row r="561" spans="1:17" ht="15.75">
      <c r="A561" s="76"/>
      <c r="B561" s="495" t="s">
        <v>1176</v>
      </c>
      <c r="C561" s="77"/>
      <c r="D561" s="77"/>
      <c r="E561" s="77"/>
      <c r="F561" s="396"/>
      <c r="G561" s="858" t="s">
        <v>625</v>
      </c>
      <c r="H561" s="859">
        <v>5</v>
      </c>
      <c r="I561" s="397"/>
      <c r="J561" s="495" t="s">
        <v>1177</v>
      </c>
      <c r="K561" s="495"/>
      <c r="L561" s="109"/>
      <c r="M561" s="860" t="s">
        <v>1152</v>
      </c>
      <c r="N561" s="861">
        <f>(N559*N560)/100</f>
        <v>28</v>
      </c>
      <c r="O561" s="76"/>
      <c r="P561" s="77"/>
      <c r="Q561" s="77"/>
    </row>
    <row r="562" spans="1:17" ht="15.75">
      <c r="A562" s="76"/>
      <c r="B562" s="850" t="s">
        <v>1178</v>
      </c>
      <c r="C562" s="77"/>
      <c r="D562" s="77"/>
      <c r="E562" s="77"/>
      <c r="F562" s="396"/>
      <c r="G562" s="862" t="s">
        <v>1179</v>
      </c>
      <c r="H562" s="863">
        <f>H561/100</f>
        <v>0.05</v>
      </c>
      <c r="I562" s="397"/>
      <c r="J562" s="850" t="s">
        <v>1180</v>
      </c>
      <c r="K562" s="495"/>
      <c r="L562" s="109"/>
      <c r="M562" s="860" t="s">
        <v>1179</v>
      </c>
      <c r="N562" s="864">
        <f>N560/100</f>
        <v>0.2</v>
      </c>
      <c r="O562" s="76"/>
      <c r="P562" s="77"/>
      <c r="Q562" s="77"/>
    </row>
    <row r="563" spans="1:17" ht="16.5" thickBot="1">
      <c r="A563" s="76"/>
      <c r="B563" s="495" t="s">
        <v>1181</v>
      </c>
      <c r="C563" s="77"/>
      <c r="D563" s="77"/>
      <c r="E563" s="77"/>
      <c r="F563" s="396"/>
      <c r="G563" s="865" t="s">
        <v>1152</v>
      </c>
      <c r="H563" s="866">
        <f>H560*H562</f>
        <v>4.3500000000000005</v>
      </c>
      <c r="I563" s="397"/>
      <c r="J563" s="495" t="s">
        <v>1182</v>
      </c>
      <c r="K563" s="495"/>
      <c r="L563" s="109"/>
      <c r="M563" s="862" t="s">
        <v>1152</v>
      </c>
      <c r="N563" s="867">
        <f>N559*N562</f>
        <v>28</v>
      </c>
      <c r="O563" s="77"/>
      <c r="P563" s="77"/>
      <c r="Q563" s="77"/>
    </row>
    <row r="564" spans="1:17" ht="16.5" thickBot="1">
      <c r="A564" s="76"/>
      <c r="B564" s="495" t="s">
        <v>1183</v>
      </c>
      <c r="C564" s="77"/>
      <c r="D564" s="77"/>
      <c r="E564" s="77"/>
      <c r="F564" s="396"/>
      <c r="G564" s="396"/>
      <c r="H564" s="90"/>
      <c r="I564" s="397"/>
      <c r="J564" s="850" t="s">
        <v>1184</v>
      </c>
      <c r="K564" s="495"/>
      <c r="L564" s="109"/>
      <c r="M564" s="6454" t="s">
        <v>1180</v>
      </c>
      <c r="N564" s="6455"/>
      <c r="O564" s="77"/>
      <c r="P564" s="77"/>
      <c r="Q564" s="77"/>
    </row>
    <row r="565" spans="1:17" ht="15.75">
      <c r="A565" s="76"/>
      <c r="B565" s="850" t="s">
        <v>1185</v>
      </c>
      <c r="C565" s="77"/>
      <c r="D565" s="77"/>
      <c r="E565" s="77"/>
      <c r="F565" s="396"/>
      <c r="G565" s="6434" t="s">
        <v>1186</v>
      </c>
      <c r="H565" s="6435"/>
      <c r="I565" s="397"/>
      <c r="J565" s="495" t="s">
        <v>1187</v>
      </c>
      <c r="K565" s="495"/>
      <c r="L565" s="109"/>
      <c r="M565" s="6456" t="s">
        <v>1182</v>
      </c>
      <c r="N565" s="6457"/>
      <c r="O565" s="77"/>
      <c r="P565" s="77"/>
      <c r="Q565" s="77"/>
    </row>
    <row r="566" spans="1:17" ht="15.75">
      <c r="A566" s="76"/>
      <c r="B566" s="495"/>
      <c r="C566" s="77"/>
      <c r="D566" s="77"/>
      <c r="E566" s="77"/>
      <c r="F566" s="396"/>
      <c r="G566" s="6436"/>
      <c r="H566" s="6437"/>
      <c r="I566" s="397"/>
      <c r="J566" s="850" t="s">
        <v>1188</v>
      </c>
      <c r="K566" s="495"/>
      <c r="L566" s="109"/>
      <c r="M566" s="868">
        <f>N562</f>
        <v>0.2</v>
      </c>
      <c r="N566" s="869">
        <f>N559*M566</f>
        <v>28</v>
      </c>
      <c r="O566" s="870" t="s">
        <v>240</v>
      </c>
      <c r="P566" s="77"/>
      <c r="Q566" s="77"/>
    </row>
    <row r="567" spans="1:17" ht="15.75">
      <c r="A567" s="76"/>
      <c r="B567" s="851" t="s">
        <v>1186</v>
      </c>
      <c r="C567" s="77"/>
      <c r="D567" s="77"/>
      <c r="E567" s="77"/>
      <c r="F567" s="396"/>
      <c r="G567" s="854" t="s">
        <v>624</v>
      </c>
      <c r="H567" s="871">
        <v>87</v>
      </c>
      <c r="I567" s="397"/>
      <c r="J567" s="495"/>
      <c r="K567" s="495"/>
      <c r="L567" s="109"/>
      <c r="M567" s="6458" t="s">
        <v>1184</v>
      </c>
      <c r="N567" s="6459"/>
      <c r="O567" s="76"/>
      <c r="P567" s="77"/>
      <c r="Q567" s="77"/>
    </row>
    <row r="568" spans="1:17" ht="15.75">
      <c r="A568" s="76"/>
      <c r="B568" s="495" t="s">
        <v>1189</v>
      </c>
      <c r="C568" s="77"/>
      <c r="D568" s="77"/>
      <c r="E568" s="77"/>
      <c r="F568" s="396"/>
      <c r="G568" s="858" t="s">
        <v>625</v>
      </c>
      <c r="H568" s="859">
        <v>5</v>
      </c>
      <c r="I568" s="397"/>
      <c r="J568" s="77"/>
      <c r="K568" s="495"/>
      <c r="L568" s="109"/>
      <c r="M568" s="87" t="s">
        <v>1187</v>
      </c>
      <c r="N568" s="584"/>
      <c r="O568" s="76"/>
      <c r="P568" s="77"/>
      <c r="Q568" s="77"/>
    </row>
    <row r="569" spans="1:17" ht="15.75">
      <c r="A569" s="76"/>
      <c r="B569" s="850" t="s">
        <v>1190</v>
      </c>
      <c r="C569" s="77"/>
      <c r="D569" s="77"/>
      <c r="E569" s="77"/>
      <c r="F569" s="396"/>
      <c r="G569" s="862" t="s">
        <v>1179</v>
      </c>
      <c r="H569" s="863">
        <f>(100-H568)/100</f>
        <v>0.95</v>
      </c>
      <c r="I569" s="397"/>
      <c r="J569" s="77"/>
      <c r="K569" s="495"/>
      <c r="L569" s="109"/>
      <c r="M569" s="872" t="s">
        <v>625</v>
      </c>
      <c r="N569" s="873">
        <v>40</v>
      </c>
      <c r="O569" s="76"/>
      <c r="P569" s="77"/>
      <c r="Q569" s="77"/>
    </row>
    <row r="570" spans="1:17" ht="16.5" thickBot="1">
      <c r="A570" s="76"/>
      <c r="B570" s="495" t="s">
        <v>1191</v>
      </c>
      <c r="C570" s="77"/>
      <c r="D570" s="77"/>
      <c r="E570" s="77"/>
      <c r="F570" s="396"/>
      <c r="G570" s="865" t="s">
        <v>1155</v>
      </c>
      <c r="H570" s="866">
        <f>H567*H569</f>
        <v>82.649999999999991</v>
      </c>
      <c r="I570" s="397"/>
      <c r="J570" s="77"/>
      <c r="K570" s="495"/>
      <c r="L570" s="109"/>
      <c r="M570" s="868">
        <f>N569/100</f>
        <v>0.4</v>
      </c>
      <c r="N570" s="869">
        <f>N559*M570</f>
        <v>56</v>
      </c>
      <c r="O570" s="76"/>
      <c r="P570" s="77"/>
      <c r="Q570" s="77"/>
    </row>
    <row r="571" spans="1:17" ht="15.75">
      <c r="A571" s="76"/>
      <c r="B571" s="850" t="s">
        <v>1192</v>
      </c>
      <c r="C571" s="77"/>
      <c r="D571" s="77"/>
      <c r="E571" s="77"/>
      <c r="F571" s="396"/>
      <c r="G571" s="396"/>
      <c r="H571" s="90"/>
      <c r="I571" s="397"/>
      <c r="J571" s="77"/>
      <c r="K571" s="495"/>
      <c r="L571" s="109"/>
      <c r="M571" s="872" t="s">
        <v>625</v>
      </c>
      <c r="N571" s="873">
        <v>90</v>
      </c>
      <c r="O571" s="76"/>
      <c r="P571" s="77"/>
      <c r="Q571" s="77"/>
    </row>
    <row r="572" spans="1:17" ht="15.75">
      <c r="A572" s="76"/>
      <c r="B572" s="495" t="s">
        <v>1193</v>
      </c>
      <c r="C572" s="77"/>
      <c r="D572" s="77"/>
      <c r="E572" s="77"/>
      <c r="F572" s="396"/>
      <c r="G572" s="396"/>
      <c r="H572" s="90"/>
      <c r="I572" s="397"/>
      <c r="J572" s="77"/>
      <c r="K572" s="495"/>
      <c r="L572" s="109"/>
      <c r="M572" s="6456" t="s">
        <v>1188</v>
      </c>
      <c r="N572" s="6457"/>
      <c r="O572" s="76"/>
      <c r="P572" s="77"/>
      <c r="Q572" s="77"/>
    </row>
    <row r="573" spans="1:17" ht="16.5" thickBot="1">
      <c r="A573" s="76"/>
      <c r="B573" s="495"/>
      <c r="C573" s="77"/>
      <c r="D573" s="77"/>
      <c r="E573" s="77"/>
      <c r="F573" s="396"/>
      <c r="G573" s="396"/>
      <c r="H573" s="90"/>
      <c r="I573" s="397"/>
      <c r="J573" s="77"/>
      <c r="K573" s="495"/>
      <c r="L573" s="109"/>
      <c r="M573" s="874">
        <f>N571/100</f>
        <v>0.9</v>
      </c>
      <c r="N573" s="875">
        <f>N559*M573</f>
        <v>126</v>
      </c>
      <c r="O573" s="76"/>
      <c r="P573" s="77"/>
      <c r="Q573" s="77"/>
    </row>
    <row r="574" spans="1:17" ht="15.75">
      <c r="A574" s="76"/>
      <c r="B574" s="495" t="s">
        <v>1194</v>
      </c>
      <c r="C574" s="495"/>
      <c r="D574" s="109"/>
      <c r="E574" s="495"/>
      <c r="F574" s="495"/>
      <c r="G574" s="6460" t="s">
        <v>1194</v>
      </c>
      <c r="H574" s="6461"/>
      <c r="I574" s="397"/>
      <c r="J574" s="495"/>
      <c r="K574" s="495"/>
      <c r="L574" s="495"/>
      <c r="M574" s="495"/>
      <c r="N574" s="495"/>
      <c r="O574" s="76"/>
      <c r="P574" s="77"/>
      <c r="Q574" s="77"/>
    </row>
    <row r="575" spans="1:17" ht="15.75">
      <c r="A575" s="76"/>
      <c r="B575" s="495" t="s">
        <v>1195</v>
      </c>
      <c r="C575" s="495"/>
      <c r="D575" s="109"/>
      <c r="E575" s="495"/>
      <c r="F575" s="495"/>
      <c r="G575" s="6462"/>
      <c r="H575" s="6463"/>
      <c r="I575" s="397"/>
      <c r="J575" s="495"/>
      <c r="K575" s="495"/>
      <c r="L575" s="495"/>
      <c r="M575" s="495"/>
      <c r="N575" s="495"/>
      <c r="O575" s="76"/>
      <c r="P575" s="77"/>
      <c r="Q575" s="77"/>
    </row>
    <row r="576" spans="1:17" ht="15.75">
      <c r="A576" s="76"/>
      <c r="B576" s="495" t="s">
        <v>1196</v>
      </c>
      <c r="C576" s="495"/>
      <c r="D576" s="109"/>
      <c r="E576" s="495"/>
      <c r="F576" s="495"/>
      <c r="G576" s="6447" t="s">
        <v>1195</v>
      </c>
      <c r="H576" s="6448"/>
      <c r="I576" s="397"/>
      <c r="J576" s="495"/>
      <c r="K576" s="495"/>
      <c r="L576" s="495"/>
      <c r="M576" s="495"/>
      <c r="N576" s="495"/>
      <c r="O576" s="76"/>
      <c r="P576" s="77"/>
      <c r="Q576" s="77"/>
    </row>
    <row r="577" spans="1:17" ht="15.75">
      <c r="A577" s="76"/>
      <c r="B577" s="495" t="s">
        <v>1197</v>
      </c>
      <c r="C577" s="495"/>
      <c r="D577" s="109"/>
      <c r="E577" s="495"/>
      <c r="F577" s="495"/>
      <c r="G577" s="6449" t="s">
        <v>1196</v>
      </c>
      <c r="H577" s="6450"/>
      <c r="I577" s="397"/>
      <c r="J577" s="495"/>
      <c r="K577" s="495"/>
      <c r="L577" s="495"/>
      <c r="M577" s="495"/>
      <c r="N577" s="495"/>
      <c r="O577" s="76"/>
      <c r="P577" s="77"/>
      <c r="Q577" s="77"/>
    </row>
    <row r="578" spans="1:17" ht="15.75">
      <c r="A578" s="76"/>
      <c r="B578" s="495" t="s">
        <v>1198</v>
      </c>
      <c r="C578" s="495"/>
      <c r="D578" s="109"/>
      <c r="E578" s="495"/>
      <c r="F578" s="495"/>
      <c r="G578" s="876" t="s">
        <v>624</v>
      </c>
      <c r="H578" s="877">
        <v>500</v>
      </c>
      <c r="I578" s="397"/>
      <c r="J578" s="495"/>
      <c r="K578" s="495"/>
      <c r="L578" s="495"/>
      <c r="M578" s="495"/>
      <c r="N578" s="495"/>
      <c r="O578" s="76"/>
      <c r="P578" s="77"/>
      <c r="Q578" s="77"/>
    </row>
    <row r="579" spans="1:17" ht="15.75">
      <c r="A579" s="76"/>
      <c r="B579" s="495" t="s">
        <v>1199</v>
      </c>
      <c r="C579" s="495"/>
      <c r="D579" s="109"/>
      <c r="E579" s="495"/>
      <c r="F579" s="495"/>
      <c r="G579" s="872" t="s">
        <v>625</v>
      </c>
      <c r="H579" s="873">
        <v>8</v>
      </c>
      <c r="I579" s="397"/>
      <c r="J579" s="495"/>
      <c r="K579" s="495"/>
      <c r="L579" s="495"/>
      <c r="M579" s="495"/>
      <c r="N579" s="495"/>
      <c r="O579" s="76"/>
      <c r="P579" s="77"/>
      <c r="Q579" s="77"/>
    </row>
    <row r="580" spans="1:17" ht="15.75">
      <c r="A580" s="76"/>
      <c r="B580" s="495"/>
      <c r="C580" s="495"/>
      <c r="D580" s="109"/>
      <c r="E580" s="495"/>
      <c r="F580" s="495"/>
      <c r="G580" s="862" t="s">
        <v>1152</v>
      </c>
      <c r="H580" s="867">
        <f>H578*(H579/100)</f>
        <v>40</v>
      </c>
      <c r="I580" s="397"/>
      <c r="J580" s="495"/>
      <c r="K580" s="495"/>
      <c r="L580" s="495"/>
      <c r="M580" s="495"/>
      <c r="N580" s="495"/>
      <c r="O580" s="76"/>
      <c r="P580" s="77"/>
      <c r="Q580" s="77"/>
    </row>
    <row r="581" spans="1:17" ht="15.75">
      <c r="A581" s="76"/>
      <c r="B581" s="495"/>
      <c r="C581" s="495"/>
      <c r="D581" s="109"/>
      <c r="E581" s="495"/>
      <c r="F581" s="495"/>
      <c r="G581" s="6451" t="s">
        <v>1197</v>
      </c>
      <c r="H581" s="6452"/>
      <c r="I581" s="397"/>
      <c r="J581" s="495"/>
      <c r="K581" s="495"/>
      <c r="L581" s="495"/>
      <c r="M581" s="495"/>
      <c r="N581" s="495"/>
      <c r="O581" s="76"/>
      <c r="P581" s="77"/>
      <c r="Q581" s="77"/>
    </row>
    <row r="582" spans="1:17" ht="15.75">
      <c r="A582" s="76"/>
      <c r="B582" s="495"/>
      <c r="C582" s="495"/>
      <c r="D582" s="109"/>
      <c r="E582" s="495"/>
      <c r="F582" s="495"/>
      <c r="G582" s="6449" t="s">
        <v>1198</v>
      </c>
      <c r="H582" s="6450"/>
      <c r="I582" s="397"/>
      <c r="J582" s="495"/>
      <c r="K582" s="495"/>
      <c r="L582" s="495"/>
      <c r="M582" s="495"/>
      <c r="N582" s="495"/>
      <c r="O582" s="76"/>
      <c r="P582" s="77"/>
      <c r="Q582" s="77"/>
    </row>
    <row r="583" spans="1:17" ht="16.5" thickBot="1">
      <c r="A583" s="76"/>
      <c r="B583" s="495"/>
      <c r="C583" s="495"/>
      <c r="D583" s="109"/>
      <c r="E583" s="495"/>
      <c r="F583" s="495"/>
      <c r="G583" s="878">
        <f>H579/100</f>
        <v>0.08</v>
      </c>
      <c r="H583" s="875">
        <f>H578*G583</f>
        <v>40</v>
      </c>
      <c r="I583" s="397"/>
      <c r="J583" s="495"/>
      <c r="K583" s="495"/>
      <c r="L583" s="495"/>
      <c r="M583" s="495"/>
      <c r="N583" s="495"/>
      <c r="O583" s="76"/>
      <c r="P583" s="77"/>
      <c r="Q583" s="77"/>
    </row>
    <row r="584" spans="1:17" ht="15.75">
      <c r="A584" s="76"/>
      <c r="B584" s="879"/>
      <c r="C584" s="77"/>
      <c r="D584" s="77"/>
      <c r="E584" s="77"/>
      <c r="F584" s="396"/>
      <c r="G584" s="396"/>
      <c r="H584" s="90"/>
      <c r="I584" s="397"/>
      <c r="J584" s="495"/>
      <c r="K584" s="495"/>
      <c r="L584" s="495"/>
      <c r="M584" s="495"/>
      <c r="N584" s="495"/>
      <c r="O584" s="76"/>
      <c r="P584" s="77"/>
      <c r="Q584" s="77"/>
    </row>
    <row r="585" spans="1:17" ht="16.5" thickBot="1">
      <c r="A585" s="76"/>
      <c r="B585" s="879"/>
      <c r="C585" s="77"/>
      <c r="D585" s="77"/>
      <c r="E585" s="77"/>
      <c r="F585" s="396"/>
      <c r="G585" s="396"/>
      <c r="H585" s="90"/>
      <c r="I585" s="397"/>
      <c r="J585" s="495"/>
      <c r="K585" s="495"/>
      <c r="L585" s="495"/>
      <c r="M585" s="495"/>
      <c r="N585" s="495"/>
      <c r="O585" s="76"/>
      <c r="P585" s="77"/>
      <c r="Q585" s="77"/>
    </row>
    <row r="586" spans="1:17" ht="20.25">
      <c r="A586" s="76"/>
      <c r="B586" s="880"/>
      <c r="C586" s="881"/>
      <c r="D586" s="881"/>
      <c r="E586" s="881"/>
      <c r="F586" s="881"/>
      <c r="G586" s="881"/>
      <c r="H586" s="882" t="s">
        <v>1200</v>
      </c>
      <c r="I586" s="397"/>
      <c r="J586" s="495"/>
      <c r="K586" s="495"/>
      <c r="L586" s="495"/>
      <c r="M586" s="495"/>
      <c r="N586" s="495"/>
      <c r="O586" s="76"/>
      <c r="P586" s="77"/>
      <c r="Q586" s="77"/>
    </row>
    <row r="587" spans="1:17" ht="15.75">
      <c r="A587" s="76"/>
      <c r="B587" s="883" t="s">
        <v>1201</v>
      </c>
      <c r="C587" s="884"/>
      <c r="D587" s="885" t="str">
        <f>IF(B588&lt;G588,"Recette imcomplète,il manque",IF(B588&gt;G588,"Trop de produits dans le recette",IF(B588=G588,"")))</f>
        <v>Recette imcomplète,il manque</v>
      </c>
      <c r="E587" s="886">
        <f>IF(B588=G588,"",IF(B588&lt;G588,G588-B588,IF(B588&gt;G588,B588-G588)))</f>
        <v>2.9999999999999916E-2</v>
      </c>
      <c r="F587" s="887" t="s">
        <v>1202</v>
      </c>
      <c r="G587" s="888" t="s">
        <v>1203</v>
      </c>
      <c r="H587" s="889" t="s">
        <v>1204</v>
      </c>
      <c r="I587" s="397"/>
      <c r="J587" s="495"/>
      <c r="K587" s="495"/>
      <c r="L587" s="495"/>
      <c r="M587" s="495"/>
      <c r="N587" s="495"/>
      <c r="O587" s="76"/>
      <c r="P587" s="77"/>
      <c r="Q587" s="77"/>
    </row>
    <row r="588" spans="1:17" ht="15.75">
      <c r="A588" s="76"/>
      <c r="B588" s="890">
        <f>SUM(B589:B594)</f>
        <v>0.97000000000000008</v>
      </c>
      <c r="C588" s="891"/>
      <c r="D588" s="892"/>
      <c r="E588" s="893" t="s">
        <v>1205</v>
      </c>
      <c r="F588" s="894">
        <v>7</v>
      </c>
      <c r="G588" s="895">
        <v>1</v>
      </c>
      <c r="H588" s="896">
        <f>SUM(H589:H594)</f>
        <v>6.9300000000000006</v>
      </c>
      <c r="I588" s="397"/>
      <c r="J588" s="495"/>
      <c r="K588" s="495"/>
      <c r="L588" s="495"/>
      <c r="M588" s="495"/>
      <c r="N588" s="495"/>
      <c r="O588" s="76"/>
      <c r="P588" s="77"/>
      <c r="Q588" s="77"/>
    </row>
    <row r="589" spans="1:17" ht="15.75">
      <c r="A589" s="76"/>
      <c r="B589" s="897">
        <v>0.12</v>
      </c>
      <c r="C589" s="898" t="s">
        <v>1206</v>
      </c>
      <c r="D589" s="898"/>
      <c r="E589" s="898"/>
      <c r="F589" s="899">
        <f>F588*B589</f>
        <v>0.84</v>
      </c>
      <c r="G589" s="900">
        <v>0</v>
      </c>
      <c r="H589" s="901">
        <f t="shared" ref="H589:H594" si="3">IF(G589=0,F589,IF(F589="","",F589/(100-G589)*100))</f>
        <v>0.84</v>
      </c>
      <c r="I589" s="397"/>
      <c r="J589" s="495"/>
      <c r="K589" s="495"/>
      <c r="L589" s="495"/>
      <c r="M589" s="495"/>
      <c r="N589" s="495"/>
      <c r="O589" s="76"/>
      <c r="P589" s="77"/>
      <c r="Q589" s="77"/>
    </row>
    <row r="590" spans="1:17" ht="15.75">
      <c r="A590" s="76"/>
      <c r="B590" s="897">
        <v>0.08</v>
      </c>
      <c r="C590" s="898" t="s">
        <v>1207</v>
      </c>
      <c r="D590" s="898"/>
      <c r="E590" s="898"/>
      <c r="F590" s="902">
        <f>F588*B590</f>
        <v>0.56000000000000005</v>
      </c>
      <c r="G590" s="900">
        <v>0</v>
      </c>
      <c r="H590" s="901">
        <f t="shared" si="3"/>
        <v>0.56000000000000005</v>
      </c>
      <c r="I590" s="397"/>
      <c r="J590" s="495"/>
      <c r="K590" s="495"/>
      <c r="L590" s="495"/>
      <c r="M590" s="495"/>
      <c r="N590" s="495"/>
      <c r="O590" s="76"/>
      <c r="P590" s="77"/>
      <c r="Q590" s="77"/>
    </row>
    <row r="591" spans="1:17" ht="15.75">
      <c r="A591" s="76"/>
      <c r="B591" s="897">
        <v>0.2</v>
      </c>
      <c r="C591" s="898" t="s">
        <v>1208</v>
      </c>
      <c r="D591" s="898"/>
      <c r="E591" s="898"/>
      <c r="F591" s="902">
        <f>F588*B591</f>
        <v>1.4000000000000001</v>
      </c>
      <c r="G591" s="900">
        <v>0</v>
      </c>
      <c r="H591" s="901">
        <f t="shared" si="3"/>
        <v>1.4000000000000001</v>
      </c>
      <c r="I591" s="397"/>
      <c r="J591" s="495"/>
      <c r="K591" s="495"/>
      <c r="L591" s="495"/>
      <c r="M591" s="495"/>
      <c r="N591" s="495"/>
      <c r="O591" s="76"/>
      <c r="P591" s="77"/>
      <c r="Q591" s="77"/>
    </row>
    <row r="592" spans="1:17" ht="15.75">
      <c r="A592" s="76"/>
      <c r="B592" s="897">
        <v>0.55000000000000004</v>
      </c>
      <c r="C592" s="898" t="s">
        <v>1209</v>
      </c>
      <c r="D592" s="898"/>
      <c r="E592" s="898"/>
      <c r="F592" s="902">
        <f>F588*B592</f>
        <v>3.8500000000000005</v>
      </c>
      <c r="G592" s="900">
        <v>0</v>
      </c>
      <c r="H592" s="901">
        <f t="shared" si="3"/>
        <v>3.8500000000000005</v>
      </c>
      <c r="I592" s="397"/>
      <c r="J592" s="495"/>
      <c r="K592" s="495"/>
      <c r="L592" s="495"/>
      <c r="M592" s="495"/>
      <c r="N592" s="495"/>
      <c r="O592" s="76"/>
      <c r="P592" s="77"/>
      <c r="Q592" s="77"/>
    </row>
    <row r="593" spans="1:17" ht="15.75">
      <c r="A593" s="76"/>
      <c r="B593" s="897">
        <v>0.02</v>
      </c>
      <c r="C593" s="898" t="s">
        <v>1210</v>
      </c>
      <c r="D593" s="898"/>
      <c r="E593" s="898"/>
      <c r="F593" s="902">
        <f>F588*B593</f>
        <v>0.14000000000000001</v>
      </c>
      <c r="G593" s="900">
        <v>50</v>
      </c>
      <c r="H593" s="901">
        <f t="shared" si="3"/>
        <v>0.28000000000000003</v>
      </c>
      <c r="I593" s="397"/>
      <c r="J593" s="495"/>
      <c r="K593" s="495"/>
      <c r="L593" s="495"/>
      <c r="M593" s="495"/>
      <c r="N593" s="495"/>
      <c r="O593" s="76"/>
      <c r="P593" s="77"/>
      <c r="Q593" s="77"/>
    </row>
    <row r="594" spans="1:17" ht="16.5" thickBot="1">
      <c r="A594" s="76"/>
      <c r="B594" s="903"/>
      <c r="C594" s="904"/>
      <c r="D594" s="904"/>
      <c r="E594" s="904"/>
      <c r="F594" s="905">
        <f>F588*B594</f>
        <v>0</v>
      </c>
      <c r="G594" s="906">
        <v>0</v>
      </c>
      <c r="H594" s="907">
        <f t="shared" si="3"/>
        <v>0</v>
      </c>
      <c r="I594" s="397"/>
      <c r="J594" s="495"/>
      <c r="K594" s="495"/>
      <c r="L594" s="495"/>
      <c r="M594" s="495"/>
      <c r="N594" s="495"/>
      <c r="O594" s="76"/>
      <c r="P594" s="77"/>
      <c r="Q594" s="77"/>
    </row>
    <row r="595" spans="1:17" ht="15.75">
      <c r="A595" s="76"/>
      <c r="B595" s="879"/>
      <c r="C595" s="77"/>
      <c r="D595" s="77"/>
      <c r="E595" s="77"/>
      <c r="F595" s="396"/>
      <c r="G595" s="396"/>
      <c r="H595" s="90"/>
      <c r="I595" s="397"/>
      <c r="J595" s="495"/>
      <c r="K595" s="495"/>
      <c r="L595" s="495"/>
      <c r="M595" s="495"/>
      <c r="N595" s="495"/>
      <c r="O595" s="76"/>
      <c r="P595" s="77"/>
      <c r="Q595" s="77"/>
    </row>
    <row r="596" spans="1:17">
      <c r="A596" s="428"/>
      <c r="B596" s="429"/>
      <c r="C596" s="430"/>
      <c r="D596" s="430"/>
      <c r="E596" s="430"/>
      <c r="F596" s="430"/>
      <c r="G596" s="430"/>
      <c r="H596" s="430"/>
      <c r="I596" s="430"/>
      <c r="J596" s="429"/>
      <c r="K596" s="429"/>
      <c r="L596" s="429"/>
      <c r="M596" s="428"/>
      <c r="N596" s="428"/>
      <c r="O596" s="428"/>
      <c r="P596" s="428"/>
      <c r="Q596" s="428"/>
    </row>
    <row r="597" spans="1:17" ht="15.75">
      <c r="A597" s="76"/>
      <c r="B597" s="879"/>
      <c r="C597" s="77"/>
      <c r="D597" s="77"/>
      <c r="E597" s="77"/>
      <c r="F597" s="396"/>
      <c r="G597" s="396"/>
      <c r="H597" s="90"/>
      <c r="I597" s="397"/>
      <c r="J597" s="495"/>
      <c r="K597" s="495"/>
      <c r="L597" s="495"/>
      <c r="M597" s="495"/>
      <c r="N597" s="495"/>
      <c r="O597" s="76"/>
      <c r="P597" s="77"/>
      <c r="Q597" s="77"/>
    </row>
    <row r="598" spans="1:17" ht="15.75">
      <c r="A598" s="76"/>
      <c r="B598" s="879" t="s">
        <v>1211</v>
      </c>
      <c r="C598" s="77"/>
      <c r="D598" s="77"/>
      <c r="E598" s="77"/>
      <c r="F598" s="396"/>
      <c r="G598" s="396"/>
      <c r="H598" s="90"/>
      <c r="I598" s="397"/>
      <c r="J598" s="495"/>
      <c r="K598" s="495"/>
      <c r="L598" s="109"/>
      <c r="M598" s="908"/>
      <c r="N598" s="909"/>
      <c r="O598" s="76"/>
      <c r="P598" s="77"/>
      <c r="Q598" s="77"/>
    </row>
    <row r="599" spans="1:17" ht="15.75">
      <c r="A599" s="76"/>
      <c r="B599" s="6453" t="s">
        <v>1212</v>
      </c>
      <c r="C599" s="6453"/>
      <c r="D599" s="6453"/>
      <c r="E599" s="6453"/>
      <c r="F599" s="6453"/>
      <c r="G599" s="6453"/>
      <c r="H599" s="90"/>
      <c r="I599" s="397"/>
      <c r="J599" s="495" t="s">
        <v>1213</v>
      </c>
      <c r="K599" s="495"/>
      <c r="L599" s="109"/>
      <c r="M599" s="397"/>
      <c r="N599" s="397"/>
      <c r="O599" s="76"/>
      <c r="P599" s="77"/>
      <c r="Q599" s="77"/>
    </row>
    <row r="600" spans="1:17" ht="15.75">
      <c r="A600" s="76"/>
      <c r="B600" s="495"/>
      <c r="C600" s="77"/>
      <c r="D600" s="77"/>
      <c r="E600" s="77"/>
      <c r="F600" s="396"/>
      <c r="G600" s="396"/>
      <c r="H600" s="90"/>
      <c r="I600" s="397"/>
      <c r="J600" s="846" t="s">
        <v>1214</v>
      </c>
      <c r="K600" s="495"/>
      <c r="L600" s="109"/>
      <c r="M600" s="397"/>
      <c r="N600" s="397"/>
      <c r="O600" s="76"/>
      <c r="P600" s="77"/>
      <c r="Q600" s="77"/>
    </row>
    <row r="601" spans="1:17" ht="15.75">
      <c r="A601" s="76"/>
      <c r="B601" s="495" t="s">
        <v>1215</v>
      </c>
      <c r="C601" s="77"/>
      <c r="D601" s="77"/>
      <c r="E601" s="77"/>
      <c r="F601" s="396"/>
      <c r="G601" s="396"/>
      <c r="H601" s="90"/>
      <c r="I601" s="397"/>
      <c r="J601" s="495"/>
      <c r="K601" s="495"/>
      <c r="L601" s="109"/>
      <c r="M601" s="397"/>
      <c r="N601" s="397"/>
      <c r="O601" s="76"/>
      <c r="P601" s="77"/>
      <c r="Q601" s="77"/>
    </row>
    <row r="602" spans="1:17" ht="15.75">
      <c r="A602" s="76"/>
      <c r="B602" s="495" t="s">
        <v>1216</v>
      </c>
      <c r="C602" s="77"/>
      <c r="D602" s="77"/>
      <c r="E602" s="77"/>
      <c r="F602" s="396"/>
      <c r="G602" s="396"/>
      <c r="H602" s="90"/>
      <c r="I602" s="397"/>
      <c r="J602" s="495" t="s">
        <v>1217</v>
      </c>
      <c r="K602" s="495"/>
      <c r="L602" s="109"/>
      <c r="M602" s="397"/>
      <c r="N602" s="397"/>
      <c r="O602" s="76"/>
      <c r="P602" s="77"/>
      <c r="Q602" s="77"/>
    </row>
    <row r="603" spans="1:17" ht="15.75">
      <c r="A603" s="76"/>
      <c r="B603" s="495" t="s">
        <v>1218</v>
      </c>
      <c r="C603" s="77"/>
      <c r="D603" s="77"/>
      <c r="E603" s="77"/>
      <c r="F603" s="396"/>
      <c r="G603" s="396"/>
      <c r="H603" s="90"/>
      <c r="I603" s="397"/>
      <c r="J603" s="495" t="s">
        <v>1219</v>
      </c>
      <c r="K603" s="495"/>
      <c r="L603" s="109"/>
      <c r="M603" s="397"/>
      <c r="N603" s="397"/>
      <c r="O603" s="76"/>
      <c r="P603" s="77"/>
      <c r="Q603" s="77"/>
    </row>
    <row r="604" spans="1:17" ht="15.75">
      <c r="A604" s="76"/>
      <c r="B604" s="495" t="s">
        <v>1220</v>
      </c>
      <c r="C604" s="77"/>
      <c r="D604" s="77"/>
      <c r="E604" s="77"/>
      <c r="F604" s="396"/>
      <c r="G604" s="396"/>
      <c r="H604" s="90"/>
      <c r="I604" s="397"/>
      <c r="J604" s="495" t="s">
        <v>1221</v>
      </c>
      <c r="K604" s="495"/>
      <c r="L604" s="109"/>
      <c r="M604" s="397"/>
      <c r="N604" s="397"/>
      <c r="O604" s="76"/>
      <c r="P604" s="76"/>
      <c r="Q604" s="90"/>
    </row>
    <row r="605" spans="1:17" ht="15.75">
      <c r="A605" s="76"/>
      <c r="B605" s="6453" t="s">
        <v>1222</v>
      </c>
      <c r="C605" s="6453"/>
      <c r="D605" s="6453"/>
      <c r="E605" s="6453"/>
      <c r="F605" s="396"/>
      <c r="G605" s="396"/>
      <c r="H605" s="90"/>
      <c r="I605" s="397"/>
      <c r="J605" s="495" t="s">
        <v>1223</v>
      </c>
      <c r="K605" s="495"/>
      <c r="L605" s="109"/>
      <c r="M605" s="397"/>
      <c r="N605" s="397"/>
      <c r="O605" s="76"/>
      <c r="P605" s="76"/>
      <c r="Q605" s="90"/>
    </row>
    <row r="606" spans="1:17" ht="15.75">
      <c r="A606" s="76"/>
      <c r="B606" s="495"/>
      <c r="C606" s="77"/>
      <c r="D606" s="77"/>
      <c r="E606" s="77"/>
      <c r="F606" s="396"/>
      <c r="G606" s="396"/>
      <c r="H606" s="90"/>
      <c r="I606" s="397"/>
      <c r="J606" s="846" t="s">
        <v>1224</v>
      </c>
      <c r="K606" s="495"/>
      <c r="L606" s="109"/>
      <c r="M606" s="397"/>
      <c r="N606" s="397"/>
      <c r="O606" s="76"/>
      <c r="P606" s="76"/>
      <c r="Q606" s="90"/>
    </row>
    <row r="607" spans="1:17" ht="15.75">
      <c r="A607" s="76"/>
      <c r="B607" s="850" t="s">
        <v>1225</v>
      </c>
      <c r="C607" s="77"/>
      <c r="D607" s="77"/>
      <c r="E607" s="77"/>
      <c r="F607" s="396"/>
      <c r="G607" s="396"/>
      <c r="H607" s="90"/>
      <c r="I607" s="397"/>
      <c r="J607" s="846" t="s">
        <v>1226</v>
      </c>
      <c r="K607" s="495"/>
      <c r="L607" s="109"/>
      <c r="M607" s="397"/>
      <c r="N607" s="397"/>
      <c r="O607" s="76"/>
      <c r="P607" s="76"/>
      <c r="Q607" s="90"/>
    </row>
    <row r="608" spans="1:17" ht="15.75">
      <c r="A608" s="76"/>
      <c r="B608" s="6453" t="s">
        <v>1227</v>
      </c>
      <c r="C608" s="6453"/>
      <c r="D608" s="6453"/>
      <c r="E608" s="6453"/>
      <c r="F608" s="6453"/>
      <c r="G608" s="396"/>
      <c r="H608" s="90"/>
      <c r="I608" s="397"/>
      <c r="J608" s="495"/>
      <c r="K608" s="495"/>
      <c r="L608" s="109"/>
      <c r="M608" s="397"/>
      <c r="N608" s="397"/>
      <c r="O608" s="76"/>
      <c r="P608" s="76"/>
      <c r="Q608" s="90"/>
    </row>
    <row r="609" spans="1:17" ht="15.75">
      <c r="A609" s="76"/>
      <c r="B609" s="495"/>
      <c r="C609" s="77"/>
      <c r="D609" s="77"/>
      <c r="E609" s="77"/>
      <c r="F609" s="396"/>
      <c r="G609" s="396"/>
      <c r="H609" s="90"/>
      <c r="I609" s="397"/>
      <c r="J609" s="850" t="s">
        <v>1228</v>
      </c>
      <c r="K609" s="495"/>
      <c r="L609" s="109"/>
      <c r="M609" s="397"/>
      <c r="N609" s="397"/>
      <c r="O609" s="76"/>
      <c r="P609" s="76"/>
      <c r="Q609" s="90"/>
    </row>
    <row r="610" spans="1:17" ht="15.75">
      <c r="A610" s="76"/>
      <c r="B610" s="495"/>
      <c r="C610" s="77"/>
      <c r="D610" s="77"/>
      <c r="E610" s="77"/>
      <c r="F610" s="396"/>
      <c r="G610" s="396"/>
      <c r="H610" s="90"/>
      <c r="I610" s="397"/>
      <c r="J610" s="846" t="s">
        <v>1229</v>
      </c>
      <c r="K610" s="495"/>
      <c r="L610" s="109"/>
      <c r="M610" s="397"/>
      <c r="N610" s="397"/>
      <c r="O610" s="76"/>
      <c r="P610" s="76"/>
      <c r="Q610" s="90"/>
    </row>
    <row r="611" spans="1:17" ht="15.75">
      <c r="A611" s="76"/>
      <c r="B611" s="850" t="s">
        <v>1230</v>
      </c>
      <c r="C611" s="77"/>
      <c r="D611" s="77"/>
      <c r="E611" s="77"/>
      <c r="F611" s="396"/>
      <c r="G611" s="396"/>
      <c r="H611" s="90"/>
      <c r="I611" s="397"/>
      <c r="J611" s="495"/>
      <c r="K611" s="495"/>
      <c r="L611" s="109"/>
      <c r="M611" s="397"/>
      <c r="N611" s="397"/>
      <c r="O611" s="76"/>
      <c r="P611" s="76"/>
      <c r="Q611" s="90"/>
    </row>
    <row r="612" spans="1:17" ht="15.75">
      <c r="A612" s="76"/>
      <c r="B612" s="6453" t="s">
        <v>1231</v>
      </c>
      <c r="C612" s="6453"/>
      <c r="D612" s="6453"/>
      <c r="E612" s="6453"/>
      <c r="F612" s="6453"/>
      <c r="G612" s="6453"/>
      <c r="H612" s="90"/>
      <c r="I612" s="397"/>
      <c r="J612" s="495" t="s">
        <v>1232</v>
      </c>
      <c r="K612" s="495"/>
      <c r="L612" s="109"/>
      <c r="M612" s="397"/>
      <c r="N612" s="397"/>
      <c r="O612" s="76"/>
      <c r="P612" s="76"/>
      <c r="Q612" s="90"/>
    </row>
    <row r="613" spans="1:17" ht="15.75">
      <c r="A613" s="76"/>
      <c r="B613" s="6453" t="s">
        <v>1233</v>
      </c>
      <c r="C613" s="6453"/>
      <c r="D613" s="6453"/>
      <c r="E613" s="6453"/>
      <c r="F613" s="6453"/>
      <c r="G613" s="6453"/>
      <c r="H613" s="90"/>
      <c r="I613" s="397"/>
      <c r="J613" s="846" t="s">
        <v>1234</v>
      </c>
      <c r="K613" s="495"/>
      <c r="L613" s="109"/>
      <c r="M613" s="397"/>
      <c r="N613" s="397"/>
      <c r="O613" s="76"/>
      <c r="P613" s="76"/>
      <c r="Q613" s="90"/>
    </row>
    <row r="614" spans="1:17" ht="15.75">
      <c r="A614" s="76"/>
      <c r="B614" s="495"/>
      <c r="C614" s="77"/>
      <c r="D614" s="77"/>
      <c r="E614" s="77"/>
      <c r="F614" s="396"/>
      <c r="G614" s="396"/>
      <c r="H614" s="90"/>
      <c r="I614" s="397"/>
      <c r="J614" s="495"/>
      <c r="K614" s="495"/>
      <c r="L614" s="109"/>
      <c r="M614" s="397"/>
      <c r="N614" s="397"/>
      <c r="O614" s="76"/>
      <c r="P614" s="76"/>
      <c r="Q614" s="90"/>
    </row>
    <row r="615" spans="1:17" ht="15.75">
      <c r="A615" s="76"/>
      <c r="B615" s="850" t="s">
        <v>1235</v>
      </c>
      <c r="C615" s="77"/>
      <c r="D615" s="77"/>
      <c r="E615" s="77"/>
      <c r="F615" s="396"/>
      <c r="G615" s="396"/>
      <c r="H615" s="90"/>
      <c r="I615" s="397"/>
      <c r="J615" s="495" t="s">
        <v>1236</v>
      </c>
      <c r="K615" s="495"/>
      <c r="L615" s="109"/>
      <c r="M615" s="397"/>
      <c r="N615" s="397"/>
      <c r="O615" s="76"/>
      <c r="P615" s="76"/>
      <c r="Q615" s="90"/>
    </row>
    <row r="616" spans="1:17" ht="15.75">
      <c r="A616" s="76"/>
      <c r="B616" s="495" t="s">
        <v>1237</v>
      </c>
      <c r="C616" s="77"/>
      <c r="D616" s="77"/>
      <c r="E616" s="77"/>
      <c r="F616" s="396"/>
      <c r="G616" s="396"/>
      <c r="H616" s="90"/>
      <c r="I616" s="397"/>
      <c r="J616" s="846" t="s">
        <v>1238</v>
      </c>
      <c r="K616" s="495"/>
      <c r="L616" s="109"/>
      <c r="M616" s="397"/>
      <c r="N616" s="397"/>
      <c r="O616" s="76"/>
      <c r="P616" s="76"/>
      <c r="Q616" s="90"/>
    </row>
    <row r="617" spans="1:17" ht="15.75">
      <c r="A617" s="76"/>
      <c r="B617" s="495" t="s">
        <v>1239</v>
      </c>
      <c r="C617" s="77"/>
      <c r="D617" s="77"/>
      <c r="E617" s="77"/>
      <c r="F617" s="396"/>
      <c r="G617" s="396"/>
      <c r="H617" s="90"/>
      <c r="I617" s="397"/>
      <c r="J617" s="495"/>
      <c r="K617" s="495"/>
      <c r="L617" s="109"/>
      <c r="M617" s="397"/>
      <c r="N617" s="397"/>
      <c r="O617" s="76"/>
      <c r="P617" s="76"/>
      <c r="Q617" s="90"/>
    </row>
    <row r="618" spans="1:17" ht="15.75">
      <c r="A618" s="76"/>
      <c r="B618" s="495" t="s">
        <v>1240</v>
      </c>
      <c r="C618" s="77"/>
      <c r="D618" s="77"/>
      <c r="E618" s="77"/>
      <c r="F618" s="396"/>
      <c r="G618" s="396"/>
      <c r="H618" s="90"/>
      <c r="I618" s="397"/>
      <c r="J618" s="851" t="s">
        <v>1241</v>
      </c>
      <c r="K618" s="495"/>
      <c r="L618" s="109"/>
      <c r="M618" s="397"/>
      <c r="N618" s="397"/>
      <c r="O618" s="76"/>
      <c r="P618" s="76"/>
      <c r="Q618" s="90"/>
    </row>
    <row r="619" spans="1:17" ht="15.75">
      <c r="A619" s="76"/>
      <c r="B619" s="6453" t="s">
        <v>1242</v>
      </c>
      <c r="C619" s="6453"/>
      <c r="D619" s="6453"/>
      <c r="E619" s="6453"/>
      <c r="F619" s="6453"/>
      <c r="G619" s="396"/>
      <c r="H619" s="90"/>
      <c r="I619" s="397"/>
      <c r="J619" s="846" t="s">
        <v>1243</v>
      </c>
      <c r="K619" s="495"/>
      <c r="L619" s="109"/>
      <c r="M619" s="397"/>
      <c r="N619" s="397"/>
      <c r="O619" s="76"/>
      <c r="P619" s="76"/>
      <c r="Q619" s="90"/>
    </row>
    <row r="620" spans="1:17" ht="15.75">
      <c r="A620" s="76"/>
      <c r="B620" s="495"/>
      <c r="C620" s="77"/>
      <c r="D620" s="77"/>
      <c r="E620" s="77"/>
      <c r="F620" s="396"/>
      <c r="G620" s="396"/>
      <c r="H620" s="90"/>
      <c r="I620" s="397"/>
      <c r="J620" s="846" t="s">
        <v>1244</v>
      </c>
      <c r="K620" s="495"/>
      <c r="L620" s="109"/>
      <c r="M620" s="397"/>
      <c r="N620" s="397"/>
      <c r="O620" s="76"/>
      <c r="P620" s="76"/>
      <c r="Q620" s="90"/>
    </row>
    <row r="621" spans="1:17" ht="15.75">
      <c r="A621" s="76"/>
      <c r="B621" s="495"/>
      <c r="C621" s="77"/>
      <c r="D621" s="77"/>
      <c r="E621" s="77"/>
      <c r="F621" s="396"/>
      <c r="G621" s="396"/>
      <c r="H621" s="90"/>
      <c r="I621" s="397"/>
      <c r="J621" s="846" t="s">
        <v>1245</v>
      </c>
      <c r="K621" s="495"/>
      <c r="L621" s="109"/>
      <c r="M621" s="397"/>
      <c r="N621" s="397"/>
      <c r="O621" s="76"/>
      <c r="P621" s="76"/>
      <c r="Q621" s="90"/>
    </row>
    <row r="622" spans="1:17" ht="15.75">
      <c r="A622" s="76"/>
      <c r="B622" s="495" t="s">
        <v>1246</v>
      </c>
      <c r="C622" s="77"/>
      <c r="D622" s="77"/>
      <c r="E622" s="77"/>
      <c r="F622" s="396"/>
      <c r="G622" s="396"/>
      <c r="H622" s="90"/>
      <c r="I622" s="397"/>
      <c r="J622" s="495"/>
      <c r="K622" s="495"/>
      <c r="L622" s="109"/>
      <c r="M622" s="397"/>
      <c r="N622" s="397"/>
      <c r="O622" s="76"/>
      <c r="P622" s="76"/>
      <c r="Q622" s="90"/>
    </row>
    <row r="623" spans="1:17" ht="15.75">
      <c r="A623" s="76"/>
      <c r="B623" s="6453" t="s">
        <v>1247</v>
      </c>
      <c r="C623" s="6453"/>
      <c r="D623" s="6453"/>
      <c r="E623" s="6453"/>
      <c r="F623" s="396"/>
      <c r="G623" s="396"/>
      <c r="H623" s="90"/>
      <c r="I623" s="397"/>
      <c r="J623" s="850" t="s">
        <v>1248</v>
      </c>
      <c r="K623" s="495"/>
      <c r="L623" s="109"/>
      <c r="M623" s="397"/>
      <c r="N623" s="397"/>
      <c r="O623" s="76"/>
      <c r="P623" s="76"/>
      <c r="Q623" s="90"/>
    </row>
    <row r="624" spans="1:17" ht="15.75">
      <c r="A624" s="76"/>
      <c r="B624" s="495"/>
      <c r="C624" s="77"/>
      <c r="D624" s="77"/>
      <c r="E624" s="77"/>
      <c r="F624" s="396"/>
      <c r="G624" s="396"/>
      <c r="H624" s="90"/>
      <c r="I624" s="397"/>
      <c r="J624" s="846" t="s">
        <v>1249</v>
      </c>
      <c r="K624" s="495"/>
      <c r="L624" s="109"/>
      <c r="M624" s="397"/>
      <c r="N624" s="397"/>
      <c r="O624" s="76"/>
      <c r="P624" s="76"/>
      <c r="Q624" s="90"/>
    </row>
    <row r="625" spans="1:17" ht="15.75">
      <c r="A625" s="76"/>
      <c r="B625" s="495"/>
      <c r="C625" s="77"/>
      <c r="D625" s="77"/>
      <c r="E625" s="77"/>
      <c r="F625" s="396"/>
      <c r="G625" s="396"/>
      <c r="H625" s="90"/>
      <c r="I625" s="397"/>
      <c r="J625" s="846"/>
      <c r="K625" s="495"/>
      <c r="L625" s="109"/>
      <c r="M625" s="397"/>
      <c r="N625" s="397"/>
      <c r="O625" s="76"/>
      <c r="P625" s="76"/>
      <c r="Q625" s="90"/>
    </row>
    <row r="626" spans="1:17">
      <c r="A626" s="428"/>
      <c r="B626" s="429"/>
      <c r="C626" s="430"/>
      <c r="D626" s="430"/>
      <c r="E626" s="430"/>
      <c r="F626" s="430"/>
      <c r="G626" s="430"/>
      <c r="H626" s="430"/>
      <c r="I626" s="430"/>
      <c r="J626" s="429"/>
      <c r="K626" s="429"/>
      <c r="L626" s="429"/>
      <c r="M626" s="428"/>
      <c r="N626" s="428"/>
      <c r="O626" s="428"/>
      <c r="P626" s="428"/>
      <c r="Q626" s="428"/>
    </row>
    <row r="627" spans="1:17">
      <c r="A627" s="76"/>
      <c r="B627" s="90"/>
      <c r="C627" s="90"/>
      <c r="D627" s="90"/>
      <c r="E627" s="90"/>
      <c r="F627" s="90"/>
      <c r="G627" s="90"/>
      <c r="H627" s="90"/>
      <c r="I627" s="90"/>
      <c r="J627" s="90"/>
      <c r="K627" s="90"/>
      <c r="L627" s="90"/>
      <c r="M627" s="90"/>
      <c r="N627" s="90"/>
      <c r="O627" s="90"/>
      <c r="P627" s="90"/>
      <c r="Q627" s="90"/>
    </row>
    <row r="628" spans="1:17">
      <c r="A628" s="76"/>
      <c r="B628" s="90"/>
      <c r="C628" s="90"/>
      <c r="D628" s="90"/>
      <c r="E628" s="90"/>
      <c r="F628" s="90"/>
      <c r="G628" s="90"/>
      <c r="H628" s="90"/>
      <c r="I628" s="90"/>
      <c r="J628" s="90"/>
      <c r="K628" s="90"/>
      <c r="L628" s="90"/>
      <c r="M628" s="90"/>
      <c r="N628" s="90"/>
      <c r="O628" s="90"/>
      <c r="P628" s="90"/>
      <c r="Q628" s="90"/>
    </row>
    <row r="629" spans="1:17" ht="15.75">
      <c r="A629" s="76"/>
      <c r="B629" s="90"/>
      <c r="C629" s="90"/>
      <c r="D629" s="90"/>
      <c r="E629" s="90"/>
      <c r="F629" s="90"/>
      <c r="G629" s="381" t="str">
        <f>SUBSTITUTE(ADDRESS(1,COLUMN(),4),"1","")</f>
        <v>G</v>
      </c>
      <c r="H629" s="90" t="s">
        <v>1250</v>
      </c>
      <c r="I629" s="90"/>
      <c r="J629" s="90"/>
      <c r="K629" s="90"/>
      <c r="L629" s="90"/>
      <c r="M629" s="90"/>
      <c r="N629" s="90"/>
      <c r="O629" s="90"/>
      <c r="P629" s="90"/>
      <c r="Q629" s="90"/>
    </row>
    <row r="630" spans="1:17" ht="15.75">
      <c r="A630" s="76"/>
      <c r="B630" s="90"/>
      <c r="C630" s="6474" t="s">
        <v>164</v>
      </c>
      <c r="D630" s="6475"/>
      <c r="E630" s="6475"/>
      <c r="F630" s="6475"/>
      <c r="G630" s="6475"/>
      <c r="H630" s="6475"/>
      <c r="I630" s="6475"/>
      <c r="J630" s="6475"/>
      <c r="K630" s="6475"/>
      <c r="L630" s="6476"/>
      <c r="M630" s="76"/>
      <c r="N630" s="76"/>
      <c r="O630" s="76"/>
      <c r="P630" s="76"/>
      <c r="Q630" s="76"/>
    </row>
    <row r="631" spans="1:17">
      <c r="A631" s="76"/>
      <c r="B631" s="90"/>
      <c r="C631" s="6464" t="s">
        <v>165</v>
      </c>
      <c r="D631" s="6465"/>
      <c r="E631" s="6465"/>
      <c r="F631" s="166">
        <v>1</v>
      </c>
      <c r="G631" s="167">
        <f>F631</f>
        <v>1</v>
      </c>
      <c r="H631" s="6466" t="s">
        <v>166</v>
      </c>
      <c r="I631" s="6466"/>
      <c r="J631" s="168" t="s">
        <v>167</v>
      </c>
      <c r="K631" s="6467" t="s">
        <v>168</v>
      </c>
      <c r="L631" s="6468"/>
      <c r="M631" s="76"/>
      <c r="N631" s="76"/>
      <c r="O631" s="76"/>
      <c r="P631" s="76"/>
      <c r="Q631" s="76"/>
    </row>
    <row r="632" spans="1:17">
      <c r="A632" s="76"/>
      <c r="B632" s="90"/>
      <c r="C632" s="6469" t="s">
        <v>169</v>
      </c>
      <c r="D632" s="6470"/>
      <c r="E632" s="6470"/>
      <c r="F632" s="169">
        <v>25</v>
      </c>
      <c r="G632" s="167">
        <f>G631</f>
        <v>1</v>
      </c>
      <c r="H632" s="6471">
        <f t="shared" ref="H632:H638" si="4">(G632*F632)/100</f>
        <v>0.25</v>
      </c>
      <c r="I632" s="6471"/>
      <c r="J632" s="170">
        <v>20</v>
      </c>
      <c r="K632" s="6472">
        <f t="shared" ref="K632:K638" si="5">H632/(100-J632)*100</f>
        <v>0.3125</v>
      </c>
      <c r="L632" s="6473"/>
      <c r="M632" s="76"/>
      <c r="N632" s="76"/>
      <c r="O632" s="76"/>
      <c r="P632" s="76"/>
      <c r="Q632" s="76"/>
    </row>
    <row r="633" spans="1:17">
      <c r="A633" s="76"/>
      <c r="B633" s="90"/>
      <c r="C633" s="6469" t="s">
        <v>170</v>
      </c>
      <c r="D633" s="6470"/>
      <c r="E633" s="6470"/>
      <c r="F633" s="169">
        <v>20</v>
      </c>
      <c r="G633" s="167">
        <f>G631</f>
        <v>1</v>
      </c>
      <c r="H633" s="6471">
        <f t="shared" si="4"/>
        <v>0.2</v>
      </c>
      <c r="I633" s="6471"/>
      <c r="J633" s="170">
        <v>25</v>
      </c>
      <c r="K633" s="6472">
        <f t="shared" si="5"/>
        <v>0.26666666666666672</v>
      </c>
      <c r="L633" s="6473"/>
      <c r="M633" s="76"/>
      <c r="N633" s="76"/>
      <c r="O633" s="76"/>
      <c r="P633" s="76"/>
      <c r="Q633" s="76"/>
    </row>
    <row r="634" spans="1:17">
      <c r="A634" s="76"/>
      <c r="B634" s="90"/>
      <c r="C634" s="6469" t="s">
        <v>171</v>
      </c>
      <c r="D634" s="6470"/>
      <c r="E634" s="6470"/>
      <c r="F634" s="169">
        <v>15</v>
      </c>
      <c r="G634" s="167">
        <f>G631</f>
        <v>1</v>
      </c>
      <c r="H634" s="6471">
        <f t="shared" si="4"/>
        <v>0.15</v>
      </c>
      <c r="I634" s="6471"/>
      <c r="J634" s="170">
        <v>20</v>
      </c>
      <c r="K634" s="6472">
        <f t="shared" si="5"/>
        <v>0.1875</v>
      </c>
      <c r="L634" s="6473"/>
      <c r="M634" s="76"/>
      <c r="N634" s="76"/>
      <c r="O634" s="76"/>
      <c r="P634" s="76"/>
      <c r="Q634" s="76"/>
    </row>
    <row r="635" spans="1:17">
      <c r="A635" s="76"/>
      <c r="B635" s="90"/>
      <c r="C635" s="6469" t="s">
        <v>172</v>
      </c>
      <c r="D635" s="6470"/>
      <c r="E635" s="6470"/>
      <c r="F635" s="169">
        <v>15</v>
      </c>
      <c r="G635" s="167">
        <f>G631</f>
        <v>1</v>
      </c>
      <c r="H635" s="6471">
        <f t="shared" si="4"/>
        <v>0.15</v>
      </c>
      <c r="I635" s="6471"/>
      <c r="J635" s="170">
        <v>0</v>
      </c>
      <c r="K635" s="6472">
        <f t="shared" si="5"/>
        <v>0.15</v>
      </c>
      <c r="L635" s="6473"/>
      <c r="M635" s="76"/>
      <c r="N635" s="76"/>
      <c r="O635" s="76"/>
      <c r="P635" s="76"/>
      <c r="Q635" s="76"/>
    </row>
    <row r="636" spans="1:17">
      <c r="A636" s="76"/>
      <c r="B636" s="90"/>
      <c r="C636" s="6469" t="s">
        <v>173</v>
      </c>
      <c r="D636" s="6470"/>
      <c r="E636" s="6470"/>
      <c r="F636" s="169">
        <v>10</v>
      </c>
      <c r="G636" s="167">
        <f>G631</f>
        <v>1</v>
      </c>
      <c r="H636" s="6471">
        <f t="shared" si="4"/>
        <v>0.1</v>
      </c>
      <c r="I636" s="6471"/>
      <c r="J636" s="170">
        <v>20</v>
      </c>
      <c r="K636" s="6472">
        <f t="shared" si="5"/>
        <v>0.125</v>
      </c>
      <c r="L636" s="6473"/>
      <c r="M636" s="76"/>
      <c r="N636" s="76"/>
      <c r="O636" s="76"/>
      <c r="P636" s="76"/>
      <c r="Q636" s="76"/>
    </row>
    <row r="637" spans="1:17">
      <c r="A637" s="76"/>
      <c r="B637" s="90"/>
      <c r="C637" s="6469" t="s">
        <v>174</v>
      </c>
      <c r="D637" s="6470"/>
      <c r="E637" s="6470"/>
      <c r="F637" s="169">
        <v>7.5</v>
      </c>
      <c r="G637" s="167">
        <f>G631</f>
        <v>1</v>
      </c>
      <c r="H637" s="6471">
        <f t="shared" si="4"/>
        <v>7.4999999999999997E-2</v>
      </c>
      <c r="I637" s="6471"/>
      <c r="J637" s="170">
        <v>20</v>
      </c>
      <c r="K637" s="6472">
        <f t="shared" si="5"/>
        <v>9.375E-2</v>
      </c>
      <c r="L637" s="6473"/>
      <c r="M637" s="76"/>
      <c r="N637" s="76"/>
      <c r="O637" s="76"/>
      <c r="P637" s="76"/>
      <c r="Q637" s="76"/>
    </row>
    <row r="638" spans="1:17">
      <c r="A638" s="76"/>
      <c r="B638" s="90"/>
      <c r="C638" s="6469" t="s">
        <v>175</v>
      </c>
      <c r="D638" s="6470"/>
      <c r="E638" s="6470"/>
      <c r="F638" s="169">
        <v>7.5</v>
      </c>
      <c r="G638" s="167">
        <f>G631</f>
        <v>1</v>
      </c>
      <c r="H638" s="6471">
        <f t="shared" si="4"/>
        <v>7.4999999999999997E-2</v>
      </c>
      <c r="I638" s="6471"/>
      <c r="J638" s="170">
        <v>20</v>
      </c>
      <c r="K638" s="6472">
        <f t="shared" si="5"/>
        <v>9.375E-2</v>
      </c>
      <c r="L638" s="6473"/>
      <c r="M638" s="76"/>
      <c r="N638" s="76"/>
      <c r="O638" s="76"/>
      <c r="P638" s="76"/>
      <c r="Q638" s="76"/>
    </row>
    <row r="639" spans="1:17">
      <c r="A639" s="76"/>
      <c r="B639" s="90"/>
      <c r="C639" s="6477" t="s">
        <v>176</v>
      </c>
      <c r="D639" s="6478"/>
      <c r="E639" s="6478"/>
      <c r="F639" s="171">
        <f>SUM(F632:F638)</f>
        <v>100</v>
      </c>
      <c r="G639" s="172"/>
      <c r="H639" s="173"/>
      <c r="I639" s="174"/>
      <c r="J639" s="173"/>
      <c r="K639" s="173"/>
      <c r="L639" s="175"/>
      <c r="M639" s="76"/>
      <c r="N639" s="76"/>
      <c r="O639" s="76"/>
      <c r="P639" s="76"/>
      <c r="Q639" s="76"/>
    </row>
    <row r="640" spans="1:17">
      <c r="A640" s="76"/>
      <c r="B640" s="90"/>
      <c r="C640" s="176"/>
      <c r="D640" s="177"/>
      <c r="E640" s="177"/>
      <c r="F640" s="178"/>
      <c r="G640" s="179"/>
      <c r="H640" s="179"/>
      <c r="I640" s="164"/>
      <c r="J640" s="179"/>
      <c r="K640" s="179"/>
      <c r="L640" s="165"/>
      <c r="M640" s="76"/>
      <c r="N640" s="76"/>
      <c r="O640" s="76"/>
      <c r="P640" s="76"/>
      <c r="Q640" s="76"/>
    </row>
    <row r="641" spans="1:17">
      <c r="A641" s="76"/>
      <c r="B641" s="90"/>
      <c r="C641" s="90"/>
      <c r="D641" s="90"/>
      <c r="E641" s="90"/>
      <c r="F641" s="90"/>
      <c r="G641" s="90"/>
      <c r="H641" s="90"/>
      <c r="I641" s="90"/>
      <c r="J641" s="90"/>
      <c r="K641" s="90"/>
      <c r="L641" s="90"/>
      <c r="M641" s="76"/>
      <c r="N641" s="76"/>
      <c r="O641" s="76"/>
      <c r="P641" s="76"/>
      <c r="Q641" s="76"/>
    </row>
    <row r="642" spans="1:17" ht="15.75" thickBot="1">
      <c r="A642" s="76"/>
      <c r="B642" s="90"/>
      <c r="C642" s="90"/>
      <c r="D642" s="90"/>
      <c r="E642" s="90"/>
      <c r="F642" s="90"/>
      <c r="G642" s="90"/>
      <c r="H642" s="90"/>
      <c r="I642" s="90"/>
      <c r="J642" s="90"/>
      <c r="K642" s="90"/>
      <c r="L642" s="90"/>
      <c r="M642" s="76"/>
      <c r="N642" s="76"/>
      <c r="O642" s="76"/>
      <c r="P642" s="76"/>
      <c r="Q642" s="76"/>
    </row>
    <row r="643" spans="1:17" ht="18.75">
      <c r="A643" s="76"/>
      <c r="B643" s="90"/>
      <c r="C643" s="6479" t="s">
        <v>177</v>
      </c>
      <c r="D643" s="5847"/>
      <c r="E643" s="5847"/>
      <c r="F643" s="5847"/>
      <c r="G643" s="5847"/>
      <c r="H643" s="5847"/>
      <c r="I643" s="5847"/>
      <c r="J643" s="5847"/>
      <c r="K643" s="5847"/>
      <c r="L643" s="6480"/>
      <c r="M643" s="76"/>
      <c r="N643" s="76"/>
      <c r="O643" s="76"/>
      <c r="P643" s="76"/>
      <c r="Q643" s="76"/>
    </row>
    <row r="644" spans="1:17">
      <c r="A644" s="76"/>
      <c r="B644" s="90"/>
      <c r="C644" s="6481" t="s">
        <v>178</v>
      </c>
      <c r="D644" s="6482"/>
      <c r="E644" s="6482"/>
      <c r="F644" s="6482"/>
      <c r="G644" s="6482"/>
      <c r="H644" s="6482"/>
      <c r="I644" s="6482"/>
      <c r="J644" s="6482"/>
      <c r="K644" s="6482"/>
      <c r="L644" s="5851"/>
      <c r="M644" s="76"/>
      <c r="N644" s="76"/>
      <c r="O644" s="76"/>
      <c r="P644" s="76"/>
      <c r="Q644" s="76"/>
    </row>
    <row r="645" spans="1:17" ht="18">
      <c r="A645" s="76"/>
      <c r="B645" s="90"/>
      <c r="C645" s="6483" t="s">
        <v>179</v>
      </c>
      <c r="D645" s="6484"/>
      <c r="E645" s="6484"/>
      <c r="F645" s="6484"/>
      <c r="G645" s="6484"/>
      <c r="H645" s="6484"/>
      <c r="I645" s="6484"/>
      <c r="J645" s="6484"/>
      <c r="K645" s="6484"/>
      <c r="L645" s="5835"/>
      <c r="M645" s="76"/>
      <c r="N645" s="76"/>
      <c r="O645" s="76"/>
      <c r="P645" s="76"/>
      <c r="Q645" s="76"/>
    </row>
    <row r="646" spans="1:17">
      <c r="A646" s="76"/>
      <c r="B646" s="90"/>
      <c r="C646" s="6485" t="str">
        <f ca="1">CELL("nomfichier")</f>
        <v>E:\0-UPRT\1-UPRT.FR-SITE-WEB\ff-fiches-fabrications\ff-fiches-fabrication-maj-08-2020\[ff-14.B-restauration-10.postits-portions.xlsx]Nota</v>
      </c>
      <c r="D646" s="6486"/>
      <c r="E646" s="6486"/>
      <c r="F646" s="6486"/>
      <c r="G646" s="6486"/>
      <c r="H646" s="6486"/>
      <c r="I646" s="6486"/>
      <c r="J646" s="6486"/>
      <c r="K646" s="6486"/>
      <c r="L646" s="5838"/>
      <c r="M646" s="76"/>
      <c r="N646" s="76"/>
      <c r="O646" s="76"/>
      <c r="P646" s="76"/>
      <c r="Q646" s="76"/>
    </row>
    <row r="647" spans="1:17" ht="26.25">
      <c r="A647" s="76"/>
      <c r="B647" s="90"/>
      <c r="C647" s="6487" t="s">
        <v>180</v>
      </c>
      <c r="D647" s="6488"/>
      <c r="E647" s="6488"/>
      <c r="F647" s="6488"/>
      <c r="G647" s="6488"/>
      <c r="H647" s="6488"/>
      <c r="I647" s="6488"/>
      <c r="J647" s="6488"/>
      <c r="K647" s="6488"/>
      <c r="L647" s="5841"/>
      <c r="M647" s="76"/>
      <c r="N647" s="76"/>
      <c r="O647" s="76"/>
      <c r="P647" s="76"/>
      <c r="Q647" s="76"/>
    </row>
    <row r="648" spans="1:17" ht="26.25">
      <c r="A648" s="76"/>
      <c r="B648" s="90"/>
      <c r="C648" s="180"/>
      <c r="D648" s="181"/>
      <c r="E648" s="181" t="s">
        <v>181</v>
      </c>
      <c r="F648" s="174"/>
      <c r="G648" s="182">
        <f ca="1">TODAY()</f>
        <v>44545</v>
      </c>
      <c r="H648" s="183"/>
      <c r="I648" s="184"/>
      <c r="J648" s="185">
        <f ca="1">NOW()</f>
        <v>44545.390625462962</v>
      </c>
      <c r="K648" s="185"/>
      <c r="L648" s="186"/>
      <c r="M648" s="76"/>
      <c r="N648" s="76"/>
      <c r="O648" s="76"/>
      <c r="P648" s="76"/>
      <c r="Q648" s="76"/>
    </row>
    <row r="649" spans="1:17" ht="15.75">
      <c r="A649" s="76"/>
      <c r="B649" s="90"/>
      <c r="C649" s="6500">
        <v>1</v>
      </c>
      <c r="D649" s="187" t="s">
        <v>182</v>
      </c>
      <c r="E649" s="135"/>
      <c r="F649" s="174"/>
      <c r="G649" s="188"/>
      <c r="H649" s="188"/>
      <c r="I649" s="188"/>
      <c r="J649" s="188"/>
      <c r="K649" s="188"/>
      <c r="L649" s="189"/>
      <c r="M649" s="76"/>
      <c r="N649" s="76"/>
      <c r="O649" s="76"/>
      <c r="P649" s="76"/>
      <c r="Q649" s="76"/>
    </row>
    <row r="650" spans="1:17">
      <c r="A650" s="76"/>
      <c r="B650" s="90"/>
      <c r="C650" s="6500"/>
      <c r="D650" s="6501" t="s">
        <v>183</v>
      </c>
      <c r="E650" s="6501"/>
      <c r="F650" s="6501"/>
      <c r="G650" s="190"/>
      <c r="H650" s="191" t="s">
        <v>151</v>
      </c>
      <c r="I650" s="192" t="s">
        <v>152</v>
      </c>
      <c r="J650" s="192" t="s">
        <v>153</v>
      </c>
      <c r="K650" s="192" t="s">
        <v>154</v>
      </c>
      <c r="L650" s="193" t="s">
        <v>184</v>
      </c>
      <c r="M650" s="76"/>
      <c r="N650" s="76"/>
      <c r="O650" s="76"/>
      <c r="P650" s="76"/>
      <c r="Q650" s="76"/>
    </row>
    <row r="651" spans="1:17" ht="15.75">
      <c r="A651" s="76"/>
      <c r="B651" s="90"/>
      <c r="C651" s="6500"/>
      <c r="D651" s="6501" t="s">
        <v>185</v>
      </c>
      <c r="E651" s="6501"/>
      <c r="F651" s="6501"/>
      <c r="G651" s="194">
        <f>SUM(H651:L651)</f>
        <v>2170</v>
      </c>
      <c r="H651" s="195">
        <v>550</v>
      </c>
      <c r="I651" s="195">
        <v>920</v>
      </c>
      <c r="J651" s="195">
        <v>340</v>
      </c>
      <c r="K651" s="195">
        <v>150</v>
      </c>
      <c r="L651" s="196">
        <v>210</v>
      </c>
      <c r="M651" s="76"/>
      <c r="N651" s="76"/>
      <c r="O651" s="76"/>
      <c r="P651" s="76"/>
      <c r="Q651" s="76"/>
    </row>
    <row r="652" spans="1:17" ht="15.75">
      <c r="A652" s="76"/>
      <c r="B652" s="90"/>
      <c r="C652" s="197"/>
      <c r="D652" s="393"/>
      <c r="E652" s="393"/>
      <c r="F652" s="393"/>
      <c r="G652" s="194"/>
      <c r="H652" s="198"/>
      <c r="I652" s="198"/>
      <c r="J652" s="198"/>
      <c r="K652" s="198"/>
      <c r="L652" s="199"/>
      <c r="M652" s="76"/>
      <c r="N652" s="76"/>
      <c r="O652" s="76"/>
      <c r="P652" s="76"/>
      <c r="Q652" s="76"/>
    </row>
    <row r="653" spans="1:17" ht="15.75">
      <c r="A653" s="76"/>
      <c r="B653" s="90"/>
      <c r="C653" s="6500">
        <v>2</v>
      </c>
      <c r="D653" s="187" t="s">
        <v>186</v>
      </c>
      <c r="E653" s="135"/>
      <c r="F653" s="174"/>
      <c r="G653" s="135"/>
      <c r="H653" s="135"/>
      <c r="I653" s="135"/>
      <c r="J653" s="135"/>
      <c r="K653" s="135"/>
      <c r="L653" s="200"/>
      <c r="M653" s="76"/>
      <c r="N653" s="76"/>
      <c r="O653" s="76"/>
      <c r="P653" s="76"/>
      <c r="Q653" s="76"/>
    </row>
    <row r="654" spans="1:17">
      <c r="A654" s="76"/>
      <c r="B654" s="90"/>
      <c r="C654" s="6500"/>
      <c r="D654" s="6489" t="s">
        <v>187</v>
      </c>
      <c r="E654" s="6489"/>
      <c r="F654" s="6489"/>
      <c r="G654" s="201">
        <f>(H654*H651)+(I654*I651)+(J654*J651)+(K654*K651)+(L654*L651)</f>
        <v>1470</v>
      </c>
      <c r="H654" s="202">
        <v>0</v>
      </c>
      <c r="I654" s="202">
        <v>1</v>
      </c>
      <c r="J654" s="202">
        <v>1</v>
      </c>
      <c r="K654" s="202">
        <v>0</v>
      </c>
      <c r="L654" s="203">
        <v>1</v>
      </c>
      <c r="M654" s="76"/>
      <c r="N654" s="76"/>
      <c r="O654" s="76"/>
      <c r="P654" s="76"/>
      <c r="Q654" s="76"/>
    </row>
    <row r="655" spans="1:17">
      <c r="A655" s="76"/>
      <c r="B655" s="90"/>
      <c r="C655" s="6500"/>
      <c r="D655" s="6489" t="s">
        <v>188</v>
      </c>
      <c r="E655" s="6489"/>
      <c r="F655" s="6489"/>
      <c r="G655" s="201">
        <f>(H655*H651)+(I655*I651)+(J655*J651)+(K655*K651)+(L655*L651)</f>
        <v>850</v>
      </c>
      <c r="H655" s="202">
        <v>1</v>
      </c>
      <c r="I655" s="202">
        <v>0</v>
      </c>
      <c r="J655" s="202">
        <v>0</v>
      </c>
      <c r="K655" s="202">
        <v>2</v>
      </c>
      <c r="L655" s="203">
        <v>0</v>
      </c>
      <c r="M655" s="76"/>
      <c r="N655" s="76"/>
      <c r="O655" s="76"/>
      <c r="P655" s="76"/>
      <c r="Q655" s="76"/>
    </row>
    <row r="656" spans="1:17">
      <c r="A656" s="76"/>
      <c r="B656" s="90"/>
      <c r="C656" s="6500"/>
      <c r="D656" s="6489" t="s">
        <v>189</v>
      </c>
      <c r="E656" s="6489"/>
      <c r="F656" s="6489"/>
      <c r="G656" s="201">
        <f>(H656*H651)+(I656*I651)+(J656*J651)+(K656*K651)+(L656*L651)</f>
        <v>1895</v>
      </c>
      <c r="H656" s="204">
        <v>0.5</v>
      </c>
      <c r="I656" s="202">
        <v>1</v>
      </c>
      <c r="J656" s="202">
        <v>1</v>
      </c>
      <c r="K656" s="202">
        <v>1</v>
      </c>
      <c r="L656" s="203">
        <v>1</v>
      </c>
      <c r="M656" s="76"/>
      <c r="N656" s="76"/>
      <c r="O656" s="76"/>
      <c r="P656" s="76"/>
      <c r="Q656" s="76"/>
    </row>
    <row r="657" spans="1:17">
      <c r="A657" s="76"/>
      <c r="B657" s="90"/>
      <c r="C657" s="6500"/>
      <c r="D657" s="6489" t="s">
        <v>190</v>
      </c>
      <c r="E657" s="6489"/>
      <c r="F657" s="6489"/>
      <c r="G657" s="201">
        <f>(H657*H651)+(I657*I651)+(J657*J651)+(K657*K651)+(L657*L651)</f>
        <v>1190</v>
      </c>
      <c r="H657" s="202">
        <v>0</v>
      </c>
      <c r="I657" s="202">
        <v>0</v>
      </c>
      <c r="J657" s="202">
        <v>2</v>
      </c>
      <c r="K657" s="202">
        <v>2</v>
      </c>
      <c r="L657" s="203">
        <v>1</v>
      </c>
      <c r="M657" s="76"/>
      <c r="N657" s="76"/>
      <c r="O657" s="76"/>
      <c r="P657" s="76"/>
      <c r="Q657" s="76"/>
    </row>
    <row r="658" spans="1:17">
      <c r="A658" s="76"/>
      <c r="B658" s="90"/>
      <c r="C658" s="6500"/>
      <c r="D658" s="6489" t="s">
        <v>191</v>
      </c>
      <c r="E658" s="6489"/>
      <c r="F658" s="6489"/>
      <c r="G658" s="201">
        <f>(H658*H651)+(I658*I651)+(J658*J651)+(K658*K651)+(L658*L651)</f>
        <v>2540</v>
      </c>
      <c r="H658" s="202">
        <v>1</v>
      </c>
      <c r="I658" s="202">
        <v>2</v>
      </c>
      <c r="J658" s="202">
        <v>0</v>
      </c>
      <c r="K658" s="202">
        <v>1</v>
      </c>
      <c r="L658" s="203">
        <v>0</v>
      </c>
      <c r="M658" s="76"/>
      <c r="N658" s="76"/>
      <c r="O658" s="76"/>
      <c r="P658" s="76"/>
      <c r="Q658" s="76"/>
    </row>
    <row r="659" spans="1:17" ht="15.75">
      <c r="A659" s="76"/>
      <c r="B659" s="90"/>
      <c r="C659" s="197"/>
      <c r="D659" s="205"/>
      <c r="E659" s="135"/>
      <c r="F659" s="174"/>
      <c r="G659" s="201"/>
      <c r="H659" s="191" t="s">
        <v>151</v>
      </c>
      <c r="I659" s="192" t="s">
        <v>152</v>
      </c>
      <c r="J659" s="192" t="s">
        <v>153</v>
      </c>
      <c r="K659" s="192" t="s">
        <v>154</v>
      </c>
      <c r="L659" s="193" t="s">
        <v>184</v>
      </c>
      <c r="M659" s="76"/>
      <c r="N659" s="76"/>
      <c r="O659" s="76"/>
      <c r="P659" s="76"/>
      <c r="Q659" s="76"/>
    </row>
    <row r="660" spans="1:17" ht="15.75">
      <c r="A660" s="76"/>
      <c r="B660" s="90"/>
      <c r="C660" s="197"/>
      <c r="D660" s="205"/>
      <c r="E660" s="135"/>
      <c r="F660" s="174"/>
      <c r="G660" s="206" t="s">
        <v>192</v>
      </c>
      <c r="H660" s="207">
        <f>SUM(H654:H659)</f>
        <v>2.5</v>
      </c>
      <c r="I660" s="207">
        <f>SUM(I654:I659)</f>
        <v>4</v>
      </c>
      <c r="J660" s="207">
        <f>SUM(J654:J659)</f>
        <v>4</v>
      </c>
      <c r="K660" s="207">
        <f>SUM(K654:K659)</f>
        <v>6</v>
      </c>
      <c r="L660" s="208">
        <f>SUM(L654:L659)</f>
        <v>3</v>
      </c>
      <c r="M660" s="76"/>
      <c r="N660" s="76"/>
      <c r="O660" s="76"/>
      <c r="P660" s="76"/>
      <c r="Q660" s="76"/>
    </row>
    <row r="661" spans="1:17">
      <c r="A661" s="76"/>
      <c r="B661" s="90"/>
      <c r="C661" s="209"/>
      <c r="D661" s="205"/>
      <c r="E661" s="135"/>
      <c r="F661" s="174"/>
      <c r="G661" s="394"/>
      <c r="H661" s="210"/>
      <c r="I661" s="210"/>
      <c r="J661" s="210"/>
      <c r="K661" s="210"/>
      <c r="L661" s="211"/>
      <c r="M661" s="76"/>
      <c r="N661" s="76"/>
      <c r="O661" s="76"/>
      <c r="P661" s="76"/>
      <c r="Q661" s="76"/>
    </row>
    <row r="662" spans="1:17" ht="15.75">
      <c r="A662" s="76"/>
      <c r="B662" s="90"/>
      <c r="C662" s="390">
        <v>3</v>
      </c>
      <c r="D662" s="6489" t="s">
        <v>193</v>
      </c>
      <c r="E662" s="6489"/>
      <c r="F662" s="6489"/>
      <c r="G662" s="212">
        <f>(H662*H651)+(I662*I651)+(J662*J651)+(K662*K651)+(L662*L651)</f>
        <v>208.60000000000002</v>
      </c>
      <c r="H662" s="213">
        <v>0.06</v>
      </c>
      <c r="I662" s="213">
        <v>0.08</v>
      </c>
      <c r="J662" s="213">
        <v>0.15</v>
      </c>
      <c r="K662" s="213">
        <v>0.2</v>
      </c>
      <c r="L662" s="214">
        <v>0.1</v>
      </c>
      <c r="M662" s="76"/>
      <c r="N662" s="76"/>
      <c r="O662" s="76"/>
      <c r="P662" s="76"/>
      <c r="Q662" s="76"/>
    </row>
    <row r="663" spans="1:17">
      <c r="A663" s="76"/>
      <c r="B663" s="90"/>
      <c r="C663" s="209"/>
      <c r="D663" s="215"/>
      <c r="E663" s="216"/>
      <c r="F663" s="217"/>
      <c r="G663" s="201"/>
      <c r="H663" s="210"/>
      <c r="I663" s="210"/>
      <c r="J663" s="210"/>
      <c r="K663" s="210"/>
      <c r="L663" s="211"/>
      <c r="M663" s="76"/>
      <c r="N663" s="76"/>
      <c r="O663" s="76"/>
      <c r="P663" s="76"/>
      <c r="Q663" s="76"/>
    </row>
    <row r="664" spans="1:17" ht="15.75">
      <c r="A664" s="76"/>
      <c r="B664" s="90"/>
      <c r="C664" s="390">
        <v>4</v>
      </c>
      <c r="D664" s="6489" t="s">
        <v>194</v>
      </c>
      <c r="E664" s="6489"/>
      <c r="F664" s="6489"/>
      <c r="G664" s="212">
        <f>(H664*H651)+(I664*I651)+(J664*J651)+(K664*K651)+(L664*L651)</f>
        <v>213.5</v>
      </c>
      <c r="H664" s="213">
        <v>0.06</v>
      </c>
      <c r="I664" s="213">
        <v>0.1</v>
      </c>
      <c r="J664" s="213">
        <v>0.12</v>
      </c>
      <c r="K664" s="213">
        <v>0.15</v>
      </c>
      <c r="L664" s="214">
        <v>0.12</v>
      </c>
      <c r="M664" s="76"/>
      <c r="N664" s="76"/>
      <c r="O664" s="76"/>
      <c r="P664" s="76"/>
      <c r="Q664" s="76"/>
    </row>
    <row r="665" spans="1:17">
      <c r="A665" s="76"/>
      <c r="B665" s="90"/>
      <c r="C665" s="209"/>
      <c r="D665" s="215"/>
      <c r="E665" s="216"/>
      <c r="F665" s="217"/>
      <c r="G665" s="201"/>
      <c r="H665" s="210"/>
      <c r="I665" s="210"/>
      <c r="J665" s="210"/>
      <c r="K665" s="210"/>
      <c r="L665" s="211"/>
      <c r="M665" s="76"/>
      <c r="N665" s="76"/>
      <c r="O665" s="76"/>
      <c r="P665" s="76"/>
      <c r="Q665" s="76"/>
    </row>
    <row r="666" spans="1:17" ht="15.75">
      <c r="A666" s="76"/>
      <c r="B666" s="90"/>
      <c r="C666" s="390">
        <v>5</v>
      </c>
      <c r="D666" s="6489" t="s">
        <v>139</v>
      </c>
      <c r="E666" s="6489"/>
      <c r="F666" s="6489"/>
      <c r="G666" s="212">
        <f>(H666*H651)+(I666*I651)+(J666*J651)+(K666*K651)+(L666*L651)</f>
        <v>237.5</v>
      </c>
      <c r="H666" s="213">
        <v>0.06</v>
      </c>
      <c r="I666" s="213">
        <v>0.1</v>
      </c>
      <c r="J666" s="213">
        <v>0.15</v>
      </c>
      <c r="K666" s="213">
        <v>0.2</v>
      </c>
      <c r="L666" s="214">
        <v>0.15</v>
      </c>
      <c r="M666" s="76"/>
      <c r="N666" s="76"/>
      <c r="O666" s="76"/>
      <c r="P666" s="76"/>
      <c r="Q666" s="76"/>
    </row>
    <row r="667" spans="1:17" ht="15.75" thickBot="1">
      <c r="A667" s="76"/>
      <c r="B667" s="90"/>
      <c r="C667" s="910"/>
      <c r="D667" s="218"/>
      <c r="E667" s="219"/>
      <c r="F667" s="220"/>
      <c r="G667" s="221"/>
      <c r="H667" s="222"/>
      <c r="I667" s="222"/>
      <c r="J667" s="219"/>
      <c r="K667" s="219"/>
      <c r="L667" s="223"/>
      <c r="M667" s="76"/>
      <c r="N667" s="76"/>
      <c r="O667" s="76"/>
      <c r="P667" s="76"/>
      <c r="Q667" s="76"/>
    </row>
    <row r="668" spans="1:17">
      <c r="A668" s="76"/>
      <c r="B668" s="90"/>
      <c r="C668" s="90"/>
      <c r="D668" s="90"/>
      <c r="E668" s="90"/>
      <c r="F668" s="90"/>
      <c r="G668" s="90"/>
      <c r="H668" s="90"/>
      <c r="I668" s="90"/>
      <c r="J668" s="90"/>
      <c r="K668" s="90"/>
      <c r="L668" s="90"/>
      <c r="M668" s="76"/>
      <c r="N668" s="76"/>
      <c r="O668" s="76"/>
      <c r="P668" s="76"/>
      <c r="Q668" s="76"/>
    </row>
    <row r="669" spans="1:17">
      <c r="A669" s="428"/>
      <c r="B669" s="429"/>
      <c r="C669" s="430"/>
      <c r="D669" s="430"/>
      <c r="E669" s="430"/>
      <c r="F669" s="430"/>
      <c r="G669" s="430"/>
      <c r="H669" s="430"/>
      <c r="I669" s="430"/>
      <c r="J669" s="429"/>
      <c r="K669" s="429"/>
      <c r="L669" s="429"/>
      <c r="M669" s="428"/>
      <c r="N669" s="428"/>
      <c r="O669" s="428"/>
      <c r="P669" s="428"/>
      <c r="Q669" s="428"/>
    </row>
    <row r="670" spans="1:17" ht="15.75" thickBot="1">
      <c r="A670" s="76"/>
      <c r="B670" s="90"/>
      <c r="C670" s="90"/>
      <c r="D670" s="90"/>
      <c r="E670" s="90"/>
      <c r="F670" s="90"/>
      <c r="G670" s="90"/>
      <c r="H670" s="90"/>
      <c r="I670" s="90"/>
      <c r="J670" s="90"/>
      <c r="K670" s="90"/>
      <c r="L670" s="90"/>
      <c r="M670" s="76"/>
      <c r="N670" s="76"/>
      <c r="O670" s="76"/>
      <c r="P670" s="76"/>
      <c r="Q670" s="76"/>
    </row>
    <row r="671" spans="1:17" ht="18">
      <c r="A671" s="76"/>
      <c r="B671" s="90"/>
      <c r="C671" s="6490" t="s">
        <v>195</v>
      </c>
      <c r="D671" s="6491"/>
      <c r="E671" s="6491"/>
      <c r="F671" s="6491"/>
      <c r="G671" s="6491"/>
      <c r="H671" s="6491"/>
      <c r="I671" s="6491"/>
      <c r="J671" s="6491"/>
      <c r="K671" s="6491"/>
      <c r="L671" s="6492"/>
      <c r="M671" s="76"/>
      <c r="N671" s="76"/>
      <c r="O671" s="76"/>
      <c r="P671" s="76"/>
      <c r="Q671" s="76"/>
    </row>
    <row r="672" spans="1:17">
      <c r="A672" s="76"/>
      <c r="B672" s="90"/>
      <c r="C672" s="224" t="s">
        <v>196</v>
      </c>
      <c r="D672" s="225"/>
      <c r="E672" s="225"/>
      <c r="F672" s="225"/>
      <c r="G672" s="225"/>
      <c r="H672" s="225"/>
      <c r="I672" s="225"/>
      <c r="J672" s="226"/>
      <c r="K672" s="226"/>
      <c r="L672" s="227"/>
      <c r="M672" s="76"/>
      <c r="N672" s="76"/>
      <c r="O672" s="76"/>
      <c r="P672" s="76"/>
      <c r="Q672" s="76"/>
    </row>
    <row r="673" spans="1:17">
      <c r="A673" s="76"/>
      <c r="B673" s="90"/>
      <c r="C673" s="6493" t="s">
        <v>197</v>
      </c>
      <c r="D673" s="6494"/>
      <c r="E673" s="6494"/>
      <c r="F673" s="6494"/>
      <c r="G673" s="6494"/>
      <c r="H673" s="6494"/>
      <c r="I673" s="6494"/>
      <c r="J673" s="6494"/>
      <c r="K673" s="6494"/>
      <c r="L673" s="6495"/>
      <c r="M673" s="76"/>
      <c r="N673" s="76"/>
      <c r="O673" s="76"/>
      <c r="P673" s="76"/>
      <c r="Q673" s="76"/>
    </row>
    <row r="674" spans="1:17">
      <c r="A674" s="76"/>
      <c r="B674" s="90"/>
      <c r="C674" s="6493"/>
      <c r="D674" s="6494"/>
      <c r="E674" s="6494"/>
      <c r="F674" s="6494"/>
      <c r="G674" s="6494"/>
      <c r="H674" s="6494"/>
      <c r="I674" s="6494"/>
      <c r="J674" s="6494"/>
      <c r="K674" s="6494"/>
      <c r="L674" s="6495"/>
      <c r="M674" s="76"/>
      <c r="N674" s="76"/>
      <c r="O674" s="76"/>
      <c r="P674" s="76"/>
      <c r="Q674" s="76"/>
    </row>
    <row r="675" spans="1:17">
      <c r="A675" s="76"/>
      <c r="B675" s="90"/>
      <c r="C675" s="6493"/>
      <c r="D675" s="6494"/>
      <c r="E675" s="6494"/>
      <c r="F675" s="6494"/>
      <c r="G675" s="6494"/>
      <c r="H675" s="6494"/>
      <c r="I675" s="6494"/>
      <c r="J675" s="6494"/>
      <c r="K675" s="6494"/>
      <c r="L675" s="6495"/>
      <c r="M675" s="76"/>
      <c r="N675" s="76"/>
      <c r="O675" s="76"/>
      <c r="P675" s="76"/>
      <c r="Q675" s="76"/>
    </row>
    <row r="676" spans="1:17">
      <c r="A676" s="76"/>
      <c r="B676" s="90"/>
      <c r="C676" s="6493"/>
      <c r="D676" s="6494"/>
      <c r="E676" s="6494"/>
      <c r="F676" s="6494"/>
      <c r="G676" s="6494"/>
      <c r="H676" s="6494"/>
      <c r="I676" s="6494"/>
      <c r="J676" s="6494"/>
      <c r="K676" s="6494"/>
      <c r="L676" s="6495"/>
      <c r="M676" s="76"/>
      <c r="N676" s="76"/>
      <c r="O676" s="76"/>
      <c r="P676" s="76"/>
      <c r="Q676" s="76"/>
    </row>
    <row r="677" spans="1:17">
      <c r="A677" s="76"/>
      <c r="B677" s="90"/>
      <c r="C677" s="6493" t="s">
        <v>198</v>
      </c>
      <c r="D677" s="6494"/>
      <c r="E677" s="6494"/>
      <c r="F677" s="6494"/>
      <c r="G677" s="6494"/>
      <c r="H677" s="6494"/>
      <c r="I677" s="6494"/>
      <c r="J677" s="6494"/>
      <c r="K677" s="6494"/>
      <c r="L677" s="6495"/>
      <c r="M677" s="76"/>
      <c r="N677" s="76"/>
      <c r="O677" s="76"/>
      <c r="P677" s="76"/>
      <c r="Q677" s="76"/>
    </row>
    <row r="678" spans="1:17">
      <c r="A678" s="76"/>
      <c r="B678" s="90"/>
      <c r="C678" s="6493"/>
      <c r="D678" s="6494"/>
      <c r="E678" s="6494"/>
      <c r="F678" s="6494"/>
      <c r="G678" s="6494"/>
      <c r="H678" s="6494"/>
      <c r="I678" s="6494"/>
      <c r="J678" s="6494"/>
      <c r="K678" s="6494"/>
      <c r="L678" s="6495"/>
      <c r="M678" s="76"/>
      <c r="N678" s="76"/>
      <c r="O678" s="76"/>
      <c r="P678" s="76"/>
      <c r="Q678" s="76"/>
    </row>
    <row r="679" spans="1:17">
      <c r="A679" s="76"/>
      <c r="B679" s="90"/>
      <c r="C679" s="6493"/>
      <c r="D679" s="6494"/>
      <c r="E679" s="6494"/>
      <c r="F679" s="6494"/>
      <c r="G679" s="6494"/>
      <c r="H679" s="6494"/>
      <c r="I679" s="6494"/>
      <c r="J679" s="6494"/>
      <c r="K679" s="6494"/>
      <c r="L679" s="6495"/>
      <c r="M679" s="76"/>
      <c r="N679" s="76"/>
      <c r="O679" s="76"/>
      <c r="P679" s="76"/>
      <c r="Q679" s="76"/>
    </row>
    <row r="680" spans="1:17">
      <c r="A680" s="76"/>
      <c r="B680" s="90"/>
      <c r="C680" s="6496"/>
      <c r="D680" s="6497"/>
      <c r="E680" s="6497"/>
      <c r="F680" s="6497"/>
      <c r="G680" s="6497"/>
      <c r="H680" s="6497"/>
      <c r="I680" s="6497"/>
      <c r="J680" s="6497"/>
      <c r="K680" s="6497"/>
      <c r="L680" s="6498"/>
      <c r="M680" s="76"/>
      <c r="N680" s="76"/>
      <c r="O680" s="76"/>
      <c r="P680" s="76"/>
      <c r="Q680" s="76"/>
    </row>
    <row r="681" spans="1:17">
      <c r="A681" s="76"/>
      <c r="B681" s="90"/>
      <c r="C681" s="6502" t="s">
        <v>199</v>
      </c>
      <c r="D681" s="6503"/>
      <c r="E681" s="6503"/>
      <c r="F681" s="6503"/>
      <c r="G681" s="6504" t="s">
        <v>200</v>
      </c>
      <c r="H681" s="6504"/>
      <c r="I681" s="6505">
        <v>0.09</v>
      </c>
      <c r="J681" s="6506" t="s">
        <v>201</v>
      </c>
      <c r="K681" s="6506"/>
      <c r="L681" s="5868">
        <v>0.12</v>
      </c>
      <c r="M681" s="76"/>
      <c r="N681" s="76"/>
      <c r="O681" s="76"/>
      <c r="P681" s="76"/>
      <c r="Q681" s="76"/>
    </row>
    <row r="682" spans="1:17">
      <c r="A682" s="76"/>
      <c r="B682" s="90"/>
      <c r="C682" s="6502"/>
      <c r="D682" s="6503"/>
      <c r="E682" s="6503"/>
      <c r="F682" s="6503"/>
      <c r="G682" s="6504"/>
      <c r="H682" s="6504"/>
      <c r="I682" s="6505"/>
      <c r="J682" s="6506"/>
      <c r="K682" s="6506"/>
      <c r="L682" s="5868"/>
      <c r="M682" s="76"/>
      <c r="N682" s="76"/>
      <c r="O682" s="76"/>
      <c r="P682" s="76"/>
      <c r="Q682" s="76"/>
    </row>
    <row r="683" spans="1:17" ht="18">
      <c r="A683" s="76"/>
      <c r="B683" s="90"/>
      <c r="C683" s="228"/>
      <c r="D683" s="229"/>
      <c r="E683" s="229"/>
      <c r="F683" s="229"/>
      <c r="G683" s="391"/>
      <c r="H683" s="391"/>
      <c r="I683" s="230"/>
      <c r="J683" s="392"/>
      <c r="K683" s="392"/>
      <c r="L683" s="231"/>
      <c r="M683" s="76"/>
      <c r="N683" s="76"/>
      <c r="O683" s="76"/>
      <c r="P683" s="76"/>
      <c r="Q683" s="76"/>
    </row>
    <row r="684" spans="1:17">
      <c r="A684" s="76"/>
      <c r="B684" s="90"/>
      <c r="C684" s="6507" t="str">
        <f>IF(E684="","produit à servir","produits entiers à couper en ")</f>
        <v xml:space="preserve">produits entiers à couper en </v>
      </c>
      <c r="D684" s="6508"/>
      <c r="E684" s="6509">
        <f>IF(K691=1,"",K691)</f>
        <v>1.5</v>
      </c>
      <c r="F684" s="6499">
        <f>LARGE(F692:F696,1)</f>
        <v>3</v>
      </c>
      <c r="G684" s="6499" t="s">
        <v>202</v>
      </c>
      <c r="H684" s="6499" t="s">
        <v>203</v>
      </c>
      <c r="I684" s="6499">
        <f>LARGE(G692:G696,1)</f>
        <v>2</v>
      </c>
      <c r="J684" s="6499" t="s">
        <v>204</v>
      </c>
      <c r="K684" s="232"/>
      <c r="L684" s="233"/>
      <c r="M684" s="76"/>
      <c r="N684" s="76"/>
      <c r="O684" s="76"/>
      <c r="P684" s="76"/>
      <c r="Q684" s="76"/>
    </row>
    <row r="685" spans="1:17">
      <c r="A685" s="76"/>
      <c r="B685" s="90"/>
      <c r="C685" s="6507"/>
      <c r="D685" s="6508"/>
      <c r="E685" s="6509"/>
      <c r="F685" s="6499"/>
      <c r="G685" s="6499"/>
      <c r="H685" s="6499"/>
      <c r="I685" s="6499"/>
      <c r="J685" s="6499"/>
      <c r="K685" s="232"/>
      <c r="L685" s="233"/>
      <c r="M685" s="76"/>
      <c r="N685" s="76"/>
      <c r="O685" s="76"/>
      <c r="P685" s="76"/>
      <c r="Q685" s="76"/>
    </row>
    <row r="686" spans="1:17" ht="15.75">
      <c r="A686" s="76"/>
      <c r="B686" s="90"/>
      <c r="C686" s="234"/>
      <c r="D686" s="235"/>
      <c r="E686" s="236"/>
      <c r="F686" s="132"/>
      <c r="G686" s="132"/>
      <c r="H686" s="132"/>
      <c r="I686" s="132"/>
      <c r="J686" s="237"/>
      <c r="K686" s="238"/>
      <c r="L686" s="239"/>
      <c r="M686" s="76"/>
      <c r="N686" s="76"/>
      <c r="O686" s="76"/>
      <c r="P686" s="76"/>
      <c r="Q686" s="76"/>
    </row>
    <row r="687" spans="1:17">
      <c r="A687" s="76"/>
      <c r="B687" s="90"/>
      <c r="C687" s="6519" t="str">
        <f>IF(D687="","MOINS","Servir ")</f>
        <v xml:space="preserve">Servir </v>
      </c>
      <c r="D687" s="6523">
        <f>IF(F684-1=0,"",F684-1)</f>
        <v>2</v>
      </c>
      <c r="E687" s="6521" t="str">
        <f>IF(D687="","",IF(G687=1,"produits entiers de","produits coupés en "))</f>
        <v>produits entiers de</v>
      </c>
      <c r="F687" s="6521"/>
      <c r="G687" s="6523">
        <f>IF(D687="","",I684/D687)</f>
        <v>1</v>
      </c>
      <c r="H687" s="6499" t="str">
        <f>IF(D687="","","parts")</f>
        <v>parts</v>
      </c>
      <c r="I687" s="6521" t="str">
        <f>IF(D687="","","grammage unitaire")</f>
        <v>grammage unitaire</v>
      </c>
      <c r="J687" s="6521"/>
      <c r="K687" s="6518">
        <f>IF(D687="","",I681/G687)</f>
        <v>0.09</v>
      </c>
      <c r="L687" s="5887"/>
      <c r="M687" s="76"/>
      <c r="N687" s="76"/>
      <c r="O687" s="76"/>
      <c r="P687" s="76"/>
      <c r="Q687" s="76"/>
    </row>
    <row r="688" spans="1:17">
      <c r="A688" s="76"/>
      <c r="B688" s="90"/>
      <c r="C688" s="6519"/>
      <c r="D688" s="6523"/>
      <c r="E688" s="6521"/>
      <c r="F688" s="6521"/>
      <c r="G688" s="6523"/>
      <c r="H688" s="6499"/>
      <c r="I688" s="6521"/>
      <c r="J688" s="6521"/>
      <c r="K688" s="6518"/>
      <c r="L688" s="5887"/>
      <c r="M688" s="76"/>
      <c r="N688" s="76"/>
      <c r="O688" s="76"/>
      <c r="P688" s="76"/>
      <c r="Q688" s="76"/>
    </row>
    <row r="689" spans="1:17">
      <c r="A689" s="76"/>
      <c r="B689" s="90"/>
      <c r="C689" s="6519" t="str">
        <f>IF(D687="","","plus")</f>
        <v>plus</v>
      </c>
      <c r="D689" s="6520">
        <f>IF(D687="","",F684-D687)</f>
        <v>1</v>
      </c>
      <c r="E689" s="6521" t="str">
        <f>IF(D689="","","produit coupé en ")</f>
        <v xml:space="preserve">produit coupé en </v>
      </c>
      <c r="F689" s="6521"/>
      <c r="G689" s="6520">
        <f>IF(E689="","",I684)</f>
        <v>2</v>
      </c>
      <c r="H689" s="6499" t="str">
        <f>IF(E689="","","parts")</f>
        <v>parts</v>
      </c>
      <c r="I689" s="240"/>
      <c r="J689" s="6522" t="str">
        <f>IF(D689="","moins"," de")</f>
        <v xml:space="preserve"> de</v>
      </c>
      <c r="K689" s="6518">
        <f>IF(E689="",I681-L681,I681/G689)</f>
        <v>4.4999999999999998E-2</v>
      </c>
      <c r="L689" s="5887"/>
      <c r="M689" s="76"/>
      <c r="N689" s="76"/>
      <c r="O689" s="76"/>
      <c r="P689" s="76"/>
      <c r="Q689" s="76"/>
    </row>
    <row r="690" spans="1:17">
      <c r="A690" s="76"/>
      <c r="B690" s="90"/>
      <c r="C690" s="6519"/>
      <c r="D690" s="6520"/>
      <c r="E690" s="6521"/>
      <c r="F690" s="6521"/>
      <c r="G690" s="6520"/>
      <c r="H690" s="6499"/>
      <c r="I690" s="240"/>
      <c r="J690" s="6522"/>
      <c r="K690" s="6518"/>
      <c r="L690" s="5887"/>
      <c r="M690" s="76"/>
      <c r="N690" s="76"/>
      <c r="O690" s="76"/>
      <c r="P690" s="76"/>
      <c r="Q690" s="76"/>
    </row>
    <row r="691" spans="1:17" ht="22.5">
      <c r="A691" s="76"/>
      <c r="B691" s="90"/>
      <c r="C691" s="241" t="s">
        <v>205</v>
      </c>
      <c r="D691" s="242" t="s">
        <v>206</v>
      </c>
      <c r="E691" s="242" t="s">
        <v>207</v>
      </c>
      <c r="F691" s="243" t="s">
        <v>208</v>
      </c>
      <c r="G691" s="243"/>
      <c r="H691" s="244" t="s">
        <v>209</v>
      </c>
      <c r="I691" s="245" t="s">
        <v>203</v>
      </c>
      <c r="J691" s="245"/>
      <c r="K691" s="246">
        <f>LARGE(L692:L696,1)</f>
        <v>1.5</v>
      </c>
      <c r="L691" s="247">
        <f>SMALL(E692:E696,COUNTIF(E692:E696,0)+1)</f>
        <v>3.0000000000000027E-2</v>
      </c>
      <c r="M691" s="76"/>
      <c r="N691" s="76"/>
      <c r="O691" s="76"/>
      <c r="P691" s="76"/>
      <c r="Q691" s="76"/>
    </row>
    <row r="692" spans="1:17">
      <c r="A692" s="76"/>
      <c r="B692" s="90"/>
      <c r="C692" s="248">
        <f>L681*I692</f>
        <v>0</v>
      </c>
      <c r="D692" s="249">
        <f>I681*H692</f>
        <v>0.09</v>
      </c>
      <c r="E692" s="249">
        <f>D692-C692</f>
        <v>0.09</v>
      </c>
      <c r="F692" s="250">
        <f>IF(E692=L691,H692,0)</f>
        <v>0</v>
      </c>
      <c r="G692" s="250">
        <f>IF(F692&gt;0,I692,0)</f>
        <v>0</v>
      </c>
      <c r="H692" s="246">
        <v>1</v>
      </c>
      <c r="I692" s="251">
        <f>INT(J692)</f>
        <v>0</v>
      </c>
      <c r="J692" s="251">
        <f>D692/L681</f>
        <v>0.75</v>
      </c>
      <c r="K692" s="246">
        <f>IF(F692=0,0,F692/G692)</f>
        <v>0</v>
      </c>
      <c r="L692" s="252">
        <f>ROUNDDOWN(K692,1)</f>
        <v>0</v>
      </c>
      <c r="M692" s="76"/>
      <c r="N692" s="76"/>
      <c r="O692" s="76"/>
      <c r="P692" s="76"/>
      <c r="Q692" s="76"/>
    </row>
    <row r="693" spans="1:17">
      <c r="A693" s="76"/>
      <c r="B693" s="90"/>
      <c r="C693" s="248">
        <f>L681*I693</f>
        <v>0.12</v>
      </c>
      <c r="D693" s="249">
        <f>I681*H693</f>
        <v>0.18</v>
      </c>
      <c r="E693" s="249">
        <f>D693-C693</f>
        <v>0.06</v>
      </c>
      <c r="F693" s="250">
        <f>IF(E693=L691,H693,0)</f>
        <v>0</v>
      </c>
      <c r="G693" s="250">
        <f>IF(F693&gt;0,I693,0)</f>
        <v>0</v>
      </c>
      <c r="H693" s="246">
        <v>2</v>
      </c>
      <c r="I693" s="251">
        <f>INT(J693)</f>
        <v>1</v>
      </c>
      <c r="J693" s="251">
        <f>D693/L681</f>
        <v>1.5</v>
      </c>
      <c r="K693" s="246">
        <f>IF(F693=0,0,F693/G693)</f>
        <v>0</v>
      </c>
      <c r="L693" s="252">
        <f>ROUNDDOWN(K693,1)</f>
        <v>0</v>
      </c>
      <c r="M693" s="76"/>
      <c r="N693" s="76"/>
      <c r="O693" s="76"/>
      <c r="P693" s="76"/>
      <c r="Q693" s="76"/>
    </row>
    <row r="694" spans="1:17">
      <c r="A694" s="76"/>
      <c r="B694" s="90"/>
      <c r="C694" s="248">
        <f>L681*I694</f>
        <v>0.24</v>
      </c>
      <c r="D694" s="249">
        <f>I681*H694</f>
        <v>0.27</v>
      </c>
      <c r="E694" s="249">
        <f>D694-C694</f>
        <v>3.0000000000000027E-2</v>
      </c>
      <c r="F694" s="250">
        <f>IF(E694=L691,H694,0)</f>
        <v>3</v>
      </c>
      <c r="G694" s="250">
        <f>IF(F694&gt;0,I694,0)</f>
        <v>2</v>
      </c>
      <c r="H694" s="246">
        <v>3</v>
      </c>
      <c r="I694" s="251">
        <f>INT(J694)</f>
        <v>2</v>
      </c>
      <c r="J694" s="251">
        <f>D694/L681</f>
        <v>2.2500000000000004</v>
      </c>
      <c r="K694" s="246">
        <f>IF(F694=0,0,F694/G694)</f>
        <v>1.5</v>
      </c>
      <c r="L694" s="252">
        <f>ROUNDDOWN(K694,1)</f>
        <v>1.5</v>
      </c>
      <c r="M694" s="76"/>
      <c r="N694" s="76"/>
      <c r="O694" s="76"/>
      <c r="P694" s="76"/>
      <c r="Q694" s="76"/>
    </row>
    <row r="695" spans="1:17">
      <c r="A695" s="76"/>
      <c r="B695" s="90"/>
      <c r="C695" s="248">
        <f>L681*I695</f>
        <v>0.36</v>
      </c>
      <c r="D695" s="249">
        <f>I681*H695</f>
        <v>0.36</v>
      </c>
      <c r="E695" s="249">
        <f>D695-C695</f>
        <v>0</v>
      </c>
      <c r="F695" s="250">
        <f>IF(E695=L691,H695,0)</f>
        <v>0</v>
      </c>
      <c r="G695" s="250">
        <f>IF(F695&gt;0,I695,0)</f>
        <v>0</v>
      </c>
      <c r="H695" s="246">
        <v>4</v>
      </c>
      <c r="I695" s="251">
        <f>INT(J695)</f>
        <v>3</v>
      </c>
      <c r="J695" s="251">
        <f>D695/L681</f>
        <v>3</v>
      </c>
      <c r="K695" s="246">
        <f>IF(F695=0,0,F695/G695)</f>
        <v>0</v>
      </c>
      <c r="L695" s="252">
        <f>ROUNDDOWN(K695,1)</f>
        <v>0</v>
      </c>
      <c r="M695" s="76"/>
      <c r="N695" s="76"/>
      <c r="O695" s="76"/>
      <c r="P695" s="76"/>
      <c r="Q695" s="76"/>
    </row>
    <row r="696" spans="1:17" ht="15.75" thickBot="1">
      <c r="A696" s="76"/>
      <c r="B696" s="90"/>
      <c r="C696" s="911">
        <f>L681*I696</f>
        <v>0.36</v>
      </c>
      <c r="D696" s="253">
        <f>I681*H696</f>
        <v>0.44999999999999996</v>
      </c>
      <c r="E696" s="253">
        <f>D696-C696</f>
        <v>8.9999999999999969E-2</v>
      </c>
      <c r="F696" s="254">
        <f>IF(E696=L691,H696,0)</f>
        <v>0</v>
      </c>
      <c r="G696" s="254">
        <f>IF(F696&gt;0,I696,0)</f>
        <v>0</v>
      </c>
      <c r="H696" s="255">
        <v>5</v>
      </c>
      <c r="I696" s="256">
        <f>INT(J696)</f>
        <v>3</v>
      </c>
      <c r="J696" s="256">
        <f>D696/L681</f>
        <v>3.7499999999999996</v>
      </c>
      <c r="K696" s="255">
        <f>IF(F696=0,0,F696/G696)</f>
        <v>0</v>
      </c>
      <c r="L696" s="257">
        <f>ROUNDDOWN(K696,1)</f>
        <v>0</v>
      </c>
      <c r="M696" s="76"/>
      <c r="N696" s="76"/>
      <c r="O696" s="76"/>
      <c r="P696" s="76"/>
      <c r="Q696" s="76"/>
    </row>
    <row r="697" spans="1:17">
      <c r="A697" s="76"/>
      <c r="B697" s="90"/>
      <c r="C697" s="90"/>
      <c r="D697" s="90"/>
      <c r="E697" s="90"/>
      <c r="F697" s="90"/>
      <c r="G697" s="90"/>
      <c r="H697" s="90"/>
      <c r="I697" s="90"/>
      <c r="J697" s="90"/>
      <c r="K697" s="90"/>
      <c r="L697" s="90"/>
      <c r="M697" s="76"/>
      <c r="N697" s="76"/>
      <c r="O697" s="76"/>
      <c r="P697" s="76"/>
      <c r="Q697" s="76"/>
    </row>
    <row r="698" spans="1:17">
      <c r="A698" s="76"/>
      <c r="B698" s="90"/>
      <c r="C698" s="90"/>
      <c r="D698" s="90"/>
      <c r="E698" s="90"/>
      <c r="F698" s="90"/>
      <c r="G698" s="90"/>
      <c r="H698" s="90"/>
      <c r="I698" s="90"/>
      <c r="J698" s="90"/>
      <c r="K698" s="90"/>
      <c r="L698" s="90"/>
      <c r="M698" s="76"/>
      <c r="N698" s="76"/>
      <c r="O698" s="76"/>
      <c r="P698" s="76"/>
      <c r="Q698" s="76"/>
    </row>
    <row r="699" spans="1:17" ht="18">
      <c r="A699" s="76"/>
      <c r="B699" s="90"/>
      <c r="C699" s="6510" t="s">
        <v>210</v>
      </c>
      <c r="D699" s="6511"/>
      <c r="E699" s="6511"/>
      <c r="F699" s="6511"/>
      <c r="G699" s="6511"/>
      <c r="H699" s="6511"/>
      <c r="I699" s="6511"/>
      <c r="J699" s="6511"/>
      <c r="K699" s="6511"/>
      <c r="L699" s="6511"/>
      <c r="M699" s="6512"/>
      <c r="N699" s="76"/>
      <c r="O699" s="76"/>
      <c r="P699" s="76"/>
      <c r="Q699" s="76"/>
    </row>
    <row r="700" spans="1:17" ht="15.75">
      <c r="A700" s="76"/>
      <c r="B700" s="90"/>
      <c r="C700" s="5875" t="s">
        <v>771</v>
      </c>
      <c r="D700" s="6513"/>
      <c r="E700" s="6513"/>
      <c r="F700" s="6513"/>
      <c r="G700" s="6513"/>
      <c r="H700" s="6513"/>
      <c r="I700" s="6513"/>
      <c r="J700" s="6513"/>
      <c r="K700" s="6513"/>
      <c r="L700" s="6513"/>
      <c r="M700" s="5877"/>
      <c r="N700" s="76"/>
      <c r="O700" s="76"/>
      <c r="P700" s="76"/>
      <c r="Q700" s="76"/>
    </row>
    <row r="701" spans="1:17" ht="15.75">
      <c r="A701" s="76"/>
      <c r="B701" s="90"/>
      <c r="C701" s="389"/>
      <c r="D701" s="258"/>
      <c r="E701" s="6514" t="s">
        <v>211</v>
      </c>
      <c r="F701" s="6514"/>
      <c r="G701" s="6514"/>
      <c r="H701" s="6514"/>
      <c r="I701" s="6514"/>
      <c r="J701" s="6514"/>
      <c r="K701" s="6514"/>
      <c r="L701" s="6514"/>
      <c r="M701" s="5879"/>
      <c r="N701" s="76"/>
      <c r="O701" s="76"/>
      <c r="P701" s="76"/>
      <c r="Q701" s="76"/>
    </row>
    <row r="702" spans="1:17">
      <c r="A702" s="76"/>
      <c r="B702" s="90"/>
      <c r="C702" s="5880" t="s">
        <v>212</v>
      </c>
      <c r="D702" s="6515"/>
      <c r="E702" s="6515"/>
      <c r="F702" s="6515"/>
      <c r="G702" s="6515"/>
      <c r="H702" s="6515"/>
      <c r="I702" s="6515"/>
      <c r="J702" s="6515"/>
      <c r="K702" s="6515"/>
      <c r="L702" s="6515"/>
      <c r="M702" s="5882"/>
      <c r="N702" s="76"/>
      <c r="O702" s="76"/>
      <c r="P702" s="76"/>
      <c r="Q702" s="76"/>
    </row>
    <row r="703" spans="1:17">
      <c r="A703" s="76"/>
      <c r="B703" s="90"/>
      <c r="C703" s="5883" t="s">
        <v>213</v>
      </c>
      <c r="D703" s="6516"/>
      <c r="E703" s="6517" t="s">
        <v>214</v>
      </c>
      <c r="F703" s="6517"/>
      <c r="G703" s="135"/>
      <c r="H703" s="174"/>
      <c r="I703" s="174"/>
      <c r="J703" s="135"/>
      <c r="K703" s="259"/>
      <c r="L703" s="135"/>
      <c r="M703" s="149"/>
      <c r="N703" s="76"/>
      <c r="O703" s="76"/>
      <c r="P703" s="76"/>
      <c r="Q703" s="76"/>
    </row>
    <row r="704" spans="1:17">
      <c r="A704" s="76"/>
      <c r="B704" s="90"/>
      <c r="C704" s="5883"/>
      <c r="D704" s="6516"/>
      <c r="E704" s="6517"/>
      <c r="F704" s="6517"/>
      <c r="G704" s="135"/>
      <c r="H704" s="174"/>
      <c r="I704" s="174"/>
      <c r="J704" s="135"/>
      <c r="K704" s="259"/>
      <c r="L704" s="135"/>
      <c r="M704" s="149"/>
      <c r="N704" s="76"/>
      <c r="O704" s="76"/>
      <c r="P704" s="76"/>
      <c r="Q704" s="76"/>
    </row>
    <row r="705" spans="1:17">
      <c r="A705" s="76"/>
      <c r="B705" s="90"/>
      <c r="C705" s="6526">
        <v>10</v>
      </c>
      <c r="D705" s="6527"/>
      <c r="E705" s="6527">
        <v>0.1</v>
      </c>
      <c r="F705" s="6527"/>
      <c r="G705" s="135"/>
      <c r="H705" s="174"/>
      <c r="I705" s="174"/>
      <c r="J705" s="135"/>
      <c r="K705" s="387" t="s">
        <v>215</v>
      </c>
      <c r="L705" s="260">
        <f>C705/E705</f>
        <v>100</v>
      </c>
      <c r="M705" s="149"/>
      <c r="N705" s="76"/>
      <c r="O705" s="76"/>
      <c r="P705" s="76"/>
      <c r="Q705" s="76"/>
    </row>
    <row r="706" spans="1:17">
      <c r="A706" s="76"/>
      <c r="B706" s="90"/>
      <c r="C706" s="6526">
        <v>1</v>
      </c>
      <c r="D706" s="6527"/>
      <c r="E706" s="6527">
        <v>7.0000000000000007E-2</v>
      </c>
      <c r="F706" s="6527"/>
      <c r="G706" s="135"/>
      <c r="H706" s="174"/>
      <c r="I706" s="174"/>
      <c r="J706" s="135"/>
      <c r="K706" s="387" t="s">
        <v>215</v>
      </c>
      <c r="L706" s="260">
        <f>C706/E706</f>
        <v>14.285714285714285</v>
      </c>
      <c r="M706" s="149"/>
      <c r="N706" s="76"/>
      <c r="O706" s="76"/>
      <c r="P706" s="76"/>
      <c r="Q706" s="76"/>
    </row>
    <row r="707" spans="1:17">
      <c r="A707" s="76"/>
      <c r="B707" s="90"/>
      <c r="C707" s="261"/>
      <c r="D707" s="15"/>
      <c r="E707" s="262"/>
      <c r="F707" s="15"/>
      <c r="G707" s="135"/>
      <c r="H707" s="174"/>
      <c r="I707" s="174"/>
      <c r="J707" s="135"/>
      <c r="K707" s="135"/>
      <c r="L707" s="135"/>
      <c r="M707" s="149"/>
      <c r="N707" s="76"/>
      <c r="O707" s="76"/>
      <c r="P707" s="76"/>
      <c r="Q707" s="76"/>
    </row>
    <row r="708" spans="1:17" ht="15.75">
      <c r="A708" s="76"/>
      <c r="B708" s="90"/>
      <c r="C708" s="5899" t="s">
        <v>771</v>
      </c>
      <c r="D708" s="6530"/>
      <c r="E708" s="6530"/>
      <c r="F708" s="6530"/>
      <c r="G708" s="6530"/>
      <c r="H708" s="6530"/>
      <c r="I708" s="6530"/>
      <c r="J708" s="6530"/>
      <c r="K708" s="6530"/>
      <c r="L708" s="6530"/>
      <c r="M708" s="5901"/>
      <c r="N708" s="76"/>
      <c r="O708" s="76"/>
      <c r="P708" s="76"/>
      <c r="Q708" s="76"/>
    </row>
    <row r="709" spans="1:17" ht="15.75">
      <c r="A709" s="76"/>
      <c r="B709" s="90"/>
      <c r="C709" s="388"/>
      <c r="D709" s="263"/>
      <c r="E709" s="6531" t="s">
        <v>216</v>
      </c>
      <c r="F709" s="6531"/>
      <c r="G709" s="6531"/>
      <c r="H709" s="6531"/>
      <c r="I709" s="6531"/>
      <c r="J709" s="6531"/>
      <c r="K709" s="6531"/>
      <c r="L709" s="6531"/>
      <c r="M709" s="5903"/>
      <c r="N709" s="76"/>
      <c r="O709" s="76"/>
      <c r="P709" s="76"/>
      <c r="Q709" s="76"/>
    </row>
    <row r="710" spans="1:17">
      <c r="A710" s="76"/>
      <c r="B710" s="90"/>
      <c r="C710" s="5883" t="s">
        <v>213</v>
      </c>
      <c r="D710" s="6516"/>
      <c r="E710" s="6517" t="s">
        <v>217</v>
      </c>
      <c r="F710" s="6517"/>
      <c r="G710" s="6524" t="s">
        <v>218</v>
      </c>
      <c r="H710" s="6524"/>
      <c r="I710" s="6524"/>
      <c r="J710" s="264"/>
      <c r="K710" s="264"/>
      <c r="L710" s="264"/>
      <c r="M710" s="6525" t="s">
        <v>219</v>
      </c>
      <c r="N710" s="76"/>
      <c r="O710" s="76"/>
      <c r="P710" s="76"/>
      <c r="Q710" s="76"/>
    </row>
    <row r="711" spans="1:17">
      <c r="A711" s="76"/>
      <c r="B711" s="90"/>
      <c r="C711" s="5883"/>
      <c r="D711" s="6516"/>
      <c r="E711" s="6517"/>
      <c r="F711" s="6517"/>
      <c r="G711" s="6524"/>
      <c r="H711" s="6524"/>
      <c r="I711" s="6524"/>
      <c r="J711" s="264"/>
      <c r="K711" s="264"/>
      <c r="L711" s="264"/>
      <c r="M711" s="6525"/>
      <c r="N711" s="76"/>
      <c r="O711" s="76"/>
      <c r="P711" s="76"/>
      <c r="Q711" s="76"/>
    </row>
    <row r="712" spans="1:17">
      <c r="A712" s="76"/>
      <c r="B712" s="90"/>
      <c r="C712" s="6526">
        <v>0.9</v>
      </c>
      <c r="D712" s="6527"/>
      <c r="E712" s="6528">
        <v>7</v>
      </c>
      <c r="F712" s="6528"/>
      <c r="G712" s="6529" t="s">
        <v>220</v>
      </c>
      <c r="H712" s="6529"/>
      <c r="I712" s="6529"/>
      <c r="J712" s="265">
        <f>C712</f>
        <v>0.9</v>
      </c>
      <c r="K712" s="201" t="s">
        <v>203</v>
      </c>
      <c r="L712" s="266">
        <f>E712</f>
        <v>7</v>
      </c>
      <c r="M712" s="267">
        <f>C712/E712</f>
        <v>0.12857142857142859</v>
      </c>
      <c r="N712" s="76"/>
      <c r="O712" s="76"/>
      <c r="P712" s="76"/>
      <c r="Q712" s="76"/>
    </row>
    <row r="713" spans="1:17">
      <c r="A713" s="76"/>
      <c r="B713" s="90"/>
      <c r="C713" s="6526">
        <v>3.5</v>
      </c>
      <c r="D713" s="6527"/>
      <c r="E713" s="6528">
        <v>20</v>
      </c>
      <c r="F713" s="6528"/>
      <c r="G713" s="6529" t="s">
        <v>221</v>
      </c>
      <c r="H713" s="6529"/>
      <c r="I713" s="6529"/>
      <c r="J713" s="265">
        <f>C713</f>
        <v>3.5</v>
      </c>
      <c r="K713" s="201" t="s">
        <v>203</v>
      </c>
      <c r="L713" s="266">
        <f>E713</f>
        <v>20</v>
      </c>
      <c r="M713" s="267">
        <f>C713/E713</f>
        <v>0.17499999999999999</v>
      </c>
      <c r="N713" s="76"/>
      <c r="O713" s="76"/>
      <c r="P713" s="76"/>
      <c r="Q713" s="76"/>
    </row>
    <row r="714" spans="1:17">
      <c r="A714" s="76"/>
      <c r="B714" s="90"/>
      <c r="C714" s="268"/>
      <c r="D714" s="16"/>
      <c r="E714" s="177"/>
      <c r="F714" s="16"/>
      <c r="G714" s="177"/>
      <c r="H714" s="16"/>
      <c r="I714" s="16"/>
      <c r="J714" s="177"/>
      <c r="K714" s="177"/>
      <c r="L714" s="177"/>
      <c r="M714" s="269"/>
      <c r="N714" s="76"/>
      <c r="O714" s="76"/>
      <c r="P714" s="76"/>
      <c r="Q714" s="76"/>
    </row>
    <row r="715" spans="1:17">
      <c r="A715" s="76"/>
      <c r="B715" s="90"/>
      <c r="C715" s="76"/>
      <c r="D715" s="76"/>
      <c r="E715" s="76"/>
      <c r="F715" s="76"/>
      <c r="G715" s="76"/>
      <c r="H715" s="76"/>
      <c r="I715" s="76"/>
      <c r="J715" s="76"/>
      <c r="K715" s="76"/>
      <c r="L715" s="90"/>
      <c r="M715" s="76"/>
      <c r="N715" s="76"/>
      <c r="O715" s="76"/>
      <c r="P715" s="76"/>
      <c r="Q715" s="76"/>
    </row>
    <row r="716" spans="1:17" ht="15.75" thickBot="1">
      <c r="A716" s="76"/>
      <c r="B716" s="90"/>
      <c r="C716" s="76"/>
      <c r="D716" s="76"/>
      <c r="E716" s="76"/>
      <c r="F716" s="76"/>
      <c r="G716" s="76"/>
      <c r="H716" s="76"/>
      <c r="I716" s="76"/>
      <c r="J716" s="76"/>
      <c r="K716" s="76"/>
      <c r="L716" s="90"/>
      <c r="M716" s="76"/>
      <c r="N716" s="76"/>
      <c r="O716" s="76"/>
      <c r="P716" s="76"/>
      <c r="Q716" s="76"/>
    </row>
    <row r="717" spans="1:17">
      <c r="A717" s="76"/>
      <c r="B717" s="90"/>
      <c r="C717" s="6544" t="s">
        <v>222</v>
      </c>
      <c r="D717" s="5917"/>
      <c r="E717" s="6547" t="s">
        <v>223</v>
      </c>
      <c r="F717" s="6547"/>
      <c r="G717" s="6549" t="s">
        <v>224</v>
      </c>
      <c r="H717" s="5924" t="s">
        <v>212</v>
      </c>
      <c r="I717" s="5924"/>
      <c r="J717" s="5924"/>
      <c r="K717" s="5924"/>
      <c r="L717" s="5924"/>
      <c r="M717" s="6551"/>
      <c r="N717" s="76"/>
      <c r="O717" s="76"/>
      <c r="P717" s="76"/>
      <c r="Q717" s="76"/>
    </row>
    <row r="718" spans="1:17">
      <c r="A718" s="76"/>
      <c r="B718" s="90"/>
      <c r="C718" s="6545"/>
      <c r="D718" s="6546"/>
      <c r="E718" s="6548"/>
      <c r="F718" s="6548"/>
      <c r="G718" s="6550"/>
      <c r="H718" s="270"/>
      <c r="I718" s="270"/>
      <c r="J718" s="270"/>
      <c r="K718" s="270"/>
      <c r="L718" s="270"/>
      <c r="M718" s="271"/>
      <c r="N718" s="76"/>
      <c r="O718" s="76"/>
      <c r="P718" s="76"/>
      <c r="Q718" s="76"/>
    </row>
    <row r="719" spans="1:17">
      <c r="A719" s="76"/>
      <c r="B719" s="90"/>
      <c r="C719" s="6532">
        <v>32</v>
      </c>
      <c r="D719" s="6533"/>
      <c r="E719" s="6534">
        <v>1.45</v>
      </c>
      <c r="F719" s="6534"/>
      <c r="G719" s="6535">
        <f>C719/E719</f>
        <v>22.068965517241381</v>
      </c>
      <c r="H719" s="6536" t="s">
        <v>225</v>
      </c>
      <c r="I719" s="6536"/>
      <c r="J719" s="6536"/>
      <c r="K719" s="6536"/>
      <c r="L719" s="6536"/>
      <c r="M719" s="6537"/>
      <c r="N719" s="76"/>
      <c r="O719" s="76"/>
      <c r="P719" s="76"/>
      <c r="Q719" s="76"/>
    </row>
    <row r="720" spans="1:17">
      <c r="A720" s="76"/>
      <c r="B720" s="90"/>
      <c r="C720" s="6532"/>
      <c r="D720" s="6533"/>
      <c r="E720" s="6534"/>
      <c r="F720" s="6534"/>
      <c r="G720" s="6535"/>
      <c r="H720" s="6536"/>
      <c r="I720" s="6536"/>
      <c r="J720" s="6536"/>
      <c r="K720" s="6536"/>
      <c r="L720" s="6536"/>
      <c r="M720" s="6537"/>
      <c r="N720" s="76"/>
      <c r="O720" s="76"/>
      <c r="P720" s="76"/>
      <c r="Q720" s="76"/>
    </row>
    <row r="721" spans="1:17" ht="15.75">
      <c r="A721" s="76"/>
      <c r="B721" s="90"/>
      <c r="C721" s="6538" t="s">
        <v>226</v>
      </c>
      <c r="D721" s="6539"/>
      <c r="E721" s="6539"/>
      <c r="F721" s="6539"/>
      <c r="G721" s="6539"/>
      <c r="H721" s="6539"/>
      <c r="I721" s="6539"/>
      <c r="J721" s="6539"/>
      <c r="K721" s="6539"/>
      <c r="L721" s="6539"/>
      <c r="M721" s="6540"/>
      <c r="N721" s="76"/>
      <c r="O721" s="76"/>
      <c r="P721" s="76"/>
      <c r="Q721" s="76"/>
    </row>
    <row r="722" spans="1:17" ht="15.75">
      <c r="A722" s="76"/>
      <c r="B722" s="90"/>
      <c r="C722" s="6541">
        <v>32</v>
      </c>
      <c r="D722" s="6542"/>
      <c r="E722" s="6543">
        <v>1.2</v>
      </c>
      <c r="F722" s="6543"/>
      <c r="G722" s="385">
        <f t="shared" ref="G722:G733" si="6">C722/E722</f>
        <v>26.666666666666668</v>
      </c>
      <c r="H722" s="386" t="s">
        <v>227</v>
      </c>
      <c r="I722" s="272"/>
      <c r="J722" s="272"/>
      <c r="K722" s="272"/>
      <c r="L722" s="273"/>
      <c r="M722" s="274"/>
      <c r="N722" s="76"/>
      <c r="O722" s="76"/>
      <c r="P722" s="76"/>
      <c r="Q722" s="76"/>
    </row>
    <row r="723" spans="1:17" ht="15.75">
      <c r="A723" s="76"/>
      <c r="B723" s="90"/>
      <c r="C723" s="6541">
        <v>12</v>
      </c>
      <c r="D723" s="6542"/>
      <c r="E723" s="6543">
        <v>1</v>
      </c>
      <c r="F723" s="6543"/>
      <c r="G723" s="385">
        <f t="shared" si="6"/>
        <v>12</v>
      </c>
      <c r="H723" s="386" t="s">
        <v>228</v>
      </c>
      <c r="I723" s="272"/>
      <c r="J723" s="272"/>
      <c r="K723" s="272"/>
      <c r="L723" s="273"/>
      <c r="M723" s="274"/>
      <c r="N723" s="76"/>
      <c r="O723" s="76"/>
      <c r="P723" s="76"/>
      <c r="Q723" s="76"/>
    </row>
    <row r="724" spans="1:17" ht="15.75">
      <c r="A724" s="76"/>
      <c r="B724" s="90"/>
      <c r="C724" s="6541">
        <v>32</v>
      </c>
      <c r="D724" s="6542"/>
      <c r="E724" s="6543">
        <v>2</v>
      </c>
      <c r="F724" s="6543"/>
      <c r="G724" s="385">
        <f t="shared" si="6"/>
        <v>16</v>
      </c>
      <c r="H724" s="386" t="s">
        <v>229</v>
      </c>
      <c r="I724" s="272"/>
      <c r="J724" s="272"/>
      <c r="K724" s="272"/>
      <c r="L724" s="273"/>
      <c r="M724" s="274"/>
      <c r="N724" s="76"/>
      <c r="O724" s="76"/>
      <c r="P724" s="76"/>
      <c r="Q724" s="76"/>
    </row>
    <row r="725" spans="1:17" ht="15.75">
      <c r="A725" s="76"/>
      <c r="B725" s="90"/>
      <c r="C725" s="6541">
        <v>32</v>
      </c>
      <c r="D725" s="6542"/>
      <c r="E725" s="6543">
        <v>1.2</v>
      </c>
      <c r="F725" s="6543"/>
      <c r="G725" s="385">
        <f t="shared" si="6"/>
        <v>26.666666666666668</v>
      </c>
      <c r="H725" s="386" t="s">
        <v>229</v>
      </c>
      <c r="I725" s="272"/>
      <c r="J725" s="272"/>
      <c r="K725" s="272"/>
      <c r="L725" s="273"/>
      <c r="M725" s="274"/>
      <c r="N725" s="76"/>
      <c r="O725" s="76"/>
      <c r="P725" s="76"/>
      <c r="Q725" s="76"/>
    </row>
    <row r="726" spans="1:17" ht="15.75">
      <c r="A726" s="76"/>
      <c r="B726" s="90"/>
      <c r="C726" s="6541">
        <v>33</v>
      </c>
      <c r="D726" s="6542"/>
      <c r="E726" s="6543">
        <v>1.3</v>
      </c>
      <c r="F726" s="6543"/>
      <c r="G726" s="385">
        <f t="shared" si="6"/>
        <v>25.384615384615383</v>
      </c>
      <c r="H726" s="386" t="s">
        <v>230</v>
      </c>
      <c r="I726" s="272"/>
      <c r="J726" s="272"/>
      <c r="K726" s="272"/>
      <c r="L726" s="273"/>
      <c r="M726" s="274"/>
      <c r="N726" s="76"/>
      <c r="O726" s="76"/>
      <c r="P726" s="76"/>
      <c r="Q726" s="76"/>
    </row>
    <row r="727" spans="1:17" ht="15.75">
      <c r="A727" s="76"/>
      <c r="B727" s="90"/>
      <c r="C727" s="6541">
        <v>33</v>
      </c>
      <c r="D727" s="6542"/>
      <c r="E727" s="6543">
        <v>1.5</v>
      </c>
      <c r="F727" s="6543"/>
      <c r="G727" s="385">
        <f t="shared" si="6"/>
        <v>22</v>
      </c>
      <c r="H727" s="386" t="s">
        <v>231</v>
      </c>
      <c r="I727" s="272"/>
      <c r="J727" s="272"/>
      <c r="K727" s="272"/>
      <c r="L727" s="273"/>
      <c r="M727" s="274"/>
      <c r="N727" s="76"/>
      <c r="O727" s="76"/>
      <c r="P727" s="76"/>
      <c r="Q727" s="76"/>
    </row>
    <row r="728" spans="1:17" ht="15.75">
      <c r="A728" s="76"/>
      <c r="B728" s="90"/>
      <c r="C728" s="6541">
        <v>30</v>
      </c>
      <c r="D728" s="6542"/>
      <c r="E728" s="6543">
        <v>1.2</v>
      </c>
      <c r="F728" s="6543"/>
      <c r="G728" s="385">
        <f t="shared" si="6"/>
        <v>25</v>
      </c>
      <c r="H728" s="386" t="s">
        <v>232</v>
      </c>
      <c r="I728" s="272"/>
      <c r="J728" s="272"/>
      <c r="K728" s="272"/>
      <c r="L728" s="273"/>
      <c r="M728" s="274"/>
      <c r="N728" s="76"/>
      <c r="O728" s="76"/>
      <c r="P728" s="76"/>
      <c r="Q728" s="76"/>
    </row>
    <row r="729" spans="1:17" ht="15.75">
      <c r="A729" s="76"/>
      <c r="B729" s="90"/>
      <c r="C729" s="6541">
        <v>33</v>
      </c>
      <c r="D729" s="6542"/>
      <c r="E729" s="6543">
        <v>1.6</v>
      </c>
      <c r="F729" s="6543"/>
      <c r="G729" s="385">
        <f t="shared" si="6"/>
        <v>20.625</v>
      </c>
      <c r="H729" s="386" t="s">
        <v>233</v>
      </c>
      <c r="I729" s="272"/>
      <c r="J729" s="272"/>
      <c r="K729" s="272"/>
      <c r="L729" s="273"/>
      <c r="M729" s="274"/>
      <c r="N729" s="76"/>
      <c r="O729" s="76"/>
      <c r="P729" s="76"/>
      <c r="Q729" s="76"/>
    </row>
    <row r="730" spans="1:17" ht="15.75">
      <c r="A730" s="76"/>
      <c r="B730" s="90"/>
      <c r="C730" s="6541">
        <v>33</v>
      </c>
      <c r="D730" s="6542"/>
      <c r="E730" s="6543">
        <v>2</v>
      </c>
      <c r="F730" s="6543"/>
      <c r="G730" s="385">
        <f t="shared" si="6"/>
        <v>16.5</v>
      </c>
      <c r="H730" s="386" t="s">
        <v>234</v>
      </c>
      <c r="I730" s="272"/>
      <c r="J730" s="272"/>
      <c r="K730" s="272"/>
      <c r="L730" s="273"/>
      <c r="M730" s="274"/>
      <c r="N730" s="76"/>
      <c r="O730" s="76"/>
      <c r="P730" s="76"/>
      <c r="Q730" s="76"/>
    </row>
    <row r="731" spans="1:17" ht="15.75">
      <c r="A731" s="76"/>
      <c r="B731" s="90"/>
      <c r="C731" s="6541">
        <v>48</v>
      </c>
      <c r="D731" s="6542"/>
      <c r="E731" s="6543">
        <v>6</v>
      </c>
      <c r="F731" s="6543"/>
      <c r="G731" s="385">
        <f t="shared" si="6"/>
        <v>8</v>
      </c>
      <c r="H731" s="386" t="s">
        <v>235</v>
      </c>
      <c r="I731" s="272"/>
      <c r="J731" s="272"/>
      <c r="K731" s="272"/>
      <c r="L731" s="273"/>
      <c r="M731" s="274"/>
      <c r="N731" s="76"/>
      <c r="O731" s="76"/>
      <c r="P731" s="76"/>
      <c r="Q731" s="76"/>
    </row>
    <row r="732" spans="1:17" ht="15.75">
      <c r="A732" s="76"/>
      <c r="B732" s="90"/>
      <c r="C732" s="6541">
        <v>1</v>
      </c>
      <c r="D732" s="6542"/>
      <c r="E732" s="6543">
        <v>0.25</v>
      </c>
      <c r="F732" s="6543"/>
      <c r="G732" s="385">
        <f t="shared" si="6"/>
        <v>4</v>
      </c>
      <c r="H732" s="386" t="s">
        <v>236</v>
      </c>
      <c r="I732" s="272"/>
      <c r="J732" s="272"/>
      <c r="K732" s="272"/>
      <c r="L732" s="273"/>
      <c r="M732" s="274"/>
      <c r="N732" s="76"/>
      <c r="O732" s="76"/>
      <c r="P732" s="76"/>
      <c r="Q732" s="76"/>
    </row>
    <row r="733" spans="1:17" ht="15.75">
      <c r="A733" s="76"/>
      <c r="B733" s="90"/>
      <c r="C733" s="6541">
        <v>25</v>
      </c>
      <c r="D733" s="6542"/>
      <c r="E733" s="6543">
        <v>1</v>
      </c>
      <c r="F733" s="6543"/>
      <c r="G733" s="385">
        <f t="shared" si="6"/>
        <v>25</v>
      </c>
      <c r="H733" s="386" t="s">
        <v>237</v>
      </c>
      <c r="I733" s="272"/>
      <c r="J733" s="272"/>
      <c r="K733" s="272"/>
      <c r="L733" s="273"/>
      <c r="M733" s="274"/>
      <c r="N733" s="76"/>
      <c r="O733" s="76"/>
      <c r="P733" s="76"/>
      <c r="Q733" s="76"/>
    </row>
    <row r="734" spans="1:17" ht="15.75">
      <c r="A734" s="76"/>
      <c r="B734" s="90"/>
      <c r="C734" s="382"/>
      <c r="D734" s="383"/>
      <c r="E734" s="384"/>
      <c r="F734" s="384"/>
      <c r="G734" s="385"/>
      <c r="H734" s="386"/>
      <c r="I734" s="272"/>
      <c r="J734" s="272"/>
      <c r="K734" s="272"/>
      <c r="L734" s="273"/>
      <c r="M734" s="274"/>
      <c r="N734" s="76"/>
      <c r="O734" s="76"/>
      <c r="P734" s="76"/>
      <c r="Q734" s="76"/>
    </row>
    <row r="735" spans="1:17" ht="15.75">
      <c r="A735" s="76"/>
      <c r="B735" s="90"/>
      <c r="C735" s="275" t="s">
        <v>772</v>
      </c>
      <c r="D735" s="383"/>
      <c r="E735" s="384"/>
      <c r="F735" s="384"/>
      <c r="G735" s="385"/>
      <c r="H735" s="386"/>
      <c r="I735" s="272"/>
      <c r="J735" s="272"/>
      <c r="K735" s="272"/>
      <c r="L735" s="273"/>
      <c r="M735" s="274"/>
      <c r="N735" s="76"/>
      <c r="O735" s="76"/>
      <c r="P735" s="76"/>
      <c r="Q735" s="76"/>
    </row>
    <row r="736" spans="1:17">
      <c r="A736" s="76"/>
      <c r="B736" s="90"/>
      <c r="C736" s="6552" t="s">
        <v>238</v>
      </c>
      <c r="D736" s="6553"/>
      <c r="E736" s="6553"/>
      <c r="F736" s="6553"/>
      <c r="G736" s="6553"/>
      <c r="H736" s="6553"/>
      <c r="I736" s="6553"/>
      <c r="J736" s="6553"/>
      <c r="K736" s="6553"/>
      <c r="L736" s="6553"/>
      <c r="M736" s="6554"/>
      <c r="N736" s="76"/>
      <c r="O736" s="76"/>
      <c r="P736" s="76"/>
      <c r="Q736" s="76"/>
    </row>
    <row r="737" spans="1:17">
      <c r="A737" s="76"/>
      <c r="B737" s="90"/>
      <c r="C737" s="6552"/>
      <c r="D737" s="6553"/>
      <c r="E737" s="6553"/>
      <c r="F737" s="6553"/>
      <c r="G737" s="6553"/>
      <c r="H737" s="6553"/>
      <c r="I737" s="6553"/>
      <c r="J737" s="6553"/>
      <c r="K737" s="6553"/>
      <c r="L737" s="6553"/>
      <c r="M737" s="6554"/>
      <c r="N737" s="76"/>
      <c r="O737" s="76"/>
      <c r="P737" s="76"/>
      <c r="Q737" s="76"/>
    </row>
    <row r="738" spans="1:17" ht="15.75" thickBot="1">
      <c r="A738" s="76"/>
      <c r="B738" s="90"/>
      <c r="C738" s="6555"/>
      <c r="D738" s="6556"/>
      <c r="E738" s="6556"/>
      <c r="F738" s="6556"/>
      <c r="G738" s="6556"/>
      <c r="H738" s="6556"/>
      <c r="I738" s="6556"/>
      <c r="J738" s="6556"/>
      <c r="K738" s="6556"/>
      <c r="L738" s="6556"/>
      <c r="M738" s="6557"/>
      <c r="N738" s="76"/>
      <c r="O738" s="76"/>
      <c r="P738" s="76"/>
      <c r="Q738" s="76"/>
    </row>
    <row r="739" spans="1:17">
      <c r="A739" s="76"/>
      <c r="B739" s="90"/>
      <c r="C739" s="90"/>
      <c r="D739" s="90"/>
      <c r="E739" s="90"/>
      <c r="F739" s="90"/>
      <c r="G739" s="90"/>
      <c r="H739" s="90"/>
      <c r="I739" s="90"/>
      <c r="J739" s="90"/>
      <c r="K739" s="90"/>
      <c r="L739" s="90"/>
      <c r="M739" s="76"/>
      <c r="N739" s="76"/>
      <c r="O739" s="76"/>
      <c r="P739" s="76"/>
      <c r="Q739" s="76"/>
    </row>
    <row r="740" spans="1:17">
      <c r="A740" s="428"/>
      <c r="B740" s="429"/>
      <c r="C740" s="430"/>
      <c r="D740" s="430"/>
      <c r="E740" s="430"/>
      <c r="F740" s="430"/>
      <c r="G740" s="430"/>
      <c r="H740" s="430"/>
      <c r="I740" s="430"/>
      <c r="J740" s="429"/>
      <c r="K740" s="429"/>
      <c r="L740" s="429"/>
      <c r="M740" s="428"/>
      <c r="N740" s="428"/>
      <c r="O740" s="428"/>
      <c r="P740" s="428"/>
      <c r="Q740" s="428"/>
    </row>
    <row r="741" spans="1:17">
      <c r="A741" s="76"/>
      <c r="B741" s="90"/>
      <c r="C741" s="90"/>
      <c r="D741" s="90"/>
      <c r="E741" s="90"/>
      <c r="F741" s="90"/>
      <c r="G741" s="90"/>
      <c r="H741" s="90"/>
      <c r="I741" s="90"/>
      <c r="J741" s="90"/>
      <c r="K741" s="90"/>
      <c r="L741" s="90"/>
      <c r="M741" s="76"/>
      <c r="N741" s="76"/>
      <c r="O741" s="76"/>
      <c r="P741" s="76"/>
      <c r="Q741" s="76"/>
    </row>
    <row r="742" spans="1:17" ht="20.25">
      <c r="A742" s="76"/>
      <c r="B742" s="5773" t="s">
        <v>143</v>
      </c>
      <c r="C742" s="5773"/>
      <c r="D742" s="5773"/>
      <c r="E742" s="5773"/>
      <c r="F742" s="5773"/>
      <c r="G742" s="5773"/>
      <c r="H742" s="5773"/>
      <c r="I742" s="5773"/>
      <c r="J742" s="5773"/>
      <c r="K742" s="5773"/>
      <c r="L742" s="5773"/>
      <c r="M742" s="5773"/>
      <c r="N742" s="5773"/>
      <c r="O742" s="90"/>
      <c r="P742" s="90"/>
      <c r="Q742" s="90"/>
    </row>
    <row r="743" spans="1:17">
      <c r="A743" s="76"/>
      <c r="B743" s="125"/>
      <c r="C743" s="912"/>
      <c r="D743" s="912"/>
      <c r="E743" s="912"/>
      <c r="F743" s="912"/>
      <c r="G743" s="912"/>
      <c r="H743" s="912"/>
      <c r="I743" s="912"/>
      <c r="J743" s="912"/>
      <c r="K743" s="912"/>
      <c r="L743" s="912"/>
      <c r="M743" s="912"/>
      <c r="N743" s="913"/>
      <c r="O743" s="90"/>
      <c r="P743" s="90"/>
      <c r="Q743" s="90"/>
    </row>
    <row r="744" spans="1:17" ht="18">
      <c r="A744" s="76"/>
      <c r="B744" s="6558" t="s">
        <v>144</v>
      </c>
      <c r="C744" s="6559"/>
      <c r="D744" s="6559"/>
      <c r="E744" s="6559"/>
      <c r="F744" s="6559"/>
      <c r="G744" s="6559"/>
      <c r="H744" s="6559"/>
      <c r="I744" s="6559"/>
      <c r="J744" s="6559"/>
      <c r="K744" s="6559"/>
      <c r="L744" s="6559"/>
      <c r="M744" s="6559"/>
      <c r="N744" s="6560"/>
      <c r="O744" s="90"/>
      <c r="P744" s="90"/>
      <c r="Q744" s="90"/>
    </row>
    <row r="745" spans="1:17" ht="18">
      <c r="A745" s="76"/>
      <c r="B745" s="126"/>
      <c r="C745" s="127"/>
      <c r="D745" s="127"/>
      <c r="E745" s="127"/>
      <c r="F745" s="127"/>
      <c r="G745" s="127"/>
      <c r="H745" s="127"/>
      <c r="I745" s="127"/>
      <c r="J745" s="127"/>
      <c r="K745" s="127"/>
      <c r="L745" s="127"/>
      <c r="M745" s="127"/>
      <c r="N745" s="128"/>
      <c r="O745" s="90"/>
      <c r="P745" s="90"/>
      <c r="Q745" s="90"/>
    </row>
    <row r="746" spans="1:17" ht="15.75">
      <c r="A746" s="76"/>
      <c r="B746" s="129"/>
      <c r="C746" s="130"/>
      <c r="D746" s="130"/>
      <c r="E746" s="131" t="s">
        <v>145</v>
      </c>
      <c r="F746" s="12">
        <v>250</v>
      </c>
      <c r="G746" s="12">
        <v>620</v>
      </c>
      <c r="H746" s="12">
        <v>37</v>
      </c>
      <c r="I746" s="12">
        <v>14</v>
      </c>
      <c r="J746" s="132">
        <f>SUM(F746:I746)</f>
        <v>921</v>
      </c>
      <c r="K746" s="133" t="s">
        <v>146</v>
      </c>
      <c r="L746" s="134"/>
      <c r="M746" s="135"/>
      <c r="N746" s="136"/>
      <c r="O746" s="90"/>
      <c r="P746" s="90"/>
      <c r="Q746" s="90"/>
    </row>
    <row r="747" spans="1:17" ht="15.75">
      <c r="A747" s="76"/>
      <c r="B747" s="129"/>
      <c r="C747" s="130"/>
      <c r="D747" s="130"/>
      <c r="E747" s="137" t="s">
        <v>147</v>
      </c>
      <c r="F747" s="13">
        <v>4.4999999999999998E-2</v>
      </c>
      <c r="G747" s="13">
        <v>7.0000000000000007E-2</v>
      </c>
      <c r="H747" s="13">
        <v>0.11</v>
      </c>
      <c r="I747" s="138">
        <v>0.13</v>
      </c>
      <c r="J747" s="135"/>
      <c r="K747" s="139" t="s">
        <v>148</v>
      </c>
      <c r="L747" s="140">
        <v>25</v>
      </c>
      <c r="M747" s="141" t="s">
        <v>149</v>
      </c>
      <c r="N747" s="136"/>
      <c r="O747" s="90"/>
      <c r="P747" s="90"/>
      <c r="Q747" s="90"/>
    </row>
    <row r="748" spans="1:17" ht="15.75">
      <c r="A748" s="76"/>
      <c r="B748" s="129"/>
      <c r="C748" s="130"/>
      <c r="D748" s="130"/>
      <c r="E748" s="80" t="s">
        <v>150</v>
      </c>
      <c r="F748" s="81" t="s">
        <v>151</v>
      </c>
      <c r="G748" s="142" t="s">
        <v>152</v>
      </c>
      <c r="H748" s="143" t="s">
        <v>153</v>
      </c>
      <c r="I748" s="142" t="s">
        <v>154</v>
      </c>
      <c r="J748" s="6561" t="s">
        <v>155</v>
      </c>
      <c r="K748" s="6561"/>
      <c r="L748" s="6561"/>
      <c r="M748" s="135"/>
      <c r="N748" s="136"/>
      <c r="O748" s="90"/>
      <c r="P748" s="90"/>
      <c r="Q748" s="90"/>
    </row>
    <row r="749" spans="1:17">
      <c r="A749" s="76"/>
      <c r="B749" s="129"/>
      <c r="C749" s="130"/>
      <c r="D749" s="130"/>
      <c r="E749" s="144" t="s">
        <v>156</v>
      </c>
      <c r="F749" s="145">
        <f>F747*F746</f>
        <v>11.25</v>
      </c>
      <c r="G749" s="145">
        <f>G747*G746</f>
        <v>43.400000000000006</v>
      </c>
      <c r="H749" s="145">
        <f>H747*H746</f>
        <v>4.07</v>
      </c>
      <c r="I749" s="146">
        <f>I747*I746</f>
        <v>1.82</v>
      </c>
      <c r="J749" s="147">
        <f>SUM(F749:I749)</f>
        <v>60.540000000000006</v>
      </c>
      <c r="K749" s="147"/>
      <c r="L749" s="148" t="s">
        <v>157</v>
      </c>
      <c r="M749" s="135"/>
      <c r="N749" s="149"/>
      <c r="O749" s="90"/>
      <c r="P749" s="90"/>
      <c r="Q749" s="90"/>
    </row>
    <row r="750" spans="1:17" ht="18">
      <c r="A750" s="76"/>
      <c r="B750" s="129"/>
      <c r="C750" s="130"/>
      <c r="D750" s="130"/>
      <c r="E750" s="150" t="s">
        <v>158</v>
      </c>
      <c r="F750" s="151">
        <f>F749/(100-L747)*100</f>
        <v>15</v>
      </c>
      <c r="G750" s="151">
        <f>G749/(100-L747)*100</f>
        <v>57.866666666666674</v>
      </c>
      <c r="H750" s="151">
        <f>H749/(100-L747)*100</f>
        <v>5.4266666666666667</v>
      </c>
      <c r="I750" s="152">
        <f>I749/(100-L747)*100</f>
        <v>2.4266666666666667</v>
      </c>
      <c r="J750" s="153">
        <f>SUM(F750:I750)</f>
        <v>80.72</v>
      </c>
      <c r="K750" s="154"/>
      <c r="L750" s="155" t="s">
        <v>159</v>
      </c>
      <c r="M750" s="135"/>
      <c r="N750" s="149"/>
      <c r="O750" s="90"/>
      <c r="P750" s="90"/>
      <c r="Q750" s="90"/>
    </row>
    <row r="751" spans="1:17">
      <c r="A751" s="76"/>
      <c r="B751" s="129"/>
      <c r="C751" s="130"/>
      <c r="D751" s="130"/>
      <c r="E751" s="130"/>
      <c r="F751" s="130"/>
      <c r="G751" s="130"/>
      <c r="H751" s="130"/>
      <c r="I751" s="130"/>
      <c r="J751" s="156">
        <f>J750-J749</f>
        <v>20.179999999999993</v>
      </c>
      <c r="K751" s="156"/>
      <c r="L751" s="157" t="s">
        <v>160</v>
      </c>
      <c r="M751" s="158"/>
      <c r="N751" s="136"/>
      <c r="O751" s="90"/>
      <c r="P751" s="90"/>
      <c r="Q751" s="90"/>
    </row>
    <row r="752" spans="1:17">
      <c r="A752" s="76"/>
      <c r="B752" s="129"/>
      <c r="C752" s="130"/>
      <c r="D752" s="130"/>
      <c r="E752" s="130"/>
      <c r="F752" s="130"/>
      <c r="G752" s="130"/>
      <c r="H752" s="130"/>
      <c r="I752" s="130"/>
      <c r="J752" s="159">
        <f>(J751/J746)*1000</f>
        <v>21.910966340933761</v>
      </c>
      <c r="K752" s="156"/>
      <c r="L752" s="157" t="s">
        <v>161</v>
      </c>
      <c r="M752" s="158"/>
      <c r="N752" s="136"/>
      <c r="O752" s="90"/>
      <c r="P752" s="90"/>
      <c r="Q752" s="90"/>
    </row>
    <row r="753" spans="1:17">
      <c r="A753" s="76"/>
      <c r="B753" s="129"/>
      <c r="C753" s="160" t="s">
        <v>149</v>
      </c>
      <c r="D753" s="161" t="s">
        <v>162</v>
      </c>
      <c r="E753" s="130"/>
      <c r="F753" s="130"/>
      <c r="G753" s="130"/>
      <c r="H753" s="130"/>
      <c r="I753" s="130"/>
      <c r="J753" s="130"/>
      <c r="K753" s="130"/>
      <c r="L753" s="130"/>
      <c r="M753" s="130"/>
      <c r="N753" s="136"/>
      <c r="O753" s="90"/>
      <c r="P753" s="90"/>
      <c r="Q753" s="90"/>
    </row>
    <row r="754" spans="1:17">
      <c r="A754" s="76"/>
      <c r="B754" s="129"/>
      <c r="C754" s="162"/>
      <c r="D754" s="161" t="s">
        <v>163</v>
      </c>
      <c r="E754" s="130"/>
      <c r="F754" s="130"/>
      <c r="G754" s="130"/>
      <c r="H754" s="130"/>
      <c r="I754" s="130"/>
      <c r="J754" s="130"/>
      <c r="K754" s="130"/>
      <c r="L754" s="130"/>
      <c r="M754" s="130"/>
      <c r="N754" s="136"/>
      <c r="O754" s="90"/>
      <c r="P754" s="90"/>
      <c r="Q754" s="90"/>
    </row>
    <row r="755" spans="1:17">
      <c r="A755" s="76"/>
      <c r="B755" s="163"/>
      <c r="C755" s="164"/>
      <c r="D755" s="164"/>
      <c r="E755" s="164"/>
      <c r="F755" s="164"/>
      <c r="G755" s="164"/>
      <c r="H755" s="164"/>
      <c r="I755" s="164"/>
      <c r="J755" s="164"/>
      <c r="K755" s="164"/>
      <c r="L755" s="164"/>
      <c r="M755" s="164"/>
      <c r="N755" s="165"/>
      <c r="O755" s="90"/>
      <c r="P755" s="90"/>
      <c r="Q755" s="90"/>
    </row>
    <row r="756" spans="1:17">
      <c r="A756" s="76"/>
      <c r="B756" s="90"/>
      <c r="C756" s="90"/>
      <c r="D756" s="90"/>
      <c r="E756" s="90"/>
      <c r="F756" s="90"/>
      <c r="G756" s="90"/>
      <c r="H756" s="90"/>
      <c r="I756" s="90"/>
      <c r="J756" s="90"/>
      <c r="K756" s="90"/>
      <c r="L756" s="90"/>
      <c r="M756" s="76"/>
      <c r="N756" s="76"/>
      <c r="O756" s="76"/>
      <c r="P756" s="76"/>
      <c r="Q756" s="76"/>
    </row>
    <row r="757" spans="1:17" ht="15.75" thickBot="1">
      <c r="A757" s="76"/>
      <c r="B757" s="90"/>
      <c r="C757" s="90"/>
      <c r="D757" s="90"/>
      <c r="E757" s="90"/>
      <c r="F757" s="90"/>
      <c r="G757" s="90"/>
      <c r="H757" s="90"/>
      <c r="I757" s="90"/>
      <c r="J757" s="90"/>
      <c r="K757" s="90"/>
      <c r="L757" s="90"/>
      <c r="M757" s="76"/>
      <c r="N757" s="76"/>
      <c r="O757" s="76"/>
      <c r="P757" s="76"/>
      <c r="Q757" s="76"/>
    </row>
    <row r="758" spans="1:17">
      <c r="A758" s="6562" t="s">
        <v>243</v>
      </c>
      <c r="B758" s="6564" t="s">
        <v>600</v>
      </c>
      <c r="C758" s="6565"/>
      <c r="D758" s="6565"/>
      <c r="E758" s="6565"/>
      <c r="F758" s="6565"/>
      <c r="G758" s="6565"/>
      <c r="H758" s="6565"/>
      <c r="I758" s="6565"/>
      <c r="J758" s="6565"/>
      <c r="K758" s="6565"/>
      <c r="L758" s="6565"/>
      <c r="M758" s="6565"/>
      <c r="N758" s="6568">
        <v>1</v>
      </c>
      <c r="O758" s="76"/>
      <c r="P758" s="76"/>
      <c r="Q758" s="76"/>
    </row>
    <row r="759" spans="1:17">
      <c r="A759" s="6563"/>
      <c r="B759" s="6566"/>
      <c r="C759" s="6567"/>
      <c r="D759" s="6567"/>
      <c r="E759" s="6567"/>
      <c r="F759" s="6567"/>
      <c r="G759" s="6567"/>
      <c r="H759" s="6567"/>
      <c r="I759" s="6567"/>
      <c r="J759" s="6567"/>
      <c r="K759" s="6567"/>
      <c r="L759" s="6567"/>
      <c r="M759" s="6567"/>
      <c r="N759" s="6569"/>
      <c r="O759" s="76"/>
      <c r="P759" s="76"/>
      <c r="Q759" s="76"/>
    </row>
    <row r="760" spans="1:17" ht="20.25">
      <c r="A760" s="6570"/>
      <c r="B760" s="6571" t="s">
        <v>326</v>
      </c>
      <c r="C760" s="6572"/>
      <c r="D760" s="6572"/>
      <c r="E760" s="6572"/>
      <c r="F760" s="6572"/>
      <c r="G760" s="6572"/>
      <c r="H760" s="6572"/>
      <c r="I760" s="6572"/>
      <c r="J760" s="6572"/>
      <c r="K760" s="6572"/>
      <c r="L760" s="6572"/>
      <c r="M760" s="6572"/>
      <c r="N760" s="6573"/>
      <c r="O760" s="76"/>
      <c r="P760" s="76"/>
      <c r="Q760" s="76"/>
    </row>
    <row r="761" spans="1:17">
      <c r="A761" s="6570"/>
      <c r="B761" s="6574" t="s">
        <v>767</v>
      </c>
      <c r="C761" s="6575"/>
      <c r="D761" s="6575"/>
      <c r="E761" s="6575"/>
      <c r="F761" s="6575"/>
      <c r="G761" s="6575"/>
      <c r="H761" s="6575"/>
      <c r="I761" s="6575"/>
      <c r="J761" s="6575"/>
      <c r="K761" s="6575"/>
      <c r="L761" s="6575"/>
      <c r="M761" s="6575"/>
      <c r="N761" s="6576"/>
      <c r="O761" s="76"/>
      <c r="P761" s="76"/>
      <c r="Q761" s="76"/>
    </row>
    <row r="762" spans="1:17">
      <c r="A762" s="6570"/>
      <c r="B762" s="6574"/>
      <c r="C762" s="6575"/>
      <c r="D762" s="6575"/>
      <c r="E762" s="6575"/>
      <c r="F762" s="6575"/>
      <c r="G762" s="6575"/>
      <c r="H762" s="6575"/>
      <c r="I762" s="6575"/>
      <c r="J762" s="6575"/>
      <c r="K762" s="6575"/>
      <c r="L762" s="6575"/>
      <c r="M762" s="6575"/>
      <c r="N762" s="6576"/>
      <c r="O762" s="76"/>
      <c r="P762" s="76"/>
      <c r="Q762" s="76"/>
    </row>
    <row r="763" spans="1:17">
      <c r="A763" s="6570"/>
      <c r="B763" s="6574"/>
      <c r="C763" s="6575"/>
      <c r="D763" s="6575"/>
      <c r="E763" s="6575"/>
      <c r="F763" s="6575"/>
      <c r="G763" s="6575"/>
      <c r="H763" s="6575"/>
      <c r="I763" s="6575"/>
      <c r="J763" s="6575"/>
      <c r="K763" s="6575"/>
      <c r="L763" s="6575"/>
      <c r="M763" s="6575"/>
      <c r="N763" s="6576"/>
      <c r="O763" s="76"/>
      <c r="P763" s="76"/>
      <c r="Q763" s="76"/>
    </row>
    <row r="764" spans="1:17">
      <c r="A764" s="6570"/>
      <c r="B764" s="6574"/>
      <c r="C764" s="6575"/>
      <c r="D764" s="6575"/>
      <c r="E764" s="6575"/>
      <c r="F764" s="6575"/>
      <c r="G764" s="6575"/>
      <c r="H764" s="6575"/>
      <c r="I764" s="6575"/>
      <c r="J764" s="6575"/>
      <c r="K764" s="6575"/>
      <c r="L764" s="6575"/>
      <c r="M764" s="6575"/>
      <c r="N764" s="6576"/>
      <c r="O764" s="76"/>
      <c r="P764" s="76"/>
      <c r="Q764" s="76"/>
    </row>
    <row r="765" spans="1:17">
      <c r="A765" s="6570"/>
      <c r="B765" s="6577"/>
      <c r="C765" s="6578"/>
      <c r="D765" s="6578"/>
      <c r="E765" s="6578"/>
      <c r="F765" s="6578"/>
      <c r="G765" s="6578"/>
      <c r="H765" s="6578"/>
      <c r="I765" s="6578"/>
      <c r="J765" s="6578"/>
      <c r="K765" s="6578"/>
      <c r="L765" s="6578"/>
      <c r="M765" s="6578"/>
      <c r="N765" s="5961"/>
      <c r="O765" s="76"/>
      <c r="P765" s="76"/>
      <c r="Q765" s="76"/>
    </row>
    <row r="766" spans="1:17">
      <c r="A766" s="6570"/>
      <c r="B766" s="276"/>
      <c r="C766" s="277"/>
      <c r="D766" s="277"/>
      <c r="E766" s="277"/>
      <c r="F766" s="277"/>
      <c r="G766" s="277"/>
      <c r="H766" s="277"/>
      <c r="I766" s="277"/>
      <c r="J766" s="277"/>
      <c r="K766" s="277"/>
      <c r="L766" s="5962" t="s">
        <v>27</v>
      </c>
      <c r="M766" s="5962"/>
      <c r="N766" s="278"/>
      <c r="O766" s="76"/>
      <c r="P766" s="76"/>
      <c r="Q766" s="76"/>
    </row>
    <row r="767" spans="1:17" ht="15.75">
      <c r="A767" s="6570"/>
      <c r="B767" s="277"/>
      <c r="C767" s="277"/>
      <c r="D767" s="277"/>
      <c r="E767" s="277"/>
      <c r="F767" s="277"/>
      <c r="G767" s="277"/>
      <c r="H767" s="277"/>
      <c r="I767" s="277"/>
      <c r="J767" s="277"/>
      <c r="K767" s="279" t="s">
        <v>777</v>
      </c>
      <c r="L767" s="6583" t="s">
        <v>601</v>
      </c>
      <c r="M767" s="6584"/>
      <c r="N767" s="278"/>
      <c r="O767" s="76"/>
      <c r="P767" s="76"/>
      <c r="Q767" s="76"/>
    </row>
    <row r="768" spans="1:17">
      <c r="A768" s="6570"/>
      <c r="B768" s="276"/>
      <c r="C768" s="277"/>
      <c r="D768" s="277"/>
      <c r="E768" s="277"/>
      <c r="F768" s="277"/>
      <c r="G768" s="277"/>
      <c r="H768" s="277"/>
      <c r="I768" s="277"/>
      <c r="J768" s="277"/>
      <c r="K768" s="277"/>
      <c r="L768" s="277"/>
      <c r="M768" s="280"/>
      <c r="N768" s="278"/>
      <c r="O768" s="76"/>
      <c r="P768" s="76"/>
      <c r="Q768" s="76"/>
    </row>
    <row r="769" spans="1:17" ht="18">
      <c r="A769" s="6570"/>
      <c r="B769" s="276"/>
      <c r="C769" s="277"/>
      <c r="D769" s="277"/>
      <c r="E769" s="277"/>
      <c r="F769" s="281" t="s">
        <v>183</v>
      </c>
      <c r="G769" s="282" t="s">
        <v>151</v>
      </c>
      <c r="H769" s="283" t="s">
        <v>152</v>
      </c>
      <c r="I769" s="284" t="s">
        <v>153</v>
      </c>
      <c r="J769" s="283" t="s">
        <v>154</v>
      </c>
      <c r="K769" s="283" t="s">
        <v>602</v>
      </c>
      <c r="L769" s="277"/>
      <c r="M769" s="277"/>
      <c r="N769" s="278"/>
      <c r="O769" s="76"/>
      <c r="P769" s="76"/>
      <c r="Q769" s="76"/>
    </row>
    <row r="770" spans="1:17" ht="18.75">
      <c r="A770" s="6570"/>
      <c r="B770" s="276"/>
      <c r="C770" s="277"/>
      <c r="D770" s="277"/>
      <c r="E770" s="277"/>
      <c r="F770" s="285" t="s">
        <v>145</v>
      </c>
      <c r="G770" s="286">
        <v>50</v>
      </c>
      <c r="H770" s="286">
        <v>500</v>
      </c>
      <c r="I770" s="286">
        <v>150</v>
      </c>
      <c r="J770" s="286">
        <v>13</v>
      </c>
      <c r="K770" s="286">
        <v>13</v>
      </c>
      <c r="L770" s="132">
        <f>SUM(G770:K770)</f>
        <v>726</v>
      </c>
      <c r="M770" s="287" t="s">
        <v>146</v>
      </c>
      <c r="N770" s="278"/>
      <c r="O770" s="76"/>
      <c r="P770" s="76"/>
      <c r="Q770" s="76"/>
    </row>
    <row r="771" spans="1:17" ht="18.75">
      <c r="A771" s="6570"/>
      <c r="B771" s="276"/>
      <c r="C771" s="277"/>
      <c r="D771" s="277"/>
      <c r="E771" s="277"/>
      <c r="F771" s="288" t="s">
        <v>603</v>
      </c>
      <c r="G771" s="289">
        <v>0.5</v>
      </c>
      <c r="H771" s="289">
        <v>1</v>
      </c>
      <c r="I771" s="289">
        <v>1</v>
      </c>
      <c r="J771" s="289">
        <v>2</v>
      </c>
      <c r="K771" s="289">
        <v>1</v>
      </c>
      <c r="L771" s="290">
        <f>SUM(G771:K771)/COUNTIF(G771:K771,"&gt;0")</f>
        <v>1.1000000000000001</v>
      </c>
      <c r="M771" s="287" t="s">
        <v>604</v>
      </c>
      <c r="N771" s="278"/>
      <c r="O771" s="76"/>
      <c r="P771" s="76"/>
      <c r="Q771" s="76"/>
    </row>
    <row r="772" spans="1:17" ht="18">
      <c r="A772" s="6570"/>
      <c r="B772" s="276"/>
      <c r="C772" s="277"/>
      <c r="D772" s="277"/>
      <c r="E772" s="277"/>
      <c r="F772" s="291" t="s">
        <v>605</v>
      </c>
      <c r="G772" s="914">
        <f>G771*G770</f>
        <v>25</v>
      </c>
      <c r="H772" s="292">
        <f>H771*H770</f>
        <v>500</v>
      </c>
      <c r="I772" s="292">
        <f>I771*I770</f>
        <v>150</v>
      </c>
      <c r="J772" s="292">
        <f>J771*J770</f>
        <v>26</v>
      </c>
      <c r="K772" s="292">
        <f>K771*K770</f>
        <v>13</v>
      </c>
      <c r="L772" s="132">
        <f>SUM(G772:K772)</f>
        <v>714</v>
      </c>
      <c r="M772" s="287" t="str">
        <f>L767</f>
        <v>pommes</v>
      </c>
      <c r="N772" s="278"/>
      <c r="O772" s="76"/>
      <c r="P772" s="76"/>
      <c r="Q772" s="76"/>
    </row>
    <row r="773" spans="1:17">
      <c r="A773" s="6570"/>
      <c r="B773" s="276"/>
      <c r="C773" s="277"/>
      <c r="D773" s="277"/>
      <c r="E773" s="277"/>
      <c r="F773" s="277"/>
      <c r="G773" s="915" t="str">
        <f>L767</f>
        <v>pommes</v>
      </c>
      <c r="H773" s="915" t="str">
        <f>L767</f>
        <v>pommes</v>
      </c>
      <c r="I773" s="915" t="str">
        <f>L767</f>
        <v>pommes</v>
      </c>
      <c r="J773" s="915" t="str">
        <f>L767</f>
        <v>pommes</v>
      </c>
      <c r="K773" s="915" t="str">
        <f>L767</f>
        <v>pommes</v>
      </c>
      <c r="L773" s="277"/>
      <c r="M773" s="280"/>
      <c r="N773" s="278"/>
      <c r="O773" s="76"/>
      <c r="P773" s="76"/>
      <c r="Q773" s="76"/>
    </row>
    <row r="774" spans="1:17" ht="18">
      <c r="A774" s="6570"/>
      <c r="B774" s="293"/>
      <c r="C774" s="294" t="s">
        <v>148</v>
      </c>
      <c r="D774" s="295">
        <v>10</v>
      </c>
      <c r="E774" s="296" t="s">
        <v>30</v>
      </c>
      <c r="F774" s="297"/>
      <c r="G774" s="297"/>
      <c r="H774" s="277"/>
      <c r="I774" s="277"/>
      <c r="J774" s="277"/>
      <c r="K774" s="277"/>
      <c r="L774" s="277"/>
      <c r="M774" s="280"/>
      <c r="N774" s="278"/>
      <c r="O774" s="76"/>
      <c r="P774" s="76"/>
      <c r="Q774" s="76"/>
    </row>
    <row r="775" spans="1:17" ht="18">
      <c r="A775" s="6570"/>
      <c r="B775" s="276"/>
      <c r="C775" s="277"/>
      <c r="D775" s="277"/>
      <c r="E775" s="277"/>
      <c r="F775" s="291" t="s">
        <v>158</v>
      </c>
      <c r="G775" s="298">
        <f>G772/(100-D774)*100</f>
        <v>27.777777777777779</v>
      </c>
      <c r="H775" s="298">
        <f>H772/(100-D774)*100</f>
        <v>555.55555555555554</v>
      </c>
      <c r="I775" s="298">
        <f>I772/(100-D774)*100</f>
        <v>166.66666666666669</v>
      </c>
      <c r="J775" s="298">
        <f>J772/(100-D774)*100</f>
        <v>28.888888888888886</v>
      </c>
      <c r="K775" s="298">
        <f>K772/(100-D774)*100</f>
        <v>14.444444444444443</v>
      </c>
      <c r="L775" s="299">
        <f>SUM(G775:K775)</f>
        <v>793.33333333333337</v>
      </c>
      <c r="M775" s="287" t="str">
        <f>L767</f>
        <v>pommes</v>
      </c>
      <c r="N775" s="278"/>
      <c r="O775" s="76"/>
      <c r="P775" s="76"/>
      <c r="Q775" s="76"/>
    </row>
    <row r="776" spans="1:17" ht="18">
      <c r="A776" s="6570"/>
      <c r="B776" s="276"/>
      <c r="C776" s="277"/>
      <c r="D776" s="277"/>
      <c r="E776" s="277"/>
      <c r="F776" s="291"/>
      <c r="G776" s="916" t="str">
        <f>L767</f>
        <v>pommes</v>
      </c>
      <c r="H776" s="916" t="str">
        <f>L767</f>
        <v>pommes</v>
      </c>
      <c r="I776" s="916" t="str">
        <f>L767</f>
        <v>pommes</v>
      </c>
      <c r="J776" s="916" t="str">
        <f>L767</f>
        <v>pommes</v>
      </c>
      <c r="K776" s="916" t="str">
        <f>L767</f>
        <v>pommes</v>
      </c>
      <c r="L776" s="132"/>
      <c r="M776" s="287"/>
      <c r="N776" s="278"/>
      <c r="O776" s="76"/>
      <c r="P776" s="76"/>
      <c r="Q776" s="76"/>
    </row>
    <row r="777" spans="1:17">
      <c r="A777" s="6570"/>
      <c r="B777" s="300"/>
      <c r="C777" s="301"/>
      <c r="D777" s="301"/>
      <c r="E777" s="301"/>
      <c r="F777" s="301"/>
      <c r="G777" s="301"/>
      <c r="H777" s="301"/>
      <c r="I777" s="301"/>
      <c r="J777" s="301"/>
      <c r="K777" s="301"/>
      <c r="L777" s="301"/>
      <c r="M777" s="301"/>
      <c r="N777" s="302"/>
      <c r="O777" s="76"/>
      <c r="P777" s="76"/>
      <c r="Q777" s="76"/>
    </row>
    <row r="778" spans="1:17" ht="18.75">
      <c r="A778" s="6570"/>
      <c r="B778" s="84" t="s">
        <v>27</v>
      </c>
      <c r="C778" s="917" t="s">
        <v>606</v>
      </c>
      <c r="D778" s="303"/>
      <c r="E778" s="303"/>
      <c r="F778" s="303"/>
      <c r="G778" s="303"/>
      <c r="H778" s="303"/>
      <c r="I778" s="303"/>
      <c r="J778" s="303"/>
      <c r="K778" s="303"/>
      <c r="L778" s="303"/>
      <c r="M778" s="303"/>
      <c r="N778" s="304"/>
      <c r="O778" s="76"/>
      <c r="P778" s="76"/>
      <c r="Q778" s="76"/>
    </row>
    <row r="779" spans="1:17" ht="18.75">
      <c r="A779" s="6570"/>
      <c r="B779" s="305"/>
      <c r="C779" s="6583" t="s">
        <v>370</v>
      </c>
      <c r="D779" s="6584"/>
      <c r="E779" s="306"/>
      <c r="F779" s="6583" t="s">
        <v>19</v>
      </c>
      <c r="G779" s="6584"/>
      <c r="H779" s="306"/>
      <c r="I779" s="6583" t="s">
        <v>315</v>
      </c>
      <c r="J779" s="6584"/>
      <c r="K779" s="306"/>
      <c r="L779" s="6583" t="s">
        <v>607</v>
      </c>
      <c r="M779" s="6584"/>
      <c r="N779" s="307"/>
      <c r="O779" s="76"/>
      <c r="P779" s="76"/>
      <c r="Q779" s="76"/>
    </row>
    <row r="780" spans="1:17" ht="18.75">
      <c r="A780" s="6570"/>
      <c r="B780" s="83" t="s">
        <v>30</v>
      </c>
      <c r="C780" s="308" t="s">
        <v>608</v>
      </c>
      <c r="D780" s="306"/>
      <c r="E780" s="306"/>
      <c r="F780" s="306"/>
      <c r="G780" s="306"/>
      <c r="H780" s="306"/>
      <c r="I780" s="306"/>
      <c r="J780" s="306"/>
      <c r="K780" s="306"/>
      <c r="L780" s="306"/>
      <c r="M780" s="306"/>
      <c r="N780" s="307"/>
      <c r="O780" s="76"/>
      <c r="P780" s="76"/>
      <c r="Q780" s="76"/>
    </row>
    <row r="781" spans="1:17">
      <c r="A781" s="6570"/>
      <c r="B781" s="6585" t="s">
        <v>768</v>
      </c>
      <c r="C781" s="6586"/>
      <c r="D781" s="6586"/>
      <c r="E781" s="6586"/>
      <c r="F781" s="6586"/>
      <c r="G781" s="6586"/>
      <c r="H781" s="6586"/>
      <c r="I781" s="6586"/>
      <c r="J781" s="6586"/>
      <c r="K781" s="6586"/>
      <c r="L781" s="6586"/>
      <c r="M781" s="6586"/>
      <c r="N781" s="6587"/>
      <c r="O781" s="76"/>
      <c r="P781" s="76"/>
      <c r="Q781" s="76"/>
    </row>
    <row r="782" spans="1:17">
      <c r="A782" s="6570"/>
      <c r="B782" s="6588"/>
      <c r="C782" s="6589"/>
      <c r="D782" s="6589"/>
      <c r="E782" s="6589"/>
      <c r="F782" s="6589"/>
      <c r="G782" s="6589"/>
      <c r="H782" s="6589"/>
      <c r="I782" s="6589"/>
      <c r="J782" s="6589"/>
      <c r="K782" s="6589"/>
      <c r="L782" s="6589"/>
      <c r="M782" s="6589"/>
      <c r="N782" s="6590"/>
      <c r="O782" s="76"/>
      <c r="P782" s="76"/>
      <c r="Q782" s="76"/>
    </row>
    <row r="783" spans="1:17">
      <c r="A783" s="6570"/>
      <c r="B783" s="309" t="s">
        <v>253</v>
      </c>
      <c r="C783" s="5320" t="str">
        <f ca="1">CELL("nomfichier")</f>
        <v>E:\0-UPRT\1-UPRT.FR-SITE-WEB\ff-fiches-fabrications\ff-fiches-fabrication-maj-08-2020\[ff-14.B-restauration-10.postits-portions.xlsx]Nota</v>
      </c>
      <c r="D783" s="5320"/>
      <c r="E783" s="5320"/>
      <c r="F783" s="5320"/>
      <c r="G783" s="5320"/>
      <c r="H783" s="5320"/>
      <c r="I783" s="5320"/>
      <c r="J783" s="5320"/>
      <c r="K783" s="5320"/>
      <c r="L783" s="5320"/>
      <c r="M783" s="5320"/>
      <c r="N783" s="5321"/>
      <c r="O783" s="76"/>
      <c r="P783" s="76"/>
      <c r="Q783" s="76"/>
    </row>
    <row r="784" spans="1:17">
      <c r="A784" s="6570"/>
      <c r="B784" s="310" t="s">
        <v>255</v>
      </c>
      <c r="C784" s="6579" t="s">
        <v>773</v>
      </c>
      <c r="D784" s="6579"/>
      <c r="E784" s="6579"/>
      <c r="F784" s="6579"/>
      <c r="G784" s="6579"/>
      <c r="H784" s="6579"/>
      <c r="I784" s="6579"/>
      <c r="J784" s="6579"/>
      <c r="K784" s="6579"/>
      <c r="L784" s="6579"/>
      <c r="M784" s="6579"/>
      <c r="N784" s="5963"/>
      <c r="O784" s="76"/>
      <c r="P784" s="76"/>
      <c r="Q784" s="76"/>
    </row>
    <row r="785" spans="1:17" ht="15.75" thickBot="1">
      <c r="A785" s="6570"/>
      <c r="B785" s="6580" t="s">
        <v>258</v>
      </c>
      <c r="C785" s="6581"/>
      <c r="D785" s="6581"/>
      <c r="E785" s="6581"/>
      <c r="F785" s="6581"/>
      <c r="G785" s="6581"/>
      <c r="H785" s="6581"/>
      <c r="I785" s="6581"/>
      <c r="J785" s="6581"/>
      <c r="K785" s="6581"/>
      <c r="L785" s="6581"/>
      <c r="M785" s="6581"/>
      <c r="N785" s="6582"/>
      <c r="O785" s="76"/>
      <c r="P785" s="76"/>
      <c r="Q785" s="76"/>
    </row>
    <row r="786" spans="1:17" ht="39.75" customHeight="1" thickBot="1">
      <c r="A786" s="1"/>
      <c r="B786" s="1"/>
      <c r="C786" s="1"/>
      <c r="D786" s="1"/>
      <c r="E786" s="1"/>
      <c r="F786" s="1"/>
      <c r="G786" s="1"/>
      <c r="H786" s="1"/>
      <c r="I786" s="1"/>
      <c r="J786" s="1"/>
      <c r="K786" s="1"/>
      <c r="L786" s="1"/>
      <c r="M786" s="1"/>
      <c r="N786" s="1"/>
      <c r="O786" s="76"/>
      <c r="P786" s="76"/>
      <c r="Q786" s="76"/>
    </row>
    <row r="787" spans="1:17">
      <c r="A787" s="6562" t="s">
        <v>243</v>
      </c>
      <c r="B787" s="6564" t="s">
        <v>609</v>
      </c>
      <c r="C787" s="6565"/>
      <c r="D787" s="6565"/>
      <c r="E787" s="6565"/>
      <c r="F787" s="6565"/>
      <c r="G787" s="6565"/>
      <c r="H787" s="6565"/>
      <c r="I787" s="6565"/>
      <c r="J787" s="6565"/>
      <c r="K787" s="6565"/>
      <c r="L787" s="6565"/>
      <c r="M787" s="6565"/>
      <c r="N787" s="6568">
        <v>2</v>
      </c>
      <c r="O787" s="76"/>
      <c r="P787" s="76"/>
      <c r="Q787" s="76"/>
    </row>
    <row r="788" spans="1:17">
      <c r="A788" s="6563"/>
      <c r="B788" s="6566"/>
      <c r="C788" s="6567"/>
      <c r="D788" s="6567"/>
      <c r="E788" s="6567"/>
      <c r="F788" s="6567"/>
      <c r="G788" s="6567"/>
      <c r="H788" s="6567"/>
      <c r="I788" s="6567"/>
      <c r="J788" s="6567"/>
      <c r="K788" s="6567"/>
      <c r="L788" s="6567"/>
      <c r="M788" s="6567"/>
      <c r="N788" s="6569"/>
      <c r="O788" s="76"/>
      <c r="P788" s="76"/>
      <c r="Q788" s="76"/>
    </row>
    <row r="789" spans="1:17" ht="20.25">
      <c r="A789" s="6570"/>
      <c r="B789" s="6571" t="s">
        <v>326</v>
      </c>
      <c r="C789" s="6572"/>
      <c r="D789" s="6572"/>
      <c r="E789" s="6572"/>
      <c r="F789" s="6572"/>
      <c r="G789" s="6572"/>
      <c r="H789" s="6572"/>
      <c r="I789" s="6572"/>
      <c r="J789" s="6572"/>
      <c r="K789" s="6572"/>
      <c r="L789" s="6572"/>
      <c r="M789" s="6572"/>
      <c r="N789" s="6573"/>
      <c r="O789" s="76"/>
      <c r="P789" s="76"/>
      <c r="Q789" s="76"/>
    </row>
    <row r="790" spans="1:17">
      <c r="A790" s="6570"/>
      <c r="B790" s="6574" t="s">
        <v>610</v>
      </c>
      <c r="C790" s="6575"/>
      <c r="D790" s="6575"/>
      <c r="E790" s="6575"/>
      <c r="F790" s="6575"/>
      <c r="G790" s="6575"/>
      <c r="H790" s="6575"/>
      <c r="I790" s="6575"/>
      <c r="J790" s="6575"/>
      <c r="K790" s="6575"/>
      <c r="L790" s="6575"/>
      <c r="M790" s="6575"/>
      <c r="N790" s="6576"/>
      <c r="O790" s="76"/>
      <c r="P790" s="76"/>
      <c r="Q790" s="76"/>
    </row>
    <row r="791" spans="1:17">
      <c r="A791" s="6570"/>
      <c r="B791" s="6574"/>
      <c r="C791" s="6575"/>
      <c r="D791" s="6575"/>
      <c r="E791" s="6575"/>
      <c r="F791" s="6575"/>
      <c r="G791" s="6575"/>
      <c r="H791" s="6575"/>
      <c r="I791" s="6575"/>
      <c r="J791" s="6575"/>
      <c r="K791" s="6575"/>
      <c r="L791" s="6575"/>
      <c r="M791" s="6575"/>
      <c r="N791" s="6576"/>
      <c r="O791" s="76"/>
      <c r="P791" s="76"/>
      <c r="Q791" s="76"/>
    </row>
    <row r="792" spans="1:17">
      <c r="A792" s="6570"/>
      <c r="B792" s="6574"/>
      <c r="C792" s="6575"/>
      <c r="D792" s="6575"/>
      <c r="E792" s="6575"/>
      <c r="F792" s="6575"/>
      <c r="G792" s="6575"/>
      <c r="H792" s="6575"/>
      <c r="I792" s="6575"/>
      <c r="J792" s="6575"/>
      <c r="K792" s="6575"/>
      <c r="L792" s="6575"/>
      <c r="M792" s="6575"/>
      <c r="N792" s="6576"/>
      <c r="O792" s="76"/>
      <c r="P792" s="76"/>
      <c r="Q792" s="76"/>
    </row>
    <row r="793" spans="1:17">
      <c r="A793" s="6570"/>
      <c r="B793" s="6574"/>
      <c r="C793" s="6575"/>
      <c r="D793" s="6575"/>
      <c r="E793" s="6575"/>
      <c r="F793" s="6575"/>
      <c r="G793" s="6575"/>
      <c r="H793" s="6575"/>
      <c r="I793" s="6575"/>
      <c r="J793" s="6575"/>
      <c r="K793" s="6575"/>
      <c r="L793" s="6575"/>
      <c r="M793" s="6575"/>
      <c r="N793" s="6576"/>
      <c r="O793" s="76"/>
      <c r="P793" s="76"/>
      <c r="Q793" s="76"/>
    </row>
    <row r="794" spans="1:17">
      <c r="A794" s="6570"/>
      <c r="B794" s="6577"/>
      <c r="C794" s="6578"/>
      <c r="D794" s="6578"/>
      <c r="E794" s="6578"/>
      <c r="F794" s="6578"/>
      <c r="G794" s="6578"/>
      <c r="H794" s="6578"/>
      <c r="I794" s="6578"/>
      <c r="J794" s="6578"/>
      <c r="K794" s="6578"/>
      <c r="L794" s="6578"/>
      <c r="M794" s="6578"/>
      <c r="N794" s="5961"/>
      <c r="O794" s="76"/>
      <c r="P794" s="76"/>
      <c r="Q794" s="76"/>
    </row>
    <row r="795" spans="1:17">
      <c r="A795" s="6570"/>
      <c r="B795" s="82"/>
      <c r="C795" s="8"/>
      <c r="D795" s="8"/>
      <c r="E795" s="8"/>
      <c r="F795" s="8"/>
      <c r="G795" s="8"/>
      <c r="H795" s="8"/>
      <c r="I795" s="8"/>
      <c r="J795" s="8"/>
      <c r="K795" s="8"/>
      <c r="L795" s="6595" t="s">
        <v>27</v>
      </c>
      <c r="M795" s="6595"/>
      <c r="N795" s="311"/>
      <c r="O795" s="76"/>
      <c r="P795" s="76"/>
      <c r="Q795" s="76"/>
    </row>
    <row r="796" spans="1:17" ht="18">
      <c r="A796" s="6570"/>
      <c r="B796" s="82"/>
      <c r="C796" s="8"/>
      <c r="D796" s="8"/>
      <c r="E796" s="8"/>
      <c r="F796" s="8"/>
      <c r="G796" s="8"/>
      <c r="H796" s="8"/>
      <c r="I796" s="8"/>
      <c r="J796" s="85"/>
      <c r="K796" s="291" t="s">
        <v>611</v>
      </c>
      <c r="L796" s="6596">
        <v>2.4</v>
      </c>
      <c r="M796" s="6596"/>
      <c r="N796" s="311"/>
      <c r="O796" s="76"/>
      <c r="P796" s="76"/>
      <c r="Q796" s="76"/>
    </row>
    <row r="797" spans="1:17">
      <c r="A797" s="6570"/>
      <c r="B797" s="312"/>
      <c r="C797" s="313"/>
      <c r="D797" s="313"/>
      <c r="E797" s="313"/>
      <c r="F797" s="8"/>
      <c r="G797" s="8"/>
      <c r="H797" s="8"/>
      <c r="I797" s="8"/>
      <c r="J797" s="8"/>
      <c r="K797" s="314"/>
      <c r="L797" s="6596"/>
      <c r="M797" s="6596"/>
      <c r="N797" s="311"/>
      <c r="O797" s="76"/>
      <c r="P797" s="76"/>
      <c r="Q797" s="76"/>
    </row>
    <row r="798" spans="1:17">
      <c r="A798" s="6570"/>
      <c r="B798" s="82"/>
      <c r="C798" s="8"/>
      <c r="D798" s="8"/>
      <c r="E798" s="8"/>
      <c r="F798" s="8"/>
      <c r="G798" s="8"/>
      <c r="H798" s="8"/>
      <c r="I798" s="8"/>
      <c r="J798" s="8"/>
      <c r="K798" s="8"/>
      <c r="L798" s="8"/>
      <c r="M798" s="8"/>
      <c r="N798" s="311"/>
      <c r="O798" s="76"/>
      <c r="P798" s="76"/>
      <c r="Q798" s="76"/>
    </row>
    <row r="799" spans="1:17" ht="18">
      <c r="A799" s="6570"/>
      <c r="B799" s="82"/>
      <c r="C799" s="8"/>
      <c r="D799" s="8"/>
      <c r="E799" s="8"/>
      <c r="F799" s="315" t="s">
        <v>183</v>
      </c>
      <c r="G799" s="316" t="s">
        <v>151</v>
      </c>
      <c r="H799" s="316" t="s">
        <v>152</v>
      </c>
      <c r="I799" s="317" t="s">
        <v>153</v>
      </c>
      <c r="J799" s="316" t="s">
        <v>154</v>
      </c>
      <c r="K799" s="316" t="s">
        <v>602</v>
      </c>
      <c r="L799" s="8"/>
      <c r="M799" s="8"/>
      <c r="N799" s="311"/>
      <c r="O799" s="76"/>
      <c r="P799" s="76"/>
      <c r="Q799" s="76"/>
    </row>
    <row r="800" spans="1:17" ht="18">
      <c r="A800" s="6570"/>
      <c r="B800" s="82"/>
      <c r="C800" s="8"/>
      <c r="D800" s="8"/>
      <c r="E800" s="8"/>
      <c r="F800" s="288" t="s">
        <v>612</v>
      </c>
      <c r="G800" s="318">
        <v>0.05</v>
      </c>
      <c r="H800" s="318">
        <v>0.08</v>
      </c>
      <c r="I800" s="318">
        <v>0.11</v>
      </c>
      <c r="J800" s="318">
        <v>0.125</v>
      </c>
      <c r="K800" s="318">
        <v>7.0000000000000007E-2</v>
      </c>
      <c r="L800" s="290">
        <f>SUM(G800:K800)/COUNTIF(G800:K800,"&gt;0")</f>
        <v>8.6999999999999994E-2</v>
      </c>
      <c r="M800" s="287" t="s">
        <v>604</v>
      </c>
      <c r="N800" s="311"/>
      <c r="O800" s="76"/>
      <c r="P800" s="76"/>
      <c r="Q800" s="76"/>
    </row>
    <row r="801" spans="1:17" ht="18.75">
      <c r="A801" s="6570"/>
      <c r="B801" s="82"/>
      <c r="C801" s="8"/>
      <c r="D801" s="8"/>
      <c r="E801" s="8"/>
      <c r="F801" s="291" t="s">
        <v>613</v>
      </c>
      <c r="G801" s="918">
        <f>L796/G800</f>
        <v>47.999999999999993</v>
      </c>
      <c r="H801" s="918">
        <f>L796/H800</f>
        <v>30</v>
      </c>
      <c r="I801" s="918">
        <f>L796/I800</f>
        <v>21.818181818181817</v>
      </c>
      <c r="J801" s="918">
        <f>L796/J800</f>
        <v>19.2</v>
      </c>
      <c r="K801" s="918">
        <f>L796/K800</f>
        <v>34.285714285714285</v>
      </c>
      <c r="L801" s="237" t="s">
        <v>614</v>
      </c>
      <c r="M801" s="287"/>
      <c r="N801" s="311"/>
      <c r="O801" s="76"/>
      <c r="P801" s="76"/>
      <c r="Q801" s="76"/>
    </row>
    <row r="802" spans="1:17" ht="18.75">
      <c r="A802" s="6570"/>
      <c r="B802" s="319" t="s">
        <v>27</v>
      </c>
      <c r="C802" s="919" t="s">
        <v>615</v>
      </c>
      <c r="D802" s="8"/>
      <c r="E802" s="8"/>
      <c r="F802" s="291"/>
      <c r="G802" s="320"/>
      <c r="H802" s="320"/>
      <c r="I802" s="320"/>
      <c r="J802" s="320"/>
      <c r="K802" s="320"/>
      <c r="L802" s="237"/>
      <c r="M802" s="287"/>
      <c r="N802" s="311"/>
      <c r="O802" s="76"/>
      <c r="P802" s="76"/>
      <c r="Q802" s="76"/>
    </row>
    <row r="803" spans="1:17">
      <c r="A803" s="6570"/>
      <c r="B803" s="6597" t="s">
        <v>616</v>
      </c>
      <c r="C803" s="6598"/>
      <c r="D803" s="6598"/>
      <c r="E803" s="6598"/>
      <c r="F803" s="6598"/>
      <c r="G803" s="6598"/>
      <c r="H803" s="6598"/>
      <c r="I803" s="6598"/>
      <c r="J803" s="6598"/>
      <c r="K803" s="6598"/>
      <c r="L803" s="6598"/>
      <c r="M803" s="6598"/>
      <c r="N803" s="5977"/>
      <c r="O803" s="76"/>
      <c r="P803" s="76"/>
      <c r="Q803" s="76"/>
    </row>
    <row r="804" spans="1:17" ht="15.75">
      <c r="A804" s="6570"/>
      <c r="B804" s="321"/>
      <c r="C804" s="322"/>
      <c r="D804" s="322"/>
      <c r="E804" s="322"/>
      <c r="F804" s="8"/>
      <c r="G804" s="8"/>
      <c r="H804" s="132"/>
      <c r="I804" s="132"/>
      <c r="J804" s="132"/>
      <c r="K804" s="132"/>
      <c r="L804" s="6599" t="s">
        <v>30</v>
      </c>
      <c r="M804" s="6599"/>
      <c r="N804" s="311"/>
      <c r="O804" s="76"/>
      <c r="P804" s="76"/>
      <c r="Q804" s="76"/>
    </row>
    <row r="805" spans="1:17" ht="15.75">
      <c r="A805" s="6570"/>
      <c r="B805" s="321"/>
      <c r="C805" s="322"/>
      <c r="D805" s="322"/>
      <c r="E805" s="322"/>
      <c r="F805" s="8"/>
      <c r="G805" s="8"/>
      <c r="H805" s="132"/>
      <c r="I805" s="132"/>
      <c r="J805" s="132"/>
      <c r="K805" s="323" t="s">
        <v>777</v>
      </c>
      <c r="L805" s="6593" t="s">
        <v>19</v>
      </c>
      <c r="M805" s="6594"/>
      <c r="N805" s="311"/>
      <c r="O805" s="76"/>
      <c r="P805" s="76"/>
      <c r="Q805" s="76"/>
    </row>
    <row r="806" spans="1:17" ht="18">
      <c r="A806" s="6570"/>
      <c r="B806" s="82"/>
      <c r="C806" s="8"/>
      <c r="D806" s="132"/>
      <c r="E806" s="132"/>
      <c r="F806" s="132"/>
      <c r="G806" s="132"/>
      <c r="H806" s="132"/>
      <c r="I806" s="132"/>
      <c r="J806" s="132"/>
      <c r="K806" s="132"/>
      <c r="L806" s="132"/>
      <c r="M806" s="287"/>
      <c r="N806" s="311"/>
      <c r="O806" s="76"/>
      <c r="P806" s="76"/>
      <c r="Q806" s="76"/>
    </row>
    <row r="807" spans="1:17" ht="18.75">
      <c r="A807" s="6570"/>
      <c r="B807" s="82"/>
      <c r="C807" s="8"/>
      <c r="D807" s="8"/>
      <c r="E807" s="8"/>
      <c r="F807" s="285" t="s">
        <v>145</v>
      </c>
      <c r="G807" s="286">
        <v>50</v>
      </c>
      <c r="H807" s="286">
        <v>500</v>
      </c>
      <c r="I807" s="286">
        <v>150</v>
      </c>
      <c r="J807" s="286">
        <v>13</v>
      </c>
      <c r="K807" s="286">
        <v>13</v>
      </c>
      <c r="L807" s="132">
        <f>SUM(G807:K807)</f>
        <v>726</v>
      </c>
      <c r="M807" s="287" t="s">
        <v>146</v>
      </c>
      <c r="N807" s="311"/>
      <c r="O807" s="76"/>
      <c r="P807" s="76"/>
      <c r="Q807" s="76"/>
    </row>
    <row r="808" spans="1:17" ht="18.75">
      <c r="A808" s="6570"/>
      <c r="B808" s="82"/>
      <c r="C808" s="8"/>
      <c r="D808" s="8"/>
      <c r="E808" s="8"/>
      <c r="F808" s="291" t="s">
        <v>617</v>
      </c>
      <c r="G808" s="324">
        <f>G800*G807</f>
        <v>2.5</v>
      </c>
      <c r="H808" s="324">
        <f>H800*H807</f>
        <v>40</v>
      </c>
      <c r="I808" s="324">
        <f>I800*I807</f>
        <v>16.5</v>
      </c>
      <c r="J808" s="324">
        <f>J800*J807</f>
        <v>1.625</v>
      </c>
      <c r="K808" s="324">
        <f>K800*K807</f>
        <v>0.91000000000000014</v>
      </c>
      <c r="L808" s="132">
        <f>SUM(G808:K808)</f>
        <v>61.534999999999997</v>
      </c>
      <c r="M808" s="287" t="str">
        <f>L805</f>
        <v>Kg</v>
      </c>
      <c r="N808" s="311"/>
      <c r="O808" s="76"/>
      <c r="P808" s="76"/>
      <c r="Q808" s="76"/>
    </row>
    <row r="809" spans="1:17">
      <c r="A809" s="6570"/>
      <c r="B809" s="82"/>
      <c r="C809" s="8"/>
      <c r="D809" s="8"/>
      <c r="E809" s="8"/>
      <c r="F809" s="8"/>
      <c r="G809" s="915" t="str">
        <f>L805</f>
        <v>Kg</v>
      </c>
      <c r="H809" s="915" t="str">
        <f>L805</f>
        <v>Kg</v>
      </c>
      <c r="I809" s="915" t="str">
        <f>L805</f>
        <v>Kg</v>
      </c>
      <c r="J809" s="915" t="str">
        <f>L805</f>
        <v>Kg</v>
      </c>
      <c r="K809" s="915" t="str">
        <f>L805</f>
        <v>Kg</v>
      </c>
      <c r="L809" s="8"/>
      <c r="M809" s="325"/>
      <c r="N809" s="311"/>
      <c r="O809" s="76"/>
      <c r="P809" s="76"/>
      <c r="Q809" s="76"/>
    </row>
    <row r="810" spans="1:17" ht="18">
      <c r="A810" s="6570"/>
      <c r="B810" s="180"/>
      <c r="C810" s="294" t="s">
        <v>148</v>
      </c>
      <c r="D810" s="295">
        <v>50</v>
      </c>
      <c r="E810" s="296" t="s">
        <v>248</v>
      </c>
      <c r="F810" s="85"/>
      <c r="G810" s="85"/>
      <c r="H810" s="8"/>
      <c r="I810" s="8"/>
      <c r="J810" s="8"/>
      <c r="K810" s="8"/>
      <c r="L810" s="8"/>
      <c r="M810" s="325"/>
      <c r="N810" s="311"/>
      <c r="O810" s="76"/>
      <c r="P810" s="76"/>
      <c r="Q810" s="76"/>
    </row>
    <row r="811" spans="1:17" ht="18">
      <c r="A811" s="6570"/>
      <c r="B811" s="82"/>
      <c r="C811" s="8"/>
      <c r="D811" s="8"/>
      <c r="E811" s="8"/>
      <c r="F811" s="291" t="s">
        <v>158</v>
      </c>
      <c r="G811" s="298">
        <f>G808/(100-D810)*100</f>
        <v>5</v>
      </c>
      <c r="H811" s="298">
        <f>H808/(100-D810)*100</f>
        <v>80</v>
      </c>
      <c r="I811" s="298">
        <f>I808/(100-D810)*100</f>
        <v>33</v>
      </c>
      <c r="J811" s="298">
        <f>J808/(100-D810)*100</f>
        <v>3.25</v>
      </c>
      <c r="K811" s="298">
        <f>K808/(100-D810)*100</f>
        <v>1.8200000000000005</v>
      </c>
      <c r="L811" s="132">
        <f>SUM(G811:K811)</f>
        <v>123.07000000000001</v>
      </c>
      <c r="M811" s="287" t="str">
        <f>L805</f>
        <v>Kg</v>
      </c>
      <c r="N811" s="311"/>
      <c r="O811" s="76"/>
      <c r="P811" s="76"/>
      <c r="Q811" s="76"/>
    </row>
    <row r="812" spans="1:17" ht="18">
      <c r="A812" s="6570"/>
      <c r="B812" s="82"/>
      <c r="C812" s="8"/>
      <c r="D812" s="8"/>
      <c r="E812" s="8"/>
      <c r="F812" s="291"/>
      <c r="G812" s="916" t="str">
        <f>L805</f>
        <v>Kg</v>
      </c>
      <c r="H812" s="916" t="str">
        <f>L805</f>
        <v>Kg</v>
      </c>
      <c r="I812" s="916" t="str">
        <f>L805</f>
        <v>Kg</v>
      </c>
      <c r="J812" s="916" t="str">
        <f>L805</f>
        <v>Kg</v>
      </c>
      <c r="K812" s="916" t="str">
        <f>L805</f>
        <v>Kg</v>
      </c>
      <c r="L812" s="132"/>
      <c r="M812" s="287"/>
      <c r="N812" s="311"/>
      <c r="O812" s="76"/>
      <c r="P812" s="76"/>
      <c r="Q812" s="76"/>
    </row>
    <row r="813" spans="1:17" ht="15.75">
      <c r="A813" s="6570"/>
      <c r="B813" s="326" t="s">
        <v>248</v>
      </c>
      <c r="C813" s="308" t="s">
        <v>608</v>
      </c>
      <c r="D813" s="14"/>
      <c r="E813" s="14"/>
      <c r="F813" s="14"/>
      <c r="G813" s="14"/>
      <c r="H813" s="14"/>
      <c r="I813" s="14"/>
      <c r="J813" s="14"/>
      <c r="K813" s="14"/>
      <c r="L813" s="14"/>
      <c r="M813" s="14"/>
      <c r="N813" s="327"/>
      <c r="O813" s="76"/>
      <c r="P813" s="76"/>
      <c r="Q813" s="76"/>
    </row>
    <row r="814" spans="1:17" ht="18.75">
      <c r="A814" s="6570"/>
      <c r="B814" s="328" t="s">
        <v>30</v>
      </c>
      <c r="C814" s="329" t="s">
        <v>606</v>
      </c>
      <c r="D814" s="303"/>
      <c r="E814" s="303"/>
      <c r="F814" s="303"/>
      <c r="G814" s="303"/>
      <c r="H814" s="303"/>
      <c r="I814" s="303"/>
      <c r="J814" s="303"/>
      <c r="K814" s="303"/>
      <c r="L814" s="303"/>
      <c r="M814" s="303"/>
      <c r="N814" s="304"/>
      <c r="O814" s="76"/>
      <c r="P814" s="76"/>
      <c r="Q814" s="76"/>
    </row>
    <row r="815" spans="1:17" ht="18.75">
      <c r="A815" s="6570"/>
      <c r="B815" s="305"/>
      <c r="C815" s="6593" t="s">
        <v>19</v>
      </c>
      <c r="D815" s="6594"/>
      <c r="E815" s="306"/>
      <c r="F815" s="6593" t="s">
        <v>315</v>
      </c>
      <c r="G815" s="6594"/>
      <c r="H815" s="306"/>
      <c r="I815" s="6593" t="s">
        <v>607</v>
      </c>
      <c r="J815" s="6594"/>
      <c r="K815" s="306"/>
      <c r="L815" s="6593" t="s">
        <v>370</v>
      </c>
      <c r="M815" s="6594"/>
      <c r="N815" s="307"/>
      <c r="O815" s="76"/>
      <c r="P815" s="76"/>
      <c r="Q815" s="76"/>
    </row>
    <row r="816" spans="1:17" ht="18.75">
      <c r="A816" s="6570"/>
      <c r="B816" s="305"/>
      <c r="C816" s="306"/>
      <c r="D816" s="306"/>
      <c r="E816" s="306"/>
      <c r="F816" s="306"/>
      <c r="G816" s="306"/>
      <c r="H816" s="306"/>
      <c r="I816" s="306"/>
      <c r="J816" s="306"/>
      <c r="K816" s="306"/>
      <c r="L816" s="306"/>
      <c r="M816" s="306"/>
      <c r="N816" s="307"/>
      <c r="O816" s="76"/>
      <c r="P816" s="76"/>
      <c r="Q816" s="76"/>
    </row>
    <row r="817" spans="1:17">
      <c r="A817" s="6570"/>
      <c r="B817" s="6585" t="s">
        <v>768</v>
      </c>
      <c r="C817" s="6586"/>
      <c r="D817" s="6586"/>
      <c r="E817" s="6586"/>
      <c r="F817" s="6586"/>
      <c r="G817" s="6586"/>
      <c r="H817" s="6586"/>
      <c r="I817" s="6586"/>
      <c r="J817" s="6586"/>
      <c r="K817" s="6586"/>
      <c r="L817" s="6586"/>
      <c r="M817" s="6586"/>
      <c r="N817" s="6587"/>
      <c r="O817" s="76"/>
      <c r="P817" s="76"/>
      <c r="Q817" s="76"/>
    </row>
    <row r="818" spans="1:17">
      <c r="A818" s="6570"/>
      <c r="B818" s="6588"/>
      <c r="C818" s="6589"/>
      <c r="D818" s="6589"/>
      <c r="E818" s="6589"/>
      <c r="F818" s="6589"/>
      <c r="G818" s="6589"/>
      <c r="H818" s="6589"/>
      <c r="I818" s="6589"/>
      <c r="J818" s="6589"/>
      <c r="K818" s="6589"/>
      <c r="L818" s="6589"/>
      <c r="M818" s="6589"/>
      <c r="N818" s="6590"/>
      <c r="O818" s="76"/>
      <c r="P818" s="76"/>
      <c r="Q818" s="76"/>
    </row>
    <row r="819" spans="1:17">
      <c r="A819" s="6570"/>
      <c r="B819" s="309" t="s">
        <v>253</v>
      </c>
      <c r="C819" s="5320" t="str">
        <f ca="1">CELL("nomfichier")</f>
        <v>E:\0-UPRT\1-UPRT.FR-SITE-WEB\ff-fiches-fabrications\ff-fiches-fabrication-maj-08-2020\[ff-14.B-restauration-10.postits-portions.xlsx]Nota</v>
      </c>
      <c r="D819" s="5320"/>
      <c r="E819" s="5320"/>
      <c r="F819" s="5320"/>
      <c r="G819" s="5320"/>
      <c r="H819" s="5320"/>
      <c r="I819" s="5320"/>
      <c r="J819" s="5320"/>
      <c r="K819" s="5320"/>
      <c r="L819" s="5320"/>
      <c r="M819" s="5320"/>
      <c r="N819" s="5321"/>
      <c r="O819" s="76"/>
      <c r="P819" s="76"/>
      <c r="Q819" s="76"/>
    </row>
    <row r="820" spans="1:17">
      <c r="A820" s="6570"/>
      <c r="B820" s="310" t="s">
        <v>255</v>
      </c>
      <c r="C820" s="6579" t="s">
        <v>773</v>
      </c>
      <c r="D820" s="6579"/>
      <c r="E820" s="6579"/>
      <c r="F820" s="6579"/>
      <c r="G820" s="6579"/>
      <c r="H820" s="6579"/>
      <c r="I820" s="6579"/>
      <c r="J820" s="6579"/>
      <c r="K820" s="6579"/>
      <c r="L820" s="6579"/>
      <c r="M820" s="6579"/>
      <c r="N820" s="5963"/>
      <c r="O820" s="76"/>
      <c r="P820" s="76"/>
      <c r="Q820" s="76"/>
    </row>
    <row r="821" spans="1:17" ht="15.75" thickBot="1">
      <c r="A821" s="6570"/>
      <c r="B821" s="6580" t="s">
        <v>258</v>
      </c>
      <c r="C821" s="6581"/>
      <c r="D821" s="6581"/>
      <c r="E821" s="6581"/>
      <c r="F821" s="6581"/>
      <c r="G821" s="6581"/>
      <c r="H821" s="6581"/>
      <c r="I821" s="6581"/>
      <c r="J821" s="6581"/>
      <c r="K821" s="6581"/>
      <c r="L821" s="6581"/>
      <c r="M821" s="6581"/>
      <c r="N821" s="6582"/>
      <c r="O821" s="76"/>
      <c r="P821" s="76"/>
      <c r="Q821" s="76"/>
    </row>
    <row r="822" spans="1:17">
      <c r="A822" s="76"/>
      <c r="B822" s="90"/>
      <c r="C822" s="90"/>
      <c r="D822" s="90"/>
      <c r="E822" s="90"/>
      <c r="F822" s="90"/>
      <c r="G822" s="90"/>
      <c r="H822" s="90"/>
      <c r="I822" s="90"/>
      <c r="J822" s="90"/>
      <c r="K822" s="90"/>
      <c r="L822" s="90"/>
      <c r="M822" s="76"/>
      <c r="N822" s="76"/>
      <c r="O822" s="76"/>
      <c r="P822" s="76"/>
      <c r="Q822" s="76"/>
    </row>
    <row r="823" spans="1:17">
      <c r="A823" s="76"/>
      <c r="B823" s="90"/>
      <c r="C823" s="90"/>
      <c r="D823" s="90"/>
      <c r="E823" s="90"/>
      <c r="F823" s="90"/>
      <c r="G823" s="90"/>
      <c r="H823" s="90"/>
      <c r="I823" s="90"/>
      <c r="J823" s="90"/>
      <c r="K823" s="90"/>
      <c r="L823" s="90"/>
      <c r="M823" s="76"/>
      <c r="N823" s="76"/>
      <c r="O823" s="76"/>
      <c r="P823" s="76"/>
      <c r="Q823" s="76"/>
    </row>
    <row r="824" spans="1:17">
      <c r="A824" s="76"/>
      <c r="B824" s="90"/>
      <c r="C824" s="76"/>
      <c r="D824" s="76"/>
      <c r="E824" s="76"/>
      <c r="F824" s="76"/>
      <c r="G824" s="76"/>
      <c r="H824" s="76"/>
      <c r="I824" s="76"/>
      <c r="J824" s="76"/>
      <c r="K824" s="76"/>
      <c r="L824" s="76"/>
      <c r="M824" s="76"/>
      <c r="N824" s="76"/>
      <c r="O824" s="76"/>
      <c r="P824" s="76"/>
      <c r="Q824" s="76"/>
    </row>
    <row r="825" spans="1:17" ht="15" customHeight="1">
      <c r="A825" s="6591" t="s">
        <v>1251</v>
      </c>
      <c r="B825" s="6592"/>
      <c r="C825" s="6592"/>
      <c r="D825" s="6592"/>
      <c r="E825" s="6592"/>
      <c r="F825" s="6592"/>
      <c r="G825" s="6592"/>
      <c r="H825" s="6592"/>
      <c r="I825" s="6592"/>
      <c r="J825" s="6592"/>
      <c r="K825" s="6592"/>
      <c r="L825" s="6592"/>
      <c r="M825" s="6592"/>
      <c r="N825" s="6592"/>
      <c r="O825" s="6592"/>
      <c r="P825" s="6592"/>
      <c r="Q825" s="6592"/>
    </row>
    <row r="826" spans="1:17" ht="15.75" customHeight="1">
      <c r="A826" s="6591"/>
      <c r="B826" s="6592"/>
      <c r="C826" s="6592"/>
      <c r="D826" s="6592"/>
      <c r="E826" s="6592"/>
      <c r="F826" s="6592"/>
      <c r="G826" s="6592"/>
      <c r="H826" s="6592"/>
      <c r="I826" s="6592"/>
      <c r="J826" s="6592"/>
      <c r="K826" s="6592"/>
      <c r="L826" s="6592"/>
      <c r="M826" s="6592"/>
      <c r="N826" s="6592"/>
      <c r="O826" s="6592"/>
      <c r="P826" s="6592"/>
      <c r="Q826" s="6592"/>
    </row>
    <row r="827" spans="1:17" ht="20.100000000000001" customHeight="1">
      <c r="A827" s="76"/>
      <c r="B827" s="76"/>
      <c r="C827" s="76"/>
      <c r="D827" s="76"/>
      <c r="E827" s="76"/>
      <c r="F827" s="76"/>
      <c r="G827" s="76"/>
      <c r="H827" s="76"/>
      <c r="I827" s="76"/>
      <c r="J827" s="76"/>
      <c r="K827" s="76"/>
      <c r="L827" s="76"/>
      <c r="M827" s="76"/>
      <c r="N827" s="76"/>
      <c r="O827" s="76"/>
      <c r="P827" s="76"/>
      <c r="Q827" s="76"/>
    </row>
    <row r="828" spans="1:17" ht="20.100000000000001" customHeight="1">
      <c r="A828" s="76"/>
      <c r="B828" s="76"/>
      <c r="C828" s="76"/>
      <c r="D828" s="76"/>
      <c r="E828" s="367" t="s">
        <v>627</v>
      </c>
      <c r="F828" s="367"/>
      <c r="G828" s="367"/>
      <c r="H828" s="76"/>
      <c r="I828" s="76"/>
      <c r="J828" s="76"/>
      <c r="K828" s="76"/>
      <c r="L828" s="76"/>
      <c r="M828" s="76"/>
      <c r="N828" s="76"/>
      <c r="O828" s="76"/>
      <c r="P828" s="76"/>
      <c r="Q828" s="76"/>
    </row>
    <row r="829" spans="1:17" ht="20.100000000000001" customHeight="1">
      <c r="A829" s="76"/>
      <c r="B829" s="76"/>
      <c r="C829" s="76"/>
      <c r="D829" s="76"/>
      <c r="E829" s="367"/>
      <c r="F829" s="367" t="s">
        <v>628</v>
      </c>
      <c r="G829" s="367"/>
      <c r="H829" s="76"/>
      <c r="I829" s="76"/>
      <c r="J829" s="76"/>
      <c r="K829" s="76"/>
      <c r="L829" s="76"/>
      <c r="M829" s="76"/>
      <c r="N829" s="76"/>
      <c r="O829" s="76"/>
      <c r="P829" s="76"/>
      <c r="Q829" s="76"/>
    </row>
    <row r="830" spans="1:17" ht="20.100000000000001" customHeight="1">
      <c r="A830" s="76"/>
      <c r="B830" s="76"/>
      <c r="C830" s="76"/>
      <c r="D830" s="76"/>
      <c r="E830" s="367"/>
      <c r="F830" s="367" t="s">
        <v>629</v>
      </c>
      <c r="G830" s="367"/>
      <c r="H830" s="76"/>
      <c r="I830" s="76"/>
      <c r="J830" s="76"/>
      <c r="K830" s="76"/>
      <c r="L830" s="76"/>
      <c r="M830" s="76"/>
      <c r="N830" s="76"/>
      <c r="O830" s="76"/>
      <c r="P830" s="76"/>
      <c r="Q830" s="76"/>
    </row>
    <row r="831" spans="1:17" ht="20.100000000000001" customHeight="1">
      <c r="A831" s="76"/>
      <c r="B831" s="76"/>
      <c r="C831" s="76"/>
      <c r="D831" s="76"/>
      <c r="E831" s="367"/>
      <c r="F831" s="367" t="s">
        <v>630</v>
      </c>
      <c r="G831" s="367"/>
      <c r="H831" s="76"/>
      <c r="I831" s="76"/>
      <c r="J831" s="76"/>
      <c r="K831" s="76"/>
      <c r="L831" s="76"/>
      <c r="M831" s="76"/>
      <c r="N831" s="76"/>
      <c r="O831" s="76"/>
      <c r="P831" s="76"/>
      <c r="Q831" s="76"/>
    </row>
    <row r="832" spans="1:17" ht="20.100000000000001" customHeight="1">
      <c r="A832" s="76"/>
      <c r="B832" s="76"/>
      <c r="C832" s="76"/>
      <c r="D832" s="76"/>
      <c r="E832" s="76"/>
      <c r="F832" s="367" t="s">
        <v>631</v>
      </c>
      <c r="G832" s="76"/>
      <c r="H832" s="76"/>
      <c r="I832" s="76"/>
      <c r="J832" s="76"/>
      <c r="K832" s="76"/>
      <c r="L832" s="76"/>
      <c r="M832" s="76"/>
      <c r="N832" s="76"/>
      <c r="O832" s="76"/>
      <c r="P832" s="76"/>
      <c r="Q832" s="76"/>
    </row>
    <row r="833" spans="1:17" ht="20.100000000000001" customHeight="1">
      <c r="A833" s="76"/>
      <c r="B833" s="76"/>
      <c r="C833" s="76"/>
      <c r="D833" s="76"/>
      <c r="E833" s="367" t="s">
        <v>632</v>
      </c>
      <c r="F833" s="76"/>
      <c r="G833" s="76"/>
      <c r="H833" s="76"/>
      <c r="I833" s="76"/>
      <c r="J833" s="76"/>
      <c r="K833" s="76"/>
      <c r="L833" s="76"/>
      <c r="M833" s="76"/>
      <c r="N833" s="76"/>
      <c r="O833" s="76"/>
      <c r="P833" s="76"/>
      <c r="Q833" s="76"/>
    </row>
    <row r="834" spans="1:17" ht="20.100000000000001" customHeight="1">
      <c r="A834" s="76"/>
      <c r="B834" s="76"/>
      <c r="C834" s="76"/>
      <c r="D834" s="76"/>
      <c r="E834" s="76"/>
      <c r="F834" s="76"/>
      <c r="G834" s="76"/>
      <c r="H834" s="76"/>
      <c r="I834" s="76"/>
      <c r="J834" s="76"/>
      <c r="K834" s="76"/>
      <c r="L834" s="76"/>
      <c r="M834" s="76"/>
      <c r="N834" s="76"/>
      <c r="O834" s="76"/>
      <c r="P834" s="76"/>
      <c r="Q834" s="76"/>
    </row>
    <row r="835" spans="1:17" ht="20.100000000000001" customHeight="1">
      <c r="A835" s="76"/>
      <c r="B835" s="76"/>
      <c r="C835" s="76"/>
      <c r="D835" s="76"/>
      <c r="E835" s="76"/>
      <c r="F835" s="76"/>
      <c r="G835" s="76"/>
      <c r="H835" s="76"/>
      <c r="I835" s="76"/>
      <c r="J835" s="76"/>
      <c r="K835" s="76"/>
      <c r="L835" s="76"/>
      <c r="M835" s="76"/>
      <c r="N835" s="76"/>
      <c r="O835" s="76"/>
      <c r="P835" s="76"/>
      <c r="Q835" s="76"/>
    </row>
    <row r="836" spans="1:17" ht="20.100000000000001" customHeight="1">
      <c r="A836" s="76"/>
      <c r="B836" s="76"/>
      <c r="C836" s="76"/>
      <c r="D836" s="76"/>
      <c r="E836" s="76"/>
      <c r="F836" s="76"/>
      <c r="G836" s="76"/>
      <c r="H836" s="76"/>
      <c r="I836" s="76"/>
      <c r="J836" s="76"/>
      <c r="K836" s="76"/>
      <c r="L836" s="76"/>
      <c r="M836" s="76"/>
      <c r="N836" s="76"/>
      <c r="O836" s="76"/>
      <c r="P836" s="76"/>
      <c r="Q836" s="76"/>
    </row>
    <row r="837" spans="1:17" ht="20.100000000000001" customHeight="1">
      <c r="A837" s="76"/>
      <c r="B837" s="76"/>
      <c r="C837" s="76"/>
      <c r="D837" s="76"/>
      <c r="E837" s="76"/>
      <c r="F837" s="76"/>
      <c r="G837" s="76"/>
      <c r="H837" s="76"/>
      <c r="I837" s="76"/>
      <c r="J837" s="76"/>
      <c r="K837" s="76"/>
      <c r="L837" s="76"/>
      <c r="M837" s="76"/>
      <c r="N837" s="76"/>
      <c r="O837" s="76"/>
      <c r="P837" s="76"/>
      <c r="Q837" s="76"/>
    </row>
    <row r="838" spans="1:17" ht="20.100000000000001" customHeight="1">
      <c r="A838" s="76"/>
      <c r="B838" s="76"/>
      <c r="C838" s="368" t="s">
        <v>633</v>
      </c>
      <c r="D838" s="368"/>
      <c r="E838" s="368"/>
      <c r="F838" s="368"/>
      <c r="G838" s="368"/>
      <c r="H838" s="368"/>
      <c r="I838" s="368" t="s">
        <v>634</v>
      </c>
      <c r="J838" s="76"/>
      <c r="K838" s="76"/>
      <c r="L838" s="76"/>
      <c r="M838" s="76"/>
      <c r="N838" s="76"/>
      <c r="O838" s="76"/>
      <c r="P838" s="76"/>
      <c r="Q838" s="76"/>
    </row>
    <row r="839" spans="1:17" ht="20.100000000000001" customHeight="1">
      <c r="A839" s="76"/>
      <c r="B839" s="76"/>
      <c r="C839" s="76"/>
      <c r="D839" s="76"/>
      <c r="E839" s="76"/>
      <c r="F839" s="76"/>
      <c r="G839" s="76"/>
      <c r="H839" s="76"/>
      <c r="I839" s="76"/>
      <c r="J839" s="76"/>
      <c r="K839" s="76"/>
      <c r="L839" s="76"/>
      <c r="M839" s="76"/>
      <c r="N839" s="76"/>
      <c r="O839" s="76"/>
      <c r="P839" s="76"/>
      <c r="Q839" s="76"/>
    </row>
    <row r="840" spans="1:17" ht="20.100000000000001" customHeight="1">
      <c r="A840" s="76"/>
      <c r="B840" s="76"/>
      <c r="C840" s="76"/>
      <c r="D840" s="368" t="s">
        <v>635</v>
      </c>
      <c r="E840" s="76"/>
      <c r="F840" s="76"/>
      <c r="G840" s="76"/>
      <c r="H840" s="76"/>
      <c r="I840" s="368"/>
      <c r="J840" s="76"/>
      <c r="K840" s="76"/>
      <c r="L840" s="76"/>
      <c r="M840" s="76"/>
      <c r="N840" s="76"/>
      <c r="O840" s="76"/>
      <c r="P840" s="76"/>
      <c r="Q840" s="76"/>
    </row>
    <row r="841" spans="1:17" ht="20.100000000000001" customHeight="1">
      <c r="A841" s="76"/>
      <c r="B841" s="76"/>
      <c r="C841" s="76"/>
      <c r="D841" s="368" t="s">
        <v>322</v>
      </c>
      <c r="E841" s="76"/>
      <c r="F841" s="76"/>
      <c r="G841" s="76"/>
      <c r="H841" s="369" t="s">
        <v>316</v>
      </c>
      <c r="I841" s="368"/>
      <c r="J841" s="76"/>
      <c r="K841" s="76"/>
      <c r="L841" s="76"/>
      <c r="M841" s="76"/>
      <c r="N841" s="76"/>
      <c r="O841" s="76"/>
      <c r="P841" s="76"/>
      <c r="Q841" s="76"/>
    </row>
    <row r="842" spans="1:17" ht="20.100000000000001" customHeight="1">
      <c r="A842" s="76"/>
      <c r="B842" s="76"/>
      <c r="C842" s="76"/>
      <c r="D842" s="368" t="s">
        <v>323</v>
      </c>
      <c r="E842" s="76"/>
      <c r="F842" s="76"/>
      <c r="G842" s="76"/>
      <c r="H842" s="370"/>
      <c r="I842" s="370" t="s">
        <v>775</v>
      </c>
      <c r="J842" s="76"/>
      <c r="K842" s="76"/>
      <c r="L842" s="76"/>
      <c r="M842" s="76"/>
      <c r="N842" s="76"/>
      <c r="O842" s="76"/>
      <c r="P842" s="76"/>
      <c r="Q842" s="76"/>
    </row>
    <row r="843" spans="1:17" ht="20.100000000000001" customHeight="1">
      <c r="A843" s="76"/>
      <c r="B843" s="76"/>
      <c r="C843" s="76"/>
      <c r="D843" s="368" t="s">
        <v>316</v>
      </c>
      <c r="E843" s="76"/>
      <c r="F843" s="76"/>
      <c r="G843" s="76"/>
      <c r="H843" s="370"/>
      <c r="I843" s="370" t="s">
        <v>776</v>
      </c>
      <c r="J843" s="76"/>
      <c r="K843" s="76"/>
      <c r="L843" s="76"/>
      <c r="M843" s="76"/>
      <c r="N843" s="76"/>
      <c r="O843" s="76"/>
      <c r="P843" s="76"/>
      <c r="Q843" s="76"/>
    </row>
    <row r="844" spans="1:17" ht="20.100000000000001" customHeight="1">
      <c r="A844" s="76"/>
      <c r="B844" s="76"/>
      <c r="C844" s="76"/>
      <c r="D844" s="368" t="s">
        <v>325</v>
      </c>
      <c r="E844" s="76"/>
      <c r="F844" s="76"/>
      <c r="G844" s="76"/>
      <c r="H844" s="369" t="s">
        <v>636</v>
      </c>
      <c r="I844" s="76"/>
      <c r="J844" s="76"/>
      <c r="K844" s="76"/>
      <c r="L844" s="76"/>
      <c r="M844" s="76"/>
      <c r="N844" s="76"/>
      <c r="O844" s="76"/>
      <c r="P844" s="76"/>
      <c r="Q844" s="76"/>
    </row>
    <row r="845" spans="1:17" ht="20.100000000000001" customHeight="1">
      <c r="A845" s="76"/>
      <c r="B845" s="76"/>
      <c r="C845" s="76"/>
      <c r="D845" s="368" t="s">
        <v>637</v>
      </c>
      <c r="E845" s="76"/>
      <c r="F845" s="76"/>
      <c r="G845" s="76"/>
      <c r="H845" s="370"/>
      <c r="I845" s="370" t="s">
        <v>638</v>
      </c>
      <c r="J845" s="76"/>
      <c r="K845" s="76"/>
      <c r="L845" s="368"/>
      <c r="M845" s="76"/>
      <c r="N845" s="76"/>
      <c r="O845" s="76"/>
      <c r="P845" s="76"/>
      <c r="Q845" s="76"/>
    </row>
    <row r="846" spans="1:17" ht="20.100000000000001" customHeight="1">
      <c r="A846" s="76"/>
      <c r="B846" s="76"/>
      <c r="C846" s="76"/>
      <c r="D846" s="76"/>
      <c r="E846" s="76"/>
      <c r="F846" s="76"/>
      <c r="G846" s="76"/>
      <c r="H846" s="369" t="s">
        <v>639</v>
      </c>
      <c r="I846" s="368"/>
      <c r="J846" s="368"/>
      <c r="K846" s="76"/>
      <c r="L846" s="368"/>
      <c r="M846" s="76"/>
      <c r="N846" s="76"/>
      <c r="O846" s="76"/>
      <c r="P846" s="76"/>
      <c r="Q846" s="76"/>
    </row>
    <row r="847" spans="1:17" ht="20.100000000000001" customHeight="1">
      <c r="A847" s="76"/>
      <c r="B847" s="76"/>
      <c r="C847" s="76"/>
      <c r="D847" s="368" t="s">
        <v>640</v>
      </c>
      <c r="E847" s="76"/>
      <c r="F847" s="76"/>
      <c r="G847" s="76"/>
      <c r="H847" s="370"/>
      <c r="I847" s="370" t="s">
        <v>641</v>
      </c>
      <c r="J847" s="370"/>
      <c r="K847" s="76"/>
      <c r="L847" s="368"/>
      <c r="M847" s="76"/>
      <c r="N847" s="76"/>
      <c r="O847" s="76"/>
      <c r="P847" s="76"/>
      <c r="Q847" s="76"/>
    </row>
    <row r="848" spans="1:17" ht="20.100000000000001" customHeight="1">
      <c r="A848" s="76"/>
      <c r="B848" s="76"/>
      <c r="C848" s="76"/>
      <c r="D848" s="368" t="s">
        <v>322</v>
      </c>
      <c r="E848" s="76"/>
      <c r="F848" s="76"/>
      <c r="G848" s="76"/>
      <c r="H848" s="369" t="s">
        <v>642</v>
      </c>
      <c r="I848" s="368"/>
      <c r="J848" s="76"/>
      <c r="K848" s="76"/>
      <c r="L848" s="368"/>
      <c r="M848" s="76"/>
      <c r="N848" s="76"/>
      <c r="O848" s="76"/>
      <c r="P848" s="76"/>
      <c r="Q848" s="76"/>
    </row>
    <row r="849" spans="1:17" ht="20.100000000000001" customHeight="1">
      <c r="A849" s="76"/>
      <c r="B849" s="76"/>
      <c r="C849" s="76"/>
      <c r="D849" s="368" t="s">
        <v>323</v>
      </c>
      <c r="E849" s="76"/>
      <c r="F849" s="76"/>
      <c r="G849" s="76"/>
      <c r="H849" s="370"/>
      <c r="I849" s="370" t="s">
        <v>643</v>
      </c>
      <c r="J849" s="76"/>
      <c r="K849" s="76"/>
      <c r="L849" s="368"/>
      <c r="M849" s="76"/>
      <c r="N849" s="76"/>
      <c r="O849" s="76"/>
      <c r="P849" s="76"/>
      <c r="Q849" s="76"/>
    </row>
    <row r="850" spans="1:17" ht="20.100000000000001" customHeight="1">
      <c r="A850" s="76"/>
      <c r="B850" s="76"/>
      <c r="C850" s="76"/>
      <c r="D850" s="368" t="s">
        <v>316</v>
      </c>
      <c r="E850" s="76"/>
      <c r="F850" s="76"/>
      <c r="G850" s="76"/>
      <c r="H850" s="369" t="s">
        <v>644</v>
      </c>
      <c r="I850" s="368"/>
      <c r="J850" s="76"/>
      <c r="K850" s="76"/>
      <c r="L850" s="368"/>
      <c r="M850" s="76"/>
      <c r="N850" s="76"/>
      <c r="O850" s="76"/>
      <c r="P850" s="76"/>
      <c r="Q850" s="76"/>
    </row>
    <row r="851" spans="1:17" ht="20.100000000000001" customHeight="1">
      <c r="A851" s="76"/>
      <c r="B851" s="76"/>
      <c r="C851" s="76"/>
      <c r="D851" s="368" t="s">
        <v>325</v>
      </c>
      <c r="E851" s="76"/>
      <c r="F851" s="76"/>
      <c r="G851" s="76"/>
      <c r="H851" s="370"/>
      <c r="I851" s="370" t="s">
        <v>645</v>
      </c>
      <c r="J851" s="76"/>
      <c r="K851" s="76"/>
      <c r="L851" s="368"/>
      <c r="M851" s="76"/>
      <c r="N851" s="76"/>
      <c r="O851" s="76"/>
      <c r="P851" s="76"/>
      <c r="Q851" s="76"/>
    </row>
    <row r="852" spans="1:17" ht="20.100000000000001" customHeight="1">
      <c r="A852" s="76"/>
      <c r="B852" s="76"/>
      <c r="C852" s="76"/>
      <c r="D852" s="368" t="s">
        <v>637</v>
      </c>
      <c r="E852" s="76"/>
      <c r="F852" s="76"/>
      <c r="G852" s="76"/>
      <c r="H852" s="369" t="s">
        <v>646</v>
      </c>
      <c r="I852" s="368"/>
      <c r="J852" s="76"/>
      <c r="K852" s="76"/>
      <c r="L852" s="76"/>
      <c r="M852" s="76"/>
      <c r="N852" s="76"/>
      <c r="O852" s="76"/>
      <c r="P852" s="76"/>
      <c r="Q852" s="76"/>
    </row>
    <row r="853" spans="1:17" ht="20.100000000000001" customHeight="1">
      <c r="A853" s="76"/>
      <c r="B853" s="76"/>
      <c r="C853" s="76"/>
      <c r="D853" s="368"/>
      <c r="E853" s="76"/>
      <c r="F853" s="76"/>
      <c r="G853" s="76"/>
      <c r="H853" s="370"/>
      <c r="I853" s="370" t="s">
        <v>647</v>
      </c>
      <c r="J853" s="76"/>
      <c r="K853" s="76"/>
      <c r="L853" s="368"/>
      <c r="M853" s="76"/>
      <c r="N853" s="76"/>
      <c r="O853" s="76"/>
      <c r="P853" s="76"/>
      <c r="Q853" s="76"/>
    </row>
    <row r="854" spans="1:17" ht="20.100000000000001" customHeight="1">
      <c r="A854" s="76"/>
      <c r="B854" s="76"/>
      <c r="C854" s="76"/>
      <c r="D854" s="368" t="s">
        <v>648</v>
      </c>
      <c r="E854" s="76"/>
      <c r="F854" s="76"/>
      <c r="G854" s="76"/>
      <c r="H854" s="370"/>
      <c r="I854" s="370" t="s">
        <v>649</v>
      </c>
      <c r="J854" s="76"/>
      <c r="K854" s="76"/>
      <c r="L854" s="76"/>
      <c r="M854" s="76"/>
      <c r="N854" s="76"/>
      <c r="O854" s="76"/>
      <c r="P854" s="76"/>
      <c r="Q854" s="76"/>
    </row>
    <row r="855" spans="1:17" ht="20.100000000000001" customHeight="1">
      <c r="A855" s="76"/>
      <c r="B855" s="76"/>
      <c r="C855" s="76"/>
      <c r="D855" s="368" t="s">
        <v>322</v>
      </c>
      <c r="E855" s="76"/>
      <c r="F855" s="76"/>
      <c r="G855" s="76"/>
      <c r="H855" s="370"/>
      <c r="I855" s="370" t="s">
        <v>650</v>
      </c>
      <c r="J855" s="76"/>
      <c r="K855" s="76"/>
      <c r="L855" s="76"/>
      <c r="M855" s="76"/>
      <c r="N855" s="76"/>
      <c r="O855" s="76"/>
      <c r="P855" s="76"/>
      <c r="Q855" s="76"/>
    </row>
    <row r="856" spans="1:17" ht="20.100000000000001" customHeight="1">
      <c r="A856" s="76"/>
      <c r="B856" s="76"/>
      <c r="C856" s="76"/>
      <c r="D856" s="368" t="s">
        <v>323</v>
      </c>
      <c r="E856" s="76"/>
      <c r="F856" s="76"/>
      <c r="G856" s="76"/>
      <c r="H856" s="370"/>
      <c r="I856" s="370" t="s">
        <v>651</v>
      </c>
      <c r="J856" s="76"/>
      <c r="K856" s="76"/>
      <c r="L856" s="76"/>
      <c r="M856" s="76"/>
      <c r="N856" s="76"/>
      <c r="O856" s="76"/>
      <c r="P856" s="76"/>
      <c r="Q856" s="76"/>
    </row>
    <row r="857" spans="1:17" ht="20.100000000000001" customHeight="1">
      <c r="A857" s="76"/>
      <c r="B857" s="76"/>
      <c r="C857" s="76"/>
      <c r="D857" s="368" t="s">
        <v>316</v>
      </c>
      <c r="E857" s="76"/>
      <c r="F857" s="76"/>
      <c r="G857" s="76"/>
      <c r="H857" s="76"/>
      <c r="I857" s="76"/>
      <c r="J857" s="76"/>
      <c r="K857" s="76"/>
      <c r="L857" s="76"/>
      <c r="M857" s="76"/>
      <c r="N857" s="76"/>
      <c r="O857" s="76"/>
      <c r="P857" s="76"/>
      <c r="Q857" s="76"/>
    </row>
    <row r="858" spans="1:17" ht="20.100000000000001" customHeight="1">
      <c r="A858" s="76"/>
      <c r="B858" s="76"/>
      <c r="C858" s="76"/>
      <c r="D858" s="371" t="s">
        <v>774</v>
      </c>
      <c r="E858" s="371"/>
      <c r="F858" s="76"/>
      <c r="G858" s="76"/>
      <c r="H858" s="76"/>
      <c r="I858" s="76"/>
      <c r="J858" s="76"/>
      <c r="K858" s="76"/>
      <c r="L858" s="76"/>
      <c r="M858" s="76"/>
      <c r="N858" s="76"/>
      <c r="O858" s="76"/>
      <c r="P858" s="76"/>
      <c r="Q858" s="76"/>
    </row>
    <row r="859" spans="1:17" ht="20.100000000000001" customHeight="1">
      <c r="A859" s="76"/>
      <c r="B859" s="76"/>
      <c r="C859" s="76"/>
      <c r="D859" s="368" t="s">
        <v>325</v>
      </c>
      <c r="E859" s="76"/>
      <c r="F859" s="76"/>
      <c r="G859" s="76"/>
      <c r="H859" s="76"/>
      <c r="I859" s="76"/>
      <c r="J859" s="76"/>
      <c r="K859" s="76"/>
      <c r="L859" s="76"/>
      <c r="M859" s="76"/>
      <c r="N859" s="76"/>
      <c r="O859" s="76"/>
      <c r="P859" s="76"/>
      <c r="Q859" s="76"/>
    </row>
    <row r="860" spans="1:17" ht="20.100000000000001" customHeight="1">
      <c r="A860" s="76"/>
      <c r="B860" s="76"/>
      <c r="C860" s="76"/>
      <c r="D860" s="368" t="s">
        <v>637</v>
      </c>
      <c r="E860" s="76"/>
      <c r="F860" s="76"/>
      <c r="G860" s="76"/>
      <c r="H860" s="76"/>
      <c r="I860" s="76"/>
      <c r="J860" s="76"/>
      <c r="K860" s="76"/>
      <c r="L860" s="76"/>
      <c r="M860" s="76"/>
      <c r="N860" s="76"/>
      <c r="O860" s="76"/>
      <c r="P860" s="76"/>
      <c r="Q860" s="76"/>
    </row>
    <row r="861" spans="1:17" ht="20.100000000000001" customHeight="1">
      <c r="A861" s="76"/>
      <c r="B861" s="76"/>
      <c r="C861" s="76"/>
      <c r="D861" s="368"/>
      <c r="E861" s="76"/>
      <c r="F861" s="76"/>
      <c r="G861" s="76"/>
      <c r="H861" s="76"/>
      <c r="I861" s="76"/>
      <c r="J861" s="76"/>
      <c r="K861" s="76"/>
      <c r="L861" s="76"/>
      <c r="M861" s="76"/>
      <c r="N861" s="76"/>
      <c r="O861" s="76"/>
      <c r="P861" s="76"/>
      <c r="Q861" s="76"/>
    </row>
    <row r="862" spans="1:17" ht="20.100000000000001" customHeight="1">
      <c r="A862" s="76"/>
      <c r="B862" s="76"/>
      <c r="C862" s="76"/>
      <c r="D862" s="368" t="s">
        <v>652</v>
      </c>
      <c r="E862" s="76"/>
      <c r="F862" s="76"/>
      <c r="G862" s="76"/>
      <c r="H862" s="76"/>
      <c r="I862" s="76"/>
      <c r="J862" s="76"/>
      <c r="K862" s="76"/>
      <c r="L862" s="76"/>
      <c r="M862" s="76"/>
      <c r="N862" s="76"/>
      <c r="O862" s="76"/>
      <c r="P862" s="76"/>
      <c r="Q862" s="76"/>
    </row>
    <row r="863" spans="1:17" ht="20.100000000000001" customHeight="1">
      <c r="A863" s="76"/>
      <c r="B863" s="76"/>
      <c r="C863" s="76"/>
      <c r="D863" s="368" t="s">
        <v>322</v>
      </c>
      <c r="E863" s="76"/>
      <c r="F863" s="76"/>
      <c r="G863" s="76"/>
      <c r="H863" s="76"/>
      <c r="I863" s="76"/>
      <c r="J863" s="76"/>
      <c r="K863" s="76"/>
      <c r="L863" s="76"/>
      <c r="M863" s="76"/>
      <c r="N863" s="76"/>
      <c r="O863" s="76"/>
      <c r="P863" s="76"/>
      <c r="Q863" s="76"/>
    </row>
    <row r="864" spans="1:17" ht="20.100000000000001" customHeight="1">
      <c r="A864" s="76"/>
      <c r="B864" s="76"/>
      <c r="C864" s="76"/>
      <c r="D864" s="368" t="s">
        <v>323</v>
      </c>
      <c r="E864" s="76"/>
      <c r="F864" s="76"/>
      <c r="G864" s="76"/>
      <c r="H864" s="76"/>
      <c r="I864" s="76"/>
      <c r="J864" s="76"/>
      <c r="K864" s="76"/>
      <c r="L864" s="76"/>
      <c r="M864" s="76"/>
      <c r="N864" s="76"/>
      <c r="O864" s="76"/>
      <c r="P864" s="76"/>
      <c r="Q864" s="76"/>
    </row>
    <row r="865" spans="1:17" ht="20.100000000000001" customHeight="1">
      <c r="A865" s="76"/>
      <c r="B865" s="76"/>
      <c r="C865" s="76"/>
      <c r="D865" s="368" t="s">
        <v>316</v>
      </c>
      <c r="E865" s="76"/>
      <c r="F865" s="76"/>
      <c r="G865" s="76"/>
      <c r="H865" s="76"/>
      <c r="I865" s="76"/>
      <c r="J865" s="76"/>
      <c r="K865" s="76"/>
      <c r="L865" s="76"/>
      <c r="M865" s="76"/>
      <c r="N865" s="76"/>
      <c r="O865" s="76"/>
      <c r="P865" s="76"/>
      <c r="Q865" s="76"/>
    </row>
    <row r="866" spans="1:17" ht="20.100000000000001" customHeight="1">
      <c r="A866" s="76"/>
      <c r="B866" s="76"/>
      <c r="C866" s="76"/>
      <c r="D866" s="368" t="s">
        <v>325</v>
      </c>
      <c r="E866" s="76"/>
      <c r="F866" s="76"/>
      <c r="G866" s="76"/>
      <c r="H866" s="76"/>
      <c r="I866" s="76"/>
      <c r="J866" s="76"/>
      <c r="K866" s="76"/>
      <c r="L866" s="76"/>
      <c r="M866" s="76"/>
      <c r="N866" s="76"/>
      <c r="O866" s="76"/>
      <c r="P866" s="76"/>
      <c r="Q866" s="76"/>
    </row>
    <row r="867" spans="1:17" ht="20.100000000000001" customHeight="1">
      <c r="A867" s="76"/>
      <c r="B867" s="76"/>
      <c r="C867" s="76"/>
      <c r="D867" s="368" t="s">
        <v>637</v>
      </c>
      <c r="E867" s="76"/>
      <c r="F867" s="76"/>
      <c r="G867" s="76"/>
      <c r="H867" s="76"/>
      <c r="I867" s="76"/>
      <c r="J867" s="76"/>
      <c r="K867" s="76"/>
      <c r="L867" s="76"/>
      <c r="M867" s="76"/>
      <c r="N867" s="76"/>
      <c r="O867" s="76"/>
      <c r="P867" s="76"/>
      <c r="Q867" s="76"/>
    </row>
    <row r="868" spans="1:17" ht="20.100000000000001" customHeight="1">
      <c r="A868" s="76"/>
      <c r="B868" s="76"/>
      <c r="C868" s="76"/>
      <c r="D868" s="368"/>
      <c r="E868" s="76"/>
      <c r="F868" s="76"/>
      <c r="G868" s="76"/>
      <c r="H868" s="76"/>
      <c r="I868" s="76"/>
      <c r="J868" s="76"/>
      <c r="K868" s="76"/>
      <c r="L868" s="76"/>
      <c r="M868" s="76"/>
      <c r="N868" s="76"/>
      <c r="O868" s="76"/>
      <c r="P868" s="76"/>
      <c r="Q868" s="76"/>
    </row>
    <row r="869" spans="1:17" s="1" customFormat="1">
      <c r="A869" s="2"/>
      <c r="B869" s="9"/>
      <c r="C869" s="9"/>
      <c r="D869" s="9"/>
      <c r="E869" s="9"/>
      <c r="F869" s="9"/>
      <c r="G869" s="9"/>
      <c r="H869" s="9"/>
      <c r="I869" s="9"/>
      <c r="J869" s="9"/>
      <c r="K869" s="9"/>
      <c r="L869" s="9"/>
      <c r="M869" s="9"/>
      <c r="N869" s="9"/>
      <c r="O869" s="9"/>
      <c r="P869" s="9"/>
      <c r="Q869" s="9"/>
    </row>
    <row r="870" spans="1:17" s="1" customFormat="1" ht="18">
      <c r="A870" s="76"/>
      <c r="B870" s="90"/>
      <c r="C870" s="920" t="s">
        <v>1252</v>
      </c>
      <c r="D870" s="90"/>
      <c r="E870" s="90"/>
      <c r="F870" s="90"/>
      <c r="G870" s="90"/>
      <c r="H870" s="90"/>
      <c r="I870" s="90"/>
      <c r="J870" s="90"/>
      <c r="K870" s="90"/>
      <c r="L870" s="90"/>
      <c r="M870" s="90"/>
      <c r="N870" s="90"/>
      <c r="O870" s="90"/>
      <c r="P870" s="90"/>
      <c r="Q870" s="90"/>
    </row>
    <row r="871" spans="1:17" s="1" customFormat="1">
      <c r="A871" s="76"/>
      <c r="B871" s="90"/>
      <c r="C871" s="90"/>
      <c r="D871" s="90"/>
      <c r="E871" s="90"/>
      <c r="F871" s="90"/>
      <c r="G871" s="90"/>
      <c r="H871" s="90"/>
      <c r="I871" s="90"/>
      <c r="J871" s="90"/>
      <c r="K871" s="90"/>
      <c r="L871" s="90"/>
      <c r="M871" s="76"/>
      <c r="N871" s="76"/>
      <c r="O871" s="76"/>
      <c r="P871" s="76"/>
      <c r="Q871" s="76"/>
    </row>
    <row r="872" spans="1:17" ht="18">
      <c r="A872" s="77"/>
      <c r="B872" s="77"/>
      <c r="C872" s="920" t="s">
        <v>1253</v>
      </c>
      <c r="D872" s="77"/>
      <c r="E872" s="77"/>
      <c r="F872" s="77"/>
      <c r="G872" s="77"/>
      <c r="H872" s="77"/>
      <c r="I872" s="77"/>
      <c r="J872" s="77"/>
      <c r="K872" s="77"/>
      <c r="L872" s="77"/>
      <c r="M872" s="77"/>
      <c r="N872" s="77"/>
      <c r="O872" s="77"/>
      <c r="P872" s="77"/>
      <c r="Q872" s="77"/>
    </row>
    <row r="873" spans="1:17">
      <c r="A873" s="77"/>
      <c r="B873" s="77"/>
      <c r="C873" s="77"/>
      <c r="D873" s="77"/>
      <c r="E873" s="77"/>
      <c r="F873" s="77"/>
      <c r="G873" s="77"/>
      <c r="H873" s="77"/>
      <c r="I873" s="77"/>
      <c r="J873" s="77"/>
      <c r="K873" s="77"/>
      <c r="L873" s="77"/>
      <c r="M873" s="77"/>
      <c r="N873" s="77"/>
      <c r="O873" s="77"/>
      <c r="P873" s="77"/>
      <c r="Q873" s="77"/>
    </row>
    <row r="874" spans="1:17">
      <c r="A874" s="428"/>
      <c r="B874" s="429"/>
      <c r="C874" s="430"/>
      <c r="D874" s="430"/>
      <c r="E874" s="430"/>
      <c r="F874" s="430"/>
      <c r="G874" s="430"/>
      <c r="H874" s="430"/>
      <c r="I874" s="430"/>
      <c r="J874" s="429"/>
      <c r="K874" s="429"/>
      <c r="L874" s="429"/>
      <c r="M874" s="428"/>
      <c r="N874" s="428"/>
      <c r="O874" s="428"/>
      <c r="P874" s="428"/>
      <c r="Q874" s="428"/>
    </row>
    <row r="876" spans="1:17" ht="20.100000000000001" customHeight="1">
      <c r="A876" s="76"/>
      <c r="B876" s="76"/>
      <c r="M876" s="76"/>
      <c r="N876" s="76"/>
      <c r="O876" s="76"/>
      <c r="P876" s="76"/>
      <c r="Q876" s="76"/>
    </row>
    <row r="877" spans="1:17" ht="20.100000000000001" customHeight="1">
      <c r="A877" s="76"/>
      <c r="B877" s="76"/>
      <c r="M877" s="76"/>
      <c r="N877" s="76"/>
      <c r="O877" s="76"/>
      <c r="P877" s="76"/>
      <c r="Q877" s="76"/>
    </row>
    <row r="878" spans="1:17" ht="20.100000000000001" customHeight="1">
      <c r="A878" s="76"/>
      <c r="B878" s="76"/>
      <c r="M878" s="76"/>
      <c r="N878" s="76"/>
      <c r="O878" s="76"/>
      <c r="P878" s="76"/>
      <c r="Q878" s="76"/>
    </row>
    <row r="879" spans="1:17" ht="20.100000000000001" customHeight="1">
      <c r="A879" s="76"/>
      <c r="B879" s="76"/>
      <c r="M879" s="76"/>
      <c r="N879" s="76"/>
      <c r="O879" s="76"/>
      <c r="P879" s="76"/>
      <c r="Q879" s="76"/>
    </row>
    <row r="880" spans="1:17" ht="20.100000000000001" customHeight="1">
      <c r="A880" s="76"/>
      <c r="B880" s="76"/>
      <c r="M880" s="76"/>
      <c r="N880" s="76"/>
      <c r="O880" s="76"/>
      <c r="P880" s="76"/>
      <c r="Q880" s="76"/>
    </row>
    <row r="881" spans="1:17" ht="20.100000000000001" customHeight="1">
      <c r="A881" s="76"/>
      <c r="B881" s="76"/>
      <c r="M881" s="76"/>
      <c r="N881" s="76"/>
      <c r="O881" s="76"/>
      <c r="P881" s="76"/>
      <c r="Q881" s="76"/>
    </row>
    <row r="882" spans="1:17" ht="20.100000000000001" customHeight="1">
      <c r="A882" s="76"/>
      <c r="B882" s="76"/>
      <c r="M882" s="76"/>
      <c r="N882" s="76"/>
      <c r="O882" s="76"/>
      <c r="P882" s="76"/>
      <c r="Q882" s="76"/>
    </row>
    <row r="883" spans="1:17" ht="20.100000000000001" customHeight="1">
      <c r="A883" s="76"/>
      <c r="B883" s="76"/>
      <c r="M883" s="76"/>
      <c r="N883" s="76"/>
      <c r="O883" s="76"/>
      <c r="P883" s="76"/>
      <c r="Q883" s="76"/>
    </row>
    <row r="884" spans="1:17" ht="20.100000000000001" customHeight="1">
      <c r="A884" s="76"/>
      <c r="B884" s="76"/>
      <c r="M884" s="76"/>
      <c r="N884" s="76"/>
      <c r="O884" s="76"/>
      <c r="P884" s="76"/>
      <c r="Q884" s="76"/>
    </row>
    <row r="885" spans="1:17" ht="20.100000000000001" customHeight="1">
      <c r="A885" s="76"/>
      <c r="B885" s="76"/>
      <c r="M885" s="76"/>
      <c r="N885" s="76"/>
      <c r="O885" s="76"/>
      <c r="P885" s="76"/>
      <c r="Q885" s="76"/>
    </row>
    <row r="886" spans="1:17">
      <c r="A886" s="76"/>
      <c r="B886" s="90"/>
      <c r="M886" s="76"/>
      <c r="N886" s="76"/>
      <c r="O886" s="76"/>
      <c r="P886" s="76"/>
      <c r="Q886" s="76"/>
    </row>
    <row r="887" spans="1:17">
      <c r="A887" s="76"/>
      <c r="B887" s="90"/>
      <c r="M887" s="76"/>
      <c r="N887" s="76"/>
      <c r="O887" s="76"/>
      <c r="P887" s="76"/>
      <c r="Q887" s="76"/>
    </row>
    <row r="888" spans="1:17">
      <c r="A888" s="76"/>
      <c r="B888" s="90"/>
      <c r="M888" s="76"/>
      <c r="N888" s="76"/>
      <c r="O888" s="76"/>
      <c r="P888" s="76"/>
      <c r="Q888" s="76"/>
    </row>
    <row r="889" spans="1:17">
      <c r="A889" s="76"/>
      <c r="B889" s="90"/>
      <c r="M889" s="76"/>
      <c r="N889" s="76"/>
      <c r="O889" s="76"/>
      <c r="P889" s="76"/>
      <c r="Q889" s="76"/>
    </row>
  </sheetData>
  <mergeCells count="584">
    <mergeCell ref="B821:N821"/>
    <mergeCell ref="A825:Q826"/>
    <mergeCell ref="F815:G815"/>
    <mergeCell ref="I815:J815"/>
    <mergeCell ref="L815:M815"/>
    <mergeCell ref="B817:N818"/>
    <mergeCell ref="C819:N819"/>
    <mergeCell ref="C820:N820"/>
    <mergeCell ref="A789:A821"/>
    <mergeCell ref="B789:N789"/>
    <mergeCell ref="B790:N793"/>
    <mergeCell ref="B794:N794"/>
    <mergeCell ref="L795:M795"/>
    <mergeCell ref="L796:M797"/>
    <mergeCell ref="B803:N803"/>
    <mergeCell ref="L804:M804"/>
    <mergeCell ref="L805:M805"/>
    <mergeCell ref="C815:D815"/>
    <mergeCell ref="A787:A788"/>
    <mergeCell ref="B787:M788"/>
    <mergeCell ref="N787:N788"/>
    <mergeCell ref="L767:M767"/>
    <mergeCell ref="C779:D779"/>
    <mergeCell ref="F779:G779"/>
    <mergeCell ref="I779:J779"/>
    <mergeCell ref="L779:M779"/>
    <mergeCell ref="B781:N782"/>
    <mergeCell ref="B744:N744"/>
    <mergeCell ref="J748:L748"/>
    <mergeCell ref="A758:A759"/>
    <mergeCell ref="B758:M759"/>
    <mergeCell ref="N758:N759"/>
    <mergeCell ref="A760:A785"/>
    <mergeCell ref="B760:N760"/>
    <mergeCell ref="B761:N764"/>
    <mergeCell ref="B765:N765"/>
    <mergeCell ref="L766:M766"/>
    <mergeCell ref="C783:N783"/>
    <mergeCell ref="C784:N784"/>
    <mergeCell ref="B785:N785"/>
    <mergeCell ref="C732:D732"/>
    <mergeCell ref="E732:F732"/>
    <mergeCell ref="C733:D733"/>
    <mergeCell ref="E733:F733"/>
    <mergeCell ref="C736:M738"/>
    <mergeCell ref="B742:N742"/>
    <mergeCell ref="C729:D729"/>
    <mergeCell ref="E729:F729"/>
    <mergeCell ref="C730:D730"/>
    <mergeCell ref="E730:F730"/>
    <mergeCell ref="C731:D731"/>
    <mergeCell ref="E731:F731"/>
    <mergeCell ref="C726:D726"/>
    <mergeCell ref="E726:F726"/>
    <mergeCell ref="C727:D727"/>
    <mergeCell ref="E727:F727"/>
    <mergeCell ref="C728:D728"/>
    <mergeCell ref="E728:F728"/>
    <mergeCell ref="C723:D723"/>
    <mergeCell ref="E723:F723"/>
    <mergeCell ref="C724:D724"/>
    <mergeCell ref="E724:F724"/>
    <mergeCell ref="C725:D725"/>
    <mergeCell ref="E725:F725"/>
    <mergeCell ref="C719:D720"/>
    <mergeCell ref="E719:F720"/>
    <mergeCell ref="G719:G720"/>
    <mergeCell ref="H719:M720"/>
    <mergeCell ref="C721:M721"/>
    <mergeCell ref="C722:D722"/>
    <mergeCell ref="E722:F722"/>
    <mergeCell ref="C713:D713"/>
    <mergeCell ref="E713:F713"/>
    <mergeCell ref="G713:I713"/>
    <mergeCell ref="C717:D718"/>
    <mergeCell ref="E717:F718"/>
    <mergeCell ref="G717:G718"/>
    <mergeCell ref="H717:M717"/>
    <mergeCell ref="C710:D711"/>
    <mergeCell ref="E710:F711"/>
    <mergeCell ref="G710:I711"/>
    <mergeCell ref="M710:M711"/>
    <mergeCell ref="C712:D712"/>
    <mergeCell ref="E712:F712"/>
    <mergeCell ref="G712:I712"/>
    <mergeCell ref="C705:D705"/>
    <mergeCell ref="E705:F705"/>
    <mergeCell ref="C706:D706"/>
    <mergeCell ref="E706:F706"/>
    <mergeCell ref="C708:M708"/>
    <mergeCell ref="E709:M709"/>
    <mergeCell ref="F684:F685"/>
    <mergeCell ref="G684:G685"/>
    <mergeCell ref="H684:H685"/>
    <mergeCell ref="C699:M699"/>
    <mergeCell ref="C700:M700"/>
    <mergeCell ref="E701:M701"/>
    <mergeCell ref="C702:M702"/>
    <mergeCell ref="C703:D704"/>
    <mergeCell ref="E703:F704"/>
    <mergeCell ref="K687:L688"/>
    <mergeCell ref="C689:C690"/>
    <mergeCell ref="D689:D690"/>
    <mergeCell ref="E689:F690"/>
    <mergeCell ref="G689:G690"/>
    <mergeCell ref="H689:H690"/>
    <mergeCell ref="J689:J690"/>
    <mergeCell ref="K689:L690"/>
    <mergeCell ref="C687:C688"/>
    <mergeCell ref="D687:D688"/>
    <mergeCell ref="E687:F688"/>
    <mergeCell ref="G687:G688"/>
    <mergeCell ref="H687:H688"/>
    <mergeCell ref="I687:J688"/>
    <mergeCell ref="D662:F662"/>
    <mergeCell ref="D664:F664"/>
    <mergeCell ref="D666:F666"/>
    <mergeCell ref="C671:L671"/>
    <mergeCell ref="C673:L676"/>
    <mergeCell ref="C677:L680"/>
    <mergeCell ref="I684:I685"/>
    <mergeCell ref="J684:J685"/>
    <mergeCell ref="C649:C651"/>
    <mergeCell ref="D650:F650"/>
    <mergeCell ref="D651:F651"/>
    <mergeCell ref="C653:C658"/>
    <mergeCell ref="D654:F654"/>
    <mergeCell ref="D655:F655"/>
    <mergeCell ref="D656:F656"/>
    <mergeCell ref="D657:F657"/>
    <mergeCell ref="D658:F658"/>
    <mergeCell ref="C681:F682"/>
    <mergeCell ref="G681:H682"/>
    <mergeCell ref="I681:I682"/>
    <mergeCell ref="J681:K682"/>
    <mergeCell ref="L681:L682"/>
    <mergeCell ref="C684:D685"/>
    <mergeCell ref="E684:E685"/>
    <mergeCell ref="C639:E639"/>
    <mergeCell ref="C643:L643"/>
    <mergeCell ref="C644:L644"/>
    <mergeCell ref="C645:L645"/>
    <mergeCell ref="C646:L646"/>
    <mergeCell ref="C647:L647"/>
    <mergeCell ref="C637:E637"/>
    <mergeCell ref="H637:I637"/>
    <mergeCell ref="K637:L637"/>
    <mergeCell ref="C638:E638"/>
    <mergeCell ref="H638:I638"/>
    <mergeCell ref="K638:L638"/>
    <mergeCell ref="C635:E635"/>
    <mergeCell ref="H635:I635"/>
    <mergeCell ref="K635:L635"/>
    <mergeCell ref="C636:E636"/>
    <mergeCell ref="H636:I636"/>
    <mergeCell ref="K636:L636"/>
    <mergeCell ref="C633:E633"/>
    <mergeCell ref="H633:I633"/>
    <mergeCell ref="K633:L633"/>
    <mergeCell ref="C634:E634"/>
    <mergeCell ref="H634:I634"/>
    <mergeCell ref="K634:L634"/>
    <mergeCell ref="C631:E631"/>
    <mergeCell ref="H631:I631"/>
    <mergeCell ref="K631:L631"/>
    <mergeCell ref="C632:E632"/>
    <mergeCell ref="H632:I632"/>
    <mergeCell ref="K632:L632"/>
    <mergeCell ref="B608:F608"/>
    <mergeCell ref="B612:G612"/>
    <mergeCell ref="B613:G613"/>
    <mergeCell ref="B619:F619"/>
    <mergeCell ref="B623:E623"/>
    <mergeCell ref="C630:L630"/>
    <mergeCell ref="G576:H576"/>
    <mergeCell ref="G577:H577"/>
    <mergeCell ref="G581:H581"/>
    <mergeCell ref="G582:H582"/>
    <mergeCell ref="B599:G599"/>
    <mergeCell ref="B605:E605"/>
    <mergeCell ref="M564:N564"/>
    <mergeCell ref="G565:H566"/>
    <mergeCell ref="M565:N565"/>
    <mergeCell ref="M567:N567"/>
    <mergeCell ref="M572:N572"/>
    <mergeCell ref="G574:H575"/>
    <mergeCell ref="B526:J526"/>
    <mergeCell ref="B539:G539"/>
    <mergeCell ref="I539:N539"/>
    <mergeCell ref="J547:N547"/>
    <mergeCell ref="M557:N557"/>
    <mergeCell ref="G558:H559"/>
    <mergeCell ref="M558:N558"/>
    <mergeCell ref="B495:N495"/>
    <mergeCell ref="A496:A512"/>
    <mergeCell ref="B496:N497"/>
    <mergeCell ref="B498:N499"/>
    <mergeCell ref="B500:N500"/>
    <mergeCell ref="B502:C502"/>
    <mergeCell ref="G502:H502"/>
    <mergeCell ref="K502:L502"/>
    <mergeCell ref="B511:N512"/>
    <mergeCell ref="B464:E464"/>
    <mergeCell ref="B466:Q467"/>
    <mergeCell ref="B469:N469"/>
    <mergeCell ref="A470:A493"/>
    <mergeCell ref="B470:N471"/>
    <mergeCell ref="B472:N473"/>
    <mergeCell ref="C483:M483"/>
    <mergeCell ref="H484:M484"/>
    <mergeCell ref="D485:E485"/>
    <mergeCell ref="B492:N493"/>
    <mergeCell ref="B460:B461"/>
    <mergeCell ref="C460:C461"/>
    <mergeCell ref="D460:D461"/>
    <mergeCell ref="E460:E461"/>
    <mergeCell ref="H460:N460"/>
    <mergeCell ref="H461:H462"/>
    <mergeCell ref="I461:I462"/>
    <mergeCell ref="J461:J462"/>
    <mergeCell ref="K461:K462"/>
    <mergeCell ref="L461:L462"/>
    <mergeCell ref="M461:M462"/>
    <mergeCell ref="N461:N462"/>
    <mergeCell ref="B462:B463"/>
    <mergeCell ref="C462:C463"/>
    <mergeCell ref="D462:D463"/>
    <mergeCell ref="E462:E463"/>
    <mergeCell ref="H463:N463"/>
    <mergeCell ref="N456:N457"/>
    <mergeCell ref="B457:B458"/>
    <mergeCell ref="C457:C458"/>
    <mergeCell ref="D457:D458"/>
    <mergeCell ref="E457:E458"/>
    <mergeCell ref="H458:H459"/>
    <mergeCell ref="I458:I459"/>
    <mergeCell ref="J458:J459"/>
    <mergeCell ref="K458:K459"/>
    <mergeCell ref="L458:L459"/>
    <mergeCell ref="H456:H457"/>
    <mergeCell ref="I456:I457"/>
    <mergeCell ref="J456:J457"/>
    <mergeCell ref="K456:K457"/>
    <mergeCell ref="L456:L457"/>
    <mergeCell ref="M456:M457"/>
    <mergeCell ref="M458:M459"/>
    <mergeCell ref="N458:N459"/>
    <mergeCell ref="B449:B450"/>
    <mergeCell ref="C449:G450"/>
    <mergeCell ref="B451:B452"/>
    <mergeCell ref="C451:G452"/>
    <mergeCell ref="B455:C456"/>
    <mergeCell ref="D455:D456"/>
    <mergeCell ref="E455:E456"/>
    <mergeCell ref="C444:G444"/>
    <mergeCell ref="I444:J444"/>
    <mergeCell ref="C445:G445"/>
    <mergeCell ref="C446:G446"/>
    <mergeCell ref="C447:G447"/>
    <mergeCell ref="C448:G448"/>
    <mergeCell ref="B440:G441"/>
    <mergeCell ref="I440:J440"/>
    <mergeCell ref="I441:J441"/>
    <mergeCell ref="C442:G442"/>
    <mergeCell ref="I442:J442"/>
    <mergeCell ref="C443:G443"/>
    <mergeCell ref="I443:J443"/>
    <mergeCell ref="F425:I425"/>
    <mergeCell ref="F426:I426"/>
    <mergeCell ref="K426:N426"/>
    <mergeCell ref="K429:M429"/>
    <mergeCell ref="B438:G439"/>
    <mergeCell ref="I438:J439"/>
    <mergeCell ref="K438:L439"/>
    <mergeCell ref="M438:M439"/>
    <mergeCell ref="N438:N439"/>
    <mergeCell ref="F416:I417"/>
    <mergeCell ref="K416:N417"/>
    <mergeCell ref="K418:N418"/>
    <mergeCell ref="F419:I419"/>
    <mergeCell ref="K419:N419"/>
    <mergeCell ref="K420:K421"/>
    <mergeCell ref="L420:L421"/>
    <mergeCell ref="M420:M421"/>
    <mergeCell ref="N420:N421"/>
    <mergeCell ref="B406:C406"/>
    <mergeCell ref="F406:G406"/>
    <mergeCell ref="I406:J406"/>
    <mergeCell ref="M406:N406"/>
    <mergeCell ref="B407:B411"/>
    <mergeCell ref="C407:C411"/>
    <mergeCell ref="I407:I411"/>
    <mergeCell ref="J407:J411"/>
    <mergeCell ref="J379:J380"/>
    <mergeCell ref="B385:J387"/>
    <mergeCell ref="B388:J389"/>
    <mergeCell ref="B397:J398"/>
    <mergeCell ref="B405:G405"/>
    <mergeCell ref="I405:N405"/>
    <mergeCell ref="B371:J372"/>
    <mergeCell ref="B375:J376"/>
    <mergeCell ref="B377:J378"/>
    <mergeCell ref="B379:C380"/>
    <mergeCell ref="D379:D380"/>
    <mergeCell ref="E379:E380"/>
    <mergeCell ref="F379:F380"/>
    <mergeCell ref="G379:G380"/>
    <mergeCell ref="H379:H380"/>
    <mergeCell ref="I379:I380"/>
    <mergeCell ref="C351:M353"/>
    <mergeCell ref="C359:M360"/>
    <mergeCell ref="C366:M367"/>
    <mergeCell ref="B369:J369"/>
    <mergeCell ref="B370:J370"/>
    <mergeCell ref="I338:I339"/>
    <mergeCell ref="L338:L339"/>
    <mergeCell ref="M338:M339"/>
    <mergeCell ref="D340:I340"/>
    <mergeCell ref="J345:K346"/>
    <mergeCell ref="L345:M346"/>
    <mergeCell ref="D336:M336"/>
    <mergeCell ref="C337:L337"/>
    <mergeCell ref="C338:C339"/>
    <mergeCell ref="D338:D339"/>
    <mergeCell ref="E338:E339"/>
    <mergeCell ref="F338:F339"/>
    <mergeCell ref="G338:G339"/>
    <mergeCell ref="H338:H339"/>
    <mergeCell ref="D350:M350"/>
    <mergeCell ref="I327:I329"/>
    <mergeCell ref="L327:L329"/>
    <mergeCell ref="M327:M329"/>
    <mergeCell ref="C331:C332"/>
    <mergeCell ref="D331:D332"/>
    <mergeCell ref="E331:E332"/>
    <mergeCell ref="F331:F332"/>
    <mergeCell ref="G331:G332"/>
    <mergeCell ref="H331:H332"/>
    <mergeCell ref="I331:I332"/>
    <mergeCell ref="C327:C329"/>
    <mergeCell ref="D327:D329"/>
    <mergeCell ref="E327:E329"/>
    <mergeCell ref="F327:F329"/>
    <mergeCell ref="G327:G329"/>
    <mergeCell ref="H327:H329"/>
    <mergeCell ref="L331:L332"/>
    <mergeCell ref="M331:M332"/>
    <mergeCell ref="B316:K317"/>
    <mergeCell ref="B319:N321"/>
    <mergeCell ref="C322:M322"/>
    <mergeCell ref="C323:M323"/>
    <mergeCell ref="C324:M325"/>
    <mergeCell ref="D326:M326"/>
    <mergeCell ref="B314:C314"/>
    <mergeCell ref="E314:F314"/>
    <mergeCell ref="H314:I314"/>
    <mergeCell ref="B315:C315"/>
    <mergeCell ref="E315:F315"/>
    <mergeCell ref="H315:I315"/>
    <mergeCell ref="B308:K308"/>
    <mergeCell ref="C309:K309"/>
    <mergeCell ref="B310:B311"/>
    <mergeCell ref="C310:K311"/>
    <mergeCell ref="B312:K312"/>
    <mergeCell ref="B313:E313"/>
    <mergeCell ref="B305:K305"/>
    <mergeCell ref="B306:B307"/>
    <mergeCell ref="C306:D307"/>
    <mergeCell ref="E306:F307"/>
    <mergeCell ref="G306:H307"/>
    <mergeCell ref="I306:J307"/>
    <mergeCell ref="K306:K307"/>
    <mergeCell ref="B302:B303"/>
    <mergeCell ref="C302:D303"/>
    <mergeCell ref="E302:F303"/>
    <mergeCell ref="G302:H303"/>
    <mergeCell ref="I302:J303"/>
    <mergeCell ref="K302:K303"/>
    <mergeCell ref="I294:M294"/>
    <mergeCell ref="I295:M296"/>
    <mergeCell ref="B298:K299"/>
    <mergeCell ref="B300:K300"/>
    <mergeCell ref="C301:D301"/>
    <mergeCell ref="E301:F301"/>
    <mergeCell ref="G301:H301"/>
    <mergeCell ref="I301:J301"/>
    <mergeCell ref="M290:M291"/>
    <mergeCell ref="B292:G292"/>
    <mergeCell ref="I292:I293"/>
    <mergeCell ref="J292:J293"/>
    <mergeCell ref="K292:K293"/>
    <mergeCell ref="L292:L293"/>
    <mergeCell ref="M292:M293"/>
    <mergeCell ref="M288:M289"/>
    <mergeCell ref="B290:B291"/>
    <mergeCell ref="C290:C291"/>
    <mergeCell ref="D290:D291"/>
    <mergeCell ref="E290:E291"/>
    <mergeCell ref="F290:G291"/>
    <mergeCell ref="I290:I291"/>
    <mergeCell ref="J290:J291"/>
    <mergeCell ref="K290:K291"/>
    <mergeCell ref="L290:L291"/>
    <mergeCell ref="B286:G287"/>
    <mergeCell ref="I286:I287"/>
    <mergeCell ref="J286:J287"/>
    <mergeCell ref="K286:K287"/>
    <mergeCell ref="L286:L287"/>
    <mergeCell ref="M286:M287"/>
    <mergeCell ref="B288:B289"/>
    <mergeCell ref="C288:C289"/>
    <mergeCell ref="D288:D289"/>
    <mergeCell ref="E288:E289"/>
    <mergeCell ref="F288:G289"/>
    <mergeCell ref="I288:I289"/>
    <mergeCell ref="J288:J289"/>
    <mergeCell ref="K288:K289"/>
    <mergeCell ref="L288:L289"/>
    <mergeCell ref="M272:M273"/>
    <mergeCell ref="N272:N273"/>
    <mergeCell ref="I276:N277"/>
    <mergeCell ref="I279:M281"/>
    <mergeCell ref="B282:F284"/>
    <mergeCell ref="I282:I283"/>
    <mergeCell ref="J282:J283"/>
    <mergeCell ref="K282:K283"/>
    <mergeCell ref="L282:L283"/>
    <mergeCell ref="M282:M283"/>
    <mergeCell ref="I284:I285"/>
    <mergeCell ref="J284:J285"/>
    <mergeCell ref="K284:K285"/>
    <mergeCell ref="L284:L285"/>
    <mergeCell ref="M284:M285"/>
    <mergeCell ref="M266:M267"/>
    <mergeCell ref="N266:N267"/>
    <mergeCell ref="B268:G270"/>
    <mergeCell ref="I268:N269"/>
    <mergeCell ref="I270:I271"/>
    <mergeCell ref="J270:J271"/>
    <mergeCell ref="K270:K271"/>
    <mergeCell ref="L270:L271"/>
    <mergeCell ref="M270:M271"/>
    <mergeCell ref="N270:N271"/>
    <mergeCell ref="A266:A284"/>
    <mergeCell ref="B266:G267"/>
    <mergeCell ref="I266:I267"/>
    <mergeCell ref="J266:J267"/>
    <mergeCell ref="K266:K267"/>
    <mergeCell ref="L266:L267"/>
    <mergeCell ref="I272:I273"/>
    <mergeCell ref="J272:J273"/>
    <mergeCell ref="K272:K273"/>
    <mergeCell ref="L272:L273"/>
    <mergeCell ref="E255:E256"/>
    <mergeCell ref="F255:F256"/>
    <mergeCell ref="I256:O256"/>
    <mergeCell ref="B262:G263"/>
    <mergeCell ref="I262:N263"/>
    <mergeCell ref="I264:I265"/>
    <mergeCell ref="J264:J265"/>
    <mergeCell ref="K264:K265"/>
    <mergeCell ref="L264:L265"/>
    <mergeCell ref="M264:M265"/>
    <mergeCell ref="N264:N265"/>
    <mergeCell ref="B265:G265"/>
    <mergeCell ref="A239:A263"/>
    <mergeCell ref="B246:G246"/>
    <mergeCell ref="I250:O250"/>
    <mergeCell ref="I251:I254"/>
    <mergeCell ref="J251:J254"/>
    <mergeCell ref="K251:L252"/>
    <mergeCell ref="M251:M252"/>
    <mergeCell ref="N251:N252"/>
    <mergeCell ref="O251:O252"/>
    <mergeCell ref="F252:G252"/>
    <mergeCell ref="I257:O258"/>
    <mergeCell ref="B258:B259"/>
    <mergeCell ref="C258:C259"/>
    <mergeCell ref="E258:E259"/>
    <mergeCell ref="F258:F259"/>
    <mergeCell ref="B260:G260"/>
    <mergeCell ref="I260:N261"/>
    <mergeCell ref="F253:G253"/>
    <mergeCell ref="K253:L254"/>
    <mergeCell ref="M253:M254"/>
    <mergeCell ref="N253:N254"/>
    <mergeCell ref="O253:O254"/>
    <mergeCell ref="B255:B256"/>
    <mergeCell ref="C255:C256"/>
    <mergeCell ref="B231:E231"/>
    <mergeCell ref="G231:I231"/>
    <mergeCell ref="K231:M231"/>
    <mergeCell ref="O231:Q231"/>
    <mergeCell ref="B234:D234"/>
    <mergeCell ref="B238:G239"/>
    <mergeCell ref="I238:O238"/>
    <mergeCell ref="B227:E227"/>
    <mergeCell ref="G227:I227"/>
    <mergeCell ref="K227:M227"/>
    <mergeCell ref="O227:P227"/>
    <mergeCell ref="O228:P228"/>
    <mergeCell ref="G230:I230"/>
    <mergeCell ref="B225:E225"/>
    <mergeCell ref="G225:I225"/>
    <mergeCell ref="K225:M225"/>
    <mergeCell ref="O225:P225"/>
    <mergeCell ref="B226:E226"/>
    <mergeCell ref="G226:I226"/>
    <mergeCell ref="K226:M226"/>
    <mergeCell ref="O226:P226"/>
    <mergeCell ref="B223:E223"/>
    <mergeCell ref="G223:I223"/>
    <mergeCell ref="K223:M223"/>
    <mergeCell ref="O223:P223"/>
    <mergeCell ref="B224:E224"/>
    <mergeCell ref="G224:I224"/>
    <mergeCell ref="K224:M224"/>
    <mergeCell ref="O224:P224"/>
    <mergeCell ref="B221:E221"/>
    <mergeCell ref="G221:I221"/>
    <mergeCell ref="K221:M222"/>
    <mergeCell ref="O221:P221"/>
    <mergeCell ref="B222:E222"/>
    <mergeCell ref="G222:I222"/>
    <mergeCell ref="O222:P222"/>
    <mergeCell ref="B219:E219"/>
    <mergeCell ref="G219:I219"/>
    <mergeCell ref="K219:M219"/>
    <mergeCell ref="O219:P219"/>
    <mergeCell ref="B220:E220"/>
    <mergeCell ref="G220:I220"/>
    <mergeCell ref="K220:M220"/>
    <mergeCell ref="O220:P220"/>
    <mergeCell ref="B214:Q214"/>
    <mergeCell ref="B215:Q216"/>
    <mergeCell ref="B217:Q217"/>
    <mergeCell ref="B218:E218"/>
    <mergeCell ref="G218:I218"/>
    <mergeCell ref="K218:M218"/>
    <mergeCell ref="O218:P218"/>
    <mergeCell ref="C140:F140"/>
    <mergeCell ref="C143:G143"/>
    <mergeCell ref="C147:H147"/>
    <mergeCell ref="C149:F149"/>
    <mergeCell ref="C151:F151"/>
    <mergeCell ref="C153:F153"/>
    <mergeCell ref="C124:F124"/>
    <mergeCell ref="C127:I127"/>
    <mergeCell ref="C129:D129"/>
    <mergeCell ref="C132:F132"/>
    <mergeCell ref="C135:F135"/>
    <mergeCell ref="C138:D138"/>
    <mergeCell ref="B109:B111"/>
    <mergeCell ref="C109:K111"/>
    <mergeCell ref="B112:B116"/>
    <mergeCell ref="C112:K116"/>
    <mergeCell ref="C120:H120"/>
    <mergeCell ref="C122:F122"/>
    <mergeCell ref="C102:K102"/>
    <mergeCell ref="C103:K103"/>
    <mergeCell ref="C104:K104"/>
    <mergeCell ref="C105:K105"/>
    <mergeCell ref="B106:B108"/>
    <mergeCell ref="C106:K108"/>
    <mergeCell ref="M68:P70"/>
    <mergeCell ref="C69:E69"/>
    <mergeCell ref="C71:F71"/>
    <mergeCell ref="M71:P73"/>
    <mergeCell ref="B81:L81"/>
    <mergeCell ref="E83:L87"/>
    <mergeCell ref="B3:Q5"/>
    <mergeCell ref="C61:F61"/>
    <mergeCell ref="C63:D63"/>
    <mergeCell ref="M63:P63"/>
    <mergeCell ref="M64:P67"/>
    <mergeCell ref="C65:E65"/>
    <mergeCell ref="C67:E67"/>
    <mergeCell ref="B7:Q7"/>
    <mergeCell ref="M39:P44"/>
    <mergeCell ref="M46:P49"/>
    <mergeCell ref="M54:P57"/>
    <mergeCell ref="C56:H56"/>
    <mergeCell ref="M58:P60"/>
    <mergeCell ref="C59:J59"/>
  </mergeCells>
  <conditionalFormatting sqref="A238">
    <cfRule type="expression" dxfId="2" priority="3" stopIfTrue="1">
      <formula>OR(ROW()=CELL("ligne"),COLUMN()=CELL("colonne"))</formula>
    </cfRule>
  </conditionalFormatting>
  <conditionalFormatting sqref="A265">
    <cfRule type="expression" dxfId="1" priority="2" stopIfTrue="1">
      <formula>OR(ROW()=CELL("ligne"),COLUMN()=CELL("colonne"))</formula>
    </cfRule>
  </conditionalFormatting>
  <conditionalFormatting sqref="C302">
    <cfRule type="cellIs" dxfId="0" priority="1" operator="greaterThan">
      <formula>1</formula>
    </cfRule>
  </conditionalFormatting>
  <hyperlinks>
    <hyperlink ref="C429" r:id="rId1" xr:uid="{00000000-0004-0000-0300-000000000000}"/>
    <hyperlink ref="C433" r:id="rId2" xr:uid="{00000000-0004-0000-0300-000001000000}"/>
    <hyperlink ref="C54" r:id="rId3" xr:uid="{00000000-0004-0000-0300-000002000000}"/>
    <hyperlink ref="C56" r:id="rId4" xr:uid="{00000000-0004-0000-0300-000003000000}"/>
    <hyperlink ref="B599" r:id="rId5" xr:uid="{00000000-0004-0000-0300-000004000000}"/>
    <hyperlink ref="B605" r:id="rId6" xr:uid="{00000000-0004-0000-0300-000005000000}"/>
    <hyperlink ref="B613" r:id="rId7" xr:uid="{00000000-0004-0000-0300-000006000000}"/>
    <hyperlink ref="B612" r:id="rId8" xr:uid="{00000000-0004-0000-0300-000007000000}"/>
    <hyperlink ref="B619" r:id="rId9" xr:uid="{00000000-0004-0000-0300-000008000000}"/>
    <hyperlink ref="B623" r:id="rId10" xr:uid="{00000000-0004-0000-0300-000009000000}"/>
    <hyperlink ref="B608" r:id="rId11" xr:uid="{00000000-0004-0000-0300-00000A000000}"/>
    <hyperlink ref="J606" r:id="rId12" xr:uid="{00000000-0004-0000-0300-00000B000000}"/>
    <hyperlink ref="J607" r:id="rId13" xr:uid="{00000000-0004-0000-0300-00000C000000}"/>
    <hyperlink ref="J600" r:id="rId14" xr:uid="{00000000-0004-0000-0300-00000D000000}"/>
    <hyperlink ref="J613" r:id="rId15" xr:uid="{00000000-0004-0000-0300-00000E000000}"/>
    <hyperlink ref="J619" r:id="rId16" xr:uid="{00000000-0004-0000-0300-00000F000000}"/>
    <hyperlink ref="J610" r:id="rId17" xr:uid="{00000000-0004-0000-0300-000010000000}"/>
    <hyperlink ref="J624" r:id="rId18" xr:uid="{00000000-0004-0000-0300-000011000000}"/>
    <hyperlink ref="J620" r:id="rId19" xr:uid="{00000000-0004-0000-0300-000012000000}"/>
    <hyperlink ref="J621" r:id="rId20" xr:uid="{00000000-0004-0000-0300-000013000000}"/>
    <hyperlink ref="J616" r:id="rId21" xr:uid="{00000000-0004-0000-0300-000014000000}"/>
    <hyperlink ref="J547" r:id="rId22" xr:uid="{00000000-0004-0000-0300-000015000000}"/>
    <hyperlink ref="K549" r:id="rId23" xr:uid="{00000000-0004-0000-0300-000016000000}"/>
    <hyperlink ref="K551" r:id="rId24" xr:uid="{00000000-0004-0000-0300-000017000000}"/>
    <hyperlink ref="K552" r:id="rId25" xr:uid="{00000000-0004-0000-0300-000018000000}"/>
    <hyperlink ref="K548" r:id="rId26" xr:uid="{00000000-0004-0000-0300-000019000000}"/>
    <hyperlink ref="K553" r:id="rId27" xr:uid="{00000000-0004-0000-0300-00001A000000}"/>
    <hyperlink ref="K554" r:id="rId28" xr:uid="{00000000-0004-0000-0300-00001B000000}"/>
    <hyperlink ref="K550" r:id="rId29" xr:uid="{00000000-0004-0000-0300-00001C000000}"/>
    <hyperlink ref="C147" r:id="rId30" xr:uid="{00000000-0004-0000-0300-00001D000000}"/>
    <hyperlink ref="C149" r:id="rId31" xr:uid="{00000000-0004-0000-0300-00001E000000}"/>
    <hyperlink ref="C151" r:id="rId32" xr:uid="{00000000-0004-0000-0300-00001F000000}"/>
    <hyperlink ref="B551" r:id="rId33" xr:uid="{00000000-0004-0000-0300-000020000000}"/>
    <hyperlink ref="B552" r:id="rId34" xr:uid="{00000000-0004-0000-0300-000021000000}"/>
    <hyperlink ref="B555" r:id="rId35" xr:uid="{00000000-0004-0000-0300-000022000000}"/>
    <hyperlink ref="C174" r:id="rId36" display="http://www.mdf-xlpages.com/modules/publisher/item.php?itemid=167" xr:uid="{00000000-0004-0000-0300-000023000000}"/>
    <hyperlink ref="C175" r:id="rId37" display="http://www.mdf-xlpages.com/modules/publisher/item.php?itemid=149" xr:uid="{00000000-0004-0000-0300-000024000000}"/>
    <hyperlink ref="C176" r:id="rId38" display="http://www.mdf-xlpages.com/modules/publisher/item.php?itemid=152" xr:uid="{00000000-0004-0000-0300-000025000000}"/>
    <hyperlink ref="C177" r:id="rId39" display="http://www.mdf-xlpages.com/modules/publisher/item.php?itemid=153" xr:uid="{00000000-0004-0000-0300-000026000000}"/>
    <hyperlink ref="C179" r:id="rId40" display="http://www.mdf-xlpages.com/modules/publisher/item.php?itemid=134" xr:uid="{00000000-0004-0000-0300-000027000000}"/>
    <hyperlink ref="C180" r:id="rId41" display="http://www.mdf-xlpages.com/modules/publisher/item.php?itemid=105" xr:uid="{00000000-0004-0000-0300-000028000000}"/>
    <hyperlink ref="C181" r:id="rId42" display="http://www.mdf-xlpages.com/modules/publisher/item.php?itemid=91" xr:uid="{00000000-0004-0000-0300-000029000000}"/>
    <hyperlink ref="C182" r:id="rId43" display="http://www.mdf-xlpages.com/modules/publisher/item.php?itemid=99" xr:uid="{00000000-0004-0000-0300-00002A000000}"/>
    <hyperlink ref="C183" r:id="rId44" display="http://www.mdf-xlpages.com/modules/publisher/item.php?itemid=98" xr:uid="{00000000-0004-0000-0300-00002B000000}"/>
    <hyperlink ref="C184" r:id="rId45" display="http://www.mdf-xlpages.com/modules/publisher/item.php?itemid=86" xr:uid="{00000000-0004-0000-0300-00002C000000}"/>
    <hyperlink ref="C185" r:id="rId46" display="http://www.mdf-xlpages.com/modules/publisher/item.php?itemid=97" xr:uid="{00000000-0004-0000-0300-00002D000000}"/>
    <hyperlink ref="C186" r:id="rId47" display="http://www.mdf-xlpages.com/modules/publisher/item.php?itemid=93" xr:uid="{00000000-0004-0000-0300-00002E000000}"/>
    <hyperlink ref="C187" r:id="rId48" display="http://www.mdf-xlpages.com/modules/publisher/item.php?itemid=84" xr:uid="{00000000-0004-0000-0300-00002F000000}"/>
    <hyperlink ref="C188" r:id="rId49" display="http://www.mdf-xlpages.com/modules/publisher/item.php?itemid=94" xr:uid="{00000000-0004-0000-0300-000030000000}"/>
    <hyperlink ref="C189" r:id="rId50" display="http://www.mdf-xlpages.com/modules/publisher/item.php?itemid=83" xr:uid="{00000000-0004-0000-0300-000031000000}"/>
    <hyperlink ref="C190" r:id="rId51" display="http://www.mdf-xlpages.com/modules/publisher/item.php?itemid=87" xr:uid="{00000000-0004-0000-0300-000032000000}"/>
    <hyperlink ref="C191" r:id="rId52" display="http://www.mdf-xlpages.com/modules/publisher/item.php?itemid=85" xr:uid="{00000000-0004-0000-0300-000033000000}"/>
    <hyperlink ref="C192" r:id="rId53" display="http://www.mdf-xlpages.com/modules/publisher/item.php?itemid=81" xr:uid="{00000000-0004-0000-0300-000034000000}"/>
    <hyperlink ref="C193" r:id="rId54" display="http://www.mdf-xlpages.com/modules/publisher/item.php?itemid=82" xr:uid="{00000000-0004-0000-0300-000035000000}"/>
    <hyperlink ref="C194" r:id="rId55" display="http://www.mdf-xlpages.com/modules/publisher/item.php?itemid=90" xr:uid="{00000000-0004-0000-0300-000036000000}"/>
    <hyperlink ref="C195" r:id="rId56" display="http://www.mdf-xlpages.com/modules/publisher/item.php?itemid=76" xr:uid="{00000000-0004-0000-0300-000037000000}"/>
    <hyperlink ref="C196" r:id="rId57" display="http://www.mdf-xlpages.com/modules/publisher/item.php?itemid=64" xr:uid="{00000000-0004-0000-0300-000038000000}"/>
    <hyperlink ref="C197" r:id="rId58" display="http://www.mdf-xlpages.com/modules/publisher/item.php?itemid=63" xr:uid="{00000000-0004-0000-0300-000039000000}"/>
    <hyperlink ref="C198" r:id="rId59" display="http://www.mdf-xlpages.com/modules/publisher/item.php?itemid=62" xr:uid="{00000000-0004-0000-0300-00003A000000}"/>
    <hyperlink ref="C199" r:id="rId60" display="http://www.mdf-xlpages.com/modules/publisher/item.php?itemid=25" xr:uid="{00000000-0004-0000-0300-00003B000000}"/>
    <hyperlink ref="D171" r:id="rId61" xr:uid="{00000000-0004-0000-0300-00003C000000}"/>
    <hyperlink ref="C153" r:id="rId62" xr:uid="{00000000-0004-0000-0300-00003D000000}"/>
    <hyperlink ref="C59" r:id="rId63" xr:uid="{00000000-0004-0000-0300-00003E000000}"/>
    <hyperlink ref="C61" r:id="rId64" display="http://www.uprt.fr/mesimages/fichiers-uprt/ff-fiches-fabrication/ff-fiches-fabrication-maj-02-2015/ff-documents-divers-maj-02-2015/ff-fiches-apprentis-Patissiers-07-03-2016.xlsx" xr:uid="{00000000-0004-0000-0300-00003F000000}"/>
    <hyperlink ref="C63" r:id="rId65" display="http://www.uprt.fr/mesimages/fichiers-uprt/ff-fiches-fabrication/ff-fiches-fabrication-maj-02-2015/ff-documents-divers-maj-02-2015/ff-Croquis.xlsx" xr:uid="{00000000-0004-0000-0300-000040000000}"/>
    <hyperlink ref="C65" r:id="rId66" display="http://www.uprt.fr/mesimages/fichiers-uprt/ff-fiches-fabrication/ff-fiches-fabrication-maj-02-2015/ff-documents-divers-maj-02-2015/ff-qualiterecettes2007.xls" xr:uid="{00000000-0004-0000-0300-000041000000}"/>
    <hyperlink ref="C67" r:id="rId67" display="http://www.uprt.fr/mesimages/fichiers-uprt/ff-fiches-fabrication/ff-fiches-fabrication-maj-02-2015/ff-documents-divers-maj-02-2015/ff-tableau-cuisson.pdf" xr:uid="{00000000-0004-0000-0300-000042000000}"/>
    <hyperlink ref="C71" r:id="rId68" xr:uid="{00000000-0004-0000-0300-000043000000}"/>
    <hyperlink ref="K426" r:id="rId69" xr:uid="{00000000-0004-0000-0300-000044000000}"/>
    <hyperlink ref="F426" r:id="rId70" xr:uid="{00000000-0004-0000-0300-000045000000}"/>
    <hyperlink ref="C127" r:id="rId71" xr:uid="{00000000-0004-0000-0300-000046000000}"/>
    <hyperlink ref="C129" r:id="rId72" xr:uid="{00000000-0004-0000-0300-000047000000}"/>
    <hyperlink ref="C132" r:id="rId73" xr:uid="{00000000-0004-0000-0300-000048000000}"/>
    <hyperlink ref="C135" r:id="rId74" tooltip="Télécharger" display="http://joseph.larmarange.net/IMG/pdf/memo_caracteres_speciaux_windows.pdf" xr:uid="{00000000-0004-0000-0300-000049000000}"/>
    <hyperlink ref="C138" r:id="rId75" xr:uid="{00000000-0004-0000-0300-00004A000000}"/>
    <hyperlink ref="C143" r:id="rId76" xr:uid="{00000000-0004-0000-0300-00004B000000}"/>
    <hyperlink ref="C122" r:id="rId77" xr:uid="{00000000-0004-0000-0300-00004D000000}"/>
    <hyperlink ref="C124:F124" r:id="rId78" display="visualiseur d'Emoji et de symboles" xr:uid="{00000000-0004-0000-0300-00004E000000}"/>
    <hyperlink ref="C140" r:id="rId79" xr:uid="{00000000-0004-0000-0300-00004F000000}"/>
    <hyperlink ref="C120:H120" r:id="rId80" display="caractères  Alphanumériques cerclés" xr:uid="{00000000-0004-0000-0300-000050000000}"/>
    <hyperlink ref="C69" r:id="rId81" display="http://www.uprt.fr/mesimages/fichiers-uprt/pt-procedures-techniques/PT-bonnes-pratiques.doc" xr:uid="{00000000-0004-0000-0300-000051000000}"/>
    <hyperlink ref="H485" r:id="rId82" display="http://www.google.fr/url?sa=t&amp;rct=j&amp;q=&amp;esrc=s&amp;source=web&amp;cd=6&amp;ved=0CF4QFjAF&amp;url=http%3A%2F%2Fwww.salondublogculinaire.com%2Ft111382_feuilles-de-gelatine.htm&amp;ei=8ImkUqfoKqeS0AW9sICACQ&amp;usg=AFQjCNEc6KKZUXYcSTgjAvrRt2f6csBBuQ&amp;sig2=nBOHIqhSlud28pCjSyBh9g&amp;cad=rja" xr:uid="{00000000-0004-0000-0300-000052000000}"/>
    <hyperlink ref="H486" r:id="rId83" xr:uid="{00000000-0004-0000-0300-000053000000}"/>
    <hyperlink ref="H487" r:id="rId84" xr:uid="{00000000-0004-0000-0300-000054000000}"/>
    <hyperlink ref="H488" r:id="rId85" display="http://www.google.fr/url?sa=t&amp;rct=j&amp;q=&amp;esrc=s&amp;source=web&amp;cd=19&amp;ved=0CH0QFjAIOAo&amp;url=http%3A%2F%2Fwww.meilleurduchef.com%2Fcgi%2Fmdc%2Fl%2Ffr%2Frecette%2Fglacage-chocolat.html&amp;ei=qIqkUsLvBoO70QXB3IHICQ&amp;usg=AFQjCNEHNXUk5FtDq9jxg3vDAHRvvwqMHw&amp;sig2=gyPSYHO8vFYAfCmt_wkJrA&amp;cad=rja" xr:uid="{00000000-0004-0000-0300-000055000000}"/>
    <hyperlink ref="E510" r:id="rId86"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00000000-0004-0000-0300-000056000000}"/>
    <hyperlink ref="B218" r:id="rId87" xr:uid="{00000000-0004-0000-0300-000057000000}"/>
    <hyperlink ref="B223" r:id="rId88" location="6" display="http://matoumatheux.ac-rennes.fr/num/numeration/doigt.htm - 6" xr:uid="{00000000-0004-0000-0300-000058000000}"/>
    <hyperlink ref="B224" r:id="rId89" location="6" display="http://matoumatheux.ac-rennes.fr/num/probleme/classer.htm - 6" xr:uid="{00000000-0004-0000-0300-000059000000}"/>
    <hyperlink ref="B225" r:id="rId90" location="6" display="http://matoumatheux.ac-rennes.fr/num/probleme/seringue.htm - 6" xr:uid="{00000000-0004-0000-0300-00005A000000}"/>
    <hyperlink ref="B226" r:id="rId91" location="6" display="http://matoumatheux.ac-rennes.fr/num/probleme/etiquettes.htm - 6" xr:uid="{00000000-0004-0000-0300-00005B000000}"/>
    <hyperlink ref="G218" r:id="rId92" location="6" display="http://matoumatheux.ac-rennes.fr/num/fractions/6/menthe1.htm - 6" xr:uid="{00000000-0004-0000-0300-00005C000000}"/>
    <hyperlink ref="G220" r:id="rId93" location="6" display="http://matoumatheux.ac-rennes.fr/num/fractions/6/cocktail2.htm - 6" xr:uid="{00000000-0004-0000-0300-00005D000000}"/>
    <hyperlink ref="G219" r:id="rId94" location="6" display="http://matoumatheux.ac-rennes.fr/num/fractions/6/cocktail1.htm - 6" xr:uid="{00000000-0004-0000-0300-00005E000000}"/>
    <hyperlink ref="G221" r:id="rId95" location="6" display="http://matoumatheux.ac-rennes.fr/num/fractions/6/cocktail3.htm - 6" xr:uid="{00000000-0004-0000-0300-00005F000000}"/>
    <hyperlink ref="G222" r:id="rId96" location="6" display="http://matoumatheux.ac-rennes.fr/num/fractions/6/cocktail4.htm - 6" xr:uid="{00000000-0004-0000-0300-000060000000}"/>
    <hyperlink ref="G224" r:id="rId97" location="6" display="http://matoumatheux.ac-rennes.fr/num/fractions/6/fractionsM.htm - 6" xr:uid="{00000000-0004-0000-0300-000061000000}"/>
    <hyperlink ref="G225" r:id="rId98" location="6" display="http://matoumatheux.ac-rennes.fr/num/fractions/6/fractionsM2.htm - 6" xr:uid="{00000000-0004-0000-0300-000062000000}"/>
    <hyperlink ref="G223" r:id="rId99" location="6" display="http://matoumatheux.ac-rennes.fr/num/fractions/6/menthe.htm - 6" xr:uid="{00000000-0004-0000-0300-000063000000}"/>
    <hyperlink ref="G226" r:id="rId100" location="6" display="http://matoumatheux.ac-rennes.fr/num/fractions/6/poisson.htm - 6" xr:uid="{00000000-0004-0000-0300-000064000000}"/>
    <hyperlink ref="G227" r:id="rId101" location="6" display="http://matoumatheux.ac-rennes.fr/num/proportionnalite/6/creme.htm - 6" xr:uid="{00000000-0004-0000-0300-000065000000}"/>
    <hyperlink ref="K218" r:id="rId102" location="6" display="http://matoumatheux.ac-rennes.fr/num/proportionnalite/6/gateauriz.htm - 6" xr:uid="{00000000-0004-0000-0300-000066000000}"/>
    <hyperlink ref="K219" r:id="rId103" location="6" display="http://matoumatheux.ac-rennes.fr/num/proportionnalite/6/far.htm - 6" xr:uid="{00000000-0004-0000-0300-000067000000}"/>
    <hyperlink ref="K220" r:id="rId104" location="6" display="http://matoumatheux.ac-rennes.fr/num/proportionnalite/6/boulangerie.htm - 6" xr:uid="{00000000-0004-0000-0300-000068000000}"/>
    <hyperlink ref="B227" r:id="rId105" location="6" display="http://matoumatheux.ac-rennes.fr/geom/unite/mesureur.htm - 6" xr:uid="{00000000-0004-0000-0300-000069000000}"/>
    <hyperlink ref="K223" r:id="rId106" location="6" display="http://matoumatheux.ac-rennes.fr/cours/mesures/convlong.htm - 6" xr:uid="{00000000-0004-0000-0300-00006A000000}"/>
    <hyperlink ref="K224" r:id="rId107" location="6" display="http://matoumatheux.ac-rennes.fr/cours/mesures/convmasse.htm - 6" xr:uid="{00000000-0004-0000-0300-00006B000000}"/>
    <hyperlink ref="K225" r:id="rId108" location="6" display="http://matoumatheux.ac-rennes.fr/geom/cercle/Bebert11.htm - 6" xr:uid="{00000000-0004-0000-0300-00006C000000}"/>
    <hyperlink ref="K226" r:id="rId109" location="6" display="http://matoumatheux.ac-rennes.fr/geom/cercle/Bebert21.htm - 6" xr:uid="{00000000-0004-0000-0300-00006D000000}"/>
    <hyperlink ref="K227" r:id="rId110" location="6" display="http://matoumatheux.ac-rennes.fr/geom/cercle/chien.htm - 6" xr:uid="{00000000-0004-0000-0300-00006E000000}"/>
    <hyperlink ref="O218" r:id="rId111" location="6" display="http://matoumatheux.ac-rennes.fr/geom/solides/6/ruban.htm - 6" xr:uid="{00000000-0004-0000-0300-00006F000000}"/>
    <hyperlink ref="O219" r:id="rId112" location="5" display="http://matoumatheux.ac-rennes.fr/geom/cercle/5/aire.htm - 5" xr:uid="{00000000-0004-0000-0300-000070000000}"/>
    <hyperlink ref="O220" r:id="rId113" location="5" display="http://matoumatheux.ac-rennes.fr/geom/cercle/5/rayon.htm - 5" xr:uid="{00000000-0004-0000-0300-000071000000}"/>
    <hyperlink ref="O221" r:id="rId114" location="5" display="http://matoumatheux.ac-rennes.fr/geom/cercle/5/couronne.htm - 5" xr:uid="{00000000-0004-0000-0300-000072000000}"/>
    <hyperlink ref="O222" r:id="rId115" location="5" display="http://matoumatheux.ac-rennes.fr/geom/solides/5/airecylindre.htm - 5" xr:uid="{00000000-0004-0000-0300-000073000000}"/>
    <hyperlink ref="O223" r:id="rId116" location="5" display="http://matoumatheux.ac-rennes.fr/geom/solides/5/volcylindre.htm - 5" xr:uid="{00000000-0004-0000-0300-000074000000}"/>
    <hyperlink ref="O225" r:id="rId117" location="4" display="http://matoumatheux.ac-rennes.fr/num/puissances/gateau.htm - 4" xr:uid="{00000000-0004-0000-0300-000075000000}"/>
    <hyperlink ref="O224" r:id="rId118" location="4" display="http://matoumatheux.ac-rennes.fr/cours/volume/cylindre.htm - 4" xr:uid="{00000000-0004-0000-0300-000076000000}"/>
    <hyperlink ref="O226" r:id="rId119" location="4" display="http://matoumatheux.ac-rennes.fr/cours/aire/airerect.htm - 4" xr:uid="{00000000-0004-0000-0300-000077000000}"/>
    <hyperlink ref="O227" r:id="rId120" location="3" display="http://matoumatheux.ac-rennes.fr/num/diviseur/probleme1.htm - 3" xr:uid="{00000000-0004-0000-0300-000078000000}"/>
    <hyperlink ref="O228" r:id="rId121" location="3" display="http://matoumatheux.ac-rennes.fr/num/courbe/casserole.htm - 3" xr:uid="{00000000-0004-0000-0300-000079000000}"/>
    <hyperlink ref="B231" r:id="rId122" xr:uid="{00000000-0004-0000-0300-00007A000000}"/>
    <hyperlink ref="G231" r:id="rId123" xr:uid="{00000000-0004-0000-0300-00007B000000}"/>
    <hyperlink ref="K231" r:id="rId124" xr:uid="{00000000-0004-0000-0300-00007C000000}"/>
    <hyperlink ref="O231" r:id="rId125" location="q=RECETTES+PATISSERIE" xr:uid="{00000000-0004-0000-0300-00007D000000}"/>
    <hyperlink ref="E234" r:id="rId126" xr:uid="{00000000-0004-0000-0300-00007E000000}"/>
    <hyperlink ref="G234" r:id="rId127" xr:uid="{00000000-0004-0000-0300-00007F000000}"/>
    <hyperlink ref="J234" r:id="rId128" xr:uid="{00000000-0004-0000-0300-000080000000}"/>
    <hyperlink ref="M234" r:id="rId129" xr:uid="{00000000-0004-0000-0300-000081000000}"/>
    <hyperlink ref="J275" r:id="rId130" xr:uid="{00000000-0004-0000-0300-000082000000}"/>
    <hyperlink ref="B399" r:id="rId131" xr:uid="{00000000-0004-0000-0300-000083000000}"/>
    <hyperlink ref="D364" r:id="rId132" xr:uid="{00000000-0004-0000-0300-000084000000}"/>
  </hyperlinks>
  <pageMargins left="0.7" right="0.7" top="0.75" bottom="0.75" header="0.3" footer="0.3"/>
  <pageSetup paperSize="9" orientation="portrait" r:id="rId133"/>
  <drawing r:id="rId13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25F1A-F641-408F-ABCB-1FFE0A10ACE0}">
  <dimension ref="A1:AH68"/>
  <sheetViews>
    <sheetView showZeros="0" showWhiteSpace="0" zoomScale="78" zoomScaleNormal="78" zoomScalePageLayoutView="58" workbookViewId="0">
      <selection activeCell="B3" sqref="B3:J3"/>
    </sheetView>
  </sheetViews>
  <sheetFormatPr baseColWidth="10" defaultRowHeight="12.75"/>
  <cols>
    <col min="1" max="1" width="11.42578125" style="2461"/>
    <col min="2" max="2" width="5.42578125" style="2489" customWidth="1"/>
    <col min="3" max="3" width="43.5703125" style="2489" customWidth="1"/>
    <col min="4" max="4" width="5.42578125" style="2489" customWidth="1"/>
    <col min="5" max="5" width="43.5703125" style="2489" customWidth="1"/>
    <col min="6" max="6" width="5.42578125" style="2489" customWidth="1"/>
    <col min="7" max="7" width="43.5703125" style="2489" customWidth="1"/>
    <col min="8" max="8" width="5.42578125" style="2489" customWidth="1"/>
    <col min="9" max="9" width="43.5703125" style="2489" customWidth="1"/>
    <col min="10" max="10" width="3.42578125" style="2489" customWidth="1"/>
    <col min="11" max="11" width="13.7109375" style="2489" customWidth="1"/>
    <col min="12" max="12" width="5.42578125" style="2489" customWidth="1"/>
    <col min="13" max="13" width="43.5703125" style="2489" customWidth="1"/>
    <col min="14" max="14" width="5.42578125" style="2489" customWidth="1"/>
    <col min="15" max="15" width="43.5703125" style="2489" customWidth="1"/>
    <col min="16" max="16" width="5.42578125" style="2489" customWidth="1"/>
    <col min="17" max="17" width="43.5703125" style="2489" customWidth="1"/>
    <col min="18" max="18" width="5.42578125" style="2489" customWidth="1"/>
    <col min="19" max="19" width="43.5703125" style="2489" customWidth="1"/>
    <col min="20" max="20" width="2.85546875" style="2489" customWidth="1"/>
    <col min="21" max="21" width="11.42578125" style="2461"/>
    <col min="22" max="22" width="3.7109375" style="2462" customWidth="1"/>
    <col min="23" max="23" width="4.7109375" style="2461" customWidth="1"/>
    <col min="24" max="24" width="34.140625" style="2461" customWidth="1"/>
    <col min="25" max="25" width="4.7109375" style="2461" customWidth="1"/>
    <col min="26" max="26" width="25.7109375" style="2461" customWidth="1"/>
    <col min="27" max="27" width="4.7109375" style="2461" customWidth="1"/>
    <col min="28" max="28" width="27.42578125" style="2461" customWidth="1"/>
    <col min="29" max="29" width="4.7109375" style="2461" customWidth="1"/>
    <col min="30" max="30" width="36.7109375" style="2461" customWidth="1"/>
    <col min="31" max="31" width="4.7109375" style="2461" customWidth="1"/>
    <col min="32" max="32" width="34" style="2461" customWidth="1"/>
    <col min="33" max="33" width="4.7109375" style="2461" customWidth="1"/>
    <col min="34" max="34" width="25.7109375" style="2461" customWidth="1"/>
    <col min="35" max="257" width="11.42578125" style="2461"/>
    <col min="258" max="258" width="5.42578125" style="2461" customWidth="1"/>
    <col min="259" max="259" width="43.5703125" style="2461" customWidth="1"/>
    <col min="260" max="260" width="5.42578125" style="2461" customWidth="1"/>
    <col min="261" max="261" width="43.5703125" style="2461" customWidth="1"/>
    <col min="262" max="262" width="5.42578125" style="2461" customWidth="1"/>
    <col min="263" max="263" width="43.5703125" style="2461" customWidth="1"/>
    <col min="264" max="264" width="5.42578125" style="2461" customWidth="1"/>
    <col min="265" max="265" width="43.5703125" style="2461" customWidth="1"/>
    <col min="266" max="266" width="3.42578125" style="2461" customWidth="1"/>
    <col min="267" max="267" width="13.7109375" style="2461" customWidth="1"/>
    <col min="268" max="268" width="5.42578125" style="2461" customWidth="1"/>
    <col min="269" max="269" width="43.5703125" style="2461" customWidth="1"/>
    <col min="270" max="270" width="5.42578125" style="2461" customWidth="1"/>
    <col min="271" max="271" width="43.5703125" style="2461" customWidth="1"/>
    <col min="272" max="272" width="5.42578125" style="2461" customWidth="1"/>
    <col min="273" max="273" width="43.5703125" style="2461" customWidth="1"/>
    <col min="274" max="274" width="5.42578125" style="2461" customWidth="1"/>
    <col min="275" max="275" width="43.5703125" style="2461" customWidth="1"/>
    <col min="276" max="276" width="2.85546875" style="2461" customWidth="1"/>
    <col min="277" max="513" width="11.42578125" style="2461"/>
    <col min="514" max="514" width="5.42578125" style="2461" customWidth="1"/>
    <col min="515" max="515" width="43.5703125" style="2461" customWidth="1"/>
    <col min="516" max="516" width="5.42578125" style="2461" customWidth="1"/>
    <col min="517" max="517" width="43.5703125" style="2461" customWidth="1"/>
    <col min="518" max="518" width="5.42578125" style="2461" customWidth="1"/>
    <col min="519" max="519" width="43.5703125" style="2461" customWidth="1"/>
    <col min="520" max="520" width="5.42578125" style="2461" customWidth="1"/>
    <col min="521" max="521" width="43.5703125" style="2461" customWidth="1"/>
    <col min="522" max="522" width="3.42578125" style="2461" customWidth="1"/>
    <col min="523" max="523" width="13.7109375" style="2461" customWidth="1"/>
    <col min="524" max="524" width="5.42578125" style="2461" customWidth="1"/>
    <col min="525" max="525" width="43.5703125" style="2461" customWidth="1"/>
    <col min="526" max="526" width="5.42578125" style="2461" customWidth="1"/>
    <col min="527" max="527" width="43.5703125" style="2461" customWidth="1"/>
    <col min="528" max="528" width="5.42578125" style="2461" customWidth="1"/>
    <col min="529" max="529" width="43.5703125" style="2461" customWidth="1"/>
    <col min="530" max="530" width="5.42578125" style="2461" customWidth="1"/>
    <col min="531" max="531" width="43.5703125" style="2461" customWidth="1"/>
    <col min="532" max="532" width="2.85546875" style="2461" customWidth="1"/>
    <col min="533" max="769" width="11.42578125" style="2461"/>
    <col min="770" max="770" width="5.42578125" style="2461" customWidth="1"/>
    <col min="771" max="771" width="43.5703125" style="2461" customWidth="1"/>
    <col min="772" max="772" width="5.42578125" style="2461" customWidth="1"/>
    <col min="773" max="773" width="43.5703125" style="2461" customWidth="1"/>
    <col min="774" max="774" width="5.42578125" style="2461" customWidth="1"/>
    <col min="775" max="775" width="43.5703125" style="2461" customWidth="1"/>
    <col min="776" max="776" width="5.42578125" style="2461" customWidth="1"/>
    <col min="777" max="777" width="43.5703125" style="2461" customWidth="1"/>
    <col min="778" max="778" width="3.42578125" style="2461" customWidth="1"/>
    <col min="779" max="779" width="13.7109375" style="2461" customWidth="1"/>
    <col min="780" max="780" width="5.42578125" style="2461" customWidth="1"/>
    <col min="781" max="781" width="43.5703125" style="2461" customWidth="1"/>
    <col min="782" max="782" width="5.42578125" style="2461" customWidth="1"/>
    <col min="783" max="783" width="43.5703125" style="2461" customWidth="1"/>
    <col min="784" max="784" width="5.42578125" style="2461" customWidth="1"/>
    <col min="785" max="785" width="43.5703125" style="2461" customWidth="1"/>
    <col min="786" max="786" width="5.42578125" style="2461" customWidth="1"/>
    <col min="787" max="787" width="43.5703125" style="2461" customWidth="1"/>
    <col min="788" max="788" width="2.85546875" style="2461" customWidth="1"/>
    <col min="789" max="1025" width="11.42578125" style="2461"/>
    <col min="1026" max="1026" width="5.42578125" style="2461" customWidth="1"/>
    <col min="1027" max="1027" width="43.5703125" style="2461" customWidth="1"/>
    <col min="1028" max="1028" width="5.42578125" style="2461" customWidth="1"/>
    <col min="1029" max="1029" width="43.5703125" style="2461" customWidth="1"/>
    <col min="1030" max="1030" width="5.42578125" style="2461" customWidth="1"/>
    <col min="1031" max="1031" width="43.5703125" style="2461" customWidth="1"/>
    <col min="1032" max="1032" width="5.42578125" style="2461" customWidth="1"/>
    <col min="1033" max="1033" width="43.5703125" style="2461" customWidth="1"/>
    <col min="1034" max="1034" width="3.42578125" style="2461" customWidth="1"/>
    <col min="1035" max="1035" width="13.7109375" style="2461" customWidth="1"/>
    <col min="1036" max="1036" width="5.42578125" style="2461" customWidth="1"/>
    <col min="1037" max="1037" width="43.5703125" style="2461" customWidth="1"/>
    <col min="1038" max="1038" width="5.42578125" style="2461" customWidth="1"/>
    <col min="1039" max="1039" width="43.5703125" style="2461" customWidth="1"/>
    <col min="1040" max="1040" width="5.42578125" style="2461" customWidth="1"/>
    <col min="1041" max="1041" width="43.5703125" style="2461" customWidth="1"/>
    <col min="1042" max="1042" width="5.42578125" style="2461" customWidth="1"/>
    <col min="1043" max="1043" width="43.5703125" style="2461" customWidth="1"/>
    <col min="1044" max="1044" width="2.85546875" style="2461" customWidth="1"/>
    <col min="1045" max="1281" width="11.42578125" style="2461"/>
    <col min="1282" max="1282" width="5.42578125" style="2461" customWidth="1"/>
    <col min="1283" max="1283" width="43.5703125" style="2461" customWidth="1"/>
    <col min="1284" max="1284" width="5.42578125" style="2461" customWidth="1"/>
    <col min="1285" max="1285" width="43.5703125" style="2461" customWidth="1"/>
    <col min="1286" max="1286" width="5.42578125" style="2461" customWidth="1"/>
    <col min="1287" max="1287" width="43.5703125" style="2461" customWidth="1"/>
    <col min="1288" max="1288" width="5.42578125" style="2461" customWidth="1"/>
    <col min="1289" max="1289" width="43.5703125" style="2461" customWidth="1"/>
    <col min="1290" max="1290" width="3.42578125" style="2461" customWidth="1"/>
    <col min="1291" max="1291" width="13.7109375" style="2461" customWidth="1"/>
    <col min="1292" max="1292" width="5.42578125" style="2461" customWidth="1"/>
    <col min="1293" max="1293" width="43.5703125" style="2461" customWidth="1"/>
    <col min="1294" max="1294" width="5.42578125" style="2461" customWidth="1"/>
    <col min="1295" max="1295" width="43.5703125" style="2461" customWidth="1"/>
    <col min="1296" max="1296" width="5.42578125" style="2461" customWidth="1"/>
    <col min="1297" max="1297" width="43.5703125" style="2461" customWidth="1"/>
    <col min="1298" max="1298" width="5.42578125" style="2461" customWidth="1"/>
    <col min="1299" max="1299" width="43.5703125" style="2461" customWidth="1"/>
    <col min="1300" max="1300" width="2.85546875" style="2461" customWidth="1"/>
    <col min="1301" max="1537" width="11.42578125" style="2461"/>
    <col min="1538" max="1538" width="5.42578125" style="2461" customWidth="1"/>
    <col min="1539" max="1539" width="43.5703125" style="2461" customWidth="1"/>
    <col min="1540" max="1540" width="5.42578125" style="2461" customWidth="1"/>
    <col min="1541" max="1541" width="43.5703125" style="2461" customWidth="1"/>
    <col min="1542" max="1542" width="5.42578125" style="2461" customWidth="1"/>
    <col min="1543" max="1543" width="43.5703125" style="2461" customWidth="1"/>
    <col min="1544" max="1544" width="5.42578125" style="2461" customWidth="1"/>
    <col min="1545" max="1545" width="43.5703125" style="2461" customWidth="1"/>
    <col min="1546" max="1546" width="3.42578125" style="2461" customWidth="1"/>
    <col min="1547" max="1547" width="13.7109375" style="2461" customWidth="1"/>
    <col min="1548" max="1548" width="5.42578125" style="2461" customWidth="1"/>
    <col min="1549" max="1549" width="43.5703125" style="2461" customWidth="1"/>
    <col min="1550" max="1550" width="5.42578125" style="2461" customWidth="1"/>
    <col min="1551" max="1551" width="43.5703125" style="2461" customWidth="1"/>
    <col min="1552" max="1552" width="5.42578125" style="2461" customWidth="1"/>
    <col min="1553" max="1553" width="43.5703125" style="2461" customWidth="1"/>
    <col min="1554" max="1554" width="5.42578125" style="2461" customWidth="1"/>
    <col min="1555" max="1555" width="43.5703125" style="2461" customWidth="1"/>
    <col min="1556" max="1556" width="2.85546875" style="2461" customWidth="1"/>
    <col min="1557" max="1793" width="11.42578125" style="2461"/>
    <col min="1794" max="1794" width="5.42578125" style="2461" customWidth="1"/>
    <col min="1795" max="1795" width="43.5703125" style="2461" customWidth="1"/>
    <col min="1796" max="1796" width="5.42578125" style="2461" customWidth="1"/>
    <col min="1797" max="1797" width="43.5703125" style="2461" customWidth="1"/>
    <col min="1798" max="1798" width="5.42578125" style="2461" customWidth="1"/>
    <col min="1799" max="1799" width="43.5703125" style="2461" customWidth="1"/>
    <col min="1800" max="1800" width="5.42578125" style="2461" customWidth="1"/>
    <col min="1801" max="1801" width="43.5703125" style="2461" customWidth="1"/>
    <col min="1802" max="1802" width="3.42578125" style="2461" customWidth="1"/>
    <col min="1803" max="1803" width="13.7109375" style="2461" customWidth="1"/>
    <col min="1804" max="1804" width="5.42578125" style="2461" customWidth="1"/>
    <col min="1805" max="1805" width="43.5703125" style="2461" customWidth="1"/>
    <col min="1806" max="1806" width="5.42578125" style="2461" customWidth="1"/>
    <col min="1807" max="1807" width="43.5703125" style="2461" customWidth="1"/>
    <col min="1808" max="1808" width="5.42578125" style="2461" customWidth="1"/>
    <col min="1809" max="1809" width="43.5703125" style="2461" customWidth="1"/>
    <col min="1810" max="1810" width="5.42578125" style="2461" customWidth="1"/>
    <col min="1811" max="1811" width="43.5703125" style="2461" customWidth="1"/>
    <col min="1812" max="1812" width="2.85546875" style="2461" customWidth="1"/>
    <col min="1813" max="2049" width="11.42578125" style="2461"/>
    <col min="2050" max="2050" width="5.42578125" style="2461" customWidth="1"/>
    <col min="2051" max="2051" width="43.5703125" style="2461" customWidth="1"/>
    <col min="2052" max="2052" width="5.42578125" style="2461" customWidth="1"/>
    <col min="2053" max="2053" width="43.5703125" style="2461" customWidth="1"/>
    <col min="2054" max="2054" width="5.42578125" style="2461" customWidth="1"/>
    <col min="2055" max="2055" width="43.5703125" style="2461" customWidth="1"/>
    <col min="2056" max="2056" width="5.42578125" style="2461" customWidth="1"/>
    <col min="2057" max="2057" width="43.5703125" style="2461" customWidth="1"/>
    <col min="2058" max="2058" width="3.42578125" style="2461" customWidth="1"/>
    <col min="2059" max="2059" width="13.7109375" style="2461" customWidth="1"/>
    <col min="2060" max="2060" width="5.42578125" style="2461" customWidth="1"/>
    <col min="2061" max="2061" width="43.5703125" style="2461" customWidth="1"/>
    <col min="2062" max="2062" width="5.42578125" style="2461" customWidth="1"/>
    <col min="2063" max="2063" width="43.5703125" style="2461" customWidth="1"/>
    <col min="2064" max="2064" width="5.42578125" style="2461" customWidth="1"/>
    <col min="2065" max="2065" width="43.5703125" style="2461" customWidth="1"/>
    <col min="2066" max="2066" width="5.42578125" style="2461" customWidth="1"/>
    <col min="2067" max="2067" width="43.5703125" style="2461" customWidth="1"/>
    <col min="2068" max="2068" width="2.85546875" style="2461" customWidth="1"/>
    <col min="2069" max="2305" width="11.42578125" style="2461"/>
    <col min="2306" max="2306" width="5.42578125" style="2461" customWidth="1"/>
    <col min="2307" max="2307" width="43.5703125" style="2461" customWidth="1"/>
    <col min="2308" max="2308" width="5.42578125" style="2461" customWidth="1"/>
    <col min="2309" max="2309" width="43.5703125" style="2461" customWidth="1"/>
    <col min="2310" max="2310" width="5.42578125" style="2461" customWidth="1"/>
    <col min="2311" max="2311" width="43.5703125" style="2461" customWidth="1"/>
    <col min="2312" max="2312" width="5.42578125" style="2461" customWidth="1"/>
    <col min="2313" max="2313" width="43.5703125" style="2461" customWidth="1"/>
    <col min="2314" max="2314" width="3.42578125" style="2461" customWidth="1"/>
    <col min="2315" max="2315" width="13.7109375" style="2461" customWidth="1"/>
    <col min="2316" max="2316" width="5.42578125" style="2461" customWidth="1"/>
    <col min="2317" max="2317" width="43.5703125" style="2461" customWidth="1"/>
    <col min="2318" max="2318" width="5.42578125" style="2461" customWidth="1"/>
    <col min="2319" max="2319" width="43.5703125" style="2461" customWidth="1"/>
    <col min="2320" max="2320" width="5.42578125" style="2461" customWidth="1"/>
    <col min="2321" max="2321" width="43.5703125" style="2461" customWidth="1"/>
    <col min="2322" max="2322" width="5.42578125" style="2461" customWidth="1"/>
    <col min="2323" max="2323" width="43.5703125" style="2461" customWidth="1"/>
    <col min="2324" max="2324" width="2.85546875" style="2461" customWidth="1"/>
    <col min="2325" max="2561" width="11.42578125" style="2461"/>
    <col min="2562" max="2562" width="5.42578125" style="2461" customWidth="1"/>
    <col min="2563" max="2563" width="43.5703125" style="2461" customWidth="1"/>
    <col min="2564" max="2564" width="5.42578125" style="2461" customWidth="1"/>
    <col min="2565" max="2565" width="43.5703125" style="2461" customWidth="1"/>
    <col min="2566" max="2566" width="5.42578125" style="2461" customWidth="1"/>
    <col min="2567" max="2567" width="43.5703125" style="2461" customWidth="1"/>
    <col min="2568" max="2568" width="5.42578125" style="2461" customWidth="1"/>
    <col min="2569" max="2569" width="43.5703125" style="2461" customWidth="1"/>
    <col min="2570" max="2570" width="3.42578125" style="2461" customWidth="1"/>
    <col min="2571" max="2571" width="13.7109375" style="2461" customWidth="1"/>
    <col min="2572" max="2572" width="5.42578125" style="2461" customWidth="1"/>
    <col min="2573" max="2573" width="43.5703125" style="2461" customWidth="1"/>
    <col min="2574" max="2574" width="5.42578125" style="2461" customWidth="1"/>
    <col min="2575" max="2575" width="43.5703125" style="2461" customWidth="1"/>
    <col min="2576" max="2576" width="5.42578125" style="2461" customWidth="1"/>
    <col min="2577" max="2577" width="43.5703125" style="2461" customWidth="1"/>
    <col min="2578" max="2578" width="5.42578125" style="2461" customWidth="1"/>
    <col min="2579" max="2579" width="43.5703125" style="2461" customWidth="1"/>
    <col min="2580" max="2580" width="2.85546875" style="2461" customWidth="1"/>
    <col min="2581" max="2817" width="11.42578125" style="2461"/>
    <col min="2818" max="2818" width="5.42578125" style="2461" customWidth="1"/>
    <col min="2819" max="2819" width="43.5703125" style="2461" customWidth="1"/>
    <col min="2820" max="2820" width="5.42578125" style="2461" customWidth="1"/>
    <col min="2821" max="2821" width="43.5703125" style="2461" customWidth="1"/>
    <col min="2822" max="2822" width="5.42578125" style="2461" customWidth="1"/>
    <col min="2823" max="2823" width="43.5703125" style="2461" customWidth="1"/>
    <col min="2824" max="2824" width="5.42578125" style="2461" customWidth="1"/>
    <col min="2825" max="2825" width="43.5703125" style="2461" customWidth="1"/>
    <col min="2826" max="2826" width="3.42578125" style="2461" customWidth="1"/>
    <col min="2827" max="2827" width="13.7109375" style="2461" customWidth="1"/>
    <col min="2828" max="2828" width="5.42578125" style="2461" customWidth="1"/>
    <col min="2829" max="2829" width="43.5703125" style="2461" customWidth="1"/>
    <col min="2830" max="2830" width="5.42578125" style="2461" customWidth="1"/>
    <col min="2831" max="2831" width="43.5703125" style="2461" customWidth="1"/>
    <col min="2832" max="2832" width="5.42578125" style="2461" customWidth="1"/>
    <col min="2833" max="2833" width="43.5703125" style="2461" customWidth="1"/>
    <col min="2834" max="2834" width="5.42578125" style="2461" customWidth="1"/>
    <col min="2835" max="2835" width="43.5703125" style="2461" customWidth="1"/>
    <col min="2836" max="2836" width="2.85546875" style="2461" customWidth="1"/>
    <col min="2837" max="3073" width="11.42578125" style="2461"/>
    <col min="3074" max="3074" width="5.42578125" style="2461" customWidth="1"/>
    <col min="3075" max="3075" width="43.5703125" style="2461" customWidth="1"/>
    <col min="3076" max="3076" width="5.42578125" style="2461" customWidth="1"/>
    <col min="3077" max="3077" width="43.5703125" style="2461" customWidth="1"/>
    <col min="3078" max="3078" width="5.42578125" style="2461" customWidth="1"/>
    <col min="3079" max="3079" width="43.5703125" style="2461" customWidth="1"/>
    <col min="3080" max="3080" width="5.42578125" style="2461" customWidth="1"/>
    <col min="3081" max="3081" width="43.5703125" style="2461" customWidth="1"/>
    <col min="3082" max="3082" width="3.42578125" style="2461" customWidth="1"/>
    <col min="3083" max="3083" width="13.7109375" style="2461" customWidth="1"/>
    <col min="3084" max="3084" width="5.42578125" style="2461" customWidth="1"/>
    <col min="3085" max="3085" width="43.5703125" style="2461" customWidth="1"/>
    <col min="3086" max="3086" width="5.42578125" style="2461" customWidth="1"/>
    <col min="3087" max="3087" width="43.5703125" style="2461" customWidth="1"/>
    <col min="3088" max="3088" width="5.42578125" style="2461" customWidth="1"/>
    <col min="3089" max="3089" width="43.5703125" style="2461" customWidth="1"/>
    <col min="3090" max="3090" width="5.42578125" style="2461" customWidth="1"/>
    <col min="3091" max="3091" width="43.5703125" style="2461" customWidth="1"/>
    <col min="3092" max="3092" width="2.85546875" style="2461" customWidth="1"/>
    <col min="3093" max="3329" width="11.42578125" style="2461"/>
    <col min="3330" max="3330" width="5.42578125" style="2461" customWidth="1"/>
    <col min="3331" max="3331" width="43.5703125" style="2461" customWidth="1"/>
    <col min="3332" max="3332" width="5.42578125" style="2461" customWidth="1"/>
    <col min="3333" max="3333" width="43.5703125" style="2461" customWidth="1"/>
    <col min="3334" max="3334" width="5.42578125" style="2461" customWidth="1"/>
    <col min="3335" max="3335" width="43.5703125" style="2461" customWidth="1"/>
    <col min="3336" max="3336" width="5.42578125" style="2461" customWidth="1"/>
    <col min="3337" max="3337" width="43.5703125" style="2461" customWidth="1"/>
    <col min="3338" max="3338" width="3.42578125" style="2461" customWidth="1"/>
    <col min="3339" max="3339" width="13.7109375" style="2461" customWidth="1"/>
    <col min="3340" max="3340" width="5.42578125" style="2461" customWidth="1"/>
    <col min="3341" max="3341" width="43.5703125" style="2461" customWidth="1"/>
    <col min="3342" max="3342" width="5.42578125" style="2461" customWidth="1"/>
    <col min="3343" max="3343" width="43.5703125" style="2461" customWidth="1"/>
    <col min="3344" max="3344" width="5.42578125" style="2461" customWidth="1"/>
    <col min="3345" max="3345" width="43.5703125" style="2461" customWidth="1"/>
    <col min="3346" max="3346" width="5.42578125" style="2461" customWidth="1"/>
    <col min="3347" max="3347" width="43.5703125" style="2461" customWidth="1"/>
    <col min="3348" max="3348" width="2.85546875" style="2461" customWidth="1"/>
    <col min="3349" max="3585" width="11.42578125" style="2461"/>
    <col min="3586" max="3586" width="5.42578125" style="2461" customWidth="1"/>
    <col min="3587" max="3587" width="43.5703125" style="2461" customWidth="1"/>
    <col min="3588" max="3588" width="5.42578125" style="2461" customWidth="1"/>
    <col min="3589" max="3589" width="43.5703125" style="2461" customWidth="1"/>
    <col min="3590" max="3590" width="5.42578125" style="2461" customWidth="1"/>
    <col min="3591" max="3591" width="43.5703125" style="2461" customWidth="1"/>
    <col min="3592" max="3592" width="5.42578125" style="2461" customWidth="1"/>
    <col min="3593" max="3593" width="43.5703125" style="2461" customWidth="1"/>
    <col min="3594" max="3594" width="3.42578125" style="2461" customWidth="1"/>
    <col min="3595" max="3595" width="13.7109375" style="2461" customWidth="1"/>
    <col min="3596" max="3596" width="5.42578125" style="2461" customWidth="1"/>
    <col min="3597" max="3597" width="43.5703125" style="2461" customWidth="1"/>
    <col min="3598" max="3598" width="5.42578125" style="2461" customWidth="1"/>
    <col min="3599" max="3599" width="43.5703125" style="2461" customWidth="1"/>
    <col min="3600" max="3600" width="5.42578125" style="2461" customWidth="1"/>
    <col min="3601" max="3601" width="43.5703125" style="2461" customWidth="1"/>
    <col min="3602" max="3602" width="5.42578125" style="2461" customWidth="1"/>
    <col min="3603" max="3603" width="43.5703125" style="2461" customWidth="1"/>
    <col min="3604" max="3604" width="2.85546875" style="2461" customWidth="1"/>
    <col min="3605" max="3841" width="11.42578125" style="2461"/>
    <col min="3842" max="3842" width="5.42578125" style="2461" customWidth="1"/>
    <col min="3843" max="3843" width="43.5703125" style="2461" customWidth="1"/>
    <col min="3844" max="3844" width="5.42578125" style="2461" customWidth="1"/>
    <col min="3845" max="3845" width="43.5703125" style="2461" customWidth="1"/>
    <col min="3846" max="3846" width="5.42578125" style="2461" customWidth="1"/>
    <col min="3847" max="3847" width="43.5703125" style="2461" customWidth="1"/>
    <col min="3848" max="3848" width="5.42578125" style="2461" customWidth="1"/>
    <col min="3849" max="3849" width="43.5703125" style="2461" customWidth="1"/>
    <col min="3850" max="3850" width="3.42578125" style="2461" customWidth="1"/>
    <col min="3851" max="3851" width="13.7109375" style="2461" customWidth="1"/>
    <col min="3852" max="3852" width="5.42578125" style="2461" customWidth="1"/>
    <col min="3853" max="3853" width="43.5703125" style="2461" customWidth="1"/>
    <col min="3854" max="3854" width="5.42578125" style="2461" customWidth="1"/>
    <col min="3855" max="3855" width="43.5703125" style="2461" customWidth="1"/>
    <col min="3856" max="3856" width="5.42578125" style="2461" customWidth="1"/>
    <col min="3857" max="3857" width="43.5703125" style="2461" customWidth="1"/>
    <col min="3858" max="3858" width="5.42578125" style="2461" customWidth="1"/>
    <col min="3859" max="3859" width="43.5703125" style="2461" customWidth="1"/>
    <col min="3860" max="3860" width="2.85546875" style="2461" customWidth="1"/>
    <col min="3861" max="4097" width="11.42578125" style="2461"/>
    <col min="4098" max="4098" width="5.42578125" style="2461" customWidth="1"/>
    <col min="4099" max="4099" width="43.5703125" style="2461" customWidth="1"/>
    <col min="4100" max="4100" width="5.42578125" style="2461" customWidth="1"/>
    <col min="4101" max="4101" width="43.5703125" style="2461" customWidth="1"/>
    <col min="4102" max="4102" width="5.42578125" style="2461" customWidth="1"/>
    <col min="4103" max="4103" width="43.5703125" style="2461" customWidth="1"/>
    <col min="4104" max="4104" width="5.42578125" style="2461" customWidth="1"/>
    <col min="4105" max="4105" width="43.5703125" style="2461" customWidth="1"/>
    <col min="4106" max="4106" width="3.42578125" style="2461" customWidth="1"/>
    <col min="4107" max="4107" width="13.7109375" style="2461" customWidth="1"/>
    <col min="4108" max="4108" width="5.42578125" style="2461" customWidth="1"/>
    <col min="4109" max="4109" width="43.5703125" style="2461" customWidth="1"/>
    <col min="4110" max="4110" width="5.42578125" style="2461" customWidth="1"/>
    <col min="4111" max="4111" width="43.5703125" style="2461" customWidth="1"/>
    <col min="4112" max="4112" width="5.42578125" style="2461" customWidth="1"/>
    <col min="4113" max="4113" width="43.5703125" style="2461" customWidth="1"/>
    <col min="4114" max="4114" width="5.42578125" style="2461" customWidth="1"/>
    <col min="4115" max="4115" width="43.5703125" style="2461" customWidth="1"/>
    <col min="4116" max="4116" width="2.85546875" style="2461" customWidth="1"/>
    <col min="4117" max="4353" width="11.42578125" style="2461"/>
    <col min="4354" max="4354" width="5.42578125" style="2461" customWidth="1"/>
    <col min="4355" max="4355" width="43.5703125" style="2461" customWidth="1"/>
    <col min="4356" max="4356" width="5.42578125" style="2461" customWidth="1"/>
    <col min="4357" max="4357" width="43.5703125" style="2461" customWidth="1"/>
    <col min="4358" max="4358" width="5.42578125" style="2461" customWidth="1"/>
    <col min="4359" max="4359" width="43.5703125" style="2461" customWidth="1"/>
    <col min="4360" max="4360" width="5.42578125" style="2461" customWidth="1"/>
    <col min="4361" max="4361" width="43.5703125" style="2461" customWidth="1"/>
    <col min="4362" max="4362" width="3.42578125" style="2461" customWidth="1"/>
    <col min="4363" max="4363" width="13.7109375" style="2461" customWidth="1"/>
    <col min="4364" max="4364" width="5.42578125" style="2461" customWidth="1"/>
    <col min="4365" max="4365" width="43.5703125" style="2461" customWidth="1"/>
    <col min="4366" max="4366" width="5.42578125" style="2461" customWidth="1"/>
    <col min="4367" max="4367" width="43.5703125" style="2461" customWidth="1"/>
    <col min="4368" max="4368" width="5.42578125" style="2461" customWidth="1"/>
    <col min="4369" max="4369" width="43.5703125" style="2461" customWidth="1"/>
    <col min="4370" max="4370" width="5.42578125" style="2461" customWidth="1"/>
    <col min="4371" max="4371" width="43.5703125" style="2461" customWidth="1"/>
    <col min="4372" max="4372" width="2.85546875" style="2461" customWidth="1"/>
    <col min="4373" max="4609" width="11.42578125" style="2461"/>
    <col min="4610" max="4610" width="5.42578125" style="2461" customWidth="1"/>
    <col min="4611" max="4611" width="43.5703125" style="2461" customWidth="1"/>
    <col min="4612" max="4612" width="5.42578125" style="2461" customWidth="1"/>
    <col min="4613" max="4613" width="43.5703125" style="2461" customWidth="1"/>
    <col min="4614" max="4614" width="5.42578125" style="2461" customWidth="1"/>
    <col min="4615" max="4615" width="43.5703125" style="2461" customWidth="1"/>
    <col min="4616" max="4616" width="5.42578125" style="2461" customWidth="1"/>
    <col min="4617" max="4617" width="43.5703125" style="2461" customWidth="1"/>
    <col min="4618" max="4618" width="3.42578125" style="2461" customWidth="1"/>
    <col min="4619" max="4619" width="13.7109375" style="2461" customWidth="1"/>
    <col min="4620" max="4620" width="5.42578125" style="2461" customWidth="1"/>
    <col min="4621" max="4621" width="43.5703125" style="2461" customWidth="1"/>
    <col min="4622" max="4622" width="5.42578125" style="2461" customWidth="1"/>
    <col min="4623" max="4623" width="43.5703125" style="2461" customWidth="1"/>
    <col min="4624" max="4624" width="5.42578125" style="2461" customWidth="1"/>
    <col min="4625" max="4625" width="43.5703125" style="2461" customWidth="1"/>
    <col min="4626" max="4626" width="5.42578125" style="2461" customWidth="1"/>
    <col min="4627" max="4627" width="43.5703125" style="2461" customWidth="1"/>
    <col min="4628" max="4628" width="2.85546875" style="2461" customWidth="1"/>
    <col min="4629" max="4865" width="11.42578125" style="2461"/>
    <col min="4866" max="4866" width="5.42578125" style="2461" customWidth="1"/>
    <col min="4867" max="4867" width="43.5703125" style="2461" customWidth="1"/>
    <col min="4868" max="4868" width="5.42578125" style="2461" customWidth="1"/>
    <col min="4869" max="4869" width="43.5703125" style="2461" customWidth="1"/>
    <col min="4870" max="4870" width="5.42578125" style="2461" customWidth="1"/>
    <col min="4871" max="4871" width="43.5703125" style="2461" customWidth="1"/>
    <col min="4872" max="4872" width="5.42578125" style="2461" customWidth="1"/>
    <col min="4873" max="4873" width="43.5703125" style="2461" customWidth="1"/>
    <col min="4874" max="4874" width="3.42578125" style="2461" customWidth="1"/>
    <col min="4875" max="4875" width="13.7109375" style="2461" customWidth="1"/>
    <col min="4876" max="4876" width="5.42578125" style="2461" customWidth="1"/>
    <col min="4877" max="4877" width="43.5703125" style="2461" customWidth="1"/>
    <col min="4878" max="4878" width="5.42578125" style="2461" customWidth="1"/>
    <col min="4879" max="4879" width="43.5703125" style="2461" customWidth="1"/>
    <col min="4880" max="4880" width="5.42578125" style="2461" customWidth="1"/>
    <col min="4881" max="4881" width="43.5703125" style="2461" customWidth="1"/>
    <col min="4882" max="4882" width="5.42578125" style="2461" customWidth="1"/>
    <col min="4883" max="4883" width="43.5703125" style="2461" customWidth="1"/>
    <col min="4884" max="4884" width="2.85546875" style="2461" customWidth="1"/>
    <col min="4885" max="5121" width="11.42578125" style="2461"/>
    <col min="5122" max="5122" width="5.42578125" style="2461" customWidth="1"/>
    <col min="5123" max="5123" width="43.5703125" style="2461" customWidth="1"/>
    <col min="5124" max="5124" width="5.42578125" style="2461" customWidth="1"/>
    <col min="5125" max="5125" width="43.5703125" style="2461" customWidth="1"/>
    <col min="5126" max="5126" width="5.42578125" style="2461" customWidth="1"/>
    <col min="5127" max="5127" width="43.5703125" style="2461" customWidth="1"/>
    <col min="5128" max="5128" width="5.42578125" style="2461" customWidth="1"/>
    <col min="5129" max="5129" width="43.5703125" style="2461" customWidth="1"/>
    <col min="5130" max="5130" width="3.42578125" style="2461" customWidth="1"/>
    <col min="5131" max="5131" width="13.7109375" style="2461" customWidth="1"/>
    <col min="5132" max="5132" width="5.42578125" style="2461" customWidth="1"/>
    <col min="5133" max="5133" width="43.5703125" style="2461" customWidth="1"/>
    <col min="5134" max="5134" width="5.42578125" style="2461" customWidth="1"/>
    <col min="5135" max="5135" width="43.5703125" style="2461" customWidth="1"/>
    <col min="5136" max="5136" width="5.42578125" style="2461" customWidth="1"/>
    <col min="5137" max="5137" width="43.5703125" style="2461" customWidth="1"/>
    <col min="5138" max="5138" width="5.42578125" style="2461" customWidth="1"/>
    <col min="5139" max="5139" width="43.5703125" style="2461" customWidth="1"/>
    <col min="5140" max="5140" width="2.85546875" style="2461" customWidth="1"/>
    <col min="5141" max="5377" width="11.42578125" style="2461"/>
    <col min="5378" max="5378" width="5.42578125" style="2461" customWidth="1"/>
    <col min="5379" max="5379" width="43.5703125" style="2461" customWidth="1"/>
    <col min="5380" max="5380" width="5.42578125" style="2461" customWidth="1"/>
    <col min="5381" max="5381" width="43.5703125" style="2461" customWidth="1"/>
    <col min="5382" max="5382" width="5.42578125" style="2461" customWidth="1"/>
    <col min="5383" max="5383" width="43.5703125" style="2461" customWidth="1"/>
    <col min="5384" max="5384" width="5.42578125" style="2461" customWidth="1"/>
    <col min="5385" max="5385" width="43.5703125" style="2461" customWidth="1"/>
    <col min="5386" max="5386" width="3.42578125" style="2461" customWidth="1"/>
    <col min="5387" max="5387" width="13.7109375" style="2461" customWidth="1"/>
    <col min="5388" max="5388" width="5.42578125" style="2461" customWidth="1"/>
    <col min="5389" max="5389" width="43.5703125" style="2461" customWidth="1"/>
    <col min="5390" max="5390" width="5.42578125" style="2461" customWidth="1"/>
    <col min="5391" max="5391" width="43.5703125" style="2461" customWidth="1"/>
    <col min="5392" max="5392" width="5.42578125" style="2461" customWidth="1"/>
    <col min="5393" max="5393" width="43.5703125" style="2461" customWidth="1"/>
    <col min="5394" max="5394" width="5.42578125" style="2461" customWidth="1"/>
    <col min="5395" max="5395" width="43.5703125" style="2461" customWidth="1"/>
    <col min="5396" max="5396" width="2.85546875" style="2461" customWidth="1"/>
    <col min="5397" max="5633" width="11.42578125" style="2461"/>
    <col min="5634" max="5634" width="5.42578125" style="2461" customWidth="1"/>
    <col min="5635" max="5635" width="43.5703125" style="2461" customWidth="1"/>
    <col min="5636" max="5636" width="5.42578125" style="2461" customWidth="1"/>
    <col min="5637" max="5637" width="43.5703125" style="2461" customWidth="1"/>
    <col min="5638" max="5638" width="5.42578125" style="2461" customWidth="1"/>
    <col min="5639" max="5639" width="43.5703125" style="2461" customWidth="1"/>
    <col min="5640" max="5640" width="5.42578125" style="2461" customWidth="1"/>
    <col min="5641" max="5641" width="43.5703125" style="2461" customWidth="1"/>
    <col min="5642" max="5642" width="3.42578125" style="2461" customWidth="1"/>
    <col min="5643" max="5643" width="13.7109375" style="2461" customWidth="1"/>
    <col min="5644" max="5644" width="5.42578125" style="2461" customWidth="1"/>
    <col min="5645" max="5645" width="43.5703125" style="2461" customWidth="1"/>
    <col min="5646" max="5646" width="5.42578125" style="2461" customWidth="1"/>
    <col min="5647" max="5647" width="43.5703125" style="2461" customWidth="1"/>
    <col min="5648" max="5648" width="5.42578125" style="2461" customWidth="1"/>
    <col min="5649" max="5649" width="43.5703125" style="2461" customWidth="1"/>
    <col min="5650" max="5650" width="5.42578125" style="2461" customWidth="1"/>
    <col min="5651" max="5651" width="43.5703125" style="2461" customWidth="1"/>
    <col min="5652" max="5652" width="2.85546875" style="2461" customWidth="1"/>
    <col min="5653" max="5889" width="11.42578125" style="2461"/>
    <col min="5890" max="5890" width="5.42578125" style="2461" customWidth="1"/>
    <col min="5891" max="5891" width="43.5703125" style="2461" customWidth="1"/>
    <col min="5892" max="5892" width="5.42578125" style="2461" customWidth="1"/>
    <col min="5893" max="5893" width="43.5703125" style="2461" customWidth="1"/>
    <col min="5894" max="5894" width="5.42578125" style="2461" customWidth="1"/>
    <col min="5895" max="5895" width="43.5703125" style="2461" customWidth="1"/>
    <col min="5896" max="5896" width="5.42578125" style="2461" customWidth="1"/>
    <col min="5897" max="5897" width="43.5703125" style="2461" customWidth="1"/>
    <col min="5898" max="5898" width="3.42578125" style="2461" customWidth="1"/>
    <col min="5899" max="5899" width="13.7109375" style="2461" customWidth="1"/>
    <col min="5900" max="5900" width="5.42578125" style="2461" customWidth="1"/>
    <col min="5901" max="5901" width="43.5703125" style="2461" customWidth="1"/>
    <col min="5902" max="5902" width="5.42578125" style="2461" customWidth="1"/>
    <col min="5903" max="5903" width="43.5703125" style="2461" customWidth="1"/>
    <col min="5904" max="5904" width="5.42578125" style="2461" customWidth="1"/>
    <col min="5905" max="5905" width="43.5703125" style="2461" customWidth="1"/>
    <col min="5906" max="5906" width="5.42578125" style="2461" customWidth="1"/>
    <col min="5907" max="5907" width="43.5703125" style="2461" customWidth="1"/>
    <col min="5908" max="5908" width="2.85546875" style="2461" customWidth="1"/>
    <col min="5909" max="6145" width="11.42578125" style="2461"/>
    <col min="6146" max="6146" width="5.42578125" style="2461" customWidth="1"/>
    <col min="6147" max="6147" width="43.5703125" style="2461" customWidth="1"/>
    <col min="6148" max="6148" width="5.42578125" style="2461" customWidth="1"/>
    <col min="6149" max="6149" width="43.5703125" style="2461" customWidth="1"/>
    <col min="6150" max="6150" width="5.42578125" style="2461" customWidth="1"/>
    <col min="6151" max="6151" width="43.5703125" style="2461" customWidth="1"/>
    <col min="6152" max="6152" width="5.42578125" style="2461" customWidth="1"/>
    <col min="6153" max="6153" width="43.5703125" style="2461" customWidth="1"/>
    <col min="6154" max="6154" width="3.42578125" style="2461" customWidth="1"/>
    <col min="6155" max="6155" width="13.7109375" style="2461" customWidth="1"/>
    <col min="6156" max="6156" width="5.42578125" style="2461" customWidth="1"/>
    <col min="6157" max="6157" width="43.5703125" style="2461" customWidth="1"/>
    <col min="6158" max="6158" width="5.42578125" style="2461" customWidth="1"/>
    <col min="6159" max="6159" width="43.5703125" style="2461" customWidth="1"/>
    <col min="6160" max="6160" width="5.42578125" style="2461" customWidth="1"/>
    <col min="6161" max="6161" width="43.5703125" style="2461" customWidth="1"/>
    <col min="6162" max="6162" width="5.42578125" style="2461" customWidth="1"/>
    <col min="6163" max="6163" width="43.5703125" style="2461" customWidth="1"/>
    <col min="6164" max="6164" width="2.85546875" style="2461" customWidth="1"/>
    <col min="6165" max="6401" width="11.42578125" style="2461"/>
    <col min="6402" max="6402" width="5.42578125" style="2461" customWidth="1"/>
    <col min="6403" max="6403" width="43.5703125" style="2461" customWidth="1"/>
    <col min="6404" max="6404" width="5.42578125" style="2461" customWidth="1"/>
    <col min="6405" max="6405" width="43.5703125" style="2461" customWidth="1"/>
    <col min="6406" max="6406" width="5.42578125" style="2461" customWidth="1"/>
    <col min="6407" max="6407" width="43.5703125" style="2461" customWidth="1"/>
    <col min="6408" max="6408" width="5.42578125" style="2461" customWidth="1"/>
    <col min="6409" max="6409" width="43.5703125" style="2461" customWidth="1"/>
    <col min="6410" max="6410" width="3.42578125" style="2461" customWidth="1"/>
    <col min="6411" max="6411" width="13.7109375" style="2461" customWidth="1"/>
    <col min="6412" max="6412" width="5.42578125" style="2461" customWidth="1"/>
    <col min="6413" max="6413" width="43.5703125" style="2461" customWidth="1"/>
    <col min="6414" max="6414" width="5.42578125" style="2461" customWidth="1"/>
    <col min="6415" max="6415" width="43.5703125" style="2461" customWidth="1"/>
    <col min="6416" max="6416" width="5.42578125" style="2461" customWidth="1"/>
    <col min="6417" max="6417" width="43.5703125" style="2461" customWidth="1"/>
    <col min="6418" max="6418" width="5.42578125" style="2461" customWidth="1"/>
    <col min="6419" max="6419" width="43.5703125" style="2461" customWidth="1"/>
    <col min="6420" max="6420" width="2.85546875" style="2461" customWidth="1"/>
    <col min="6421" max="6657" width="11.42578125" style="2461"/>
    <col min="6658" max="6658" width="5.42578125" style="2461" customWidth="1"/>
    <col min="6659" max="6659" width="43.5703125" style="2461" customWidth="1"/>
    <col min="6660" max="6660" width="5.42578125" style="2461" customWidth="1"/>
    <col min="6661" max="6661" width="43.5703125" style="2461" customWidth="1"/>
    <col min="6662" max="6662" width="5.42578125" style="2461" customWidth="1"/>
    <col min="6663" max="6663" width="43.5703125" style="2461" customWidth="1"/>
    <col min="6664" max="6664" width="5.42578125" style="2461" customWidth="1"/>
    <col min="6665" max="6665" width="43.5703125" style="2461" customWidth="1"/>
    <col min="6666" max="6666" width="3.42578125" style="2461" customWidth="1"/>
    <col min="6667" max="6667" width="13.7109375" style="2461" customWidth="1"/>
    <col min="6668" max="6668" width="5.42578125" style="2461" customWidth="1"/>
    <col min="6669" max="6669" width="43.5703125" style="2461" customWidth="1"/>
    <col min="6670" max="6670" width="5.42578125" style="2461" customWidth="1"/>
    <col min="6671" max="6671" width="43.5703125" style="2461" customWidth="1"/>
    <col min="6672" max="6672" width="5.42578125" style="2461" customWidth="1"/>
    <col min="6673" max="6673" width="43.5703125" style="2461" customWidth="1"/>
    <col min="6674" max="6674" width="5.42578125" style="2461" customWidth="1"/>
    <col min="6675" max="6675" width="43.5703125" style="2461" customWidth="1"/>
    <col min="6676" max="6676" width="2.85546875" style="2461" customWidth="1"/>
    <col min="6677" max="6913" width="11.42578125" style="2461"/>
    <col min="6914" max="6914" width="5.42578125" style="2461" customWidth="1"/>
    <col min="6915" max="6915" width="43.5703125" style="2461" customWidth="1"/>
    <col min="6916" max="6916" width="5.42578125" style="2461" customWidth="1"/>
    <col min="6917" max="6917" width="43.5703125" style="2461" customWidth="1"/>
    <col min="6918" max="6918" width="5.42578125" style="2461" customWidth="1"/>
    <col min="6919" max="6919" width="43.5703125" style="2461" customWidth="1"/>
    <col min="6920" max="6920" width="5.42578125" style="2461" customWidth="1"/>
    <col min="6921" max="6921" width="43.5703125" style="2461" customWidth="1"/>
    <col min="6922" max="6922" width="3.42578125" style="2461" customWidth="1"/>
    <col min="6923" max="6923" width="13.7109375" style="2461" customWidth="1"/>
    <col min="6924" max="6924" width="5.42578125" style="2461" customWidth="1"/>
    <col min="6925" max="6925" width="43.5703125" style="2461" customWidth="1"/>
    <col min="6926" max="6926" width="5.42578125" style="2461" customWidth="1"/>
    <col min="6927" max="6927" width="43.5703125" style="2461" customWidth="1"/>
    <col min="6928" max="6928" width="5.42578125" style="2461" customWidth="1"/>
    <col min="6929" max="6929" width="43.5703125" style="2461" customWidth="1"/>
    <col min="6930" max="6930" width="5.42578125" style="2461" customWidth="1"/>
    <col min="6931" max="6931" width="43.5703125" style="2461" customWidth="1"/>
    <col min="6932" max="6932" width="2.85546875" style="2461" customWidth="1"/>
    <col min="6933" max="7169" width="11.42578125" style="2461"/>
    <col min="7170" max="7170" width="5.42578125" style="2461" customWidth="1"/>
    <col min="7171" max="7171" width="43.5703125" style="2461" customWidth="1"/>
    <col min="7172" max="7172" width="5.42578125" style="2461" customWidth="1"/>
    <col min="7173" max="7173" width="43.5703125" style="2461" customWidth="1"/>
    <col min="7174" max="7174" width="5.42578125" style="2461" customWidth="1"/>
    <col min="7175" max="7175" width="43.5703125" style="2461" customWidth="1"/>
    <col min="7176" max="7176" width="5.42578125" style="2461" customWidth="1"/>
    <col min="7177" max="7177" width="43.5703125" style="2461" customWidth="1"/>
    <col min="7178" max="7178" width="3.42578125" style="2461" customWidth="1"/>
    <col min="7179" max="7179" width="13.7109375" style="2461" customWidth="1"/>
    <col min="7180" max="7180" width="5.42578125" style="2461" customWidth="1"/>
    <col min="7181" max="7181" width="43.5703125" style="2461" customWidth="1"/>
    <col min="7182" max="7182" width="5.42578125" style="2461" customWidth="1"/>
    <col min="7183" max="7183" width="43.5703125" style="2461" customWidth="1"/>
    <col min="7184" max="7184" width="5.42578125" style="2461" customWidth="1"/>
    <col min="7185" max="7185" width="43.5703125" style="2461" customWidth="1"/>
    <col min="7186" max="7186" width="5.42578125" style="2461" customWidth="1"/>
    <col min="7187" max="7187" width="43.5703125" style="2461" customWidth="1"/>
    <col min="7188" max="7188" width="2.85546875" style="2461" customWidth="1"/>
    <col min="7189" max="7425" width="11.42578125" style="2461"/>
    <col min="7426" max="7426" width="5.42578125" style="2461" customWidth="1"/>
    <col min="7427" max="7427" width="43.5703125" style="2461" customWidth="1"/>
    <col min="7428" max="7428" width="5.42578125" style="2461" customWidth="1"/>
    <col min="7429" max="7429" width="43.5703125" style="2461" customWidth="1"/>
    <col min="7430" max="7430" width="5.42578125" style="2461" customWidth="1"/>
    <col min="7431" max="7431" width="43.5703125" style="2461" customWidth="1"/>
    <col min="7432" max="7432" width="5.42578125" style="2461" customWidth="1"/>
    <col min="7433" max="7433" width="43.5703125" style="2461" customWidth="1"/>
    <col min="7434" max="7434" width="3.42578125" style="2461" customWidth="1"/>
    <col min="7435" max="7435" width="13.7109375" style="2461" customWidth="1"/>
    <col min="7436" max="7436" width="5.42578125" style="2461" customWidth="1"/>
    <col min="7437" max="7437" width="43.5703125" style="2461" customWidth="1"/>
    <col min="7438" max="7438" width="5.42578125" style="2461" customWidth="1"/>
    <col min="7439" max="7439" width="43.5703125" style="2461" customWidth="1"/>
    <col min="7440" max="7440" width="5.42578125" style="2461" customWidth="1"/>
    <col min="7441" max="7441" width="43.5703125" style="2461" customWidth="1"/>
    <col min="7442" max="7442" width="5.42578125" style="2461" customWidth="1"/>
    <col min="7443" max="7443" width="43.5703125" style="2461" customWidth="1"/>
    <col min="7444" max="7444" width="2.85546875" style="2461" customWidth="1"/>
    <col min="7445" max="7681" width="11.42578125" style="2461"/>
    <col min="7682" max="7682" width="5.42578125" style="2461" customWidth="1"/>
    <col min="7683" max="7683" width="43.5703125" style="2461" customWidth="1"/>
    <col min="7684" max="7684" width="5.42578125" style="2461" customWidth="1"/>
    <col min="7685" max="7685" width="43.5703125" style="2461" customWidth="1"/>
    <col min="7686" max="7686" width="5.42578125" style="2461" customWidth="1"/>
    <col min="7687" max="7687" width="43.5703125" style="2461" customWidth="1"/>
    <col min="7688" max="7688" width="5.42578125" style="2461" customWidth="1"/>
    <col min="7689" max="7689" width="43.5703125" style="2461" customWidth="1"/>
    <col min="7690" max="7690" width="3.42578125" style="2461" customWidth="1"/>
    <col min="7691" max="7691" width="13.7109375" style="2461" customWidth="1"/>
    <col min="7692" max="7692" width="5.42578125" style="2461" customWidth="1"/>
    <col min="7693" max="7693" width="43.5703125" style="2461" customWidth="1"/>
    <col min="7694" max="7694" width="5.42578125" style="2461" customWidth="1"/>
    <col min="7695" max="7695" width="43.5703125" style="2461" customWidth="1"/>
    <col min="7696" max="7696" width="5.42578125" style="2461" customWidth="1"/>
    <col min="7697" max="7697" width="43.5703125" style="2461" customWidth="1"/>
    <col min="7698" max="7698" width="5.42578125" style="2461" customWidth="1"/>
    <col min="7699" max="7699" width="43.5703125" style="2461" customWidth="1"/>
    <col min="7700" max="7700" width="2.85546875" style="2461" customWidth="1"/>
    <col min="7701" max="7937" width="11.42578125" style="2461"/>
    <col min="7938" max="7938" width="5.42578125" style="2461" customWidth="1"/>
    <col min="7939" max="7939" width="43.5703125" style="2461" customWidth="1"/>
    <col min="7940" max="7940" width="5.42578125" style="2461" customWidth="1"/>
    <col min="7941" max="7941" width="43.5703125" style="2461" customWidth="1"/>
    <col min="7942" max="7942" width="5.42578125" style="2461" customWidth="1"/>
    <col min="7943" max="7943" width="43.5703125" style="2461" customWidth="1"/>
    <col min="7944" max="7944" width="5.42578125" style="2461" customWidth="1"/>
    <col min="7945" max="7945" width="43.5703125" style="2461" customWidth="1"/>
    <col min="7946" max="7946" width="3.42578125" style="2461" customWidth="1"/>
    <col min="7947" max="7947" width="13.7109375" style="2461" customWidth="1"/>
    <col min="7948" max="7948" width="5.42578125" style="2461" customWidth="1"/>
    <col min="7949" max="7949" width="43.5703125" style="2461" customWidth="1"/>
    <col min="7950" max="7950" width="5.42578125" style="2461" customWidth="1"/>
    <col min="7951" max="7951" width="43.5703125" style="2461" customWidth="1"/>
    <col min="7952" max="7952" width="5.42578125" style="2461" customWidth="1"/>
    <col min="7953" max="7953" width="43.5703125" style="2461" customWidth="1"/>
    <col min="7954" max="7954" width="5.42578125" style="2461" customWidth="1"/>
    <col min="7955" max="7955" width="43.5703125" style="2461" customWidth="1"/>
    <col min="7956" max="7956" width="2.85546875" style="2461" customWidth="1"/>
    <col min="7957" max="8193" width="11.42578125" style="2461"/>
    <col min="8194" max="8194" width="5.42578125" style="2461" customWidth="1"/>
    <col min="8195" max="8195" width="43.5703125" style="2461" customWidth="1"/>
    <col min="8196" max="8196" width="5.42578125" style="2461" customWidth="1"/>
    <col min="8197" max="8197" width="43.5703125" style="2461" customWidth="1"/>
    <col min="8198" max="8198" width="5.42578125" style="2461" customWidth="1"/>
    <col min="8199" max="8199" width="43.5703125" style="2461" customWidth="1"/>
    <col min="8200" max="8200" width="5.42578125" style="2461" customWidth="1"/>
    <col min="8201" max="8201" width="43.5703125" style="2461" customWidth="1"/>
    <col min="8202" max="8202" width="3.42578125" style="2461" customWidth="1"/>
    <col min="8203" max="8203" width="13.7109375" style="2461" customWidth="1"/>
    <col min="8204" max="8204" width="5.42578125" style="2461" customWidth="1"/>
    <col min="8205" max="8205" width="43.5703125" style="2461" customWidth="1"/>
    <col min="8206" max="8206" width="5.42578125" style="2461" customWidth="1"/>
    <col min="8207" max="8207" width="43.5703125" style="2461" customWidth="1"/>
    <col min="8208" max="8208" width="5.42578125" style="2461" customWidth="1"/>
    <col min="8209" max="8209" width="43.5703125" style="2461" customWidth="1"/>
    <col min="8210" max="8210" width="5.42578125" style="2461" customWidth="1"/>
    <col min="8211" max="8211" width="43.5703125" style="2461" customWidth="1"/>
    <col min="8212" max="8212" width="2.85546875" style="2461" customWidth="1"/>
    <col min="8213" max="8449" width="11.42578125" style="2461"/>
    <col min="8450" max="8450" width="5.42578125" style="2461" customWidth="1"/>
    <col min="8451" max="8451" width="43.5703125" style="2461" customWidth="1"/>
    <col min="8452" max="8452" width="5.42578125" style="2461" customWidth="1"/>
    <col min="8453" max="8453" width="43.5703125" style="2461" customWidth="1"/>
    <col min="8454" max="8454" width="5.42578125" style="2461" customWidth="1"/>
    <col min="8455" max="8455" width="43.5703125" style="2461" customWidth="1"/>
    <col min="8456" max="8456" width="5.42578125" style="2461" customWidth="1"/>
    <col min="8457" max="8457" width="43.5703125" style="2461" customWidth="1"/>
    <col min="8458" max="8458" width="3.42578125" style="2461" customWidth="1"/>
    <col min="8459" max="8459" width="13.7109375" style="2461" customWidth="1"/>
    <col min="8460" max="8460" width="5.42578125" style="2461" customWidth="1"/>
    <col min="8461" max="8461" width="43.5703125" style="2461" customWidth="1"/>
    <col min="8462" max="8462" width="5.42578125" style="2461" customWidth="1"/>
    <col min="8463" max="8463" width="43.5703125" style="2461" customWidth="1"/>
    <col min="8464" max="8464" width="5.42578125" style="2461" customWidth="1"/>
    <col min="8465" max="8465" width="43.5703125" style="2461" customWidth="1"/>
    <col min="8466" max="8466" width="5.42578125" style="2461" customWidth="1"/>
    <col min="8467" max="8467" width="43.5703125" style="2461" customWidth="1"/>
    <col min="8468" max="8468" width="2.85546875" style="2461" customWidth="1"/>
    <col min="8469" max="8705" width="11.42578125" style="2461"/>
    <col min="8706" max="8706" width="5.42578125" style="2461" customWidth="1"/>
    <col min="8707" max="8707" width="43.5703125" style="2461" customWidth="1"/>
    <col min="8708" max="8708" width="5.42578125" style="2461" customWidth="1"/>
    <col min="8709" max="8709" width="43.5703125" style="2461" customWidth="1"/>
    <col min="8710" max="8710" width="5.42578125" style="2461" customWidth="1"/>
    <col min="8711" max="8711" width="43.5703125" style="2461" customWidth="1"/>
    <col min="8712" max="8712" width="5.42578125" style="2461" customWidth="1"/>
    <col min="8713" max="8713" width="43.5703125" style="2461" customWidth="1"/>
    <col min="8714" max="8714" width="3.42578125" style="2461" customWidth="1"/>
    <col min="8715" max="8715" width="13.7109375" style="2461" customWidth="1"/>
    <col min="8716" max="8716" width="5.42578125" style="2461" customWidth="1"/>
    <col min="8717" max="8717" width="43.5703125" style="2461" customWidth="1"/>
    <col min="8718" max="8718" width="5.42578125" style="2461" customWidth="1"/>
    <col min="8719" max="8719" width="43.5703125" style="2461" customWidth="1"/>
    <col min="8720" max="8720" width="5.42578125" style="2461" customWidth="1"/>
    <col min="8721" max="8721" width="43.5703125" style="2461" customWidth="1"/>
    <col min="8722" max="8722" width="5.42578125" style="2461" customWidth="1"/>
    <col min="8723" max="8723" width="43.5703125" style="2461" customWidth="1"/>
    <col min="8724" max="8724" width="2.85546875" style="2461" customWidth="1"/>
    <col min="8725" max="8961" width="11.42578125" style="2461"/>
    <col min="8962" max="8962" width="5.42578125" style="2461" customWidth="1"/>
    <col min="8963" max="8963" width="43.5703125" style="2461" customWidth="1"/>
    <col min="8964" max="8964" width="5.42578125" style="2461" customWidth="1"/>
    <col min="8965" max="8965" width="43.5703125" style="2461" customWidth="1"/>
    <col min="8966" max="8966" width="5.42578125" style="2461" customWidth="1"/>
    <col min="8967" max="8967" width="43.5703125" style="2461" customWidth="1"/>
    <col min="8968" max="8968" width="5.42578125" style="2461" customWidth="1"/>
    <col min="8969" max="8969" width="43.5703125" style="2461" customWidth="1"/>
    <col min="8970" max="8970" width="3.42578125" style="2461" customWidth="1"/>
    <col min="8971" max="8971" width="13.7109375" style="2461" customWidth="1"/>
    <col min="8972" max="8972" width="5.42578125" style="2461" customWidth="1"/>
    <col min="8973" max="8973" width="43.5703125" style="2461" customWidth="1"/>
    <col min="8974" max="8974" width="5.42578125" style="2461" customWidth="1"/>
    <col min="8975" max="8975" width="43.5703125" style="2461" customWidth="1"/>
    <col min="8976" max="8976" width="5.42578125" style="2461" customWidth="1"/>
    <col min="8977" max="8977" width="43.5703125" style="2461" customWidth="1"/>
    <col min="8978" max="8978" width="5.42578125" style="2461" customWidth="1"/>
    <col min="8979" max="8979" width="43.5703125" style="2461" customWidth="1"/>
    <col min="8980" max="8980" width="2.85546875" style="2461" customWidth="1"/>
    <col min="8981" max="9217" width="11.42578125" style="2461"/>
    <col min="9218" max="9218" width="5.42578125" style="2461" customWidth="1"/>
    <col min="9219" max="9219" width="43.5703125" style="2461" customWidth="1"/>
    <col min="9220" max="9220" width="5.42578125" style="2461" customWidth="1"/>
    <col min="9221" max="9221" width="43.5703125" style="2461" customWidth="1"/>
    <col min="9222" max="9222" width="5.42578125" style="2461" customWidth="1"/>
    <col min="9223" max="9223" width="43.5703125" style="2461" customWidth="1"/>
    <col min="9224" max="9224" width="5.42578125" style="2461" customWidth="1"/>
    <col min="9225" max="9225" width="43.5703125" style="2461" customWidth="1"/>
    <col min="9226" max="9226" width="3.42578125" style="2461" customWidth="1"/>
    <col min="9227" max="9227" width="13.7109375" style="2461" customWidth="1"/>
    <col min="9228" max="9228" width="5.42578125" style="2461" customWidth="1"/>
    <col min="9229" max="9229" width="43.5703125" style="2461" customWidth="1"/>
    <col min="9230" max="9230" width="5.42578125" style="2461" customWidth="1"/>
    <col min="9231" max="9231" width="43.5703125" style="2461" customWidth="1"/>
    <col min="9232" max="9232" width="5.42578125" style="2461" customWidth="1"/>
    <col min="9233" max="9233" width="43.5703125" style="2461" customWidth="1"/>
    <col min="9234" max="9234" width="5.42578125" style="2461" customWidth="1"/>
    <col min="9235" max="9235" width="43.5703125" style="2461" customWidth="1"/>
    <col min="9236" max="9236" width="2.85546875" style="2461" customWidth="1"/>
    <col min="9237" max="9473" width="11.42578125" style="2461"/>
    <col min="9474" max="9474" width="5.42578125" style="2461" customWidth="1"/>
    <col min="9475" max="9475" width="43.5703125" style="2461" customWidth="1"/>
    <col min="9476" max="9476" width="5.42578125" style="2461" customWidth="1"/>
    <col min="9477" max="9477" width="43.5703125" style="2461" customWidth="1"/>
    <col min="9478" max="9478" width="5.42578125" style="2461" customWidth="1"/>
    <col min="9479" max="9479" width="43.5703125" style="2461" customWidth="1"/>
    <col min="9480" max="9480" width="5.42578125" style="2461" customWidth="1"/>
    <col min="9481" max="9481" width="43.5703125" style="2461" customWidth="1"/>
    <col min="9482" max="9482" width="3.42578125" style="2461" customWidth="1"/>
    <col min="9483" max="9483" width="13.7109375" style="2461" customWidth="1"/>
    <col min="9484" max="9484" width="5.42578125" style="2461" customWidth="1"/>
    <col min="9485" max="9485" width="43.5703125" style="2461" customWidth="1"/>
    <col min="9486" max="9486" width="5.42578125" style="2461" customWidth="1"/>
    <col min="9487" max="9487" width="43.5703125" style="2461" customWidth="1"/>
    <col min="9488" max="9488" width="5.42578125" style="2461" customWidth="1"/>
    <col min="9489" max="9489" width="43.5703125" style="2461" customWidth="1"/>
    <col min="9490" max="9490" width="5.42578125" style="2461" customWidth="1"/>
    <col min="9491" max="9491" width="43.5703125" style="2461" customWidth="1"/>
    <col min="9492" max="9492" width="2.85546875" style="2461" customWidth="1"/>
    <col min="9493" max="9729" width="11.42578125" style="2461"/>
    <col min="9730" max="9730" width="5.42578125" style="2461" customWidth="1"/>
    <col min="9731" max="9731" width="43.5703125" style="2461" customWidth="1"/>
    <col min="9732" max="9732" width="5.42578125" style="2461" customWidth="1"/>
    <col min="9733" max="9733" width="43.5703125" style="2461" customWidth="1"/>
    <col min="9734" max="9734" width="5.42578125" style="2461" customWidth="1"/>
    <col min="9735" max="9735" width="43.5703125" style="2461" customWidth="1"/>
    <col min="9736" max="9736" width="5.42578125" style="2461" customWidth="1"/>
    <col min="9737" max="9737" width="43.5703125" style="2461" customWidth="1"/>
    <col min="9738" max="9738" width="3.42578125" style="2461" customWidth="1"/>
    <col min="9739" max="9739" width="13.7109375" style="2461" customWidth="1"/>
    <col min="9740" max="9740" width="5.42578125" style="2461" customWidth="1"/>
    <col min="9741" max="9741" width="43.5703125" style="2461" customWidth="1"/>
    <col min="9742" max="9742" width="5.42578125" style="2461" customWidth="1"/>
    <col min="9743" max="9743" width="43.5703125" style="2461" customWidth="1"/>
    <col min="9744" max="9744" width="5.42578125" style="2461" customWidth="1"/>
    <col min="9745" max="9745" width="43.5703125" style="2461" customWidth="1"/>
    <col min="9746" max="9746" width="5.42578125" style="2461" customWidth="1"/>
    <col min="9747" max="9747" width="43.5703125" style="2461" customWidth="1"/>
    <col min="9748" max="9748" width="2.85546875" style="2461" customWidth="1"/>
    <col min="9749" max="9985" width="11.42578125" style="2461"/>
    <col min="9986" max="9986" width="5.42578125" style="2461" customWidth="1"/>
    <col min="9987" max="9987" width="43.5703125" style="2461" customWidth="1"/>
    <col min="9988" max="9988" width="5.42578125" style="2461" customWidth="1"/>
    <col min="9989" max="9989" width="43.5703125" style="2461" customWidth="1"/>
    <col min="9990" max="9990" width="5.42578125" style="2461" customWidth="1"/>
    <col min="9991" max="9991" width="43.5703125" style="2461" customWidth="1"/>
    <col min="9992" max="9992" width="5.42578125" style="2461" customWidth="1"/>
    <col min="9993" max="9993" width="43.5703125" style="2461" customWidth="1"/>
    <col min="9994" max="9994" width="3.42578125" style="2461" customWidth="1"/>
    <col min="9995" max="9995" width="13.7109375" style="2461" customWidth="1"/>
    <col min="9996" max="9996" width="5.42578125" style="2461" customWidth="1"/>
    <col min="9997" max="9997" width="43.5703125" style="2461" customWidth="1"/>
    <col min="9998" max="9998" width="5.42578125" style="2461" customWidth="1"/>
    <col min="9999" max="9999" width="43.5703125" style="2461" customWidth="1"/>
    <col min="10000" max="10000" width="5.42578125" style="2461" customWidth="1"/>
    <col min="10001" max="10001" width="43.5703125" style="2461" customWidth="1"/>
    <col min="10002" max="10002" width="5.42578125" style="2461" customWidth="1"/>
    <col min="10003" max="10003" width="43.5703125" style="2461" customWidth="1"/>
    <col min="10004" max="10004" width="2.85546875" style="2461" customWidth="1"/>
    <col min="10005" max="10241" width="11.42578125" style="2461"/>
    <col min="10242" max="10242" width="5.42578125" style="2461" customWidth="1"/>
    <col min="10243" max="10243" width="43.5703125" style="2461" customWidth="1"/>
    <col min="10244" max="10244" width="5.42578125" style="2461" customWidth="1"/>
    <col min="10245" max="10245" width="43.5703125" style="2461" customWidth="1"/>
    <col min="10246" max="10246" width="5.42578125" style="2461" customWidth="1"/>
    <col min="10247" max="10247" width="43.5703125" style="2461" customWidth="1"/>
    <col min="10248" max="10248" width="5.42578125" style="2461" customWidth="1"/>
    <col min="10249" max="10249" width="43.5703125" style="2461" customWidth="1"/>
    <col min="10250" max="10250" width="3.42578125" style="2461" customWidth="1"/>
    <col min="10251" max="10251" width="13.7109375" style="2461" customWidth="1"/>
    <col min="10252" max="10252" width="5.42578125" style="2461" customWidth="1"/>
    <col min="10253" max="10253" width="43.5703125" style="2461" customWidth="1"/>
    <col min="10254" max="10254" width="5.42578125" style="2461" customWidth="1"/>
    <col min="10255" max="10255" width="43.5703125" style="2461" customWidth="1"/>
    <col min="10256" max="10256" width="5.42578125" style="2461" customWidth="1"/>
    <col min="10257" max="10257" width="43.5703125" style="2461" customWidth="1"/>
    <col min="10258" max="10258" width="5.42578125" style="2461" customWidth="1"/>
    <col min="10259" max="10259" width="43.5703125" style="2461" customWidth="1"/>
    <col min="10260" max="10260" width="2.85546875" style="2461" customWidth="1"/>
    <col min="10261" max="10497" width="11.42578125" style="2461"/>
    <col min="10498" max="10498" width="5.42578125" style="2461" customWidth="1"/>
    <col min="10499" max="10499" width="43.5703125" style="2461" customWidth="1"/>
    <col min="10500" max="10500" width="5.42578125" style="2461" customWidth="1"/>
    <col min="10501" max="10501" width="43.5703125" style="2461" customWidth="1"/>
    <col min="10502" max="10502" width="5.42578125" style="2461" customWidth="1"/>
    <col min="10503" max="10503" width="43.5703125" style="2461" customWidth="1"/>
    <col min="10504" max="10504" width="5.42578125" style="2461" customWidth="1"/>
    <col min="10505" max="10505" width="43.5703125" style="2461" customWidth="1"/>
    <col min="10506" max="10506" width="3.42578125" style="2461" customWidth="1"/>
    <col min="10507" max="10507" width="13.7109375" style="2461" customWidth="1"/>
    <col min="10508" max="10508" width="5.42578125" style="2461" customWidth="1"/>
    <col min="10509" max="10509" width="43.5703125" style="2461" customWidth="1"/>
    <col min="10510" max="10510" width="5.42578125" style="2461" customWidth="1"/>
    <col min="10511" max="10511" width="43.5703125" style="2461" customWidth="1"/>
    <col min="10512" max="10512" width="5.42578125" style="2461" customWidth="1"/>
    <col min="10513" max="10513" width="43.5703125" style="2461" customWidth="1"/>
    <col min="10514" max="10514" width="5.42578125" style="2461" customWidth="1"/>
    <col min="10515" max="10515" width="43.5703125" style="2461" customWidth="1"/>
    <col min="10516" max="10516" width="2.85546875" style="2461" customWidth="1"/>
    <col min="10517" max="10753" width="11.42578125" style="2461"/>
    <col min="10754" max="10754" width="5.42578125" style="2461" customWidth="1"/>
    <col min="10755" max="10755" width="43.5703125" style="2461" customWidth="1"/>
    <col min="10756" max="10756" width="5.42578125" style="2461" customWidth="1"/>
    <col min="10757" max="10757" width="43.5703125" style="2461" customWidth="1"/>
    <col min="10758" max="10758" width="5.42578125" style="2461" customWidth="1"/>
    <col min="10759" max="10759" width="43.5703125" style="2461" customWidth="1"/>
    <col min="10760" max="10760" width="5.42578125" style="2461" customWidth="1"/>
    <col min="10761" max="10761" width="43.5703125" style="2461" customWidth="1"/>
    <col min="10762" max="10762" width="3.42578125" style="2461" customWidth="1"/>
    <col min="10763" max="10763" width="13.7109375" style="2461" customWidth="1"/>
    <col min="10764" max="10764" width="5.42578125" style="2461" customWidth="1"/>
    <col min="10765" max="10765" width="43.5703125" style="2461" customWidth="1"/>
    <col min="10766" max="10766" width="5.42578125" style="2461" customWidth="1"/>
    <col min="10767" max="10767" width="43.5703125" style="2461" customWidth="1"/>
    <col min="10768" max="10768" width="5.42578125" style="2461" customWidth="1"/>
    <col min="10769" max="10769" width="43.5703125" style="2461" customWidth="1"/>
    <col min="10770" max="10770" width="5.42578125" style="2461" customWidth="1"/>
    <col min="10771" max="10771" width="43.5703125" style="2461" customWidth="1"/>
    <col min="10772" max="10772" width="2.85546875" style="2461" customWidth="1"/>
    <col min="10773" max="11009" width="11.42578125" style="2461"/>
    <col min="11010" max="11010" width="5.42578125" style="2461" customWidth="1"/>
    <col min="11011" max="11011" width="43.5703125" style="2461" customWidth="1"/>
    <col min="11012" max="11012" width="5.42578125" style="2461" customWidth="1"/>
    <col min="11013" max="11013" width="43.5703125" style="2461" customWidth="1"/>
    <col min="11014" max="11014" width="5.42578125" style="2461" customWidth="1"/>
    <col min="11015" max="11015" width="43.5703125" style="2461" customWidth="1"/>
    <col min="11016" max="11016" width="5.42578125" style="2461" customWidth="1"/>
    <col min="11017" max="11017" width="43.5703125" style="2461" customWidth="1"/>
    <col min="11018" max="11018" width="3.42578125" style="2461" customWidth="1"/>
    <col min="11019" max="11019" width="13.7109375" style="2461" customWidth="1"/>
    <col min="11020" max="11020" width="5.42578125" style="2461" customWidth="1"/>
    <col min="11021" max="11021" width="43.5703125" style="2461" customWidth="1"/>
    <col min="11022" max="11022" width="5.42578125" style="2461" customWidth="1"/>
    <col min="11023" max="11023" width="43.5703125" style="2461" customWidth="1"/>
    <col min="11024" max="11024" width="5.42578125" style="2461" customWidth="1"/>
    <col min="11025" max="11025" width="43.5703125" style="2461" customWidth="1"/>
    <col min="11026" max="11026" width="5.42578125" style="2461" customWidth="1"/>
    <col min="11027" max="11027" width="43.5703125" style="2461" customWidth="1"/>
    <col min="11028" max="11028" width="2.85546875" style="2461" customWidth="1"/>
    <col min="11029" max="11265" width="11.42578125" style="2461"/>
    <col min="11266" max="11266" width="5.42578125" style="2461" customWidth="1"/>
    <col min="11267" max="11267" width="43.5703125" style="2461" customWidth="1"/>
    <col min="11268" max="11268" width="5.42578125" style="2461" customWidth="1"/>
    <col min="11269" max="11269" width="43.5703125" style="2461" customWidth="1"/>
    <col min="11270" max="11270" width="5.42578125" style="2461" customWidth="1"/>
    <col min="11271" max="11271" width="43.5703125" style="2461" customWidth="1"/>
    <col min="11272" max="11272" width="5.42578125" style="2461" customWidth="1"/>
    <col min="11273" max="11273" width="43.5703125" style="2461" customWidth="1"/>
    <col min="11274" max="11274" width="3.42578125" style="2461" customWidth="1"/>
    <col min="11275" max="11275" width="13.7109375" style="2461" customWidth="1"/>
    <col min="11276" max="11276" width="5.42578125" style="2461" customWidth="1"/>
    <col min="11277" max="11277" width="43.5703125" style="2461" customWidth="1"/>
    <col min="11278" max="11278" width="5.42578125" style="2461" customWidth="1"/>
    <col min="11279" max="11279" width="43.5703125" style="2461" customWidth="1"/>
    <col min="11280" max="11280" width="5.42578125" style="2461" customWidth="1"/>
    <col min="11281" max="11281" width="43.5703125" style="2461" customWidth="1"/>
    <col min="11282" max="11282" width="5.42578125" style="2461" customWidth="1"/>
    <col min="11283" max="11283" width="43.5703125" style="2461" customWidth="1"/>
    <col min="11284" max="11284" width="2.85546875" style="2461" customWidth="1"/>
    <col min="11285" max="11521" width="11.42578125" style="2461"/>
    <col min="11522" max="11522" width="5.42578125" style="2461" customWidth="1"/>
    <col min="11523" max="11523" width="43.5703125" style="2461" customWidth="1"/>
    <col min="11524" max="11524" width="5.42578125" style="2461" customWidth="1"/>
    <col min="11525" max="11525" width="43.5703125" style="2461" customWidth="1"/>
    <col min="11526" max="11526" width="5.42578125" style="2461" customWidth="1"/>
    <col min="11527" max="11527" width="43.5703125" style="2461" customWidth="1"/>
    <col min="11528" max="11528" width="5.42578125" style="2461" customWidth="1"/>
    <col min="11529" max="11529" width="43.5703125" style="2461" customWidth="1"/>
    <col min="11530" max="11530" width="3.42578125" style="2461" customWidth="1"/>
    <col min="11531" max="11531" width="13.7109375" style="2461" customWidth="1"/>
    <col min="11532" max="11532" width="5.42578125" style="2461" customWidth="1"/>
    <col min="11533" max="11533" width="43.5703125" style="2461" customWidth="1"/>
    <col min="11534" max="11534" width="5.42578125" style="2461" customWidth="1"/>
    <col min="11535" max="11535" width="43.5703125" style="2461" customWidth="1"/>
    <col min="11536" max="11536" width="5.42578125" style="2461" customWidth="1"/>
    <col min="11537" max="11537" width="43.5703125" style="2461" customWidth="1"/>
    <col min="11538" max="11538" width="5.42578125" style="2461" customWidth="1"/>
    <col min="11539" max="11539" width="43.5703125" style="2461" customWidth="1"/>
    <col min="11540" max="11540" width="2.85546875" style="2461" customWidth="1"/>
    <col min="11541" max="11777" width="11.42578125" style="2461"/>
    <col min="11778" max="11778" width="5.42578125" style="2461" customWidth="1"/>
    <col min="11779" max="11779" width="43.5703125" style="2461" customWidth="1"/>
    <col min="11780" max="11780" width="5.42578125" style="2461" customWidth="1"/>
    <col min="11781" max="11781" width="43.5703125" style="2461" customWidth="1"/>
    <col min="11782" max="11782" width="5.42578125" style="2461" customWidth="1"/>
    <col min="11783" max="11783" width="43.5703125" style="2461" customWidth="1"/>
    <col min="11784" max="11784" width="5.42578125" style="2461" customWidth="1"/>
    <col min="11785" max="11785" width="43.5703125" style="2461" customWidth="1"/>
    <col min="11786" max="11786" width="3.42578125" style="2461" customWidth="1"/>
    <col min="11787" max="11787" width="13.7109375" style="2461" customWidth="1"/>
    <col min="11788" max="11788" width="5.42578125" style="2461" customWidth="1"/>
    <col min="11789" max="11789" width="43.5703125" style="2461" customWidth="1"/>
    <col min="11790" max="11790" width="5.42578125" style="2461" customWidth="1"/>
    <col min="11791" max="11791" width="43.5703125" style="2461" customWidth="1"/>
    <col min="11792" max="11792" width="5.42578125" style="2461" customWidth="1"/>
    <col min="11793" max="11793" width="43.5703125" style="2461" customWidth="1"/>
    <col min="11794" max="11794" width="5.42578125" style="2461" customWidth="1"/>
    <col min="11795" max="11795" width="43.5703125" style="2461" customWidth="1"/>
    <col min="11796" max="11796" width="2.85546875" style="2461" customWidth="1"/>
    <col min="11797" max="12033" width="11.42578125" style="2461"/>
    <col min="12034" max="12034" width="5.42578125" style="2461" customWidth="1"/>
    <col min="12035" max="12035" width="43.5703125" style="2461" customWidth="1"/>
    <col min="12036" max="12036" width="5.42578125" style="2461" customWidth="1"/>
    <col min="12037" max="12037" width="43.5703125" style="2461" customWidth="1"/>
    <col min="12038" max="12038" width="5.42578125" style="2461" customWidth="1"/>
    <col min="12039" max="12039" width="43.5703125" style="2461" customWidth="1"/>
    <col min="12040" max="12040" width="5.42578125" style="2461" customWidth="1"/>
    <col min="12041" max="12041" width="43.5703125" style="2461" customWidth="1"/>
    <col min="12042" max="12042" width="3.42578125" style="2461" customWidth="1"/>
    <col min="12043" max="12043" width="13.7109375" style="2461" customWidth="1"/>
    <col min="12044" max="12044" width="5.42578125" style="2461" customWidth="1"/>
    <col min="12045" max="12045" width="43.5703125" style="2461" customWidth="1"/>
    <col min="12046" max="12046" width="5.42578125" style="2461" customWidth="1"/>
    <col min="12047" max="12047" width="43.5703125" style="2461" customWidth="1"/>
    <col min="12048" max="12048" width="5.42578125" style="2461" customWidth="1"/>
    <col min="12049" max="12049" width="43.5703125" style="2461" customWidth="1"/>
    <col min="12050" max="12050" width="5.42578125" style="2461" customWidth="1"/>
    <col min="12051" max="12051" width="43.5703125" style="2461" customWidth="1"/>
    <col min="12052" max="12052" width="2.85546875" style="2461" customWidth="1"/>
    <col min="12053" max="12289" width="11.42578125" style="2461"/>
    <col min="12290" max="12290" width="5.42578125" style="2461" customWidth="1"/>
    <col min="12291" max="12291" width="43.5703125" style="2461" customWidth="1"/>
    <col min="12292" max="12292" width="5.42578125" style="2461" customWidth="1"/>
    <col min="12293" max="12293" width="43.5703125" style="2461" customWidth="1"/>
    <col min="12294" max="12294" width="5.42578125" style="2461" customWidth="1"/>
    <col min="12295" max="12295" width="43.5703125" style="2461" customWidth="1"/>
    <col min="12296" max="12296" width="5.42578125" style="2461" customWidth="1"/>
    <col min="12297" max="12297" width="43.5703125" style="2461" customWidth="1"/>
    <col min="12298" max="12298" width="3.42578125" style="2461" customWidth="1"/>
    <col min="12299" max="12299" width="13.7109375" style="2461" customWidth="1"/>
    <col min="12300" max="12300" width="5.42578125" style="2461" customWidth="1"/>
    <col min="12301" max="12301" width="43.5703125" style="2461" customWidth="1"/>
    <col min="12302" max="12302" width="5.42578125" style="2461" customWidth="1"/>
    <col min="12303" max="12303" width="43.5703125" style="2461" customWidth="1"/>
    <col min="12304" max="12304" width="5.42578125" style="2461" customWidth="1"/>
    <col min="12305" max="12305" width="43.5703125" style="2461" customWidth="1"/>
    <col min="12306" max="12306" width="5.42578125" style="2461" customWidth="1"/>
    <col min="12307" max="12307" width="43.5703125" style="2461" customWidth="1"/>
    <col min="12308" max="12308" width="2.85546875" style="2461" customWidth="1"/>
    <col min="12309" max="12545" width="11.42578125" style="2461"/>
    <col min="12546" max="12546" width="5.42578125" style="2461" customWidth="1"/>
    <col min="12547" max="12547" width="43.5703125" style="2461" customWidth="1"/>
    <col min="12548" max="12548" width="5.42578125" style="2461" customWidth="1"/>
    <col min="12549" max="12549" width="43.5703125" style="2461" customWidth="1"/>
    <col min="12550" max="12550" width="5.42578125" style="2461" customWidth="1"/>
    <col min="12551" max="12551" width="43.5703125" style="2461" customWidth="1"/>
    <col min="12552" max="12552" width="5.42578125" style="2461" customWidth="1"/>
    <col min="12553" max="12553" width="43.5703125" style="2461" customWidth="1"/>
    <col min="12554" max="12554" width="3.42578125" style="2461" customWidth="1"/>
    <col min="12555" max="12555" width="13.7109375" style="2461" customWidth="1"/>
    <col min="12556" max="12556" width="5.42578125" style="2461" customWidth="1"/>
    <col min="12557" max="12557" width="43.5703125" style="2461" customWidth="1"/>
    <col min="12558" max="12558" width="5.42578125" style="2461" customWidth="1"/>
    <col min="12559" max="12559" width="43.5703125" style="2461" customWidth="1"/>
    <col min="12560" max="12560" width="5.42578125" style="2461" customWidth="1"/>
    <col min="12561" max="12561" width="43.5703125" style="2461" customWidth="1"/>
    <col min="12562" max="12562" width="5.42578125" style="2461" customWidth="1"/>
    <col min="12563" max="12563" width="43.5703125" style="2461" customWidth="1"/>
    <col min="12564" max="12564" width="2.85546875" style="2461" customWidth="1"/>
    <col min="12565" max="12801" width="11.42578125" style="2461"/>
    <col min="12802" max="12802" width="5.42578125" style="2461" customWidth="1"/>
    <col min="12803" max="12803" width="43.5703125" style="2461" customWidth="1"/>
    <col min="12804" max="12804" width="5.42578125" style="2461" customWidth="1"/>
    <col min="12805" max="12805" width="43.5703125" style="2461" customWidth="1"/>
    <col min="12806" max="12806" width="5.42578125" style="2461" customWidth="1"/>
    <col min="12807" max="12807" width="43.5703125" style="2461" customWidth="1"/>
    <col min="12808" max="12808" width="5.42578125" style="2461" customWidth="1"/>
    <col min="12809" max="12809" width="43.5703125" style="2461" customWidth="1"/>
    <col min="12810" max="12810" width="3.42578125" style="2461" customWidth="1"/>
    <col min="12811" max="12811" width="13.7109375" style="2461" customWidth="1"/>
    <col min="12812" max="12812" width="5.42578125" style="2461" customWidth="1"/>
    <col min="12813" max="12813" width="43.5703125" style="2461" customWidth="1"/>
    <col min="12814" max="12814" width="5.42578125" style="2461" customWidth="1"/>
    <col min="12815" max="12815" width="43.5703125" style="2461" customWidth="1"/>
    <col min="12816" max="12816" width="5.42578125" style="2461" customWidth="1"/>
    <col min="12817" max="12817" width="43.5703125" style="2461" customWidth="1"/>
    <col min="12818" max="12818" width="5.42578125" style="2461" customWidth="1"/>
    <col min="12819" max="12819" width="43.5703125" style="2461" customWidth="1"/>
    <col min="12820" max="12820" width="2.85546875" style="2461" customWidth="1"/>
    <col min="12821" max="13057" width="11.42578125" style="2461"/>
    <col min="13058" max="13058" width="5.42578125" style="2461" customWidth="1"/>
    <col min="13059" max="13059" width="43.5703125" style="2461" customWidth="1"/>
    <col min="13060" max="13060" width="5.42578125" style="2461" customWidth="1"/>
    <col min="13061" max="13061" width="43.5703125" style="2461" customWidth="1"/>
    <col min="13062" max="13062" width="5.42578125" style="2461" customWidth="1"/>
    <col min="13063" max="13063" width="43.5703125" style="2461" customWidth="1"/>
    <col min="13064" max="13064" width="5.42578125" style="2461" customWidth="1"/>
    <col min="13065" max="13065" width="43.5703125" style="2461" customWidth="1"/>
    <col min="13066" max="13066" width="3.42578125" style="2461" customWidth="1"/>
    <col min="13067" max="13067" width="13.7109375" style="2461" customWidth="1"/>
    <col min="13068" max="13068" width="5.42578125" style="2461" customWidth="1"/>
    <col min="13069" max="13069" width="43.5703125" style="2461" customWidth="1"/>
    <col min="13070" max="13070" width="5.42578125" style="2461" customWidth="1"/>
    <col min="13071" max="13071" width="43.5703125" style="2461" customWidth="1"/>
    <col min="13072" max="13072" width="5.42578125" style="2461" customWidth="1"/>
    <col min="13073" max="13073" width="43.5703125" style="2461" customWidth="1"/>
    <col min="13074" max="13074" width="5.42578125" style="2461" customWidth="1"/>
    <col min="13075" max="13075" width="43.5703125" style="2461" customWidth="1"/>
    <col min="13076" max="13076" width="2.85546875" style="2461" customWidth="1"/>
    <col min="13077" max="13313" width="11.42578125" style="2461"/>
    <col min="13314" max="13314" width="5.42578125" style="2461" customWidth="1"/>
    <col min="13315" max="13315" width="43.5703125" style="2461" customWidth="1"/>
    <col min="13316" max="13316" width="5.42578125" style="2461" customWidth="1"/>
    <col min="13317" max="13317" width="43.5703125" style="2461" customWidth="1"/>
    <col min="13318" max="13318" width="5.42578125" style="2461" customWidth="1"/>
    <col min="13319" max="13319" width="43.5703125" style="2461" customWidth="1"/>
    <col min="13320" max="13320" width="5.42578125" style="2461" customWidth="1"/>
    <col min="13321" max="13321" width="43.5703125" style="2461" customWidth="1"/>
    <col min="13322" max="13322" width="3.42578125" style="2461" customWidth="1"/>
    <col min="13323" max="13323" width="13.7109375" style="2461" customWidth="1"/>
    <col min="13324" max="13324" width="5.42578125" style="2461" customWidth="1"/>
    <col min="13325" max="13325" width="43.5703125" style="2461" customWidth="1"/>
    <col min="13326" max="13326" width="5.42578125" style="2461" customWidth="1"/>
    <col min="13327" max="13327" width="43.5703125" style="2461" customWidth="1"/>
    <col min="13328" max="13328" width="5.42578125" style="2461" customWidth="1"/>
    <col min="13329" max="13329" width="43.5703125" style="2461" customWidth="1"/>
    <col min="13330" max="13330" width="5.42578125" style="2461" customWidth="1"/>
    <col min="13331" max="13331" width="43.5703125" style="2461" customWidth="1"/>
    <col min="13332" max="13332" width="2.85546875" style="2461" customWidth="1"/>
    <col min="13333" max="13569" width="11.42578125" style="2461"/>
    <col min="13570" max="13570" width="5.42578125" style="2461" customWidth="1"/>
    <col min="13571" max="13571" width="43.5703125" style="2461" customWidth="1"/>
    <col min="13572" max="13572" width="5.42578125" style="2461" customWidth="1"/>
    <col min="13573" max="13573" width="43.5703125" style="2461" customWidth="1"/>
    <col min="13574" max="13574" width="5.42578125" style="2461" customWidth="1"/>
    <col min="13575" max="13575" width="43.5703125" style="2461" customWidth="1"/>
    <col min="13576" max="13576" width="5.42578125" style="2461" customWidth="1"/>
    <col min="13577" max="13577" width="43.5703125" style="2461" customWidth="1"/>
    <col min="13578" max="13578" width="3.42578125" style="2461" customWidth="1"/>
    <col min="13579" max="13579" width="13.7109375" style="2461" customWidth="1"/>
    <col min="13580" max="13580" width="5.42578125" style="2461" customWidth="1"/>
    <col min="13581" max="13581" width="43.5703125" style="2461" customWidth="1"/>
    <col min="13582" max="13582" width="5.42578125" style="2461" customWidth="1"/>
    <col min="13583" max="13583" width="43.5703125" style="2461" customWidth="1"/>
    <col min="13584" max="13584" width="5.42578125" style="2461" customWidth="1"/>
    <col min="13585" max="13585" width="43.5703125" style="2461" customWidth="1"/>
    <col min="13586" max="13586" width="5.42578125" style="2461" customWidth="1"/>
    <col min="13587" max="13587" width="43.5703125" style="2461" customWidth="1"/>
    <col min="13588" max="13588" width="2.85546875" style="2461" customWidth="1"/>
    <col min="13589" max="13825" width="11.42578125" style="2461"/>
    <col min="13826" max="13826" width="5.42578125" style="2461" customWidth="1"/>
    <col min="13827" max="13827" width="43.5703125" style="2461" customWidth="1"/>
    <col min="13828" max="13828" width="5.42578125" style="2461" customWidth="1"/>
    <col min="13829" max="13829" width="43.5703125" style="2461" customWidth="1"/>
    <col min="13830" max="13830" width="5.42578125" style="2461" customWidth="1"/>
    <col min="13831" max="13831" width="43.5703125" style="2461" customWidth="1"/>
    <col min="13832" max="13832" width="5.42578125" style="2461" customWidth="1"/>
    <col min="13833" max="13833" width="43.5703125" style="2461" customWidth="1"/>
    <col min="13834" max="13834" width="3.42578125" style="2461" customWidth="1"/>
    <col min="13835" max="13835" width="13.7109375" style="2461" customWidth="1"/>
    <col min="13836" max="13836" width="5.42578125" style="2461" customWidth="1"/>
    <col min="13837" max="13837" width="43.5703125" style="2461" customWidth="1"/>
    <col min="13838" max="13838" width="5.42578125" style="2461" customWidth="1"/>
    <col min="13839" max="13839" width="43.5703125" style="2461" customWidth="1"/>
    <col min="13840" max="13840" width="5.42578125" style="2461" customWidth="1"/>
    <col min="13841" max="13841" width="43.5703125" style="2461" customWidth="1"/>
    <col min="13842" max="13842" width="5.42578125" style="2461" customWidth="1"/>
    <col min="13843" max="13843" width="43.5703125" style="2461" customWidth="1"/>
    <col min="13844" max="13844" width="2.85546875" style="2461" customWidth="1"/>
    <col min="13845" max="14081" width="11.42578125" style="2461"/>
    <col min="14082" max="14082" width="5.42578125" style="2461" customWidth="1"/>
    <col min="14083" max="14083" width="43.5703125" style="2461" customWidth="1"/>
    <col min="14084" max="14084" width="5.42578125" style="2461" customWidth="1"/>
    <col min="14085" max="14085" width="43.5703125" style="2461" customWidth="1"/>
    <col min="14086" max="14086" width="5.42578125" style="2461" customWidth="1"/>
    <col min="14087" max="14087" width="43.5703125" style="2461" customWidth="1"/>
    <col min="14088" max="14088" width="5.42578125" style="2461" customWidth="1"/>
    <col min="14089" max="14089" width="43.5703125" style="2461" customWidth="1"/>
    <col min="14090" max="14090" width="3.42578125" style="2461" customWidth="1"/>
    <col min="14091" max="14091" width="13.7109375" style="2461" customWidth="1"/>
    <col min="14092" max="14092" width="5.42578125" style="2461" customWidth="1"/>
    <col min="14093" max="14093" width="43.5703125" style="2461" customWidth="1"/>
    <col min="14094" max="14094" width="5.42578125" style="2461" customWidth="1"/>
    <col min="14095" max="14095" width="43.5703125" style="2461" customWidth="1"/>
    <col min="14096" max="14096" width="5.42578125" style="2461" customWidth="1"/>
    <col min="14097" max="14097" width="43.5703125" style="2461" customWidth="1"/>
    <col min="14098" max="14098" width="5.42578125" style="2461" customWidth="1"/>
    <col min="14099" max="14099" width="43.5703125" style="2461" customWidth="1"/>
    <col min="14100" max="14100" width="2.85546875" style="2461" customWidth="1"/>
    <col min="14101" max="14337" width="11.42578125" style="2461"/>
    <col min="14338" max="14338" width="5.42578125" style="2461" customWidth="1"/>
    <col min="14339" max="14339" width="43.5703125" style="2461" customWidth="1"/>
    <col min="14340" max="14340" width="5.42578125" style="2461" customWidth="1"/>
    <col min="14341" max="14341" width="43.5703125" style="2461" customWidth="1"/>
    <col min="14342" max="14342" width="5.42578125" style="2461" customWidth="1"/>
    <col min="14343" max="14343" width="43.5703125" style="2461" customWidth="1"/>
    <col min="14344" max="14344" width="5.42578125" style="2461" customWidth="1"/>
    <col min="14345" max="14345" width="43.5703125" style="2461" customWidth="1"/>
    <col min="14346" max="14346" width="3.42578125" style="2461" customWidth="1"/>
    <col min="14347" max="14347" width="13.7109375" style="2461" customWidth="1"/>
    <col min="14348" max="14348" width="5.42578125" style="2461" customWidth="1"/>
    <col min="14349" max="14349" width="43.5703125" style="2461" customWidth="1"/>
    <col min="14350" max="14350" width="5.42578125" style="2461" customWidth="1"/>
    <col min="14351" max="14351" width="43.5703125" style="2461" customWidth="1"/>
    <col min="14352" max="14352" width="5.42578125" style="2461" customWidth="1"/>
    <col min="14353" max="14353" width="43.5703125" style="2461" customWidth="1"/>
    <col min="14354" max="14354" width="5.42578125" style="2461" customWidth="1"/>
    <col min="14355" max="14355" width="43.5703125" style="2461" customWidth="1"/>
    <col min="14356" max="14356" width="2.85546875" style="2461" customWidth="1"/>
    <col min="14357" max="14593" width="11.42578125" style="2461"/>
    <col min="14594" max="14594" width="5.42578125" style="2461" customWidth="1"/>
    <col min="14595" max="14595" width="43.5703125" style="2461" customWidth="1"/>
    <col min="14596" max="14596" width="5.42578125" style="2461" customWidth="1"/>
    <col min="14597" max="14597" width="43.5703125" style="2461" customWidth="1"/>
    <col min="14598" max="14598" width="5.42578125" style="2461" customWidth="1"/>
    <col min="14599" max="14599" width="43.5703125" style="2461" customWidth="1"/>
    <col min="14600" max="14600" width="5.42578125" style="2461" customWidth="1"/>
    <col min="14601" max="14601" width="43.5703125" style="2461" customWidth="1"/>
    <col min="14602" max="14602" width="3.42578125" style="2461" customWidth="1"/>
    <col min="14603" max="14603" width="13.7109375" style="2461" customWidth="1"/>
    <col min="14604" max="14604" width="5.42578125" style="2461" customWidth="1"/>
    <col min="14605" max="14605" width="43.5703125" style="2461" customWidth="1"/>
    <col min="14606" max="14606" width="5.42578125" style="2461" customWidth="1"/>
    <col min="14607" max="14607" width="43.5703125" style="2461" customWidth="1"/>
    <col min="14608" max="14608" width="5.42578125" style="2461" customWidth="1"/>
    <col min="14609" max="14609" width="43.5703125" style="2461" customWidth="1"/>
    <col min="14610" max="14610" width="5.42578125" style="2461" customWidth="1"/>
    <col min="14611" max="14611" width="43.5703125" style="2461" customWidth="1"/>
    <col min="14612" max="14612" width="2.85546875" style="2461" customWidth="1"/>
    <col min="14613" max="14849" width="11.42578125" style="2461"/>
    <col min="14850" max="14850" width="5.42578125" style="2461" customWidth="1"/>
    <col min="14851" max="14851" width="43.5703125" style="2461" customWidth="1"/>
    <col min="14852" max="14852" width="5.42578125" style="2461" customWidth="1"/>
    <col min="14853" max="14853" width="43.5703125" style="2461" customWidth="1"/>
    <col min="14854" max="14854" width="5.42578125" style="2461" customWidth="1"/>
    <col min="14855" max="14855" width="43.5703125" style="2461" customWidth="1"/>
    <col min="14856" max="14856" width="5.42578125" style="2461" customWidth="1"/>
    <col min="14857" max="14857" width="43.5703125" style="2461" customWidth="1"/>
    <col min="14858" max="14858" width="3.42578125" style="2461" customWidth="1"/>
    <col min="14859" max="14859" width="13.7109375" style="2461" customWidth="1"/>
    <col min="14860" max="14860" width="5.42578125" style="2461" customWidth="1"/>
    <col min="14861" max="14861" width="43.5703125" style="2461" customWidth="1"/>
    <col min="14862" max="14862" width="5.42578125" style="2461" customWidth="1"/>
    <col min="14863" max="14863" width="43.5703125" style="2461" customWidth="1"/>
    <col min="14864" max="14864" width="5.42578125" style="2461" customWidth="1"/>
    <col min="14865" max="14865" width="43.5703125" style="2461" customWidth="1"/>
    <col min="14866" max="14866" width="5.42578125" style="2461" customWidth="1"/>
    <col min="14867" max="14867" width="43.5703125" style="2461" customWidth="1"/>
    <col min="14868" max="14868" width="2.85546875" style="2461" customWidth="1"/>
    <col min="14869" max="15105" width="11.42578125" style="2461"/>
    <col min="15106" max="15106" width="5.42578125" style="2461" customWidth="1"/>
    <col min="15107" max="15107" width="43.5703125" style="2461" customWidth="1"/>
    <col min="15108" max="15108" width="5.42578125" style="2461" customWidth="1"/>
    <col min="15109" max="15109" width="43.5703125" style="2461" customWidth="1"/>
    <col min="15110" max="15110" width="5.42578125" style="2461" customWidth="1"/>
    <col min="15111" max="15111" width="43.5703125" style="2461" customWidth="1"/>
    <col min="15112" max="15112" width="5.42578125" style="2461" customWidth="1"/>
    <col min="15113" max="15113" width="43.5703125" style="2461" customWidth="1"/>
    <col min="15114" max="15114" width="3.42578125" style="2461" customWidth="1"/>
    <col min="15115" max="15115" width="13.7109375" style="2461" customWidth="1"/>
    <col min="15116" max="15116" width="5.42578125" style="2461" customWidth="1"/>
    <col min="15117" max="15117" width="43.5703125" style="2461" customWidth="1"/>
    <col min="15118" max="15118" width="5.42578125" style="2461" customWidth="1"/>
    <col min="15119" max="15119" width="43.5703125" style="2461" customWidth="1"/>
    <col min="15120" max="15120" width="5.42578125" style="2461" customWidth="1"/>
    <col min="15121" max="15121" width="43.5703125" style="2461" customWidth="1"/>
    <col min="15122" max="15122" width="5.42578125" style="2461" customWidth="1"/>
    <col min="15123" max="15123" width="43.5703125" style="2461" customWidth="1"/>
    <col min="15124" max="15124" width="2.85546875" style="2461" customWidth="1"/>
    <col min="15125" max="15361" width="11.42578125" style="2461"/>
    <col min="15362" max="15362" width="5.42578125" style="2461" customWidth="1"/>
    <col min="15363" max="15363" width="43.5703125" style="2461" customWidth="1"/>
    <col min="15364" max="15364" width="5.42578125" style="2461" customWidth="1"/>
    <col min="15365" max="15365" width="43.5703125" style="2461" customWidth="1"/>
    <col min="15366" max="15366" width="5.42578125" style="2461" customWidth="1"/>
    <col min="15367" max="15367" width="43.5703125" style="2461" customWidth="1"/>
    <col min="15368" max="15368" width="5.42578125" style="2461" customWidth="1"/>
    <col min="15369" max="15369" width="43.5703125" style="2461" customWidth="1"/>
    <col min="15370" max="15370" width="3.42578125" style="2461" customWidth="1"/>
    <col min="15371" max="15371" width="13.7109375" style="2461" customWidth="1"/>
    <col min="15372" max="15372" width="5.42578125" style="2461" customWidth="1"/>
    <col min="15373" max="15373" width="43.5703125" style="2461" customWidth="1"/>
    <col min="15374" max="15374" width="5.42578125" style="2461" customWidth="1"/>
    <col min="15375" max="15375" width="43.5703125" style="2461" customWidth="1"/>
    <col min="15376" max="15376" width="5.42578125" style="2461" customWidth="1"/>
    <col min="15377" max="15377" width="43.5703125" style="2461" customWidth="1"/>
    <col min="15378" max="15378" width="5.42578125" style="2461" customWidth="1"/>
    <col min="15379" max="15379" width="43.5703125" style="2461" customWidth="1"/>
    <col min="15380" max="15380" width="2.85546875" style="2461" customWidth="1"/>
    <col min="15381" max="15617" width="11.42578125" style="2461"/>
    <col min="15618" max="15618" width="5.42578125" style="2461" customWidth="1"/>
    <col min="15619" max="15619" width="43.5703125" style="2461" customWidth="1"/>
    <col min="15620" max="15620" width="5.42578125" style="2461" customWidth="1"/>
    <col min="15621" max="15621" width="43.5703125" style="2461" customWidth="1"/>
    <col min="15622" max="15622" width="5.42578125" style="2461" customWidth="1"/>
    <col min="15623" max="15623" width="43.5703125" style="2461" customWidth="1"/>
    <col min="15624" max="15624" width="5.42578125" style="2461" customWidth="1"/>
    <col min="15625" max="15625" width="43.5703125" style="2461" customWidth="1"/>
    <col min="15626" max="15626" width="3.42578125" style="2461" customWidth="1"/>
    <col min="15627" max="15627" width="13.7109375" style="2461" customWidth="1"/>
    <col min="15628" max="15628" width="5.42578125" style="2461" customWidth="1"/>
    <col min="15629" max="15629" width="43.5703125" style="2461" customWidth="1"/>
    <col min="15630" max="15630" width="5.42578125" style="2461" customWidth="1"/>
    <col min="15631" max="15631" width="43.5703125" style="2461" customWidth="1"/>
    <col min="15632" max="15632" width="5.42578125" style="2461" customWidth="1"/>
    <col min="15633" max="15633" width="43.5703125" style="2461" customWidth="1"/>
    <col min="15634" max="15634" width="5.42578125" style="2461" customWidth="1"/>
    <col min="15635" max="15635" width="43.5703125" style="2461" customWidth="1"/>
    <col min="15636" max="15636" width="2.85546875" style="2461" customWidth="1"/>
    <col min="15637" max="15873" width="11.42578125" style="2461"/>
    <col min="15874" max="15874" width="5.42578125" style="2461" customWidth="1"/>
    <col min="15875" max="15875" width="43.5703125" style="2461" customWidth="1"/>
    <col min="15876" max="15876" width="5.42578125" style="2461" customWidth="1"/>
    <col min="15877" max="15877" width="43.5703125" style="2461" customWidth="1"/>
    <col min="15878" max="15878" width="5.42578125" style="2461" customWidth="1"/>
    <col min="15879" max="15879" width="43.5703125" style="2461" customWidth="1"/>
    <col min="15880" max="15880" width="5.42578125" style="2461" customWidth="1"/>
    <col min="15881" max="15881" width="43.5703125" style="2461" customWidth="1"/>
    <col min="15882" max="15882" width="3.42578125" style="2461" customWidth="1"/>
    <col min="15883" max="15883" width="13.7109375" style="2461" customWidth="1"/>
    <col min="15884" max="15884" width="5.42578125" style="2461" customWidth="1"/>
    <col min="15885" max="15885" width="43.5703125" style="2461" customWidth="1"/>
    <col min="15886" max="15886" width="5.42578125" style="2461" customWidth="1"/>
    <col min="15887" max="15887" width="43.5703125" style="2461" customWidth="1"/>
    <col min="15888" max="15888" width="5.42578125" style="2461" customWidth="1"/>
    <col min="15889" max="15889" width="43.5703125" style="2461" customWidth="1"/>
    <col min="15890" max="15890" width="5.42578125" style="2461" customWidth="1"/>
    <col min="15891" max="15891" width="43.5703125" style="2461" customWidth="1"/>
    <col min="15892" max="15892" width="2.85546875" style="2461" customWidth="1"/>
    <col min="15893" max="16129" width="11.42578125" style="2461"/>
    <col min="16130" max="16130" width="5.42578125" style="2461" customWidth="1"/>
    <col min="16131" max="16131" width="43.5703125" style="2461" customWidth="1"/>
    <col min="16132" max="16132" width="5.42578125" style="2461" customWidth="1"/>
    <col min="16133" max="16133" width="43.5703125" style="2461" customWidth="1"/>
    <col min="16134" max="16134" width="5.42578125" style="2461" customWidth="1"/>
    <col min="16135" max="16135" width="43.5703125" style="2461" customWidth="1"/>
    <col min="16136" max="16136" width="5.42578125" style="2461" customWidth="1"/>
    <col min="16137" max="16137" width="43.5703125" style="2461" customWidth="1"/>
    <col min="16138" max="16138" width="3.42578125" style="2461" customWidth="1"/>
    <col min="16139" max="16139" width="13.7109375" style="2461" customWidth="1"/>
    <col min="16140" max="16140" width="5.42578125" style="2461" customWidth="1"/>
    <col min="16141" max="16141" width="43.5703125" style="2461" customWidth="1"/>
    <col min="16142" max="16142" width="5.42578125" style="2461" customWidth="1"/>
    <col min="16143" max="16143" width="43.5703125" style="2461" customWidth="1"/>
    <col min="16144" max="16144" width="5.42578125" style="2461" customWidth="1"/>
    <col min="16145" max="16145" width="43.5703125" style="2461" customWidth="1"/>
    <col min="16146" max="16146" width="5.42578125" style="2461" customWidth="1"/>
    <col min="16147" max="16147" width="43.5703125" style="2461" customWidth="1"/>
    <col min="16148" max="16148" width="2.85546875" style="2461" customWidth="1"/>
    <col min="16149" max="16384" width="11.42578125" style="2461"/>
  </cols>
  <sheetData>
    <row r="1" spans="1:34">
      <c r="B1" s="2461"/>
      <c r="C1" s="2461"/>
      <c r="D1" s="2461"/>
      <c r="E1" s="2461"/>
      <c r="F1" s="2461"/>
      <c r="G1" s="2461"/>
      <c r="H1" s="2461"/>
      <c r="I1" s="2461"/>
      <c r="J1" s="2461"/>
      <c r="K1" s="2461"/>
      <c r="L1" s="2461"/>
      <c r="M1" s="2461"/>
      <c r="N1" s="2461"/>
      <c r="O1" s="2461"/>
      <c r="P1" s="2461"/>
      <c r="Q1" s="2461"/>
      <c r="R1" s="2461"/>
      <c r="S1" s="2461"/>
      <c r="T1" s="2461"/>
    </row>
    <row r="2" spans="1:34" ht="19.5" customHeight="1" thickBot="1">
      <c r="B2" s="2461"/>
      <c r="C2" s="2461"/>
      <c r="D2" s="2461"/>
      <c r="E2" s="2461"/>
      <c r="F2" s="2461"/>
      <c r="G2" s="2461"/>
      <c r="H2" s="2461"/>
      <c r="I2" s="2461"/>
      <c r="J2" s="2461"/>
      <c r="K2" s="2461"/>
      <c r="L2" s="2461"/>
      <c r="M2" s="2461"/>
      <c r="N2" s="2461"/>
      <c r="O2" s="2461"/>
      <c r="P2" s="2461"/>
      <c r="Q2" s="2461"/>
      <c r="R2" s="2461"/>
      <c r="S2" s="2461"/>
      <c r="T2" s="2461"/>
      <c r="X2" s="6600" t="s">
        <v>1780</v>
      </c>
      <c r="Y2" s="6600"/>
      <c r="Z2" s="6600"/>
      <c r="AA2" s="6600"/>
      <c r="AB2" s="6600"/>
      <c r="AC2" s="6600"/>
      <c r="AD2" s="6600"/>
      <c r="AE2" s="6600"/>
      <c r="AF2" s="6600"/>
      <c r="AG2" s="6600"/>
      <c r="AH2" s="6600"/>
    </row>
    <row r="3" spans="1:34" ht="33.75" customHeight="1">
      <c r="B3" s="6601" t="s">
        <v>1781</v>
      </c>
      <c r="C3" s="6601"/>
      <c r="D3" s="6601"/>
      <c r="E3" s="6601"/>
      <c r="F3" s="6601"/>
      <c r="G3" s="6601"/>
      <c r="H3" s="6601"/>
      <c r="I3" s="6601"/>
      <c r="J3" s="6601"/>
      <c r="K3" s="2461"/>
      <c r="L3" s="6602" t="s">
        <v>1782</v>
      </c>
      <c r="M3" s="6602"/>
      <c r="N3" s="6602"/>
      <c r="O3" s="6602"/>
      <c r="P3" s="6602"/>
      <c r="Q3" s="6602"/>
      <c r="R3" s="6602"/>
      <c r="S3" s="6602"/>
      <c r="T3" s="6602"/>
    </row>
    <row r="4" spans="1:34" ht="40.5" customHeight="1">
      <c r="B4" s="2463"/>
      <c r="C4" s="2464" t="s">
        <v>322</v>
      </c>
      <c r="D4" s="2463"/>
      <c r="E4" s="2464" t="s">
        <v>342</v>
      </c>
      <c r="F4" s="2463"/>
      <c r="G4" s="2464" t="s">
        <v>1783</v>
      </c>
      <c r="H4" s="2463"/>
      <c r="I4" s="2464" t="s">
        <v>1784</v>
      </c>
      <c r="J4" s="2465"/>
      <c r="K4" s="2461"/>
      <c r="L4" s="2463"/>
      <c r="M4" s="2466" t="s">
        <v>322</v>
      </c>
      <c r="N4" s="2463"/>
      <c r="O4" s="2466" t="s">
        <v>325</v>
      </c>
      <c r="P4" s="2463"/>
      <c r="Q4" s="2466" t="s">
        <v>718</v>
      </c>
      <c r="R4" s="2463"/>
      <c r="S4" s="2466" t="s">
        <v>1784</v>
      </c>
      <c r="T4" s="2465"/>
      <c r="W4" s="2467"/>
      <c r="X4" s="2468" t="s">
        <v>322</v>
      </c>
      <c r="Y4" s="2467"/>
      <c r="Z4" s="2469" t="s">
        <v>325</v>
      </c>
      <c r="AA4" s="2467"/>
      <c r="AB4" s="2469" t="s">
        <v>636</v>
      </c>
      <c r="AC4" s="2467"/>
      <c r="AD4" s="2469" t="s">
        <v>1785</v>
      </c>
      <c r="AE4" s="2467"/>
      <c r="AF4" s="2468" t="s">
        <v>1784</v>
      </c>
      <c r="AG4" s="2467"/>
      <c r="AH4" s="2468" t="s">
        <v>1786</v>
      </c>
    </row>
    <row r="5" spans="1:34" ht="33.75" customHeight="1">
      <c r="A5" s="2470"/>
      <c r="B5" s="2471" t="s">
        <v>27</v>
      </c>
      <c r="C5" s="2472" t="s">
        <v>1787</v>
      </c>
      <c r="D5" s="2473" t="s">
        <v>1413</v>
      </c>
      <c r="E5" s="2474" t="s">
        <v>1788</v>
      </c>
      <c r="F5" s="2475" t="s">
        <v>27</v>
      </c>
      <c r="G5" s="2472" t="s">
        <v>1789</v>
      </c>
      <c r="H5" s="2476" t="s">
        <v>1413</v>
      </c>
      <c r="I5" s="2474" t="s">
        <v>1790</v>
      </c>
      <c r="J5" s="2465"/>
      <c r="K5" s="2461"/>
      <c r="L5" s="2477" t="s">
        <v>27</v>
      </c>
      <c r="M5" s="2472" t="s">
        <v>1791</v>
      </c>
      <c r="N5" s="2478" t="s">
        <v>1413</v>
      </c>
      <c r="O5" s="2474" t="s">
        <v>1792</v>
      </c>
      <c r="P5" s="2479" t="s">
        <v>27</v>
      </c>
      <c r="Q5" s="2472" t="s">
        <v>1793</v>
      </c>
      <c r="R5" s="2480" t="s">
        <v>1413</v>
      </c>
      <c r="S5" s="2474" t="s">
        <v>1794</v>
      </c>
      <c r="T5" s="2465"/>
      <c r="W5" s="2481">
        <v>1</v>
      </c>
      <c r="X5" s="2472" t="s">
        <v>1791</v>
      </c>
      <c r="Y5" s="2482">
        <v>51</v>
      </c>
      <c r="Z5" s="2472" t="s">
        <v>1795</v>
      </c>
      <c r="AA5" s="2482">
        <v>107</v>
      </c>
      <c r="AB5" s="2472" t="s">
        <v>1796</v>
      </c>
      <c r="AC5" s="2482">
        <v>155</v>
      </c>
      <c r="AD5" s="2472" t="s">
        <v>1797</v>
      </c>
      <c r="AE5" s="2481">
        <v>208</v>
      </c>
      <c r="AF5" s="2472" t="s">
        <v>1798</v>
      </c>
      <c r="AG5" s="2481">
        <v>259</v>
      </c>
      <c r="AH5" s="2472" t="s">
        <v>1799</v>
      </c>
    </row>
    <row r="6" spans="1:34" ht="30" customHeight="1">
      <c r="A6" s="2483"/>
      <c r="B6" s="2471" t="s">
        <v>30</v>
      </c>
      <c r="C6" s="2472" t="s">
        <v>1800</v>
      </c>
      <c r="D6" s="2473" t="s">
        <v>1414</v>
      </c>
      <c r="E6" s="2474" t="s">
        <v>1801</v>
      </c>
      <c r="F6" s="2475" t="s">
        <v>30</v>
      </c>
      <c r="G6" s="2472" t="s">
        <v>1802</v>
      </c>
      <c r="H6" s="2476" t="s">
        <v>1414</v>
      </c>
      <c r="I6" s="2474" t="s">
        <v>1803</v>
      </c>
      <c r="J6" s="2465"/>
      <c r="K6" s="2461"/>
      <c r="L6" s="2477" t="s">
        <v>30</v>
      </c>
      <c r="M6" s="2472" t="s">
        <v>1804</v>
      </c>
      <c r="N6" s="2478" t="s">
        <v>1414</v>
      </c>
      <c r="O6" s="2474" t="s">
        <v>1805</v>
      </c>
      <c r="P6" s="2479" t="s">
        <v>30</v>
      </c>
      <c r="Q6" s="2472" t="s">
        <v>1806</v>
      </c>
      <c r="R6" s="2480" t="s">
        <v>1414</v>
      </c>
      <c r="S6" s="2474" t="s">
        <v>1807</v>
      </c>
      <c r="T6" s="2465"/>
      <c r="W6" s="2481">
        <v>2</v>
      </c>
      <c r="X6" s="2472" t="s">
        <v>1787</v>
      </c>
      <c r="Y6" s="2482">
        <v>52</v>
      </c>
      <c r="Z6" s="2472" t="s">
        <v>1808</v>
      </c>
      <c r="AA6" s="2482">
        <v>108</v>
      </c>
      <c r="AB6" s="2472" t="s">
        <v>1809</v>
      </c>
      <c r="AC6" s="2482">
        <v>156</v>
      </c>
      <c r="AD6" s="2472" t="s">
        <v>1810</v>
      </c>
      <c r="AE6" s="2481">
        <v>209</v>
      </c>
      <c r="AF6" s="2472" t="s">
        <v>1811</v>
      </c>
      <c r="AG6" s="2481">
        <v>260</v>
      </c>
      <c r="AH6" s="2472" t="s">
        <v>1812</v>
      </c>
    </row>
    <row r="7" spans="1:34" ht="23.25">
      <c r="B7" s="2471" t="s">
        <v>248</v>
      </c>
      <c r="C7" s="2472" t="s">
        <v>1813</v>
      </c>
      <c r="D7" s="2473" t="s">
        <v>1415</v>
      </c>
      <c r="E7" s="2474" t="s">
        <v>1814</v>
      </c>
      <c r="F7" s="2475" t="s">
        <v>248</v>
      </c>
      <c r="G7" s="2472" t="s">
        <v>1815</v>
      </c>
      <c r="H7" s="2476" t="s">
        <v>1415</v>
      </c>
      <c r="I7" s="2474" t="s">
        <v>1816</v>
      </c>
      <c r="J7" s="2465"/>
      <c r="K7" s="2461"/>
      <c r="L7" s="2477" t="s">
        <v>248</v>
      </c>
      <c r="M7" s="2472" t="s">
        <v>1817</v>
      </c>
      <c r="N7" s="2478" t="s">
        <v>1415</v>
      </c>
      <c r="O7" s="2474" t="s">
        <v>1818</v>
      </c>
      <c r="P7" s="2479" t="s">
        <v>248</v>
      </c>
      <c r="Q7" s="2472" t="s">
        <v>1819</v>
      </c>
      <c r="R7" s="2480" t="s">
        <v>1415</v>
      </c>
      <c r="S7" s="2474" t="s">
        <v>1820</v>
      </c>
      <c r="T7" s="2465"/>
      <c r="W7" s="2481">
        <v>3</v>
      </c>
      <c r="X7" s="2472" t="s">
        <v>1804</v>
      </c>
      <c r="Y7" s="2482">
        <v>53</v>
      </c>
      <c r="Z7" s="2472" t="s">
        <v>1821</v>
      </c>
      <c r="AA7" s="2482">
        <v>109</v>
      </c>
      <c r="AB7" s="2472" t="s">
        <v>1822</v>
      </c>
      <c r="AC7" s="2482">
        <v>157</v>
      </c>
      <c r="AD7" s="2472" t="s">
        <v>1823</v>
      </c>
      <c r="AE7" s="2481">
        <v>210</v>
      </c>
      <c r="AF7" s="2472" t="s">
        <v>1824</v>
      </c>
      <c r="AG7" s="2481">
        <v>261</v>
      </c>
      <c r="AH7" s="2472" t="s">
        <v>1825</v>
      </c>
    </row>
    <row r="8" spans="1:34" ht="46.5" customHeight="1">
      <c r="B8" s="2471" t="s">
        <v>12</v>
      </c>
      <c r="C8" s="2472" t="s">
        <v>1826</v>
      </c>
      <c r="D8" s="2473" t="s">
        <v>1418</v>
      </c>
      <c r="E8" s="2474" t="s">
        <v>1814</v>
      </c>
      <c r="F8" s="2475" t="s">
        <v>12</v>
      </c>
      <c r="G8" s="2472" t="s">
        <v>1827</v>
      </c>
      <c r="H8" s="2476" t="s">
        <v>1418</v>
      </c>
      <c r="I8" s="2474" t="s">
        <v>1828</v>
      </c>
      <c r="J8" s="2465"/>
      <c r="K8" s="2461"/>
      <c r="L8" s="2477" t="s">
        <v>12</v>
      </c>
      <c r="M8" s="2472" t="s">
        <v>1829</v>
      </c>
      <c r="N8" s="2478" t="s">
        <v>1418</v>
      </c>
      <c r="O8" s="2474" t="s">
        <v>1830</v>
      </c>
      <c r="P8" s="2484"/>
      <c r="Q8" s="2466" t="s">
        <v>639</v>
      </c>
      <c r="R8" s="2480" t="s">
        <v>1418</v>
      </c>
      <c r="S8" s="2474" t="s">
        <v>1831</v>
      </c>
      <c r="T8" s="2465"/>
      <c r="W8" s="2481">
        <v>4</v>
      </c>
      <c r="X8" s="2472" t="s">
        <v>1800</v>
      </c>
      <c r="Y8" s="2482">
        <v>54</v>
      </c>
      <c r="Z8" s="2472" t="s">
        <v>1832</v>
      </c>
      <c r="AA8" s="2482">
        <v>110</v>
      </c>
      <c r="AB8" s="2472" t="s">
        <v>1833</v>
      </c>
      <c r="AC8" s="2482">
        <v>158</v>
      </c>
      <c r="AD8" s="2472" t="s">
        <v>1834</v>
      </c>
      <c r="AE8" s="2481">
        <v>211</v>
      </c>
      <c r="AF8" s="2472" t="s">
        <v>1835</v>
      </c>
      <c r="AG8" s="2481">
        <v>262</v>
      </c>
      <c r="AH8" s="2472" t="s">
        <v>1836</v>
      </c>
    </row>
    <row r="9" spans="1:34" ht="27" customHeight="1">
      <c r="B9" s="2471" t="s">
        <v>13</v>
      </c>
      <c r="C9" s="2472" t="s">
        <v>1837</v>
      </c>
      <c r="D9" s="2473" t="s">
        <v>1419</v>
      </c>
      <c r="E9" s="2474" t="s">
        <v>1838</v>
      </c>
      <c r="F9" s="2475" t="s">
        <v>13</v>
      </c>
      <c r="G9" s="2472" t="s">
        <v>1839</v>
      </c>
      <c r="H9" s="2485"/>
      <c r="I9" s="2486" t="s">
        <v>646</v>
      </c>
      <c r="J9" s="2465"/>
      <c r="K9" s="2461"/>
      <c r="L9" s="2487"/>
      <c r="M9" s="2466" t="s">
        <v>323</v>
      </c>
      <c r="N9" s="2478" t="s">
        <v>1419</v>
      </c>
      <c r="O9" s="2474" t="s">
        <v>1840</v>
      </c>
      <c r="P9" s="2479" t="s">
        <v>27</v>
      </c>
      <c r="Q9" s="2472" t="s">
        <v>1841</v>
      </c>
      <c r="R9" s="2480" t="s">
        <v>1419</v>
      </c>
      <c r="S9" s="2474" t="s">
        <v>1842</v>
      </c>
      <c r="T9" s="2465"/>
      <c r="W9" s="2481">
        <v>5</v>
      </c>
      <c r="X9" s="2472" t="s">
        <v>1813</v>
      </c>
      <c r="Y9" s="2482">
        <v>55</v>
      </c>
      <c r="Z9" s="2472" t="s">
        <v>1843</v>
      </c>
      <c r="AA9" s="2482">
        <v>111</v>
      </c>
      <c r="AB9" s="2472" t="s">
        <v>1844</v>
      </c>
      <c r="AC9" s="2482">
        <v>159</v>
      </c>
      <c r="AD9" s="2472" t="s">
        <v>1845</v>
      </c>
      <c r="AE9" s="2481">
        <v>212</v>
      </c>
      <c r="AF9" s="2472" t="s">
        <v>1846</v>
      </c>
      <c r="AG9" s="2481">
        <v>263</v>
      </c>
      <c r="AH9" s="2472" t="s">
        <v>1847</v>
      </c>
    </row>
    <row r="10" spans="1:34" ht="27" customHeight="1">
      <c r="B10" s="2471" t="s">
        <v>15</v>
      </c>
      <c r="C10" s="2472" t="s">
        <v>1848</v>
      </c>
      <c r="D10" s="2463"/>
      <c r="E10" s="2486" t="s">
        <v>636</v>
      </c>
      <c r="F10" s="2475" t="s">
        <v>15</v>
      </c>
      <c r="G10" s="2472" t="s">
        <v>1849</v>
      </c>
      <c r="H10" s="2476" t="s">
        <v>1413</v>
      </c>
      <c r="I10" s="2474" t="s">
        <v>1850</v>
      </c>
      <c r="J10" s="2465"/>
      <c r="K10" s="2461"/>
      <c r="L10" s="2477" t="s">
        <v>27</v>
      </c>
      <c r="M10" s="2472" t="s">
        <v>1851</v>
      </c>
      <c r="N10" s="2478" t="s">
        <v>1421</v>
      </c>
      <c r="O10" s="2474" t="s">
        <v>1852</v>
      </c>
      <c r="P10" s="2484"/>
      <c r="Q10" s="2466" t="s">
        <v>79</v>
      </c>
      <c r="R10" s="2480" t="s">
        <v>1421</v>
      </c>
      <c r="S10" s="2474" t="s">
        <v>1853</v>
      </c>
      <c r="T10" s="2465"/>
      <c r="W10" s="2481">
        <v>6</v>
      </c>
      <c r="X10" s="2472" t="s">
        <v>1826</v>
      </c>
      <c r="Y10" s="2482">
        <v>56</v>
      </c>
      <c r="Z10" s="2472" t="s">
        <v>1854</v>
      </c>
      <c r="AA10" s="2482">
        <v>112</v>
      </c>
      <c r="AB10" s="2472" t="s">
        <v>1855</v>
      </c>
      <c r="AC10" s="2482">
        <v>160</v>
      </c>
      <c r="AD10" s="2472" t="s">
        <v>1856</v>
      </c>
      <c r="AE10" s="2481">
        <v>213</v>
      </c>
      <c r="AF10" s="2472" t="s">
        <v>1857</v>
      </c>
      <c r="AG10" s="2481">
        <v>264</v>
      </c>
      <c r="AH10" s="2472" t="s">
        <v>1858</v>
      </c>
    </row>
    <row r="11" spans="1:34" ht="23.25" customHeight="1">
      <c r="B11" s="2471" t="s">
        <v>281</v>
      </c>
      <c r="C11" s="2472" t="s">
        <v>1859</v>
      </c>
      <c r="D11" s="2473" t="s">
        <v>1413</v>
      </c>
      <c r="E11" s="2474" t="s">
        <v>1809</v>
      </c>
      <c r="F11" s="2475" t="s">
        <v>281</v>
      </c>
      <c r="G11" s="2472" t="s">
        <v>1860</v>
      </c>
      <c r="H11" s="2476" t="s">
        <v>1414</v>
      </c>
      <c r="I11" s="2474" t="s">
        <v>1861</v>
      </c>
      <c r="J11" s="2465"/>
      <c r="K11" s="2461"/>
      <c r="L11" s="2477" t="s">
        <v>30</v>
      </c>
      <c r="M11" s="2472" t="s">
        <v>1862</v>
      </c>
      <c r="N11" s="2478" t="s">
        <v>1422</v>
      </c>
      <c r="O11" s="2474" t="s">
        <v>1863</v>
      </c>
      <c r="P11" s="2479" t="s">
        <v>27</v>
      </c>
      <c r="Q11" s="2472" t="s">
        <v>1864</v>
      </c>
      <c r="R11" s="2480" t="s">
        <v>1422</v>
      </c>
      <c r="S11" s="2474" t="s">
        <v>1865</v>
      </c>
      <c r="T11" s="2465"/>
      <c r="W11" s="2481">
        <v>7</v>
      </c>
      <c r="X11" s="2472" t="s">
        <v>1837</v>
      </c>
      <c r="Y11" s="2482">
        <v>57</v>
      </c>
      <c r="Z11" s="2472" t="s">
        <v>1866</v>
      </c>
      <c r="AA11" s="2482">
        <v>113</v>
      </c>
      <c r="AB11" s="2472" t="s">
        <v>1867</v>
      </c>
      <c r="AC11" s="2482">
        <v>161</v>
      </c>
      <c r="AD11" s="2472" t="s">
        <v>1868</v>
      </c>
      <c r="AE11" s="2481">
        <v>214</v>
      </c>
      <c r="AF11" s="2472" t="s">
        <v>1869</v>
      </c>
      <c r="AG11" s="2481">
        <v>265</v>
      </c>
      <c r="AH11" s="2472" t="s">
        <v>1870</v>
      </c>
    </row>
    <row r="12" spans="1:34" ht="23.25" customHeight="1">
      <c r="B12" s="2463"/>
      <c r="C12" s="2486" t="s">
        <v>323</v>
      </c>
      <c r="D12" s="2463"/>
      <c r="E12" s="2486" t="s">
        <v>275</v>
      </c>
      <c r="F12" s="2475" t="s">
        <v>282</v>
      </c>
      <c r="G12" s="2472" t="s">
        <v>1871</v>
      </c>
      <c r="H12" s="2476" t="s">
        <v>1415</v>
      </c>
      <c r="I12" s="2474" t="s">
        <v>1872</v>
      </c>
      <c r="J12" s="2465"/>
      <c r="K12" s="2461"/>
      <c r="L12" s="2477" t="s">
        <v>248</v>
      </c>
      <c r="M12" s="2472" t="s">
        <v>1873</v>
      </c>
      <c r="N12" s="2487"/>
      <c r="O12" s="2466" t="s">
        <v>342</v>
      </c>
      <c r="P12" s="2479" t="s">
        <v>30</v>
      </c>
      <c r="Q12" s="2472" t="s">
        <v>1874</v>
      </c>
      <c r="R12" s="2484"/>
      <c r="S12" s="2466" t="s">
        <v>646</v>
      </c>
      <c r="T12" s="2465"/>
      <c r="W12" s="2481">
        <v>8</v>
      </c>
      <c r="X12" s="2472" t="s">
        <v>1848</v>
      </c>
      <c r="Y12" s="2482">
        <v>58</v>
      </c>
      <c r="Z12" s="2472" t="s">
        <v>1875</v>
      </c>
      <c r="AA12" s="2482">
        <v>114</v>
      </c>
      <c r="AB12" s="2472" t="s">
        <v>1876</v>
      </c>
      <c r="AC12" s="2482">
        <v>162</v>
      </c>
      <c r="AD12" s="2472" t="s">
        <v>1877</v>
      </c>
      <c r="AE12" s="2481">
        <v>215</v>
      </c>
      <c r="AF12" s="2472" t="s">
        <v>1878</v>
      </c>
      <c r="AG12" s="2481">
        <v>266</v>
      </c>
      <c r="AH12" s="2472" t="s">
        <v>1879</v>
      </c>
    </row>
    <row r="13" spans="1:34" ht="26.25" customHeight="1">
      <c r="B13" s="2471" t="s">
        <v>27</v>
      </c>
      <c r="C13" s="2472" t="s">
        <v>1880</v>
      </c>
      <c r="D13" s="2473" t="s">
        <v>1413</v>
      </c>
      <c r="E13" s="2474" t="s">
        <v>1881</v>
      </c>
      <c r="F13" s="2488"/>
      <c r="G13" s="2486" t="s">
        <v>1784</v>
      </c>
      <c r="H13" s="2485"/>
      <c r="I13" s="2486" t="s">
        <v>1786</v>
      </c>
      <c r="J13" s="2465"/>
      <c r="K13" s="2461"/>
      <c r="L13" s="2477" t="s">
        <v>12</v>
      </c>
      <c r="M13" s="2472" t="s">
        <v>1882</v>
      </c>
      <c r="N13" s="2478" t="s">
        <v>1413</v>
      </c>
      <c r="O13" s="2474" t="s">
        <v>1883</v>
      </c>
      <c r="P13" s="2479" t="s">
        <v>248</v>
      </c>
      <c r="Q13" s="2472" t="s">
        <v>1884</v>
      </c>
      <c r="R13" s="2480" t="s">
        <v>1413</v>
      </c>
      <c r="S13" s="2474" t="s">
        <v>1885</v>
      </c>
      <c r="T13" s="2465"/>
      <c r="W13" s="2481">
        <v>9</v>
      </c>
      <c r="X13" s="2472" t="s">
        <v>1859</v>
      </c>
      <c r="Y13" s="2482">
        <v>59</v>
      </c>
      <c r="Z13" s="2472" t="s">
        <v>1886</v>
      </c>
      <c r="AA13" s="2482">
        <v>115</v>
      </c>
      <c r="AB13" s="2472" t="s">
        <v>1887</v>
      </c>
      <c r="AC13" s="2482">
        <v>163</v>
      </c>
      <c r="AD13" s="2472" t="s">
        <v>1888</v>
      </c>
      <c r="AE13" s="2481">
        <v>216</v>
      </c>
      <c r="AF13" s="2472" t="s">
        <v>1889</v>
      </c>
      <c r="AG13" s="2481">
        <v>267</v>
      </c>
      <c r="AH13" s="2472" t="s">
        <v>1890</v>
      </c>
    </row>
    <row r="14" spans="1:34" ht="22.5" customHeight="1">
      <c r="B14" s="2463"/>
      <c r="C14" s="2486" t="s">
        <v>316</v>
      </c>
      <c r="D14" s="2463"/>
      <c r="E14" s="2486" t="s">
        <v>639</v>
      </c>
      <c r="F14" s="2475" t="s">
        <v>27</v>
      </c>
      <c r="G14" s="2472" t="s">
        <v>1869</v>
      </c>
      <c r="H14" s="2476" t="s">
        <v>1413</v>
      </c>
      <c r="I14" s="2474" t="s">
        <v>1858</v>
      </c>
      <c r="J14" s="2465"/>
      <c r="K14" s="2461"/>
      <c r="L14" s="2477" t="s">
        <v>13</v>
      </c>
      <c r="M14" s="2472" t="s">
        <v>1891</v>
      </c>
      <c r="N14" s="2478" t="s">
        <v>1414</v>
      </c>
      <c r="O14" s="2474" t="s">
        <v>1892</v>
      </c>
      <c r="P14" s="2479" t="s">
        <v>12</v>
      </c>
      <c r="Q14" s="2472" t="s">
        <v>1893</v>
      </c>
      <c r="R14" s="2480" t="s">
        <v>1414</v>
      </c>
      <c r="S14" s="2474" t="s">
        <v>1894</v>
      </c>
      <c r="T14" s="2465"/>
      <c r="W14" s="2481">
        <v>10</v>
      </c>
      <c r="X14" s="2472" t="s">
        <v>1895</v>
      </c>
      <c r="Y14" s="2482">
        <v>60</v>
      </c>
      <c r="Z14" s="2472" t="s">
        <v>1896</v>
      </c>
      <c r="AA14" s="2482">
        <v>116</v>
      </c>
      <c r="AB14" s="2472" t="s">
        <v>1897</v>
      </c>
      <c r="AC14" s="2482">
        <v>164</v>
      </c>
      <c r="AD14" s="2472" t="s">
        <v>1898</v>
      </c>
      <c r="AE14" s="2481">
        <v>217</v>
      </c>
      <c r="AF14" s="2472" t="s">
        <v>1899</v>
      </c>
      <c r="AG14" s="2481">
        <v>268</v>
      </c>
      <c r="AH14" s="2472" t="s">
        <v>1900</v>
      </c>
    </row>
    <row r="15" spans="1:34" s="2489" customFormat="1" ht="26.25" customHeight="1">
      <c r="B15" s="2471" t="s">
        <v>27</v>
      </c>
      <c r="C15" s="2472" t="s">
        <v>1901</v>
      </c>
      <c r="D15" s="2473" t="s">
        <v>1413</v>
      </c>
      <c r="E15" s="2474" t="s">
        <v>1902</v>
      </c>
      <c r="F15" s="2475" t="s">
        <v>30</v>
      </c>
      <c r="G15" s="2472" t="s">
        <v>1878</v>
      </c>
      <c r="H15" s="2485"/>
      <c r="I15" s="2486" t="s">
        <v>1903</v>
      </c>
      <c r="J15" s="2465"/>
      <c r="K15" s="2461"/>
      <c r="L15" s="2477" t="s">
        <v>15</v>
      </c>
      <c r="M15" s="2472" t="s">
        <v>1904</v>
      </c>
      <c r="N15" s="2478" t="s">
        <v>1415</v>
      </c>
      <c r="O15" s="2474" t="s">
        <v>1905</v>
      </c>
      <c r="P15" s="2484"/>
      <c r="Q15" s="2466" t="s">
        <v>1785</v>
      </c>
      <c r="R15" s="2480" t="s">
        <v>1415</v>
      </c>
      <c r="S15" s="2474" t="s">
        <v>1906</v>
      </c>
      <c r="T15" s="2465"/>
      <c r="V15" s="2462"/>
      <c r="W15" s="2481">
        <v>11</v>
      </c>
      <c r="X15" s="2472" t="s">
        <v>1817</v>
      </c>
      <c r="Y15" s="2482">
        <v>61</v>
      </c>
      <c r="Z15" s="2472" t="s">
        <v>1907</v>
      </c>
      <c r="AA15" s="2482">
        <v>117</v>
      </c>
      <c r="AB15" s="2472" t="s">
        <v>1908</v>
      </c>
      <c r="AC15" s="2482">
        <v>165</v>
      </c>
      <c r="AD15" s="2472" t="s">
        <v>1909</v>
      </c>
      <c r="AE15" s="2481">
        <v>218</v>
      </c>
      <c r="AF15" s="2472" t="s">
        <v>1794</v>
      </c>
      <c r="AG15" s="2481">
        <v>269</v>
      </c>
      <c r="AH15" s="2472" t="s">
        <v>1910</v>
      </c>
    </row>
    <row r="16" spans="1:34" s="2489" customFormat="1" ht="23.25" customHeight="1">
      <c r="B16" s="2471" t="s">
        <v>30</v>
      </c>
      <c r="C16" s="2472" t="s">
        <v>1911</v>
      </c>
      <c r="D16" s="2473" t="s">
        <v>1414</v>
      </c>
      <c r="E16" s="2474" t="s">
        <v>1912</v>
      </c>
      <c r="F16" s="2475" t="s">
        <v>248</v>
      </c>
      <c r="G16" s="2472" t="s">
        <v>1889</v>
      </c>
      <c r="H16" s="2476" t="s">
        <v>1413</v>
      </c>
      <c r="I16" s="2474" t="s">
        <v>1913</v>
      </c>
      <c r="J16" s="2465"/>
      <c r="K16" s="2461"/>
      <c r="L16" s="2477" t="s">
        <v>281</v>
      </c>
      <c r="M16" s="2472" t="s">
        <v>1914</v>
      </c>
      <c r="N16" s="2478" t="s">
        <v>1418</v>
      </c>
      <c r="O16" s="2474" t="s">
        <v>1915</v>
      </c>
      <c r="P16" s="2479" t="s">
        <v>27</v>
      </c>
      <c r="Q16" s="2472" t="s">
        <v>1797</v>
      </c>
      <c r="R16" s="2480" t="s">
        <v>1418</v>
      </c>
      <c r="S16" s="2474" t="s">
        <v>1916</v>
      </c>
      <c r="T16" s="2465"/>
      <c r="V16" s="2462"/>
      <c r="W16" s="2481">
        <v>12</v>
      </c>
      <c r="X16" s="2472" t="s">
        <v>1829</v>
      </c>
      <c r="Y16" s="2482">
        <v>62</v>
      </c>
      <c r="Z16" s="2472" t="s">
        <v>1917</v>
      </c>
      <c r="AA16" s="2482">
        <v>118</v>
      </c>
      <c r="AB16" s="2472" t="s">
        <v>1918</v>
      </c>
      <c r="AC16" s="2482">
        <v>166</v>
      </c>
      <c r="AD16" s="2472" t="s">
        <v>1919</v>
      </c>
      <c r="AE16" s="2481">
        <v>219</v>
      </c>
      <c r="AF16" s="2472" t="s">
        <v>1920</v>
      </c>
      <c r="AG16" s="2481">
        <v>270</v>
      </c>
      <c r="AH16" s="2472" t="s">
        <v>1921</v>
      </c>
    </row>
    <row r="17" spans="2:34" s="2489" customFormat="1" ht="28.5">
      <c r="B17" s="2471" t="s">
        <v>248</v>
      </c>
      <c r="C17" s="2472" t="s">
        <v>1922</v>
      </c>
      <c r="D17" s="2463"/>
      <c r="E17" s="2486" t="s">
        <v>642</v>
      </c>
      <c r="F17" s="2475" t="s">
        <v>12</v>
      </c>
      <c r="G17" s="2472" t="s">
        <v>1899</v>
      </c>
      <c r="H17" s="2485"/>
      <c r="I17" s="2486" t="s">
        <v>1923</v>
      </c>
      <c r="J17" s="2465"/>
      <c r="K17" s="2461"/>
      <c r="L17" s="2487"/>
      <c r="M17" s="2466" t="s">
        <v>316</v>
      </c>
      <c r="N17" s="2478" t="s">
        <v>1419</v>
      </c>
      <c r="O17" s="2474" t="s">
        <v>1924</v>
      </c>
      <c r="P17" s="2479" t="s">
        <v>30</v>
      </c>
      <c r="Q17" s="2472" t="s">
        <v>1823</v>
      </c>
      <c r="R17" s="2480" t="s">
        <v>1419</v>
      </c>
      <c r="S17" s="2474" t="s">
        <v>1925</v>
      </c>
      <c r="T17" s="2465"/>
      <c r="V17" s="2462"/>
      <c r="W17" s="2490"/>
      <c r="X17" s="2472"/>
      <c r="Y17" s="2482">
        <v>63</v>
      </c>
      <c r="Z17" s="2472" t="s">
        <v>1926</v>
      </c>
      <c r="AA17" s="2482">
        <v>119</v>
      </c>
      <c r="AB17" s="2472" t="s">
        <v>1927</v>
      </c>
      <c r="AC17" s="2482">
        <v>167</v>
      </c>
      <c r="AD17" s="2472" t="s">
        <v>1928</v>
      </c>
      <c r="AE17" s="2481">
        <v>220</v>
      </c>
      <c r="AF17" s="2472" t="s">
        <v>1929</v>
      </c>
      <c r="AG17" s="2481">
        <v>271</v>
      </c>
      <c r="AH17" s="2472" t="s">
        <v>1930</v>
      </c>
    </row>
    <row r="18" spans="2:34" s="2489" customFormat="1" ht="23.25" customHeight="1">
      <c r="B18" s="2463"/>
      <c r="C18" s="2486" t="s">
        <v>325</v>
      </c>
      <c r="D18" s="2473" t="s">
        <v>1413</v>
      </c>
      <c r="E18" s="2474" t="s">
        <v>1931</v>
      </c>
      <c r="F18" s="2475" t="s">
        <v>13</v>
      </c>
      <c r="G18" s="2472" t="s">
        <v>1920</v>
      </c>
      <c r="H18" s="2476" t="s">
        <v>1413</v>
      </c>
      <c r="I18" s="2474" t="s">
        <v>1932</v>
      </c>
      <c r="J18" s="2465"/>
      <c r="K18" s="2461"/>
      <c r="L18" s="2477" t="s">
        <v>27</v>
      </c>
      <c r="M18" s="2472" t="s">
        <v>1933</v>
      </c>
      <c r="N18" s="2478" t="s">
        <v>1421</v>
      </c>
      <c r="O18" s="2474" t="s">
        <v>1934</v>
      </c>
      <c r="P18" s="2479" t="s">
        <v>248</v>
      </c>
      <c r="Q18" s="2472" t="s">
        <v>1856</v>
      </c>
      <c r="R18" s="2480" t="s">
        <v>1421</v>
      </c>
      <c r="S18" s="2474" t="s">
        <v>1935</v>
      </c>
      <c r="T18" s="2465"/>
      <c r="V18" s="2462"/>
      <c r="W18" s="2490"/>
      <c r="X18" s="2469" t="s">
        <v>323</v>
      </c>
      <c r="Y18" s="2482">
        <v>64</v>
      </c>
      <c r="Z18" s="2472" t="s">
        <v>1936</v>
      </c>
      <c r="AA18" s="2482">
        <v>120</v>
      </c>
      <c r="AB18" s="2472" t="s">
        <v>1937</v>
      </c>
      <c r="AC18" s="2482">
        <v>168</v>
      </c>
      <c r="AD18" s="2472" t="s">
        <v>1938</v>
      </c>
      <c r="AE18" s="2481">
        <v>221</v>
      </c>
      <c r="AF18" s="2472" t="s">
        <v>1939</v>
      </c>
      <c r="AG18" s="2481">
        <v>272</v>
      </c>
      <c r="AH18" s="2472" t="s">
        <v>1940</v>
      </c>
    </row>
    <row r="19" spans="2:34" s="2489" customFormat="1" ht="23.25" customHeight="1">
      <c r="B19" s="2471" t="s">
        <v>27</v>
      </c>
      <c r="C19" s="2472" t="s">
        <v>1832</v>
      </c>
      <c r="D19" s="2463"/>
      <c r="E19" s="2486" t="s">
        <v>79</v>
      </c>
      <c r="F19" s="2475" t="s">
        <v>15</v>
      </c>
      <c r="G19" s="2472" t="s">
        <v>1939</v>
      </c>
      <c r="H19" s="2476" t="s">
        <v>1414</v>
      </c>
      <c r="I19" s="2474" t="s">
        <v>1941</v>
      </c>
      <c r="J19" s="2465"/>
      <c r="K19" s="2461"/>
      <c r="L19" s="2477" t="s">
        <v>30</v>
      </c>
      <c r="M19" s="2472" t="s">
        <v>1942</v>
      </c>
      <c r="N19" s="2478" t="s">
        <v>1422</v>
      </c>
      <c r="O19" s="2474" t="s">
        <v>1943</v>
      </c>
      <c r="P19" s="2479" t="s">
        <v>12</v>
      </c>
      <c r="Q19" s="2472" t="s">
        <v>1868</v>
      </c>
      <c r="R19" s="2480" t="s">
        <v>1422</v>
      </c>
      <c r="S19" s="2474" t="s">
        <v>1944</v>
      </c>
      <c r="T19" s="2465"/>
      <c r="V19" s="2462"/>
      <c r="W19" s="2482">
        <v>13</v>
      </c>
      <c r="X19" s="2472" t="s">
        <v>1851</v>
      </c>
      <c r="Y19" s="2482">
        <v>65</v>
      </c>
      <c r="Z19" s="2472" t="s">
        <v>1945</v>
      </c>
      <c r="AA19" s="2482">
        <v>121</v>
      </c>
      <c r="AB19" s="2472" t="s">
        <v>1946</v>
      </c>
      <c r="AC19" s="2482">
        <v>169</v>
      </c>
      <c r="AD19" s="2472" t="s">
        <v>1947</v>
      </c>
      <c r="AE19" s="2481">
        <v>222</v>
      </c>
      <c r="AF19" s="2472" t="s">
        <v>1948</v>
      </c>
      <c r="AG19" s="2481">
        <v>273</v>
      </c>
      <c r="AH19" s="2472" t="s">
        <v>1949</v>
      </c>
    </row>
    <row r="20" spans="2:34" s="2489" customFormat="1" ht="27" customHeight="1">
      <c r="B20" s="2471" t="s">
        <v>30</v>
      </c>
      <c r="C20" s="2472" t="s">
        <v>1926</v>
      </c>
      <c r="D20" s="2473" t="s">
        <v>1413</v>
      </c>
      <c r="E20" s="2474" t="s">
        <v>1950</v>
      </c>
      <c r="F20" s="2475" t="s">
        <v>281</v>
      </c>
      <c r="G20" s="2472" t="s">
        <v>1951</v>
      </c>
      <c r="H20" s="2485"/>
      <c r="I20" s="2474"/>
      <c r="J20" s="2465"/>
      <c r="K20" s="2461"/>
      <c r="L20" s="2477" t="s">
        <v>248</v>
      </c>
      <c r="M20" s="2472" t="s">
        <v>1952</v>
      </c>
      <c r="N20" s="2478" t="s">
        <v>1423</v>
      </c>
      <c r="O20" s="2474" t="s">
        <v>1953</v>
      </c>
      <c r="P20" s="2479" t="s">
        <v>13</v>
      </c>
      <c r="Q20" s="2472" t="s">
        <v>1888</v>
      </c>
      <c r="R20" s="2484"/>
      <c r="S20" s="2466" t="s">
        <v>1786</v>
      </c>
      <c r="T20" s="2465"/>
      <c r="V20" s="2462"/>
      <c r="W20" s="2482">
        <v>14</v>
      </c>
      <c r="X20" s="2472" t="s">
        <v>1880</v>
      </c>
      <c r="Y20" s="2482">
        <v>66</v>
      </c>
      <c r="Z20" s="2472" t="s">
        <v>1954</v>
      </c>
      <c r="AA20" s="2482">
        <v>122</v>
      </c>
      <c r="AB20" s="2472" t="s">
        <v>1955</v>
      </c>
      <c r="AC20" s="2482">
        <v>170</v>
      </c>
      <c r="AD20" s="2472" t="s">
        <v>1956</v>
      </c>
      <c r="AE20" s="2481">
        <v>223</v>
      </c>
      <c r="AF20" s="2472" t="s">
        <v>1807</v>
      </c>
      <c r="AG20" s="2467"/>
      <c r="AH20" s="2491"/>
    </row>
    <row r="21" spans="2:34" s="2489" customFormat="1" ht="20.25" customHeight="1">
      <c r="B21" s="2471" t="s">
        <v>248</v>
      </c>
      <c r="C21" s="2472" t="s">
        <v>1957</v>
      </c>
      <c r="D21" s="2463"/>
      <c r="E21" s="2486" t="s">
        <v>1785</v>
      </c>
      <c r="F21" s="2475" t="s">
        <v>282</v>
      </c>
      <c r="G21" s="2472" t="s">
        <v>1958</v>
      </c>
      <c r="H21" s="2485"/>
      <c r="I21" s="2474"/>
      <c r="J21" s="2465"/>
      <c r="K21" s="2461"/>
      <c r="L21" s="2477" t="s">
        <v>12</v>
      </c>
      <c r="M21" s="2472" t="s">
        <v>1959</v>
      </c>
      <c r="N21" s="2478" t="s">
        <v>1424</v>
      </c>
      <c r="O21" s="2474" t="s">
        <v>1960</v>
      </c>
      <c r="P21" s="2479" t="s">
        <v>15</v>
      </c>
      <c r="Q21" s="2472" t="s">
        <v>1898</v>
      </c>
      <c r="R21" s="2480" t="s">
        <v>1413</v>
      </c>
      <c r="S21" s="2474" t="s">
        <v>1812</v>
      </c>
      <c r="T21" s="2465"/>
      <c r="V21" s="2462"/>
      <c r="W21" s="2482">
        <v>15</v>
      </c>
      <c r="X21" s="2472" t="s">
        <v>1862</v>
      </c>
      <c r="Y21" s="2482">
        <v>67</v>
      </c>
      <c r="Z21" s="2472" t="s">
        <v>1961</v>
      </c>
      <c r="AA21" s="2482">
        <v>123</v>
      </c>
      <c r="AB21" s="2472" t="s">
        <v>1962</v>
      </c>
      <c r="AC21" s="2482">
        <v>171</v>
      </c>
      <c r="AD21" s="2472" t="s">
        <v>1963</v>
      </c>
      <c r="AE21" s="2481">
        <v>224</v>
      </c>
      <c r="AF21" s="2472" t="s">
        <v>1951</v>
      </c>
      <c r="AG21" s="2467"/>
      <c r="AH21" s="2469" t="s">
        <v>1903</v>
      </c>
    </row>
    <row r="22" spans="2:34" s="2489" customFormat="1" ht="23.25" customHeight="1">
      <c r="B22" s="2471" t="s">
        <v>12</v>
      </c>
      <c r="C22" s="2472" t="s">
        <v>1964</v>
      </c>
      <c r="D22" s="2473" t="s">
        <v>1413</v>
      </c>
      <c r="E22" s="2474" t="s">
        <v>1810</v>
      </c>
      <c r="F22" s="2475" t="s">
        <v>328</v>
      </c>
      <c r="G22" s="2472" t="s">
        <v>1965</v>
      </c>
      <c r="H22" s="2485"/>
      <c r="I22" s="2492"/>
      <c r="J22" s="2465"/>
      <c r="K22" s="2461"/>
      <c r="L22" s="2477" t="s">
        <v>13</v>
      </c>
      <c r="M22" s="2472" t="s">
        <v>1966</v>
      </c>
      <c r="N22" s="2478" t="s">
        <v>1425</v>
      </c>
      <c r="O22" s="2474" t="s">
        <v>1967</v>
      </c>
      <c r="P22" s="2479" t="s">
        <v>281</v>
      </c>
      <c r="Q22" s="2472" t="s">
        <v>1919</v>
      </c>
      <c r="R22" s="2480" t="s">
        <v>1414</v>
      </c>
      <c r="S22" s="2474" t="s">
        <v>1825</v>
      </c>
      <c r="T22" s="2465"/>
      <c r="V22" s="2462"/>
      <c r="W22" s="2482">
        <v>16</v>
      </c>
      <c r="X22" s="2472" t="s">
        <v>1873</v>
      </c>
      <c r="Y22" s="2482">
        <v>68</v>
      </c>
      <c r="Z22" s="2472" t="s">
        <v>1792</v>
      </c>
      <c r="AA22" s="2482">
        <v>124</v>
      </c>
      <c r="AB22" s="2472" t="s">
        <v>1968</v>
      </c>
      <c r="AC22" s="2482">
        <v>172</v>
      </c>
      <c r="AD22" s="2472" t="s">
        <v>1969</v>
      </c>
      <c r="AE22" s="2481">
        <v>225</v>
      </c>
      <c r="AF22" s="2472" t="s">
        <v>1958</v>
      </c>
      <c r="AG22" s="2482">
        <v>274</v>
      </c>
      <c r="AH22" s="2472" t="s">
        <v>1970</v>
      </c>
    </row>
    <row r="23" spans="2:34" s="2489" customFormat="1" ht="23.25" customHeight="1">
      <c r="B23" s="2471"/>
      <c r="C23" s="2472"/>
      <c r="D23" s="2473" t="s">
        <v>1414</v>
      </c>
      <c r="E23" s="2474" t="s">
        <v>1845</v>
      </c>
      <c r="F23" s="2475" t="s">
        <v>329</v>
      </c>
      <c r="G23" s="2472" t="s">
        <v>1971</v>
      </c>
      <c r="H23" s="2485"/>
      <c r="I23" s="2492"/>
      <c r="J23" s="2465"/>
      <c r="K23" s="2461"/>
      <c r="L23" s="2477" t="s">
        <v>15</v>
      </c>
      <c r="M23" s="2472" t="s">
        <v>1972</v>
      </c>
      <c r="N23" s="2478" t="s">
        <v>1426</v>
      </c>
      <c r="O23" s="2474" t="s">
        <v>1973</v>
      </c>
      <c r="P23" s="2479" t="s">
        <v>282</v>
      </c>
      <c r="Q23" s="2472" t="s">
        <v>1947</v>
      </c>
      <c r="R23" s="2480" t="s">
        <v>1415</v>
      </c>
      <c r="S23" s="2474" t="s">
        <v>1836</v>
      </c>
      <c r="T23" s="2465"/>
      <c r="V23" s="2462"/>
      <c r="W23" s="2482">
        <v>17</v>
      </c>
      <c r="X23" s="2472" t="s">
        <v>1882</v>
      </c>
      <c r="Y23" s="2482">
        <v>69</v>
      </c>
      <c r="Z23" s="2472" t="s">
        <v>1805</v>
      </c>
      <c r="AA23" s="2482">
        <v>125</v>
      </c>
      <c r="AB23" s="2472" t="s">
        <v>1974</v>
      </c>
      <c r="AC23" s="2482">
        <v>173</v>
      </c>
      <c r="AD23" s="2472" t="s">
        <v>1975</v>
      </c>
      <c r="AE23" s="2481">
        <v>226</v>
      </c>
      <c r="AF23" s="2472" t="s">
        <v>1965</v>
      </c>
      <c r="AG23" s="2482">
        <v>275</v>
      </c>
      <c r="AH23" s="2472" t="s">
        <v>1913</v>
      </c>
    </row>
    <row r="24" spans="2:34" s="2489" customFormat="1" ht="28.5">
      <c r="B24" s="2471"/>
      <c r="C24" s="2472"/>
      <c r="D24" s="2473" t="s">
        <v>1415</v>
      </c>
      <c r="E24" s="2474" t="s">
        <v>1909</v>
      </c>
      <c r="F24" s="2475" t="s">
        <v>330</v>
      </c>
      <c r="G24" s="2472" t="s">
        <v>1976</v>
      </c>
      <c r="H24" s="2485"/>
      <c r="I24" s="2492"/>
      <c r="J24" s="2465"/>
      <c r="K24" s="2461"/>
      <c r="L24" s="2477" t="s">
        <v>281</v>
      </c>
      <c r="M24" s="2472" t="s">
        <v>1977</v>
      </c>
      <c r="N24" s="2478" t="s">
        <v>1427</v>
      </c>
      <c r="O24" s="2474" t="s">
        <v>1788</v>
      </c>
      <c r="P24" s="2479" t="s">
        <v>328</v>
      </c>
      <c r="Q24" s="2472" t="s">
        <v>1975</v>
      </c>
      <c r="R24" s="2480" t="s">
        <v>1418</v>
      </c>
      <c r="S24" s="2474" t="s">
        <v>1847</v>
      </c>
      <c r="T24" s="2465"/>
      <c r="V24" s="2462"/>
      <c r="W24" s="2482">
        <v>18</v>
      </c>
      <c r="X24" s="2472" t="s">
        <v>1891</v>
      </c>
      <c r="Y24" s="2482">
        <v>70</v>
      </c>
      <c r="Z24" s="2472" t="s">
        <v>1818</v>
      </c>
      <c r="AA24" s="2482">
        <v>126</v>
      </c>
      <c r="AB24" s="2472" t="s">
        <v>1978</v>
      </c>
      <c r="AC24" s="2482">
        <v>174</v>
      </c>
      <c r="AD24" s="2472" t="s">
        <v>1979</v>
      </c>
      <c r="AE24" s="2481">
        <v>227</v>
      </c>
      <c r="AF24" s="2472" t="s">
        <v>1971</v>
      </c>
      <c r="AG24" s="2467"/>
      <c r="AH24" s="2491"/>
    </row>
    <row r="25" spans="2:34" s="2489" customFormat="1" ht="28.5">
      <c r="B25" s="2471"/>
      <c r="C25" s="2472"/>
      <c r="D25" s="2473" t="s">
        <v>1418</v>
      </c>
      <c r="E25" s="2474" t="s">
        <v>1938</v>
      </c>
      <c r="F25" s="2488"/>
      <c r="G25" s="2492"/>
      <c r="H25" s="2485"/>
      <c r="I25" s="2492"/>
      <c r="J25" s="2465"/>
      <c r="K25" s="2461"/>
      <c r="L25" s="2477" t="s">
        <v>282</v>
      </c>
      <c r="M25" s="2472" t="s">
        <v>1980</v>
      </c>
      <c r="N25" s="2478" t="s">
        <v>1428</v>
      </c>
      <c r="O25" s="2474" t="s">
        <v>1981</v>
      </c>
      <c r="P25" s="2479" t="s">
        <v>329</v>
      </c>
      <c r="Q25" s="2472" t="s">
        <v>1979</v>
      </c>
      <c r="R25" s="2480" t="s">
        <v>1419</v>
      </c>
      <c r="S25" s="2474" t="s">
        <v>1890</v>
      </c>
      <c r="T25" s="2465"/>
      <c r="V25" s="2462"/>
      <c r="W25" s="2482">
        <v>19</v>
      </c>
      <c r="X25" s="2472" t="s">
        <v>1904</v>
      </c>
      <c r="Y25" s="2482">
        <v>71</v>
      </c>
      <c r="Z25" s="2472" t="s">
        <v>1830</v>
      </c>
      <c r="AA25" s="2482">
        <v>127</v>
      </c>
      <c r="AB25" s="2472" t="s">
        <v>1982</v>
      </c>
      <c r="AC25" s="2482">
        <v>175</v>
      </c>
      <c r="AD25" s="2472" t="s">
        <v>1983</v>
      </c>
      <c r="AE25" s="2481">
        <v>228</v>
      </c>
      <c r="AF25" s="2472" t="s">
        <v>1976</v>
      </c>
      <c r="AG25" s="2467"/>
      <c r="AH25" s="2469" t="s">
        <v>1923</v>
      </c>
    </row>
    <row r="26" spans="2:34" s="2489" customFormat="1" ht="28.5">
      <c r="B26" s="2471"/>
      <c r="C26" s="2472"/>
      <c r="D26" s="2473" t="s">
        <v>1419</v>
      </c>
      <c r="E26" s="2474" t="s">
        <v>1956</v>
      </c>
      <c r="F26" s="2463"/>
      <c r="G26" s="2492"/>
      <c r="H26" s="2485"/>
      <c r="I26" s="2492"/>
      <c r="J26" s="2465"/>
      <c r="K26" s="2461"/>
      <c r="L26" s="2477" t="s">
        <v>328</v>
      </c>
      <c r="M26" s="2472" t="s">
        <v>1984</v>
      </c>
      <c r="N26" s="2478" t="s">
        <v>1429</v>
      </c>
      <c r="O26" s="2474" t="s">
        <v>1985</v>
      </c>
      <c r="P26" s="2479" t="s">
        <v>330</v>
      </c>
      <c r="Q26" s="2472" t="s">
        <v>1983</v>
      </c>
      <c r="R26" s="2480" t="s">
        <v>1421</v>
      </c>
      <c r="S26" s="2474" t="s">
        <v>1900</v>
      </c>
      <c r="T26" s="2465"/>
      <c r="V26" s="2462"/>
      <c r="W26" s="2482">
        <v>20</v>
      </c>
      <c r="X26" s="2472" t="s">
        <v>1914</v>
      </c>
      <c r="Y26" s="2482">
        <v>72</v>
      </c>
      <c r="Z26" s="2472" t="s">
        <v>1986</v>
      </c>
      <c r="AA26" s="2482">
        <v>128</v>
      </c>
      <c r="AB26" s="2472" t="s">
        <v>1987</v>
      </c>
      <c r="AC26" s="2482">
        <v>176</v>
      </c>
      <c r="AD26" s="2472" t="s">
        <v>1988</v>
      </c>
      <c r="AE26" s="2481">
        <v>229</v>
      </c>
      <c r="AF26" s="2472" t="s">
        <v>1989</v>
      </c>
      <c r="AG26" s="2482">
        <v>276</v>
      </c>
      <c r="AH26" s="2472" t="s">
        <v>1990</v>
      </c>
    </row>
    <row r="27" spans="2:34" s="2489" customFormat="1" ht="24" thickBot="1">
      <c r="B27" s="2493"/>
      <c r="C27" s="2494"/>
      <c r="D27" s="2494"/>
      <c r="E27" s="2494"/>
      <c r="F27" s="2494"/>
      <c r="G27" s="2494"/>
      <c r="H27" s="2495"/>
      <c r="I27" s="2494"/>
      <c r="J27" s="2496"/>
      <c r="K27" s="2461"/>
      <c r="L27" s="2477" t="s">
        <v>329</v>
      </c>
      <c r="M27" s="2472" t="s">
        <v>1991</v>
      </c>
      <c r="N27" s="2478" t="s">
        <v>1430</v>
      </c>
      <c r="O27" s="2474" t="s">
        <v>1992</v>
      </c>
      <c r="P27" s="2479" t="s">
        <v>331</v>
      </c>
      <c r="Q27" s="2472" t="s">
        <v>1988</v>
      </c>
      <c r="R27" s="2480" t="s">
        <v>1422</v>
      </c>
      <c r="S27" s="2474" t="s">
        <v>1910</v>
      </c>
      <c r="T27" s="2465"/>
      <c r="V27" s="2462"/>
      <c r="W27" s="2482">
        <v>21</v>
      </c>
      <c r="X27" s="2472" t="s">
        <v>1993</v>
      </c>
      <c r="Y27" s="2482">
        <v>73</v>
      </c>
      <c r="Z27" s="2472" t="s">
        <v>1840</v>
      </c>
      <c r="AA27" s="2467"/>
      <c r="AB27" s="2497"/>
      <c r="AC27" s="2482">
        <v>177</v>
      </c>
      <c r="AD27" s="2472" t="s">
        <v>1994</v>
      </c>
      <c r="AE27" s="2481">
        <v>230</v>
      </c>
      <c r="AF27" s="2472" t="s">
        <v>1790</v>
      </c>
      <c r="AG27" s="2482">
        <v>277</v>
      </c>
      <c r="AH27" s="2472" t="s">
        <v>1932</v>
      </c>
    </row>
    <row r="28" spans="2:34" s="2489" customFormat="1" ht="29.25" customHeight="1">
      <c r="B28" s="2461"/>
      <c r="C28" s="2461"/>
      <c r="D28" s="2461"/>
      <c r="E28" s="2461"/>
      <c r="F28" s="2461"/>
      <c r="G28" s="2461"/>
      <c r="H28" s="2461"/>
      <c r="I28" s="2461"/>
      <c r="J28" s="2461"/>
      <c r="K28" s="2461"/>
      <c r="L28" s="2477" t="s">
        <v>330</v>
      </c>
      <c r="M28" s="2472" t="s">
        <v>1995</v>
      </c>
      <c r="N28" s="2478" t="s">
        <v>1431</v>
      </c>
      <c r="O28" s="2474" t="s">
        <v>1996</v>
      </c>
      <c r="P28" s="2484"/>
      <c r="Q28" s="2466" t="s">
        <v>1997</v>
      </c>
      <c r="R28" s="2480" t="s">
        <v>1423</v>
      </c>
      <c r="S28" s="2474" t="s">
        <v>1921</v>
      </c>
      <c r="T28" s="2465"/>
      <c r="V28" s="2462"/>
      <c r="W28" s="2482">
        <v>22</v>
      </c>
      <c r="X28" s="2472" t="s">
        <v>1998</v>
      </c>
      <c r="Y28" s="2482">
        <v>74</v>
      </c>
      <c r="Z28" s="2472" t="s">
        <v>1999</v>
      </c>
      <c r="AA28" s="2467"/>
      <c r="AB28" s="2468" t="s">
        <v>275</v>
      </c>
      <c r="AC28" s="2467"/>
      <c r="AD28" s="2497"/>
      <c r="AE28" s="2481">
        <v>231</v>
      </c>
      <c r="AF28" s="2472" t="s">
        <v>1803</v>
      </c>
      <c r="AG28" s="2482">
        <v>278</v>
      </c>
      <c r="AH28" s="2472" t="s">
        <v>1941</v>
      </c>
    </row>
    <row r="29" spans="2:34" s="2489" customFormat="1" ht="23.25">
      <c r="B29" s="2461"/>
      <c r="C29" s="2461"/>
      <c r="D29" s="2461"/>
      <c r="E29" s="2461"/>
      <c r="F29" s="2471"/>
      <c r="G29" s="2472"/>
      <c r="H29" s="2461"/>
      <c r="I29" s="2461"/>
      <c r="J29" s="2461"/>
      <c r="K29" s="2461"/>
      <c r="L29" s="2477" t="s">
        <v>331</v>
      </c>
      <c r="M29" s="2472" t="s">
        <v>2000</v>
      </c>
      <c r="N29" s="2478" t="s">
        <v>1432</v>
      </c>
      <c r="O29" s="2474" t="s">
        <v>2001</v>
      </c>
      <c r="P29" s="2479" t="s">
        <v>27</v>
      </c>
      <c r="Q29" s="2472" t="s">
        <v>2002</v>
      </c>
      <c r="R29" s="2480" t="s">
        <v>1424</v>
      </c>
      <c r="S29" s="2474" t="s">
        <v>1930</v>
      </c>
      <c r="T29" s="2465"/>
      <c r="V29" s="2462"/>
      <c r="W29" s="2490"/>
      <c r="X29" s="2472"/>
      <c r="Y29" s="2482">
        <v>75</v>
      </c>
      <c r="Z29" s="2472" t="s">
        <v>1957</v>
      </c>
      <c r="AA29" s="2481">
        <v>129</v>
      </c>
      <c r="AB29" s="2472" t="s">
        <v>1881</v>
      </c>
      <c r="AC29" s="2467"/>
      <c r="AD29" s="2468" t="s">
        <v>1997</v>
      </c>
      <c r="AE29" s="2481">
        <v>232</v>
      </c>
      <c r="AF29" s="2472" t="s">
        <v>2003</v>
      </c>
      <c r="AG29" s="2482">
        <v>279</v>
      </c>
      <c r="AH29" s="2472" t="s">
        <v>2004</v>
      </c>
    </row>
    <row r="30" spans="2:34" s="2489" customFormat="1" ht="23.25">
      <c r="B30" s="2461"/>
      <c r="C30" s="2461"/>
      <c r="D30" s="2461"/>
      <c r="E30" s="2461"/>
      <c r="F30" s="2461"/>
      <c r="G30" s="2461"/>
      <c r="H30" s="2461"/>
      <c r="I30" s="2461"/>
      <c r="J30" s="2461"/>
      <c r="K30" s="2461"/>
      <c r="L30" s="2477" t="s">
        <v>332</v>
      </c>
      <c r="M30" s="2472" t="s">
        <v>2005</v>
      </c>
      <c r="N30" s="2478" t="s">
        <v>2006</v>
      </c>
      <c r="O30" s="2474" t="s">
        <v>2007</v>
      </c>
      <c r="P30" s="2479" t="s">
        <v>30</v>
      </c>
      <c r="Q30" s="2472" t="s">
        <v>2008</v>
      </c>
      <c r="R30" s="2480" t="s">
        <v>1425</v>
      </c>
      <c r="S30" s="2474" t="s">
        <v>1940</v>
      </c>
      <c r="T30" s="2465"/>
      <c r="V30" s="2462"/>
      <c r="W30" s="2490"/>
      <c r="X30" s="2468" t="s">
        <v>316</v>
      </c>
      <c r="Y30" s="2482">
        <v>76</v>
      </c>
      <c r="Z30" s="2472" t="s">
        <v>1964</v>
      </c>
      <c r="AA30" s="2481">
        <v>130</v>
      </c>
      <c r="AB30" s="2472" t="s">
        <v>2009</v>
      </c>
      <c r="AC30" s="2481">
        <v>178</v>
      </c>
      <c r="AD30" s="2472" t="s">
        <v>2002</v>
      </c>
      <c r="AE30" s="2481">
        <v>233</v>
      </c>
      <c r="AF30" s="2472" t="s">
        <v>1816</v>
      </c>
      <c r="AG30" s="2482">
        <v>280</v>
      </c>
      <c r="AH30" s="2472" t="s">
        <v>2010</v>
      </c>
    </row>
    <row r="31" spans="2:34" s="2489" customFormat="1" ht="23.25">
      <c r="B31" s="2461"/>
      <c r="C31" s="2461"/>
      <c r="D31" s="2461"/>
      <c r="E31" s="2461"/>
      <c r="F31" s="2461"/>
      <c r="G31" s="2461"/>
      <c r="H31" s="2461"/>
      <c r="I31" s="2461"/>
      <c r="J31" s="2461"/>
      <c r="K31" s="2461"/>
      <c r="L31" s="2477" t="s">
        <v>333</v>
      </c>
      <c r="M31" s="2472" t="s">
        <v>2011</v>
      </c>
      <c r="N31" s="2478" t="s">
        <v>2012</v>
      </c>
      <c r="O31" s="2474" t="s">
        <v>2013</v>
      </c>
      <c r="P31" s="2479"/>
      <c r="Q31" s="2472"/>
      <c r="R31" s="2480" t="s">
        <v>1426</v>
      </c>
      <c r="S31" s="2474" t="s">
        <v>1949</v>
      </c>
      <c r="T31" s="2465"/>
      <c r="V31" s="2462"/>
      <c r="W31" s="2481">
        <v>23</v>
      </c>
      <c r="X31" s="2472" t="s">
        <v>1933</v>
      </c>
      <c r="Y31" s="2482">
        <v>77</v>
      </c>
      <c r="Z31" s="2472" t="s">
        <v>1852</v>
      </c>
      <c r="AA31" s="2481">
        <v>131</v>
      </c>
      <c r="AB31" s="2472" t="s">
        <v>2014</v>
      </c>
      <c r="AC31" s="2481">
        <v>179</v>
      </c>
      <c r="AD31" s="2472" t="s">
        <v>2008</v>
      </c>
      <c r="AE31" s="2481">
        <v>234</v>
      </c>
      <c r="AF31" s="2472" t="s">
        <v>1831</v>
      </c>
      <c r="AG31" s="2467"/>
      <c r="AH31" s="2491"/>
    </row>
    <row r="32" spans="2:34" s="2489" customFormat="1" ht="23.25" customHeight="1">
      <c r="B32" s="2461"/>
      <c r="C32" s="2461"/>
      <c r="D32" s="2461"/>
      <c r="E32" s="2461"/>
      <c r="F32" s="2461"/>
      <c r="G32" s="2461"/>
      <c r="H32" s="2461"/>
      <c r="I32" s="2461"/>
      <c r="J32" s="2461"/>
      <c r="K32" s="2461"/>
      <c r="L32" s="2477" t="s">
        <v>334</v>
      </c>
      <c r="M32" s="2472" t="s">
        <v>2015</v>
      </c>
      <c r="N32" s="2487"/>
      <c r="O32" s="2466" t="s">
        <v>636</v>
      </c>
      <c r="P32" s="2484"/>
      <c r="Q32" s="2466" t="s">
        <v>1783</v>
      </c>
      <c r="R32" s="2498"/>
      <c r="S32" s="2461"/>
      <c r="T32" s="2465"/>
      <c r="V32" s="2462"/>
      <c r="W32" s="2481">
        <v>24</v>
      </c>
      <c r="X32" s="2472" t="s">
        <v>1942</v>
      </c>
      <c r="Y32" s="2482">
        <v>78</v>
      </c>
      <c r="Z32" s="2472" t="s">
        <v>2016</v>
      </c>
      <c r="AA32" s="2481">
        <v>132</v>
      </c>
      <c r="AB32" s="2472" t="s">
        <v>2017</v>
      </c>
      <c r="AC32" s="2467"/>
      <c r="AD32" s="2469" t="s">
        <v>1783</v>
      </c>
      <c r="AE32" s="2481">
        <v>235</v>
      </c>
      <c r="AF32" s="2472" t="s">
        <v>1828</v>
      </c>
      <c r="AG32" s="2467"/>
      <c r="AH32" s="2468" t="s">
        <v>847</v>
      </c>
    </row>
    <row r="33" spans="2:34" s="2489" customFormat="1" ht="28.5">
      <c r="B33" s="2461"/>
      <c r="C33" s="2461"/>
      <c r="D33" s="2461"/>
      <c r="E33" s="2461"/>
      <c r="F33" s="2461"/>
      <c r="G33" s="2461"/>
      <c r="H33" s="2461"/>
      <c r="I33" s="2461"/>
      <c r="J33" s="2461"/>
      <c r="K33" s="2461"/>
      <c r="L33" s="2477" t="s">
        <v>335</v>
      </c>
      <c r="M33" s="2472" t="s">
        <v>2018</v>
      </c>
      <c r="N33" s="2478" t="s">
        <v>1413</v>
      </c>
      <c r="O33" s="2474" t="s">
        <v>1822</v>
      </c>
      <c r="P33" s="2479" t="s">
        <v>27</v>
      </c>
      <c r="Q33" s="2472" t="s">
        <v>2019</v>
      </c>
      <c r="R33" s="2484"/>
      <c r="S33" s="2466" t="s">
        <v>1923</v>
      </c>
      <c r="T33" s="2465"/>
      <c r="V33" s="2462"/>
      <c r="W33" s="2481">
        <v>25</v>
      </c>
      <c r="X33" s="2472" t="s">
        <v>2020</v>
      </c>
      <c r="Y33" s="2482">
        <v>79</v>
      </c>
      <c r="Z33" s="2472" t="s">
        <v>1863</v>
      </c>
      <c r="AA33" s="2481">
        <v>133</v>
      </c>
      <c r="AB33" s="2472" t="s">
        <v>2021</v>
      </c>
      <c r="AC33" s="2482">
        <v>180</v>
      </c>
      <c r="AD33" s="2472" t="s">
        <v>2022</v>
      </c>
      <c r="AE33" s="2481">
        <v>236</v>
      </c>
      <c r="AF33" s="2472" t="s">
        <v>2023</v>
      </c>
      <c r="AG33" s="2481">
        <v>281</v>
      </c>
      <c r="AH33" s="2472" t="s">
        <v>2024</v>
      </c>
    </row>
    <row r="34" spans="2:34" s="2489" customFormat="1" ht="23.25">
      <c r="B34" s="2461"/>
      <c r="C34" s="2461"/>
      <c r="D34" s="2461"/>
      <c r="E34" s="2461"/>
      <c r="F34" s="2461"/>
      <c r="G34" s="2461"/>
      <c r="H34" s="2461"/>
      <c r="I34" s="2461"/>
      <c r="J34" s="2461"/>
      <c r="K34" s="2461"/>
      <c r="L34" s="2477" t="s">
        <v>336</v>
      </c>
      <c r="M34" s="2472" t="s">
        <v>2025</v>
      </c>
      <c r="N34" s="2478" t="s">
        <v>1414</v>
      </c>
      <c r="O34" s="2474" t="s">
        <v>1855</v>
      </c>
      <c r="P34" s="2479" t="s">
        <v>30</v>
      </c>
      <c r="Q34" s="2472" t="s">
        <v>2026</v>
      </c>
      <c r="R34" s="2480" t="s">
        <v>1413</v>
      </c>
      <c r="S34" s="2474" t="s">
        <v>1990</v>
      </c>
      <c r="T34" s="2465"/>
      <c r="V34" s="2462"/>
      <c r="W34" s="2481">
        <v>26</v>
      </c>
      <c r="X34" s="2472" t="s">
        <v>1952</v>
      </c>
      <c r="Y34" s="2467"/>
      <c r="Z34" s="2472"/>
      <c r="AA34" s="2481">
        <v>134</v>
      </c>
      <c r="AB34" s="2472" t="s">
        <v>2027</v>
      </c>
      <c r="AC34" s="2482">
        <v>181</v>
      </c>
      <c r="AD34" s="2472" t="s">
        <v>2019</v>
      </c>
      <c r="AE34" s="2481">
        <v>237</v>
      </c>
      <c r="AF34" s="2472" t="s">
        <v>1842</v>
      </c>
      <c r="AG34" s="2490"/>
      <c r="AH34" s="2490"/>
    </row>
    <row r="35" spans="2:34" s="2489" customFormat="1" ht="23.25">
      <c r="B35" s="2461"/>
      <c r="C35" s="2461"/>
      <c r="D35" s="2461"/>
      <c r="E35" s="2461"/>
      <c r="F35" s="2461"/>
      <c r="G35" s="2461"/>
      <c r="H35" s="2461"/>
      <c r="I35" s="2461"/>
      <c r="J35" s="2461"/>
      <c r="K35" s="2461"/>
      <c r="L35" s="2477" t="s">
        <v>337</v>
      </c>
      <c r="M35" s="2472" t="s">
        <v>2025</v>
      </c>
      <c r="N35" s="2478" t="s">
        <v>1415</v>
      </c>
      <c r="O35" s="2474" t="s">
        <v>1887</v>
      </c>
      <c r="P35" s="2479" t="s">
        <v>248</v>
      </c>
      <c r="Q35" s="2472" t="s">
        <v>2028</v>
      </c>
      <c r="R35" s="2480" t="s">
        <v>1414</v>
      </c>
      <c r="S35" s="2474" t="s">
        <v>2004</v>
      </c>
      <c r="T35" s="2465"/>
      <c r="V35" s="2462"/>
      <c r="W35" s="2481">
        <v>27</v>
      </c>
      <c r="X35" s="2472" t="s">
        <v>1901</v>
      </c>
      <c r="Y35" s="2467"/>
      <c r="Z35" s="2468" t="s">
        <v>342</v>
      </c>
      <c r="AA35" s="2481">
        <v>135</v>
      </c>
      <c r="AB35" s="2472" t="s">
        <v>2029</v>
      </c>
      <c r="AC35" s="2482">
        <v>182</v>
      </c>
      <c r="AD35" s="2472" t="s">
        <v>2026</v>
      </c>
      <c r="AE35" s="2481">
        <v>238</v>
      </c>
      <c r="AF35" s="2472" t="s">
        <v>1853</v>
      </c>
      <c r="AG35" s="2490"/>
      <c r="AH35" s="2490"/>
    </row>
    <row r="36" spans="2:34" s="2489" customFormat="1" ht="23.25" customHeight="1">
      <c r="B36" s="2461"/>
      <c r="C36" s="2461"/>
      <c r="D36" s="2461"/>
      <c r="E36" s="2461"/>
      <c r="F36" s="2461"/>
      <c r="G36" s="2461"/>
      <c r="H36" s="2461"/>
      <c r="I36" s="2461"/>
      <c r="J36" s="2461"/>
      <c r="K36" s="2461"/>
      <c r="L36" s="2477" t="s">
        <v>338</v>
      </c>
      <c r="M36" s="2472" t="s">
        <v>2030</v>
      </c>
      <c r="N36" s="2478" t="s">
        <v>1418</v>
      </c>
      <c r="O36" s="2474" t="s">
        <v>1897</v>
      </c>
      <c r="P36" s="2479" t="s">
        <v>12</v>
      </c>
      <c r="Q36" s="2472" t="s">
        <v>2031</v>
      </c>
      <c r="R36" s="2480" t="s">
        <v>1415</v>
      </c>
      <c r="S36" s="2474" t="s">
        <v>2010</v>
      </c>
      <c r="T36" s="2465"/>
      <c r="V36" s="2462"/>
      <c r="W36" s="2481">
        <v>28</v>
      </c>
      <c r="X36" s="2472" t="s">
        <v>1959</v>
      </c>
      <c r="Y36" s="2481">
        <v>80</v>
      </c>
      <c r="Z36" s="2472" t="s">
        <v>1883</v>
      </c>
      <c r="AA36" s="2467"/>
      <c r="AB36" s="2497"/>
      <c r="AC36" s="2482">
        <v>183</v>
      </c>
      <c r="AD36" s="2472" t="s">
        <v>2032</v>
      </c>
      <c r="AE36" s="2481">
        <v>239</v>
      </c>
      <c r="AF36" s="2472" t="s">
        <v>1865</v>
      </c>
      <c r="AG36" s="2490"/>
      <c r="AH36" s="2490"/>
    </row>
    <row r="37" spans="2:34" s="2489" customFormat="1" ht="23.25">
      <c r="B37" s="2461"/>
      <c r="C37" s="2461"/>
      <c r="D37" s="2461"/>
      <c r="E37" s="2461"/>
      <c r="F37" s="2461"/>
      <c r="G37" s="2461"/>
      <c r="H37" s="2461"/>
      <c r="I37" s="2461"/>
      <c r="J37" s="2461"/>
      <c r="K37" s="2461"/>
      <c r="L37" s="2477" t="s">
        <v>339</v>
      </c>
      <c r="M37" s="2472" t="s">
        <v>2033</v>
      </c>
      <c r="N37" s="2478" t="s">
        <v>1419</v>
      </c>
      <c r="O37" s="2474" t="s">
        <v>1908</v>
      </c>
      <c r="P37" s="2479" t="s">
        <v>13</v>
      </c>
      <c r="Q37" s="2472" t="s">
        <v>2034</v>
      </c>
      <c r="R37" s="2499"/>
      <c r="S37" s="2500"/>
      <c r="T37" s="2465"/>
      <c r="V37" s="2462"/>
      <c r="W37" s="2481">
        <v>29</v>
      </c>
      <c r="X37" s="2472" t="s">
        <v>1966</v>
      </c>
      <c r="Y37" s="2481">
        <v>81</v>
      </c>
      <c r="Z37" s="2472" t="s">
        <v>2035</v>
      </c>
      <c r="AA37" s="2467"/>
      <c r="AB37" s="2469" t="s">
        <v>718</v>
      </c>
      <c r="AC37" s="2482">
        <v>184</v>
      </c>
      <c r="AD37" s="2472" t="s">
        <v>1789</v>
      </c>
      <c r="AE37" s="2481">
        <v>240</v>
      </c>
      <c r="AF37" s="2472" t="s">
        <v>2036</v>
      </c>
      <c r="AG37" s="2490"/>
      <c r="AH37" s="2490"/>
    </row>
    <row r="38" spans="2:34" s="2489" customFormat="1" ht="28.5">
      <c r="B38" s="2461"/>
      <c r="C38" s="2461"/>
      <c r="D38" s="2461"/>
      <c r="E38" s="2461"/>
      <c r="F38" s="2461"/>
      <c r="G38" s="2461"/>
      <c r="H38" s="2461"/>
      <c r="I38" s="2461"/>
      <c r="J38" s="2461"/>
      <c r="K38" s="2461"/>
      <c r="L38" s="2477">
        <v>21</v>
      </c>
      <c r="M38" s="2472" t="s">
        <v>2037</v>
      </c>
      <c r="N38" s="2478" t="s">
        <v>1421</v>
      </c>
      <c r="O38" s="2474" t="s">
        <v>1918</v>
      </c>
      <c r="P38" s="2479" t="s">
        <v>15</v>
      </c>
      <c r="Q38" s="2472" t="s">
        <v>2038</v>
      </c>
      <c r="R38" s="2484"/>
      <c r="S38" s="2466" t="s">
        <v>847</v>
      </c>
      <c r="T38" s="2465"/>
      <c r="V38" s="2462"/>
      <c r="W38" s="2481">
        <v>30</v>
      </c>
      <c r="X38" s="2472" t="s">
        <v>2039</v>
      </c>
      <c r="Y38" s="2481">
        <v>82</v>
      </c>
      <c r="Z38" s="2472" t="s">
        <v>1892</v>
      </c>
      <c r="AA38" s="2482">
        <v>136</v>
      </c>
      <c r="AB38" s="2472" t="s">
        <v>1793</v>
      </c>
      <c r="AC38" s="2482">
        <v>185</v>
      </c>
      <c r="AD38" s="2472" t="s">
        <v>1802</v>
      </c>
      <c r="AE38" s="2481">
        <v>241</v>
      </c>
      <c r="AF38" s="2472" t="s">
        <v>2040</v>
      </c>
      <c r="AG38" s="2490"/>
      <c r="AH38" s="2490"/>
    </row>
    <row r="39" spans="2:34" s="2489" customFormat="1" ht="23.25" customHeight="1">
      <c r="B39" s="2461"/>
      <c r="C39" s="2461"/>
      <c r="D39" s="2461"/>
      <c r="E39" s="2461"/>
      <c r="F39" s="2461"/>
      <c r="G39" s="2461"/>
      <c r="H39" s="2461"/>
      <c r="I39" s="2461"/>
      <c r="J39" s="2461"/>
      <c r="K39" s="2461"/>
      <c r="L39" s="2487"/>
      <c r="M39" s="2466" t="s">
        <v>325</v>
      </c>
      <c r="N39" s="2478" t="s">
        <v>1422</v>
      </c>
      <c r="O39" s="2474" t="s">
        <v>1927</v>
      </c>
      <c r="P39" s="2479" t="s">
        <v>281</v>
      </c>
      <c r="Q39" s="2472" t="s">
        <v>2041</v>
      </c>
      <c r="R39" s="2480" t="s">
        <v>1413</v>
      </c>
      <c r="S39" s="2474" t="s">
        <v>2024</v>
      </c>
      <c r="T39" s="2465"/>
      <c r="V39" s="2462"/>
      <c r="W39" s="2481">
        <v>31</v>
      </c>
      <c r="X39" s="2472" t="s">
        <v>1972</v>
      </c>
      <c r="Y39" s="2481">
        <v>83</v>
      </c>
      <c r="Z39" s="2472" t="s">
        <v>1905</v>
      </c>
      <c r="AA39" s="2482">
        <v>137</v>
      </c>
      <c r="AB39" s="2472" t="s">
        <v>1806</v>
      </c>
      <c r="AC39" s="2482">
        <v>186</v>
      </c>
      <c r="AD39" s="2472" t="s">
        <v>2028</v>
      </c>
      <c r="AE39" s="2467"/>
      <c r="AF39" s="2491"/>
      <c r="AG39" s="2490"/>
      <c r="AH39" s="2490"/>
    </row>
    <row r="40" spans="2:34" s="2489" customFormat="1" ht="28.5">
      <c r="B40" s="2461"/>
      <c r="C40" s="2461"/>
      <c r="D40" s="2461"/>
      <c r="E40" s="2461"/>
      <c r="F40" s="2461"/>
      <c r="G40" s="2461"/>
      <c r="H40" s="2461"/>
      <c r="I40" s="2461"/>
      <c r="J40" s="2461"/>
      <c r="K40" s="2461"/>
      <c r="L40" s="2477" t="s">
        <v>27</v>
      </c>
      <c r="M40" s="2472" t="s">
        <v>1808</v>
      </c>
      <c r="N40" s="2478" t="s">
        <v>1423</v>
      </c>
      <c r="O40" s="2474" t="s">
        <v>1937</v>
      </c>
      <c r="P40" s="2479" t="s">
        <v>282</v>
      </c>
      <c r="Q40" s="2472" t="s">
        <v>2042</v>
      </c>
      <c r="R40" s="2484"/>
      <c r="S40" s="2474"/>
      <c r="T40" s="2465"/>
      <c r="V40" s="2462"/>
      <c r="W40" s="2481">
        <v>32</v>
      </c>
      <c r="X40" s="2472" t="s">
        <v>1977</v>
      </c>
      <c r="Y40" s="2481">
        <v>84</v>
      </c>
      <c r="Z40" s="2472" t="s">
        <v>2043</v>
      </c>
      <c r="AA40" s="2482">
        <v>138</v>
      </c>
      <c r="AB40" s="2472" t="s">
        <v>1819</v>
      </c>
      <c r="AC40" s="2482">
        <v>187</v>
      </c>
      <c r="AD40" s="2472" t="s">
        <v>2044</v>
      </c>
      <c r="AE40" s="2467"/>
      <c r="AF40" s="2469" t="s">
        <v>646</v>
      </c>
      <c r="AG40" s="2490"/>
      <c r="AH40" s="2490"/>
    </row>
    <row r="41" spans="2:34" s="2489" customFormat="1" ht="28.5">
      <c r="B41" s="2461"/>
      <c r="C41" s="2461"/>
      <c r="D41" s="2461"/>
      <c r="E41" s="2461"/>
      <c r="F41" s="2461"/>
      <c r="G41" s="2461"/>
      <c r="H41" s="2461"/>
      <c r="I41" s="2461"/>
      <c r="J41" s="2461"/>
      <c r="K41" s="2461"/>
      <c r="L41" s="2477" t="s">
        <v>30</v>
      </c>
      <c r="M41" s="2472" t="s">
        <v>1821</v>
      </c>
      <c r="N41" s="2478" t="s">
        <v>1424</v>
      </c>
      <c r="O41" s="2474" t="s">
        <v>1955</v>
      </c>
      <c r="P41" s="2479" t="s">
        <v>328</v>
      </c>
      <c r="Q41" s="2472" t="s">
        <v>2045</v>
      </c>
      <c r="R41" s="2463"/>
      <c r="S41" s="2474"/>
      <c r="T41" s="2465"/>
      <c r="V41" s="2462"/>
      <c r="W41" s="2481">
        <v>33</v>
      </c>
      <c r="X41" s="2472" t="s">
        <v>1980</v>
      </c>
      <c r="Y41" s="2481">
        <v>85</v>
      </c>
      <c r="Z41" s="2472" t="s">
        <v>1915</v>
      </c>
      <c r="AA41" s="2482">
        <v>139</v>
      </c>
      <c r="AB41" s="2472" t="s">
        <v>2046</v>
      </c>
      <c r="AC41" s="2482">
        <v>188</v>
      </c>
      <c r="AD41" s="2472" t="s">
        <v>1815</v>
      </c>
      <c r="AE41" s="2482">
        <v>242</v>
      </c>
      <c r="AF41" s="2472" t="s">
        <v>2047</v>
      </c>
      <c r="AG41" s="2490"/>
      <c r="AH41" s="2490"/>
    </row>
    <row r="42" spans="2:34" s="2489" customFormat="1" ht="46.5" customHeight="1">
      <c r="B42" s="2461"/>
      <c r="C42" s="2461"/>
      <c r="D42" s="2461"/>
      <c r="E42" s="2461"/>
      <c r="F42" s="2461"/>
      <c r="G42" s="2461"/>
      <c r="H42" s="2461"/>
      <c r="I42" s="2461"/>
      <c r="J42" s="2461"/>
      <c r="K42" s="2461"/>
      <c r="L42" s="2477" t="s">
        <v>248</v>
      </c>
      <c r="M42" s="2472" t="s">
        <v>1843</v>
      </c>
      <c r="N42" s="2478" t="s">
        <v>1425</v>
      </c>
      <c r="O42" s="2474" t="s">
        <v>1968</v>
      </c>
      <c r="P42" s="2479" t="s">
        <v>329</v>
      </c>
      <c r="Q42" s="2472" t="s">
        <v>2048</v>
      </c>
      <c r="R42" s="2463"/>
      <c r="S42" s="2474"/>
      <c r="T42" s="2465"/>
      <c r="V42" s="2462"/>
      <c r="W42" s="2481">
        <v>34</v>
      </c>
      <c r="X42" s="2472" t="s">
        <v>1984</v>
      </c>
      <c r="Y42" s="2481">
        <v>86</v>
      </c>
      <c r="Z42" s="2472" t="s">
        <v>1924</v>
      </c>
      <c r="AA42" s="2467"/>
      <c r="AB42" s="2497"/>
      <c r="AC42" s="2482">
        <v>189</v>
      </c>
      <c r="AD42" s="2472" t="s">
        <v>2031</v>
      </c>
      <c r="AE42" s="2482">
        <v>243</v>
      </c>
      <c r="AF42" s="2472" t="s">
        <v>1885</v>
      </c>
      <c r="AG42" s="2490"/>
      <c r="AH42" s="2490"/>
    </row>
    <row r="43" spans="2:34" s="2489" customFormat="1" ht="28.5">
      <c r="B43" s="2461"/>
      <c r="C43" s="2461"/>
      <c r="D43" s="2461"/>
      <c r="E43" s="2461"/>
      <c r="F43" s="2461"/>
      <c r="G43" s="2461"/>
      <c r="H43" s="2461"/>
      <c r="I43" s="2461"/>
      <c r="J43" s="2461"/>
      <c r="K43" s="2461"/>
      <c r="L43" s="2477" t="s">
        <v>12</v>
      </c>
      <c r="M43" s="2472" t="s">
        <v>1854</v>
      </c>
      <c r="N43" s="2478" t="s">
        <v>1426</v>
      </c>
      <c r="O43" s="2474" t="s">
        <v>1867</v>
      </c>
      <c r="P43" s="2479" t="s">
        <v>330</v>
      </c>
      <c r="Q43" s="2472" t="s">
        <v>2049</v>
      </c>
      <c r="R43" s="2463"/>
      <c r="S43" s="2474"/>
      <c r="T43" s="2465"/>
      <c r="V43" s="2462"/>
      <c r="W43" s="2481">
        <v>35</v>
      </c>
      <c r="X43" s="2472" t="s">
        <v>2050</v>
      </c>
      <c r="Y43" s="2481">
        <v>87</v>
      </c>
      <c r="Z43" s="2472" t="s">
        <v>1934</v>
      </c>
      <c r="AA43" s="2467"/>
      <c r="AB43" s="2468" t="s">
        <v>639</v>
      </c>
      <c r="AC43" s="2482">
        <v>190</v>
      </c>
      <c r="AD43" s="2472" t="s">
        <v>2051</v>
      </c>
      <c r="AE43" s="2482">
        <v>244</v>
      </c>
      <c r="AF43" s="2472" t="s">
        <v>1894</v>
      </c>
      <c r="AG43" s="2490"/>
      <c r="AH43" s="2490"/>
    </row>
    <row r="44" spans="2:34" s="2489" customFormat="1" ht="23.25" customHeight="1">
      <c r="B44" s="2461"/>
      <c r="C44" s="2461"/>
      <c r="D44" s="2461"/>
      <c r="E44" s="2461"/>
      <c r="F44" s="2461"/>
      <c r="G44" s="2461"/>
      <c r="H44" s="2461"/>
      <c r="I44" s="2461"/>
      <c r="J44" s="2461"/>
      <c r="K44" s="2461"/>
      <c r="L44" s="2477" t="s">
        <v>13</v>
      </c>
      <c r="M44" s="2472" t="s">
        <v>1866</v>
      </c>
      <c r="N44" s="2478" t="s">
        <v>1427</v>
      </c>
      <c r="O44" s="2474" t="s">
        <v>1974</v>
      </c>
      <c r="P44" s="2484"/>
      <c r="Q44" s="2466" t="s">
        <v>2052</v>
      </c>
      <c r="R44" s="2463"/>
      <c r="S44" s="2474"/>
      <c r="T44" s="2465"/>
      <c r="V44" s="2462"/>
      <c r="W44" s="2481">
        <v>36</v>
      </c>
      <c r="X44" s="2472" t="s">
        <v>1991</v>
      </c>
      <c r="Y44" s="2481">
        <v>88</v>
      </c>
      <c r="Z44" s="2472" t="s">
        <v>1943</v>
      </c>
      <c r="AA44" s="2481">
        <v>140</v>
      </c>
      <c r="AB44" s="2472" t="s">
        <v>2053</v>
      </c>
      <c r="AC44" s="2482">
        <v>191</v>
      </c>
      <c r="AD44" s="2472" t="s">
        <v>2054</v>
      </c>
      <c r="AE44" s="2482">
        <v>245</v>
      </c>
      <c r="AF44" s="2472" t="s">
        <v>1906</v>
      </c>
      <c r="AG44" s="2490"/>
      <c r="AH44" s="2490"/>
    </row>
    <row r="45" spans="2:34" s="2489" customFormat="1" ht="28.5">
      <c r="B45" s="2461"/>
      <c r="C45" s="2461"/>
      <c r="D45" s="2461"/>
      <c r="E45" s="2461"/>
      <c r="F45" s="2461"/>
      <c r="G45" s="2461"/>
      <c r="H45" s="2461"/>
      <c r="I45" s="2461"/>
      <c r="J45" s="2461"/>
      <c r="K45" s="2461"/>
      <c r="L45" s="2477" t="s">
        <v>15</v>
      </c>
      <c r="M45" s="2472" t="s">
        <v>1875</v>
      </c>
      <c r="N45" s="2478" t="s">
        <v>1428</v>
      </c>
      <c r="O45" s="2474" t="s">
        <v>1982</v>
      </c>
      <c r="P45" s="2479" t="s">
        <v>27</v>
      </c>
      <c r="Q45" s="2472" t="s">
        <v>2055</v>
      </c>
      <c r="R45" s="2463"/>
      <c r="S45" s="2474"/>
      <c r="T45" s="2465"/>
      <c r="V45" s="2462"/>
      <c r="W45" s="2481">
        <v>37</v>
      </c>
      <c r="X45" s="2472" t="s">
        <v>1995</v>
      </c>
      <c r="Y45" s="2481">
        <v>89</v>
      </c>
      <c r="Z45" s="2472" t="s">
        <v>1953</v>
      </c>
      <c r="AA45" s="2481">
        <v>141</v>
      </c>
      <c r="AB45" s="2472" t="s">
        <v>1841</v>
      </c>
      <c r="AC45" s="2482">
        <v>192</v>
      </c>
      <c r="AD45" s="2472" t="s">
        <v>2034</v>
      </c>
      <c r="AE45" s="2482">
        <v>246</v>
      </c>
      <c r="AF45" s="2472" t="s">
        <v>2056</v>
      </c>
      <c r="AG45" s="2490"/>
      <c r="AH45" s="2490"/>
    </row>
    <row r="46" spans="2:34" s="2489" customFormat="1" ht="27" customHeight="1">
      <c r="B46" s="2461"/>
      <c r="C46" s="2461"/>
      <c r="D46" s="2461"/>
      <c r="E46" s="2461"/>
      <c r="F46" s="2461"/>
      <c r="G46" s="2461"/>
      <c r="H46" s="2461"/>
      <c r="I46" s="2461"/>
      <c r="J46" s="2461"/>
      <c r="K46" s="2461"/>
      <c r="L46" s="2477" t="s">
        <v>281</v>
      </c>
      <c r="M46" s="2472" t="s">
        <v>1886</v>
      </c>
      <c r="N46" s="2478" t="s">
        <v>1429</v>
      </c>
      <c r="O46" s="2474" t="s">
        <v>1987</v>
      </c>
      <c r="P46" s="2479"/>
      <c r="Q46" s="2472"/>
      <c r="R46" s="2463"/>
      <c r="S46" s="2474"/>
      <c r="T46" s="2465"/>
      <c r="V46" s="2462"/>
      <c r="W46" s="2481">
        <v>38</v>
      </c>
      <c r="X46" s="2472" t="s">
        <v>2000</v>
      </c>
      <c r="Y46" s="2481">
        <v>90</v>
      </c>
      <c r="Z46" s="2472" t="s">
        <v>1960</v>
      </c>
      <c r="AA46" s="2481">
        <v>142</v>
      </c>
      <c r="AB46" s="2472" t="s">
        <v>1902</v>
      </c>
      <c r="AC46" s="2482">
        <v>193</v>
      </c>
      <c r="AD46" s="2472" t="s">
        <v>2038</v>
      </c>
      <c r="AE46" s="2482">
        <v>247</v>
      </c>
      <c r="AF46" s="2472" t="s">
        <v>1850</v>
      </c>
      <c r="AG46" s="2490"/>
      <c r="AH46" s="2490"/>
    </row>
    <row r="47" spans="2:34" ht="28.5">
      <c r="B47" s="2461"/>
      <c r="C47" s="2461"/>
      <c r="D47" s="2461"/>
      <c r="E47" s="2461"/>
      <c r="F47" s="2461"/>
      <c r="G47" s="2461"/>
      <c r="H47" s="2461"/>
      <c r="I47" s="2461"/>
      <c r="J47" s="2461"/>
      <c r="K47" s="2461"/>
      <c r="L47" s="2477" t="s">
        <v>282</v>
      </c>
      <c r="M47" s="2472" t="s">
        <v>1896</v>
      </c>
      <c r="N47" s="2487"/>
      <c r="O47" s="2466" t="s">
        <v>275</v>
      </c>
      <c r="P47" s="2484"/>
      <c r="Q47" s="2466" t="s">
        <v>1784</v>
      </c>
      <c r="R47" s="2463"/>
      <c r="S47" s="2474"/>
      <c r="T47" s="2465"/>
      <c r="W47" s="2481">
        <v>39</v>
      </c>
      <c r="X47" s="2472" t="s">
        <v>2005</v>
      </c>
      <c r="Y47" s="2481">
        <v>91</v>
      </c>
      <c r="Z47" s="2472" t="s">
        <v>1967</v>
      </c>
      <c r="AA47" s="2481">
        <v>143</v>
      </c>
      <c r="AB47" s="2472" t="s">
        <v>1912</v>
      </c>
      <c r="AC47" s="2482">
        <v>194</v>
      </c>
      <c r="AD47" s="2472" t="s">
        <v>2041</v>
      </c>
      <c r="AE47" s="2482">
        <v>248</v>
      </c>
      <c r="AF47" s="2472" t="s">
        <v>1916</v>
      </c>
      <c r="AG47" s="2490"/>
      <c r="AH47" s="2490"/>
    </row>
    <row r="48" spans="2:34" ht="27" customHeight="1">
      <c r="B48" s="2461"/>
      <c r="C48" s="2461"/>
      <c r="D48" s="2461"/>
      <c r="E48" s="2461"/>
      <c r="F48" s="2461"/>
      <c r="G48" s="2461"/>
      <c r="H48" s="2461"/>
      <c r="I48" s="2461"/>
      <c r="J48" s="2461"/>
      <c r="K48" s="2461"/>
      <c r="L48" s="2477" t="s">
        <v>328</v>
      </c>
      <c r="M48" s="2472" t="s">
        <v>1907</v>
      </c>
      <c r="N48" s="2478" t="s">
        <v>1413</v>
      </c>
      <c r="O48" s="2474" t="s">
        <v>2014</v>
      </c>
      <c r="P48" s="2479" t="s">
        <v>27</v>
      </c>
      <c r="Q48" s="2472" t="s">
        <v>1798</v>
      </c>
      <c r="R48" s="2463"/>
      <c r="S48" s="2474"/>
      <c r="T48" s="2465"/>
      <c r="W48" s="2481">
        <v>40</v>
      </c>
      <c r="X48" s="2472" t="s">
        <v>1911</v>
      </c>
      <c r="Y48" s="2481">
        <v>92</v>
      </c>
      <c r="Z48" s="2472" t="s">
        <v>1973</v>
      </c>
      <c r="AA48" s="2481">
        <v>144</v>
      </c>
      <c r="AB48" s="2472" t="s">
        <v>2057</v>
      </c>
      <c r="AC48" s="2482">
        <v>195</v>
      </c>
      <c r="AD48" s="2472" t="s">
        <v>2058</v>
      </c>
      <c r="AE48" s="2482">
        <v>249</v>
      </c>
      <c r="AF48" s="2472" t="s">
        <v>1925</v>
      </c>
      <c r="AG48" s="2490"/>
      <c r="AH48" s="2490"/>
    </row>
    <row r="49" spans="2:34" ht="28.5">
      <c r="B49" s="2461"/>
      <c r="C49" s="2461"/>
      <c r="D49" s="2461"/>
      <c r="E49" s="2461"/>
      <c r="F49" s="2461"/>
      <c r="G49" s="2461"/>
      <c r="H49" s="2461"/>
      <c r="I49" s="2461"/>
      <c r="J49" s="2461"/>
      <c r="K49" s="2461"/>
      <c r="L49" s="2477" t="s">
        <v>329</v>
      </c>
      <c r="M49" s="2472" t="s">
        <v>1917</v>
      </c>
      <c r="N49" s="2478" t="s">
        <v>1414</v>
      </c>
      <c r="O49" s="2474" t="s">
        <v>2017</v>
      </c>
      <c r="P49" s="2479" t="s">
        <v>30</v>
      </c>
      <c r="Q49" s="2472" t="s">
        <v>1824</v>
      </c>
      <c r="R49" s="2463"/>
      <c r="S49" s="2474"/>
      <c r="T49" s="2465"/>
      <c r="W49" s="2481">
        <v>41</v>
      </c>
      <c r="X49" s="2472" t="s">
        <v>2011</v>
      </c>
      <c r="Y49" s="2481">
        <v>93</v>
      </c>
      <c r="Z49" s="2472" t="s">
        <v>1788</v>
      </c>
      <c r="AA49" s="2467"/>
      <c r="AB49" s="2497"/>
      <c r="AC49" s="2482">
        <v>196</v>
      </c>
      <c r="AD49" s="2472" t="s">
        <v>2042</v>
      </c>
      <c r="AE49" s="2482">
        <v>250</v>
      </c>
      <c r="AF49" s="2472" t="s">
        <v>1861</v>
      </c>
      <c r="AG49" s="2490"/>
      <c r="AH49" s="2490"/>
    </row>
    <row r="50" spans="2:34" ht="28.5">
      <c r="B50" s="2461"/>
      <c r="C50" s="2461"/>
      <c r="D50" s="2461"/>
      <c r="E50" s="2461"/>
      <c r="F50" s="2461"/>
      <c r="G50" s="2461"/>
      <c r="H50" s="2461"/>
      <c r="I50" s="2461"/>
      <c r="J50" s="2461"/>
      <c r="K50" s="2461"/>
      <c r="L50" s="2477" t="s">
        <v>330</v>
      </c>
      <c r="M50" s="2472" t="s">
        <v>1945</v>
      </c>
      <c r="N50" s="2478" t="s">
        <v>1415</v>
      </c>
      <c r="O50" s="2474" t="s">
        <v>2021</v>
      </c>
      <c r="P50" s="2479" t="s">
        <v>248</v>
      </c>
      <c r="Q50" s="2472" t="s">
        <v>1835</v>
      </c>
      <c r="R50" s="2463"/>
      <c r="S50" s="2474"/>
      <c r="T50" s="2465"/>
      <c r="W50" s="2481">
        <v>42</v>
      </c>
      <c r="X50" s="2472" t="s">
        <v>1922</v>
      </c>
      <c r="Y50" s="2481">
        <v>94</v>
      </c>
      <c r="Z50" s="2472" t="s">
        <v>1801</v>
      </c>
      <c r="AA50" s="2467"/>
      <c r="AB50" s="2469" t="s">
        <v>642</v>
      </c>
      <c r="AC50" s="2482">
        <v>197</v>
      </c>
      <c r="AD50" s="2472" t="s">
        <v>2045</v>
      </c>
      <c r="AE50" s="2482">
        <v>251</v>
      </c>
      <c r="AF50" s="2472" t="s">
        <v>1935</v>
      </c>
      <c r="AG50" s="2490"/>
      <c r="AH50" s="2490"/>
    </row>
    <row r="51" spans="2:34" ht="116.25" customHeight="1">
      <c r="B51" s="2461"/>
      <c r="C51" s="2461"/>
      <c r="D51" s="2461"/>
      <c r="E51" s="2461"/>
      <c r="F51" s="2461"/>
      <c r="G51" s="2461"/>
      <c r="H51" s="2461"/>
      <c r="I51" s="2461"/>
      <c r="J51" s="2461"/>
      <c r="K51" s="2461"/>
      <c r="L51" s="2477" t="s">
        <v>331</v>
      </c>
      <c r="M51" s="2472" t="s">
        <v>1954</v>
      </c>
      <c r="N51" s="2478" t="s">
        <v>1418</v>
      </c>
      <c r="O51" s="2474" t="s">
        <v>2027</v>
      </c>
      <c r="P51" s="2479" t="s">
        <v>12</v>
      </c>
      <c r="Q51" s="2472" t="s">
        <v>1846</v>
      </c>
      <c r="R51" s="2463"/>
      <c r="S51" s="2474"/>
      <c r="T51" s="2465"/>
      <c r="W51" s="2481">
        <v>43</v>
      </c>
      <c r="X51" s="2472" t="s">
        <v>2015</v>
      </c>
      <c r="Y51" s="2481">
        <v>95</v>
      </c>
      <c r="Z51" s="2472" t="s">
        <v>2059</v>
      </c>
      <c r="AA51" s="2482">
        <v>145</v>
      </c>
      <c r="AB51" s="2472" t="s">
        <v>1931</v>
      </c>
      <c r="AC51" s="2482">
        <v>198</v>
      </c>
      <c r="AD51" s="2472" t="s">
        <v>1827</v>
      </c>
      <c r="AE51" s="2482">
        <v>252</v>
      </c>
      <c r="AF51" s="2472" t="s">
        <v>2060</v>
      </c>
      <c r="AG51" s="2490"/>
      <c r="AH51" s="2490"/>
    </row>
    <row r="52" spans="2:34" ht="28.5">
      <c r="B52" s="2461"/>
      <c r="C52" s="2461"/>
      <c r="D52" s="2461"/>
      <c r="E52" s="2461"/>
      <c r="F52" s="2461"/>
      <c r="G52" s="2461"/>
      <c r="H52" s="2461"/>
      <c r="I52" s="2461"/>
      <c r="J52" s="2461"/>
      <c r="K52" s="2461"/>
      <c r="L52" s="2477" t="s">
        <v>332</v>
      </c>
      <c r="M52" s="2472" t="s">
        <v>1961</v>
      </c>
      <c r="N52" s="2478" t="s">
        <v>1419</v>
      </c>
      <c r="O52" s="2474" t="s">
        <v>2029</v>
      </c>
      <c r="P52" s="2479" t="s">
        <v>13</v>
      </c>
      <c r="Q52" s="2472" t="s">
        <v>1857</v>
      </c>
      <c r="R52" s="2463"/>
      <c r="S52" s="2474"/>
      <c r="T52" s="2465"/>
      <c r="W52" s="2481">
        <v>44</v>
      </c>
      <c r="X52" s="2472" t="s">
        <v>2018</v>
      </c>
      <c r="Y52" s="2481">
        <v>96</v>
      </c>
      <c r="Z52" s="2472" t="s">
        <v>1814</v>
      </c>
      <c r="AA52" s="2490"/>
      <c r="AB52" s="2490"/>
      <c r="AC52" s="2482">
        <v>199</v>
      </c>
      <c r="AD52" s="2472" t="s">
        <v>2061</v>
      </c>
      <c r="AE52" s="2482">
        <v>253</v>
      </c>
      <c r="AF52" s="2472" t="s">
        <v>2062</v>
      </c>
      <c r="AG52" s="2490"/>
      <c r="AH52" s="2490"/>
    </row>
    <row r="53" spans="2:34" ht="19.5" thickBot="1">
      <c r="B53" s="2461"/>
      <c r="C53" s="2461"/>
      <c r="D53" s="2461"/>
      <c r="E53" s="2461"/>
      <c r="F53" s="2461"/>
      <c r="G53" s="2461"/>
      <c r="H53" s="2461"/>
      <c r="I53" s="2461"/>
      <c r="J53" s="2461"/>
      <c r="K53" s="2461"/>
      <c r="L53" s="2501"/>
      <c r="M53" s="2502"/>
      <c r="N53" s="2502"/>
      <c r="O53" s="2502"/>
      <c r="P53" s="2502"/>
      <c r="Q53" s="2502"/>
      <c r="R53" s="2503"/>
      <c r="S53" s="2503"/>
      <c r="T53" s="2504"/>
      <c r="W53" s="2481">
        <v>45</v>
      </c>
      <c r="X53" s="2472" t="s">
        <v>2025</v>
      </c>
      <c r="Y53" s="2481">
        <v>97</v>
      </c>
      <c r="Z53" s="2472" t="s">
        <v>1985</v>
      </c>
      <c r="AA53" s="2467"/>
      <c r="AB53" s="2468" t="s">
        <v>79</v>
      </c>
      <c r="AC53" s="2482">
        <v>200</v>
      </c>
      <c r="AD53" s="2472" t="s">
        <v>2048</v>
      </c>
      <c r="AE53" s="2482">
        <v>254</v>
      </c>
      <c r="AF53" s="2472" t="s">
        <v>1872</v>
      </c>
      <c r="AG53" s="2467"/>
      <c r="AH53" s="2467"/>
    </row>
    <row r="54" spans="2:34" ht="18.75">
      <c r="B54" s="2461"/>
      <c r="C54" s="2461"/>
      <c r="D54" s="2461"/>
      <c r="E54" s="2461"/>
      <c r="F54" s="2461"/>
      <c r="G54" s="2461"/>
      <c r="H54" s="2461"/>
      <c r="I54" s="2461"/>
      <c r="J54" s="2461"/>
      <c r="K54" s="2461"/>
      <c r="L54" s="2461"/>
      <c r="M54" s="2461"/>
      <c r="N54" s="2461"/>
      <c r="O54" s="2461"/>
      <c r="P54" s="2461"/>
      <c r="Q54" s="2461"/>
      <c r="R54" s="2461"/>
      <c r="S54" s="2461"/>
      <c r="T54" s="2461"/>
      <c r="W54" s="2481">
        <v>46</v>
      </c>
      <c r="X54" s="2472" t="s">
        <v>2063</v>
      </c>
      <c r="Y54" s="2481">
        <v>98</v>
      </c>
      <c r="Z54" s="2472" t="s">
        <v>1992</v>
      </c>
      <c r="AA54" s="2481">
        <v>146</v>
      </c>
      <c r="AB54" s="2472" t="s">
        <v>2064</v>
      </c>
      <c r="AC54" s="2482">
        <v>201</v>
      </c>
      <c r="AD54" s="2472" t="s">
        <v>2065</v>
      </c>
      <c r="AE54" s="2482">
        <v>255</v>
      </c>
      <c r="AF54" s="2472" t="s">
        <v>2066</v>
      </c>
      <c r="AG54" s="2467"/>
      <c r="AH54" s="2467"/>
    </row>
    <row r="55" spans="2:34" ht="18.75">
      <c r="B55" s="2461"/>
      <c r="C55" s="2461"/>
      <c r="D55" s="2461"/>
      <c r="E55" s="2461"/>
      <c r="F55" s="2461"/>
      <c r="G55" s="2461"/>
      <c r="H55" s="2461"/>
      <c r="I55" s="2461"/>
      <c r="J55" s="2461"/>
      <c r="K55" s="2461"/>
      <c r="L55" s="2461"/>
      <c r="M55" s="2461"/>
      <c r="N55" s="2461"/>
      <c r="O55" s="2461"/>
      <c r="P55" s="2461"/>
      <c r="Q55" s="2461"/>
      <c r="R55" s="2461"/>
      <c r="S55" s="2461"/>
      <c r="T55" s="2461"/>
      <c r="W55" s="2481">
        <v>47</v>
      </c>
      <c r="X55" s="2472" t="s">
        <v>2030</v>
      </c>
      <c r="Y55" s="2481">
        <v>99</v>
      </c>
      <c r="Z55" s="2472" t="s">
        <v>2067</v>
      </c>
      <c r="AA55" s="2481">
        <v>147</v>
      </c>
      <c r="AB55" s="2472" t="s">
        <v>1950</v>
      </c>
      <c r="AC55" s="2482">
        <v>202</v>
      </c>
      <c r="AD55" s="2472" t="s">
        <v>1839</v>
      </c>
      <c r="AE55" s="2482">
        <v>256</v>
      </c>
      <c r="AF55" s="2472" t="s">
        <v>2068</v>
      </c>
      <c r="AG55" s="2467"/>
      <c r="AH55" s="2467"/>
    </row>
    <row r="56" spans="2:34" ht="20.25" customHeight="1">
      <c r="B56" s="2461"/>
      <c r="C56" s="2461"/>
      <c r="D56" s="2461"/>
      <c r="E56" s="2461"/>
      <c r="F56" s="2461"/>
      <c r="G56" s="2461"/>
      <c r="H56" s="2461"/>
      <c r="I56" s="2461"/>
      <c r="J56" s="2461"/>
      <c r="K56" s="2461"/>
      <c r="L56" s="2461"/>
      <c r="M56" s="2461"/>
      <c r="N56" s="2461"/>
      <c r="O56" s="2461"/>
      <c r="P56" s="2461"/>
      <c r="Q56" s="2461"/>
      <c r="R56" s="2461"/>
      <c r="S56" s="2461"/>
      <c r="T56" s="2461"/>
      <c r="W56" s="2481">
        <v>48</v>
      </c>
      <c r="X56" s="2472" t="s">
        <v>2033</v>
      </c>
      <c r="Y56" s="2481">
        <v>100</v>
      </c>
      <c r="Z56" s="2472" t="s">
        <v>1996</v>
      </c>
      <c r="AA56" s="2481">
        <v>148</v>
      </c>
      <c r="AB56" s="2472" t="s">
        <v>2069</v>
      </c>
      <c r="AC56" s="2482">
        <v>203</v>
      </c>
      <c r="AD56" s="2472" t="s">
        <v>1849</v>
      </c>
      <c r="AE56" s="2482">
        <v>257</v>
      </c>
      <c r="AF56" s="2472" t="s">
        <v>1944</v>
      </c>
      <c r="AG56" s="2467"/>
      <c r="AH56" s="2467"/>
    </row>
    <row r="57" spans="2:34" ht="20.25" customHeight="1">
      <c r="B57" s="2461"/>
      <c r="C57" s="2461"/>
      <c r="D57" s="2461"/>
      <c r="E57" s="2461"/>
      <c r="F57" s="2461"/>
      <c r="G57" s="2461"/>
      <c r="H57" s="2461"/>
      <c r="I57" s="2461"/>
      <c r="J57" s="2461"/>
      <c r="K57" s="2461"/>
      <c r="L57" s="2461"/>
      <c r="M57" s="2461"/>
      <c r="N57" s="2461"/>
      <c r="O57" s="2461"/>
      <c r="P57" s="2461"/>
      <c r="Q57" s="2461"/>
      <c r="R57" s="2461"/>
      <c r="S57" s="2461"/>
      <c r="T57" s="2461"/>
      <c r="W57" s="2481">
        <v>49</v>
      </c>
      <c r="X57" s="2472" t="s">
        <v>2037</v>
      </c>
      <c r="Y57" s="2481">
        <v>101</v>
      </c>
      <c r="Z57" s="2472" t="s">
        <v>1838</v>
      </c>
      <c r="AA57" s="2481">
        <v>149</v>
      </c>
      <c r="AB57" s="2472" t="s">
        <v>1864</v>
      </c>
      <c r="AC57" s="2482">
        <v>204</v>
      </c>
      <c r="AD57" s="2472" t="s">
        <v>1860</v>
      </c>
      <c r="AE57" s="2482">
        <v>258</v>
      </c>
      <c r="AF57" s="2472" t="s">
        <v>2070</v>
      </c>
      <c r="AG57" s="2467"/>
      <c r="AH57" s="2467"/>
    </row>
    <row r="58" spans="2:34" ht="21" customHeight="1">
      <c r="B58" s="2461"/>
      <c r="C58" s="2461"/>
      <c r="D58" s="2461"/>
      <c r="E58" s="2461"/>
      <c r="F58" s="2461"/>
      <c r="G58" s="2461"/>
      <c r="H58" s="2461"/>
      <c r="I58" s="2461"/>
      <c r="J58" s="2461"/>
      <c r="K58" s="2461"/>
      <c r="L58" s="2461"/>
      <c r="M58" s="2461"/>
      <c r="N58" s="2461"/>
      <c r="O58" s="2461"/>
      <c r="P58" s="2461"/>
      <c r="Q58" s="2461"/>
      <c r="R58" s="2461"/>
      <c r="S58" s="2461"/>
      <c r="T58" s="2461"/>
      <c r="W58" s="2481">
        <v>50</v>
      </c>
      <c r="X58" s="2472" t="s">
        <v>2071</v>
      </c>
      <c r="Y58" s="2481">
        <v>102</v>
      </c>
      <c r="Z58" s="2472" t="s">
        <v>2072</v>
      </c>
      <c r="AA58" s="2481">
        <v>150</v>
      </c>
      <c r="AB58" s="2472" t="s">
        <v>1874</v>
      </c>
      <c r="AC58" s="2482">
        <v>205</v>
      </c>
      <c r="AD58" s="2472" t="s">
        <v>1871</v>
      </c>
      <c r="AE58" s="2467"/>
      <c r="AF58" s="2467"/>
      <c r="AG58" s="2467"/>
      <c r="AH58" s="2467"/>
    </row>
    <row r="59" spans="2:34" ht="24" customHeight="1">
      <c r="W59" s="2467"/>
      <c r="X59" s="2467"/>
      <c r="Y59" s="2481">
        <v>103</v>
      </c>
      <c r="Z59" s="2472" t="s">
        <v>2073</v>
      </c>
      <c r="AA59" s="2481">
        <v>151</v>
      </c>
      <c r="AB59" s="2472" t="s">
        <v>1884</v>
      </c>
      <c r="AC59" s="2482">
        <v>206</v>
      </c>
      <c r="AD59" s="2472" t="s">
        <v>2049</v>
      </c>
      <c r="AE59" s="2467"/>
      <c r="AF59" s="2467"/>
      <c r="AG59" s="2467"/>
      <c r="AH59" s="2467"/>
    </row>
    <row r="60" spans="2:34" ht="24" customHeight="1">
      <c r="W60" s="2467"/>
      <c r="X60" s="2467"/>
      <c r="Y60" s="2481">
        <v>104</v>
      </c>
      <c r="Z60" s="2472" t="s">
        <v>2001</v>
      </c>
      <c r="AA60" s="2481">
        <v>152</v>
      </c>
      <c r="AB60" s="2472" t="s">
        <v>1893</v>
      </c>
      <c r="AC60" s="2467"/>
      <c r="AD60" s="2467"/>
      <c r="AE60" s="2467"/>
      <c r="AF60" s="2467"/>
      <c r="AG60" s="2467"/>
      <c r="AH60" s="2467"/>
    </row>
    <row r="61" spans="2:34" ht="20.25" customHeight="1">
      <c r="W61" s="2467"/>
      <c r="X61" s="2467"/>
      <c r="Y61" s="2481">
        <v>105</v>
      </c>
      <c r="Z61" s="2472" t="s">
        <v>2007</v>
      </c>
      <c r="AA61" s="2481">
        <v>153</v>
      </c>
      <c r="AB61" s="2472" t="s">
        <v>2074</v>
      </c>
      <c r="AC61" s="2467"/>
      <c r="AD61" s="2468" t="s">
        <v>2052</v>
      </c>
      <c r="AE61" s="2467"/>
      <c r="AF61" s="2467"/>
      <c r="AG61" s="2467"/>
      <c r="AH61" s="2467"/>
    </row>
    <row r="62" spans="2:34" ht="20.25" customHeight="1">
      <c r="W62" s="2467"/>
      <c r="X62" s="2467"/>
      <c r="Y62" s="2481">
        <v>106</v>
      </c>
      <c r="Z62" s="2472" t="s">
        <v>2013</v>
      </c>
      <c r="AA62" s="2481">
        <v>154</v>
      </c>
      <c r="AB62" s="2472" t="s">
        <v>2075</v>
      </c>
      <c r="AC62" s="2481">
        <v>207</v>
      </c>
      <c r="AD62" s="2472" t="s">
        <v>2055</v>
      </c>
      <c r="AE62" s="2467"/>
      <c r="AF62" s="2467"/>
      <c r="AG62" s="2467"/>
      <c r="AH62" s="2467"/>
    </row>
    <row r="63" spans="2:34" ht="20.25" customHeight="1"/>
    <row r="64" spans="2:34" ht="20.25" customHeight="1"/>
    <row r="65" ht="20.25" customHeight="1"/>
    <row r="66" ht="20.25" customHeight="1"/>
    <row r="67" ht="20.25" customHeight="1"/>
    <row r="68" ht="10.5" customHeight="1"/>
  </sheetData>
  <mergeCells count="3">
    <mergeCell ref="X2:AH2"/>
    <mergeCell ref="B3:J3"/>
    <mergeCell ref="L3:T3"/>
  </mergeCells>
  <printOptions horizontalCentered="1"/>
  <pageMargins left="0.23622047244094491" right="0.23622047244094491" top="0.74803149606299213" bottom="0.74803149606299213" header="0.31496062992125984" footer="0.31496062992125984"/>
  <pageSetup paperSize="9" scale="3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7AB70-A629-43FF-9D5A-A2E184612D33}">
  <dimension ref="A1:AA110"/>
  <sheetViews>
    <sheetView workbookViewId="0">
      <selection activeCell="A2" sqref="A2:N3"/>
    </sheetView>
  </sheetViews>
  <sheetFormatPr baseColWidth="10" defaultRowHeight="15"/>
  <cols>
    <col min="3" max="3" width="8.5703125" customWidth="1"/>
  </cols>
  <sheetData>
    <row r="1" spans="1:27" ht="15.75" thickBot="1">
      <c r="A1" s="924">
        <v>3</v>
      </c>
      <c r="B1" s="924">
        <v>11</v>
      </c>
      <c r="C1" s="924">
        <v>11</v>
      </c>
      <c r="D1" s="924">
        <v>11</v>
      </c>
      <c r="E1" s="924">
        <v>11</v>
      </c>
      <c r="F1" s="924">
        <v>11</v>
      </c>
      <c r="G1" s="924">
        <v>11</v>
      </c>
      <c r="H1" s="924">
        <v>11</v>
      </c>
      <c r="I1" s="924">
        <v>11</v>
      </c>
      <c r="J1" s="924">
        <v>11</v>
      </c>
      <c r="K1" s="924">
        <v>11</v>
      </c>
      <c r="L1" s="924">
        <v>11</v>
      </c>
      <c r="M1" s="924">
        <v>11</v>
      </c>
      <c r="N1" s="924">
        <v>11</v>
      </c>
    </row>
    <row r="2" spans="1:27">
      <c r="A2" s="6603" t="s">
        <v>1551</v>
      </c>
      <c r="B2" s="6604"/>
      <c r="C2" s="6604"/>
      <c r="D2" s="6604"/>
      <c r="E2" s="6604"/>
      <c r="F2" s="6604"/>
      <c r="G2" s="6604"/>
      <c r="H2" s="6604"/>
      <c r="I2" s="6604"/>
      <c r="J2" s="6604"/>
      <c r="K2" s="6604"/>
      <c r="L2" s="6604"/>
      <c r="M2" s="6604"/>
      <c r="N2" s="6604"/>
    </row>
    <row r="3" spans="1:27" ht="15.75" thickBot="1">
      <c r="A3" s="6605"/>
      <c r="B3" s="6606"/>
      <c r="C3" s="6606"/>
      <c r="D3" s="6606"/>
      <c r="E3" s="6606"/>
      <c r="F3" s="6606"/>
      <c r="G3" s="6606"/>
      <c r="H3" s="6606"/>
      <c r="I3" s="6606"/>
      <c r="J3" s="6606"/>
      <c r="K3" s="6606"/>
      <c r="L3" s="6606"/>
      <c r="M3" s="6606"/>
      <c r="N3" s="6606"/>
    </row>
    <row r="4" spans="1:27" ht="24.95" customHeight="1" thickBot="1">
      <c r="A4" s="5"/>
      <c r="B4" s="5"/>
      <c r="C4" s="5"/>
      <c r="D4" s="5"/>
      <c r="E4" s="5"/>
      <c r="F4" s="5"/>
      <c r="G4" s="5"/>
      <c r="H4" s="5"/>
      <c r="I4" s="5"/>
      <c r="J4" s="5"/>
      <c r="K4" s="5"/>
      <c r="L4" s="5"/>
      <c r="M4" s="5"/>
      <c r="N4" s="5"/>
    </row>
    <row r="5" spans="1:27" ht="24.95" customHeight="1">
      <c r="A5" s="5"/>
      <c r="B5" s="5"/>
      <c r="C5" s="5"/>
      <c r="D5" s="5"/>
      <c r="E5" s="1554" t="s">
        <v>627</v>
      </c>
      <c r="F5" s="1554"/>
      <c r="G5" s="1554"/>
      <c r="H5" s="5"/>
      <c r="I5" s="5"/>
      <c r="J5" s="5"/>
      <c r="K5" s="5"/>
      <c r="L5" s="5"/>
      <c r="M5" s="5"/>
      <c r="N5" s="5"/>
      <c r="P5" s="1555" t="s">
        <v>1552</v>
      </c>
      <c r="Q5" s="1077"/>
      <c r="R5" s="1077"/>
      <c r="S5" s="1077"/>
      <c r="T5" s="1077"/>
      <c r="U5" s="1077"/>
      <c r="V5" s="1077"/>
      <c r="W5" s="1077"/>
      <c r="X5" s="1077"/>
      <c r="Y5" s="1077"/>
      <c r="Z5" s="1077"/>
      <c r="AA5" s="1556"/>
    </row>
    <row r="6" spans="1:27" ht="24.95" customHeight="1">
      <c r="A6" s="5"/>
      <c r="B6" s="5"/>
      <c r="C6" s="5"/>
      <c r="D6" s="5"/>
      <c r="E6" s="1554"/>
      <c r="F6" s="1554" t="s">
        <v>628</v>
      </c>
      <c r="G6" s="1554"/>
      <c r="H6" s="5"/>
      <c r="I6" s="5"/>
      <c r="J6" s="5"/>
      <c r="K6" s="5"/>
      <c r="L6" s="5"/>
      <c r="M6" s="5"/>
      <c r="N6" s="5"/>
      <c r="P6" s="1076"/>
      <c r="Q6" s="1554" t="s">
        <v>1553</v>
      </c>
      <c r="R6" s="5"/>
      <c r="S6" s="5"/>
      <c r="T6" s="5"/>
      <c r="U6" s="5"/>
      <c r="V6" s="5"/>
      <c r="W6" s="5"/>
      <c r="X6" s="5"/>
      <c r="Y6" s="5"/>
      <c r="Z6" s="5"/>
      <c r="AA6" s="19"/>
    </row>
    <row r="7" spans="1:27" ht="24.95" customHeight="1" thickBot="1">
      <c r="A7" s="5"/>
      <c r="B7" s="5"/>
      <c r="C7" s="5"/>
      <c r="D7" s="5"/>
      <c r="E7" s="1554"/>
      <c r="F7" s="1554" t="s">
        <v>629</v>
      </c>
      <c r="G7" s="1554"/>
      <c r="H7" s="5"/>
      <c r="I7" s="5"/>
      <c r="J7" s="5"/>
      <c r="K7" s="5"/>
      <c r="L7" s="5"/>
      <c r="M7" s="5"/>
      <c r="N7" s="5"/>
      <c r="P7" s="1557" t="s">
        <v>1554</v>
      </c>
      <c r="Q7" s="1558" t="s">
        <v>1555</v>
      </c>
      <c r="R7" s="1559"/>
      <c r="S7" s="1559"/>
      <c r="T7" s="1559"/>
      <c r="U7" s="1559"/>
      <c r="V7" s="1559"/>
      <c r="W7" s="1559"/>
      <c r="X7" s="1079"/>
      <c r="Y7" s="1079"/>
      <c r="Z7" s="1079"/>
      <c r="AA7" s="1560"/>
    </row>
    <row r="8" spans="1:27" ht="24.95" customHeight="1">
      <c r="A8" s="5"/>
      <c r="B8" s="5"/>
      <c r="C8" s="5"/>
      <c r="D8" s="5"/>
      <c r="E8" s="1554"/>
      <c r="F8" s="1554" t="s">
        <v>630</v>
      </c>
      <c r="G8" s="1554"/>
      <c r="H8" s="5"/>
      <c r="I8" s="5"/>
      <c r="J8" s="5"/>
      <c r="K8" s="5"/>
      <c r="L8" s="5"/>
      <c r="M8" s="5"/>
      <c r="N8" s="5"/>
    </row>
    <row r="9" spans="1:27" ht="24.95" customHeight="1">
      <c r="A9" s="5"/>
      <c r="B9" s="5"/>
      <c r="C9" s="5"/>
      <c r="D9" s="5"/>
      <c r="E9" s="5"/>
      <c r="F9" s="1554" t="s">
        <v>631</v>
      </c>
      <c r="G9" s="5"/>
      <c r="H9" s="5"/>
      <c r="I9" s="5"/>
      <c r="J9" s="5"/>
      <c r="K9" s="5"/>
      <c r="L9" s="5"/>
      <c r="M9" s="5"/>
      <c r="N9" s="5"/>
    </row>
    <row r="10" spans="1:27" ht="24.95" customHeight="1">
      <c r="A10" s="5"/>
      <c r="B10" s="5"/>
      <c r="C10" s="5"/>
      <c r="D10" s="5"/>
      <c r="E10" s="1554" t="s">
        <v>632</v>
      </c>
      <c r="F10" s="5"/>
      <c r="G10" s="5"/>
      <c r="H10" s="5"/>
      <c r="I10" s="5"/>
      <c r="J10" s="5"/>
      <c r="K10" s="5"/>
      <c r="L10" s="5"/>
      <c r="M10" s="5"/>
      <c r="N10" s="5"/>
    </row>
    <row r="11" spans="1:27" ht="24.95" customHeight="1">
      <c r="A11" s="5"/>
      <c r="B11" s="5"/>
      <c r="C11" s="5"/>
      <c r="D11" s="5"/>
      <c r="E11" s="5"/>
      <c r="F11" s="5"/>
      <c r="G11" s="5"/>
      <c r="H11" s="5"/>
      <c r="I11" s="5"/>
      <c r="J11" s="5"/>
      <c r="K11" s="5"/>
      <c r="L11" s="5"/>
      <c r="M11" s="5"/>
      <c r="N11" s="5"/>
    </row>
    <row r="12" spans="1:27" ht="36.75" customHeight="1">
      <c r="A12" s="5"/>
      <c r="B12" s="5"/>
      <c r="C12" s="1561" t="s">
        <v>633</v>
      </c>
      <c r="D12" s="1561"/>
      <c r="E12" s="1561"/>
      <c r="F12" s="1561"/>
      <c r="G12" s="1561"/>
      <c r="H12" s="1561"/>
      <c r="I12" s="1561" t="s">
        <v>634</v>
      </c>
      <c r="J12" s="5"/>
      <c r="K12" s="5"/>
      <c r="L12" s="5"/>
      <c r="M12" s="5"/>
      <c r="N12" s="5"/>
    </row>
    <row r="13" spans="1:27" ht="24.95" customHeight="1">
      <c r="A13" s="5"/>
      <c r="B13" s="5"/>
      <c r="C13" s="5"/>
      <c r="D13" s="5"/>
      <c r="E13" s="5"/>
      <c r="F13" s="5"/>
      <c r="G13" s="5"/>
      <c r="H13" s="5"/>
      <c r="I13" s="5"/>
      <c r="J13" s="5"/>
      <c r="K13" s="5"/>
      <c r="L13" s="5"/>
      <c r="M13" s="5"/>
      <c r="N13" s="5"/>
    </row>
    <row r="14" spans="1:27" ht="24.95" customHeight="1">
      <c r="A14" s="5"/>
      <c r="B14" s="5"/>
      <c r="C14" s="5"/>
      <c r="D14" s="1561" t="s">
        <v>635</v>
      </c>
      <c r="E14" s="5"/>
      <c r="F14" s="5"/>
      <c r="G14" s="5"/>
      <c r="H14" s="5"/>
      <c r="I14" s="1561"/>
      <c r="J14" s="5"/>
      <c r="K14" s="5"/>
      <c r="L14" s="5"/>
      <c r="M14" s="5"/>
      <c r="N14" s="5"/>
    </row>
    <row r="15" spans="1:27" ht="24.95" customHeight="1">
      <c r="A15" s="5"/>
      <c r="B15" s="5"/>
      <c r="C15" s="5"/>
      <c r="D15" s="1561" t="s">
        <v>322</v>
      </c>
      <c r="E15" s="5"/>
      <c r="F15" s="5"/>
      <c r="G15" s="5"/>
      <c r="H15" s="1562" t="s">
        <v>316</v>
      </c>
      <c r="I15" s="1561"/>
      <c r="J15" s="5"/>
      <c r="K15" s="5"/>
      <c r="L15" s="5"/>
      <c r="M15" s="5"/>
      <c r="N15" s="5"/>
    </row>
    <row r="16" spans="1:27" ht="24.95" customHeight="1">
      <c r="A16" s="5"/>
      <c r="B16" s="5"/>
      <c r="C16" s="5"/>
      <c r="D16" s="1561" t="s">
        <v>323</v>
      </c>
      <c r="E16" s="5"/>
      <c r="F16" s="5"/>
      <c r="G16" s="5"/>
      <c r="H16" s="954"/>
      <c r="I16" s="954" t="s">
        <v>1556</v>
      </c>
      <c r="J16" s="5"/>
      <c r="K16" s="5"/>
      <c r="L16" s="5"/>
      <c r="M16" s="5"/>
      <c r="N16" s="5"/>
    </row>
    <row r="17" spans="1:14" ht="24.95" customHeight="1">
      <c r="A17" s="5"/>
      <c r="B17" s="5"/>
      <c r="C17" s="5"/>
      <c r="D17" s="1561" t="s">
        <v>316</v>
      </c>
      <c r="E17" s="5"/>
      <c r="F17" s="5"/>
      <c r="G17" s="5"/>
      <c r="H17" s="954"/>
      <c r="I17" s="954" t="s">
        <v>1557</v>
      </c>
      <c r="J17" s="5"/>
      <c r="K17" s="5"/>
      <c r="L17" s="5"/>
      <c r="M17" s="5"/>
      <c r="N17" s="5"/>
    </row>
    <row r="18" spans="1:14" ht="24.95" customHeight="1">
      <c r="A18" s="5"/>
      <c r="B18" s="5"/>
      <c r="C18" s="5"/>
      <c r="D18" s="1561" t="s">
        <v>325</v>
      </c>
      <c r="E18" s="5"/>
      <c r="F18" s="5"/>
      <c r="G18" s="5"/>
      <c r="H18" s="1562" t="s">
        <v>636</v>
      </c>
      <c r="I18" s="5"/>
      <c r="J18" s="5"/>
      <c r="K18" s="5"/>
      <c r="L18" s="5"/>
      <c r="M18" s="5"/>
      <c r="N18" s="5"/>
    </row>
    <row r="19" spans="1:14" ht="24.95" customHeight="1">
      <c r="A19" s="5"/>
      <c r="B19" s="5"/>
      <c r="C19" s="5"/>
      <c r="D19" s="1561" t="s">
        <v>637</v>
      </c>
      <c r="E19" s="5"/>
      <c r="F19" s="5"/>
      <c r="G19" s="5"/>
      <c r="H19" s="954"/>
      <c r="I19" s="954" t="s">
        <v>638</v>
      </c>
      <c r="J19" s="5"/>
      <c r="K19" s="5"/>
      <c r="L19" s="1561"/>
      <c r="M19" s="5"/>
      <c r="N19" s="5"/>
    </row>
    <row r="20" spans="1:14" ht="24.95" customHeight="1">
      <c r="A20" s="5"/>
      <c r="B20" s="5"/>
      <c r="C20" s="5"/>
      <c r="D20" s="5"/>
      <c r="E20" s="5"/>
      <c r="F20" s="5"/>
      <c r="G20" s="5"/>
      <c r="H20" s="1562" t="s">
        <v>639</v>
      </c>
      <c r="I20" s="1561"/>
      <c r="J20" s="1561"/>
      <c r="K20" s="5"/>
      <c r="L20" s="1561"/>
      <c r="M20" s="5"/>
      <c r="N20" s="5"/>
    </row>
    <row r="21" spans="1:14" ht="24.95" customHeight="1">
      <c r="A21" s="5"/>
      <c r="B21" s="5"/>
      <c r="C21" s="5"/>
      <c r="D21" s="1561" t="s">
        <v>640</v>
      </c>
      <c r="E21" s="5"/>
      <c r="F21" s="5"/>
      <c r="G21" s="5"/>
      <c r="H21" s="954"/>
      <c r="I21" s="954" t="s">
        <v>641</v>
      </c>
      <c r="J21" s="954"/>
      <c r="K21" s="5"/>
      <c r="L21" s="1561"/>
      <c r="M21" s="5"/>
      <c r="N21" s="5"/>
    </row>
    <row r="22" spans="1:14" ht="24.95" customHeight="1">
      <c r="A22" s="5"/>
      <c r="B22" s="5"/>
      <c r="C22" s="5"/>
      <c r="D22" s="1561" t="s">
        <v>322</v>
      </c>
      <c r="E22" s="5"/>
      <c r="F22" s="5"/>
      <c r="G22" s="5"/>
      <c r="H22" s="1562" t="s">
        <v>642</v>
      </c>
      <c r="I22" s="1561"/>
      <c r="J22" s="5"/>
      <c r="K22" s="5"/>
      <c r="L22" s="1561"/>
      <c r="M22" s="5"/>
      <c r="N22" s="5"/>
    </row>
    <row r="23" spans="1:14" ht="24.95" customHeight="1">
      <c r="A23" s="5"/>
      <c r="B23" s="5"/>
      <c r="C23" s="5"/>
      <c r="D23" s="1561" t="s">
        <v>323</v>
      </c>
      <c r="E23" s="5"/>
      <c r="F23" s="5"/>
      <c r="G23" s="5"/>
      <c r="H23" s="954"/>
      <c r="I23" s="954" t="s">
        <v>643</v>
      </c>
      <c r="J23" s="5"/>
      <c r="K23" s="5"/>
      <c r="L23" s="1561"/>
      <c r="M23" s="5"/>
      <c r="N23" s="5"/>
    </row>
    <row r="24" spans="1:14" ht="24.95" customHeight="1">
      <c r="A24" s="5"/>
      <c r="B24" s="5"/>
      <c r="C24" s="5"/>
      <c r="D24" s="1561" t="s">
        <v>316</v>
      </c>
      <c r="E24" s="5"/>
      <c r="F24" s="5"/>
      <c r="G24" s="5"/>
      <c r="H24" s="1562" t="s">
        <v>644</v>
      </c>
      <c r="I24" s="1561"/>
      <c r="J24" s="5"/>
      <c r="K24" s="5"/>
      <c r="L24" s="1561"/>
      <c r="M24" s="5"/>
      <c r="N24" s="5"/>
    </row>
    <row r="25" spans="1:14" ht="24.95" customHeight="1">
      <c r="A25" s="5"/>
      <c r="B25" s="5"/>
      <c r="C25" s="5"/>
      <c r="D25" s="1561" t="s">
        <v>325</v>
      </c>
      <c r="E25" s="5"/>
      <c r="F25" s="5"/>
      <c r="G25" s="5"/>
      <c r="H25" s="954"/>
      <c r="I25" s="954" t="s">
        <v>645</v>
      </c>
      <c r="J25" s="5"/>
      <c r="K25" s="5"/>
      <c r="L25" s="1561"/>
      <c r="M25" s="5"/>
      <c r="N25" s="5"/>
    </row>
    <row r="26" spans="1:14" ht="24.95" customHeight="1">
      <c r="A26" s="5"/>
      <c r="B26" s="5"/>
      <c r="C26" s="5"/>
      <c r="D26" s="1561" t="s">
        <v>637</v>
      </c>
      <c r="E26" s="5"/>
      <c r="F26" s="5"/>
      <c r="G26" s="5"/>
      <c r="H26" s="1562" t="s">
        <v>646</v>
      </c>
      <c r="I26" s="1561"/>
      <c r="J26" s="5"/>
      <c r="K26" s="5"/>
      <c r="L26" s="5"/>
      <c r="M26" s="5"/>
      <c r="N26" s="5"/>
    </row>
    <row r="27" spans="1:14" ht="24.95" customHeight="1">
      <c r="A27" s="5"/>
      <c r="B27" s="5"/>
      <c r="C27" s="5"/>
      <c r="D27" s="1561"/>
      <c r="E27" s="5"/>
      <c r="F27" s="5"/>
      <c r="G27" s="5"/>
      <c r="H27" s="954"/>
      <c r="I27" s="954" t="s">
        <v>647</v>
      </c>
      <c r="J27" s="5"/>
      <c r="K27" s="5"/>
      <c r="L27" s="1561"/>
      <c r="M27" s="5"/>
      <c r="N27" s="5"/>
    </row>
    <row r="28" spans="1:14" ht="24.95" customHeight="1">
      <c r="A28" s="5"/>
      <c r="B28" s="5"/>
      <c r="C28" s="5"/>
      <c r="D28" s="1561" t="s">
        <v>648</v>
      </c>
      <c r="E28" s="5"/>
      <c r="F28" s="5"/>
      <c r="G28" s="5"/>
      <c r="H28" s="954"/>
      <c r="I28" s="954" t="s">
        <v>649</v>
      </c>
      <c r="J28" s="5"/>
      <c r="K28" s="5"/>
      <c r="L28" s="5"/>
      <c r="M28" s="5"/>
      <c r="N28" s="5"/>
    </row>
    <row r="29" spans="1:14" ht="24.95" customHeight="1">
      <c r="A29" s="5"/>
      <c r="B29" s="5"/>
      <c r="C29" s="5"/>
      <c r="D29" s="1561" t="s">
        <v>322</v>
      </c>
      <c r="E29" s="5"/>
      <c r="F29" s="5"/>
      <c r="G29" s="5"/>
      <c r="H29" s="954"/>
      <c r="I29" s="954" t="s">
        <v>650</v>
      </c>
      <c r="J29" s="5"/>
      <c r="K29" s="5"/>
      <c r="L29" s="5"/>
      <c r="M29" s="5"/>
      <c r="N29" s="5"/>
    </row>
    <row r="30" spans="1:14" ht="24.95" customHeight="1">
      <c r="A30" s="5"/>
      <c r="B30" s="5"/>
      <c r="C30" s="5"/>
      <c r="D30" s="1561" t="s">
        <v>323</v>
      </c>
      <c r="E30" s="5"/>
      <c r="F30" s="5"/>
      <c r="G30" s="5"/>
      <c r="H30" s="954"/>
      <c r="I30" s="954" t="s">
        <v>651</v>
      </c>
      <c r="J30" s="5"/>
      <c r="K30" s="5"/>
      <c r="L30" s="5"/>
      <c r="M30" s="5"/>
      <c r="N30" s="5"/>
    </row>
    <row r="31" spans="1:14" ht="24.95" customHeight="1">
      <c r="A31" s="5"/>
      <c r="B31" s="5"/>
      <c r="C31" s="5"/>
      <c r="D31" s="1561" t="s">
        <v>316</v>
      </c>
      <c r="E31" s="5"/>
      <c r="F31" s="5"/>
      <c r="G31" s="5"/>
      <c r="H31" s="5"/>
      <c r="I31" s="5"/>
      <c r="J31" s="5"/>
      <c r="K31" s="5"/>
      <c r="L31" s="5"/>
      <c r="M31" s="5"/>
      <c r="N31" s="5"/>
    </row>
    <row r="32" spans="1:14" ht="24.95" customHeight="1">
      <c r="A32" s="5"/>
      <c r="B32" s="5"/>
      <c r="C32" s="5"/>
      <c r="D32" s="1563" t="s">
        <v>1558</v>
      </c>
      <c r="E32" s="1563"/>
      <c r="F32" s="5"/>
      <c r="G32" s="5"/>
      <c r="H32" s="5"/>
      <c r="I32" s="5"/>
      <c r="J32" s="5"/>
      <c r="K32" s="5"/>
      <c r="L32" s="5"/>
      <c r="M32" s="5"/>
      <c r="N32" s="5"/>
    </row>
    <row r="33" spans="1:14" ht="24.95" customHeight="1">
      <c r="A33" s="5"/>
      <c r="B33" s="5"/>
      <c r="C33" s="5"/>
      <c r="D33" s="1561" t="s">
        <v>325</v>
      </c>
      <c r="E33" s="5"/>
      <c r="F33" s="5"/>
      <c r="G33" s="5"/>
      <c r="H33" s="5"/>
      <c r="I33" s="5"/>
      <c r="J33" s="5"/>
      <c r="K33" s="5"/>
      <c r="L33" s="5"/>
      <c r="M33" s="5"/>
      <c r="N33" s="5"/>
    </row>
    <row r="34" spans="1:14" ht="24.95" customHeight="1">
      <c r="A34" s="5"/>
      <c r="B34" s="5"/>
      <c r="C34" s="5"/>
      <c r="D34" s="1561" t="s">
        <v>637</v>
      </c>
      <c r="E34" s="5"/>
      <c r="F34" s="5"/>
      <c r="G34" s="5"/>
      <c r="H34" s="5"/>
      <c r="I34" s="5"/>
      <c r="J34" s="5"/>
      <c r="K34" s="5"/>
      <c r="L34" s="5"/>
      <c r="M34" s="5"/>
      <c r="N34" s="5"/>
    </row>
    <row r="35" spans="1:14" ht="24.95" customHeight="1">
      <c r="A35" s="5"/>
      <c r="B35" s="5"/>
      <c r="C35" s="5"/>
      <c r="D35" s="1561"/>
      <c r="E35" s="5"/>
      <c r="F35" s="5"/>
      <c r="G35" s="5"/>
      <c r="H35" s="5"/>
      <c r="I35" s="5"/>
      <c r="J35" s="5"/>
      <c r="K35" s="5"/>
      <c r="L35" s="5"/>
      <c r="M35" s="5"/>
      <c r="N35" s="5"/>
    </row>
    <row r="36" spans="1:14" ht="24.95" customHeight="1">
      <c r="A36" s="5"/>
      <c r="B36" s="5"/>
      <c r="C36" s="5"/>
      <c r="D36" s="1561" t="s">
        <v>652</v>
      </c>
      <c r="E36" s="5"/>
      <c r="F36" s="5"/>
      <c r="G36" s="5"/>
      <c r="H36" s="5"/>
      <c r="I36" s="5"/>
      <c r="J36" s="5"/>
      <c r="K36" s="5"/>
      <c r="L36" s="5"/>
      <c r="M36" s="5"/>
      <c r="N36" s="5"/>
    </row>
    <row r="37" spans="1:14" ht="24.95" customHeight="1">
      <c r="A37" s="5"/>
      <c r="B37" s="5"/>
      <c r="C37" s="5"/>
      <c r="D37" s="1561" t="s">
        <v>322</v>
      </c>
      <c r="E37" s="5"/>
      <c r="F37" s="5"/>
      <c r="G37" s="5"/>
      <c r="H37" s="5"/>
      <c r="I37" s="5"/>
      <c r="J37" s="5"/>
      <c r="K37" s="5"/>
      <c r="L37" s="5"/>
      <c r="M37" s="5"/>
      <c r="N37" s="5"/>
    </row>
    <row r="38" spans="1:14" ht="24.95" customHeight="1">
      <c r="A38" s="5"/>
      <c r="B38" s="5"/>
      <c r="C38" s="5"/>
      <c r="D38" s="1561" t="s">
        <v>323</v>
      </c>
      <c r="E38" s="5"/>
      <c r="F38" s="5"/>
      <c r="G38" s="5"/>
      <c r="H38" s="5"/>
      <c r="I38" s="5"/>
      <c r="J38" s="5"/>
      <c r="K38" s="5"/>
      <c r="L38" s="5"/>
      <c r="M38" s="5"/>
      <c r="N38" s="5"/>
    </row>
    <row r="39" spans="1:14" ht="24.95" customHeight="1">
      <c r="A39" s="5"/>
      <c r="B39" s="5"/>
      <c r="C39" s="5"/>
      <c r="D39" s="1561" t="s">
        <v>316</v>
      </c>
      <c r="E39" s="5"/>
      <c r="F39" s="5"/>
      <c r="G39" s="5"/>
      <c r="H39" s="5"/>
      <c r="I39" s="5"/>
      <c r="J39" s="5"/>
      <c r="K39" s="5"/>
      <c r="L39" s="5"/>
      <c r="M39" s="5"/>
      <c r="N39" s="5"/>
    </row>
    <row r="40" spans="1:14" ht="24.95" customHeight="1">
      <c r="A40" s="5"/>
      <c r="B40" s="5"/>
      <c r="C40" s="5"/>
      <c r="D40" s="1561" t="s">
        <v>325</v>
      </c>
      <c r="E40" s="5"/>
      <c r="F40" s="5"/>
      <c r="G40" s="5"/>
      <c r="H40" s="5"/>
      <c r="I40" s="5"/>
      <c r="J40" s="5"/>
      <c r="K40" s="5"/>
      <c r="L40" s="5"/>
      <c r="M40" s="5"/>
      <c r="N40" s="5"/>
    </row>
    <row r="41" spans="1:14" ht="24.95" customHeight="1">
      <c r="A41" s="5"/>
      <c r="B41" s="5"/>
      <c r="C41" s="5"/>
      <c r="D41" s="1561" t="s">
        <v>637</v>
      </c>
      <c r="E41" s="5"/>
      <c r="F41" s="5"/>
      <c r="G41" s="5"/>
      <c r="H41" s="5"/>
      <c r="I41" s="5"/>
      <c r="J41" s="5"/>
      <c r="K41" s="5"/>
      <c r="L41" s="5"/>
      <c r="M41" s="5"/>
      <c r="N41" s="5"/>
    </row>
    <row r="42" spans="1:14" ht="24.95" customHeight="1">
      <c r="A42" s="5"/>
      <c r="B42" s="5"/>
      <c r="C42" s="5"/>
      <c r="D42" s="1561"/>
      <c r="E42" s="5"/>
      <c r="F42" s="5"/>
      <c r="G42" s="5"/>
      <c r="H42" s="5"/>
      <c r="I42" s="5"/>
      <c r="J42" s="5"/>
      <c r="K42" s="5"/>
      <c r="L42" s="5"/>
      <c r="M42" s="5"/>
      <c r="N42" s="5"/>
    </row>
    <row r="43" spans="1:14" ht="24.95" customHeight="1">
      <c r="A43" s="5"/>
      <c r="B43" s="5"/>
      <c r="C43" s="5"/>
      <c r="D43" s="1561"/>
      <c r="E43" s="5"/>
      <c r="F43" s="5"/>
      <c r="G43" s="5"/>
      <c r="H43" s="5"/>
      <c r="I43" s="5"/>
      <c r="J43" s="5"/>
      <c r="K43" s="5"/>
      <c r="L43" s="5"/>
      <c r="M43" s="5"/>
      <c r="N43" s="5"/>
    </row>
    <row r="44" spans="1:14" ht="24.95" customHeight="1">
      <c r="D44" s="1564"/>
    </row>
    <row r="45" spans="1:14" ht="24.95" customHeight="1">
      <c r="D45" s="1564"/>
    </row>
    <row r="46" spans="1:14" ht="24.95" customHeight="1">
      <c r="D46" s="1564"/>
    </row>
    <row r="47" spans="1:14" ht="24.95" customHeight="1">
      <c r="D47" s="1564"/>
    </row>
    <row r="48" spans="1:14" ht="24.95" customHeight="1">
      <c r="D48" s="1564"/>
    </row>
    <row r="49" spans="4:4" ht="24.95" customHeight="1">
      <c r="D49" s="1564"/>
    </row>
    <row r="50" spans="4:4" ht="24.95" customHeight="1">
      <c r="D50" s="1564"/>
    </row>
    <row r="51" spans="4:4" ht="24.95" customHeight="1">
      <c r="D51" s="1564"/>
    </row>
    <row r="52" spans="4:4" ht="24.95" customHeight="1">
      <c r="D52" s="1564"/>
    </row>
    <row r="53" spans="4:4" ht="24.95" customHeight="1">
      <c r="D53" s="1564"/>
    </row>
    <row r="54" spans="4:4" ht="24.95" customHeight="1">
      <c r="D54" s="1564"/>
    </row>
    <row r="55" spans="4:4" ht="24.95" customHeight="1">
      <c r="D55" s="1564"/>
    </row>
    <row r="56" spans="4:4" ht="24.95" customHeight="1"/>
    <row r="58" spans="4:4" ht="24.95" customHeight="1"/>
    <row r="59" spans="4:4" ht="24.95" customHeight="1"/>
    <row r="60" spans="4:4" ht="24.95" customHeight="1"/>
    <row r="61" spans="4:4" ht="24.95" customHeight="1"/>
    <row r="62" spans="4:4" ht="24.95" customHeight="1"/>
    <row r="63" spans="4:4" ht="24.95" customHeight="1"/>
    <row r="64" spans="4:4" ht="24.95" customHeight="1"/>
    <row r="65" ht="24.95" customHeight="1"/>
    <row r="66" ht="24.95" customHeight="1"/>
    <row r="67" ht="24.95" customHeight="1"/>
    <row r="68" ht="24.95" customHeight="1"/>
    <row r="69" ht="24.95" customHeight="1"/>
    <row r="70" ht="24.95" customHeight="1"/>
    <row r="71" ht="24.95" customHeight="1"/>
    <row r="72" ht="24.95" customHeight="1"/>
    <row r="73" ht="24.95" customHeight="1"/>
    <row r="74" ht="24.95" customHeight="1"/>
    <row r="75" ht="24.95" customHeight="1"/>
    <row r="76" ht="24.95" customHeight="1"/>
    <row r="77" ht="24.95" customHeight="1"/>
    <row r="78" ht="24.95" customHeight="1"/>
    <row r="79" ht="24.95" customHeight="1"/>
    <row r="80" ht="24.95" customHeight="1"/>
    <row r="81" ht="24.95" customHeight="1"/>
    <row r="82" ht="24.95" customHeight="1"/>
    <row r="83" ht="24.95" customHeight="1"/>
    <row r="84" ht="24.95" customHeight="1"/>
    <row r="85" ht="24.95" customHeight="1"/>
    <row r="86" ht="24.95" customHeight="1"/>
    <row r="87" ht="24.95" customHeight="1"/>
    <row r="88" ht="24.95" customHeight="1"/>
    <row r="89" ht="24.95" customHeight="1"/>
    <row r="90" ht="24.95" customHeight="1"/>
    <row r="91" ht="24.95" customHeight="1"/>
    <row r="92" ht="24.95" customHeight="1"/>
    <row r="93" ht="24.95" customHeight="1"/>
    <row r="94" ht="24.95" customHeight="1"/>
    <row r="95" ht="24.95" customHeight="1"/>
    <row r="9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sheetData>
  <mergeCells count="1">
    <mergeCell ref="A2:N3"/>
  </mergeCells>
  <hyperlinks>
    <hyperlink ref="Q7" r:id="rId1" xr:uid="{AA52A77F-0262-411F-B6EC-CF9106AAB892}"/>
  </hyperlinks>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A44E2-6D29-4651-A995-021FC355E3FA}">
  <dimension ref="B3:X95"/>
  <sheetViews>
    <sheetView workbookViewId="0">
      <selection activeCell="V19" sqref="V19"/>
    </sheetView>
  </sheetViews>
  <sheetFormatPr baseColWidth="10" defaultRowHeight="15"/>
  <cols>
    <col min="1" max="1" width="4.85546875" customWidth="1"/>
    <col min="2" max="37" width="11.7109375" customWidth="1"/>
  </cols>
  <sheetData>
    <row r="3" spans="2:24" ht="18">
      <c r="B3" s="6607" t="s">
        <v>1601</v>
      </c>
      <c r="C3" s="6607"/>
      <c r="D3" s="6607"/>
      <c r="E3" s="6607"/>
      <c r="F3" s="6607"/>
      <c r="G3" s="6607"/>
      <c r="I3" s="6607" t="s">
        <v>1602</v>
      </c>
      <c r="J3" s="6607"/>
      <c r="K3" s="6607"/>
      <c r="L3" s="6607"/>
      <c r="M3" s="6607"/>
      <c r="N3" s="6607"/>
      <c r="O3" s="6607"/>
      <c r="P3" s="6607"/>
    </row>
    <row r="4" spans="2:24" ht="18">
      <c r="I4" s="1886"/>
      <c r="J4" s="1886"/>
      <c r="K4" s="1886"/>
      <c r="L4" s="1886"/>
      <c r="M4" s="1886"/>
      <c r="N4" s="1886"/>
      <c r="O4" s="1886"/>
      <c r="P4" s="1886"/>
    </row>
    <row r="5" spans="2:24" ht="15.75">
      <c r="B5" s="6608" t="s">
        <v>1603</v>
      </c>
      <c r="C5" s="6608"/>
      <c r="E5" s="4258" t="s">
        <v>1582</v>
      </c>
      <c r="F5" s="4258"/>
      <c r="G5" s="4258"/>
      <c r="I5" s="1887">
        <v>1</v>
      </c>
      <c r="J5" s="1888">
        <v>2</v>
      </c>
      <c r="K5" s="1889">
        <v>3</v>
      </c>
      <c r="L5" s="1890">
        <v>4</v>
      </c>
      <c r="M5" s="1891">
        <v>5</v>
      </c>
      <c r="N5" s="1892">
        <v>6</v>
      </c>
      <c r="O5" s="1893">
        <v>7</v>
      </c>
      <c r="P5" s="1894">
        <v>8</v>
      </c>
    </row>
    <row r="6" spans="2:24">
      <c r="I6" s="1895">
        <v>9</v>
      </c>
      <c r="J6" s="1896">
        <v>10</v>
      </c>
      <c r="K6" s="1897">
        <v>11</v>
      </c>
      <c r="L6" s="1898">
        <v>12</v>
      </c>
      <c r="M6" s="1899">
        <v>13</v>
      </c>
      <c r="N6" s="1900">
        <v>14</v>
      </c>
      <c r="O6" s="1901">
        <v>15</v>
      </c>
      <c r="P6" s="1902">
        <v>16</v>
      </c>
      <c r="R6" s="1903"/>
      <c r="S6" s="1903"/>
      <c r="T6" s="1903"/>
      <c r="U6" s="1903"/>
      <c r="V6" s="1903"/>
      <c r="W6" s="1903"/>
      <c r="X6" s="1903"/>
    </row>
    <row r="7" spans="2:24" ht="15.75">
      <c r="B7" s="6609" t="s">
        <v>1586</v>
      </c>
      <c r="C7" s="6609"/>
      <c r="E7" s="4137" t="s">
        <v>1566</v>
      </c>
      <c r="F7" s="4137"/>
      <c r="G7" s="4137"/>
      <c r="I7" s="1904">
        <v>17</v>
      </c>
      <c r="J7" s="1905">
        <v>18</v>
      </c>
      <c r="K7" s="1906">
        <v>19</v>
      </c>
      <c r="L7" s="1907">
        <v>20</v>
      </c>
      <c r="M7" s="1908">
        <v>21</v>
      </c>
      <c r="N7" s="1909">
        <v>22</v>
      </c>
      <c r="O7" s="1910">
        <v>23</v>
      </c>
      <c r="P7" s="1911">
        <v>24</v>
      </c>
    </row>
    <row r="8" spans="2:24" ht="15.75">
      <c r="E8" s="4148" t="s">
        <v>1569</v>
      </c>
      <c r="F8" s="4148"/>
      <c r="G8" s="4148"/>
      <c r="I8" s="1912">
        <v>25</v>
      </c>
      <c r="J8" s="1913">
        <v>26</v>
      </c>
      <c r="K8" s="1914">
        <v>27</v>
      </c>
      <c r="L8" s="1915">
        <v>28</v>
      </c>
      <c r="M8" s="1916">
        <v>29</v>
      </c>
      <c r="N8" s="1917">
        <v>30</v>
      </c>
      <c r="O8" s="1918">
        <v>31</v>
      </c>
      <c r="P8" s="1919">
        <v>32</v>
      </c>
    </row>
    <row r="9" spans="2:24" ht="15.75">
      <c r="B9" s="6610" t="s">
        <v>1604</v>
      </c>
      <c r="C9" s="6610"/>
      <c r="E9" s="4179" t="s">
        <v>1572</v>
      </c>
      <c r="F9" s="4179"/>
      <c r="G9" s="4179"/>
      <c r="I9" s="1920">
        <v>33</v>
      </c>
      <c r="J9" s="1921">
        <v>34</v>
      </c>
      <c r="K9" s="1922">
        <v>35</v>
      </c>
      <c r="L9" s="1923">
        <v>36</v>
      </c>
      <c r="M9" s="1924">
        <v>37</v>
      </c>
      <c r="N9" s="1925">
        <v>38</v>
      </c>
      <c r="O9" s="1926">
        <v>39</v>
      </c>
      <c r="P9" s="1927">
        <v>40</v>
      </c>
    </row>
    <row r="10" spans="2:24" ht="15.75">
      <c r="E10" s="4190" t="s">
        <v>1574</v>
      </c>
      <c r="F10" s="4190"/>
      <c r="G10" s="4190"/>
      <c r="I10" s="1928">
        <v>41</v>
      </c>
      <c r="J10" s="1929">
        <v>42</v>
      </c>
      <c r="K10" s="1930">
        <v>43</v>
      </c>
      <c r="L10" s="1931">
        <v>44</v>
      </c>
      <c r="M10" s="1932">
        <v>45</v>
      </c>
      <c r="N10" s="1933">
        <v>46</v>
      </c>
      <c r="O10" s="1934">
        <v>47</v>
      </c>
      <c r="P10" s="1935">
        <v>48</v>
      </c>
    </row>
    <row r="11" spans="2:24" ht="15.75">
      <c r="B11" s="6611" t="s">
        <v>1605</v>
      </c>
      <c r="C11" s="6611"/>
      <c r="E11" s="4414" t="s">
        <v>1576</v>
      </c>
      <c r="F11" s="4414"/>
      <c r="G11" s="4414"/>
      <c r="I11" s="1936">
        <v>49</v>
      </c>
      <c r="J11" s="1937">
        <v>50</v>
      </c>
      <c r="K11" s="1938">
        <v>51</v>
      </c>
      <c r="L11" s="1939">
        <v>52</v>
      </c>
      <c r="M11" s="1940">
        <v>53</v>
      </c>
      <c r="N11" s="1941">
        <v>54</v>
      </c>
      <c r="O11" s="1942">
        <v>55</v>
      </c>
      <c r="P11" s="1943">
        <v>56</v>
      </c>
    </row>
    <row r="12" spans="2:24" ht="15.75">
      <c r="E12" s="4224" t="s">
        <v>1578</v>
      </c>
      <c r="F12" s="4224"/>
      <c r="G12" s="4224"/>
      <c r="I12" s="6612" t="s">
        <v>1606</v>
      </c>
      <c r="J12" s="6612"/>
      <c r="K12" s="6612"/>
      <c r="L12" s="6612"/>
      <c r="M12" s="6612"/>
      <c r="N12" s="6612"/>
      <c r="O12" s="6612"/>
      <c r="P12" s="6612"/>
      <c r="Q12" s="1944"/>
    </row>
    <row r="13" spans="2:24" ht="15.75">
      <c r="B13" s="6614" t="s">
        <v>1588</v>
      </c>
      <c r="C13" s="6614"/>
      <c r="E13" s="4251" t="s">
        <v>1580</v>
      </c>
      <c r="F13" s="4251"/>
      <c r="G13" s="4251"/>
      <c r="I13" s="6613"/>
      <c r="J13" s="6613"/>
      <c r="K13" s="6613"/>
      <c r="L13" s="6613"/>
      <c r="M13" s="6613"/>
      <c r="N13" s="6613"/>
      <c r="O13" s="6613"/>
      <c r="P13" s="6613"/>
    </row>
    <row r="14" spans="2:24" ht="15.75">
      <c r="E14" s="4258" t="s">
        <v>1582</v>
      </c>
      <c r="F14" s="4258"/>
      <c r="G14" s="4258"/>
      <c r="I14" s="6615" t="s">
        <v>1602</v>
      </c>
      <c r="J14" s="6616"/>
      <c r="K14" s="6616"/>
      <c r="L14" s="6616"/>
      <c r="M14" s="6616"/>
      <c r="N14" s="6616"/>
      <c r="O14" s="6616"/>
      <c r="P14" s="6617"/>
    </row>
    <row r="15" spans="2:24" ht="15.75">
      <c r="B15" s="6618" t="s">
        <v>1607</v>
      </c>
      <c r="C15" s="6618"/>
      <c r="E15" s="4285" t="s">
        <v>1584</v>
      </c>
      <c r="F15" s="4285"/>
      <c r="G15" s="4285"/>
      <c r="I15" s="1945" t="s">
        <v>1608</v>
      </c>
      <c r="J15" s="1945" t="s">
        <v>1609</v>
      </c>
      <c r="K15" s="1946" t="s">
        <v>1610</v>
      </c>
      <c r="L15" s="1947" t="s">
        <v>1610</v>
      </c>
      <c r="M15" s="1948" t="s">
        <v>1611</v>
      </c>
      <c r="N15" s="1949" t="s">
        <v>1611</v>
      </c>
      <c r="O15" s="1950" t="s">
        <v>1612</v>
      </c>
      <c r="P15" s="1951" t="s">
        <v>1612</v>
      </c>
    </row>
    <row r="16" spans="2:24" ht="15.75">
      <c r="E16" s="4292" t="s">
        <v>1586</v>
      </c>
      <c r="F16" s="4292"/>
      <c r="G16" s="4292"/>
      <c r="I16" s="1952" t="s">
        <v>1613</v>
      </c>
      <c r="J16" s="1945" t="s">
        <v>1613</v>
      </c>
      <c r="K16" s="1953" t="s">
        <v>1614</v>
      </c>
      <c r="L16" s="1954" t="s">
        <v>1614</v>
      </c>
      <c r="M16" s="1955" t="s">
        <v>1615</v>
      </c>
      <c r="N16" s="1956" t="s">
        <v>1615</v>
      </c>
      <c r="O16" s="1957" t="s">
        <v>1616</v>
      </c>
      <c r="P16" s="1958" t="s">
        <v>1616</v>
      </c>
    </row>
    <row r="17" spans="2:16" ht="15.75">
      <c r="B17" s="6619" t="s">
        <v>1142</v>
      </c>
      <c r="C17" s="6619"/>
      <c r="E17" s="4319" t="s">
        <v>1588</v>
      </c>
      <c r="F17" s="4319"/>
      <c r="G17" s="4319"/>
      <c r="I17" s="1945" t="s">
        <v>1617</v>
      </c>
      <c r="J17" s="1959" t="s">
        <v>1617</v>
      </c>
      <c r="K17" s="1960" t="s">
        <v>1618</v>
      </c>
      <c r="L17" s="1961" t="s">
        <v>1618</v>
      </c>
      <c r="M17" s="1962" t="s">
        <v>1619</v>
      </c>
      <c r="N17" s="1963" t="s">
        <v>1619</v>
      </c>
      <c r="O17" s="1964" t="s">
        <v>1620</v>
      </c>
      <c r="P17" s="1965" t="s">
        <v>1620</v>
      </c>
    </row>
    <row r="18" spans="2:16" ht="15.75">
      <c r="E18" s="4326" t="s">
        <v>1590</v>
      </c>
      <c r="F18" s="4326"/>
      <c r="G18" s="4326"/>
      <c r="I18" s="1966" t="s">
        <v>1621</v>
      </c>
      <c r="J18" s="1967" t="s">
        <v>1621</v>
      </c>
      <c r="K18" s="1968" t="s">
        <v>1622</v>
      </c>
      <c r="L18" s="1969" t="s">
        <v>1622</v>
      </c>
      <c r="M18" s="1970" t="s">
        <v>1623</v>
      </c>
      <c r="N18" s="1971" t="s">
        <v>1623</v>
      </c>
      <c r="O18" s="1972" t="s">
        <v>1624</v>
      </c>
      <c r="P18" s="1973" t="s">
        <v>1624</v>
      </c>
    </row>
    <row r="19" spans="2:16" ht="15.75">
      <c r="B19" s="6620" t="s">
        <v>1625</v>
      </c>
      <c r="C19" s="6620"/>
      <c r="E19" s="4224" t="s">
        <v>1592</v>
      </c>
      <c r="F19" s="4224"/>
      <c r="G19" s="4224"/>
      <c r="I19" s="1974" t="s">
        <v>1626</v>
      </c>
      <c r="J19" s="1975" t="s">
        <v>1626</v>
      </c>
      <c r="K19" s="1976" t="s">
        <v>1627</v>
      </c>
      <c r="L19" s="1977" t="s">
        <v>1627</v>
      </c>
      <c r="M19" s="1978" t="s">
        <v>1628</v>
      </c>
      <c r="N19" s="1979" t="s">
        <v>1628</v>
      </c>
      <c r="O19" s="1980" t="s">
        <v>1629</v>
      </c>
      <c r="P19" s="1981" t="s">
        <v>1629</v>
      </c>
    </row>
    <row r="20" spans="2:16" ht="15.75">
      <c r="E20" s="4427" t="s">
        <v>1593</v>
      </c>
      <c r="F20" s="4427"/>
      <c r="G20" s="4427"/>
      <c r="I20" s="1962" t="s">
        <v>1630</v>
      </c>
      <c r="J20" s="1963" t="s">
        <v>1630</v>
      </c>
      <c r="K20" s="1978" t="s">
        <v>1631</v>
      </c>
      <c r="L20" s="1979" t="s">
        <v>1631</v>
      </c>
      <c r="M20" s="1982" t="s">
        <v>1632</v>
      </c>
      <c r="N20" s="1983" t="s">
        <v>1632</v>
      </c>
      <c r="O20" s="1984" t="s">
        <v>1633</v>
      </c>
      <c r="P20" s="1985" t="s">
        <v>1633</v>
      </c>
    </row>
    <row r="21" spans="2:16" ht="15.75">
      <c r="E21" s="4371" t="s">
        <v>1595</v>
      </c>
      <c r="F21" s="4371"/>
      <c r="G21" s="4371"/>
      <c r="I21" s="1986" t="s">
        <v>1634</v>
      </c>
      <c r="J21" s="1987" t="s">
        <v>1634</v>
      </c>
      <c r="K21" s="1988" t="s">
        <v>1635</v>
      </c>
      <c r="L21" s="1989" t="s">
        <v>1635</v>
      </c>
      <c r="M21" s="1990" t="s">
        <v>1636</v>
      </c>
      <c r="N21" s="1991" t="s">
        <v>1636</v>
      </c>
      <c r="O21" s="1992" t="s">
        <v>1637</v>
      </c>
      <c r="P21" s="1993" t="s">
        <v>1637</v>
      </c>
    </row>
    <row r="22" spans="2:16" ht="15.75">
      <c r="E22" s="4430" t="s">
        <v>1597</v>
      </c>
      <c r="F22" s="4430"/>
      <c r="G22" s="4430"/>
      <c r="I22" s="1994" t="s">
        <v>1638</v>
      </c>
      <c r="J22" s="1995" t="s">
        <v>1638</v>
      </c>
      <c r="K22" s="1996" t="s">
        <v>1639</v>
      </c>
      <c r="L22" s="1997" t="s">
        <v>1639</v>
      </c>
      <c r="M22" s="1998" t="s">
        <v>1640</v>
      </c>
      <c r="N22" s="1999" t="s">
        <v>1640</v>
      </c>
      <c r="O22" s="2000" t="s">
        <v>1641</v>
      </c>
      <c r="P22" s="2001" t="s">
        <v>1641</v>
      </c>
    </row>
    <row r="23" spans="2:16" ht="15.75">
      <c r="E23" s="4404" t="s">
        <v>1599</v>
      </c>
      <c r="F23" s="4404"/>
      <c r="G23" s="4404"/>
      <c r="I23" s="2002" t="s">
        <v>1642</v>
      </c>
      <c r="J23" s="2003" t="s">
        <v>1642</v>
      </c>
      <c r="K23" s="2004" t="s">
        <v>1643</v>
      </c>
      <c r="L23" s="2005" t="s">
        <v>1643</v>
      </c>
      <c r="M23" s="2006" t="s">
        <v>1644</v>
      </c>
      <c r="N23" s="2007" t="s">
        <v>1644</v>
      </c>
      <c r="O23" s="2008" t="s">
        <v>1645</v>
      </c>
      <c r="P23" s="2009" t="s">
        <v>1645</v>
      </c>
    </row>
    <row r="24" spans="2:16">
      <c r="I24" s="1948" t="s">
        <v>1646</v>
      </c>
      <c r="J24" s="1949" t="s">
        <v>1646</v>
      </c>
      <c r="K24" s="2010" t="s">
        <v>1647</v>
      </c>
      <c r="L24" s="2011" t="s">
        <v>1647</v>
      </c>
      <c r="M24" s="2012" t="s">
        <v>1648</v>
      </c>
      <c r="N24" s="2013" t="s">
        <v>1648</v>
      </c>
      <c r="O24" s="1968" t="s">
        <v>1649</v>
      </c>
      <c r="P24" s="1969" t="s">
        <v>1649</v>
      </c>
    </row>
    <row r="25" spans="2:16" ht="18.75">
      <c r="C25" s="1622"/>
      <c r="F25" s="1622"/>
      <c r="G25" s="1622" t="s">
        <v>1567</v>
      </c>
      <c r="I25" s="2014" t="s">
        <v>1650</v>
      </c>
      <c r="J25" s="2015" t="s">
        <v>1650</v>
      </c>
      <c r="K25" s="2016" t="s">
        <v>1651</v>
      </c>
      <c r="L25" s="2017" t="s">
        <v>1651</v>
      </c>
      <c r="M25" s="2018" t="s">
        <v>1652</v>
      </c>
      <c r="N25" s="2019" t="s">
        <v>1652</v>
      </c>
      <c r="O25" s="2020" t="s">
        <v>1653</v>
      </c>
      <c r="P25" s="2021" t="s">
        <v>1653</v>
      </c>
    </row>
    <row r="26" spans="2:16" ht="15.75">
      <c r="E26" s="4137" t="s">
        <v>1568</v>
      </c>
      <c r="F26" s="4137"/>
      <c r="G26" s="4137"/>
      <c r="I26" s="2016" t="s">
        <v>1654</v>
      </c>
      <c r="J26" s="2017" t="s">
        <v>1654</v>
      </c>
      <c r="K26" s="1994" t="s">
        <v>1655</v>
      </c>
      <c r="L26" s="1995" t="s">
        <v>1655</v>
      </c>
      <c r="M26" s="2022" t="s">
        <v>1656</v>
      </c>
      <c r="N26" s="2023" t="s">
        <v>1656</v>
      </c>
      <c r="O26" s="2024" t="s">
        <v>1657</v>
      </c>
      <c r="P26" s="2025" t="s">
        <v>1657</v>
      </c>
    </row>
    <row r="27" spans="2:16" ht="15.75">
      <c r="E27" s="4148" t="s">
        <v>1570</v>
      </c>
      <c r="F27" s="4148"/>
      <c r="G27" s="4148"/>
      <c r="I27" s="2026" t="s">
        <v>1658</v>
      </c>
      <c r="J27" s="2027" t="s">
        <v>1658</v>
      </c>
      <c r="K27" s="1986" t="s">
        <v>1659</v>
      </c>
      <c r="L27" s="1987" t="s">
        <v>1659</v>
      </c>
      <c r="M27" s="2028" t="s">
        <v>1660</v>
      </c>
      <c r="N27" s="2029" t="s">
        <v>1660</v>
      </c>
      <c r="O27" s="1945"/>
      <c r="P27" s="1945"/>
    </row>
    <row r="28" spans="2:16" ht="15.75">
      <c r="E28" s="4179" t="s">
        <v>1573</v>
      </c>
      <c r="F28" s="4179"/>
      <c r="G28" s="4179"/>
      <c r="I28" s="2030" t="s">
        <v>1661</v>
      </c>
      <c r="J28" s="2031" t="s">
        <v>1661</v>
      </c>
      <c r="K28" s="2002" t="s">
        <v>1662</v>
      </c>
      <c r="L28" s="2003" t="s">
        <v>1662</v>
      </c>
      <c r="M28" s="2032" t="s">
        <v>1663</v>
      </c>
      <c r="N28" s="2033" t="s">
        <v>1663</v>
      </c>
      <c r="O28" s="1945"/>
      <c r="P28" s="1945"/>
    </row>
    <row r="29" spans="2:16" ht="15.75">
      <c r="E29" s="4190" t="s">
        <v>1575</v>
      </c>
      <c r="F29" s="4190"/>
      <c r="G29" s="4190"/>
      <c r="I29" s="1955" t="s">
        <v>1664</v>
      </c>
      <c r="J29" s="1956" t="s">
        <v>1664</v>
      </c>
      <c r="K29" s="2030" t="s">
        <v>1665</v>
      </c>
      <c r="L29" s="2031" t="s">
        <v>1665</v>
      </c>
      <c r="M29" s="2034" t="s">
        <v>1666</v>
      </c>
      <c r="N29" s="2035" t="s">
        <v>1666</v>
      </c>
      <c r="O29" s="1945"/>
      <c r="P29" s="2036"/>
    </row>
    <row r="30" spans="2:16" ht="15.75">
      <c r="E30" s="4414" t="s">
        <v>1577</v>
      </c>
      <c r="F30" s="4414"/>
      <c r="G30" s="4414"/>
      <c r="I30" s="2037"/>
      <c r="J30" s="2037"/>
      <c r="K30" s="2037"/>
      <c r="L30" s="2037"/>
      <c r="M30" s="2037"/>
      <c r="N30" s="2037"/>
      <c r="O30" s="2037"/>
      <c r="P30" s="2037"/>
    </row>
    <row r="31" spans="2:16" ht="15.75">
      <c r="E31" s="4224" t="s">
        <v>1579</v>
      </c>
      <c r="F31" s="4224"/>
      <c r="G31" s="4224"/>
      <c r="I31" s="1945" t="s">
        <v>1667</v>
      </c>
      <c r="J31" s="1945" t="s">
        <v>1668</v>
      </c>
      <c r="K31" s="1945" t="s">
        <v>1669</v>
      </c>
      <c r="L31" s="2038" t="s">
        <v>1670</v>
      </c>
      <c r="M31" s="2039" t="s">
        <v>1671</v>
      </c>
      <c r="N31" s="2040" t="s">
        <v>1672</v>
      </c>
      <c r="O31" s="2041" t="s">
        <v>1673</v>
      </c>
      <c r="P31" s="2042" t="s">
        <v>1674</v>
      </c>
    </row>
    <row r="32" spans="2:16" ht="15.75">
      <c r="E32" s="4251" t="s">
        <v>1581</v>
      </c>
      <c r="F32" s="4251"/>
      <c r="G32" s="4251"/>
      <c r="I32" s="2043" t="s">
        <v>1675</v>
      </c>
      <c r="J32" s="1945" t="s">
        <v>1613</v>
      </c>
      <c r="K32" s="1945" t="s">
        <v>1676</v>
      </c>
      <c r="L32" s="2043" t="s">
        <v>1676</v>
      </c>
      <c r="M32" s="2044">
        <v>0</v>
      </c>
      <c r="N32" s="2044">
        <v>0</v>
      </c>
      <c r="O32" s="2044">
        <v>0</v>
      </c>
      <c r="P32" s="2042" t="s">
        <v>1677</v>
      </c>
    </row>
    <row r="33" spans="5:16" ht="15.75">
      <c r="E33" s="4258" t="s">
        <v>1583</v>
      </c>
      <c r="F33" s="4258"/>
      <c r="G33" s="4258"/>
      <c r="I33" s="1945" t="s">
        <v>1678</v>
      </c>
      <c r="J33" s="1959" t="s">
        <v>1617</v>
      </c>
      <c r="K33" s="1945" t="s">
        <v>1679</v>
      </c>
      <c r="L33" s="1945" t="s">
        <v>1679</v>
      </c>
      <c r="M33" s="2044">
        <v>255</v>
      </c>
      <c r="N33" s="2044">
        <v>255</v>
      </c>
      <c r="O33" s="2044">
        <v>255</v>
      </c>
      <c r="P33" s="2042" t="s">
        <v>1680</v>
      </c>
    </row>
    <row r="34" spans="5:16" ht="15.75">
      <c r="E34" s="4285" t="s">
        <v>1585</v>
      </c>
      <c r="F34" s="4285"/>
      <c r="G34" s="4285"/>
      <c r="I34" s="1966" t="s">
        <v>1681</v>
      </c>
      <c r="J34" s="1967" t="s">
        <v>1621</v>
      </c>
      <c r="K34" s="1945" t="s">
        <v>1682</v>
      </c>
      <c r="L34" s="1966" t="s">
        <v>1682</v>
      </c>
      <c r="M34" s="2044">
        <v>255</v>
      </c>
      <c r="N34" s="2044">
        <v>0</v>
      </c>
      <c r="O34" s="2044">
        <v>0</v>
      </c>
      <c r="P34" s="2042" t="s">
        <v>1683</v>
      </c>
    </row>
    <row r="35" spans="5:16" ht="15.75">
      <c r="E35" s="4292" t="s">
        <v>1587</v>
      </c>
      <c r="F35" s="4292"/>
      <c r="G35" s="4292"/>
      <c r="I35" s="1974" t="s">
        <v>1672</v>
      </c>
      <c r="J35" s="1975" t="s">
        <v>1626</v>
      </c>
      <c r="K35" s="1945" t="s">
        <v>1684</v>
      </c>
      <c r="L35" s="1974" t="s">
        <v>1684</v>
      </c>
      <c r="M35" s="2044">
        <v>0</v>
      </c>
      <c r="N35" s="2044">
        <v>255</v>
      </c>
      <c r="O35" s="2044">
        <v>0</v>
      </c>
      <c r="P35" s="2042" t="s">
        <v>1685</v>
      </c>
    </row>
    <row r="36" spans="5:16" ht="15.75">
      <c r="E36" s="4319" t="s">
        <v>1589</v>
      </c>
      <c r="F36" s="4319"/>
      <c r="G36" s="4319"/>
      <c r="I36" s="1962" t="s">
        <v>1673</v>
      </c>
      <c r="J36" s="1963" t="s">
        <v>1630</v>
      </c>
      <c r="K36" s="1945" t="s">
        <v>1686</v>
      </c>
      <c r="L36" s="1962" t="s">
        <v>1686</v>
      </c>
      <c r="M36" s="2044">
        <v>0</v>
      </c>
      <c r="N36" s="2044">
        <v>0</v>
      </c>
      <c r="O36" s="2044">
        <v>255</v>
      </c>
      <c r="P36" s="2042" t="s">
        <v>1687</v>
      </c>
    </row>
    <row r="37" spans="5:16" ht="15.75">
      <c r="E37" s="4326" t="s">
        <v>1591</v>
      </c>
      <c r="F37" s="4326"/>
      <c r="G37" s="4326"/>
      <c r="I37" s="1986" t="s">
        <v>1688</v>
      </c>
      <c r="J37" s="1987" t="s">
        <v>1634</v>
      </c>
      <c r="K37" s="1945" t="s">
        <v>1689</v>
      </c>
      <c r="L37" s="1986" t="s">
        <v>1689</v>
      </c>
      <c r="M37" s="2044">
        <v>255</v>
      </c>
      <c r="N37" s="2044">
        <v>255</v>
      </c>
      <c r="O37" s="2044">
        <v>0</v>
      </c>
      <c r="P37" s="2042" t="s">
        <v>1690</v>
      </c>
    </row>
    <row r="38" spans="5:16" ht="15.75">
      <c r="E38" s="4224" t="s">
        <v>1579</v>
      </c>
      <c r="F38" s="4224"/>
      <c r="G38" s="4224"/>
      <c r="I38" s="1994" t="s">
        <v>1691</v>
      </c>
      <c r="J38" s="1995" t="s">
        <v>1638</v>
      </c>
      <c r="K38" s="1945" t="s">
        <v>1692</v>
      </c>
      <c r="L38" s="1994" t="s">
        <v>1692</v>
      </c>
      <c r="M38" s="2044">
        <v>255</v>
      </c>
      <c r="N38" s="2044">
        <v>0</v>
      </c>
      <c r="O38" s="2044">
        <v>255</v>
      </c>
      <c r="P38" s="2042" t="s">
        <v>1693</v>
      </c>
    </row>
    <row r="39" spans="5:16" ht="15.75">
      <c r="E39" s="4427" t="s">
        <v>1594</v>
      </c>
      <c r="F39" s="4427"/>
      <c r="G39" s="4427"/>
      <c r="I39" s="2002" t="s">
        <v>1694</v>
      </c>
      <c r="J39" s="2003" t="s">
        <v>1642</v>
      </c>
      <c r="K39" s="1945" t="s">
        <v>1695</v>
      </c>
      <c r="L39" s="2002" t="s">
        <v>1695</v>
      </c>
      <c r="M39" s="2044">
        <v>0</v>
      </c>
      <c r="N39" s="2044">
        <v>255</v>
      </c>
      <c r="O39" s="2044">
        <v>255</v>
      </c>
      <c r="P39" s="2042" t="s">
        <v>1696</v>
      </c>
    </row>
    <row r="40" spans="5:16" ht="15.75">
      <c r="E40" s="4371" t="s">
        <v>1596</v>
      </c>
      <c r="F40" s="4371"/>
      <c r="G40" s="4371"/>
      <c r="I40" s="1948" t="s">
        <v>1646</v>
      </c>
      <c r="J40" s="1949" t="s">
        <v>1646</v>
      </c>
      <c r="K40" s="1945" t="s">
        <v>1697</v>
      </c>
      <c r="L40" s="1948" t="s">
        <v>1697</v>
      </c>
      <c r="M40" s="2044">
        <v>128</v>
      </c>
      <c r="N40" s="2044">
        <v>0</v>
      </c>
      <c r="O40" s="2044">
        <v>0</v>
      </c>
      <c r="P40" s="1945" t="s">
        <v>1646</v>
      </c>
    </row>
    <row r="41" spans="5:16" ht="15.75">
      <c r="E41" s="4430" t="s">
        <v>1598</v>
      </c>
      <c r="F41" s="4430"/>
      <c r="G41" s="4430"/>
      <c r="I41" s="2014" t="s">
        <v>1650</v>
      </c>
      <c r="J41" s="2015" t="s">
        <v>1650</v>
      </c>
      <c r="K41" s="1945" t="s">
        <v>1698</v>
      </c>
      <c r="L41" s="2014" t="s">
        <v>1698</v>
      </c>
      <c r="M41" s="2044">
        <v>0</v>
      </c>
      <c r="N41" s="2044">
        <v>128</v>
      </c>
      <c r="O41" s="2044">
        <v>0</v>
      </c>
      <c r="P41" s="1945" t="s">
        <v>1650</v>
      </c>
    </row>
    <row r="42" spans="5:16" ht="15.75">
      <c r="E42" s="4404" t="s">
        <v>1600</v>
      </c>
      <c r="F42" s="4404"/>
      <c r="G42" s="4404"/>
      <c r="I42" s="2016" t="s">
        <v>1654</v>
      </c>
      <c r="J42" s="2017" t="s">
        <v>1654</v>
      </c>
      <c r="K42" s="1945" t="s">
        <v>1699</v>
      </c>
      <c r="L42" s="2016" t="s">
        <v>1699</v>
      </c>
      <c r="M42" s="2044">
        <v>0</v>
      </c>
      <c r="N42" s="2044">
        <v>0</v>
      </c>
      <c r="O42" s="2044">
        <v>128</v>
      </c>
      <c r="P42" s="1945" t="s">
        <v>1654</v>
      </c>
    </row>
    <row r="43" spans="5:16">
      <c r="I43" s="2026" t="s">
        <v>1658</v>
      </c>
      <c r="J43" s="2027" t="s">
        <v>1658</v>
      </c>
      <c r="K43" s="1945" t="s">
        <v>1700</v>
      </c>
      <c r="L43" s="2026" t="s">
        <v>1700</v>
      </c>
      <c r="M43" s="2044">
        <v>128</v>
      </c>
      <c r="N43" s="2044">
        <v>128</v>
      </c>
      <c r="O43" s="2044">
        <v>0</v>
      </c>
      <c r="P43" s="1945" t="s">
        <v>1658</v>
      </c>
    </row>
    <row r="44" spans="5:16">
      <c r="I44" s="2045" t="s">
        <v>1661</v>
      </c>
      <c r="J44" s="2046" t="s">
        <v>1661</v>
      </c>
      <c r="K44" s="2047" t="s">
        <v>1701</v>
      </c>
      <c r="L44" s="2045" t="s">
        <v>1701</v>
      </c>
      <c r="M44" s="2048">
        <v>128</v>
      </c>
      <c r="N44" s="2048">
        <v>0</v>
      </c>
      <c r="O44" s="2048">
        <v>128</v>
      </c>
      <c r="P44" s="2047" t="s">
        <v>1661</v>
      </c>
    </row>
    <row r="45" spans="5:16">
      <c r="I45" s="2049" t="s">
        <v>1664</v>
      </c>
      <c r="J45" s="2050" t="s">
        <v>1664</v>
      </c>
      <c r="K45" s="2047" t="s">
        <v>1702</v>
      </c>
      <c r="L45" s="2049" t="s">
        <v>1702</v>
      </c>
      <c r="M45" s="2048">
        <v>0</v>
      </c>
      <c r="N45" s="2048">
        <v>128</v>
      </c>
      <c r="O45" s="2048">
        <v>128</v>
      </c>
      <c r="P45" s="2047" t="s">
        <v>1664</v>
      </c>
    </row>
    <row r="46" spans="5:16">
      <c r="I46" s="2051" t="s">
        <v>1610</v>
      </c>
      <c r="J46" s="2052" t="s">
        <v>1610</v>
      </c>
      <c r="K46" s="2047" t="s">
        <v>1703</v>
      </c>
      <c r="L46" s="2051" t="s">
        <v>1703</v>
      </c>
      <c r="M46" s="2048">
        <v>192</v>
      </c>
      <c r="N46" s="2048">
        <v>192</v>
      </c>
      <c r="O46" s="2048">
        <v>192</v>
      </c>
      <c r="P46" s="2047" t="s">
        <v>1610</v>
      </c>
    </row>
    <row r="47" spans="5:16">
      <c r="I47" s="2053" t="s">
        <v>1614</v>
      </c>
      <c r="J47" s="2054" t="s">
        <v>1614</v>
      </c>
      <c r="K47" s="2047" t="s">
        <v>1704</v>
      </c>
      <c r="L47" s="2053" t="s">
        <v>1704</v>
      </c>
      <c r="M47" s="2048">
        <v>128</v>
      </c>
      <c r="N47" s="2048">
        <v>128</v>
      </c>
      <c r="O47" s="2048">
        <v>128</v>
      </c>
      <c r="P47" s="2047" t="s">
        <v>1614</v>
      </c>
    </row>
    <row r="48" spans="5:16">
      <c r="I48" s="2055" t="s">
        <v>1618</v>
      </c>
      <c r="J48" s="2056" t="s">
        <v>1618</v>
      </c>
      <c r="K48" s="2047" t="s">
        <v>1705</v>
      </c>
      <c r="L48" s="2055" t="s">
        <v>1705</v>
      </c>
      <c r="M48" s="2048">
        <v>153</v>
      </c>
      <c r="N48" s="2048">
        <v>153</v>
      </c>
      <c r="O48" s="2048">
        <v>255</v>
      </c>
      <c r="P48" s="2047" t="s">
        <v>1618</v>
      </c>
    </row>
    <row r="49" spans="9:16">
      <c r="I49" s="2057" t="s">
        <v>1622</v>
      </c>
      <c r="J49" s="2058" t="s">
        <v>1622</v>
      </c>
      <c r="K49" s="2047" t="s">
        <v>1706</v>
      </c>
      <c r="L49" s="2057" t="s">
        <v>1706</v>
      </c>
      <c r="M49" s="2048">
        <v>153</v>
      </c>
      <c r="N49" s="2048">
        <v>51</v>
      </c>
      <c r="O49" s="2048">
        <v>102</v>
      </c>
      <c r="P49" s="2047" t="s">
        <v>1622</v>
      </c>
    </row>
    <row r="50" spans="9:16">
      <c r="I50" s="1903"/>
      <c r="J50" s="1903"/>
      <c r="K50" s="1903"/>
      <c r="L50" s="1903"/>
      <c r="M50" s="1903"/>
      <c r="N50" s="1903"/>
      <c r="O50" s="1903"/>
      <c r="P50" s="1903"/>
    </row>
    <row r="51" spans="9:16">
      <c r="I51" s="2059" t="s">
        <v>1631</v>
      </c>
      <c r="J51" s="2060" t="s">
        <v>1631</v>
      </c>
      <c r="K51" s="2047" t="s">
        <v>1707</v>
      </c>
      <c r="L51" s="2059" t="s">
        <v>1707</v>
      </c>
      <c r="M51" s="2048">
        <v>204</v>
      </c>
      <c r="N51" s="2048">
        <v>255</v>
      </c>
      <c r="O51" s="2048">
        <v>255</v>
      </c>
      <c r="P51" s="2047" t="s">
        <v>1631</v>
      </c>
    </row>
    <row r="52" spans="9:16">
      <c r="I52" s="2061" t="s">
        <v>1635</v>
      </c>
      <c r="J52" s="2062" t="s">
        <v>1635</v>
      </c>
      <c r="K52" s="2047" t="s">
        <v>1708</v>
      </c>
      <c r="L52" s="2061" t="s">
        <v>1708</v>
      </c>
      <c r="M52" s="2048">
        <v>102</v>
      </c>
      <c r="N52" s="2048">
        <v>0</v>
      </c>
      <c r="O52" s="2048">
        <v>102</v>
      </c>
      <c r="P52" s="2047" t="s">
        <v>1635</v>
      </c>
    </row>
    <row r="53" spans="9:16">
      <c r="I53" s="2063" t="s">
        <v>1639</v>
      </c>
      <c r="J53" s="2064" t="s">
        <v>1639</v>
      </c>
      <c r="K53" s="2047" t="s">
        <v>1709</v>
      </c>
      <c r="L53" s="2063" t="s">
        <v>1709</v>
      </c>
      <c r="M53" s="2048">
        <v>255</v>
      </c>
      <c r="N53" s="2048">
        <v>128</v>
      </c>
      <c r="O53" s="2048">
        <v>128</v>
      </c>
      <c r="P53" s="2047" t="s">
        <v>1639</v>
      </c>
    </row>
    <row r="54" spans="9:16">
      <c r="I54" s="2065" t="s">
        <v>1643</v>
      </c>
      <c r="J54" s="2066" t="s">
        <v>1643</v>
      </c>
      <c r="K54" s="2047" t="s">
        <v>1710</v>
      </c>
      <c r="L54" s="2065" t="s">
        <v>1710</v>
      </c>
      <c r="M54" s="2048">
        <v>0</v>
      </c>
      <c r="N54" s="2048">
        <v>102</v>
      </c>
      <c r="O54" s="2048">
        <v>204</v>
      </c>
      <c r="P54" s="2047" t="s">
        <v>1643</v>
      </c>
    </row>
    <row r="55" spans="9:16">
      <c r="I55" s="2067" t="s">
        <v>1647</v>
      </c>
      <c r="J55" s="2068" t="s">
        <v>1647</v>
      </c>
      <c r="K55" s="2047" t="s">
        <v>1711</v>
      </c>
      <c r="L55" s="2067" t="s">
        <v>1711</v>
      </c>
      <c r="M55" s="2048">
        <v>204</v>
      </c>
      <c r="N55" s="2048">
        <v>204</v>
      </c>
      <c r="O55" s="2048">
        <v>255</v>
      </c>
      <c r="P55" s="2047" t="s">
        <v>1647</v>
      </c>
    </row>
    <row r="56" spans="9:16">
      <c r="I56" s="2069" t="s">
        <v>1651</v>
      </c>
      <c r="J56" s="2070" t="s">
        <v>1651</v>
      </c>
      <c r="K56" s="2047" t="s">
        <v>1699</v>
      </c>
      <c r="L56" s="2069" t="s">
        <v>1699</v>
      </c>
      <c r="M56" s="2048">
        <v>0</v>
      </c>
      <c r="N56" s="2048">
        <v>0</v>
      </c>
      <c r="O56" s="2048">
        <v>128</v>
      </c>
      <c r="P56" s="2047" t="s">
        <v>1651</v>
      </c>
    </row>
    <row r="57" spans="9:16">
      <c r="I57" s="2071" t="s">
        <v>1655</v>
      </c>
      <c r="J57" s="2072" t="s">
        <v>1655</v>
      </c>
      <c r="K57" s="2047" t="s">
        <v>1692</v>
      </c>
      <c r="L57" s="2071" t="s">
        <v>1692</v>
      </c>
      <c r="M57" s="2048">
        <v>255</v>
      </c>
      <c r="N57" s="2048">
        <v>0</v>
      </c>
      <c r="O57" s="2048">
        <v>255</v>
      </c>
      <c r="P57" s="2047" t="s">
        <v>1655</v>
      </c>
    </row>
    <row r="58" spans="9:16">
      <c r="I58" s="2073" t="s">
        <v>1659</v>
      </c>
      <c r="J58" s="2074" t="s">
        <v>1659</v>
      </c>
      <c r="K58" s="2047" t="s">
        <v>1689</v>
      </c>
      <c r="L58" s="2073" t="s">
        <v>1689</v>
      </c>
      <c r="M58" s="2048">
        <v>255</v>
      </c>
      <c r="N58" s="2048">
        <v>255</v>
      </c>
      <c r="O58" s="2048">
        <v>0</v>
      </c>
      <c r="P58" s="2047" t="s">
        <v>1659</v>
      </c>
    </row>
    <row r="59" spans="9:16">
      <c r="I59" s="2075" t="s">
        <v>1662</v>
      </c>
      <c r="J59" s="2076" t="s">
        <v>1662</v>
      </c>
      <c r="K59" s="2047" t="s">
        <v>1695</v>
      </c>
      <c r="L59" s="2075" t="s">
        <v>1695</v>
      </c>
      <c r="M59" s="2048">
        <v>0</v>
      </c>
      <c r="N59" s="2048">
        <v>255</v>
      </c>
      <c r="O59" s="2048">
        <v>255</v>
      </c>
      <c r="P59" s="2047" t="s">
        <v>1662</v>
      </c>
    </row>
    <row r="60" spans="9:16">
      <c r="I60" s="2045" t="s">
        <v>1665</v>
      </c>
      <c r="J60" s="2046" t="s">
        <v>1665</v>
      </c>
      <c r="K60" s="2047" t="s">
        <v>1701</v>
      </c>
      <c r="L60" s="2045" t="s">
        <v>1701</v>
      </c>
      <c r="M60" s="2048">
        <v>128</v>
      </c>
      <c r="N60" s="2048">
        <v>0</v>
      </c>
      <c r="O60" s="2048">
        <v>128</v>
      </c>
      <c r="P60" s="2047" t="s">
        <v>1665</v>
      </c>
    </row>
    <row r="61" spans="9:16">
      <c r="I61" s="2077" t="s">
        <v>1611</v>
      </c>
      <c r="J61" s="2078" t="s">
        <v>1611</v>
      </c>
      <c r="K61" s="2047" t="s">
        <v>1697</v>
      </c>
      <c r="L61" s="2077" t="s">
        <v>1697</v>
      </c>
      <c r="M61" s="2048">
        <v>128</v>
      </c>
      <c r="N61" s="2048">
        <v>0</v>
      </c>
      <c r="O61" s="2048">
        <v>0</v>
      </c>
      <c r="P61" s="2047" t="s">
        <v>1611</v>
      </c>
    </row>
    <row r="62" spans="9:16">
      <c r="I62" s="2049" t="s">
        <v>1615</v>
      </c>
      <c r="J62" s="2050" t="s">
        <v>1615</v>
      </c>
      <c r="K62" s="2047" t="s">
        <v>1702</v>
      </c>
      <c r="L62" s="2049" t="s">
        <v>1702</v>
      </c>
      <c r="M62" s="2048">
        <v>0</v>
      </c>
      <c r="N62" s="2048">
        <v>128</v>
      </c>
      <c r="O62" s="2048">
        <v>128</v>
      </c>
      <c r="P62" s="2047" t="s">
        <v>1615</v>
      </c>
    </row>
    <row r="63" spans="9:16">
      <c r="I63" s="2079" t="s">
        <v>1619</v>
      </c>
      <c r="J63" s="2080" t="s">
        <v>1619</v>
      </c>
      <c r="K63" s="2047" t="s">
        <v>1686</v>
      </c>
      <c r="L63" s="2079" t="s">
        <v>1686</v>
      </c>
      <c r="M63" s="2048">
        <v>0</v>
      </c>
      <c r="N63" s="2048">
        <v>0</v>
      </c>
      <c r="O63" s="2048">
        <v>255</v>
      </c>
      <c r="P63" s="2047" t="s">
        <v>1619</v>
      </c>
    </row>
    <row r="64" spans="9:16">
      <c r="I64" s="2081" t="s">
        <v>1623</v>
      </c>
      <c r="J64" s="2082" t="s">
        <v>1623</v>
      </c>
      <c r="K64" s="2047" t="s">
        <v>1712</v>
      </c>
      <c r="L64" s="2081" t="s">
        <v>1712</v>
      </c>
      <c r="M64" s="2048">
        <v>0</v>
      </c>
      <c r="N64" s="2048">
        <v>204</v>
      </c>
      <c r="O64" s="2048">
        <v>255</v>
      </c>
      <c r="P64" s="2047" t="s">
        <v>1623</v>
      </c>
    </row>
    <row r="65" spans="9:16">
      <c r="I65" s="2059" t="s">
        <v>1628</v>
      </c>
      <c r="J65" s="2060" t="s">
        <v>1628</v>
      </c>
      <c r="K65" s="2047" t="s">
        <v>1707</v>
      </c>
      <c r="L65" s="2059" t="s">
        <v>1707</v>
      </c>
      <c r="M65" s="2048">
        <v>204</v>
      </c>
      <c r="N65" s="2048">
        <v>255</v>
      </c>
      <c r="O65" s="2048">
        <v>255</v>
      </c>
      <c r="P65" s="2047" t="s">
        <v>1628</v>
      </c>
    </row>
    <row r="66" spans="9:16">
      <c r="I66" s="2083" t="s">
        <v>1632</v>
      </c>
      <c r="J66" s="2084" t="s">
        <v>1632</v>
      </c>
      <c r="K66" s="2047" t="s">
        <v>1713</v>
      </c>
      <c r="L66" s="2083" t="s">
        <v>1713</v>
      </c>
      <c r="M66" s="2048">
        <v>204</v>
      </c>
      <c r="N66" s="2048">
        <v>255</v>
      </c>
      <c r="O66" s="2048">
        <v>204</v>
      </c>
      <c r="P66" s="2047" t="s">
        <v>1632</v>
      </c>
    </row>
    <row r="67" spans="9:16">
      <c r="I67" s="2085" t="s">
        <v>1636</v>
      </c>
      <c r="J67" s="2086" t="s">
        <v>1636</v>
      </c>
      <c r="K67" s="2047" t="s">
        <v>1714</v>
      </c>
      <c r="L67" s="2085" t="s">
        <v>1714</v>
      </c>
      <c r="M67" s="2048">
        <v>255</v>
      </c>
      <c r="N67" s="2048">
        <v>255</v>
      </c>
      <c r="O67" s="2048">
        <v>153</v>
      </c>
      <c r="P67" s="2047" t="s">
        <v>1636</v>
      </c>
    </row>
    <row r="68" spans="9:16">
      <c r="I68" s="2087" t="s">
        <v>1640</v>
      </c>
      <c r="J68" s="2088" t="s">
        <v>1640</v>
      </c>
      <c r="K68" s="2047" t="s">
        <v>1715</v>
      </c>
      <c r="L68" s="2087" t="s">
        <v>1715</v>
      </c>
      <c r="M68" s="2048">
        <v>153</v>
      </c>
      <c r="N68" s="2048">
        <v>204</v>
      </c>
      <c r="O68" s="2048">
        <v>255</v>
      </c>
      <c r="P68" s="2047" t="s">
        <v>1640</v>
      </c>
    </row>
    <row r="69" spans="9:16">
      <c r="I69" s="2089" t="s">
        <v>1644</v>
      </c>
      <c r="J69" s="2090" t="s">
        <v>1644</v>
      </c>
      <c r="K69" s="2047" t="s">
        <v>1716</v>
      </c>
      <c r="L69" s="2089" t="s">
        <v>1716</v>
      </c>
      <c r="M69" s="2048">
        <v>255</v>
      </c>
      <c r="N69" s="2048">
        <v>153</v>
      </c>
      <c r="O69" s="2048">
        <v>204</v>
      </c>
      <c r="P69" s="2047" t="s">
        <v>1644</v>
      </c>
    </row>
    <row r="70" spans="9:16">
      <c r="I70" s="2091" t="s">
        <v>1648</v>
      </c>
      <c r="J70" s="2092" t="s">
        <v>1648</v>
      </c>
      <c r="K70" s="2047" t="s">
        <v>1717</v>
      </c>
      <c r="L70" s="2091" t="s">
        <v>1717</v>
      </c>
      <c r="M70" s="2048">
        <v>204</v>
      </c>
      <c r="N70" s="2048">
        <v>153</v>
      </c>
      <c r="O70" s="2048">
        <v>255</v>
      </c>
      <c r="P70" s="2047" t="s">
        <v>1648</v>
      </c>
    </row>
    <row r="71" spans="9:16">
      <c r="I71" s="2093" t="s">
        <v>1652</v>
      </c>
      <c r="J71" s="2094" t="s">
        <v>1652</v>
      </c>
      <c r="K71" s="2047" t="s">
        <v>1718</v>
      </c>
      <c r="L71" s="2093" t="s">
        <v>1718</v>
      </c>
      <c r="M71" s="2048">
        <v>255</v>
      </c>
      <c r="N71" s="2048">
        <v>204</v>
      </c>
      <c r="O71" s="2048">
        <v>153</v>
      </c>
      <c r="P71" s="2047" t="s">
        <v>1652</v>
      </c>
    </row>
    <row r="72" spans="9:16">
      <c r="I72" s="2095" t="s">
        <v>1656</v>
      </c>
      <c r="J72" s="2096" t="s">
        <v>1656</v>
      </c>
      <c r="K72" s="2047" t="s">
        <v>1719</v>
      </c>
      <c r="L72" s="2095" t="s">
        <v>1719</v>
      </c>
      <c r="M72" s="2048">
        <v>51</v>
      </c>
      <c r="N72" s="2048">
        <v>102</v>
      </c>
      <c r="O72" s="2048">
        <v>255</v>
      </c>
      <c r="P72" s="2047" t="s">
        <v>1656</v>
      </c>
    </row>
    <row r="73" spans="9:16">
      <c r="I73" s="2097" t="s">
        <v>1660</v>
      </c>
      <c r="J73" s="2098" t="s">
        <v>1660</v>
      </c>
      <c r="K73" s="2047" t="s">
        <v>1720</v>
      </c>
      <c r="L73" s="2097" t="s">
        <v>1720</v>
      </c>
      <c r="M73" s="2048">
        <v>51</v>
      </c>
      <c r="N73" s="2048">
        <v>204</v>
      </c>
      <c r="O73" s="2048">
        <v>204</v>
      </c>
      <c r="P73" s="2047" t="s">
        <v>1660</v>
      </c>
    </row>
    <row r="74" spans="9:16">
      <c r="I74" s="2099" t="s">
        <v>1663</v>
      </c>
      <c r="J74" s="2100" t="s">
        <v>1663</v>
      </c>
      <c r="K74" s="2047" t="s">
        <v>1721</v>
      </c>
      <c r="L74" s="2099" t="s">
        <v>1721</v>
      </c>
      <c r="M74" s="2048">
        <v>153</v>
      </c>
      <c r="N74" s="2048">
        <v>204</v>
      </c>
      <c r="O74" s="2048">
        <v>0</v>
      </c>
      <c r="P74" s="2047" t="s">
        <v>1663</v>
      </c>
    </row>
    <row r="75" spans="9:16">
      <c r="I75" s="2101" t="s">
        <v>1666</v>
      </c>
      <c r="J75" s="2102" t="s">
        <v>1666</v>
      </c>
      <c r="K75" s="2047" t="s">
        <v>1722</v>
      </c>
      <c r="L75" s="2101" t="s">
        <v>1722</v>
      </c>
      <c r="M75" s="2048">
        <v>255</v>
      </c>
      <c r="N75" s="2048">
        <v>204</v>
      </c>
      <c r="O75" s="2048">
        <v>0</v>
      </c>
      <c r="P75" s="2047" t="s">
        <v>1666</v>
      </c>
    </row>
    <row r="76" spans="9:16">
      <c r="I76" s="2103" t="s">
        <v>1612</v>
      </c>
      <c r="J76" s="2104" t="s">
        <v>1612</v>
      </c>
      <c r="K76" s="2047" t="s">
        <v>1723</v>
      </c>
      <c r="L76" s="2103" t="s">
        <v>1723</v>
      </c>
      <c r="M76" s="2048">
        <v>255</v>
      </c>
      <c r="N76" s="2048">
        <v>153</v>
      </c>
      <c r="O76" s="2048">
        <v>0</v>
      </c>
      <c r="P76" s="2047" t="s">
        <v>1612</v>
      </c>
    </row>
    <row r="77" spans="9:16">
      <c r="I77" s="2105" t="s">
        <v>1616</v>
      </c>
      <c r="J77" s="2106" t="s">
        <v>1616</v>
      </c>
      <c r="K77" s="2047" t="s">
        <v>1724</v>
      </c>
      <c r="L77" s="2105" t="s">
        <v>1724</v>
      </c>
      <c r="M77" s="2048">
        <v>255</v>
      </c>
      <c r="N77" s="2048">
        <v>102</v>
      </c>
      <c r="O77" s="2048">
        <v>0</v>
      </c>
      <c r="P77" s="2047" t="s">
        <v>1616</v>
      </c>
    </row>
    <row r="78" spans="9:16">
      <c r="I78" s="2107" t="s">
        <v>1620</v>
      </c>
      <c r="J78" s="2108" t="s">
        <v>1620</v>
      </c>
      <c r="K78" s="2047" t="s">
        <v>1725</v>
      </c>
      <c r="L78" s="2107" t="s">
        <v>1725</v>
      </c>
      <c r="M78" s="2048">
        <v>102</v>
      </c>
      <c r="N78" s="2048">
        <v>102</v>
      </c>
      <c r="O78" s="2048">
        <v>153</v>
      </c>
      <c r="P78" s="2047" t="s">
        <v>1620</v>
      </c>
    </row>
    <row r="79" spans="9:16">
      <c r="I79" s="2109" t="s">
        <v>1624</v>
      </c>
      <c r="J79" s="2110" t="s">
        <v>1624</v>
      </c>
      <c r="K79" s="2047" t="s">
        <v>1726</v>
      </c>
      <c r="L79" s="2109" t="s">
        <v>1726</v>
      </c>
      <c r="M79" s="2048">
        <v>150</v>
      </c>
      <c r="N79" s="2048">
        <v>150</v>
      </c>
      <c r="O79" s="2048">
        <v>150</v>
      </c>
      <c r="P79" s="2047" t="s">
        <v>1624</v>
      </c>
    </row>
    <row r="80" spans="9:16">
      <c r="I80" s="2111" t="s">
        <v>1629</v>
      </c>
      <c r="J80" s="2112" t="s">
        <v>1629</v>
      </c>
      <c r="K80" s="2047" t="s">
        <v>1727</v>
      </c>
      <c r="L80" s="2111" t="s">
        <v>1727</v>
      </c>
      <c r="M80" s="2048">
        <v>0</v>
      </c>
      <c r="N80" s="2048">
        <v>51</v>
      </c>
      <c r="O80" s="2048">
        <v>102</v>
      </c>
      <c r="P80" s="2047" t="s">
        <v>1629</v>
      </c>
    </row>
    <row r="81" spans="9:19">
      <c r="I81" s="2113" t="s">
        <v>1633</v>
      </c>
      <c r="J81" s="2114" t="s">
        <v>1633</v>
      </c>
      <c r="K81" s="2047" t="s">
        <v>1728</v>
      </c>
      <c r="L81" s="2113" t="s">
        <v>1728</v>
      </c>
      <c r="M81" s="2048">
        <v>51</v>
      </c>
      <c r="N81" s="2048">
        <v>153</v>
      </c>
      <c r="O81" s="2048">
        <v>102</v>
      </c>
      <c r="P81" s="2047" t="s">
        <v>1633</v>
      </c>
    </row>
    <row r="82" spans="9:19">
      <c r="I82" s="2115" t="s">
        <v>1637</v>
      </c>
      <c r="J82" s="2116" t="s">
        <v>1637</v>
      </c>
      <c r="K82" s="2047" t="s">
        <v>1729</v>
      </c>
      <c r="L82" s="2115" t="s">
        <v>1729</v>
      </c>
      <c r="M82" s="2048">
        <v>0</v>
      </c>
      <c r="N82" s="2048">
        <v>51</v>
      </c>
      <c r="O82" s="2048">
        <v>0</v>
      </c>
      <c r="P82" s="2047" t="s">
        <v>1637</v>
      </c>
      <c r="S82" s="1944"/>
    </row>
    <row r="83" spans="9:19">
      <c r="I83" s="2117" t="s">
        <v>1641</v>
      </c>
      <c r="J83" s="2118" t="s">
        <v>1641</v>
      </c>
      <c r="K83" s="2047" t="s">
        <v>1730</v>
      </c>
      <c r="L83" s="2117" t="s">
        <v>1730</v>
      </c>
      <c r="M83" s="2048">
        <v>51</v>
      </c>
      <c r="N83" s="2048">
        <v>51</v>
      </c>
      <c r="O83" s="2048">
        <v>0</v>
      </c>
      <c r="P83" s="2047" t="s">
        <v>1641</v>
      </c>
    </row>
    <row r="84" spans="9:19">
      <c r="I84" s="2119" t="s">
        <v>1645</v>
      </c>
      <c r="J84" s="2120" t="s">
        <v>1645</v>
      </c>
      <c r="K84" s="2047" t="s">
        <v>1731</v>
      </c>
      <c r="L84" s="2119" t="s">
        <v>1731</v>
      </c>
      <c r="M84" s="2048">
        <v>153</v>
      </c>
      <c r="N84" s="2048">
        <v>51</v>
      </c>
      <c r="O84" s="2048">
        <v>0</v>
      </c>
      <c r="P84" s="2047" t="s">
        <v>1645</v>
      </c>
    </row>
    <row r="85" spans="9:19">
      <c r="I85" s="2057" t="s">
        <v>1649</v>
      </c>
      <c r="J85" s="2058" t="s">
        <v>1649</v>
      </c>
      <c r="K85" s="2047" t="s">
        <v>1706</v>
      </c>
      <c r="L85" s="2057" t="s">
        <v>1706</v>
      </c>
      <c r="M85" s="2048">
        <v>153</v>
      </c>
      <c r="N85" s="2048">
        <v>51</v>
      </c>
      <c r="O85" s="2048">
        <v>102</v>
      </c>
      <c r="P85" s="2047" t="s">
        <v>1649</v>
      </c>
    </row>
    <row r="86" spans="9:19">
      <c r="I86" s="2121" t="s">
        <v>1653</v>
      </c>
      <c r="J86" s="2122" t="s">
        <v>1653</v>
      </c>
      <c r="K86" s="2047" t="s">
        <v>1732</v>
      </c>
      <c r="L86" s="2121" t="s">
        <v>1732</v>
      </c>
      <c r="M86" s="2048">
        <v>51</v>
      </c>
      <c r="N86" s="2048">
        <v>51</v>
      </c>
      <c r="O86" s="2048">
        <v>153</v>
      </c>
      <c r="P86" s="2047" t="s">
        <v>1653</v>
      </c>
    </row>
    <row r="87" spans="9:19">
      <c r="I87" s="2123" t="s">
        <v>1657</v>
      </c>
      <c r="J87" s="2124" t="s">
        <v>1657</v>
      </c>
      <c r="K87" s="2047" t="s">
        <v>1733</v>
      </c>
      <c r="L87" s="2123" t="s">
        <v>1733</v>
      </c>
      <c r="M87" s="2048">
        <v>51</v>
      </c>
      <c r="N87" s="2048">
        <v>51</v>
      </c>
      <c r="O87" s="2048">
        <v>51</v>
      </c>
      <c r="P87" s="2047" t="s">
        <v>1657</v>
      </c>
    </row>
    <row r="88" spans="9:19" ht="15" customHeight="1">
      <c r="I88" s="6627" t="s">
        <v>1734</v>
      </c>
      <c r="J88" s="6628"/>
      <c r="K88" s="6628"/>
      <c r="L88" s="6628"/>
      <c r="M88" s="6628"/>
      <c r="N88" s="6628"/>
      <c r="O88" s="6628"/>
      <c r="P88" s="6629"/>
    </row>
    <row r="89" spans="9:19">
      <c r="I89" s="6630"/>
      <c r="J89" s="6631"/>
      <c r="K89" s="6631"/>
      <c r="L89" s="6631"/>
      <c r="M89" s="6631"/>
      <c r="N89" s="6631"/>
      <c r="O89" s="6631"/>
      <c r="P89" s="6632"/>
    </row>
    <row r="90" spans="9:19">
      <c r="I90" s="6621" t="s">
        <v>1735</v>
      </c>
      <c r="J90" s="6622"/>
      <c r="K90" s="6622"/>
      <c r="L90" s="6622"/>
      <c r="M90" s="6622"/>
      <c r="N90" s="6622"/>
      <c r="O90" s="6622"/>
      <c r="P90" s="6623"/>
    </row>
    <row r="91" spans="9:19">
      <c r="I91" s="6621"/>
      <c r="J91" s="6622"/>
      <c r="K91" s="6622"/>
      <c r="L91" s="6622"/>
      <c r="M91" s="6622"/>
      <c r="N91" s="6622"/>
      <c r="O91" s="6622"/>
      <c r="P91" s="6623"/>
    </row>
    <row r="92" spans="9:19">
      <c r="I92" s="6624"/>
      <c r="J92" s="6625"/>
      <c r="K92" s="6625"/>
      <c r="L92" s="6625"/>
      <c r="M92" s="6625"/>
      <c r="N92" s="6625"/>
      <c r="O92" s="6625"/>
      <c r="P92" s="6626"/>
    </row>
    <row r="94" spans="9:19" ht="18.75">
      <c r="I94" s="2125" t="s">
        <v>1736</v>
      </c>
      <c r="J94" s="1903"/>
      <c r="K94" s="1903"/>
      <c r="L94" s="1903"/>
      <c r="M94" s="1903"/>
      <c r="N94" s="1903"/>
      <c r="O94" s="1903"/>
      <c r="P94" s="1903"/>
    </row>
    <row r="95" spans="9:19" ht="18.75">
      <c r="I95" s="2125" t="s">
        <v>1737</v>
      </c>
      <c r="J95" s="1903"/>
      <c r="K95" s="1903"/>
      <c r="L95" s="1903"/>
      <c r="M95" s="1903"/>
      <c r="N95" s="1903"/>
      <c r="O95" s="1903"/>
      <c r="P95" s="1903"/>
    </row>
  </sheetData>
  <mergeCells count="49">
    <mergeCell ref="I90:P92"/>
    <mergeCell ref="E38:G38"/>
    <mergeCell ref="E39:G39"/>
    <mergeCell ref="E40:G40"/>
    <mergeCell ref="E41:G41"/>
    <mergeCell ref="E42:G42"/>
    <mergeCell ref="I88:P89"/>
    <mergeCell ref="E37:G37"/>
    <mergeCell ref="E26:G26"/>
    <mergeCell ref="E27:G27"/>
    <mergeCell ref="E28:G28"/>
    <mergeCell ref="E29:G29"/>
    <mergeCell ref="E30:G30"/>
    <mergeCell ref="E31:G31"/>
    <mergeCell ref="E32:G32"/>
    <mergeCell ref="E33:G33"/>
    <mergeCell ref="E34:G34"/>
    <mergeCell ref="E35:G35"/>
    <mergeCell ref="E36:G36"/>
    <mergeCell ref="E23:G23"/>
    <mergeCell ref="B15:C15"/>
    <mergeCell ref="E15:G15"/>
    <mergeCell ref="E16:G16"/>
    <mergeCell ref="B17:C17"/>
    <mergeCell ref="E17:G17"/>
    <mergeCell ref="E18:G18"/>
    <mergeCell ref="B19:C19"/>
    <mergeCell ref="E19:G19"/>
    <mergeCell ref="E20:G20"/>
    <mergeCell ref="E21:G21"/>
    <mergeCell ref="E22:G22"/>
    <mergeCell ref="E12:G12"/>
    <mergeCell ref="I12:P13"/>
    <mergeCell ref="B13:C13"/>
    <mergeCell ref="E13:G13"/>
    <mergeCell ref="E14:G14"/>
    <mergeCell ref="I14:P14"/>
    <mergeCell ref="E8:G8"/>
    <mergeCell ref="B9:C9"/>
    <mergeCell ref="E9:G9"/>
    <mergeCell ref="E10:G10"/>
    <mergeCell ref="B11:C11"/>
    <mergeCell ref="E11:G11"/>
    <mergeCell ref="B3:G3"/>
    <mergeCell ref="I3:P3"/>
    <mergeCell ref="B5:C5"/>
    <mergeCell ref="E5:G5"/>
    <mergeCell ref="B7:C7"/>
    <mergeCell ref="E7:G7"/>
  </mergeCells>
  <hyperlinks>
    <hyperlink ref="I12" r:id="rId1" xr:uid="{0D2ADF8E-FEE8-4DD5-8B68-AF51677F1959}"/>
    <hyperlink ref="I88" r:id="rId2" location="dpalette" display="http://dmcritchie.mvps.org/excel/colors.htm - dpalette" xr:uid="{2AB0AA63-B316-4251-BA69-A46A99380646}"/>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D614D-C191-4DC2-9CB6-F854A07F65C5}">
  <dimension ref="A1:AQ102"/>
  <sheetViews>
    <sheetView showZeros="0" topLeftCell="A34" zoomScale="75" zoomScaleNormal="75" workbookViewId="0">
      <selection activeCell="H55" sqref="H55"/>
    </sheetView>
  </sheetViews>
  <sheetFormatPr baseColWidth="10" defaultRowHeight="21"/>
  <cols>
    <col min="1" max="1" width="4" style="3193" customWidth="1"/>
    <col min="2" max="2" width="135.85546875" style="3193" customWidth="1"/>
    <col min="3" max="4" width="24.5703125" style="3193" customWidth="1"/>
    <col min="5" max="5" width="17.5703125" style="3259" customWidth="1"/>
    <col min="6" max="7" width="16.5703125" style="3193" customWidth="1"/>
    <col min="8" max="8" width="15.5703125" style="3193" customWidth="1"/>
    <col min="9" max="9" width="4" style="3193" customWidth="1"/>
    <col min="10" max="10" width="5.28515625" style="3836" customWidth="1"/>
    <col min="11" max="11" width="104.5703125" style="3193" customWidth="1"/>
    <col min="12" max="12" width="7.28515625" style="3193" customWidth="1"/>
    <col min="13" max="13" width="9.85546875" style="3193" customWidth="1"/>
    <col min="14" max="14" width="18.85546875" style="3193" customWidth="1"/>
    <col min="15" max="15" width="11.42578125" style="3193"/>
    <col min="16" max="16" width="14.7109375" style="3193" customWidth="1"/>
    <col min="17" max="17" width="19.28515625" style="3193" customWidth="1"/>
    <col min="18" max="18" width="53.85546875" style="3193" customWidth="1"/>
    <col min="19" max="19" width="31.42578125" style="3193" customWidth="1"/>
    <col min="20" max="21" width="22.5703125" style="3193" customWidth="1"/>
    <col min="22" max="22" width="161.28515625" style="3193" customWidth="1"/>
    <col min="23" max="23" width="9.85546875" style="3193" customWidth="1"/>
    <col min="24" max="24" width="13.85546875" style="3193" customWidth="1"/>
    <col min="25" max="26" width="14.85546875" style="3193" customWidth="1"/>
    <col min="27" max="27" width="85" style="3193" customWidth="1"/>
    <col min="28" max="28" width="12.85546875" style="3193" customWidth="1"/>
    <col min="29" max="29" width="13.5703125" style="3193" customWidth="1"/>
    <col min="30" max="30" width="17.28515625" style="3193" customWidth="1"/>
    <col min="31" max="31" width="14.85546875" style="3193" customWidth="1"/>
    <col min="32" max="32" width="75.85546875" style="3193" customWidth="1"/>
    <col min="33" max="34" width="14.85546875" style="3193" customWidth="1"/>
    <col min="35" max="35" width="15.28515625" style="3193" customWidth="1"/>
    <col min="36" max="36" width="14.85546875" style="3193" customWidth="1"/>
    <col min="37" max="37" width="42.42578125" style="3193" customWidth="1"/>
    <col min="38" max="38" width="101.7109375" style="3193" customWidth="1"/>
    <col min="39" max="39" width="8.85546875" style="3193" customWidth="1"/>
    <col min="40" max="41" width="20.28515625" style="3193" customWidth="1"/>
    <col min="42" max="42" width="11.42578125" style="3193"/>
    <col min="43" max="43" width="15.42578125" style="3193" customWidth="1"/>
    <col min="44" max="16384" width="11.42578125" style="3193"/>
  </cols>
  <sheetData>
    <row r="1" spans="2:43" ht="21.75" thickBot="1">
      <c r="B1" s="3191"/>
      <c r="C1" s="3191"/>
      <c r="D1" s="3191"/>
      <c r="E1" s="3192"/>
      <c r="F1" s="3191"/>
      <c r="G1" s="3191"/>
      <c r="H1" s="3191"/>
      <c r="I1" s="3191"/>
    </row>
    <row r="2" spans="2:43" ht="21" customHeight="1">
      <c r="B2" s="3988" t="s">
        <v>2296</v>
      </c>
      <c r="C2" s="3989"/>
      <c r="D2" s="3989"/>
      <c r="E2" s="3989"/>
      <c r="F2" s="3989"/>
      <c r="G2" s="3989"/>
      <c r="H2" s="3989"/>
      <c r="I2" s="3989"/>
      <c r="J2" s="3989"/>
      <c r="K2" s="3989"/>
      <c r="L2" s="3989"/>
      <c r="M2" s="3989"/>
      <c r="N2" s="3989"/>
      <c r="O2" s="3989"/>
      <c r="P2" s="3989"/>
      <c r="Q2" s="3989"/>
      <c r="R2" s="3989"/>
      <c r="S2" s="3989"/>
      <c r="T2" s="3990"/>
    </row>
    <row r="3" spans="2:43" ht="21.75" customHeight="1">
      <c r="B3" s="3991"/>
      <c r="C3" s="3992"/>
      <c r="D3" s="3992"/>
      <c r="E3" s="3992"/>
      <c r="F3" s="3992"/>
      <c r="G3" s="3992"/>
      <c r="H3" s="3992"/>
      <c r="I3" s="3992"/>
      <c r="J3" s="3992"/>
      <c r="K3" s="3992"/>
      <c r="L3" s="3992"/>
      <c r="M3" s="3992"/>
      <c r="N3" s="3992"/>
      <c r="O3" s="3992"/>
      <c r="P3" s="3992"/>
      <c r="Q3" s="3992"/>
      <c r="R3" s="3992"/>
      <c r="S3" s="3992"/>
      <c r="T3" s="3993"/>
    </row>
    <row r="4" spans="2:43" ht="21" customHeight="1">
      <c r="B4" s="3994" t="s">
        <v>2297</v>
      </c>
      <c r="C4" s="3996" t="s">
        <v>2298</v>
      </c>
      <c r="D4" s="3997"/>
      <c r="E4" s="3997"/>
      <c r="F4" s="3997"/>
      <c r="G4" s="3997"/>
      <c r="H4" s="3997"/>
      <c r="I4" s="3997"/>
      <c r="J4" s="3837"/>
      <c r="K4" s="3194"/>
      <c r="L4" s="3194"/>
      <c r="M4" s="3194"/>
      <c r="N4" s="3194"/>
      <c r="O4" s="3194"/>
      <c r="P4" s="3194"/>
      <c r="Q4" s="3194"/>
      <c r="R4" s="3194"/>
      <c r="S4" s="3194"/>
      <c r="T4" s="3838"/>
    </row>
    <row r="5" spans="2:43" ht="21.75" customHeight="1" thickBot="1">
      <c r="B5" s="3994"/>
      <c r="C5" s="3996"/>
      <c r="D5" s="3997"/>
      <c r="E5" s="3997"/>
      <c r="F5" s="3997"/>
      <c r="G5" s="3997"/>
      <c r="H5" s="3997"/>
      <c r="I5" s="3997"/>
      <c r="J5" s="3837"/>
      <c r="K5" s="3194"/>
      <c r="L5" s="3194"/>
      <c r="M5" s="3194"/>
      <c r="N5" s="3195" t="s">
        <v>2299</v>
      </c>
      <c r="O5" s="3194"/>
      <c r="P5" s="3194"/>
      <c r="Q5" s="3194"/>
      <c r="R5" s="3194"/>
      <c r="S5" s="3194"/>
      <c r="T5" s="3838"/>
    </row>
    <row r="6" spans="2:43" ht="21" customHeight="1" thickBot="1">
      <c r="B6" s="3995"/>
      <c r="C6" s="3196"/>
      <c r="D6" s="3196"/>
      <c r="E6" s="3998" t="s">
        <v>2300</v>
      </c>
      <c r="F6" s="3998"/>
      <c r="G6" s="3998"/>
      <c r="H6" s="3998"/>
      <c r="I6" s="3998"/>
      <c r="J6" s="3837"/>
      <c r="K6" s="3999" t="s">
        <v>2301</v>
      </c>
      <c r="L6" s="3197"/>
      <c r="M6" s="3194"/>
      <c r="N6" s="3195" t="s">
        <v>2302</v>
      </c>
      <c r="O6" s="3194"/>
      <c r="P6" s="3194"/>
      <c r="Q6" s="3194"/>
      <c r="R6" s="3194"/>
      <c r="S6" s="3194"/>
      <c r="T6" s="3838"/>
    </row>
    <row r="7" spans="2:43" ht="21.75" customHeight="1" thickBot="1">
      <c r="B7" s="4001" t="s">
        <v>2303</v>
      </c>
      <c r="C7" s="3198"/>
      <c r="D7" s="3198"/>
      <c r="E7" s="3998"/>
      <c r="F7" s="3998"/>
      <c r="G7" s="3998"/>
      <c r="H7" s="3998"/>
      <c r="I7" s="3998"/>
      <c r="J7" s="3837"/>
      <c r="K7" s="4000"/>
      <c r="L7" s="3197"/>
      <c r="M7" s="3194"/>
      <c r="N7" s="3194"/>
      <c r="O7" s="3194"/>
      <c r="P7" s="3194"/>
      <c r="Q7" s="3194"/>
      <c r="R7" s="3194"/>
      <c r="S7" s="3194"/>
      <c r="T7" s="3838"/>
      <c r="V7" s="3199" t="s">
        <v>2304</v>
      </c>
      <c r="W7" s="3199"/>
      <c r="X7" s="3200"/>
    </row>
    <row r="8" spans="2:43" ht="21.75" customHeight="1" thickBot="1">
      <c r="B8" s="4001"/>
      <c r="C8" s="3198"/>
      <c r="D8" s="3198"/>
      <c r="E8" s="3201">
        <v>1</v>
      </c>
      <c r="F8" s="3201">
        <v>2</v>
      </c>
      <c r="G8" s="3201">
        <v>3</v>
      </c>
      <c r="H8" s="3198"/>
      <c r="I8" s="3202"/>
      <c r="J8" s="3837"/>
      <c r="K8" s="3203"/>
      <c r="L8" s="3197"/>
      <c r="M8" s="3194"/>
      <c r="N8" s="3194"/>
      <c r="O8" s="3194"/>
      <c r="P8" s="3194"/>
      <c r="Q8" s="3194"/>
      <c r="R8" s="3194"/>
      <c r="S8" s="3194"/>
      <c r="T8" s="3838"/>
    </row>
    <row r="9" spans="2:43" ht="34.5" thickBot="1">
      <c r="B9" s="3204" t="str">
        <f>LEFT(ADDRESS(1,COLUMN(),4),LEN(ADDRESS(1,COLUMN(),4))-1)</f>
        <v>B</v>
      </c>
      <c r="C9" s="3204" t="str">
        <f>LEFT(ADDRESS(1,COLUMN(),4),LEN(ADDRESS(1,COLUMN(),4))-1)</f>
        <v>C</v>
      </c>
      <c r="D9" s="3204" t="str">
        <f>LEFT(ADDRESS(1,COLUMN(),4),LEN(ADDRESS(1,COLUMN(),4))-1)</f>
        <v>D</v>
      </c>
      <c r="E9" s="3205" t="s">
        <v>2305</v>
      </c>
      <c r="F9" s="3205" t="s">
        <v>2306</v>
      </c>
      <c r="G9" s="3205" t="s">
        <v>2307</v>
      </c>
      <c r="H9" s="3206"/>
      <c r="I9" s="3207"/>
      <c r="J9" s="3837"/>
      <c r="K9" s="3208" t="str">
        <f>LEFT(ADDRESS(1,COLUMN(),4),LEN(ADDRESS(1,COLUMN(),4))-1)</f>
        <v>K</v>
      </c>
      <c r="L9" s="3204"/>
      <c r="M9" s="3204" t="str">
        <f>LEFT(ADDRESS(1,COLUMN(),4),LEN(ADDRESS(1,COLUMN(),4))-1)</f>
        <v>M</v>
      </c>
      <c r="N9" s="3209"/>
      <c r="O9" s="3204" t="str">
        <f>LEFT(ADDRESS(1,COLUMN(),4),LEN(ADDRESS(1,COLUMN(),4))-1)</f>
        <v>O</v>
      </c>
      <c r="P9" s="3209"/>
      <c r="Q9" s="3204" t="str">
        <f>LEFT(ADDRESS(1,COLUMN(),4),LEN(ADDRESS(1,COLUMN(),4))-1)</f>
        <v>Q</v>
      </c>
      <c r="R9" s="3204" t="str">
        <f>LEFT(ADDRESS(1,COLUMN(),4),LEN(ADDRESS(1,COLUMN(),4))-1)</f>
        <v>R</v>
      </c>
      <c r="S9" s="3194"/>
      <c r="T9" s="3839" t="str">
        <f>LEFT(ADDRESS(1,COLUMN(),4),LEN(ADDRESS(1,COLUMN(),4))-1)</f>
        <v>T</v>
      </c>
      <c r="V9" s="3204" t="str">
        <f>LEFT(ADDRESS(1,COLUMN(),4),LEN(ADDRESS(1,COLUMN(),4))-1)</f>
        <v>V</v>
      </c>
      <c r="W9" s="3204" t="str">
        <f>LEFT(ADDRESS(1,COLUMN(),4),LEN(ADDRESS(1,COLUMN(),4))-1)</f>
        <v>W</v>
      </c>
      <c r="AA9" s="3204" t="str">
        <f>LEFT(ADDRESS(1,COLUMN(),4),LEN(ADDRESS(1,COLUMN(),4))-1)</f>
        <v>AA</v>
      </c>
      <c r="AB9" s="3204" t="str">
        <f>LEFT(ADDRESS(1,COLUMN(),4),LEN(ADDRESS(1,COLUMN(),4))-1)</f>
        <v>AB</v>
      </c>
      <c r="AF9" s="3204" t="str">
        <f>LEFT(ADDRESS(1,COLUMN(),4),LEN(ADDRESS(1,COLUMN(),4))-1)</f>
        <v>AF</v>
      </c>
      <c r="AG9" s="3204" t="str">
        <f>LEFT(ADDRESS(1,COLUMN(),4),LEN(ADDRESS(1,COLUMN(),4))-1)</f>
        <v>AG</v>
      </c>
      <c r="AL9" s="3204" t="str">
        <f>LEFT(ADDRESS(1,COLUMN(),4),LEN(ADDRESS(1,COLUMN(),4))-1)</f>
        <v>AL</v>
      </c>
      <c r="AM9" s="3204" t="str">
        <f>LEFT(ADDRESS(1,COLUMN(),4),LEN(ADDRESS(1,COLUMN(),4))-1)</f>
        <v>AM</v>
      </c>
    </row>
    <row r="10" spans="2:43" ht="30" customHeight="1">
      <c r="B10" s="3840" t="s">
        <v>2308</v>
      </c>
      <c r="C10" s="4024" t="s">
        <v>2309</v>
      </c>
      <c r="D10" s="4025"/>
      <c r="E10" s="3210" t="s">
        <v>2310</v>
      </c>
      <c r="F10" s="3833" t="s">
        <v>2311</v>
      </c>
      <c r="G10" s="3833" t="s">
        <v>2312</v>
      </c>
      <c r="H10" s="4026" t="s">
        <v>2313</v>
      </c>
      <c r="I10" s="3211"/>
      <c r="J10" s="3837"/>
      <c r="K10" s="4028" t="s">
        <v>2314</v>
      </c>
      <c r="L10" s="3212"/>
      <c r="M10" s="3213"/>
      <c r="N10" s="3213"/>
      <c r="O10" s="4029" t="s">
        <v>2315</v>
      </c>
      <c r="P10" s="4029"/>
      <c r="Q10" s="4030" t="s">
        <v>2316</v>
      </c>
      <c r="R10" s="4032" t="s">
        <v>2317</v>
      </c>
      <c r="S10" s="4032"/>
      <c r="T10" s="4033"/>
      <c r="V10" s="4002" t="s">
        <v>2318</v>
      </c>
      <c r="W10" s="4003"/>
      <c r="X10" s="4003"/>
      <c r="Y10" s="4004"/>
      <c r="AA10" s="4005" t="s">
        <v>2319</v>
      </c>
      <c r="AB10" s="4006"/>
      <c r="AC10" s="4006"/>
      <c r="AD10" s="4007"/>
      <c r="AF10" s="4009" t="s">
        <v>2320</v>
      </c>
      <c r="AG10" s="4010"/>
      <c r="AH10" s="4010"/>
      <c r="AI10" s="4011"/>
      <c r="AK10" s="4012" t="s">
        <v>2321</v>
      </c>
      <c r="AL10" s="4013"/>
      <c r="AM10" s="4013"/>
      <c r="AN10" s="4013"/>
      <c r="AO10" s="4013"/>
      <c r="AP10" s="3214"/>
      <c r="AQ10" s="3214"/>
    </row>
    <row r="11" spans="2:43" ht="27.75" customHeight="1">
      <c r="B11" s="3841" t="s">
        <v>2322</v>
      </c>
      <c r="C11" s="4014" t="s">
        <v>2323</v>
      </c>
      <c r="D11" s="4016" t="s">
        <v>2324</v>
      </c>
      <c r="E11" s="3842"/>
      <c r="F11" s="3834"/>
      <c r="G11" s="3834"/>
      <c r="H11" s="4027"/>
      <c r="I11" s="3843"/>
      <c r="J11" s="3837"/>
      <c r="K11" s="4028"/>
      <c r="L11" s="3212"/>
      <c r="M11" s="3213"/>
      <c r="N11" s="3213"/>
      <c r="O11" s="4029"/>
      <c r="P11" s="4029"/>
      <c r="Q11" s="4031"/>
      <c r="R11" s="4032"/>
      <c r="S11" s="4032"/>
      <c r="T11" s="4033"/>
      <c r="V11" s="4002"/>
      <c r="W11" s="4003"/>
      <c r="X11" s="4003"/>
      <c r="Y11" s="4004"/>
      <c r="AA11" s="4008"/>
      <c r="AB11" s="4006"/>
      <c r="AC11" s="4006"/>
      <c r="AD11" s="4007"/>
      <c r="AF11" s="4009"/>
      <c r="AG11" s="4010"/>
      <c r="AH11" s="4010"/>
      <c r="AI11" s="4011"/>
      <c r="AK11" s="4012"/>
      <c r="AL11" s="4013"/>
      <c r="AM11" s="4013"/>
      <c r="AN11" s="4013"/>
      <c r="AO11" s="4013"/>
      <c r="AP11" s="3214"/>
      <c r="AQ11" s="3214"/>
    </row>
    <row r="12" spans="2:43" ht="49.5" customHeight="1">
      <c r="B12" s="3844" t="s">
        <v>2325</v>
      </c>
      <c r="C12" s="4014"/>
      <c r="D12" s="4016"/>
      <c r="E12" s="3845" t="s">
        <v>2326</v>
      </c>
      <c r="F12" s="3215" t="s">
        <v>2327</v>
      </c>
      <c r="G12" s="3216" t="s">
        <v>2328</v>
      </c>
      <c r="H12" s="3217" t="s">
        <v>2329</v>
      </c>
      <c r="I12" s="3846"/>
      <c r="J12" s="3837"/>
      <c r="K12" s="4028"/>
      <c r="L12" s="3212"/>
      <c r="M12" s="3213"/>
      <c r="N12" s="3213"/>
      <c r="O12" s="4029"/>
      <c r="P12" s="4029"/>
      <c r="Q12" s="4031"/>
      <c r="R12" s="4032"/>
      <c r="S12" s="4032"/>
      <c r="T12" s="4033"/>
      <c r="V12" s="4002"/>
      <c r="W12" s="4003"/>
      <c r="X12" s="4003"/>
      <c r="Y12" s="4004"/>
      <c r="AA12" s="4008"/>
      <c r="AB12" s="4006"/>
      <c r="AC12" s="4006"/>
      <c r="AD12" s="4007"/>
      <c r="AF12" s="4009"/>
      <c r="AG12" s="4010"/>
      <c r="AH12" s="4010"/>
      <c r="AI12" s="4011"/>
      <c r="AK12" s="4012"/>
      <c r="AL12" s="4013"/>
      <c r="AM12" s="4013"/>
      <c r="AN12" s="4013"/>
      <c r="AO12" s="4013"/>
      <c r="AP12" s="3214"/>
      <c r="AQ12" s="3214"/>
    </row>
    <row r="13" spans="2:43" ht="64.5" customHeight="1">
      <c r="B13" s="3847" t="s">
        <v>2330</v>
      </c>
      <c r="C13" s="4015"/>
      <c r="D13" s="4017"/>
      <c r="E13" s="4018" t="s">
        <v>2331</v>
      </c>
      <c r="F13" s="4019"/>
      <c r="G13" s="4019"/>
      <c r="H13" s="4019"/>
      <c r="I13" s="4020"/>
      <c r="J13" s="3837"/>
      <c r="K13" s="3218" t="s">
        <v>2332</v>
      </c>
      <c r="L13" s="3219"/>
      <c r="M13" s="4021" t="s">
        <v>2333</v>
      </c>
      <c r="N13" s="4022"/>
      <c r="O13" s="4029"/>
      <c r="P13" s="4029"/>
      <c r="Q13" s="4031"/>
      <c r="R13" s="4023" t="s">
        <v>2334</v>
      </c>
      <c r="S13" s="4023"/>
      <c r="T13" s="3220"/>
      <c r="V13" s="3221" t="s">
        <v>2335</v>
      </c>
      <c r="W13" s="3222"/>
      <c r="X13" s="3223" t="s">
        <v>2336</v>
      </c>
      <c r="Y13" s="3848" t="str">
        <f>V9</f>
        <v>V</v>
      </c>
      <c r="AA13" s="3849"/>
      <c r="AB13" s="3224"/>
      <c r="AC13" s="3223" t="s">
        <v>2336</v>
      </c>
      <c r="AD13" s="3848" t="str">
        <f>AA9</f>
        <v>AA</v>
      </c>
      <c r="AF13" s="3849"/>
      <c r="AG13" s="3224"/>
      <c r="AH13" s="3223" t="s">
        <v>2336</v>
      </c>
      <c r="AI13" s="3848" t="str">
        <f>AF9</f>
        <v>AF</v>
      </c>
      <c r="AK13" s="3850" t="s">
        <v>2337</v>
      </c>
      <c r="AL13" s="3835" t="s">
        <v>2338</v>
      </c>
      <c r="AM13" s="3835"/>
      <c r="AN13" s="3223" t="s">
        <v>2336</v>
      </c>
      <c r="AO13" s="3225" t="str">
        <f>AL9</f>
        <v>AL</v>
      </c>
      <c r="AP13" s="4035" t="s">
        <v>2339</v>
      </c>
      <c r="AQ13" s="4035"/>
    </row>
    <row r="14" spans="2:43" ht="26.25">
      <c r="B14" s="3226" t="str">
        <f>IF(K14="","",UPPER(LEFT(H14,1))&amp;RIGHT(H14,LEN(H14)-1))</f>
        <v>Exemple équeuter, laver, cuire 100 Gr de haricots à l'anglaise les égoutter</v>
      </c>
      <c r="C14" s="3227" t="s">
        <v>2340</v>
      </c>
      <c r="D14" s="3228" t="s">
        <v>2341</v>
      </c>
      <c r="E14" s="3851" t="str">
        <f t="shared" ref="E14:E36" si="0">SUBSTITUTE(K14,E$9,"")</f>
        <v>exemple /  équeuter, laver,      cuire 300g de haricots   ...  à l'anglaise les égoutter</v>
      </c>
      <c r="F14" s="3229" t="str">
        <f t="shared" ref="F14:G36" si="1">SUBSTITUTE(E14,F$9,"")</f>
        <v>exemple /  équeuter, laver,      cuire 300g de haricots     à l'anglaise les égoutter</v>
      </c>
      <c r="G14" s="3229" t="str">
        <f t="shared" si="1"/>
        <v>exemple   équeuter, laver,      cuire 300g de haricots     à l'anglaise les égoutter</v>
      </c>
      <c r="H14" s="3230" t="str">
        <f t="shared" ref="H14:H36" si="2">TRIM(I14)</f>
        <v>exemple équeuter, laver, cuire 100 Gr de haricots à l'anglaise les égoutter</v>
      </c>
      <c r="I14" s="3852" t="str">
        <f t="shared" ref="I14:I36" si="3">SUBSTITUTE(G14,C14,D14)</f>
        <v>exemple   équeuter, laver,      cuire 100 Gr de haricots     à l'anglaise les égoutter</v>
      </c>
      <c r="J14" s="3837" t="s">
        <v>240</v>
      </c>
      <c r="K14" s="3231" t="s">
        <v>2342</v>
      </c>
      <c r="L14" s="3232"/>
      <c r="M14" s="3233">
        <f>LEN(K14)</f>
        <v>89</v>
      </c>
      <c r="N14" s="3234" t="str">
        <f>IF(ISBLANK(K14),"","Caractères")</f>
        <v>Caractères</v>
      </c>
      <c r="O14" s="3235">
        <f t="shared" ref="O14:O36" si="4">LEN(B14)</f>
        <v>75</v>
      </c>
      <c r="P14" s="3236" t="str">
        <f>IF(ISBLANK(K14),"","Caractères")</f>
        <v>Caractères</v>
      </c>
      <c r="Q14" s="3237">
        <v>50</v>
      </c>
      <c r="R14" s="3238" t="str">
        <f>IF(ISBLANK(K14),"",IF(O14&gt;Q14,(O14-Q14&amp;" caractères de trop."),"Ok moins de "&amp;Q14))</f>
        <v>25 caractères de trop.</v>
      </c>
      <c r="S14" s="3239" t="str">
        <f>IF(ISBLANK(K14),"",IF(O14=Q14,"Ok",IF(O14&lt;Q14,"Ok","répartissez votre texte sur")))</f>
        <v>répartissez votre texte sur</v>
      </c>
      <c r="T14" s="3853">
        <f>IF(ISBLANK(K14),"",IF(O14&gt;Q14,INT(O14/Q14+1),"OK "))</f>
        <v>2</v>
      </c>
      <c r="V14" s="3854" t="str">
        <f t="shared" ref="V14:V36" si="5">IF(ISBLANK(K14),"",MID(B14,1,W14-LEN(RIGHT(MID(B14,1,W14),LEN(MID(B14,1,W14))-SEARCH("§",SUBSTITUTE(B14," ","§",LEN(MID(B14,1,W14))-LEN(SUBSTITUTE(MID(B14,1,W14)," ",""))))))))</f>
        <v xml:space="preserve">Exemple équeuter, laver, cuire 100 Gr de haricots </v>
      </c>
      <c r="W14" s="3240">
        <v>50</v>
      </c>
      <c r="X14" s="3241">
        <f>LEN(V14)</f>
        <v>50</v>
      </c>
      <c r="Y14" s="3855" t="str">
        <f>IF(ISBLANK(K14),"","Caractères")</f>
        <v>Caractères</v>
      </c>
      <c r="AA14" s="3854" t="str" cm="1">
        <f t="array" aca="1" ref="AA14" ca="1">IF(ISBLANK(K14),"",LEFT(B14,MAX(IF(ISERROR(SEARCH(" ",LEFT(B14,AB14),ROW(OFFSET(INDIRECT("v14"),,,LEN(B14))))),0,SEARCH(" ",LEFT(B14,AB14),ROW(OFFSET(INDIRECT("v14"),,,LEN(B14))))))))</f>
        <v xml:space="preserve">Exemple équeuter, laver, cuire 100 Gr de haricots </v>
      </c>
      <c r="AB14" s="3240">
        <v>50</v>
      </c>
      <c r="AC14" s="3241">
        <f ca="1">LEN(AA14)</f>
        <v>50</v>
      </c>
      <c r="AD14" s="3855" t="str">
        <f>IF(ISBLANK(K14),"","Caractères")</f>
        <v>Caractères</v>
      </c>
      <c r="AF14" s="3854" t="str" cm="1">
        <f t="array" aca="1" ref="AF14" ca="1">IF(ISBLANK(K14),"",LEFT(B14,MIN(AG14,SUMPRODUCT(MAX((MID(B14,ROW(INDIRECT("1:"&amp;AG14)),1)=" ")*(ROW(INDIRECT("1:"&amp;AG14))))))))</f>
        <v xml:space="preserve">Exemple équeuter, laver, cuire 100 Gr de haricots </v>
      </c>
      <c r="AG14" s="3242">
        <v>50</v>
      </c>
      <c r="AH14" s="3241">
        <f ca="1">LEN(AF14)</f>
        <v>50</v>
      </c>
      <c r="AI14" s="3855" t="str">
        <f>IF(ISBLANK(K14),"","Caractères")</f>
        <v>Caractères</v>
      </c>
      <c r="AK14" s="3856" t="s">
        <v>2343</v>
      </c>
      <c r="AL14" s="3191" t="str">
        <f>"-"&amp;LEFT(B14,AM14)</f>
        <v xml:space="preserve">-Exemple équeuter, laver, cuire 100 Gr de haricots </v>
      </c>
      <c r="AM14" s="3242">
        <v>50</v>
      </c>
      <c r="AN14" s="3241">
        <f>LEN(AL14)</f>
        <v>51</v>
      </c>
      <c r="AO14" s="3243" t="str">
        <f t="shared" ref="AO14:AO20" si="6">IF(ISBLANK(K14),"","Caractères")</f>
        <v>Caractères</v>
      </c>
      <c r="AP14" s="3244">
        <f>LEN(K14)</f>
        <v>89</v>
      </c>
      <c r="AQ14" s="3855" t="str">
        <f>IF(ISBLANK(K14),"","Caractères")</f>
        <v>Caractères</v>
      </c>
    </row>
    <row r="15" spans="2:43" ht="26.25">
      <c r="B15" s="3226" t="str">
        <f t="shared" ref="B15:B36" si="7">IF(H15="","",UPPER(LEFT(H15,1))&amp;RIGHT(H15,LEN(H15)-1))</f>
        <v/>
      </c>
      <c r="C15" s="3227"/>
      <c r="D15" s="3228"/>
      <c r="E15" s="3851" t="str">
        <f t="shared" si="0"/>
        <v/>
      </c>
      <c r="F15" s="3229" t="str">
        <f t="shared" si="1"/>
        <v/>
      </c>
      <c r="G15" s="3229" t="str">
        <f t="shared" si="1"/>
        <v/>
      </c>
      <c r="H15" s="3230" t="str">
        <f t="shared" si="2"/>
        <v/>
      </c>
      <c r="I15" s="3852" t="str">
        <f t="shared" si="3"/>
        <v/>
      </c>
      <c r="J15" s="3837" t="s">
        <v>240</v>
      </c>
      <c r="K15" s="3231"/>
      <c r="L15" s="3232"/>
      <c r="M15" s="3233">
        <f t="shared" ref="M15" si="8">LEN(K15)</f>
        <v>0</v>
      </c>
      <c r="N15" s="3234" t="str">
        <f t="shared" ref="N15:N36" si="9">IF(ISBLANK(K15),"","Caractères")</f>
        <v/>
      </c>
      <c r="O15" s="3235">
        <f t="shared" si="4"/>
        <v>0</v>
      </c>
      <c r="P15" s="3236" t="str">
        <f>IF(ISBLANK(K15),"","Caractères")</f>
        <v/>
      </c>
      <c r="Q15" s="3237"/>
      <c r="R15" s="3238" t="str">
        <f>IF(ISBLANK(K15),"",IF(O15&gt;Q15,(O15-Q15&amp;" caractères de trop."),"Ok moins de "&amp;Q15))</f>
        <v/>
      </c>
      <c r="S15" s="3239" t="str">
        <f>IF(ISBLANK(K15),"",IF(O15=Q15,"Ok",IF(O15&lt;Q15,"Ok","répartissez votre texte sur")))</f>
        <v/>
      </c>
      <c r="T15" s="3853" t="str">
        <f>IF(ISBLANK(K15),"",IF(O15&gt;Q15,INT(O15/Q15+1),"OK "))</f>
        <v/>
      </c>
      <c r="V15" s="3854" t="str">
        <f t="shared" si="5"/>
        <v/>
      </c>
      <c r="W15" s="3242">
        <v>50</v>
      </c>
      <c r="X15" s="3241">
        <f t="shared" ref="X15:X36" si="10">LEN(V15)</f>
        <v>0</v>
      </c>
      <c r="Y15" s="3855" t="str">
        <f t="shared" ref="Y15:Y36" si="11">IF(ISBLANK(K15),"","Caractères")</f>
        <v/>
      </c>
      <c r="AA15" s="3854" t="str" cm="1">
        <f t="array" aca="1" ref="AA15" ca="1">IF(ISBLANK(K15),"",LEFT(B15,MAX(IF(ISERROR(SEARCH(" ",LEFT(B15,AB15),ROW(OFFSET(INDIRECT("v14"),,,LEN(B15))))),0,SEARCH(" ",LEFT(B15,AB15),ROW(OFFSET(INDIRECT("v14"),,,LEN(B15))))))))</f>
        <v/>
      </c>
      <c r="AB15" s="3242">
        <v>50</v>
      </c>
      <c r="AC15" s="3241">
        <f t="shared" ref="AC15:AC36" ca="1" si="12">LEN(AA15)</f>
        <v>0</v>
      </c>
      <c r="AD15" s="3855" t="str">
        <f t="shared" ref="AD15:AD36" si="13">IF(ISBLANK(K15),"","Caractères")</f>
        <v/>
      </c>
      <c r="AF15" s="3854" t="str" cm="1">
        <f t="array" aca="1" ref="AF15" ca="1">IF(ISBLANK(K15),"",LEFT(B15,MIN(AG15,SUMPRODUCT(MAX((MID(B15,ROW(INDIRECT("1:"&amp;AG15)),1)=" ")*(ROW(INDIRECT("1:"&amp;AG15))))))))</f>
        <v/>
      </c>
      <c r="AG15" s="3242">
        <v>19</v>
      </c>
      <c r="AH15" s="3241">
        <f t="shared" ref="AH15:AH36" ca="1" si="14">LEN(AF15)</f>
        <v>0</v>
      </c>
      <c r="AI15" s="3855" t="str">
        <f t="shared" ref="AI15:AI36" si="15">IF(ISBLANK(K15),"","Caractères")</f>
        <v/>
      </c>
      <c r="AK15" s="3857"/>
      <c r="AL15" s="1903"/>
      <c r="AM15" s="3242"/>
      <c r="AN15" s="3241">
        <f t="shared" ref="AN15:AN20" si="16">LEN(AL15)</f>
        <v>0</v>
      </c>
      <c r="AO15" s="3243" t="str">
        <f t="shared" si="6"/>
        <v/>
      </c>
      <c r="AP15" s="3244">
        <f>LEN(K15)</f>
        <v>0</v>
      </c>
      <c r="AQ15" s="3855" t="str">
        <f>IF(ISBLANK(K15),"","Caractères")</f>
        <v/>
      </c>
    </row>
    <row r="16" spans="2:43" ht="26.25">
      <c r="B16" s="3226" t="str">
        <f t="shared" si="7"/>
        <v>Laver, parer les aubergines, les couper en 2 et en six dans la longueur</v>
      </c>
      <c r="C16" s="3227" t="s">
        <v>2344</v>
      </c>
      <c r="D16" s="3228" t="s">
        <v>2345</v>
      </c>
      <c r="E16" s="3851" t="str">
        <f t="shared" si="0"/>
        <v>... laver, parer les aubergines,    les couper en quatre dans la longueur /</v>
      </c>
      <c r="F16" s="3229" t="str">
        <f t="shared" si="1"/>
        <v xml:space="preserve"> laver, parer les aubergines,    les couper en quatre dans la longueur /</v>
      </c>
      <c r="G16" s="3229" t="str">
        <f t="shared" si="1"/>
        <v xml:space="preserve"> laver, parer les aubergines,    les couper en quatre dans la longueur </v>
      </c>
      <c r="H16" s="3230" t="str">
        <f t="shared" si="2"/>
        <v>laver, parer les aubergines, les couper en 2 et en six dans la longueur</v>
      </c>
      <c r="I16" s="3852" t="str">
        <f t="shared" si="3"/>
        <v xml:space="preserve"> laver, parer les aubergines,    les couper en 2 et en six dans la longueur </v>
      </c>
      <c r="J16" s="3837" t="s">
        <v>240</v>
      </c>
      <c r="K16" s="3231" t="s">
        <v>2346</v>
      </c>
      <c r="L16" s="3232"/>
      <c r="M16" s="3233">
        <f>LEN(K16)</f>
        <v>75</v>
      </c>
      <c r="N16" s="3234" t="str">
        <f t="shared" si="9"/>
        <v>Caractères</v>
      </c>
      <c r="O16" s="3235">
        <f t="shared" si="4"/>
        <v>71</v>
      </c>
      <c r="P16" s="3236" t="str">
        <f t="shared" ref="P16:P36" si="17">IF(ISBLANK(K16),"","Caractères")</f>
        <v>Caractères</v>
      </c>
      <c r="Q16" s="3237">
        <v>40</v>
      </c>
      <c r="R16" s="3238" t="str">
        <f t="shared" ref="R16:R36" si="18">IF(ISBLANK(K16),"",IF(O16&gt;Q16,(O16-Q16&amp;" caractères de trop."),"Ok moins de "&amp;Q16))</f>
        <v>31 caractères de trop.</v>
      </c>
      <c r="S16" s="3239" t="str">
        <f t="shared" ref="S16:S36" si="19">IF(ISBLANK(K16),"",IF(O16=Q16,"Ok",IF(O16&lt;Q16,"Ok","répartissez votre texte sur")))</f>
        <v>répartissez votre texte sur</v>
      </c>
      <c r="T16" s="3853">
        <f t="shared" ref="T16:T36" si="20">IF(ISBLANK(K16),"",IF(O16&gt;Q16,INT(O16/Q16+1),"OK "))</f>
        <v>2</v>
      </c>
      <c r="V16" s="3854" t="str">
        <f t="shared" si="5"/>
        <v xml:space="preserve">Laver, parer les aubergines, les couper en 2 et </v>
      </c>
      <c r="W16" s="3242">
        <v>50</v>
      </c>
      <c r="X16" s="3241">
        <f t="shared" si="10"/>
        <v>48</v>
      </c>
      <c r="Y16" s="3855" t="str">
        <f t="shared" si="11"/>
        <v>Caractères</v>
      </c>
      <c r="AA16" s="3854" t="str" cm="1">
        <f t="array" aca="1" ref="AA16" ca="1">IF(ISBLANK(K16),"",LEFT(B16,MAX(IF(ISERROR(SEARCH(" ",LEFT(B16,AB16),ROW(OFFSET(INDIRECT("v14"),,,LEN(B16))))),0,SEARCH(" ",LEFT(B16,AB16),ROW(OFFSET(INDIRECT("v14"),,,LEN(B16))))))))</f>
        <v xml:space="preserve">Laver, parer les aubergines, les couper en 2 et </v>
      </c>
      <c r="AB16" s="3242">
        <v>50</v>
      </c>
      <c r="AC16" s="3241">
        <f t="shared" ca="1" si="12"/>
        <v>48</v>
      </c>
      <c r="AD16" s="3855" t="str">
        <f t="shared" si="13"/>
        <v>Caractères</v>
      </c>
      <c r="AF16" s="3854" t="str" cm="1">
        <f t="array" aca="1" ref="AF16" ca="1">IF(ISBLANK(K16),"",LEFT(B16,MIN(AG16,SUMPRODUCT(MAX((MID(B16,ROW(INDIRECT("1:"&amp;AG16)),1)=" ")*(ROW(INDIRECT("1:"&amp;AG16))))))))</f>
        <v xml:space="preserve">Laver, parer les </v>
      </c>
      <c r="AG16" s="3242">
        <v>20</v>
      </c>
      <c r="AH16" s="3241">
        <f t="shared" ca="1" si="14"/>
        <v>17</v>
      </c>
      <c r="AI16" s="3855" t="str">
        <f t="shared" si="15"/>
        <v>Caractères</v>
      </c>
      <c r="AK16" s="3856" t="s">
        <v>2347</v>
      </c>
      <c r="AL16" s="3191" t="str">
        <f>"-"&amp;MID(B16,17,15)</f>
        <v>- aubergines, le</v>
      </c>
      <c r="AM16" s="3242"/>
      <c r="AN16" s="3241">
        <f t="shared" si="16"/>
        <v>16</v>
      </c>
      <c r="AO16" s="3243" t="str">
        <f t="shared" si="6"/>
        <v>Caractères</v>
      </c>
      <c r="AP16" s="3244">
        <f>LEN(K16)</f>
        <v>75</v>
      </c>
      <c r="AQ16" s="3855" t="str">
        <f>IF(ISBLANK(K16),"","Caractères")</f>
        <v>Caractères</v>
      </c>
    </row>
    <row r="17" spans="2:43" ht="26.25">
      <c r="B17" s="3226" t="str">
        <f t="shared" si="7"/>
        <v/>
      </c>
      <c r="C17" s="3227"/>
      <c r="D17" s="3228"/>
      <c r="E17" s="3851" t="str">
        <f t="shared" si="0"/>
        <v/>
      </c>
      <c r="F17" s="3229" t="str">
        <f t="shared" si="1"/>
        <v/>
      </c>
      <c r="G17" s="3229" t="str">
        <f t="shared" si="1"/>
        <v/>
      </c>
      <c r="H17" s="3230" t="str">
        <f t="shared" si="2"/>
        <v/>
      </c>
      <c r="I17" s="3852" t="str">
        <f t="shared" si="3"/>
        <v/>
      </c>
      <c r="J17" s="3837" t="s">
        <v>240</v>
      </c>
      <c r="K17" s="3231"/>
      <c r="L17" s="3232"/>
      <c r="M17" s="3233">
        <f t="shared" ref="M17:M36" si="21">LEN(K17)</f>
        <v>0</v>
      </c>
      <c r="N17" s="3234" t="str">
        <f t="shared" si="9"/>
        <v/>
      </c>
      <c r="O17" s="3235">
        <f t="shared" si="4"/>
        <v>0</v>
      </c>
      <c r="P17" s="3236" t="str">
        <f t="shared" si="17"/>
        <v/>
      </c>
      <c r="Q17" s="3237"/>
      <c r="R17" s="3238" t="str">
        <f t="shared" si="18"/>
        <v/>
      </c>
      <c r="S17" s="3239" t="str">
        <f t="shared" si="19"/>
        <v/>
      </c>
      <c r="T17" s="3853" t="str">
        <f t="shared" si="20"/>
        <v/>
      </c>
      <c r="V17" s="3854" t="str">
        <f t="shared" si="5"/>
        <v/>
      </c>
      <c r="W17" s="3242">
        <v>50</v>
      </c>
      <c r="X17" s="3241">
        <f t="shared" si="10"/>
        <v>0</v>
      </c>
      <c r="Y17" s="3855" t="str">
        <f t="shared" si="11"/>
        <v/>
      </c>
      <c r="AA17" s="3854" t="str" cm="1">
        <f t="array" aca="1" ref="AA17" ca="1">IF(ISBLANK(K17),"",LEFT(B17,MAX(IF(ISERROR(SEARCH(" ",LEFT(B17,AB17),ROW(OFFSET(INDIRECT("v14"),,,LEN(B17))))),0,SEARCH(" ",LEFT(B17,AB17),ROW(OFFSET(INDIRECT("v14"),,,LEN(B17))))))))</f>
        <v/>
      </c>
      <c r="AB17" s="3242">
        <v>50</v>
      </c>
      <c r="AC17" s="3241">
        <f t="shared" ca="1" si="12"/>
        <v>0</v>
      </c>
      <c r="AD17" s="3855" t="str">
        <f t="shared" si="13"/>
        <v/>
      </c>
      <c r="AF17" s="3854" t="str" cm="1">
        <f t="array" aca="1" ref="AF17" ca="1">IF(ISBLANK(K17),"",LEFT(B17,MIN(AG17,SUMPRODUCT(MAX((MID(B17,ROW(INDIRECT("1:"&amp;AG17)),1)=" ")*(ROW(INDIRECT("1:"&amp;AG17))))))))</f>
        <v/>
      </c>
      <c r="AG17" s="3242">
        <v>21</v>
      </c>
      <c r="AH17" s="3241">
        <f t="shared" ca="1" si="14"/>
        <v>0</v>
      </c>
      <c r="AI17" s="3855" t="str">
        <f t="shared" si="15"/>
        <v/>
      </c>
      <c r="AK17" s="3857"/>
      <c r="AM17" s="3242"/>
      <c r="AN17" s="3241">
        <f t="shared" si="16"/>
        <v>0</v>
      </c>
      <c r="AO17" s="3243" t="str">
        <f t="shared" si="6"/>
        <v/>
      </c>
      <c r="AP17" s="3244">
        <f>LEN(K17)</f>
        <v>0</v>
      </c>
      <c r="AQ17" s="3855" t="str">
        <f>IF(ISBLANK(K17),"","Caractères")</f>
        <v/>
      </c>
    </row>
    <row r="18" spans="2:43" ht="26.25">
      <c r="B18" s="3226" t="str">
        <f t="shared" si="7"/>
        <v>Cuire les fèves à l'anglaise les égoutter EXEMPLE équeuter, laver, cuire les fèves à l'anglaise les égoutter EXEMPLE équeuter, laver, cuire les fèves à l'anglaise les égoutterEXEMPLE équeuter, laver, cuire les fèves à l'anglaise les égoutter</v>
      </c>
      <c r="C18" s="3227" t="s">
        <v>2348</v>
      </c>
      <c r="D18" s="3228" t="s">
        <v>2349</v>
      </c>
      <c r="E18" s="3851" t="str">
        <f t="shared" si="0"/>
        <v xml:space="preserve">      cuire les haricots   ...  à l'anglaise les égoutter EXEMPLE /  équeuter, laver,      cuire les haricots   ...  à l'anglaise les égoutter EXEMPLE /  équeuter, laver,                    cuire les haricots   ...  à l'anglaise les égoutterEXEMPLE /  équeuter, laver,      cuire les haricots   ...  à l'anglaise les égoutter</v>
      </c>
      <c r="F18" s="3229" t="str">
        <f t="shared" si="1"/>
        <v xml:space="preserve">      cuire les haricots     à l'anglaise les égoutter EXEMPLE /  équeuter, laver,      cuire les haricots     à l'anglaise les égoutter EXEMPLE /  équeuter, laver,                    cuire les haricots     à l'anglaise les égoutterEXEMPLE /  équeuter, laver,      cuire les haricots     à l'anglaise les égoutter</v>
      </c>
      <c r="G18" s="3229" t="str">
        <f t="shared" si="1"/>
        <v xml:space="preserve">      cuire les haricots     à l'anglaise les égoutter EXEMPLE   équeuter, laver,      cuire les haricots     à l'anglaise les égoutter EXEMPLE   équeuter, laver,                    cuire les haricots     à l'anglaise les égoutterEXEMPLE   équeuter, laver,      cuire les haricots     à l'anglaise les égoutter</v>
      </c>
      <c r="H18" s="3230" t="str">
        <f t="shared" si="2"/>
        <v>cuire les fèves à l'anglaise les égoutter EXEMPLE équeuter, laver, cuire les fèves à l'anglaise les égoutter EXEMPLE équeuter, laver, cuire les fèves à l'anglaise les égoutterEXEMPLE équeuter, laver, cuire les fèves à l'anglaise les égoutter</v>
      </c>
      <c r="I18" s="3852" t="str">
        <f t="shared" si="3"/>
        <v xml:space="preserve">      cuire les fèves     à l'anglaise les égoutter EXEMPLE   équeuter, laver,      cuire les fèves     à l'anglaise les égoutter EXEMPLE   équeuter, laver,                    cuire les fèves     à l'anglaise les égoutterEXEMPLE   équeuter, laver,      cuire les fèves     à l'anglaise les égoutter</v>
      </c>
      <c r="J18" s="3837" t="s">
        <v>240</v>
      </c>
      <c r="K18" s="3231" t="s">
        <v>2350</v>
      </c>
      <c r="L18" s="3232"/>
      <c r="M18" s="3233">
        <f t="shared" si="21"/>
        <v>328</v>
      </c>
      <c r="N18" s="3234" t="str">
        <f t="shared" si="9"/>
        <v>Caractères</v>
      </c>
      <c r="O18" s="3235">
        <f t="shared" si="4"/>
        <v>241</v>
      </c>
      <c r="P18" s="3236" t="str">
        <f t="shared" si="17"/>
        <v>Caractères</v>
      </c>
      <c r="Q18" s="3237">
        <v>113</v>
      </c>
      <c r="R18" s="3238" t="str">
        <f t="shared" si="18"/>
        <v>128 caractères de trop.</v>
      </c>
      <c r="S18" s="3239" t="str">
        <f t="shared" si="19"/>
        <v>répartissez votre texte sur</v>
      </c>
      <c r="T18" s="3853">
        <f t="shared" si="20"/>
        <v>3</v>
      </c>
      <c r="V18" s="3854" t="str">
        <f t="shared" si="5"/>
        <v xml:space="preserve">Cuire les fèves à l'anglaise les égoutter EXEMPLE </v>
      </c>
      <c r="W18" s="3242">
        <v>50</v>
      </c>
      <c r="X18" s="3241">
        <f t="shared" si="10"/>
        <v>50</v>
      </c>
      <c r="Y18" s="3855" t="str">
        <f t="shared" si="11"/>
        <v>Caractères</v>
      </c>
      <c r="AA18" s="3854" t="str" cm="1">
        <f t="array" aca="1" ref="AA18" ca="1">IF(ISBLANK(K18),"",LEFT(B18,MAX(IF(ISERROR(SEARCH(" ",LEFT(B18,AB18),ROW(OFFSET(INDIRECT("v14"),,,LEN(B18))))),0,SEARCH(" ",LEFT(B18,AB18),ROW(OFFSET(INDIRECT("v14"),,,LEN(B18))))))))</f>
        <v xml:space="preserve">Cuire les fèves à l'anglaise les égoutter EXEMPLE </v>
      </c>
      <c r="AB18" s="3242">
        <v>50</v>
      </c>
      <c r="AC18" s="3241">
        <f t="shared" ca="1" si="12"/>
        <v>50</v>
      </c>
      <c r="AD18" s="3855" t="str">
        <f t="shared" si="13"/>
        <v>Caractères</v>
      </c>
      <c r="AF18" s="3854" t="str" cm="1">
        <f t="array" aca="1" ref="AF18" ca="1">IF(ISBLANK(K18),"",LEFT(B18,MIN(AG18,SUMPRODUCT(MAX((MID(B18,ROW(INDIRECT("1:"&amp;AG18)),1)=" ")*(ROW(INDIRECT("1:"&amp;AG18))))))))</f>
        <v xml:space="preserve">Cuire les fèves à </v>
      </c>
      <c r="AG18" s="3242">
        <v>22</v>
      </c>
      <c r="AH18" s="3241">
        <f t="shared" ca="1" si="14"/>
        <v>18</v>
      </c>
      <c r="AI18" s="3855" t="str">
        <f t="shared" si="15"/>
        <v>Caractères</v>
      </c>
      <c r="AK18" s="3856" t="s">
        <v>2351</v>
      </c>
      <c r="AL18" s="3245" t="str">
        <f>RIGHT(B18,LEN(B18)-AM18)</f>
        <v>fèves à l'anglaise les égoutter</v>
      </c>
      <c r="AM18" s="3242">
        <v>210</v>
      </c>
      <c r="AN18" s="3241">
        <f t="shared" si="16"/>
        <v>31</v>
      </c>
      <c r="AO18" s="3243" t="str">
        <f t="shared" si="6"/>
        <v>Caractères</v>
      </c>
      <c r="AP18" s="3244">
        <f>LEN(K18)</f>
        <v>328</v>
      </c>
      <c r="AQ18" s="3855" t="str">
        <f>IF(ISBLANK(K18),"","Caractères")</f>
        <v>Caractères</v>
      </c>
    </row>
    <row r="19" spans="2:43" ht="26.25">
      <c r="B19" s="3226" t="str">
        <f t="shared" si="7"/>
        <v/>
      </c>
      <c r="C19" s="3227"/>
      <c r="D19" s="3228"/>
      <c r="E19" s="3851" t="str">
        <f t="shared" si="0"/>
        <v/>
      </c>
      <c r="F19" s="3229" t="str">
        <f t="shared" si="1"/>
        <v/>
      </c>
      <c r="G19" s="3229" t="str">
        <f t="shared" si="1"/>
        <v/>
      </c>
      <c r="H19" s="3230" t="str">
        <f t="shared" si="2"/>
        <v/>
      </c>
      <c r="I19" s="3852" t="str">
        <f t="shared" si="3"/>
        <v/>
      </c>
      <c r="J19" s="3837" t="s">
        <v>240</v>
      </c>
      <c r="K19" s="3231"/>
      <c r="L19" s="3232"/>
      <c r="M19" s="3233">
        <f t="shared" si="21"/>
        <v>0</v>
      </c>
      <c r="N19" s="3234" t="str">
        <f t="shared" si="9"/>
        <v/>
      </c>
      <c r="O19" s="3235">
        <f t="shared" si="4"/>
        <v>0</v>
      </c>
      <c r="P19" s="3236" t="str">
        <f t="shared" si="17"/>
        <v/>
      </c>
      <c r="Q19" s="3237"/>
      <c r="R19" s="3238" t="str">
        <f t="shared" si="18"/>
        <v/>
      </c>
      <c r="S19" s="3239" t="str">
        <f t="shared" si="19"/>
        <v/>
      </c>
      <c r="T19" s="3853" t="str">
        <f t="shared" si="20"/>
        <v/>
      </c>
      <c r="V19" s="3854" t="str">
        <f t="shared" si="5"/>
        <v/>
      </c>
      <c r="W19" s="3242">
        <v>50</v>
      </c>
      <c r="X19" s="3241">
        <f t="shared" si="10"/>
        <v>0</v>
      </c>
      <c r="Y19" s="3855" t="str">
        <f t="shared" si="11"/>
        <v/>
      </c>
      <c r="AA19" s="3854" t="str" cm="1">
        <f t="array" aca="1" ref="AA19" ca="1">IF(ISBLANK(K19),"",LEFT(B19,MAX(IF(ISERROR(SEARCH(" ",LEFT(B19,AB19),ROW(OFFSET(INDIRECT("v14"),,,LEN(B19))))),0,SEARCH(" ",LEFT(B19,AB19),ROW(OFFSET(INDIRECT("v14"),,,LEN(B19))))))))</f>
        <v/>
      </c>
      <c r="AB19" s="3242">
        <v>50</v>
      </c>
      <c r="AC19" s="3241">
        <f t="shared" ca="1" si="12"/>
        <v>0</v>
      </c>
      <c r="AD19" s="3855" t="str">
        <f t="shared" si="13"/>
        <v/>
      </c>
      <c r="AF19" s="3854" t="str" cm="1">
        <f t="array" aca="1" ref="AF19" ca="1">IF(ISBLANK(K19),"",LEFT(B19,MIN(AG19,SUMPRODUCT(MAX((MID(B19,ROW(INDIRECT("1:"&amp;AG19)),1)=" ")*(ROW(INDIRECT("1:"&amp;AG19))))))))</f>
        <v/>
      </c>
      <c r="AG19" s="3242">
        <v>23</v>
      </c>
      <c r="AH19" s="3241">
        <f t="shared" ca="1" si="14"/>
        <v>0</v>
      </c>
      <c r="AI19" s="3855" t="str">
        <f t="shared" si="15"/>
        <v/>
      </c>
      <c r="AK19" s="3858"/>
      <c r="AL19" s="3194"/>
      <c r="AM19" s="3237"/>
      <c r="AN19" s="3246">
        <f t="shared" si="16"/>
        <v>0</v>
      </c>
      <c r="AO19" s="3247" t="str">
        <f t="shared" si="6"/>
        <v/>
      </c>
      <c r="AP19" s="3214"/>
      <c r="AQ19" s="3214"/>
    </row>
    <row r="20" spans="2:43" ht="26.25">
      <c r="B20" s="3226" t="str">
        <f t="shared" si="7"/>
        <v>Lait</v>
      </c>
      <c r="C20" s="3227" t="s">
        <v>2352</v>
      </c>
      <c r="D20" s="3228"/>
      <c r="E20" s="3851" t="str">
        <f t="shared" si="0"/>
        <v>1. litre de lait</v>
      </c>
      <c r="F20" s="3229" t="str">
        <f t="shared" si="1"/>
        <v>1. litre de lait</v>
      </c>
      <c r="G20" s="3229" t="str">
        <f t="shared" si="1"/>
        <v>1. litre de lait</v>
      </c>
      <c r="H20" s="3230" t="str">
        <f t="shared" si="2"/>
        <v>lait</v>
      </c>
      <c r="I20" s="3852" t="str">
        <f t="shared" si="3"/>
        <v xml:space="preserve"> lait</v>
      </c>
      <c r="J20" s="3837" t="s">
        <v>240</v>
      </c>
      <c r="K20" s="3231" t="s">
        <v>2353</v>
      </c>
      <c r="L20" s="3232"/>
      <c r="M20" s="3233">
        <f t="shared" si="21"/>
        <v>16</v>
      </c>
      <c r="N20" s="3234" t="str">
        <f t="shared" si="9"/>
        <v>Caractères</v>
      </c>
      <c r="O20" s="3235">
        <f t="shared" si="4"/>
        <v>4</v>
      </c>
      <c r="P20" s="3236" t="str">
        <f t="shared" si="17"/>
        <v>Caractères</v>
      </c>
      <c r="Q20" s="3237">
        <v>255</v>
      </c>
      <c r="R20" s="3238" t="str">
        <f t="shared" si="18"/>
        <v>Ok moins de 255</v>
      </c>
      <c r="S20" s="3239" t="str">
        <f t="shared" si="19"/>
        <v>Ok</v>
      </c>
      <c r="T20" s="3853" t="str">
        <f t="shared" si="20"/>
        <v xml:space="preserve">OK </v>
      </c>
      <c r="V20" s="3854" t="e">
        <f t="shared" si="5"/>
        <v>#VALUE!</v>
      </c>
      <c r="W20" s="3242">
        <v>50</v>
      </c>
      <c r="X20" s="3241" t="e">
        <f t="shared" si="10"/>
        <v>#VALUE!</v>
      </c>
      <c r="Y20" s="3855" t="str">
        <f t="shared" si="11"/>
        <v>Caractères</v>
      </c>
      <c r="AA20" s="3854" t="str" cm="1">
        <f t="array" aca="1" ref="AA20" ca="1">IF(ISBLANK(K20),"",LEFT(B20,MAX(IF(ISERROR(SEARCH(" ",LEFT(B20,AB20),ROW(OFFSET(INDIRECT("v14"),,,LEN(B20))))),0,SEARCH(" ",LEFT(B20,AB20),ROW(OFFSET(INDIRECT("v14"),,,LEN(B20))))))))</f>
        <v/>
      </c>
      <c r="AB20" s="3242">
        <v>50</v>
      </c>
      <c r="AC20" s="3241">
        <f t="shared" ca="1" si="12"/>
        <v>0</v>
      </c>
      <c r="AD20" s="3855" t="str">
        <f t="shared" si="13"/>
        <v>Caractères</v>
      </c>
      <c r="AF20" s="3854" t="str" cm="1">
        <f t="array" aca="1" ref="AF20" ca="1">IF(ISBLANK(K20),"",LEFT(B20,MIN(AG20,SUMPRODUCT(MAX((MID(B20,ROW(INDIRECT("1:"&amp;AG20)),1)=" ")*(ROW(INDIRECT("1:"&amp;AG20))))))))</f>
        <v/>
      </c>
      <c r="AG20" s="3242">
        <v>24</v>
      </c>
      <c r="AH20" s="3241">
        <f t="shared" ca="1" si="14"/>
        <v>0</v>
      </c>
      <c r="AI20" s="3855" t="str">
        <f t="shared" si="15"/>
        <v>Caractères</v>
      </c>
      <c r="AK20" s="3859" t="s">
        <v>2354</v>
      </c>
      <c r="AL20" s="3194"/>
      <c r="AM20" s="3237"/>
      <c r="AN20" s="3246">
        <f t="shared" si="16"/>
        <v>0</v>
      </c>
      <c r="AO20" s="3247" t="str">
        <f t="shared" si="6"/>
        <v>Caractères</v>
      </c>
      <c r="AP20" s="3214"/>
      <c r="AQ20" s="3214"/>
    </row>
    <row r="21" spans="2:43" ht="26.25">
      <c r="B21" s="3226" t="str">
        <f t="shared" si="7"/>
        <v>Pain sec (avec le moins de croute colorée possible)</v>
      </c>
      <c r="C21" s="3227" t="s">
        <v>2355</v>
      </c>
      <c r="D21" s="3228"/>
      <c r="E21" s="3851" t="str">
        <f t="shared" si="0"/>
        <v>0.500 kg de pain sec (avec le moins de croute colorée possible)</v>
      </c>
      <c r="F21" s="3229" t="str">
        <f t="shared" si="1"/>
        <v>0.500 kg de pain sec (avec le moins de croute colorée possible)</v>
      </c>
      <c r="G21" s="3229" t="str">
        <f t="shared" si="1"/>
        <v>0.500 kg de pain sec (avec le moins de croute colorée possible)</v>
      </c>
      <c r="H21" s="3230" t="str">
        <f t="shared" si="2"/>
        <v>pain sec (avec le moins de croute colorée possible)</v>
      </c>
      <c r="I21" s="3852" t="str">
        <f t="shared" si="3"/>
        <v xml:space="preserve"> pain sec (avec le moins de croute colorée possible)</v>
      </c>
      <c r="J21" s="3837" t="s">
        <v>240</v>
      </c>
      <c r="K21" s="3231" t="s">
        <v>2356</v>
      </c>
      <c r="L21" s="3232"/>
      <c r="M21" s="3233">
        <f t="shared" si="21"/>
        <v>63</v>
      </c>
      <c r="N21" s="3234" t="str">
        <f t="shared" si="9"/>
        <v>Caractères</v>
      </c>
      <c r="O21" s="3235">
        <f t="shared" si="4"/>
        <v>51</v>
      </c>
      <c r="P21" s="3236" t="str">
        <f t="shared" si="17"/>
        <v>Caractères</v>
      </c>
      <c r="Q21" s="3237">
        <v>255</v>
      </c>
      <c r="R21" s="3238" t="str">
        <f t="shared" si="18"/>
        <v>Ok moins de 255</v>
      </c>
      <c r="S21" s="3239" t="str">
        <f t="shared" si="19"/>
        <v>Ok</v>
      </c>
      <c r="T21" s="3853" t="str">
        <f t="shared" si="20"/>
        <v xml:space="preserve">OK </v>
      </c>
      <c r="V21" s="3854" t="str">
        <f t="shared" si="5"/>
        <v xml:space="preserve">Pain sec (avec le moins de croute colorée </v>
      </c>
      <c r="W21" s="3242">
        <v>50</v>
      </c>
      <c r="X21" s="3241">
        <f t="shared" si="10"/>
        <v>42</v>
      </c>
      <c r="Y21" s="3855" t="str">
        <f t="shared" si="11"/>
        <v>Caractères</v>
      </c>
      <c r="AA21" s="3854" t="str" cm="1">
        <f t="array" aca="1" ref="AA21" ca="1">IF(ISBLANK(K21),"",LEFT(B21,MAX(IF(ISERROR(SEARCH(" ",LEFT(B21,AB21),ROW(OFFSET(INDIRECT("v14"),,,LEN(B21))))),0,SEARCH(" ",LEFT(B21,AB21),ROW(OFFSET(INDIRECT("v14"),,,LEN(B21))))))))</f>
        <v xml:space="preserve">Pain sec (avec le moins de croute colorée </v>
      </c>
      <c r="AB21" s="3242">
        <v>50</v>
      </c>
      <c r="AC21" s="3241">
        <f t="shared" ca="1" si="12"/>
        <v>42</v>
      </c>
      <c r="AD21" s="3855" t="str">
        <f t="shared" si="13"/>
        <v>Caractères</v>
      </c>
      <c r="AF21" s="3854" t="str" cm="1">
        <f t="array" aca="1" ref="AF21" ca="1">IF(ISBLANK(K21),"",LEFT(B21,MIN(AG21,SUMPRODUCT(MAX((MID(B21,ROW(INDIRECT("1:"&amp;AG21)),1)=" ")*(ROW(INDIRECT("1:"&amp;AG21))))))))</f>
        <v xml:space="preserve">Pain sec (avec le moins </v>
      </c>
      <c r="AG21" s="3242">
        <v>25</v>
      </c>
      <c r="AH21" s="3241">
        <f t="shared" ca="1" si="14"/>
        <v>24</v>
      </c>
      <c r="AI21" s="3855" t="str">
        <f t="shared" si="15"/>
        <v>Caractères</v>
      </c>
      <c r="AK21" s="3860" t="s">
        <v>2357</v>
      </c>
      <c r="AL21" s="3194"/>
      <c r="AM21" s="3237"/>
      <c r="AN21" s="3246"/>
      <c r="AO21" s="3247"/>
      <c r="AP21" s="3214"/>
      <c r="AQ21" s="3214"/>
    </row>
    <row r="22" spans="2:43" ht="26.25">
      <c r="B22" s="3226" t="str">
        <f t="shared" si="7"/>
        <v>Œufs</v>
      </c>
      <c r="C22" s="3227">
        <v>2</v>
      </c>
      <c r="D22" s="3228"/>
      <c r="E22" s="3851" t="str">
        <f t="shared" si="0"/>
        <v>2 œufs</v>
      </c>
      <c r="F22" s="3229" t="str">
        <f t="shared" si="1"/>
        <v>2 œufs</v>
      </c>
      <c r="G22" s="3229" t="str">
        <f t="shared" si="1"/>
        <v>2 œufs</v>
      </c>
      <c r="H22" s="3230" t="str">
        <f t="shared" si="2"/>
        <v>œufs</v>
      </c>
      <c r="I22" s="3852" t="str">
        <f t="shared" si="3"/>
        <v xml:space="preserve"> œufs</v>
      </c>
      <c r="J22" s="3837" t="s">
        <v>240</v>
      </c>
      <c r="K22" s="3231" t="s">
        <v>2358</v>
      </c>
      <c r="L22" s="3232"/>
      <c r="M22" s="3233">
        <f t="shared" si="21"/>
        <v>6</v>
      </c>
      <c r="N22" s="3234" t="str">
        <f t="shared" si="9"/>
        <v>Caractères</v>
      </c>
      <c r="O22" s="3235">
        <f t="shared" si="4"/>
        <v>4</v>
      </c>
      <c r="P22" s="3236" t="str">
        <f t="shared" si="17"/>
        <v>Caractères</v>
      </c>
      <c r="Q22" s="3237">
        <v>255</v>
      </c>
      <c r="R22" s="3238" t="str">
        <f t="shared" si="18"/>
        <v>Ok moins de 255</v>
      </c>
      <c r="S22" s="3239" t="str">
        <f t="shared" si="19"/>
        <v>Ok</v>
      </c>
      <c r="T22" s="3853" t="str">
        <f t="shared" si="20"/>
        <v xml:space="preserve">OK </v>
      </c>
      <c r="V22" s="3854" t="e">
        <f t="shared" si="5"/>
        <v>#VALUE!</v>
      </c>
      <c r="W22" s="3242">
        <v>50</v>
      </c>
      <c r="X22" s="3241" t="e">
        <f t="shared" si="10"/>
        <v>#VALUE!</v>
      </c>
      <c r="Y22" s="3855" t="str">
        <f t="shared" si="11"/>
        <v>Caractères</v>
      </c>
      <c r="AA22" s="3854" t="str" cm="1">
        <f t="array" aca="1" ref="AA22" ca="1">IF(ISBLANK(K22),"",LEFT(B22,MAX(IF(ISERROR(SEARCH(" ",LEFT(B22,AB22),ROW(OFFSET(INDIRECT("v14"),,,LEN(B22))))),0,SEARCH(" ",LEFT(B22,AB22),ROW(OFFSET(INDIRECT("v14"),,,LEN(B22))))))))</f>
        <v/>
      </c>
      <c r="AB22" s="3242">
        <v>50</v>
      </c>
      <c r="AC22" s="3241">
        <f t="shared" ca="1" si="12"/>
        <v>0</v>
      </c>
      <c r="AD22" s="3855" t="str">
        <f t="shared" si="13"/>
        <v>Caractères</v>
      </c>
      <c r="AF22" s="3854" t="str" cm="1">
        <f t="array" aca="1" ref="AF22" ca="1">IF(ISBLANK(K22),"",LEFT(B22,MIN(AG22,SUMPRODUCT(MAX((MID(B22,ROW(INDIRECT("1:"&amp;AG22)),1)=" ")*(ROW(INDIRECT("1:"&amp;AG22))))))))</f>
        <v/>
      </c>
      <c r="AG22" s="3242">
        <v>26</v>
      </c>
      <c r="AH22" s="3241">
        <f t="shared" ca="1" si="14"/>
        <v>0</v>
      </c>
      <c r="AI22" s="3855" t="str">
        <f t="shared" si="15"/>
        <v>Caractères</v>
      </c>
      <c r="AK22" s="3860" t="s">
        <v>2359</v>
      </c>
      <c r="AL22" s="3194"/>
      <c r="AM22" s="3237"/>
      <c r="AN22" s="3246"/>
      <c r="AO22" s="3247"/>
      <c r="AP22" s="3214"/>
      <c r="AQ22" s="3214"/>
    </row>
    <row r="23" spans="2:43" ht="26.25">
      <c r="B23" s="3226" t="str">
        <f t="shared" si="7"/>
        <v>Noisette en poudre</v>
      </c>
      <c r="C23" s="3227" t="s">
        <v>2360</v>
      </c>
      <c r="D23" s="3228"/>
      <c r="E23" s="3851" t="str">
        <f t="shared" si="0"/>
        <v>100 g Noisette en poudre</v>
      </c>
      <c r="F23" s="3229" t="str">
        <f t="shared" si="1"/>
        <v>100 g Noisette en poudre</v>
      </c>
      <c r="G23" s="3229" t="str">
        <f t="shared" si="1"/>
        <v>100 g Noisette en poudre</v>
      </c>
      <c r="H23" s="3230" t="str">
        <f t="shared" si="2"/>
        <v>Noisette en poudre</v>
      </c>
      <c r="I23" s="3852" t="str">
        <f t="shared" si="3"/>
        <v>Noisette en poudre</v>
      </c>
      <c r="J23" s="3837" t="s">
        <v>240</v>
      </c>
      <c r="K23" s="3231" t="s">
        <v>2361</v>
      </c>
      <c r="L23" s="3232"/>
      <c r="M23" s="3233">
        <f t="shared" si="21"/>
        <v>24</v>
      </c>
      <c r="N23" s="3234" t="str">
        <f t="shared" si="9"/>
        <v>Caractères</v>
      </c>
      <c r="O23" s="3235">
        <f t="shared" si="4"/>
        <v>18</v>
      </c>
      <c r="P23" s="3236" t="str">
        <f t="shared" si="17"/>
        <v>Caractères</v>
      </c>
      <c r="Q23" s="3237">
        <v>255</v>
      </c>
      <c r="R23" s="3238" t="str">
        <f t="shared" si="18"/>
        <v>Ok moins de 255</v>
      </c>
      <c r="S23" s="3239" t="str">
        <f t="shared" si="19"/>
        <v>Ok</v>
      </c>
      <c r="T23" s="3853" t="str">
        <f t="shared" si="20"/>
        <v xml:space="preserve">OK </v>
      </c>
      <c r="V23" s="3854" t="str">
        <f t="shared" si="5"/>
        <v>Noisette en poudre</v>
      </c>
      <c r="W23" s="3242">
        <v>50</v>
      </c>
      <c r="X23" s="3241">
        <f t="shared" si="10"/>
        <v>18</v>
      </c>
      <c r="Y23" s="3855" t="str">
        <f t="shared" si="11"/>
        <v>Caractères</v>
      </c>
      <c r="AA23" s="3854" t="str" cm="1">
        <f t="array" aca="1" ref="AA23" ca="1">IF(ISBLANK(K23),"",LEFT(B23,MAX(IF(ISERROR(SEARCH(" ",LEFT(B23,AB23),ROW(OFFSET(INDIRECT("v14"),,,LEN(B23))))),0,SEARCH(" ",LEFT(B23,AB23),ROW(OFFSET(INDIRECT("v14"),,,LEN(B23))))))))</f>
        <v/>
      </c>
      <c r="AB23" s="3242">
        <v>50</v>
      </c>
      <c r="AC23" s="3241">
        <f t="shared" ca="1" si="12"/>
        <v>0</v>
      </c>
      <c r="AD23" s="3855" t="str">
        <f t="shared" si="13"/>
        <v>Caractères</v>
      </c>
      <c r="AF23" s="3854" t="str" cm="1">
        <f t="array" aca="1" ref="AF23" ca="1">IF(ISBLANK(K23),"",LEFT(B23,MIN(AG23,SUMPRODUCT(MAX((MID(B23,ROW(INDIRECT("1:"&amp;AG23)),1)=" ")*(ROW(INDIRECT("1:"&amp;AG23))))))))</f>
        <v xml:space="preserve">Noisette en </v>
      </c>
      <c r="AG23" s="3242">
        <v>27</v>
      </c>
      <c r="AH23" s="3241">
        <f t="shared" ca="1" si="14"/>
        <v>12</v>
      </c>
      <c r="AI23" s="3855" t="str">
        <f t="shared" si="15"/>
        <v>Caractères</v>
      </c>
      <c r="AK23" s="3860" t="s">
        <v>2362</v>
      </c>
      <c r="AL23" s="3194"/>
      <c r="AM23" s="3237"/>
      <c r="AN23" s="3246"/>
      <c r="AO23" s="3247"/>
      <c r="AP23" s="3214"/>
      <c r="AQ23" s="3214"/>
    </row>
    <row r="24" spans="2:43" ht="26.25">
      <c r="B24" s="3226" t="str">
        <f t="shared" si="7"/>
        <v>1 banane</v>
      </c>
      <c r="C24" s="3227" t="s">
        <v>2363</v>
      </c>
      <c r="D24" s="3228"/>
      <c r="E24" s="3851" t="str">
        <f t="shared" si="0"/>
        <v>1  banane et demi</v>
      </c>
      <c r="F24" s="3229" t="str">
        <f t="shared" si="1"/>
        <v>1  banane et demi</v>
      </c>
      <c r="G24" s="3229" t="str">
        <f t="shared" si="1"/>
        <v>1  banane et demi</v>
      </c>
      <c r="H24" s="3230" t="str">
        <f t="shared" si="2"/>
        <v>1 banane</v>
      </c>
      <c r="I24" s="3852" t="str">
        <f t="shared" si="3"/>
        <v xml:space="preserve">1  banane </v>
      </c>
      <c r="J24" s="3837" t="s">
        <v>240</v>
      </c>
      <c r="K24" s="3231" t="s">
        <v>2364</v>
      </c>
      <c r="L24" s="3232"/>
      <c r="M24" s="3233">
        <f t="shared" si="21"/>
        <v>17</v>
      </c>
      <c r="N24" s="3234" t="str">
        <f t="shared" si="9"/>
        <v>Caractères</v>
      </c>
      <c r="O24" s="3235">
        <f t="shared" si="4"/>
        <v>8</v>
      </c>
      <c r="P24" s="3236" t="str">
        <f t="shared" si="17"/>
        <v>Caractères</v>
      </c>
      <c r="Q24" s="3237">
        <v>255</v>
      </c>
      <c r="R24" s="3238" t="str">
        <f t="shared" si="18"/>
        <v>Ok moins de 255</v>
      </c>
      <c r="S24" s="3239" t="str">
        <f t="shared" si="19"/>
        <v>Ok</v>
      </c>
      <c r="T24" s="3853" t="str">
        <f t="shared" si="20"/>
        <v xml:space="preserve">OK </v>
      </c>
      <c r="V24" s="3854" t="str">
        <f t="shared" si="5"/>
        <v>1 banane</v>
      </c>
      <c r="W24" s="3242">
        <v>50</v>
      </c>
      <c r="X24" s="3241">
        <f t="shared" si="10"/>
        <v>8</v>
      </c>
      <c r="Y24" s="3855" t="str">
        <f t="shared" si="11"/>
        <v>Caractères</v>
      </c>
      <c r="AA24" s="3854" t="str" cm="1">
        <f t="array" aca="1" ref="AA24" ca="1">IF(ISBLANK(K24),"",LEFT(B24,MAX(IF(ISERROR(SEARCH(" ",LEFT(B24,AB24),ROW(OFFSET(INDIRECT("v14"),,,LEN(B24))))),0,SEARCH(" ",LEFT(B24,AB24),ROW(OFFSET(INDIRECT("v14"),,,LEN(B24))))))))</f>
        <v/>
      </c>
      <c r="AB24" s="3242">
        <v>50</v>
      </c>
      <c r="AC24" s="3241">
        <f t="shared" ca="1" si="12"/>
        <v>0</v>
      </c>
      <c r="AD24" s="3855" t="str">
        <f t="shared" si="13"/>
        <v>Caractères</v>
      </c>
      <c r="AF24" s="3854" t="str" cm="1">
        <f t="array" aca="1" ref="AF24" ca="1">IF(ISBLANK(K24),"",LEFT(B24,MIN(AG24,SUMPRODUCT(MAX((MID(B24,ROW(INDIRECT("1:"&amp;AG24)),1)=" ")*(ROW(INDIRECT("1:"&amp;AG24))))))))</f>
        <v xml:space="preserve">1 </v>
      </c>
      <c r="AG24" s="3242">
        <v>28</v>
      </c>
      <c r="AH24" s="3241">
        <f t="shared" ca="1" si="14"/>
        <v>2</v>
      </c>
      <c r="AI24" s="3855" t="str">
        <f t="shared" si="15"/>
        <v>Caractères</v>
      </c>
      <c r="AK24" s="3860" t="s">
        <v>2365</v>
      </c>
      <c r="AL24" s="3194"/>
      <c r="AM24" s="3237"/>
      <c r="AN24" s="3246"/>
      <c r="AO24" s="3247"/>
      <c r="AP24" s="3214"/>
      <c r="AQ24" s="3214"/>
    </row>
    <row r="25" spans="2:43" ht="26.25">
      <c r="B25" s="3226" t="str">
        <f t="shared" si="7"/>
        <v/>
      </c>
      <c r="C25" s="3227"/>
      <c r="D25" s="3228"/>
      <c r="E25" s="3851" t="str">
        <f t="shared" si="0"/>
        <v/>
      </c>
      <c r="F25" s="3229" t="str">
        <f t="shared" si="1"/>
        <v/>
      </c>
      <c r="G25" s="3229" t="str">
        <f t="shared" si="1"/>
        <v/>
      </c>
      <c r="H25" s="3230" t="str">
        <f t="shared" si="2"/>
        <v/>
      </c>
      <c r="I25" s="3852" t="str">
        <f t="shared" si="3"/>
        <v/>
      </c>
      <c r="J25" s="3837" t="s">
        <v>240</v>
      </c>
      <c r="K25" s="3231"/>
      <c r="L25" s="3232"/>
      <c r="M25" s="3233">
        <f t="shared" si="21"/>
        <v>0</v>
      </c>
      <c r="N25" s="3234" t="str">
        <f t="shared" si="9"/>
        <v/>
      </c>
      <c r="O25" s="3235">
        <f t="shared" si="4"/>
        <v>0</v>
      </c>
      <c r="P25" s="3236" t="str">
        <f t="shared" si="17"/>
        <v/>
      </c>
      <c r="Q25" s="3237">
        <v>255</v>
      </c>
      <c r="R25" s="3238" t="str">
        <f t="shared" si="18"/>
        <v/>
      </c>
      <c r="S25" s="3239" t="str">
        <f t="shared" si="19"/>
        <v/>
      </c>
      <c r="T25" s="3853" t="str">
        <f t="shared" si="20"/>
        <v/>
      </c>
      <c r="V25" s="3854" t="str">
        <f t="shared" si="5"/>
        <v/>
      </c>
      <c r="W25" s="3242">
        <v>50</v>
      </c>
      <c r="X25" s="3241">
        <f t="shared" si="10"/>
        <v>0</v>
      </c>
      <c r="Y25" s="3855" t="str">
        <f t="shared" si="11"/>
        <v/>
      </c>
      <c r="AA25" s="3854" t="str" cm="1">
        <f t="array" aca="1" ref="AA25" ca="1">IF(ISBLANK(K25),"",LEFT(B25,MAX(IF(ISERROR(SEARCH(" ",LEFT(B25,AB25),ROW(OFFSET(INDIRECT("v14"),,,LEN(B25))))),0,SEARCH(" ",LEFT(B25,AB25),ROW(OFFSET(INDIRECT("v14"),,,LEN(B25))))))))</f>
        <v/>
      </c>
      <c r="AB25" s="3242">
        <v>50</v>
      </c>
      <c r="AC25" s="3241">
        <f t="shared" ca="1" si="12"/>
        <v>0</v>
      </c>
      <c r="AD25" s="3855" t="str">
        <f t="shared" si="13"/>
        <v/>
      </c>
      <c r="AF25" s="3854" t="str" cm="1">
        <f t="array" aca="1" ref="AF25" ca="1">IF(ISBLANK(K25),"",LEFT(B25,MIN(AG25,SUMPRODUCT(MAX((MID(B25,ROW(INDIRECT("1:"&amp;AG25)),1)=" ")*(ROW(INDIRECT("1:"&amp;AG25))))))))</f>
        <v/>
      </c>
      <c r="AG25" s="3242">
        <v>29</v>
      </c>
      <c r="AH25" s="3241">
        <f t="shared" ca="1" si="14"/>
        <v>0</v>
      </c>
      <c r="AI25" s="3855" t="str">
        <f t="shared" si="15"/>
        <v/>
      </c>
      <c r="AK25" s="4036" t="s">
        <v>2366</v>
      </c>
      <c r="AL25" s="4037"/>
      <c r="AM25" s="3248"/>
      <c r="AN25" s="3249"/>
      <c r="AO25" s="3247"/>
      <c r="AP25" s="3214"/>
      <c r="AQ25" s="3214"/>
    </row>
    <row r="26" spans="2:43" ht="26.25">
      <c r="B26" s="3226" t="str">
        <f t="shared" si="7"/>
        <v/>
      </c>
      <c r="C26" s="3227"/>
      <c r="D26" s="3228"/>
      <c r="E26" s="3851" t="str">
        <f t="shared" si="0"/>
        <v/>
      </c>
      <c r="F26" s="3229" t="str">
        <f t="shared" si="1"/>
        <v/>
      </c>
      <c r="G26" s="3229" t="str">
        <f t="shared" si="1"/>
        <v/>
      </c>
      <c r="H26" s="3230" t="str">
        <f t="shared" si="2"/>
        <v/>
      </c>
      <c r="I26" s="3852" t="str">
        <f t="shared" si="3"/>
        <v/>
      </c>
      <c r="J26" s="3837" t="s">
        <v>240</v>
      </c>
      <c r="K26" s="3231"/>
      <c r="L26" s="3232"/>
      <c r="M26" s="3233">
        <f t="shared" si="21"/>
        <v>0</v>
      </c>
      <c r="N26" s="3234" t="str">
        <f t="shared" si="9"/>
        <v/>
      </c>
      <c r="O26" s="3235">
        <f t="shared" si="4"/>
        <v>0</v>
      </c>
      <c r="P26" s="3236" t="str">
        <f t="shared" si="17"/>
        <v/>
      </c>
      <c r="Q26" s="3237">
        <v>255</v>
      </c>
      <c r="R26" s="3238" t="str">
        <f t="shared" si="18"/>
        <v/>
      </c>
      <c r="S26" s="3239" t="str">
        <f t="shared" si="19"/>
        <v/>
      </c>
      <c r="T26" s="3853" t="str">
        <f t="shared" si="20"/>
        <v/>
      </c>
      <c r="V26" s="3854" t="str">
        <f t="shared" si="5"/>
        <v/>
      </c>
      <c r="W26" s="3242">
        <v>50</v>
      </c>
      <c r="X26" s="3241">
        <f t="shared" si="10"/>
        <v>0</v>
      </c>
      <c r="Y26" s="3855" t="str">
        <f t="shared" si="11"/>
        <v/>
      </c>
      <c r="AA26" s="3854" t="str" cm="1">
        <f t="array" aca="1" ref="AA26" ca="1">IF(ISBLANK(K26),"",LEFT(B26,MAX(IF(ISERROR(SEARCH(" ",LEFT(B26,AB26),ROW(OFFSET(INDIRECT("v14"),,,LEN(B26))))),0,SEARCH(" ",LEFT(B26,AB26),ROW(OFFSET(INDIRECT("v14"),,,LEN(B26))))))))</f>
        <v/>
      </c>
      <c r="AB26" s="3242">
        <v>50</v>
      </c>
      <c r="AC26" s="3241">
        <f t="shared" ca="1" si="12"/>
        <v>0</v>
      </c>
      <c r="AD26" s="3855" t="str">
        <f t="shared" si="13"/>
        <v/>
      </c>
      <c r="AF26" s="3854" t="str" cm="1">
        <f t="array" aca="1" ref="AF26" ca="1">IF(ISBLANK(K26),"",LEFT(B26,MIN(AG26,SUMPRODUCT(MAX((MID(B26,ROW(INDIRECT("1:"&amp;AG26)),1)=" ")*(ROW(INDIRECT("1:"&amp;AG26))))))))</f>
        <v/>
      </c>
      <c r="AG26" s="3242">
        <v>30</v>
      </c>
      <c r="AH26" s="3241">
        <f t="shared" ca="1" si="14"/>
        <v>0</v>
      </c>
      <c r="AI26" s="3855" t="str">
        <f t="shared" si="15"/>
        <v/>
      </c>
      <c r="AK26" s="3858"/>
      <c r="AL26" s="3194"/>
      <c r="AM26" s="3237"/>
      <c r="AN26" s="3246">
        <f t="shared" ref="AN26:AN36" si="22">LEN(AL26)</f>
        <v>0</v>
      </c>
      <c r="AO26" s="3247" t="str">
        <f t="shared" ref="AO26:AO36" si="23">IF(ISBLANK(K26),"","Caractères")</f>
        <v/>
      </c>
      <c r="AP26" s="3214"/>
      <c r="AQ26" s="3214"/>
    </row>
    <row r="27" spans="2:43" ht="26.25">
      <c r="B27" s="3226" t="str">
        <f t="shared" si="7"/>
        <v/>
      </c>
      <c r="C27" s="3227"/>
      <c r="D27" s="3228"/>
      <c r="E27" s="3851" t="str">
        <f t="shared" si="0"/>
        <v/>
      </c>
      <c r="F27" s="3229" t="str">
        <f t="shared" si="1"/>
        <v/>
      </c>
      <c r="G27" s="3229" t="str">
        <f t="shared" si="1"/>
        <v/>
      </c>
      <c r="H27" s="3230" t="str">
        <f t="shared" si="2"/>
        <v/>
      </c>
      <c r="I27" s="3852" t="str">
        <f t="shared" si="3"/>
        <v/>
      </c>
      <c r="J27" s="3837" t="s">
        <v>240</v>
      </c>
      <c r="K27" s="3231"/>
      <c r="L27" s="3232"/>
      <c r="M27" s="3233">
        <f t="shared" si="21"/>
        <v>0</v>
      </c>
      <c r="N27" s="3234" t="str">
        <f t="shared" si="9"/>
        <v/>
      </c>
      <c r="O27" s="3235">
        <f t="shared" si="4"/>
        <v>0</v>
      </c>
      <c r="P27" s="3236" t="str">
        <f t="shared" si="17"/>
        <v/>
      </c>
      <c r="Q27" s="3237">
        <v>255</v>
      </c>
      <c r="R27" s="3238" t="str">
        <f t="shared" si="18"/>
        <v/>
      </c>
      <c r="S27" s="3239" t="str">
        <f t="shared" si="19"/>
        <v/>
      </c>
      <c r="T27" s="3853" t="str">
        <f t="shared" si="20"/>
        <v/>
      </c>
      <c r="V27" s="3854" t="str">
        <f t="shared" si="5"/>
        <v/>
      </c>
      <c r="W27" s="3242">
        <v>50</v>
      </c>
      <c r="X27" s="3241">
        <f t="shared" si="10"/>
        <v>0</v>
      </c>
      <c r="Y27" s="3855" t="str">
        <f t="shared" si="11"/>
        <v/>
      </c>
      <c r="AA27" s="3854" t="str" cm="1">
        <f t="array" aca="1" ref="AA27" ca="1">IF(ISBLANK(K27),"",LEFT(B27,MAX(IF(ISERROR(SEARCH(" ",LEFT(B27,AB27),ROW(OFFSET(INDIRECT("v14"),,,LEN(B27))))),0,SEARCH(" ",LEFT(B27,AB27),ROW(OFFSET(INDIRECT("v14"),,,LEN(B27))))))))</f>
        <v/>
      </c>
      <c r="AB27" s="3242">
        <v>50</v>
      </c>
      <c r="AC27" s="3241">
        <f t="shared" ca="1" si="12"/>
        <v>0</v>
      </c>
      <c r="AD27" s="3855" t="str">
        <f t="shared" si="13"/>
        <v/>
      </c>
      <c r="AF27" s="3854" t="str" cm="1">
        <f t="array" aca="1" ref="AF27" ca="1">IF(ISBLANK(K27),"",LEFT(B27,MIN(AG27,SUMPRODUCT(MAX((MID(B27,ROW(INDIRECT("1:"&amp;AG27)),1)=" ")*(ROW(INDIRECT("1:"&amp;AG27))))))))</f>
        <v/>
      </c>
      <c r="AG27" s="3242">
        <v>31</v>
      </c>
      <c r="AH27" s="3241">
        <f t="shared" ca="1" si="14"/>
        <v>0</v>
      </c>
      <c r="AI27" s="3855" t="str">
        <f t="shared" si="15"/>
        <v/>
      </c>
      <c r="AK27" s="3858"/>
      <c r="AL27" s="3194"/>
      <c r="AM27" s="3237"/>
      <c r="AN27" s="3246">
        <f t="shared" si="22"/>
        <v>0</v>
      </c>
      <c r="AO27" s="3247" t="str">
        <f t="shared" si="23"/>
        <v/>
      </c>
      <c r="AP27" s="3214"/>
      <c r="AQ27" s="3214"/>
    </row>
    <row r="28" spans="2:43" ht="26.25">
      <c r="B28" s="3226" t="str">
        <f t="shared" si="7"/>
        <v/>
      </c>
      <c r="C28" s="3227"/>
      <c r="D28" s="3228"/>
      <c r="E28" s="3851" t="str">
        <f t="shared" si="0"/>
        <v/>
      </c>
      <c r="F28" s="3229" t="str">
        <f t="shared" si="1"/>
        <v/>
      </c>
      <c r="G28" s="3229" t="str">
        <f t="shared" si="1"/>
        <v/>
      </c>
      <c r="H28" s="3230" t="str">
        <f t="shared" si="2"/>
        <v/>
      </c>
      <c r="I28" s="3852" t="str">
        <f t="shared" si="3"/>
        <v/>
      </c>
      <c r="J28" s="3837" t="s">
        <v>240</v>
      </c>
      <c r="K28" s="3231"/>
      <c r="L28" s="3232"/>
      <c r="M28" s="3233">
        <f t="shared" si="21"/>
        <v>0</v>
      </c>
      <c r="N28" s="3234" t="str">
        <f t="shared" si="9"/>
        <v/>
      </c>
      <c r="O28" s="3235">
        <f t="shared" si="4"/>
        <v>0</v>
      </c>
      <c r="P28" s="3236" t="str">
        <f t="shared" si="17"/>
        <v/>
      </c>
      <c r="Q28" s="3237">
        <v>255</v>
      </c>
      <c r="R28" s="3238" t="str">
        <f t="shared" si="18"/>
        <v/>
      </c>
      <c r="S28" s="3239" t="str">
        <f t="shared" si="19"/>
        <v/>
      </c>
      <c r="T28" s="3853" t="str">
        <f t="shared" si="20"/>
        <v/>
      </c>
      <c r="V28" s="3854" t="str">
        <f t="shared" si="5"/>
        <v/>
      </c>
      <c r="W28" s="3242">
        <v>50</v>
      </c>
      <c r="X28" s="3241">
        <f t="shared" si="10"/>
        <v>0</v>
      </c>
      <c r="Y28" s="3855" t="str">
        <f t="shared" si="11"/>
        <v/>
      </c>
      <c r="AA28" s="3854" t="str" cm="1">
        <f t="array" aca="1" ref="AA28" ca="1">IF(ISBLANK(K28),"",LEFT(B28,MAX(IF(ISERROR(SEARCH(" ",LEFT(B28,AB28),ROW(OFFSET(INDIRECT("v14"),,,LEN(B28))))),0,SEARCH(" ",LEFT(B28,AB28),ROW(OFFSET(INDIRECT("v14"),,,LEN(B28))))))))</f>
        <v/>
      </c>
      <c r="AB28" s="3242">
        <v>50</v>
      </c>
      <c r="AC28" s="3241">
        <f t="shared" ca="1" si="12"/>
        <v>0</v>
      </c>
      <c r="AD28" s="3855" t="str">
        <f t="shared" si="13"/>
        <v/>
      </c>
      <c r="AF28" s="3854" t="str" cm="1">
        <f t="array" aca="1" ref="AF28" ca="1">IF(ISBLANK(K28),"",LEFT(B28,MIN(AG28,SUMPRODUCT(MAX((MID(B28,ROW(INDIRECT("1:"&amp;AG28)),1)=" ")*(ROW(INDIRECT("1:"&amp;AG28))))))))</f>
        <v/>
      </c>
      <c r="AG28" s="3242">
        <v>32</v>
      </c>
      <c r="AH28" s="3241">
        <f t="shared" ca="1" si="14"/>
        <v>0</v>
      </c>
      <c r="AI28" s="3855" t="str">
        <f t="shared" si="15"/>
        <v/>
      </c>
      <c r="AK28" s="3858"/>
      <c r="AL28" s="3194"/>
      <c r="AM28" s="3237"/>
      <c r="AN28" s="3246">
        <f t="shared" si="22"/>
        <v>0</v>
      </c>
      <c r="AO28" s="3247" t="str">
        <f t="shared" si="23"/>
        <v/>
      </c>
      <c r="AP28" s="3214"/>
      <c r="AQ28" s="3214"/>
    </row>
    <row r="29" spans="2:43" ht="26.25">
      <c r="B29" s="3226" t="str">
        <f t="shared" si="7"/>
        <v/>
      </c>
      <c r="C29" s="3227"/>
      <c r="D29" s="3228"/>
      <c r="E29" s="3851" t="str">
        <f t="shared" si="0"/>
        <v/>
      </c>
      <c r="F29" s="3229" t="str">
        <f t="shared" si="1"/>
        <v/>
      </c>
      <c r="G29" s="3229" t="str">
        <f t="shared" si="1"/>
        <v/>
      </c>
      <c r="H29" s="3230" t="str">
        <f t="shared" si="2"/>
        <v/>
      </c>
      <c r="I29" s="3852" t="str">
        <f t="shared" si="3"/>
        <v/>
      </c>
      <c r="J29" s="3837" t="s">
        <v>240</v>
      </c>
      <c r="K29" s="3231"/>
      <c r="L29" s="3232"/>
      <c r="M29" s="3233">
        <f t="shared" si="21"/>
        <v>0</v>
      </c>
      <c r="N29" s="3234" t="str">
        <f t="shared" si="9"/>
        <v/>
      </c>
      <c r="O29" s="3235">
        <f t="shared" si="4"/>
        <v>0</v>
      </c>
      <c r="P29" s="3236" t="str">
        <f t="shared" si="17"/>
        <v/>
      </c>
      <c r="Q29" s="3237">
        <v>255</v>
      </c>
      <c r="R29" s="3238" t="str">
        <f t="shared" si="18"/>
        <v/>
      </c>
      <c r="S29" s="3239" t="str">
        <f t="shared" si="19"/>
        <v/>
      </c>
      <c r="T29" s="3853" t="str">
        <f t="shared" si="20"/>
        <v/>
      </c>
      <c r="V29" s="3854" t="str">
        <f t="shared" si="5"/>
        <v/>
      </c>
      <c r="W29" s="3242">
        <v>50</v>
      </c>
      <c r="X29" s="3241">
        <f t="shared" si="10"/>
        <v>0</v>
      </c>
      <c r="Y29" s="3855" t="str">
        <f t="shared" si="11"/>
        <v/>
      </c>
      <c r="AA29" s="3854" t="str" cm="1">
        <f t="array" aca="1" ref="AA29" ca="1">IF(ISBLANK(K29),"",LEFT(B29,MAX(IF(ISERROR(SEARCH(" ",LEFT(B29,AB29),ROW(OFFSET(INDIRECT("v14"),,,LEN(B29))))),0,SEARCH(" ",LEFT(B29,AB29),ROW(OFFSET(INDIRECT("v14"),,,LEN(B29))))))))</f>
        <v/>
      </c>
      <c r="AB29" s="3242">
        <v>50</v>
      </c>
      <c r="AC29" s="3241">
        <f t="shared" ca="1" si="12"/>
        <v>0</v>
      </c>
      <c r="AD29" s="3855" t="str">
        <f t="shared" si="13"/>
        <v/>
      </c>
      <c r="AF29" s="3854" t="str" cm="1">
        <f t="array" aca="1" ref="AF29" ca="1">IF(ISBLANK(K29),"",LEFT(B29,MIN(AG29,SUMPRODUCT(MAX((MID(B29,ROW(INDIRECT("1:"&amp;AG29)),1)=" ")*(ROW(INDIRECT("1:"&amp;AG29))))))))</f>
        <v/>
      </c>
      <c r="AG29" s="3242">
        <v>33</v>
      </c>
      <c r="AH29" s="3241">
        <f t="shared" ca="1" si="14"/>
        <v>0</v>
      </c>
      <c r="AI29" s="3855" t="str">
        <f t="shared" si="15"/>
        <v/>
      </c>
      <c r="AK29" s="3858"/>
      <c r="AL29" s="3194"/>
      <c r="AM29" s="3237"/>
      <c r="AN29" s="3246">
        <f t="shared" si="22"/>
        <v>0</v>
      </c>
      <c r="AO29" s="3247" t="str">
        <f t="shared" si="23"/>
        <v/>
      </c>
      <c r="AP29" s="3214"/>
      <c r="AQ29" s="3214"/>
    </row>
    <row r="30" spans="2:43" ht="26.25">
      <c r="B30" s="3226" t="str">
        <f t="shared" si="7"/>
        <v/>
      </c>
      <c r="C30" s="3227"/>
      <c r="D30" s="3228"/>
      <c r="E30" s="3851" t="str">
        <f t="shared" si="0"/>
        <v/>
      </c>
      <c r="F30" s="3229" t="str">
        <f t="shared" si="1"/>
        <v/>
      </c>
      <c r="G30" s="3229" t="str">
        <f t="shared" si="1"/>
        <v/>
      </c>
      <c r="H30" s="3230" t="str">
        <f t="shared" si="2"/>
        <v/>
      </c>
      <c r="I30" s="3852" t="str">
        <f t="shared" si="3"/>
        <v/>
      </c>
      <c r="J30" s="3837" t="s">
        <v>240</v>
      </c>
      <c r="K30" s="3231"/>
      <c r="L30" s="3232"/>
      <c r="M30" s="3233">
        <f t="shared" si="21"/>
        <v>0</v>
      </c>
      <c r="N30" s="3234" t="str">
        <f t="shared" si="9"/>
        <v/>
      </c>
      <c r="O30" s="3235">
        <f t="shared" si="4"/>
        <v>0</v>
      </c>
      <c r="P30" s="3236" t="str">
        <f t="shared" si="17"/>
        <v/>
      </c>
      <c r="Q30" s="3237">
        <v>255</v>
      </c>
      <c r="R30" s="3238" t="str">
        <f t="shared" si="18"/>
        <v/>
      </c>
      <c r="S30" s="3239" t="str">
        <f t="shared" si="19"/>
        <v/>
      </c>
      <c r="T30" s="3853" t="str">
        <f t="shared" si="20"/>
        <v/>
      </c>
      <c r="V30" s="3854" t="str">
        <f t="shared" si="5"/>
        <v/>
      </c>
      <c r="W30" s="3242">
        <v>50</v>
      </c>
      <c r="X30" s="3241">
        <f t="shared" si="10"/>
        <v>0</v>
      </c>
      <c r="Y30" s="3855" t="str">
        <f t="shared" si="11"/>
        <v/>
      </c>
      <c r="AA30" s="3854" t="str" cm="1">
        <f t="array" aca="1" ref="AA30" ca="1">IF(ISBLANK(K30),"",LEFT(B30,MAX(IF(ISERROR(SEARCH(" ",LEFT(B30,AB30),ROW(OFFSET(INDIRECT("v14"),,,LEN(B30))))),0,SEARCH(" ",LEFT(B30,AB30),ROW(OFFSET(INDIRECT("v14"),,,LEN(B30))))))))</f>
        <v/>
      </c>
      <c r="AB30" s="3242">
        <v>50</v>
      </c>
      <c r="AC30" s="3241">
        <f t="shared" ca="1" si="12"/>
        <v>0</v>
      </c>
      <c r="AD30" s="3855" t="str">
        <f t="shared" si="13"/>
        <v/>
      </c>
      <c r="AF30" s="3854" t="str" cm="1">
        <f t="array" aca="1" ref="AF30" ca="1">IF(ISBLANK(K30),"",LEFT(B30,MIN(AG30,SUMPRODUCT(MAX((MID(B30,ROW(INDIRECT("1:"&amp;AG30)),1)=" ")*(ROW(INDIRECT("1:"&amp;AG30))))))))</f>
        <v/>
      </c>
      <c r="AG30" s="3242">
        <v>34</v>
      </c>
      <c r="AH30" s="3241">
        <f t="shared" ca="1" si="14"/>
        <v>0</v>
      </c>
      <c r="AI30" s="3855" t="str">
        <f t="shared" si="15"/>
        <v/>
      </c>
      <c r="AK30" s="3858"/>
      <c r="AL30" s="3194"/>
      <c r="AM30" s="3237"/>
      <c r="AN30" s="3246">
        <f t="shared" si="22"/>
        <v>0</v>
      </c>
      <c r="AO30" s="3247" t="str">
        <f t="shared" si="23"/>
        <v/>
      </c>
      <c r="AP30" s="3214"/>
      <c r="AQ30" s="3214"/>
    </row>
    <row r="31" spans="2:43" ht="26.25">
      <c r="B31" s="3226" t="str">
        <f t="shared" si="7"/>
        <v/>
      </c>
      <c r="C31" s="3227"/>
      <c r="D31" s="3228"/>
      <c r="E31" s="3851" t="str">
        <f t="shared" si="0"/>
        <v/>
      </c>
      <c r="F31" s="3229" t="str">
        <f t="shared" si="1"/>
        <v/>
      </c>
      <c r="G31" s="3229" t="str">
        <f t="shared" si="1"/>
        <v/>
      </c>
      <c r="H31" s="3230" t="str">
        <f t="shared" si="2"/>
        <v/>
      </c>
      <c r="I31" s="3852" t="str">
        <f t="shared" si="3"/>
        <v/>
      </c>
      <c r="J31" s="3837" t="s">
        <v>240</v>
      </c>
      <c r="K31" s="3231"/>
      <c r="L31" s="3232"/>
      <c r="M31" s="3233">
        <f t="shared" si="21"/>
        <v>0</v>
      </c>
      <c r="N31" s="3234" t="str">
        <f t="shared" si="9"/>
        <v/>
      </c>
      <c r="O31" s="3235">
        <f t="shared" si="4"/>
        <v>0</v>
      </c>
      <c r="P31" s="3236" t="str">
        <f t="shared" si="17"/>
        <v/>
      </c>
      <c r="Q31" s="3237">
        <v>255</v>
      </c>
      <c r="R31" s="3238" t="str">
        <f t="shared" si="18"/>
        <v/>
      </c>
      <c r="S31" s="3239" t="str">
        <f t="shared" si="19"/>
        <v/>
      </c>
      <c r="T31" s="3853" t="str">
        <f t="shared" si="20"/>
        <v/>
      </c>
      <c r="V31" s="3854" t="str">
        <f t="shared" si="5"/>
        <v/>
      </c>
      <c r="W31" s="3242">
        <v>50</v>
      </c>
      <c r="X31" s="3241">
        <f t="shared" si="10"/>
        <v>0</v>
      </c>
      <c r="Y31" s="3855" t="str">
        <f t="shared" si="11"/>
        <v/>
      </c>
      <c r="AA31" s="3854" t="str" cm="1">
        <f t="array" aca="1" ref="AA31" ca="1">IF(ISBLANK(K31),"",LEFT(B31,MAX(IF(ISERROR(SEARCH(" ",LEFT(B31,AB31),ROW(OFFSET(INDIRECT("v14"),,,LEN(B31))))),0,SEARCH(" ",LEFT(B31,AB31),ROW(OFFSET(INDIRECT("v14"),,,LEN(B31))))))))</f>
        <v/>
      </c>
      <c r="AB31" s="3242">
        <v>50</v>
      </c>
      <c r="AC31" s="3241">
        <f t="shared" ca="1" si="12"/>
        <v>0</v>
      </c>
      <c r="AD31" s="3855" t="str">
        <f t="shared" si="13"/>
        <v/>
      </c>
      <c r="AF31" s="3854" t="str" cm="1">
        <f t="array" aca="1" ref="AF31" ca="1">IF(ISBLANK(K31),"",LEFT(B31,MIN(AG31,SUMPRODUCT(MAX((MID(B31,ROW(INDIRECT("1:"&amp;AG31)),1)=" ")*(ROW(INDIRECT("1:"&amp;AG31))))))))</f>
        <v/>
      </c>
      <c r="AG31" s="3242">
        <v>35</v>
      </c>
      <c r="AH31" s="3241">
        <f t="shared" ca="1" si="14"/>
        <v>0</v>
      </c>
      <c r="AI31" s="3855" t="str">
        <f t="shared" si="15"/>
        <v/>
      </c>
      <c r="AK31" s="3858"/>
      <c r="AL31" s="3194"/>
      <c r="AM31" s="3237"/>
      <c r="AN31" s="3246">
        <f t="shared" si="22"/>
        <v>0</v>
      </c>
      <c r="AO31" s="3247" t="str">
        <f t="shared" si="23"/>
        <v/>
      </c>
      <c r="AP31" s="3214"/>
      <c r="AQ31" s="3214"/>
    </row>
    <row r="32" spans="2:43" ht="26.25">
      <c r="B32" s="3226" t="str">
        <f t="shared" si="7"/>
        <v/>
      </c>
      <c r="C32" s="3227"/>
      <c r="D32" s="3228"/>
      <c r="E32" s="3851" t="str">
        <f t="shared" si="0"/>
        <v/>
      </c>
      <c r="F32" s="3229" t="str">
        <f t="shared" si="1"/>
        <v/>
      </c>
      <c r="G32" s="3229" t="str">
        <f t="shared" si="1"/>
        <v/>
      </c>
      <c r="H32" s="3230" t="str">
        <f t="shared" si="2"/>
        <v/>
      </c>
      <c r="I32" s="3852" t="str">
        <f t="shared" si="3"/>
        <v/>
      </c>
      <c r="J32" s="3837" t="s">
        <v>240</v>
      </c>
      <c r="K32" s="3231"/>
      <c r="L32" s="3232"/>
      <c r="M32" s="3233">
        <f t="shared" si="21"/>
        <v>0</v>
      </c>
      <c r="N32" s="3234" t="str">
        <f t="shared" si="9"/>
        <v/>
      </c>
      <c r="O32" s="3235">
        <f t="shared" si="4"/>
        <v>0</v>
      </c>
      <c r="P32" s="3236" t="str">
        <f t="shared" si="17"/>
        <v/>
      </c>
      <c r="Q32" s="3237">
        <v>255</v>
      </c>
      <c r="R32" s="3238" t="str">
        <f t="shared" si="18"/>
        <v/>
      </c>
      <c r="S32" s="3239" t="str">
        <f t="shared" si="19"/>
        <v/>
      </c>
      <c r="T32" s="3853" t="str">
        <f t="shared" si="20"/>
        <v/>
      </c>
      <c r="V32" s="3854" t="str">
        <f t="shared" si="5"/>
        <v/>
      </c>
      <c r="W32" s="3242">
        <v>50</v>
      </c>
      <c r="X32" s="3241">
        <f t="shared" si="10"/>
        <v>0</v>
      </c>
      <c r="Y32" s="3855" t="str">
        <f t="shared" si="11"/>
        <v/>
      </c>
      <c r="AA32" s="3854" t="str" cm="1">
        <f t="array" aca="1" ref="AA32" ca="1">IF(ISBLANK(K32),"",LEFT(B32,MAX(IF(ISERROR(SEARCH(" ",LEFT(B32,AB32),ROW(OFFSET(INDIRECT("v14"),,,LEN(B32))))),0,SEARCH(" ",LEFT(B32,AB32),ROW(OFFSET(INDIRECT("v14"),,,LEN(B32))))))))</f>
        <v/>
      </c>
      <c r="AB32" s="3242">
        <v>50</v>
      </c>
      <c r="AC32" s="3241">
        <f t="shared" ca="1" si="12"/>
        <v>0</v>
      </c>
      <c r="AD32" s="3855" t="str">
        <f t="shared" si="13"/>
        <v/>
      </c>
      <c r="AF32" s="3854" t="str" cm="1">
        <f t="array" aca="1" ref="AF32" ca="1">IF(ISBLANK(K32),"",LEFT(B32,MIN(AG32,SUMPRODUCT(MAX((MID(B32,ROW(INDIRECT("1:"&amp;AG32)),1)=" ")*(ROW(INDIRECT("1:"&amp;AG32))))))))</f>
        <v/>
      </c>
      <c r="AG32" s="3242">
        <v>36</v>
      </c>
      <c r="AH32" s="3241">
        <f t="shared" ca="1" si="14"/>
        <v>0</v>
      </c>
      <c r="AI32" s="3855" t="str">
        <f t="shared" si="15"/>
        <v/>
      </c>
      <c r="AK32" s="3858"/>
      <c r="AL32" s="3194"/>
      <c r="AM32" s="3237"/>
      <c r="AN32" s="3246">
        <f t="shared" si="22"/>
        <v>0</v>
      </c>
      <c r="AO32" s="3247" t="str">
        <f t="shared" si="23"/>
        <v/>
      </c>
      <c r="AP32" s="3214"/>
      <c r="AQ32" s="3214"/>
    </row>
    <row r="33" spans="1:43" ht="26.25">
      <c r="B33" s="3226" t="str">
        <f t="shared" si="7"/>
        <v/>
      </c>
      <c r="C33" s="3227"/>
      <c r="D33" s="3228"/>
      <c r="E33" s="3851" t="str">
        <f t="shared" si="0"/>
        <v/>
      </c>
      <c r="F33" s="3229" t="str">
        <f t="shared" si="1"/>
        <v/>
      </c>
      <c r="G33" s="3229" t="str">
        <f t="shared" si="1"/>
        <v/>
      </c>
      <c r="H33" s="3230" t="str">
        <f t="shared" si="2"/>
        <v/>
      </c>
      <c r="I33" s="3852" t="str">
        <f t="shared" si="3"/>
        <v/>
      </c>
      <c r="J33" s="3837" t="s">
        <v>240</v>
      </c>
      <c r="K33" s="3231"/>
      <c r="L33" s="3232"/>
      <c r="M33" s="3233">
        <f t="shared" si="21"/>
        <v>0</v>
      </c>
      <c r="N33" s="3234" t="str">
        <f t="shared" si="9"/>
        <v/>
      </c>
      <c r="O33" s="3235">
        <f t="shared" si="4"/>
        <v>0</v>
      </c>
      <c r="P33" s="3236" t="str">
        <f t="shared" si="17"/>
        <v/>
      </c>
      <c r="Q33" s="3237">
        <v>255</v>
      </c>
      <c r="R33" s="3238" t="str">
        <f t="shared" si="18"/>
        <v/>
      </c>
      <c r="S33" s="3239" t="str">
        <f t="shared" si="19"/>
        <v/>
      </c>
      <c r="T33" s="3853" t="str">
        <f t="shared" si="20"/>
        <v/>
      </c>
      <c r="V33" s="3854" t="str">
        <f t="shared" si="5"/>
        <v/>
      </c>
      <c r="W33" s="3242">
        <v>50</v>
      </c>
      <c r="X33" s="3241">
        <f t="shared" si="10"/>
        <v>0</v>
      </c>
      <c r="Y33" s="3855" t="str">
        <f t="shared" si="11"/>
        <v/>
      </c>
      <c r="AA33" s="3854" t="str" cm="1">
        <f t="array" aca="1" ref="AA33" ca="1">IF(ISBLANK(K33),"",LEFT(B33,MAX(IF(ISERROR(SEARCH(" ",LEFT(B33,AB33),ROW(OFFSET(INDIRECT("v14"),,,LEN(B33))))),0,SEARCH(" ",LEFT(B33,AB33),ROW(OFFSET(INDIRECT("v14"),,,LEN(B33))))))))</f>
        <v/>
      </c>
      <c r="AB33" s="3242">
        <v>50</v>
      </c>
      <c r="AC33" s="3241">
        <f t="shared" ca="1" si="12"/>
        <v>0</v>
      </c>
      <c r="AD33" s="3855" t="str">
        <f t="shared" si="13"/>
        <v/>
      </c>
      <c r="AF33" s="3854" t="str" cm="1">
        <f t="array" aca="1" ref="AF33" ca="1">IF(ISBLANK(K33),"",LEFT(B33,MIN(AG33,SUMPRODUCT(MAX((MID(B33,ROW(INDIRECT("1:"&amp;AG33)),1)=" ")*(ROW(INDIRECT("1:"&amp;AG33))))))))</f>
        <v/>
      </c>
      <c r="AG33" s="3242">
        <v>37</v>
      </c>
      <c r="AH33" s="3241">
        <f t="shared" ca="1" si="14"/>
        <v>0</v>
      </c>
      <c r="AI33" s="3855" t="str">
        <f t="shared" si="15"/>
        <v/>
      </c>
      <c r="AK33" s="3858"/>
      <c r="AL33" s="3194"/>
      <c r="AM33" s="3237"/>
      <c r="AN33" s="3246">
        <f t="shared" si="22"/>
        <v>0</v>
      </c>
      <c r="AO33" s="3247" t="str">
        <f t="shared" si="23"/>
        <v/>
      </c>
      <c r="AP33" s="3214"/>
      <c r="AQ33" s="3214"/>
    </row>
    <row r="34" spans="1:43" ht="26.25">
      <c r="B34" s="3226" t="str">
        <f t="shared" si="7"/>
        <v/>
      </c>
      <c r="C34" s="3227"/>
      <c r="D34" s="3228"/>
      <c r="E34" s="3851" t="str">
        <f t="shared" si="0"/>
        <v/>
      </c>
      <c r="F34" s="3229" t="str">
        <f t="shared" si="1"/>
        <v/>
      </c>
      <c r="G34" s="3229" t="str">
        <f t="shared" si="1"/>
        <v/>
      </c>
      <c r="H34" s="3230" t="str">
        <f t="shared" si="2"/>
        <v/>
      </c>
      <c r="I34" s="3852" t="str">
        <f t="shared" si="3"/>
        <v/>
      </c>
      <c r="J34" s="3837" t="s">
        <v>240</v>
      </c>
      <c r="K34" s="3231"/>
      <c r="L34" s="3232"/>
      <c r="M34" s="3233">
        <f t="shared" si="21"/>
        <v>0</v>
      </c>
      <c r="N34" s="3234" t="str">
        <f t="shared" si="9"/>
        <v/>
      </c>
      <c r="O34" s="3235">
        <f t="shared" si="4"/>
        <v>0</v>
      </c>
      <c r="P34" s="3236" t="str">
        <f t="shared" si="17"/>
        <v/>
      </c>
      <c r="Q34" s="3237">
        <v>255</v>
      </c>
      <c r="R34" s="3238" t="str">
        <f t="shared" si="18"/>
        <v/>
      </c>
      <c r="S34" s="3239" t="str">
        <f t="shared" si="19"/>
        <v/>
      </c>
      <c r="T34" s="3853" t="str">
        <f t="shared" si="20"/>
        <v/>
      </c>
      <c r="V34" s="3854" t="str">
        <f t="shared" si="5"/>
        <v/>
      </c>
      <c r="W34" s="3242">
        <v>50</v>
      </c>
      <c r="X34" s="3241">
        <f t="shared" si="10"/>
        <v>0</v>
      </c>
      <c r="Y34" s="3855" t="str">
        <f t="shared" si="11"/>
        <v/>
      </c>
      <c r="AA34" s="3854" t="str" cm="1">
        <f t="array" aca="1" ref="AA34" ca="1">IF(ISBLANK(K34),"",LEFT(B34,MAX(IF(ISERROR(SEARCH(" ",LEFT(B34,AB34),ROW(OFFSET(INDIRECT("v14"),,,LEN(B34))))),0,SEARCH(" ",LEFT(B34,AB34),ROW(OFFSET(INDIRECT("v14"),,,LEN(B34))))))))</f>
        <v/>
      </c>
      <c r="AB34" s="3242">
        <v>50</v>
      </c>
      <c r="AC34" s="3241">
        <f t="shared" ca="1" si="12"/>
        <v>0</v>
      </c>
      <c r="AD34" s="3855" t="str">
        <f t="shared" si="13"/>
        <v/>
      </c>
      <c r="AF34" s="3854" t="str" cm="1">
        <f t="array" aca="1" ref="AF34" ca="1">IF(ISBLANK(K34),"",LEFT(B34,MIN(AG34,SUMPRODUCT(MAX((MID(B34,ROW(INDIRECT("1:"&amp;AG34)),1)=" ")*(ROW(INDIRECT("1:"&amp;AG34))))))))</f>
        <v/>
      </c>
      <c r="AG34" s="3242">
        <v>38</v>
      </c>
      <c r="AH34" s="3241">
        <f t="shared" ca="1" si="14"/>
        <v>0</v>
      </c>
      <c r="AI34" s="3855" t="str">
        <f t="shared" si="15"/>
        <v/>
      </c>
      <c r="AK34" s="3858"/>
      <c r="AL34" s="3194"/>
      <c r="AM34" s="3237"/>
      <c r="AN34" s="3246">
        <f t="shared" si="22"/>
        <v>0</v>
      </c>
      <c r="AO34" s="3247" t="str">
        <f t="shared" si="23"/>
        <v/>
      </c>
      <c r="AP34" s="3214"/>
      <c r="AQ34" s="3214"/>
    </row>
    <row r="35" spans="1:43" ht="26.25">
      <c r="B35" s="3226" t="str">
        <f t="shared" si="7"/>
        <v/>
      </c>
      <c r="C35" s="3227"/>
      <c r="D35" s="3228"/>
      <c r="E35" s="3851" t="str">
        <f t="shared" si="0"/>
        <v/>
      </c>
      <c r="F35" s="3229" t="str">
        <f t="shared" si="1"/>
        <v/>
      </c>
      <c r="G35" s="3229" t="str">
        <f t="shared" si="1"/>
        <v/>
      </c>
      <c r="H35" s="3230" t="str">
        <f t="shared" si="2"/>
        <v/>
      </c>
      <c r="I35" s="3852" t="str">
        <f t="shared" si="3"/>
        <v/>
      </c>
      <c r="J35" s="3837" t="s">
        <v>240</v>
      </c>
      <c r="K35" s="3231"/>
      <c r="L35" s="3232"/>
      <c r="M35" s="3233">
        <f t="shared" si="21"/>
        <v>0</v>
      </c>
      <c r="N35" s="3234" t="str">
        <f t="shared" si="9"/>
        <v/>
      </c>
      <c r="O35" s="3235">
        <f t="shared" si="4"/>
        <v>0</v>
      </c>
      <c r="P35" s="3236" t="str">
        <f t="shared" si="17"/>
        <v/>
      </c>
      <c r="Q35" s="3237">
        <v>255</v>
      </c>
      <c r="R35" s="3238" t="str">
        <f t="shared" si="18"/>
        <v/>
      </c>
      <c r="S35" s="3239" t="str">
        <f t="shared" si="19"/>
        <v/>
      </c>
      <c r="T35" s="3853" t="str">
        <f t="shared" si="20"/>
        <v/>
      </c>
      <c r="V35" s="3854" t="str">
        <f t="shared" si="5"/>
        <v/>
      </c>
      <c r="W35" s="3242">
        <v>50</v>
      </c>
      <c r="X35" s="3241">
        <f t="shared" si="10"/>
        <v>0</v>
      </c>
      <c r="Y35" s="3855" t="str">
        <f t="shared" si="11"/>
        <v/>
      </c>
      <c r="AA35" s="3854" t="str" cm="1">
        <f t="array" aca="1" ref="AA35" ca="1">IF(ISBLANK(K35),"",LEFT(B35,MAX(IF(ISERROR(SEARCH(" ",LEFT(B35,AB35),ROW(OFFSET(INDIRECT("v14"),,,LEN(B35))))),0,SEARCH(" ",LEFT(B35,AB35),ROW(OFFSET(INDIRECT("v14"),,,LEN(B35))))))))</f>
        <v/>
      </c>
      <c r="AB35" s="3242">
        <v>50</v>
      </c>
      <c r="AC35" s="3241">
        <f t="shared" ca="1" si="12"/>
        <v>0</v>
      </c>
      <c r="AD35" s="3855" t="str">
        <f t="shared" si="13"/>
        <v/>
      </c>
      <c r="AF35" s="3854" t="str" cm="1">
        <f t="array" aca="1" ref="AF35" ca="1">IF(ISBLANK(K35),"",LEFT(B35,MIN(AG35,SUMPRODUCT(MAX((MID(B35,ROW(INDIRECT("1:"&amp;AG35)),1)=" ")*(ROW(INDIRECT("1:"&amp;AG35))))))))</f>
        <v/>
      </c>
      <c r="AG35" s="3242">
        <v>39</v>
      </c>
      <c r="AH35" s="3241">
        <f t="shared" ca="1" si="14"/>
        <v>0</v>
      </c>
      <c r="AI35" s="3855" t="str">
        <f t="shared" si="15"/>
        <v/>
      </c>
      <c r="AK35" s="3858"/>
      <c r="AL35" s="3194"/>
      <c r="AM35" s="3237"/>
      <c r="AN35" s="3246">
        <f t="shared" si="22"/>
        <v>0</v>
      </c>
      <c r="AO35" s="3247" t="str">
        <f t="shared" si="23"/>
        <v/>
      </c>
      <c r="AP35" s="3214"/>
      <c r="AQ35" s="3214"/>
    </row>
    <row r="36" spans="1:43" ht="26.25">
      <c r="B36" s="3226" t="str">
        <f t="shared" si="7"/>
        <v/>
      </c>
      <c r="C36" s="3227"/>
      <c r="D36" s="3228"/>
      <c r="E36" s="3851" t="str">
        <f t="shared" si="0"/>
        <v/>
      </c>
      <c r="F36" s="3229" t="str">
        <f t="shared" si="1"/>
        <v/>
      </c>
      <c r="G36" s="3229" t="str">
        <f t="shared" si="1"/>
        <v/>
      </c>
      <c r="H36" s="3230" t="str">
        <f t="shared" si="2"/>
        <v/>
      </c>
      <c r="I36" s="3852" t="str">
        <f t="shared" si="3"/>
        <v/>
      </c>
      <c r="J36" s="3837" t="s">
        <v>240</v>
      </c>
      <c r="K36" s="3231"/>
      <c r="L36" s="3232"/>
      <c r="M36" s="3233">
        <f t="shared" si="21"/>
        <v>0</v>
      </c>
      <c r="N36" s="3234" t="str">
        <f t="shared" si="9"/>
        <v/>
      </c>
      <c r="O36" s="3235">
        <f t="shared" si="4"/>
        <v>0</v>
      </c>
      <c r="P36" s="3236" t="str">
        <f t="shared" si="17"/>
        <v/>
      </c>
      <c r="Q36" s="3237">
        <v>255</v>
      </c>
      <c r="R36" s="3238" t="str">
        <f t="shared" si="18"/>
        <v/>
      </c>
      <c r="S36" s="3239" t="str">
        <f t="shared" si="19"/>
        <v/>
      </c>
      <c r="T36" s="3853" t="str">
        <f t="shared" si="20"/>
        <v/>
      </c>
      <c r="V36" s="3854" t="str">
        <f t="shared" si="5"/>
        <v/>
      </c>
      <c r="W36" s="3242">
        <v>50</v>
      </c>
      <c r="X36" s="3241">
        <f t="shared" si="10"/>
        <v>0</v>
      </c>
      <c r="Y36" s="3855" t="str">
        <f t="shared" si="11"/>
        <v/>
      </c>
      <c r="AA36" s="3854" t="str" cm="1">
        <f t="array" aca="1" ref="AA36" ca="1">IF(ISBLANK(K36),"",LEFT(B36,MAX(IF(ISERROR(SEARCH(" ",LEFT(B36,AB36),ROW(OFFSET(INDIRECT("v14"),,,LEN(B36))))),0,SEARCH(" ",LEFT(B36,AB36),ROW(OFFSET(INDIRECT("v14"),,,LEN(B36))))))))</f>
        <v/>
      </c>
      <c r="AB36" s="3242">
        <v>50</v>
      </c>
      <c r="AC36" s="3241">
        <f t="shared" ca="1" si="12"/>
        <v>0</v>
      </c>
      <c r="AD36" s="3855" t="str">
        <f t="shared" si="13"/>
        <v/>
      </c>
      <c r="AF36" s="3854" t="str" cm="1">
        <f t="array" aca="1" ref="AF36" ca="1">IF(ISBLANK(K36),"",LEFT(B36,MIN(AG36,SUMPRODUCT(MAX((MID(B36,ROW(INDIRECT("1:"&amp;AG36)),1)=" ")*(ROW(INDIRECT("1:"&amp;AG36))))))))</f>
        <v/>
      </c>
      <c r="AG36" s="3242">
        <v>40</v>
      </c>
      <c r="AH36" s="3241">
        <f t="shared" ca="1" si="14"/>
        <v>0</v>
      </c>
      <c r="AI36" s="3855" t="str">
        <f t="shared" si="15"/>
        <v/>
      </c>
      <c r="AK36" s="3858"/>
      <c r="AL36" s="3194"/>
      <c r="AM36" s="3237"/>
      <c r="AN36" s="3246">
        <f t="shared" si="22"/>
        <v>0</v>
      </c>
      <c r="AO36" s="3247" t="str">
        <f t="shared" si="23"/>
        <v/>
      </c>
      <c r="AP36" s="3214"/>
      <c r="AQ36" s="3214"/>
    </row>
    <row r="37" spans="1:43">
      <c r="A37" s="3250"/>
      <c r="B37" s="3251"/>
      <c r="C37" s="3251"/>
      <c r="D37" s="3251"/>
      <c r="E37" s="3252" t="str">
        <f>SUBSTITUTE(K37,"—","",1)</f>
        <v/>
      </c>
      <c r="F37" s="3251" t="str">
        <f t="shared" ref="F37" si="24">TRIM(E37)</f>
        <v/>
      </c>
      <c r="G37" s="3251"/>
      <c r="H37" s="3251"/>
      <c r="I37" s="3251"/>
      <c r="K37" s="3250"/>
      <c r="L37" s="3250"/>
      <c r="M37" s="3250"/>
      <c r="N37" s="3250"/>
      <c r="O37" s="3250"/>
      <c r="P37" s="3250"/>
      <c r="Q37" s="3250"/>
      <c r="R37" s="3250"/>
      <c r="S37" s="3250"/>
      <c r="T37" s="3250"/>
      <c r="V37" s="3250"/>
      <c r="W37" s="3250"/>
      <c r="X37" s="3250"/>
      <c r="Y37" s="3250"/>
      <c r="AA37" s="3250"/>
      <c r="AB37" s="3250"/>
      <c r="AC37" s="3250"/>
      <c r="AD37" s="3250"/>
      <c r="AF37" s="3250"/>
      <c r="AG37" s="3250"/>
      <c r="AH37" s="3250"/>
      <c r="AI37" s="3250"/>
      <c r="AK37" s="3250"/>
      <c r="AL37" s="3250"/>
      <c r="AM37" s="3250"/>
      <c r="AN37" s="3250"/>
      <c r="AO37" s="3250"/>
      <c r="AP37" s="3250"/>
      <c r="AQ37" s="3250"/>
    </row>
    <row r="38" spans="1:43" ht="21.75" thickBot="1">
      <c r="B38" s="3191"/>
      <c r="C38" s="3191"/>
      <c r="D38" s="3191"/>
      <c r="E38" s="3192"/>
      <c r="F38" s="3191"/>
      <c r="G38" s="3191"/>
      <c r="H38" s="3191"/>
      <c r="I38" s="3191"/>
    </row>
    <row r="39" spans="1:43">
      <c r="B39" s="3253" t="s">
        <v>2278</v>
      </c>
      <c r="C39" s="3191"/>
      <c r="D39" s="3191"/>
      <c r="E39" s="3192"/>
      <c r="F39" s="3191"/>
      <c r="G39" s="3191"/>
      <c r="H39" s="3191"/>
      <c r="I39" s="3191"/>
      <c r="K39" s="3254" t="s">
        <v>2279</v>
      </c>
    </row>
    <row r="40" spans="1:43">
      <c r="B40" s="3255" t="s">
        <v>2280</v>
      </c>
      <c r="C40" s="3191"/>
      <c r="D40" s="3191"/>
      <c r="E40" s="3192"/>
      <c r="F40" s="3191"/>
      <c r="G40" s="3191"/>
      <c r="H40" s="3191"/>
      <c r="I40" s="3191"/>
      <c r="K40" s="3256" t="s">
        <v>2281</v>
      </c>
    </row>
    <row r="41" spans="1:43">
      <c r="B41" s="3255" t="s">
        <v>2282</v>
      </c>
      <c r="C41" s="3191"/>
      <c r="D41" s="3191"/>
      <c r="E41" s="3192"/>
      <c r="F41" s="3191"/>
      <c r="G41" s="3191"/>
      <c r="H41" s="3191"/>
      <c r="I41" s="3191"/>
      <c r="K41" s="3256" t="s">
        <v>2367</v>
      </c>
    </row>
    <row r="42" spans="1:43">
      <c r="B42" s="3255" t="s">
        <v>2283</v>
      </c>
      <c r="C42" s="3191"/>
      <c r="D42" s="3191"/>
      <c r="E42" s="3192"/>
      <c r="F42" s="3191"/>
      <c r="G42" s="3191"/>
      <c r="H42" s="3191"/>
      <c r="I42" s="3191"/>
      <c r="K42" s="3256" t="s">
        <v>2368</v>
      </c>
    </row>
    <row r="43" spans="1:43" ht="21" customHeight="1">
      <c r="B43" s="3255" t="s">
        <v>2284</v>
      </c>
      <c r="C43" s="3191"/>
      <c r="D43" s="3191"/>
      <c r="E43" s="3192"/>
      <c r="F43" s="3191"/>
      <c r="G43" s="3191"/>
      <c r="H43" s="3191"/>
      <c r="I43" s="3191"/>
      <c r="K43" s="3256" t="s">
        <v>2285</v>
      </c>
    </row>
    <row r="44" spans="1:43" ht="21.75" thickBot="1">
      <c r="B44" s="3257"/>
      <c r="C44" s="3191"/>
      <c r="D44" s="3191"/>
      <c r="E44" s="3192"/>
      <c r="F44" s="3191"/>
      <c r="G44" s="3191"/>
      <c r="H44" s="3191"/>
      <c r="I44" s="3191"/>
      <c r="K44" s="3258" t="s">
        <v>2286</v>
      </c>
    </row>
    <row r="45" spans="1:43">
      <c r="B45" s="3191"/>
      <c r="C45" s="3191"/>
      <c r="D45" s="3191"/>
      <c r="E45" s="3192"/>
      <c r="F45" s="3191"/>
      <c r="G45" s="3191"/>
      <c r="H45" s="3191"/>
      <c r="I45" s="3191"/>
    </row>
    <row r="47" spans="1:43" s="3180" customFormat="1" ht="30" customHeight="1">
      <c r="A47" s="3178"/>
      <c r="B47" s="3178"/>
      <c r="C47" s="3178"/>
      <c r="D47" s="3178"/>
      <c r="E47" s="3861"/>
      <c r="F47" s="3861"/>
      <c r="G47" s="3178"/>
      <c r="H47" s="3178"/>
      <c r="I47" s="3178"/>
      <c r="L47" s="3862"/>
      <c r="M47" s="3862"/>
      <c r="N47" s="3862"/>
      <c r="O47" s="3862"/>
      <c r="P47" s="3862"/>
      <c r="Q47" s="3187"/>
      <c r="R47" s="3187"/>
      <c r="S47" s="3187"/>
      <c r="T47" s="3187"/>
      <c r="U47" s="3187"/>
      <c r="V47" s="3187"/>
      <c r="W47" s="3187"/>
      <c r="X47" s="3187"/>
      <c r="Y47" s="3187"/>
      <c r="Z47" s="3187"/>
      <c r="AA47" s="3187"/>
      <c r="AB47" s="3187"/>
      <c r="AC47" s="3187"/>
    </row>
    <row r="48" spans="1:43" s="3180" customFormat="1" ht="30" customHeight="1">
      <c r="A48" s="3178"/>
      <c r="B48" s="3181"/>
      <c r="C48" s="3178"/>
      <c r="D48" s="3863" t="s">
        <v>2263</v>
      </c>
      <c r="E48" s="3863"/>
      <c r="F48" s="3863"/>
      <c r="G48" s="3178"/>
      <c r="H48" s="3178"/>
      <c r="I48" s="3864"/>
      <c r="L48" s="3865"/>
      <c r="M48" s="3865"/>
      <c r="N48" s="3865"/>
      <c r="O48" s="3865"/>
      <c r="P48" s="3865"/>
      <c r="Q48" s="3865"/>
      <c r="R48" s="3865"/>
      <c r="S48" s="3865"/>
      <c r="T48" s="3865"/>
      <c r="U48" s="3865"/>
      <c r="V48" s="3187"/>
      <c r="W48" s="925"/>
      <c r="X48" s="4034"/>
      <c r="Y48" s="4034"/>
      <c r="Z48" s="4034"/>
      <c r="AA48" s="4034"/>
      <c r="AB48" s="925"/>
      <c r="AC48" s="3187"/>
    </row>
    <row r="49" spans="1:29" s="3180" customFormat="1" ht="30" customHeight="1">
      <c r="A49" s="3178"/>
      <c r="B49" s="3181"/>
      <c r="C49" s="3178"/>
      <c r="D49" s="3863"/>
      <c r="E49" s="3863"/>
      <c r="F49" s="3863"/>
      <c r="G49" s="3178"/>
      <c r="H49" s="3178"/>
      <c r="I49" s="3864"/>
      <c r="L49" s="3865"/>
      <c r="M49" s="3865"/>
      <c r="N49" s="3865"/>
      <c r="O49" s="3865"/>
      <c r="P49" s="3865"/>
      <c r="Q49" s="3865"/>
      <c r="R49" s="3865"/>
      <c r="S49" s="3865"/>
      <c r="T49" s="3865"/>
      <c r="U49" s="3865"/>
      <c r="V49" s="3187"/>
      <c r="W49" s="3866"/>
      <c r="X49" s="4034"/>
      <c r="Y49" s="4034"/>
      <c r="Z49" s="4034"/>
      <c r="AA49" s="4034"/>
      <c r="AB49" s="925"/>
      <c r="AC49" s="3187"/>
    </row>
    <row r="50" spans="1:29" s="3180" customFormat="1" ht="30" customHeight="1">
      <c r="A50" s="3178"/>
      <c r="B50" s="3182"/>
      <c r="C50" s="3178"/>
      <c r="D50" s="3867" t="s">
        <v>2559</v>
      </c>
      <c r="E50" s="3867"/>
      <c r="F50" s="3861"/>
      <c r="G50" s="3178"/>
      <c r="H50" s="3178"/>
      <c r="I50" s="3864"/>
      <c r="L50" s="3865"/>
      <c r="M50" s="3865"/>
      <c r="N50" s="3865"/>
      <c r="O50" s="3865"/>
      <c r="P50" s="3865"/>
      <c r="Q50" s="3865"/>
      <c r="R50" s="3865"/>
      <c r="S50" s="3865"/>
      <c r="T50" s="3865"/>
      <c r="U50" s="3865"/>
      <c r="V50" s="3187"/>
      <c r="W50" s="925"/>
      <c r="X50" s="4034"/>
      <c r="Y50" s="4034"/>
      <c r="Z50" s="4034"/>
      <c r="AA50" s="4034"/>
      <c r="AB50" s="925"/>
      <c r="AC50" s="3187"/>
    </row>
    <row r="51" spans="1:29" s="3180" customFormat="1" ht="30" customHeight="1">
      <c r="A51" s="3178"/>
      <c r="B51" s="3182"/>
      <c r="C51" s="3178"/>
      <c r="D51" s="3867" t="s">
        <v>2265</v>
      </c>
      <c r="E51" s="3867"/>
      <c r="F51" s="3861"/>
      <c r="G51" s="3178"/>
      <c r="H51" s="3178"/>
      <c r="I51" s="3864"/>
      <c r="L51" s="3865"/>
      <c r="M51" s="3865"/>
      <c r="N51" s="3865"/>
      <c r="O51" s="3865"/>
      <c r="P51" s="3865"/>
      <c r="Q51" s="3865"/>
      <c r="R51" s="3865"/>
      <c r="S51" s="3865"/>
      <c r="T51" s="3865"/>
      <c r="U51" s="3865"/>
      <c r="V51" s="3187"/>
      <c r="W51" s="3866"/>
      <c r="X51" s="4034"/>
      <c r="Y51" s="4034"/>
      <c r="Z51" s="4034"/>
      <c r="AA51" s="4034"/>
      <c r="AB51" s="925"/>
      <c r="AC51" s="3187"/>
    </row>
    <row r="52" spans="1:29" s="3180" customFormat="1" ht="30" customHeight="1">
      <c r="A52" s="3178"/>
      <c r="B52" s="3182"/>
      <c r="C52" s="3178"/>
      <c r="D52" s="3867" t="s">
        <v>2266</v>
      </c>
      <c r="E52" s="3867"/>
      <c r="F52" s="3861"/>
      <c r="G52" s="3178"/>
      <c r="H52" s="3178"/>
      <c r="I52" s="3864"/>
      <c r="L52" s="3865"/>
      <c r="M52" s="3865"/>
      <c r="N52" s="3865"/>
      <c r="O52" s="3865"/>
      <c r="P52" s="3865"/>
      <c r="Q52" s="3865"/>
      <c r="R52" s="3865"/>
      <c r="S52" s="3865"/>
      <c r="T52" s="3865"/>
      <c r="U52" s="3865"/>
      <c r="V52" s="3187"/>
      <c r="W52" s="925"/>
      <c r="X52" s="4034"/>
      <c r="Y52" s="4034"/>
      <c r="Z52" s="4034"/>
      <c r="AA52" s="4034"/>
      <c r="AB52" s="925"/>
      <c r="AC52" s="3187"/>
    </row>
    <row r="53" spans="1:29" s="3180" customFormat="1" ht="30" customHeight="1">
      <c r="A53" s="3178"/>
      <c r="B53" s="3183"/>
      <c r="C53" s="3178"/>
      <c r="D53" s="3178"/>
      <c r="E53" s="3178"/>
      <c r="F53" s="3178"/>
      <c r="G53" s="3178"/>
      <c r="H53" s="3178"/>
      <c r="I53" s="3864"/>
      <c r="L53" s="3865"/>
      <c r="M53" s="3865"/>
      <c r="N53" s="3865"/>
      <c r="O53" s="3865"/>
      <c r="P53" s="3865"/>
      <c r="Q53" s="3865"/>
      <c r="R53" s="3865"/>
      <c r="S53" s="3865"/>
      <c r="T53" s="3865"/>
      <c r="U53" s="3865"/>
      <c r="V53" s="3187"/>
      <c r="W53" s="3866"/>
      <c r="X53" s="4034"/>
      <c r="Y53" s="4034"/>
      <c r="Z53" s="4034"/>
      <c r="AA53" s="4034"/>
      <c r="AB53" s="925"/>
      <c r="AC53" s="3187"/>
    </row>
    <row r="54" spans="1:29" s="3180" customFormat="1" ht="30" customHeight="1">
      <c r="A54" s="3178"/>
      <c r="B54" s="3184" t="s">
        <v>2267</v>
      </c>
      <c r="C54" s="3178"/>
      <c r="D54" s="3178"/>
      <c r="E54" s="3178"/>
      <c r="F54" s="3178"/>
      <c r="G54" s="3178"/>
      <c r="H54" s="3178"/>
      <c r="I54" s="3864"/>
      <c r="L54" s="3865"/>
      <c r="M54" s="3865"/>
      <c r="N54" s="3865"/>
      <c r="O54" s="3865"/>
      <c r="P54" s="3865"/>
      <c r="Q54" s="3865"/>
      <c r="R54" s="3865"/>
      <c r="S54" s="3865"/>
      <c r="T54" s="3865"/>
      <c r="U54" s="3865"/>
      <c r="V54" s="3187"/>
      <c r="W54" s="925"/>
      <c r="X54" s="4034"/>
      <c r="Y54" s="4034"/>
      <c r="Z54" s="4034"/>
      <c r="AA54" s="4034"/>
      <c r="AB54" s="925"/>
      <c r="AC54" s="3187"/>
    </row>
    <row r="55" spans="1:29" s="3180" customFormat="1" ht="30" customHeight="1">
      <c r="A55" s="3178"/>
      <c r="B55" s="3181"/>
      <c r="C55" s="3178"/>
      <c r="D55" s="3178"/>
      <c r="E55" s="3178"/>
      <c r="F55" s="3178"/>
      <c r="G55" s="3178"/>
      <c r="H55" s="3178"/>
      <c r="I55" s="3864"/>
      <c r="L55" s="3865"/>
      <c r="M55" s="3865"/>
      <c r="N55" s="3865"/>
      <c r="O55" s="3865"/>
      <c r="P55" s="3865"/>
      <c r="Q55" s="3865"/>
      <c r="R55" s="3865"/>
      <c r="S55" s="3865"/>
      <c r="T55" s="3865"/>
      <c r="U55" s="3865"/>
      <c r="V55" s="3187"/>
      <c r="W55" s="3866"/>
      <c r="X55" s="4034"/>
      <c r="Y55" s="4034"/>
      <c r="Z55" s="4034"/>
      <c r="AA55" s="4034"/>
      <c r="AB55" s="925"/>
      <c r="AC55" s="3187"/>
    </row>
    <row r="56" spans="1:29" s="3180" customFormat="1" ht="30" customHeight="1">
      <c r="A56" s="3178"/>
      <c r="B56" s="3182" t="s">
        <v>2268</v>
      </c>
      <c r="C56" s="3178"/>
      <c r="D56" s="3178"/>
      <c r="E56" s="3178"/>
      <c r="F56" s="3178"/>
      <c r="G56" s="3178"/>
      <c r="H56" s="3178"/>
      <c r="I56" s="3864"/>
      <c r="L56" s="3865"/>
      <c r="M56" s="3865"/>
      <c r="N56" s="3865"/>
      <c r="O56" s="3865"/>
      <c r="P56" s="3865"/>
      <c r="Q56" s="3865"/>
      <c r="R56" s="3865"/>
      <c r="S56" s="3865"/>
      <c r="T56" s="3865"/>
      <c r="U56" s="3865"/>
      <c r="V56" s="3187"/>
      <c r="W56" s="925"/>
      <c r="X56" s="4034"/>
      <c r="Y56" s="4034"/>
      <c r="Z56" s="4034"/>
      <c r="AA56" s="4034"/>
      <c r="AB56" s="925"/>
      <c r="AC56" s="3187"/>
    </row>
    <row r="57" spans="1:29" s="3180" customFormat="1" ht="30" customHeight="1">
      <c r="A57" s="3178"/>
      <c r="B57" s="3182" t="s">
        <v>2269</v>
      </c>
      <c r="C57" s="3178"/>
      <c r="D57" s="3178"/>
      <c r="E57" s="3178"/>
      <c r="F57" s="3178"/>
      <c r="G57" s="3178"/>
      <c r="H57" s="3178"/>
      <c r="I57" s="3864"/>
      <c r="L57" s="3865"/>
      <c r="M57" s="3865"/>
      <c r="N57" s="3865"/>
      <c r="O57" s="3865"/>
      <c r="P57" s="3865"/>
      <c r="Q57" s="3865"/>
      <c r="R57" s="3865"/>
      <c r="S57" s="3865"/>
      <c r="T57" s="3865"/>
      <c r="U57" s="3865"/>
      <c r="V57" s="3187"/>
      <c r="W57" s="3866"/>
      <c r="X57" s="4034"/>
      <c r="Y57" s="4034"/>
      <c r="Z57" s="4034"/>
      <c r="AA57" s="4034"/>
      <c r="AB57" s="925"/>
      <c r="AC57" s="3187"/>
    </row>
    <row r="58" spans="1:29" s="3180" customFormat="1" ht="30" customHeight="1">
      <c r="A58" s="3178"/>
      <c r="B58" s="3182" t="s">
        <v>2270</v>
      </c>
      <c r="C58" s="3178"/>
      <c r="D58" s="3178"/>
      <c r="E58" s="3178"/>
      <c r="F58" s="3178"/>
      <c r="G58" s="3178"/>
      <c r="H58" s="3178"/>
      <c r="I58" s="3864"/>
      <c r="L58" s="3865"/>
      <c r="M58" s="3865"/>
      <c r="N58" s="3865"/>
      <c r="O58" s="3865"/>
      <c r="P58" s="3865"/>
      <c r="Q58" s="3865"/>
      <c r="R58" s="3865"/>
      <c r="S58" s="3865"/>
      <c r="T58" s="3865"/>
      <c r="U58" s="3865"/>
      <c r="V58" s="3187"/>
      <c r="W58" s="925"/>
      <c r="X58" s="4034"/>
      <c r="Y58" s="4034"/>
      <c r="Z58" s="4034"/>
      <c r="AA58" s="4034"/>
      <c r="AB58" s="925"/>
      <c r="AC58" s="3187"/>
    </row>
    <row r="59" spans="1:29" s="3180" customFormat="1" ht="30" customHeight="1">
      <c r="A59" s="3178"/>
      <c r="B59" s="3183"/>
      <c r="C59" s="3178"/>
      <c r="D59" s="3178"/>
      <c r="E59" s="3178"/>
      <c r="F59" s="3178"/>
      <c r="G59" s="3178"/>
      <c r="H59" s="3178"/>
      <c r="I59" s="3864"/>
      <c r="L59" s="3865"/>
      <c r="M59" s="3865"/>
      <c r="N59" s="3865"/>
      <c r="O59" s="3865"/>
      <c r="P59" s="3865"/>
      <c r="Q59" s="3865"/>
      <c r="R59" s="3865"/>
      <c r="S59" s="3865"/>
      <c r="T59" s="3865"/>
      <c r="U59" s="3865"/>
      <c r="V59" s="3187"/>
      <c r="W59" s="3866"/>
      <c r="X59" s="4034"/>
      <c r="Y59" s="4034"/>
      <c r="Z59" s="4034"/>
      <c r="AA59" s="4034"/>
      <c r="AB59" s="925"/>
      <c r="AC59" s="3187"/>
    </row>
    <row r="60" spans="1:29" s="3180" customFormat="1" ht="30" customHeight="1">
      <c r="A60" s="3178"/>
      <c r="B60" s="3185" t="s">
        <v>2271</v>
      </c>
      <c r="C60" s="3178"/>
      <c r="D60" s="3178"/>
      <c r="E60" s="3178"/>
      <c r="F60" s="3178"/>
      <c r="G60" s="3178"/>
      <c r="H60" s="3178"/>
      <c r="I60" s="3864"/>
      <c r="L60" s="3865"/>
      <c r="M60" s="3865"/>
      <c r="N60" s="3865"/>
      <c r="O60" s="3865"/>
      <c r="P60" s="3865"/>
      <c r="Q60" s="3865"/>
      <c r="R60" s="3865"/>
      <c r="S60" s="3865"/>
      <c r="T60" s="3865"/>
      <c r="U60" s="3865"/>
      <c r="V60" s="3187"/>
      <c r="W60" s="925"/>
      <c r="X60" s="4034"/>
      <c r="Y60" s="4034"/>
      <c r="Z60" s="4034"/>
      <c r="AA60" s="4034"/>
      <c r="AB60" s="925"/>
      <c r="AC60" s="3187"/>
    </row>
    <row r="61" spans="1:29" s="3180" customFormat="1" ht="30" customHeight="1">
      <c r="A61" s="3178"/>
      <c r="B61" s="3183"/>
      <c r="C61" s="3178"/>
      <c r="D61" s="3178"/>
      <c r="E61" s="3178"/>
      <c r="F61" s="3178"/>
      <c r="G61" s="3178"/>
      <c r="H61" s="3178"/>
      <c r="I61" s="3864"/>
      <c r="L61" s="3865"/>
      <c r="M61" s="3865"/>
      <c r="N61" s="3865"/>
      <c r="O61" s="3865"/>
      <c r="P61" s="3865"/>
      <c r="Q61" s="3865"/>
      <c r="R61" s="3865"/>
      <c r="S61" s="3865"/>
      <c r="T61" s="3865"/>
      <c r="U61" s="3865"/>
      <c r="V61" s="3187"/>
      <c r="W61" s="3866"/>
      <c r="X61" s="4034"/>
      <c r="Y61" s="4034"/>
      <c r="Z61" s="4034"/>
      <c r="AA61" s="4034"/>
      <c r="AB61" s="925"/>
      <c r="AC61" s="3187"/>
    </row>
    <row r="62" spans="1:29" s="3180" customFormat="1" ht="30" customHeight="1">
      <c r="A62" s="3178"/>
      <c r="B62" s="3182" t="s">
        <v>2272</v>
      </c>
      <c r="C62" s="3178"/>
      <c r="D62" s="3178"/>
      <c r="E62" s="3178"/>
      <c r="F62" s="3178"/>
      <c r="G62" s="3178"/>
      <c r="H62" s="3178"/>
      <c r="I62" s="3864"/>
      <c r="L62" s="3865"/>
      <c r="M62" s="3865"/>
      <c r="N62" s="3865"/>
      <c r="O62" s="3865"/>
      <c r="P62" s="3865"/>
      <c r="Q62" s="3865"/>
      <c r="R62" s="3865"/>
      <c r="S62" s="3865"/>
      <c r="T62" s="3865"/>
      <c r="U62" s="3865"/>
      <c r="V62" s="3187"/>
      <c r="W62" s="925"/>
      <c r="X62" s="4034"/>
      <c r="Y62" s="4034"/>
      <c r="Z62" s="4034"/>
      <c r="AA62" s="4034"/>
      <c r="AB62" s="925"/>
      <c r="AC62" s="3187"/>
    </row>
    <row r="63" spans="1:29" s="3180" customFormat="1" ht="30" customHeight="1">
      <c r="A63" s="3178"/>
      <c r="B63" s="3183"/>
      <c r="C63" s="3178"/>
      <c r="D63" s="3178"/>
      <c r="E63" s="3178"/>
      <c r="F63" s="3178"/>
      <c r="G63" s="3178"/>
      <c r="H63" s="3178"/>
      <c r="I63" s="3864"/>
      <c r="L63" s="3865"/>
      <c r="M63" s="3865"/>
      <c r="N63" s="3865"/>
      <c r="O63" s="3865"/>
      <c r="P63" s="3865"/>
      <c r="Q63" s="3865"/>
      <c r="R63" s="3865"/>
      <c r="S63" s="3865"/>
      <c r="T63" s="3865"/>
      <c r="U63" s="3865"/>
      <c r="V63" s="3187"/>
      <c r="W63" s="3866"/>
      <c r="X63" s="4034"/>
      <c r="Y63" s="4034"/>
      <c r="Z63" s="4034"/>
      <c r="AA63" s="4034"/>
      <c r="AB63" s="925"/>
      <c r="AC63" s="3187"/>
    </row>
    <row r="64" spans="1:29" s="3180" customFormat="1" ht="30" customHeight="1">
      <c r="A64" s="3178"/>
      <c r="B64" s="3182" t="s">
        <v>2273</v>
      </c>
      <c r="C64" s="3178"/>
      <c r="D64" s="3178"/>
      <c r="E64" s="3178"/>
      <c r="F64" s="3178"/>
      <c r="G64" s="3178"/>
      <c r="H64" s="3178"/>
      <c r="I64" s="3864"/>
      <c r="L64" s="3865"/>
      <c r="M64" s="3865"/>
      <c r="N64" s="3865"/>
      <c r="O64" s="3865"/>
      <c r="P64" s="3865"/>
      <c r="Q64" s="3865"/>
      <c r="R64" s="3865"/>
      <c r="S64" s="3865"/>
      <c r="T64" s="3865"/>
      <c r="U64" s="3865"/>
      <c r="V64" s="3187"/>
      <c r="W64" s="925"/>
      <c r="X64" s="4034"/>
      <c r="Y64" s="4034"/>
      <c r="Z64" s="4034"/>
      <c r="AA64" s="4034"/>
      <c r="AB64" s="925"/>
      <c r="AC64" s="3187"/>
    </row>
    <row r="65" spans="1:32" s="3180" customFormat="1" ht="30" customHeight="1">
      <c r="A65" s="3178"/>
      <c r="B65" s="3179"/>
      <c r="C65" s="3179"/>
      <c r="D65" s="3179"/>
      <c r="E65" s="3179"/>
      <c r="F65" s="3179"/>
      <c r="G65" s="3179"/>
      <c r="H65" s="3179"/>
      <c r="I65" s="3179"/>
      <c r="L65" s="3865"/>
      <c r="M65" s="3865"/>
      <c r="N65" s="3865"/>
      <c r="O65" s="3865"/>
      <c r="P65" s="3865"/>
      <c r="Q65" s="3865"/>
      <c r="R65" s="3865"/>
      <c r="S65" s="3865"/>
      <c r="T65" s="3865"/>
      <c r="U65" s="3865"/>
      <c r="V65" s="3187"/>
      <c r="W65" s="3866"/>
      <c r="X65" s="4034"/>
      <c r="Y65" s="4034"/>
      <c r="Z65" s="4034"/>
      <c r="AA65" s="4034"/>
      <c r="AB65" s="925"/>
      <c r="AC65" s="3187"/>
    </row>
    <row r="66" spans="1:32" s="3180" customFormat="1" ht="30" customHeight="1">
      <c r="A66" s="3178"/>
      <c r="B66" s="3182" t="s">
        <v>2274</v>
      </c>
      <c r="C66" s="3179"/>
      <c r="D66" s="3179"/>
      <c r="E66" s="3179"/>
      <c r="F66" s="3179"/>
      <c r="G66" s="3179"/>
      <c r="H66" s="3179"/>
      <c r="I66" s="3179"/>
      <c r="L66" s="3865"/>
      <c r="M66" s="3865"/>
      <c r="N66" s="3865"/>
      <c r="O66" s="3865"/>
      <c r="P66" s="3865"/>
      <c r="Q66" s="3865"/>
      <c r="R66" s="3865"/>
      <c r="S66" s="3865"/>
      <c r="T66" s="3865"/>
      <c r="U66" s="3865"/>
      <c r="V66" s="3187"/>
      <c r="W66" s="925"/>
      <c r="X66" s="4034"/>
      <c r="Y66" s="4034"/>
      <c r="Z66" s="4034"/>
      <c r="AA66" s="4034"/>
      <c r="AB66" s="925"/>
      <c r="AC66" s="3187"/>
    </row>
    <row r="67" spans="1:32" s="3180" customFormat="1" ht="30" customHeight="1">
      <c r="A67" s="3178"/>
      <c r="B67" s="3179"/>
      <c r="C67" s="3179"/>
      <c r="D67" s="3179"/>
      <c r="E67" s="3179"/>
      <c r="F67" s="3179"/>
      <c r="G67" s="3179"/>
      <c r="H67" s="3179"/>
      <c r="I67" s="3179"/>
      <c r="L67" s="3865"/>
      <c r="M67" s="3865"/>
      <c r="N67" s="3865"/>
      <c r="O67" s="3865"/>
      <c r="P67" s="3865"/>
      <c r="Q67" s="3865"/>
      <c r="R67" s="3865"/>
      <c r="S67" s="3865"/>
      <c r="T67" s="3865"/>
      <c r="U67" s="3865"/>
      <c r="V67" s="3187"/>
      <c r="W67" s="3866"/>
      <c r="X67" s="4034"/>
      <c r="Y67" s="4034"/>
      <c r="Z67" s="4034"/>
      <c r="AA67" s="4034"/>
      <c r="AB67" s="925"/>
      <c r="AC67" s="3187"/>
    </row>
    <row r="68" spans="1:32" s="3180" customFormat="1" ht="30" customHeight="1">
      <c r="A68" s="3178"/>
      <c r="B68" s="3182" t="s">
        <v>2275</v>
      </c>
      <c r="C68" s="3179"/>
      <c r="D68" s="3179"/>
      <c r="E68" s="3179"/>
      <c r="F68" s="3179"/>
      <c r="G68" s="3179"/>
      <c r="H68" s="3179"/>
      <c r="I68" s="3179"/>
      <c r="L68" s="3865"/>
      <c r="M68" s="3865"/>
      <c r="N68" s="3865"/>
      <c r="O68" s="3865"/>
      <c r="P68" s="3865"/>
      <c r="Q68" s="3865"/>
      <c r="R68" s="3865"/>
      <c r="S68" s="3865"/>
      <c r="T68" s="3865"/>
      <c r="U68" s="3865"/>
      <c r="V68" s="3187"/>
      <c r="W68" s="925"/>
      <c r="X68" s="4034"/>
      <c r="Y68" s="4034"/>
      <c r="Z68" s="4034"/>
      <c r="AA68" s="4034"/>
      <c r="AB68" s="925"/>
      <c r="AC68" s="3187"/>
    </row>
    <row r="69" spans="1:32" s="3180" customFormat="1" ht="30" customHeight="1">
      <c r="A69" s="3178"/>
      <c r="B69" s="3179"/>
      <c r="C69" s="3179"/>
      <c r="D69" s="3179"/>
      <c r="E69" s="3179"/>
      <c r="F69" s="3179"/>
      <c r="G69" s="3179"/>
      <c r="H69" s="3179"/>
      <c r="I69" s="3179"/>
      <c r="L69" s="3865"/>
      <c r="M69" s="3865"/>
      <c r="N69" s="3865"/>
      <c r="O69" s="3865"/>
      <c r="P69" s="3865"/>
      <c r="Q69" s="3865"/>
      <c r="R69" s="3865"/>
      <c r="S69" s="3865"/>
      <c r="T69" s="3865"/>
      <c r="U69" s="3865"/>
      <c r="V69" s="3187"/>
      <c r="W69" s="3866"/>
      <c r="X69" s="4034"/>
      <c r="Y69" s="4034"/>
      <c r="Z69" s="4034"/>
      <c r="AA69" s="4034"/>
      <c r="AB69" s="925"/>
      <c r="AC69" s="3187"/>
    </row>
    <row r="70" spans="1:32" s="3180" customFormat="1" ht="30" customHeight="1">
      <c r="A70" s="3178"/>
      <c r="B70" s="3182" t="s">
        <v>2276</v>
      </c>
      <c r="C70" s="3179"/>
      <c r="D70" s="3179"/>
      <c r="E70" s="3179"/>
      <c r="F70" s="3179"/>
      <c r="G70" s="3179"/>
      <c r="H70" s="3179"/>
      <c r="I70" s="3179"/>
      <c r="L70" s="3865"/>
      <c r="M70" s="3865"/>
      <c r="N70" s="3865"/>
      <c r="O70" s="3865"/>
      <c r="P70" s="3865"/>
      <c r="Q70" s="3865"/>
      <c r="R70" s="3865"/>
      <c r="S70" s="3865"/>
      <c r="T70" s="3865"/>
      <c r="U70" s="3865"/>
      <c r="V70" s="3187"/>
      <c r="W70" s="925"/>
      <c r="X70" s="4034"/>
      <c r="Y70" s="4034"/>
      <c r="Z70" s="4034"/>
      <c r="AA70" s="4034"/>
      <c r="AB70" s="925"/>
      <c r="AC70" s="3187"/>
    </row>
    <row r="71" spans="1:32" s="3180" customFormat="1" ht="30" customHeight="1">
      <c r="A71" s="3178"/>
      <c r="B71" s="3179"/>
      <c r="C71" s="3179"/>
      <c r="D71" s="3179"/>
      <c r="E71" s="3179"/>
      <c r="F71" s="3179"/>
      <c r="G71" s="3179"/>
      <c r="H71" s="3179"/>
      <c r="I71" s="3179"/>
      <c r="L71" s="3865"/>
      <c r="M71" s="3865"/>
      <c r="N71" s="3865"/>
      <c r="O71" s="3865"/>
      <c r="P71" s="3865"/>
      <c r="Q71" s="3865"/>
      <c r="R71" s="3865"/>
      <c r="S71" s="3865"/>
      <c r="T71" s="3865"/>
      <c r="U71" s="3865"/>
      <c r="V71" s="3187"/>
      <c r="W71" s="3866"/>
      <c r="X71" s="4034"/>
      <c r="Y71" s="4034"/>
      <c r="Z71" s="4034"/>
      <c r="AA71" s="4034"/>
      <c r="AB71" s="925"/>
      <c r="AC71" s="3187"/>
    </row>
    <row r="72" spans="1:32" s="3180" customFormat="1" ht="30" customHeight="1">
      <c r="A72" s="3178"/>
      <c r="B72" s="3182" t="s">
        <v>2277</v>
      </c>
      <c r="C72" s="3179"/>
      <c r="D72" s="3179"/>
      <c r="E72" s="3179"/>
      <c r="F72" s="3179"/>
      <c r="G72" s="3179"/>
      <c r="H72" s="3179"/>
      <c r="I72" s="3179"/>
      <c r="L72" s="3865"/>
      <c r="M72" s="3865"/>
      <c r="N72" s="3865"/>
      <c r="O72" s="3865"/>
      <c r="P72" s="3865"/>
      <c r="Q72" s="3865"/>
      <c r="R72" s="3865"/>
      <c r="S72" s="3865"/>
      <c r="T72" s="3865"/>
      <c r="U72" s="3865"/>
      <c r="V72" s="3187"/>
      <c r="W72" s="925"/>
      <c r="X72" s="4034"/>
      <c r="Y72" s="4034"/>
      <c r="Z72" s="4034"/>
      <c r="AA72" s="4034"/>
      <c r="AB72" s="925"/>
      <c r="AC72" s="3187"/>
    </row>
    <row r="73" spans="1:32" s="3180" customFormat="1" ht="30" customHeight="1">
      <c r="A73" s="3178"/>
      <c r="B73" s="3182"/>
      <c r="C73" s="3179"/>
      <c r="D73" s="3179"/>
      <c r="E73" s="3179"/>
      <c r="F73" s="3179"/>
      <c r="G73" s="3179"/>
      <c r="H73" s="3179"/>
      <c r="I73" s="3179"/>
      <c r="L73" s="3865"/>
      <c r="M73" s="3865"/>
      <c r="N73" s="3865"/>
      <c r="O73" s="3865"/>
      <c r="P73" s="3865"/>
      <c r="Q73" s="3865"/>
      <c r="R73" s="3865"/>
      <c r="S73" s="3865"/>
      <c r="T73" s="3865"/>
      <c r="U73" s="3865"/>
      <c r="V73" s="3187"/>
      <c r="W73" s="3866"/>
      <c r="X73" s="4034"/>
      <c r="Y73" s="4034"/>
      <c r="Z73" s="4034"/>
      <c r="AA73" s="4034"/>
      <c r="AB73" s="925"/>
      <c r="AC73" s="3187"/>
    </row>
    <row r="74" spans="1:32" s="3180" customFormat="1" ht="30" customHeight="1">
      <c r="A74" s="3178"/>
      <c r="B74" s="3868" t="s">
        <v>2287</v>
      </c>
      <c r="C74" s="3179"/>
      <c r="D74" s="3179"/>
      <c r="E74" s="3179"/>
      <c r="F74" s="3179"/>
      <c r="G74" s="3179"/>
      <c r="H74" s="3179"/>
      <c r="I74" s="3179"/>
      <c r="L74" s="3865"/>
      <c r="M74" s="3865"/>
      <c r="N74" s="3865"/>
      <c r="O74" s="3865"/>
      <c r="P74" s="3865"/>
      <c r="Q74" s="3865"/>
      <c r="R74" s="3865"/>
      <c r="S74" s="3865"/>
      <c r="T74" s="3865"/>
      <c r="U74" s="3865"/>
      <c r="V74" s="3187"/>
      <c r="W74" s="925"/>
      <c r="X74" s="4034"/>
      <c r="Y74" s="4034"/>
      <c r="Z74" s="4034"/>
      <c r="AA74" s="4034"/>
      <c r="AB74" s="925"/>
      <c r="AC74" s="3187"/>
    </row>
    <row r="75" spans="1:32" s="3180" customFormat="1" ht="30" customHeight="1">
      <c r="A75" s="3178"/>
      <c r="B75" s="3186"/>
      <c r="C75" s="3179"/>
      <c r="D75" s="3179"/>
      <c r="E75" s="3179"/>
      <c r="F75" s="3179"/>
      <c r="G75" s="3179"/>
      <c r="H75" s="3179"/>
      <c r="I75" s="3179"/>
      <c r="L75" s="3865"/>
      <c r="M75" s="3865"/>
      <c r="N75" s="3865"/>
      <c r="O75" s="3865"/>
      <c r="P75" s="3865"/>
      <c r="Q75" s="3865"/>
      <c r="R75" s="3865"/>
      <c r="S75" s="3865"/>
      <c r="T75" s="3865"/>
      <c r="U75" s="3865"/>
      <c r="V75" s="3187"/>
      <c r="W75" s="3866"/>
      <c r="X75" s="4034"/>
      <c r="Y75" s="4034"/>
      <c r="Z75" s="4034"/>
      <c r="AA75" s="4034"/>
      <c r="AB75" s="925"/>
      <c r="AC75" s="3187"/>
    </row>
    <row r="76" spans="1:32" s="3180" customFormat="1" ht="30" customHeight="1">
      <c r="A76" s="3861"/>
      <c r="B76" s="3869" t="s">
        <v>2288</v>
      </c>
      <c r="C76" s="3870"/>
      <c r="D76" s="3870"/>
      <c r="E76" s="3870"/>
      <c r="F76" s="3870"/>
      <c r="G76" s="3870"/>
      <c r="H76" s="3870"/>
      <c r="I76" s="3870"/>
      <c r="L76" s="3865"/>
      <c r="M76" s="3865"/>
      <c r="N76" s="3865"/>
      <c r="O76" s="3865"/>
      <c r="P76" s="3865"/>
      <c r="Q76" s="3865"/>
      <c r="R76" s="3865"/>
      <c r="S76" s="3865"/>
      <c r="T76" s="3865"/>
      <c r="U76" s="3865"/>
      <c r="V76" s="3187"/>
      <c r="W76" s="925"/>
      <c r="X76" s="4034"/>
      <c r="Y76" s="4034"/>
      <c r="Z76" s="4034"/>
      <c r="AA76" s="4034"/>
      <c r="AB76" s="925"/>
      <c r="AC76" s="3187"/>
    </row>
    <row r="77" spans="1:32" s="3187" customFormat="1" ht="30" customHeight="1">
      <c r="A77" s="3861"/>
      <c r="B77" s="3871" t="s">
        <v>2289</v>
      </c>
      <c r="C77" s="3872"/>
      <c r="D77" s="3872"/>
      <c r="E77" s="3872"/>
      <c r="F77" s="3872"/>
      <c r="G77" s="3872"/>
      <c r="H77" s="3872"/>
      <c r="I77" s="3872"/>
      <c r="J77" s="3180" t="s">
        <v>240</v>
      </c>
      <c r="K77" s="3180"/>
      <c r="L77" s="3865"/>
      <c r="M77" s="3865"/>
      <c r="N77" s="3865"/>
      <c r="O77" s="3865"/>
      <c r="P77" s="3865"/>
      <c r="Q77" s="3865"/>
      <c r="R77" s="3865"/>
      <c r="S77" s="3865"/>
      <c r="T77" s="3865"/>
      <c r="U77" s="3865"/>
      <c r="W77" s="3866"/>
      <c r="X77" s="4034"/>
      <c r="Y77" s="4034"/>
      <c r="Z77" s="4034"/>
      <c r="AA77" s="4034"/>
      <c r="AB77" s="925"/>
      <c r="AD77" s="3180"/>
      <c r="AE77" s="3180"/>
      <c r="AF77" s="3180"/>
    </row>
    <row r="78" spans="1:32" s="3187" customFormat="1" ht="30" customHeight="1">
      <c r="A78" s="3861"/>
      <c r="B78" s="3873"/>
      <c r="C78" s="3864"/>
      <c r="D78" s="3864"/>
      <c r="E78" s="3864"/>
      <c r="F78" s="3864"/>
      <c r="G78" s="3864"/>
      <c r="H78" s="3864"/>
      <c r="I78" s="3864"/>
      <c r="J78" s="3180"/>
      <c r="K78" s="3180"/>
      <c r="L78" s="3865"/>
      <c r="M78" s="3865"/>
      <c r="N78" s="3865"/>
      <c r="O78" s="3865"/>
      <c r="P78" s="3865"/>
      <c r="Q78" s="3865"/>
      <c r="R78" s="3865"/>
      <c r="S78" s="3865"/>
      <c r="T78" s="3865"/>
      <c r="U78" s="3865"/>
      <c r="W78" s="925"/>
      <c r="X78" s="4034"/>
      <c r="Y78" s="4034"/>
      <c r="Z78" s="4034"/>
      <c r="AA78" s="4034"/>
      <c r="AB78" s="925"/>
      <c r="AD78" s="3180"/>
      <c r="AE78" s="3180"/>
      <c r="AF78" s="3180"/>
    </row>
    <row r="79" spans="1:32" s="3187" customFormat="1" ht="30" customHeight="1">
      <c r="A79" s="3861"/>
      <c r="B79" s="3874" t="s">
        <v>2290</v>
      </c>
      <c r="C79" s="3178"/>
      <c r="D79" s="3178"/>
      <c r="E79" s="3178"/>
      <c r="F79" s="3178"/>
      <c r="G79" s="3178"/>
      <c r="H79" s="3178"/>
      <c r="I79" s="3864"/>
      <c r="J79" s="3180"/>
      <c r="K79" s="3180"/>
      <c r="L79" s="3865"/>
      <c r="M79" s="3865"/>
      <c r="N79" s="3865"/>
      <c r="O79" s="3865"/>
      <c r="P79" s="3865"/>
      <c r="Q79" s="3865"/>
      <c r="R79" s="3865"/>
      <c r="S79" s="3865"/>
      <c r="T79" s="3865"/>
      <c r="U79" s="3865"/>
      <c r="W79" s="3866"/>
      <c r="X79" s="4034"/>
      <c r="Y79" s="4034"/>
      <c r="Z79" s="4034"/>
      <c r="AA79" s="4034"/>
      <c r="AB79" s="925"/>
      <c r="AD79" s="3180"/>
      <c r="AE79" s="3180"/>
      <c r="AF79" s="3180"/>
    </row>
    <row r="80" spans="1:32" ht="30" customHeight="1">
      <c r="A80" s="3875"/>
      <c r="B80" s="3876" t="s">
        <v>2291</v>
      </c>
      <c r="C80" s="3876"/>
      <c r="D80" s="3876"/>
      <c r="E80" s="3876"/>
      <c r="F80" s="3876"/>
      <c r="G80" s="3876"/>
      <c r="H80" s="3876"/>
      <c r="I80" s="3876"/>
      <c r="J80" s="3180"/>
      <c r="K80" s="3180"/>
      <c r="L80" s="3865"/>
      <c r="M80" s="3865"/>
      <c r="N80" s="3865"/>
      <c r="O80" s="3865"/>
      <c r="P80" s="3865"/>
      <c r="Q80" s="3865"/>
      <c r="R80" s="3865"/>
      <c r="S80" s="3865"/>
      <c r="T80" s="3865"/>
      <c r="U80" s="3865"/>
      <c r="V80" s="3187"/>
      <c r="W80" s="925"/>
      <c r="X80" s="4034"/>
      <c r="Y80" s="4034"/>
      <c r="Z80" s="4034"/>
      <c r="AA80" s="4034"/>
      <c r="AB80" s="925"/>
      <c r="AC80" s="3187"/>
      <c r="AD80" s="3180"/>
      <c r="AE80" s="3180"/>
      <c r="AF80" s="3180"/>
    </row>
    <row r="81" spans="1:32" ht="30" customHeight="1">
      <c r="A81" s="3875"/>
      <c r="B81" s="3877"/>
      <c r="C81" s="3877"/>
      <c r="D81" s="3877"/>
      <c r="E81" s="3877"/>
      <c r="F81" s="3877"/>
      <c r="G81" s="3877"/>
      <c r="H81" s="3877"/>
      <c r="I81" s="3877"/>
      <c r="J81" s="3180"/>
      <c r="K81" s="3180"/>
      <c r="L81" s="3865"/>
      <c r="M81" s="3865"/>
      <c r="N81" s="3865"/>
      <c r="O81" s="3865"/>
      <c r="P81" s="3865"/>
      <c r="Q81" s="3865"/>
      <c r="R81" s="3865"/>
      <c r="S81" s="3865"/>
      <c r="T81" s="3865"/>
      <c r="U81" s="3865"/>
      <c r="V81" s="3187"/>
      <c r="W81" s="3866"/>
      <c r="X81" s="4034"/>
      <c r="Y81" s="4034"/>
      <c r="Z81" s="4034"/>
      <c r="AA81" s="4034"/>
      <c r="AB81" s="925"/>
      <c r="AC81" s="3187"/>
      <c r="AD81" s="3180"/>
      <c r="AE81" s="3180"/>
      <c r="AF81" s="3180"/>
    </row>
    <row r="82" spans="1:32" ht="30" customHeight="1">
      <c r="A82" s="3875"/>
      <c r="B82" s="3878" t="s">
        <v>2292</v>
      </c>
      <c r="C82" s="3878"/>
      <c r="D82" s="3878"/>
      <c r="E82" s="3878"/>
      <c r="F82" s="3878"/>
      <c r="G82" s="3878"/>
      <c r="H82" s="3878"/>
      <c r="I82" s="3878"/>
      <c r="J82" s="3180"/>
      <c r="K82" s="3180"/>
      <c r="L82" s="3865"/>
      <c r="M82" s="3865"/>
      <c r="N82" s="3865"/>
      <c r="O82" s="3865"/>
      <c r="P82" s="3865"/>
      <c r="Q82" s="3865"/>
      <c r="R82" s="3865"/>
      <c r="S82" s="3865"/>
      <c r="T82" s="3865"/>
      <c r="U82" s="3865"/>
      <c r="V82" s="3187"/>
      <c r="W82" s="925"/>
      <c r="X82" s="4034"/>
      <c r="Y82" s="4034"/>
      <c r="Z82" s="4034"/>
      <c r="AA82" s="4034"/>
      <c r="AB82" s="925"/>
      <c r="AC82" s="3187"/>
      <c r="AD82" s="3180"/>
      <c r="AE82" s="3180"/>
      <c r="AF82" s="3180"/>
    </row>
    <row r="83" spans="1:32" ht="30" customHeight="1">
      <c r="A83" s="3875"/>
      <c r="B83" s="3879"/>
      <c r="C83" s="3879"/>
      <c r="D83" s="3879"/>
      <c r="E83" s="3879"/>
      <c r="F83" s="3879"/>
      <c r="G83" s="3879"/>
      <c r="H83" s="3879"/>
      <c r="I83" s="3879"/>
      <c r="J83" s="3180"/>
      <c r="K83" s="3180"/>
      <c r="L83" s="3865"/>
      <c r="M83" s="3865"/>
      <c r="N83" s="3865"/>
      <c r="O83" s="3865"/>
      <c r="P83" s="3865"/>
      <c r="Q83" s="3865"/>
      <c r="R83" s="3865"/>
      <c r="S83" s="3865"/>
      <c r="T83" s="3865"/>
      <c r="U83" s="3865"/>
      <c r="V83" s="3187"/>
      <c r="W83" s="3866"/>
      <c r="X83" s="4034"/>
      <c r="Y83" s="4034"/>
      <c r="Z83" s="4034"/>
      <c r="AA83" s="4034"/>
      <c r="AB83" s="925"/>
      <c r="AC83" s="3187"/>
      <c r="AD83" s="3180"/>
      <c r="AE83" s="3180"/>
      <c r="AF83" s="3180"/>
    </row>
    <row r="84" spans="1:32" ht="30" customHeight="1">
      <c r="A84" s="3875"/>
      <c r="B84" s="3876" t="s">
        <v>2293</v>
      </c>
      <c r="C84" s="3876"/>
      <c r="D84" s="3876"/>
      <c r="E84" s="3876"/>
      <c r="F84" s="3876"/>
      <c r="G84" s="3876"/>
      <c r="H84" s="3876"/>
      <c r="I84" s="3876"/>
      <c r="J84" s="3180"/>
      <c r="K84" s="3180"/>
      <c r="L84" s="3865"/>
      <c r="M84" s="3865"/>
      <c r="N84" s="3865"/>
      <c r="O84" s="3865"/>
      <c r="P84" s="3865"/>
      <c r="Q84" s="3865"/>
      <c r="R84" s="3865"/>
      <c r="S84" s="3865"/>
      <c r="T84" s="3865"/>
      <c r="U84" s="3865"/>
      <c r="V84" s="3187"/>
      <c r="W84" s="925"/>
      <c r="X84" s="4034"/>
      <c r="Y84" s="4034"/>
      <c r="Z84" s="4034"/>
      <c r="AA84" s="4034"/>
      <c r="AB84" s="925"/>
      <c r="AC84" s="3187"/>
      <c r="AD84" s="3180"/>
      <c r="AE84" s="3180"/>
      <c r="AF84" s="3180"/>
    </row>
    <row r="85" spans="1:32" s="3187" customFormat="1" ht="30" customHeight="1">
      <c r="A85" s="3861"/>
      <c r="B85" s="3873"/>
      <c r="C85" s="3864"/>
      <c r="D85" s="3864"/>
      <c r="E85" s="3864"/>
      <c r="F85" s="3864"/>
      <c r="G85" s="3864"/>
      <c r="H85" s="3864"/>
      <c r="I85" s="3864"/>
      <c r="J85" s="3180"/>
      <c r="K85" s="3180"/>
      <c r="L85" s="3865"/>
      <c r="M85" s="3865"/>
      <c r="N85" s="3865"/>
      <c r="O85" s="3865"/>
      <c r="P85" s="3865"/>
      <c r="Q85" s="3865"/>
      <c r="R85" s="3865"/>
      <c r="S85" s="3865"/>
      <c r="T85" s="3865"/>
      <c r="U85" s="3865"/>
      <c r="W85" s="3866"/>
      <c r="X85" s="4034"/>
      <c r="Y85" s="4034"/>
      <c r="Z85" s="4034"/>
      <c r="AA85" s="4034"/>
      <c r="AB85" s="925"/>
      <c r="AD85" s="3180"/>
      <c r="AE85" s="3180"/>
      <c r="AF85" s="3180"/>
    </row>
    <row r="86" spans="1:32" s="3187" customFormat="1" ht="30" customHeight="1">
      <c r="A86" s="3178"/>
      <c r="B86" s="3188"/>
      <c r="C86" s="3864"/>
      <c r="D86" s="3864"/>
      <c r="E86" s="3864"/>
      <c r="F86" s="3864"/>
      <c r="G86" s="3864"/>
      <c r="H86" s="3864"/>
      <c r="I86" s="3864"/>
      <c r="J86" s="3180"/>
      <c r="K86" s="3180"/>
      <c r="L86" s="3865"/>
      <c r="M86" s="3865"/>
      <c r="N86" s="3865"/>
      <c r="O86" s="3865"/>
      <c r="P86" s="3865"/>
      <c r="Q86" s="3865"/>
      <c r="R86" s="3865"/>
      <c r="S86" s="3865"/>
      <c r="T86" s="3865"/>
      <c r="U86" s="3865"/>
      <c r="W86" s="925"/>
      <c r="X86" s="4034"/>
      <c r="Y86" s="4034"/>
      <c r="Z86" s="4034"/>
      <c r="AA86" s="4034"/>
      <c r="AB86" s="925"/>
      <c r="AD86" s="3180"/>
      <c r="AE86" s="3180"/>
      <c r="AF86" s="3180"/>
    </row>
    <row r="87" spans="1:32" s="3187" customFormat="1" ht="30" customHeight="1">
      <c r="A87" s="3178"/>
      <c r="B87" s="3185" t="s">
        <v>2560</v>
      </c>
      <c r="C87" s="3178"/>
      <c r="D87" s="3178"/>
      <c r="E87" s="3178"/>
      <c r="F87" s="3178"/>
      <c r="G87" s="3178"/>
      <c r="H87" s="3178"/>
      <c r="I87" s="3178"/>
      <c r="J87" s="3180"/>
      <c r="K87" s="3180"/>
      <c r="L87" s="3865"/>
      <c r="M87" s="3865"/>
      <c r="N87" s="3865"/>
      <c r="O87" s="3865"/>
      <c r="P87" s="3865"/>
      <c r="Q87" s="3865"/>
      <c r="R87" s="3865"/>
      <c r="S87" s="3865"/>
      <c r="T87" s="3865"/>
      <c r="U87" s="3865"/>
      <c r="W87" s="3866"/>
      <c r="X87" s="4034"/>
      <c r="Y87" s="4034"/>
      <c r="Z87" s="4034"/>
      <c r="AA87" s="4034"/>
      <c r="AB87" s="925"/>
      <c r="AD87" s="3180"/>
      <c r="AE87" s="3180"/>
      <c r="AF87" s="3180"/>
    </row>
    <row r="88" spans="1:32" s="3187" customFormat="1" ht="30" customHeight="1">
      <c r="A88" s="3178"/>
      <c r="B88" s="3185" t="s">
        <v>2561</v>
      </c>
      <c r="C88" s="3178"/>
      <c r="D88" s="3178"/>
      <c r="E88" s="3178"/>
      <c r="F88" s="3178"/>
      <c r="G88" s="3178"/>
      <c r="H88" s="3178"/>
      <c r="I88" s="3178"/>
      <c r="J88" s="3180"/>
      <c r="K88" s="3180"/>
      <c r="L88" s="3865"/>
      <c r="M88" s="3865"/>
      <c r="N88" s="3865"/>
      <c r="O88" s="3865"/>
      <c r="P88" s="3865"/>
      <c r="Q88" s="3865"/>
      <c r="R88" s="3865"/>
      <c r="S88" s="3865"/>
      <c r="T88" s="3865"/>
      <c r="U88" s="3865"/>
      <c r="W88" s="3866"/>
      <c r="X88" s="3880"/>
      <c r="Y88" s="3880"/>
      <c r="Z88" s="3880"/>
      <c r="AA88" s="3880"/>
      <c r="AB88" s="925"/>
      <c r="AD88" s="3180"/>
      <c r="AE88" s="3180"/>
      <c r="AF88" s="3180"/>
    </row>
    <row r="89" spans="1:32" s="3187" customFormat="1" ht="30" customHeight="1">
      <c r="A89" s="3178"/>
      <c r="B89" s="3189" t="s">
        <v>2294</v>
      </c>
      <c r="C89" s="3178"/>
      <c r="D89" s="3178"/>
      <c r="E89" s="3178"/>
      <c r="F89" s="3178"/>
      <c r="G89" s="3178"/>
      <c r="H89" s="3178"/>
      <c r="I89" s="3178"/>
      <c r="J89" s="3180"/>
      <c r="K89" s="3180"/>
      <c r="L89" s="3865"/>
      <c r="M89" s="3865"/>
      <c r="N89" s="3865"/>
      <c r="O89" s="3865"/>
      <c r="P89" s="3865"/>
      <c r="Q89" s="3865"/>
      <c r="R89" s="3865"/>
      <c r="S89" s="3865"/>
      <c r="T89" s="3865"/>
      <c r="U89" s="3865"/>
      <c r="W89" s="925"/>
      <c r="X89" s="4034"/>
      <c r="Y89" s="4034"/>
      <c r="Z89" s="4034"/>
      <c r="AA89" s="4034"/>
      <c r="AB89" s="925"/>
      <c r="AD89" s="3180"/>
      <c r="AE89" s="3180"/>
      <c r="AF89" s="3180"/>
    </row>
    <row r="90" spans="1:32" s="3187" customFormat="1" ht="30" customHeight="1">
      <c r="A90" s="3178"/>
      <c r="B90" s="3190"/>
      <c r="C90" s="3178"/>
      <c r="D90" s="3178"/>
      <c r="E90" s="3178"/>
      <c r="F90" s="3178"/>
      <c r="G90" s="3178"/>
      <c r="H90" s="3178"/>
      <c r="I90" s="3178"/>
      <c r="J90" s="3180"/>
      <c r="K90" s="3180"/>
      <c r="L90" s="3865"/>
      <c r="M90" s="3865"/>
      <c r="N90" s="3865"/>
      <c r="O90" s="3865"/>
      <c r="P90" s="3865"/>
      <c r="Q90" s="3865"/>
      <c r="R90" s="3865"/>
      <c r="S90" s="3865"/>
      <c r="T90" s="3865"/>
      <c r="U90" s="3865"/>
      <c r="W90" s="3866"/>
      <c r="X90" s="4034"/>
      <c r="Y90" s="4034"/>
      <c r="Z90" s="4034"/>
      <c r="AA90" s="4034"/>
      <c r="AB90" s="925"/>
      <c r="AD90" s="3180"/>
      <c r="AE90" s="3180"/>
      <c r="AF90" s="3180"/>
    </row>
    <row r="91" spans="1:32" s="2535" customFormat="1" ht="30" customHeight="1">
      <c r="A91" s="3832"/>
      <c r="B91" s="2512" t="s">
        <v>2295</v>
      </c>
      <c r="C91" s="3832"/>
      <c r="D91" s="3832"/>
      <c r="E91" s="3832"/>
      <c r="F91" s="3832"/>
      <c r="G91" s="3832"/>
      <c r="H91" s="3832"/>
      <c r="I91" s="3832"/>
      <c r="J91" s="3180"/>
      <c r="K91" s="3180"/>
      <c r="L91" s="3865"/>
      <c r="M91" s="3865"/>
      <c r="N91" s="3865"/>
      <c r="O91" s="3865"/>
      <c r="P91" s="3865"/>
      <c r="Q91" s="3865"/>
      <c r="R91" s="3865"/>
      <c r="S91" s="3865"/>
      <c r="T91" s="3865"/>
      <c r="U91" s="3865"/>
      <c r="V91" s="3187"/>
      <c r="W91" s="925"/>
      <c r="X91" s="4034"/>
      <c r="Y91" s="4034"/>
      <c r="Z91" s="4034"/>
      <c r="AA91" s="4034"/>
      <c r="AB91" s="925"/>
      <c r="AC91" s="3187"/>
      <c r="AD91" s="3180"/>
      <c r="AE91" s="3180"/>
      <c r="AF91" s="3180"/>
    </row>
    <row r="92" spans="1:32" s="2535" customFormat="1" ht="30" customHeight="1">
      <c r="A92" s="2532"/>
      <c r="B92" s="2575"/>
      <c r="C92" s="2573"/>
      <c r="D92" s="2576"/>
      <c r="E92" s="2576"/>
      <c r="F92" s="2576"/>
      <c r="G92" s="2576"/>
      <c r="H92" s="2576"/>
      <c r="I92" s="2576"/>
      <c r="J92" s="3180"/>
      <c r="K92" s="3180"/>
      <c r="L92" s="3865"/>
      <c r="M92" s="3865"/>
      <c r="N92" s="3865"/>
      <c r="O92" s="3865"/>
      <c r="P92" s="3865"/>
      <c r="Q92" s="3865"/>
      <c r="R92" s="3865"/>
      <c r="S92" s="3865"/>
      <c r="T92" s="3865"/>
      <c r="U92" s="3865"/>
      <c r="V92" s="3187"/>
      <c r="W92" s="3866"/>
      <c r="X92" s="4034"/>
      <c r="Y92" s="4034"/>
      <c r="Z92" s="4034"/>
      <c r="AA92" s="4034"/>
      <c r="AB92" s="925"/>
      <c r="AC92" s="3187"/>
      <c r="AD92" s="3180"/>
      <c r="AE92" s="3180"/>
      <c r="AF92" s="3180"/>
    </row>
    <row r="93" spans="1:32" ht="45">
      <c r="J93" s="3180"/>
      <c r="K93" s="3180"/>
      <c r="L93" s="3865"/>
      <c r="M93" s="3865"/>
      <c r="N93" s="3865"/>
      <c r="O93" s="3865"/>
      <c r="P93" s="3865"/>
      <c r="Q93" s="3865"/>
      <c r="R93" s="3865"/>
      <c r="S93" s="3865"/>
      <c r="T93" s="3865"/>
      <c r="U93" s="3865"/>
      <c r="V93" s="3187"/>
      <c r="W93" s="925"/>
      <c r="X93" s="4034"/>
      <c r="Y93" s="4034"/>
      <c r="Z93" s="4034"/>
      <c r="AA93" s="4034"/>
      <c r="AB93" s="925"/>
      <c r="AC93" s="3187"/>
      <c r="AD93" s="3180"/>
      <c r="AE93" s="3180"/>
      <c r="AF93" s="3180"/>
    </row>
    <row r="94" spans="1:32" ht="45">
      <c r="J94" s="3180"/>
      <c r="K94" s="3180"/>
      <c r="L94" s="3865"/>
      <c r="M94" s="3865"/>
      <c r="N94" s="3865"/>
      <c r="O94" s="3865"/>
      <c r="P94" s="3865"/>
      <c r="Q94" s="3865"/>
      <c r="R94" s="3865"/>
      <c r="S94" s="3865"/>
      <c r="T94" s="3865"/>
      <c r="U94" s="3865"/>
      <c r="V94" s="3187"/>
      <c r="W94" s="3866"/>
      <c r="X94" s="4034"/>
      <c r="Y94" s="4034"/>
      <c r="Z94" s="4034"/>
      <c r="AA94" s="4034"/>
      <c r="AB94" s="925"/>
      <c r="AC94" s="3187"/>
      <c r="AD94" s="3180"/>
      <c r="AE94" s="3180"/>
      <c r="AF94" s="3180"/>
    </row>
    <row r="95" spans="1:32" ht="45">
      <c r="J95" s="3180"/>
      <c r="K95" s="3180"/>
      <c r="L95" s="3865"/>
      <c r="M95" s="3865"/>
      <c r="N95" s="3865"/>
      <c r="O95" s="3865"/>
      <c r="P95" s="3865"/>
      <c r="Q95" s="3865"/>
      <c r="R95" s="3865"/>
      <c r="S95" s="3865"/>
      <c r="T95" s="3865"/>
      <c r="U95" s="3865"/>
      <c r="V95" s="3187"/>
      <c r="W95" s="925"/>
      <c r="X95" s="4034"/>
      <c r="Y95" s="4034"/>
      <c r="Z95" s="4034"/>
      <c r="AA95" s="4034"/>
      <c r="AB95" s="925"/>
      <c r="AC95" s="3187"/>
      <c r="AD95" s="3180"/>
      <c r="AE95" s="3180"/>
      <c r="AF95" s="3180"/>
    </row>
    <row r="96" spans="1:32" ht="45">
      <c r="J96" s="3180"/>
      <c r="K96" s="3180"/>
      <c r="L96" s="3865"/>
      <c r="M96" s="3865"/>
      <c r="N96" s="3865"/>
      <c r="O96" s="3865"/>
      <c r="P96" s="3865"/>
      <c r="Q96" s="3865"/>
      <c r="R96" s="3865"/>
      <c r="S96" s="3865"/>
      <c r="T96" s="3865"/>
      <c r="U96" s="3865"/>
      <c r="V96" s="3187"/>
      <c r="W96" s="3866"/>
      <c r="X96" s="4034"/>
      <c r="Y96" s="4034"/>
      <c r="Z96" s="4034"/>
      <c r="AA96" s="4034"/>
      <c r="AB96" s="925"/>
      <c r="AC96" s="3187"/>
      <c r="AD96" s="3180"/>
      <c r="AE96" s="3180"/>
      <c r="AF96" s="3180"/>
    </row>
    <row r="97" spans="10:32" ht="45">
      <c r="J97" s="3180"/>
      <c r="K97" s="3180"/>
      <c r="L97" s="3865"/>
      <c r="M97" s="3865"/>
      <c r="N97" s="3865"/>
      <c r="O97" s="3865"/>
      <c r="P97" s="3865"/>
      <c r="Q97" s="3865"/>
      <c r="R97" s="3865"/>
      <c r="S97" s="3865"/>
      <c r="T97" s="3865"/>
      <c r="U97" s="3865"/>
      <c r="V97" s="3187"/>
      <c r="W97" s="925"/>
      <c r="X97" s="4034"/>
      <c r="Y97" s="4034"/>
      <c r="Z97" s="4034"/>
      <c r="AA97" s="4034"/>
      <c r="AB97" s="925"/>
      <c r="AC97" s="3187"/>
      <c r="AD97" s="3180"/>
      <c r="AE97" s="3180"/>
      <c r="AF97" s="3180"/>
    </row>
    <row r="98" spans="10:32" ht="45">
      <c r="J98" s="3180"/>
      <c r="K98" s="3180"/>
      <c r="L98" s="3865"/>
      <c r="M98" s="3865"/>
      <c r="N98" s="3865"/>
      <c r="O98" s="3865"/>
      <c r="P98" s="3865"/>
      <c r="Q98" s="3865"/>
      <c r="R98" s="3865"/>
      <c r="S98" s="3865"/>
      <c r="T98" s="3865"/>
      <c r="U98" s="3865"/>
      <c r="V98" s="3187"/>
      <c r="W98" s="3866"/>
      <c r="X98" s="4034"/>
      <c r="Y98" s="4034"/>
      <c r="Z98" s="4034"/>
      <c r="AA98" s="4034"/>
      <c r="AB98" s="925"/>
      <c r="AC98" s="3187"/>
      <c r="AD98" s="3180"/>
      <c r="AE98" s="3180"/>
      <c r="AF98" s="3180"/>
    </row>
    <row r="99" spans="10:32" ht="45">
      <c r="J99" s="3180"/>
      <c r="K99" s="3180"/>
      <c r="L99" s="3865"/>
      <c r="M99" s="3865"/>
      <c r="N99" s="3865"/>
      <c r="O99" s="3865"/>
      <c r="P99" s="3865"/>
      <c r="Q99" s="3865"/>
      <c r="R99" s="3865"/>
      <c r="S99" s="3865"/>
      <c r="T99" s="3865"/>
      <c r="U99" s="3865"/>
      <c r="V99" s="3187"/>
      <c r="W99" s="925"/>
      <c r="X99" s="4034"/>
      <c r="Y99" s="4034"/>
      <c r="Z99" s="4034"/>
      <c r="AA99" s="4034"/>
      <c r="AB99" s="925"/>
      <c r="AC99" s="3187"/>
      <c r="AD99" s="3180"/>
      <c r="AE99" s="3180"/>
      <c r="AF99" s="3180"/>
    </row>
    <row r="100" spans="10:32" ht="45">
      <c r="J100" s="3180"/>
      <c r="K100" s="3180"/>
      <c r="L100" s="3865"/>
      <c r="M100" s="3865"/>
      <c r="N100" s="3865"/>
      <c r="O100" s="3865"/>
      <c r="P100" s="3865"/>
      <c r="Q100" s="3865"/>
      <c r="R100" s="3865"/>
      <c r="S100" s="3865"/>
      <c r="T100" s="3865"/>
      <c r="U100" s="3865"/>
      <c r="V100" s="3187"/>
      <c r="W100" s="3866"/>
      <c r="X100" s="4034"/>
      <c r="Y100" s="4034"/>
      <c r="Z100" s="4034"/>
      <c r="AA100" s="4034"/>
      <c r="AB100" s="925"/>
      <c r="AC100" s="3187"/>
      <c r="AD100" s="3180"/>
      <c r="AE100" s="3180"/>
      <c r="AF100" s="3180"/>
    </row>
    <row r="101" spans="10:32" ht="45">
      <c r="J101" s="3180"/>
      <c r="K101" s="3180"/>
      <c r="L101" s="3865"/>
      <c r="M101" s="3865"/>
      <c r="N101" s="3865"/>
      <c r="O101" s="3865"/>
      <c r="P101" s="3865"/>
      <c r="Q101" s="3865"/>
      <c r="R101" s="3865"/>
      <c r="S101" s="3865"/>
      <c r="T101" s="3865"/>
      <c r="U101" s="3865"/>
      <c r="V101" s="3187"/>
      <c r="W101" s="925"/>
      <c r="X101" s="4034"/>
      <c r="Y101" s="4034"/>
      <c r="Z101" s="4034"/>
      <c r="AA101" s="4034"/>
      <c r="AB101" s="925"/>
      <c r="AC101" s="3187"/>
      <c r="AD101" s="3180"/>
      <c r="AE101" s="3180"/>
      <c r="AF101" s="3180"/>
    </row>
    <row r="102" spans="10:32" ht="45">
      <c r="J102" s="3180"/>
      <c r="K102" s="3180"/>
      <c r="L102" s="3865"/>
      <c r="M102" s="3865"/>
      <c r="N102" s="3865"/>
      <c r="O102" s="3865"/>
      <c r="P102" s="3865"/>
      <c r="Q102" s="3865"/>
      <c r="R102" s="3865"/>
      <c r="S102" s="3865"/>
      <c r="T102" s="3865"/>
      <c r="U102" s="3865"/>
      <c r="V102" s="3187"/>
      <c r="W102" s="3866"/>
      <c r="X102" s="4034"/>
      <c r="Y102" s="4034"/>
      <c r="Z102" s="4034"/>
      <c r="AA102" s="4034"/>
      <c r="AB102" s="925"/>
      <c r="AC102" s="3187"/>
      <c r="AD102" s="3180"/>
      <c r="AE102" s="3180"/>
      <c r="AF102" s="3180"/>
    </row>
  </sheetData>
  <mergeCells count="50">
    <mergeCell ref="X93:AA94"/>
    <mergeCell ref="X95:AA96"/>
    <mergeCell ref="X97:AA98"/>
    <mergeCell ref="X99:AA100"/>
    <mergeCell ref="X101:AA102"/>
    <mergeCell ref="X91:AA92"/>
    <mergeCell ref="X68:AA69"/>
    <mergeCell ref="X70:AA71"/>
    <mergeCell ref="X72:AA73"/>
    <mergeCell ref="X74:AA75"/>
    <mergeCell ref="X76:AA77"/>
    <mergeCell ref="X78:AA79"/>
    <mergeCell ref="X80:AA81"/>
    <mergeCell ref="X82:AA83"/>
    <mergeCell ref="X84:AA85"/>
    <mergeCell ref="X86:AA87"/>
    <mergeCell ref="X89:AA90"/>
    <mergeCell ref="X66:AA67"/>
    <mergeCell ref="AP13:AQ13"/>
    <mergeCell ref="AK25:AL25"/>
    <mergeCell ref="X48:AA49"/>
    <mergeCell ref="X50:AA51"/>
    <mergeCell ref="X52:AA53"/>
    <mergeCell ref="X54:AA55"/>
    <mergeCell ref="X56:AA57"/>
    <mergeCell ref="X58:AA59"/>
    <mergeCell ref="X60:AA61"/>
    <mergeCell ref="X62:AA63"/>
    <mergeCell ref="X64:AA65"/>
    <mergeCell ref="V10:Y12"/>
    <mergeCell ref="AA10:AD12"/>
    <mergeCell ref="AF10:AI12"/>
    <mergeCell ref="AK10:AO12"/>
    <mergeCell ref="C11:C13"/>
    <mergeCell ref="D11:D13"/>
    <mergeCell ref="E13:I13"/>
    <mergeCell ref="M13:N13"/>
    <mergeCell ref="R13:S13"/>
    <mergeCell ref="C10:D10"/>
    <mergeCell ref="H10:H11"/>
    <mergeCell ref="K10:K12"/>
    <mergeCell ref="O10:P13"/>
    <mergeCell ref="Q10:Q13"/>
    <mergeCell ref="R10:T12"/>
    <mergeCell ref="B2:T3"/>
    <mergeCell ref="B4:B6"/>
    <mergeCell ref="C4:I5"/>
    <mergeCell ref="E6:I7"/>
    <mergeCell ref="K6:K7"/>
    <mergeCell ref="B7:B8"/>
  </mergeCells>
  <hyperlinks>
    <hyperlink ref="K44" r:id="rId1" xr:uid="{8B1D39C7-489C-43F5-AF69-15024D23EE59}"/>
    <hyperlink ref="AK25" r:id="rId2" xr:uid="{1F76FFAC-66B0-4354-9BC0-A41C3393D147}"/>
    <hyperlink ref="B77" r:id="rId3" location="ID0EBABAAA=Excel%C2%A02016-2013" xr:uid="{4396E1E0-E4B2-4E75-92B2-FBF1BE0ABF4D}"/>
    <hyperlink ref="B80" r:id="rId4" xr:uid="{6ABDB1AA-C0B9-40CE-BD11-7FA3A42BD1C8}"/>
    <hyperlink ref="B84" r:id="rId5" xr:uid="{14162BFE-9494-46CA-A254-43477F65C41E}"/>
    <hyperlink ref="B82:V82" r:id="rId6" display="Auditer-et-espionner-des-formules-sous-excel" xr:uid="{74490CCE-8962-4039-8FAA-8FA7F91907FF}"/>
    <hyperlink ref="B74:L74" r:id="rId7" display="7 ZIP pour Zipper vos documents" xr:uid="{442687A8-1E73-4FB3-BC9C-22BA0B673D85}"/>
  </hyperlinks>
  <pageMargins left="0.78740157499999996" right="0.78740157499999996" top="0.984251969" bottom="0.984251969" header="0.4921259845" footer="0.4921259845"/>
  <pageSetup paperSize="9" orientation="portrait" r:id="rId8"/>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B9A74-A08A-4C5A-A8EC-80D439124E7E}">
  <dimension ref="A2:AF43"/>
  <sheetViews>
    <sheetView workbookViewId="0">
      <selection activeCell="U33" sqref="U33"/>
    </sheetView>
  </sheetViews>
  <sheetFormatPr baseColWidth="10" defaultRowHeight="12.75"/>
  <cols>
    <col min="1" max="1" width="3.5703125" style="2577" customWidth="1"/>
    <col min="2" max="3" width="11.42578125" style="2577"/>
    <col min="4" max="4" width="18.7109375" style="2577" customWidth="1"/>
    <col min="5" max="16384" width="11.42578125" style="2577"/>
  </cols>
  <sheetData>
    <row r="2" spans="1:32" ht="12.75" customHeight="1">
      <c r="B2" s="4063" t="s">
        <v>2156</v>
      </c>
      <c r="C2" s="4064"/>
      <c r="D2" s="4064"/>
      <c r="E2" s="4064"/>
      <c r="F2" s="4064"/>
      <c r="G2" s="4064"/>
      <c r="H2" s="4065"/>
      <c r="J2" s="4074" t="s">
        <v>2260</v>
      </c>
      <c r="K2" s="4075"/>
      <c r="L2" s="4075"/>
      <c r="M2" s="4075"/>
      <c r="N2" s="4075"/>
      <c r="O2" s="4075"/>
      <c r="P2" s="4075"/>
      <c r="Q2" s="4076"/>
    </row>
    <row r="3" spans="1:32" ht="12.75" customHeight="1">
      <c r="B3" s="4066"/>
      <c r="C3" s="4067"/>
      <c r="D3" s="4067"/>
      <c r="E3" s="4067"/>
      <c r="F3" s="4067"/>
      <c r="G3" s="4067"/>
      <c r="H3" s="4068"/>
      <c r="J3" s="4077"/>
      <c r="K3" s="4078"/>
      <c r="L3" s="4078"/>
      <c r="M3" s="4078"/>
      <c r="N3" s="4078"/>
      <c r="O3" s="4078"/>
      <c r="P3" s="4078"/>
      <c r="Q3" s="4079"/>
    </row>
    <row r="4" spans="1:32" ht="12.75" customHeight="1">
      <c r="B4" s="4066"/>
      <c r="C4" s="4067"/>
      <c r="D4" s="4067"/>
      <c r="E4" s="4067"/>
      <c r="F4" s="4067"/>
      <c r="G4" s="4067"/>
      <c r="H4" s="4068"/>
      <c r="J4" s="4077"/>
      <c r="K4" s="4078"/>
      <c r="L4" s="4078"/>
      <c r="M4" s="4078"/>
      <c r="N4" s="4078"/>
      <c r="O4" s="4078"/>
      <c r="P4" s="4078"/>
      <c r="Q4" s="4079"/>
    </row>
    <row r="5" spans="1:32" ht="12.75" customHeight="1">
      <c r="B5" s="4066"/>
      <c r="C5" s="4067"/>
      <c r="D5" s="4067"/>
      <c r="E5" s="4067"/>
      <c r="F5" s="4067"/>
      <c r="G5" s="4067"/>
      <c r="H5" s="4068"/>
      <c r="J5" s="4077"/>
      <c r="K5" s="4078"/>
      <c r="L5" s="4078"/>
      <c r="M5" s="4078"/>
      <c r="N5" s="4078"/>
      <c r="O5" s="4078"/>
      <c r="P5" s="4078"/>
      <c r="Q5" s="4079"/>
    </row>
    <row r="6" spans="1:32" ht="12.75" customHeight="1">
      <c r="B6" s="4069"/>
      <c r="C6" s="4070"/>
      <c r="D6" s="4070"/>
      <c r="E6" s="4070"/>
      <c r="F6" s="4070"/>
      <c r="G6" s="4070"/>
      <c r="H6" s="4071"/>
      <c r="J6" s="4080"/>
      <c r="K6" s="4081"/>
      <c r="L6" s="4081"/>
      <c r="M6" s="4081"/>
      <c r="N6" s="4081"/>
      <c r="O6" s="4081"/>
      <c r="P6" s="4081"/>
      <c r="Q6" s="4082"/>
    </row>
    <row r="7" spans="1:32" ht="13.5" thickBot="1"/>
    <row r="8" spans="1:32" ht="15" customHeight="1">
      <c r="A8" s="4045" t="s">
        <v>243</v>
      </c>
      <c r="B8" s="4047" t="s">
        <v>340</v>
      </c>
      <c r="C8" s="4047"/>
      <c r="D8" s="4047"/>
      <c r="E8" s="4047"/>
      <c r="F8" s="4047"/>
      <c r="G8" s="4047"/>
      <c r="H8" s="4048"/>
      <c r="J8" s="4083" t="s">
        <v>2261</v>
      </c>
      <c r="K8" s="4084"/>
      <c r="L8" s="4084"/>
      <c r="M8" s="4084"/>
      <c r="N8" s="2578"/>
      <c r="O8" s="2578"/>
      <c r="P8" s="2578"/>
      <c r="Q8" s="2579"/>
      <c r="S8" s="4072" t="s">
        <v>243</v>
      </c>
      <c r="T8" s="4059" t="s">
        <v>2158</v>
      </c>
      <c r="U8" s="4059"/>
      <c r="V8" s="4059"/>
      <c r="W8" s="4059"/>
      <c r="X8" s="4059"/>
      <c r="Y8" s="4059"/>
      <c r="Z8" s="4059"/>
      <c r="AA8" s="4059"/>
      <c r="AB8" s="4059"/>
      <c r="AC8" s="4059"/>
      <c r="AD8" s="4059"/>
      <c r="AE8" s="4059"/>
      <c r="AF8" s="4060"/>
    </row>
    <row r="9" spans="1:32" ht="15" customHeight="1">
      <c r="A9" s="4046"/>
      <c r="B9" s="4049"/>
      <c r="C9" s="4049"/>
      <c r="D9" s="4049"/>
      <c r="E9" s="4049"/>
      <c r="F9" s="4049"/>
      <c r="G9" s="4049"/>
      <c r="H9" s="4050"/>
      <c r="J9" s="2580"/>
      <c r="K9" s="2581"/>
      <c r="L9" s="2582"/>
      <c r="M9" s="2582"/>
      <c r="N9" s="2582"/>
      <c r="O9" s="2582"/>
      <c r="P9" s="2582"/>
      <c r="Q9" s="2583"/>
      <c r="S9" s="4073"/>
      <c r="T9" s="4061"/>
      <c r="U9" s="4061"/>
      <c r="V9" s="4061"/>
      <c r="W9" s="4061"/>
      <c r="X9" s="4061"/>
      <c r="Y9" s="4061"/>
      <c r="Z9" s="4061"/>
      <c r="AA9" s="4061"/>
      <c r="AB9" s="4061"/>
      <c r="AC9" s="4061"/>
      <c r="AD9" s="4061"/>
      <c r="AE9" s="4061"/>
      <c r="AF9" s="4062"/>
    </row>
    <row r="10" spans="1:32" s="2585" customFormat="1" ht="15" customHeight="1">
      <c r="A10" s="4042" t="s">
        <v>2159</v>
      </c>
      <c r="B10" s="4044" t="s">
        <v>2157</v>
      </c>
      <c r="C10" s="4044"/>
      <c r="D10" s="4044"/>
      <c r="E10" s="2584"/>
      <c r="F10" s="2584"/>
      <c r="H10" s="2586"/>
      <c r="J10" s="2587"/>
      <c r="K10" s="2588" t="s">
        <v>2160</v>
      </c>
      <c r="L10" s="2589"/>
      <c r="M10" s="2589"/>
      <c r="N10" s="2589"/>
      <c r="O10" s="2589"/>
      <c r="P10" s="2589"/>
      <c r="Q10" s="2590"/>
      <c r="S10" s="4042" t="s">
        <v>2159</v>
      </c>
      <c r="T10" s="2591" t="s">
        <v>1260</v>
      </c>
      <c r="U10" s="2592" t="s">
        <v>306</v>
      </c>
      <c r="V10" s="2592"/>
      <c r="W10" s="2593"/>
      <c r="X10" s="2594"/>
      <c r="Y10" s="2594"/>
      <c r="Z10" s="2594"/>
      <c r="AA10" s="2594"/>
      <c r="AB10" s="2594"/>
      <c r="AC10" s="2594"/>
      <c r="AD10" s="2594"/>
      <c r="AE10" s="2594"/>
      <c r="AF10" s="2595"/>
    </row>
    <row r="11" spans="1:32" s="2585" customFormat="1" ht="15" customHeight="1" thickBot="1">
      <c r="A11" s="4042"/>
      <c r="B11" s="2596" t="s">
        <v>2161</v>
      </c>
      <c r="C11" s="2597"/>
      <c r="D11" s="2597"/>
      <c r="E11" s="2597"/>
      <c r="F11" s="2598"/>
      <c r="G11" s="2598" t="s">
        <v>2162</v>
      </c>
      <c r="H11" s="2599"/>
      <c r="J11" s="2600"/>
      <c r="K11" s="2589" t="s">
        <v>2163</v>
      </c>
      <c r="L11" s="2589"/>
      <c r="M11" s="2589"/>
      <c r="N11" s="2589"/>
      <c r="O11" s="2589"/>
      <c r="P11" s="2589"/>
      <c r="Q11" s="2590"/>
      <c r="S11" s="4042"/>
      <c r="T11" s="2601"/>
      <c r="U11" s="2602"/>
      <c r="V11" s="2602"/>
      <c r="W11" s="2603"/>
      <c r="X11" s="2603"/>
      <c r="Y11" s="2603"/>
      <c r="Z11" s="2603"/>
      <c r="AA11" s="2603"/>
      <c r="AB11" s="2603"/>
      <c r="AC11" s="2603"/>
      <c r="AD11" s="2603"/>
      <c r="AE11" s="2603"/>
      <c r="AF11" s="2604"/>
    </row>
    <row r="12" spans="1:32" s="2585" customFormat="1" ht="15" customHeight="1">
      <c r="A12" s="4042"/>
      <c r="B12" s="2605">
        <v>6</v>
      </c>
      <c r="C12" s="2606"/>
      <c r="D12" s="2606"/>
      <c r="E12" s="2607"/>
      <c r="F12" s="2608"/>
      <c r="G12" s="4057">
        <v>7</v>
      </c>
      <c r="H12" s="4058" t="s">
        <v>315</v>
      </c>
      <c r="J12" s="2580"/>
      <c r="K12" s="2589"/>
      <c r="L12" s="2589" t="s">
        <v>2164</v>
      </c>
      <c r="M12" s="2589"/>
      <c r="N12" s="2589"/>
      <c r="O12" s="2589"/>
      <c r="P12" s="2589"/>
      <c r="Q12" s="2590"/>
      <c r="S12" s="4042"/>
      <c r="T12" s="2609" t="s">
        <v>1413</v>
      </c>
      <c r="U12" s="2610" t="s">
        <v>2165</v>
      </c>
      <c r="V12" s="2611"/>
      <c r="W12" s="2611" t="s">
        <v>2166</v>
      </c>
      <c r="X12" s="2603"/>
      <c r="Y12" s="2603"/>
      <c r="Z12" s="2603"/>
      <c r="AA12" s="2603"/>
      <c r="AB12" s="2603"/>
      <c r="AC12" s="2603"/>
      <c r="AD12" s="2603"/>
      <c r="AE12" s="2603"/>
      <c r="AF12" s="2604"/>
    </row>
    <row r="13" spans="1:32" s="2585" customFormat="1" ht="15" customHeight="1" thickBot="1">
      <c r="A13" s="4042"/>
      <c r="B13" s="2612" t="s">
        <v>315</v>
      </c>
      <c r="C13" s="2606"/>
      <c r="D13" s="2606"/>
      <c r="E13" s="2607"/>
      <c r="F13" s="2608"/>
      <c r="G13" s="4057"/>
      <c r="H13" s="4058"/>
      <c r="J13" s="2580"/>
      <c r="K13" s="2589"/>
      <c r="L13" s="2589" t="s">
        <v>2167</v>
      </c>
      <c r="M13" s="2589"/>
      <c r="N13" s="2589"/>
      <c r="O13" s="2589"/>
      <c r="P13" s="2589"/>
      <c r="Q13" s="2590"/>
      <c r="S13" s="4042"/>
      <c r="T13" s="2613"/>
      <c r="U13" s="2610"/>
      <c r="V13" s="2611"/>
      <c r="W13" s="2602"/>
      <c r="X13" s="2603"/>
      <c r="Y13" s="2603"/>
      <c r="Z13" s="2603"/>
      <c r="AA13" s="2603"/>
      <c r="AB13" s="2603"/>
      <c r="AC13" s="2603"/>
      <c r="AD13" s="2603"/>
      <c r="AE13" s="2603"/>
      <c r="AF13" s="2604"/>
    </row>
    <row r="14" spans="1:32" s="2585" customFormat="1" ht="15" customHeight="1">
      <c r="A14" s="4042"/>
      <c r="B14" s="2614"/>
      <c r="C14" s="2615" t="s">
        <v>313</v>
      </c>
      <c r="D14" s="2615" t="s">
        <v>2168</v>
      </c>
      <c r="E14" s="4056" t="s">
        <v>1261</v>
      </c>
      <c r="F14" s="4056"/>
      <c r="G14" s="2616"/>
      <c r="H14" s="2617"/>
      <c r="J14" s="2600"/>
      <c r="K14" s="2589" t="s">
        <v>2169</v>
      </c>
      <c r="L14" s="2589"/>
      <c r="M14" s="2589"/>
      <c r="N14" s="2589"/>
      <c r="O14" s="2589"/>
      <c r="P14" s="2589"/>
      <c r="Q14" s="2590"/>
      <c r="S14" s="4042"/>
      <c r="T14" s="2613" t="s">
        <v>1414</v>
      </c>
      <c r="U14" s="2610" t="s">
        <v>2170</v>
      </c>
      <c r="V14" s="2611" t="s">
        <v>2171</v>
      </c>
      <c r="W14" s="2602"/>
      <c r="X14" s="2603"/>
      <c r="Y14" s="2603"/>
      <c r="Z14" s="2603"/>
      <c r="AA14" s="2603"/>
      <c r="AB14" s="2603"/>
      <c r="AC14" s="2603"/>
      <c r="AD14" s="2603"/>
      <c r="AE14" s="2603"/>
      <c r="AF14" s="2604"/>
    </row>
    <row r="15" spans="1:32" s="2585" customFormat="1" ht="15" customHeight="1">
      <c r="A15" s="4042"/>
      <c r="B15" s="2618" t="s">
        <v>1414</v>
      </c>
      <c r="C15" s="2618" t="s">
        <v>1415</v>
      </c>
      <c r="D15" s="2619" t="s">
        <v>1413</v>
      </c>
      <c r="E15" s="2620"/>
      <c r="F15" s="2618"/>
      <c r="G15" s="2621"/>
      <c r="H15" s="2622"/>
      <c r="J15" s="2600"/>
      <c r="K15" s="2589"/>
      <c r="L15" s="2623"/>
      <c r="M15" s="2623" t="s">
        <v>2172</v>
      </c>
      <c r="N15" s="2624">
        <f>B12</f>
        <v>6</v>
      </c>
      <c r="O15" s="2589" t="s">
        <v>315</v>
      </c>
      <c r="P15" s="2589"/>
      <c r="Q15" s="2590"/>
      <c r="S15" s="4042"/>
      <c r="T15" s="2613"/>
      <c r="U15" s="2610"/>
      <c r="V15" s="2625" t="s">
        <v>57</v>
      </c>
      <c r="W15" s="2602"/>
      <c r="X15" s="2603"/>
      <c r="Y15" s="2603"/>
      <c r="Z15" s="2603"/>
      <c r="AA15" s="2603"/>
      <c r="AB15" s="2603"/>
      <c r="AC15" s="2603"/>
      <c r="AD15" s="2603"/>
      <c r="AE15" s="2603"/>
      <c r="AF15" s="2604"/>
    </row>
    <row r="16" spans="1:32" s="2585" customFormat="1" ht="15" customHeight="1">
      <c r="A16" s="4042"/>
      <c r="B16" s="2626">
        <v>1.8</v>
      </c>
      <c r="C16" s="2627" t="s">
        <v>19</v>
      </c>
      <c r="D16" s="2628" t="s">
        <v>2173</v>
      </c>
      <c r="E16" s="2629">
        <f>IF(B16="","",IF(ISTEXT(B16),B16,(B16/B12)*G12))</f>
        <v>2.1</v>
      </c>
      <c r="F16" s="2630" t="str">
        <f t="shared" ref="F16:F21" si="0">IF(C16="","",C16)</f>
        <v>Kg</v>
      </c>
      <c r="G16" s="2628"/>
      <c r="H16" s="2631"/>
      <c r="J16" s="2580"/>
      <c r="K16" s="2581"/>
      <c r="L16" s="2623"/>
      <c r="M16" s="2623" t="s">
        <v>2174</v>
      </c>
      <c r="N16" s="2632">
        <f>G12</f>
        <v>7</v>
      </c>
      <c r="O16" s="2589" t="s">
        <v>315</v>
      </c>
      <c r="P16" s="2589"/>
      <c r="Q16" s="2590"/>
      <c r="S16" s="4042"/>
      <c r="T16" s="2602"/>
      <c r="U16" s="2602"/>
      <c r="V16" s="2611" t="s">
        <v>2175</v>
      </c>
      <c r="W16" s="2602"/>
      <c r="X16" s="2603"/>
      <c r="Y16" s="2603"/>
      <c r="Z16" s="2603"/>
      <c r="AA16" s="2603"/>
      <c r="AB16" s="2633"/>
      <c r="AC16" s="2611"/>
      <c r="AD16" s="2603"/>
      <c r="AE16" s="2634"/>
      <c r="AF16" s="2635"/>
    </row>
    <row r="17" spans="1:32" s="2585" customFormat="1" ht="15" customHeight="1">
      <c r="A17" s="4042"/>
      <c r="B17" s="2626">
        <v>2</v>
      </c>
      <c r="C17" s="2627" t="s">
        <v>385</v>
      </c>
      <c r="D17" s="2628" t="s">
        <v>2176</v>
      </c>
      <c r="E17" s="2629">
        <f>IF(B17="","",IF(ISTEXT(B17),B17,(B17/B12)*G12))</f>
        <v>2.333333333333333</v>
      </c>
      <c r="F17" s="2630" t="str">
        <f t="shared" si="0"/>
        <v>C à C</v>
      </c>
      <c r="G17" s="2628"/>
      <c r="H17" s="2631"/>
      <c r="J17" s="2580"/>
      <c r="K17" s="2636" t="s">
        <v>2177</v>
      </c>
      <c r="L17" s="2589"/>
      <c r="M17" s="2589"/>
      <c r="N17" s="2589"/>
      <c r="O17" s="2589"/>
      <c r="P17" s="2589"/>
      <c r="Q17" s="2590"/>
      <c r="S17" s="4042"/>
      <c r="T17" s="2602"/>
      <c r="U17" s="2602"/>
      <c r="V17" s="2602"/>
      <c r="W17" s="2602"/>
      <c r="X17" s="2603"/>
      <c r="Y17" s="2603"/>
      <c r="Z17" s="2603"/>
      <c r="AA17" s="2603"/>
      <c r="AB17" s="2603"/>
      <c r="AC17" s="2603"/>
      <c r="AD17" s="2603"/>
      <c r="AE17" s="2603"/>
      <c r="AF17" s="2604"/>
    </row>
    <row r="18" spans="1:32" s="2585" customFormat="1" ht="15" customHeight="1" thickBot="1">
      <c r="A18" s="4042"/>
      <c r="B18" s="2626"/>
      <c r="C18" s="2627" t="s">
        <v>387</v>
      </c>
      <c r="D18" s="2637" t="s">
        <v>1105</v>
      </c>
      <c r="E18" s="2629" t="str">
        <f>IF(B18="","",IF(ISTEXT(B18),B18,(B18/B12)*G12))</f>
        <v/>
      </c>
      <c r="F18" s="2630" t="str">
        <f t="shared" si="0"/>
        <v>PM</v>
      </c>
      <c r="G18" s="2628"/>
      <c r="H18" s="2631"/>
      <c r="J18" s="2580"/>
      <c r="K18" s="4038" t="s">
        <v>2178</v>
      </c>
      <c r="L18" s="4038"/>
      <c r="M18" s="4038"/>
      <c r="N18" s="2589" t="s">
        <v>2179</v>
      </c>
      <c r="O18" s="2589"/>
      <c r="P18" s="2589"/>
      <c r="Q18" s="2590"/>
      <c r="S18" s="4042"/>
      <c r="T18" s="2613" t="s">
        <v>1415</v>
      </c>
      <c r="U18" s="2610" t="s">
        <v>284</v>
      </c>
      <c r="V18" s="2633" t="s">
        <v>19</v>
      </c>
      <c r="W18" s="2633" t="s">
        <v>79</v>
      </c>
      <c r="X18" s="2633" t="s">
        <v>686</v>
      </c>
      <c r="Y18" s="2633" t="s">
        <v>2180</v>
      </c>
      <c r="Z18" s="2611" t="s">
        <v>2181</v>
      </c>
      <c r="AA18" s="2603"/>
      <c r="AB18" s="2633" t="s">
        <v>266</v>
      </c>
      <c r="AC18" s="2611" t="s">
        <v>2182</v>
      </c>
      <c r="AD18" s="2603"/>
      <c r="AE18" s="2603"/>
      <c r="AF18" s="2604"/>
    </row>
    <row r="19" spans="1:32" s="2585" customFormat="1" ht="15" customHeight="1">
      <c r="A19" s="4042"/>
      <c r="B19" s="2626">
        <v>3</v>
      </c>
      <c r="C19" s="2627" t="s">
        <v>266</v>
      </c>
      <c r="D19" s="2628"/>
      <c r="E19" s="2629">
        <f>IF(B19="","",IF(ISTEXT(B19),B19,(B19/B12)*G12))</f>
        <v>3.5</v>
      </c>
      <c r="F19" s="2630" t="str">
        <f t="shared" si="0"/>
        <v>C à S</v>
      </c>
      <c r="G19" s="2628"/>
      <c r="H19" s="2631"/>
      <c r="J19" s="2580"/>
      <c r="K19" s="4039" t="s">
        <v>2183</v>
      </c>
      <c r="L19" s="4039"/>
      <c r="M19" s="4039"/>
      <c r="N19" s="2621"/>
      <c r="O19" s="2621"/>
      <c r="P19" s="2589"/>
      <c r="Q19" s="2590"/>
      <c r="S19" s="4042"/>
      <c r="T19" s="2638"/>
      <c r="U19" s="2610"/>
      <c r="V19" s="2611"/>
      <c r="W19" s="2602"/>
      <c r="X19" s="2603"/>
      <c r="Y19" s="2603"/>
      <c r="Z19" s="2603"/>
      <c r="AA19" s="2603"/>
      <c r="AB19" s="2603"/>
      <c r="AC19" s="2603"/>
      <c r="AD19" s="2603"/>
      <c r="AE19" s="2603"/>
      <c r="AF19" s="2604"/>
    </row>
    <row r="20" spans="1:32" s="2585" customFormat="1" ht="15" customHeight="1">
      <c r="A20" s="4042"/>
      <c r="B20" s="2626">
        <v>8</v>
      </c>
      <c r="C20" s="2627" t="s">
        <v>463</v>
      </c>
      <c r="D20" s="2628" t="s">
        <v>2184</v>
      </c>
      <c r="E20" s="2629">
        <f>IF(B20="","",IF(ISTEXT(B20),B20,(B20/B12)*G12))</f>
        <v>9.3333333333333321</v>
      </c>
      <c r="F20" s="2630" t="str">
        <f t="shared" si="0"/>
        <v>pièces</v>
      </c>
      <c r="G20" s="2628"/>
      <c r="H20" s="2631"/>
      <c r="J20" s="2639" t="s">
        <v>2185</v>
      </c>
      <c r="K20" s="2621" t="s">
        <v>2186</v>
      </c>
      <c r="L20" s="2589"/>
      <c r="M20" s="2589"/>
      <c r="N20" s="2589"/>
      <c r="O20" s="2589"/>
      <c r="P20" s="2589"/>
      <c r="Q20" s="2590"/>
      <c r="S20" s="4042"/>
      <c r="T20" s="2640"/>
      <c r="U20" s="2641">
        <v>10</v>
      </c>
      <c r="V20" s="2610" t="s">
        <v>2187</v>
      </c>
      <c r="W20" s="2602"/>
      <c r="X20" s="2611" t="s">
        <v>2188</v>
      </c>
      <c r="Y20" s="2642"/>
      <c r="Z20" s="2642"/>
      <c r="AA20" s="2642"/>
      <c r="AB20" s="2642"/>
      <c r="AC20" s="2642"/>
      <c r="AD20" s="2642"/>
      <c r="AE20" s="2602"/>
      <c r="AF20" s="2643"/>
    </row>
    <row r="21" spans="1:32" s="2585" customFormat="1" ht="15" customHeight="1">
      <c r="A21" s="4042"/>
      <c r="B21" s="2626">
        <v>1</v>
      </c>
      <c r="C21" s="2627" t="s">
        <v>2189</v>
      </c>
      <c r="D21" s="2628"/>
      <c r="E21" s="2629">
        <f>IF(B21="","",IF(ISTEXT(B21),B21,(B21/B12)*G12))</f>
        <v>1.1666666666666665</v>
      </c>
      <c r="F21" s="2630" t="str">
        <f t="shared" si="0"/>
        <v>poignée</v>
      </c>
      <c r="G21" s="2628"/>
      <c r="H21" s="2631"/>
      <c r="J21" s="2600"/>
      <c r="K21" s="2621" t="s">
        <v>2190</v>
      </c>
      <c r="L21" s="2589"/>
      <c r="M21" s="2589"/>
      <c r="N21" s="2589"/>
      <c r="O21" s="2589"/>
      <c r="P21" s="2589"/>
      <c r="Q21" s="2590"/>
      <c r="S21" s="4042"/>
      <c r="T21" s="2644"/>
      <c r="U21" s="2602"/>
      <c r="V21" s="2602"/>
      <c r="W21" s="2602"/>
      <c r="X21" s="2644" t="s">
        <v>315</v>
      </c>
      <c r="Y21" s="2602"/>
      <c r="Z21" s="2644" t="s">
        <v>19</v>
      </c>
      <c r="AA21" s="2602"/>
      <c r="AB21" s="2644" t="s">
        <v>640</v>
      </c>
      <c r="AC21" s="2602"/>
      <c r="AD21" s="2644" t="s">
        <v>2191</v>
      </c>
      <c r="AE21" s="2602"/>
      <c r="AF21" s="2643"/>
    </row>
    <row r="22" spans="1:32" s="2585" customFormat="1" ht="15" customHeight="1" thickBot="1">
      <c r="A22" s="4042"/>
      <c r="B22" s="2626"/>
      <c r="C22" s="2627"/>
      <c r="D22" s="2628"/>
      <c r="E22" s="2629" t="str">
        <f>IF(B22="","",IF(ISTEXT(B22),B22,(B22/B12)*G12))</f>
        <v/>
      </c>
      <c r="F22" s="2630" t="str">
        <f>IF(C22="","",C22)</f>
        <v/>
      </c>
      <c r="G22" s="2628"/>
      <c r="H22" s="2631"/>
      <c r="J22" s="2580"/>
      <c r="K22" s="2621" t="s">
        <v>2192</v>
      </c>
      <c r="L22" s="2589"/>
      <c r="M22" s="2589"/>
      <c r="N22" s="2589"/>
      <c r="O22" s="2589"/>
      <c r="P22" s="2589"/>
      <c r="Q22" s="2590"/>
      <c r="S22" s="4042"/>
      <c r="T22" s="2596" t="s">
        <v>2161</v>
      </c>
      <c r="U22" s="2602"/>
      <c r="V22" s="2602"/>
      <c r="W22" s="2602"/>
      <c r="X22" s="2602"/>
      <c r="Y22" s="2602"/>
      <c r="Z22" s="2602"/>
      <c r="AA22" s="2602"/>
      <c r="AB22" s="2602"/>
      <c r="AC22" s="2602"/>
      <c r="AD22" s="2602"/>
      <c r="AE22" s="2602"/>
      <c r="AF22" s="2590"/>
    </row>
    <row r="23" spans="1:32" s="2585" customFormat="1" ht="15" customHeight="1" thickBot="1">
      <c r="A23" s="4042"/>
      <c r="B23" s="2626"/>
      <c r="C23" s="2627"/>
      <c r="D23" s="2628"/>
      <c r="E23" s="2629" t="str">
        <f>IF(B23="","",IF(ISTEXT(B23),B23,(B23/B12)*G12))</f>
        <v/>
      </c>
      <c r="F23" s="2630" t="str">
        <f>IF(C23="","",C23)</f>
        <v/>
      </c>
      <c r="G23" s="2628"/>
      <c r="H23" s="2631"/>
      <c r="J23" s="2580"/>
      <c r="K23" s="2621" t="s">
        <v>2193</v>
      </c>
      <c r="L23" s="2589"/>
      <c r="M23" s="2589"/>
      <c r="N23" s="2589"/>
      <c r="O23" s="2589"/>
      <c r="P23" s="2589"/>
      <c r="Q23" s="2590"/>
      <c r="S23" s="4042"/>
      <c r="T23" s="2645">
        <v>10</v>
      </c>
      <c r="U23" s="2646" t="s">
        <v>2194</v>
      </c>
      <c r="V23" s="2646"/>
      <c r="W23" s="2647"/>
      <c r="X23" s="2602"/>
      <c r="Y23" s="2602"/>
      <c r="Z23" s="2602"/>
      <c r="AA23" s="2602"/>
      <c r="AB23" s="2602"/>
      <c r="AC23" s="2602"/>
      <c r="AD23" s="2602"/>
      <c r="AE23" s="2602"/>
      <c r="AF23" s="2590"/>
    </row>
    <row r="24" spans="1:32" s="2585" customFormat="1" ht="15" customHeight="1" thickBot="1">
      <c r="A24" s="4043"/>
      <c r="B24" s="2648"/>
      <c r="C24" s="2649"/>
      <c r="D24" s="2650"/>
      <c r="E24" s="2651"/>
      <c r="F24" s="2652"/>
      <c r="G24" s="2653"/>
      <c r="H24" s="2654"/>
      <c r="J24" s="2655"/>
      <c r="K24" s="2656"/>
      <c r="L24" s="2656"/>
      <c r="M24" s="2656"/>
      <c r="N24" s="2656"/>
      <c r="O24" s="2656"/>
      <c r="P24" s="2656"/>
      <c r="Q24" s="2657"/>
      <c r="S24" s="4043"/>
      <c r="T24" s="2658"/>
      <c r="U24" s="2659"/>
      <c r="V24" s="2659"/>
      <c r="W24" s="2659"/>
      <c r="X24" s="2658"/>
      <c r="Y24" s="2659"/>
      <c r="Z24" s="2658"/>
      <c r="AA24" s="2659"/>
      <c r="AB24" s="2658"/>
      <c r="AC24" s="2659"/>
      <c r="AD24" s="2658"/>
      <c r="AE24" s="2659"/>
      <c r="AF24" s="2660"/>
    </row>
    <row r="25" spans="1:32">
      <c r="S25" s="2585"/>
      <c r="T25" s="2585"/>
      <c r="U25" s="2585"/>
      <c r="V25" s="2585"/>
      <c r="W25" s="2585"/>
      <c r="X25" s="2585"/>
      <c r="Y25" s="2585"/>
      <c r="Z25" s="2585"/>
      <c r="AA25" s="2585"/>
      <c r="AB25" s="2585"/>
      <c r="AC25" s="2585"/>
      <c r="AD25" s="2585"/>
      <c r="AE25" s="2585"/>
      <c r="AF25" s="2585"/>
    </row>
    <row r="26" spans="1:32" ht="13.5" thickBot="1">
      <c r="S26" s="2585"/>
      <c r="T26" s="2585"/>
      <c r="U26" s="2585"/>
      <c r="V26" s="2585"/>
      <c r="W26" s="2585"/>
      <c r="X26" s="2585"/>
      <c r="Y26" s="2585"/>
      <c r="Z26" s="2585"/>
      <c r="AA26" s="2585"/>
      <c r="AB26" s="2585"/>
      <c r="AC26" s="2585"/>
      <c r="AD26" s="2585"/>
      <c r="AE26" s="2585"/>
      <c r="AF26" s="2585"/>
    </row>
    <row r="27" spans="1:32" ht="15" customHeight="1">
      <c r="A27" s="4045" t="s">
        <v>243</v>
      </c>
      <c r="B27" s="4047" t="s">
        <v>340</v>
      </c>
      <c r="C27" s="4047"/>
      <c r="D27" s="4047"/>
      <c r="E27" s="4047"/>
      <c r="F27" s="4047"/>
      <c r="G27" s="4047"/>
      <c r="H27" s="4048"/>
      <c r="J27" s="4040" t="s">
        <v>2262</v>
      </c>
      <c r="K27" s="4041"/>
      <c r="L27" s="4041"/>
      <c r="M27" s="4041"/>
      <c r="N27" s="2661"/>
      <c r="O27" s="2661"/>
      <c r="P27" s="2661"/>
      <c r="Q27" s="2662"/>
      <c r="V27" s="2585"/>
      <c r="W27" s="2585"/>
      <c r="X27" s="2585"/>
      <c r="Y27" s="2585"/>
      <c r="Z27" s="2585"/>
      <c r="AA27" s="2585"/>
      <c r="AB27" s="2585"/>
      <c r="AC27" s="2585"/>
      <c r="AD27" s="2585"/>
      <c r="AE27" s="2585"/>
      <c r="AF27" s="2585"/>
    </row>
    <row r="28" spans="1:32" ht="15" customHeight="1">
      <c r="A28" s="4046"/>
      <c r="B28" s="4049"/>
      <c r="C28" s="4049"/>
      <c r="D28" s="4049"/>
      <c r="E28" s="4049"/>
      <c r="F28" s="4049"/>
      <c r="G28" s="4049"/>
      <c r="H28" s="4050"/>
      <c r="J28" s="2663"/>
      <c r="K28" s="2664"/>
      <c r="L28" s="2665"/>
      <c r="M28" s="2665"/>
      <c r="N28" s="2665"/>
      <c r="O28" s="2665"/>
      <c r="P28" s="2665"/>
      <c r="Q28" s="2666"/>
      <c r="V28" s="2585"/>
      <c r="W28" s="2585"/>
      <c r="X28" s="2585"/>
      <c r="Y28" s="2585"/>
      <c r="Z28" s="2585"/>
      <c r="AA28" s="2585"/>
      <c r="AB28" s="2585"/>
      <c r="AC28" s="2585"/>
      <c r="AD28" s="2585"/>
      <c r="AE28" s="2585"/>
      <c r="AF28" s="2585"/>
    </row>
    <row r="29" spans="1:32" s="2585" customFormat="1" ht="15" customHeight="1">
      <c r="A29" s="4051" t="s">
        <v>2195</v>
      </c>
      <c r="B29" s="4053" t="s">
        <v>1256</v>
      </c>
      <c r="C29" s="4053"/>
      <c r="D29" s="4053"/>
      <c r="E29" s="2584"/>
      <c r="F29" s="2584"/>
      <c r="H29" s="2586"/>
      <c r="J29" s="2667"/>
      <c r="K29" s="2668" t="s">
        <v>2196</v>
      </c>
      <c r="L29" s="2621"/>
      <c r="M29" s="2621"/>
      <c r="N29" s="2621"/>
      <c r="O29" s="2621"/>
      <c r="P29" s="2621"/>
      <c r="Q29" s="2622"/>
    </row>
    <row r="30" spans="1:32" s="2585" customFormat="1" ht="15" customHeight="1" thickBot="1">
      <c r="A30" s="4051"/>
      <c r="B30" s="2669" t="s">
        <v>2197</v>
      </c>
      <c r="C30" s="2597"/>
      <c r="D30" s="2597"/>
      <c r="E30" s="2597"/>
      <c r="F30" s="2598"/>
      <c r="G30" s="2598" t="s">
        <v>2162</v>
      </c>
      <c r="H30" s="2599"/>
      <c r="J30" s="2663"/>
      <c r="K30" s="2665" t="s">
        <v>2198</v>
      </c>
      <c r="L30" s="2621"/>
      <c r="M30" s="2621"/>
      <c r="N30" s="2621"/>
      <c r="O30" s="2621"/>
      <c r="P30" s="2621"/>
      <c r="Q30" s="2622"/>
    </row>
    <row r="31" spans="1:32" s="2585" customFormat="1" ht="15" customHeight="1">
      <c r="A31" s="4051"/>
      <c r="B31" s="2670">
        <v>1.8</v>
      </c>
      <c r="C31" s="2606"/>
      <c r="D31" s="2606"/>
      <c r="E31" s="2607"/>
      <c r="F31" s="2608"/>
      <c r="G31" s="4054">
        <v>5</v>
      </c>
      <c r="H31" s="4055" t="s">
        <v>19</v>
      </c>
      <c r="J31" s="2663"/>
      <c r="K31" s="2581"/>
      <c r="L31" s="2621"/>
      <c r="M31" s="2671" t="s">
        <v>2199</v>
      </c>
      <c r="N31" s="2672">
        <f>B43</f>
        <v>15.8</v>
      </c>
      <c r="O31" s="2671" t="s">
        <v>2200</v>
      </c>
      <c r="P31" s="2668" t="str">
        <f>C43</f>
        <v>B43</v>
      </c>
      <c r="Q31" s="2622"/>
    </row>
    <row r="32" spans="1:32" s="2585" customFormat="1" ht="15" customHeight="1" thickBot="1">
      <c r="A32" s="4051"/>
      <c r="B32" s="2673" t="s">
        <v>19</v>
      </c>
      <c r="C32" s="2606"/>
      <c r="D32" s="2606"/>
      <c r="E32" s="2607"/>
      <c r="F32" s="2608"/>
      <c r="G32" s="4054"/>
      <c r="H32" s="4055"/>
      <c r="J32" s="2663"/>
      <c r="K32" s="2665" t="s">
        <v>2201</v>
      </c>
      <c r="L32" s="2621"/>
      <c r="M32" s="2621"/>
      <c r="N32" s="2621"/>
      <c r="O32" s="2621"/>
      <c r="P32" s="2621"/>
      <c r="Q32" s="2622"/>
    </row>
    <row r="33" spans="1:17" s="2585" customFormat="1" ht="15" customHeight="1">
      <c r="A33" s="4051"/>
      <c r="B33" s="2614"/>
      <c r="C33" s="2616" t="s">
        <v>313</v>
      </c>
      <c r="D33" s="2615" t="s">
        <v>2168</v>
      </c>
      <c r="E33" s="4056" t="s">
        <v>1261</v>
      </c>
      <c r="F33" s="4056"/>
      <c r="G33" s="2674" t="s">
        <v>2202</v>
      </c>
      <c r="H33" s="2675"/>
      <c r="J33" s="2663"/>
      <c r="K33" s="2665" t="s">
        <v>2203</v>
      </c>
      <c r="L33" s="2621"/>
      <c r="M33" s="2621"/>
      <c r="N33" s="2621"/>
      <c r="O33" s="2621"/>
      <c r="P33" s="2621"/>
      <c r="Q33" s="2622"/>
    </row>
    <row r="34" spans="1:17" s="2585" customFormat="1" ht="15" customHeight="1">
      <c r="A34" s="4051"/>
      <c r="B34" s="2618" t="s">
        <v>1414</v>
      </c>
      <c r="C34" s="2618" t="s">
        <v>1415</v>
      </c>
      <c r="D34" s="2619" t="s">
        <v>1413</v>
      </c>
      <c r="E34" s="2620"/>
      <c r="F34" s="2618"/>
      <c r="G34" s="2621"/>
      <c r="H34" s="2622"/>
      <c r="J34" s="2663"/>
      <c r="K34" s="2581"/>
      <c r="L34" s="2621"/>
      <c r="M34" s="2621"/>
      <c r="N34" s="2621"/>
      <c r="O34" s="2621"/>
      <c r="P34" s="2621"/>
      <c r="Q34" s="2622"/>
    </row>
    <row r="35" spans="1:17" s="2585" customFormat="1" ht="15" customHeight="1">
      <c r="A35" s="4051"/>
      <c r="B35" s="2626">
        <v>1.8</v>
      </c>
      <c r="C35" s="2627" t="s">
        <v>19</v>
      </c>
      <c r="D35" s="2628" t="s">
        <v>2173</v>
      </c>
      <c r="E35" s="2629">
        <f>IF(B35="","",IF(ISTEXT(B35),B35,(B35/B31)*G31))</f>
        <v>5</v>
      </c>
      <c r="F35" s="2630" t="str">
        <f t="shared" ref="F35:F40" si="1">IF(C35="","",C35)</f>
        <v>Kg</v>
      </c>
      <c r="G35" s="2628"/>
      <c r="H35" s="2631"/>
      <c r="J35" s="2663"/>
      <c r="K35" s="2581" t="s">
        <v>2204</v>
      </c>
      <c r="L35" s="2621"/>
      <c r="M35" s="2621"/>
      <c r="N35" s="2621"/>
      <c r="O35" s="2621"/>
      <c r="P35" s="2621"/>
      <c r="Q35" s="2622"/>
    </row>
    <row r="36" spans="1:17" s="2585" customFormat="1" ht="15" customHeight="1">
      <c r="A36" s="4051"/>
      <c r="B36" s="2626">
        <v>2</v>
      </c>
      <c r="C36" s="2627" t="s">
        <v>385</v>
      </c>
      <c r="D36" s="2628" t="s">
        <v>2176</v>
      </c>
      <c r="E36" s="2676">
        <f>IF(B36="","",IF(ISTEXT(B36),B36,(B36/B31)*G31))</f>
        <v>5.5555555555555554</v>
      </c>
      <c r="F36" s="2630" t="str">
        <f t="shared" si="1"/>
        <v>C à C</v>
      </c>
      <c r="G36" s="2628"/>
      <c r="H36" s="2631"/>
      <c r="J36" s="2663"/>
      <c r="K36" s="2581"/>
      <c r="L36" s="2621"/>
      <c r="M36" s="2621"/>
      <c r="N36" s="2621"/>
      <c r="O36" s="2621"/>
      <c r="P36" s="2621"/>
      <c r="Q36" s="2622"/>
    </row>
    <row r="37" spans="1:17" s="2585" customFormat="1" ht="15" customHeight="1">
      <c r="A37" s="4051"/>
      <c r="B37" s="2626"/>
      <c r="C37" s="2627" t="s">
        <v>387</v>
      </c>
      <c r="D37" s="2637" t="s">
        <v>1105</v>
      </c>
      <c r="E37" s="2629" t="str">
        <f>IF(B37="","",IF(ISTEXT(B37),B37,(B37/B31)*G31))</f>
        <v/>
      </c>
      <c r="F37" s="2630" t="str">
        <f t="shared" si="1"/>
        <v>PM</v>
      </c>
      <c r="G37" s="2628"/>
      <c r="H37" s="2631"/>
      <c r="J37" s="2600"/>
      <c r="K37" s="2582" t="s">
        <v>2177</v>
      </c>
      <c r="L37" s="2581"/>
      <c r="M37" s="2589"/>
      <c r="N37" s="2589"/>
      <c r="O37" s="2621"/>
      <c r="P37" s="2621"/>
      <c r="Q37" s="2622"/>
    </row>
    <row r="38" spans="1:17" s="2585" customFormat="1" ht="15" customHeight="1" thickBot="1">
      <c r="A38" s="4051"/>
      <c r="B38" s="2626">
        <v>3</v>
      </c>
      <c r="C38" s="2627" t="s">
        <v>266</v>
      </c>
      <c r="D38" s="2628"/>
      <c r="E38" s="2676">
        <f>IF(B38="","",IF(ISTEXT(B38),B38,(B38/B31)*G31))</f>
        <v>8.3333333333333321</v>
      </c>
      <c r="F38" s="2630" t="str">
        <f t="shared" si="1"/>
        <v>C à S</v>
      </c>
      <c r="G38" s="2628"/>
      <c r="H38" s="2631"/>
      <c r="J38" s="2600"/>
      <c r="K38" s="4038" t="s">
        <v>2178</v>
      </c>
      <c r="L38" s="4038"/>
      <c r="M38" s="4038"/>
      <c r="N38" s="2589" t="s">
        <v>2205</v>
      </c>
      <c r="O38" s="2621"/>
      <c r="P38" s="2621"/>
      <c r="Q38" s="2622"/>
    </row>
    <row r="39" spans="1:17" s="2585" customFormat="1" ht="15" customHeight="1">
      <c r="A39" s="4051"/>
      <c r="B39" s="2626">
        <v>8</v>
      </c>
      <c r="C39" s="2627" t="s">
        <v>463</v>
      </c>
      <c r="D39" s="2628" t="s">
        <v>2184</v>
      </c>
      <c r="E39" s="2676">
        <f>IF(B39="","",IF(ISTEXT(B39),B39,(B39/B31)*G31))</f>
        <v>22.222222222222221</v>
      </c>
      <c r="F39" s="2630" t="str">
        <f t="shared" si="1"/>
        <v>pièces</v>
      </c>
      <c r="G39" s="2628"/>
      <c r="H39" s="2631"/>
      <c r="J39" s="2600"/>
      <c r="K39" s="4039" t="s">
        <v>2206</v>
      </c>
      <c r="L39" s="4039"/>
      <c r="M39" s="4039"/>
      <c r="N39" s="2621"/>
      <c r="O39" s="2621"/>
      <c r="P39" s="2621"/>
      <c r="Q39" s="2622"/>
    </row>
    <row r="40" spans="1:17" s="2585" customFormat="1" ht="15" customHeight="1">
      <c r="A40" s="4051"/>
      <c r="B40" s="2626">
        <v>1</v>
      </c>
      <c r="C40" s="2627" t="s">
        <v>2189</v>
      </c>
      <c r="D40" s="2628" t="s">
        <v>2207</v>
      </c>
      <c r="E40" s="2676">
        <f>IF(B40="","",IF(ISTEXT(B40),B40,(B40/B31)*G31))</f>
        <v>2.7777777777777777</v>
      </c>
      <c r="F40" s="2630" t="str">
        <f t="shared" si="1"/>
        <v>poignée</v>
      </c>
      <c r="G40" s="2628"/>
      <c r="H40" s="2631"/>
      <c r="J40" s="2663"/>
      <c r="K40" s="2621"/>
      <c r="L40" s="2621"/>
      <c r="M40" s="2621"/>
      <c r="N40" s="2621"/>
      <c r="O40" s="2621"/>
      <c r="P40" s="2621"/>
      <c r="Q40" s="2622"/>
    </row>
    <row r="41" spans="1:17" s="2585" customFormat="1" ht="15" customHeight="1">
      <c r="A41" s="4051"/>
      <c r="B41" s="2626">
        <v>0.2</v>
      </c>
      <c r="C41" s="2627" t="s">
        <v>19</v>
      </c>
      <c r="D41" s="2628" t="s">
        <v>2208</v>
      </c>
      <c r="E41" s="2676">
        <f>IF(B41="","",IF(ISTEXT(B41),B41,(B41/B31)*G31))</f>
        <v>0.55555555555555558</v>
      </c>
      <c r="F41" s="2630" t="str">
        <f>IF(C41="","",C41)</f>
        <v>Kg</v>
      </c>
      <c r="G41" s="2628"/>
      <c r="H41" s="2631"/>
      <c r="J41" s="2663"/>
      <c r="K41" s="2621"/>
      <c r="L41" s="2621"/>
      <c r="M41" s="2621"/>
      <c r="N41" s="2621"/>
      <c r="O41" s="2623" t="s">
        <v>2209</v>
      </c>
      <c r="P41" s="2677">
        <f>B43</f>
        <v>15.8</v>
      </c>
      <c r="Q41" s="2622"/>
    </row>
    <row r="42" spans="1:17" s="2585" customFormat="1" ht="15" customHeight="1">
      <c r="A42" s="4051"/>
      <c r="B42" s="2678" t="s">
        <v>2197</v>
      </c>
      <c r="C42" s="2627"/>
      <c r="D42" s="2610"/>
      <c r="E42" s="2629" t="s">
        <v>2210</v>
      </c>
      <c r="F42" s="2630"/>
      <c r="G42" s="2628"/>
      <c r="H42" s="2631"/>
      <c r="J42" s="2663"/>
      <c r="K42" s="2621"/>
      <c r="L42" s="2621"/>
      <c r="M42" s="2621"/>
      <c r="N42" s="2621"/>
      <c r="O42" s="2621" t="s">
        <v>2211</v>
      </c>
      <c r="P42" s="2621" t="str">
        <f>C43</f>
        <v>B43</v>
      </c>
      <c r="Q42" s="2622"/>
    </row>
    <row r="43" spans="1:17" s="2585" customFormat="1" ht="15" customHeight="1" thickBot="1">
      <c r="A43" s="4052"/>
      <c r="B43" s="2648">
        <f>SUM(B35:B40)</f>
        <v>15.8</v>
      </c>
      <c r="C43" s="2679" t="str">
        <f>ADDRESS(ROW(),COLUMN()-1,4)</f>
        <v>B43</v>
      </c>
      <c r="D43" s="2650"/>
      <c r="E43" s="2651">
        <f>SUM(E35:E40)</f>
        <v>43.888888888888886</v>
      </c>
      <c r="F43" s="2652"/>
      <c r="G43" s="2653"/>
      <c r="H43" s="2654"/>
      <c r="J43" s="2680"/>
      <c r="K43" s="2681"/>
      <c r="L43" s="2681"/>
      <c r="M43" s="2681"/>
      <c r="N43" s="2681"/>
      <c r="O43" s="2681"/>
      <c r="P43" s="2681"/>
      <c r="Q43" s="2682"/>
    </row>
  </sheetData>
  <mergeCells count="25">
    <mergeCell ref="T8:AF9"/>
    <mergeCell ref="B2:H6"/>
    <mergeCell ref="A8:A9"/>
    <mergeCell ref="B8:H9"/>
    <mergeCell ref="S8:S9"/>
    <mergeCell ref="J2:Q6"/>
    <mergeCell ref="J8:M8"/>
    <mergeCell ref="S10:S24"/>
    <mergeCell ref="G12:G13"/>
    <mergeCell ref="H12:H13"/>
    <mergeCell ref="E14:F14"/>
    <mergeCell ref="K18:M18"/>
    <mergeCell ref="K19:M19"/>
    <mergeCell ref="K38:M38"/>
    <mergeCell ref="K39:M39"/>
    <mergeCell ref="J27:M27"/>
    <mergeCell ref="A10:A24"/>
    <mergeCell ref="B10:D10"/>
    <mergeCell ref="A27:A28"/>
    <mergeCell ref="B27:H28"/>
    <mergeCell ref="A29:A43"/>
    <mergeCell ref="B29:D29"/>
    <mergeCell ref="G31:G32"/>
    <mergeCell ref="H31:H32"/>
    <mergeCell ref="E33:F3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324E0-ECF9-43DB-AD01-D24A64236031}">
  <dimension ref="B2:V33"/>
  <sheetViews>
    <sheetView workbookViewId="0">
      <selection activeCell="R31" sqref="R31"/>
    </sheetView>
  </sheetViews>
  <sheetFormatPr baseColWidth="10" defaultRowHeight="12.75"/>
  <cols>
    <col min="1" max="1" width="7.7109375" style="2577" customWidth="1"/>
    <col min="2" max="16384" width="11.42578125" style="2577"/>
  </cols>
  <sheetData>
    <row r="2" spans="2:22">
      <c r="B2" s="2585"/>
      <c r="C2" s="2585"/>
      <c r="D2" s="2585"/>
      <c r="E2" s="2585"/>
      <c r="F2" s="2585"/>
      <c r="G2" s="2585"/>
      <c r="H2" s="2585"/>
      <c r="I2" s="2585"/>
      <c r="J2" s="2585"/>
      <c r="K2" s="2585"/>
      <c r="L2" s="2585"/>
      <c r="M2" s="2585"/>
      <c r="N2" s="2585"/>
      <c r="O2" s="2585"/>
      <c r="P2" s="2585"/>
      <c r="Q2" s="2585"/>
      <c r="R2" s="2585"/>
      <c r="S2" s="2585"/>
      <c r="T2" s="2585"/>
    </row>
    <row r="3" spans="2:22" ht="15">
      <c r="B3" s="3928"/>
      <c r="C3" s="3929"/>
      <c r="D3" s="3929"/>
      <c r="E3" s="3929"/>
      <c r="F3" s="3929"/>
      <c r="G3" s="3929"/>
      <c r="H3" s="3929"/>
      <c r="I3" s="3929"/>
      <c r="J3" s="3929"/>
      <c r="K3" s="3929"/>
      <c r="L3" s="3929"/>
      <c r="M3" s="3929"/>
      <c r="N3" s="3930"/>
      <c r="P3" s="2585"/>
      <c r="Q3" s="2585"/>
      <c r="R3" s="2585"/>
      <c r="S3" s="2585"/>
      <c r="T3" s="2585"/>
    </row>
    <row r="4" spans="2:22" ht="15" customHeight="1">
      <c r="B4" s="3931"/>
      <c r="C4" s="3932" t="s">
        <v>2570</v>
      </c>
      <c r="D4" s="3932"/>
      <c r="E4" s="3932"/>
      <c r="F4" s="3932"/>
      <c r="G4" s="3932"/>
      <c r="H4" s="3932"/>
      <c r="I4" s="3932"/>
      <c r="J4" s="3932"/>
      <c r="K4" s="3932"/>
      <c r="L4" s="3932"/>
      <c r="M4" s="3932"/>
      <c r="N4" s="3933"/>
      <c r="P4" s="2585"/>
      <c r="Q4" s="2585"/>
      <c r="R4" s="2585"/>
      <c r="S4" s="2585"/>
      <c r="T4" s="2585"/>
    </row>
    <row r="5" spans="2:22" ht="15" customHeight="1">
      <c r="B5" s="3934"/>
      <c r="C5" s="3935" t="s">
        <v>2571</v>
      </c>
      <c r="D5" s="3935"/>
      <c r="E5" s="3935"/>
      <c r="F5" s="3935"/>
      <c r="G5" s="3935"/>
      <c r="H5" s="3935"/>
      <c r="I5" s="3935"/>
      <c r="J5" s="3935"/>
      <c r="K5" s="3935"/>
      <c r="L5" s="3935"/>
      <c r="M5" s="3935"/>
      <c r="N5" s="3936"/>
      <c r="P5" s="2585"/>
      <c r="Q5" s="2585"/>
      <c r="R5" s="2585"/>
      <c r="S5" s="2585"/>
      <c r="T5" s="2585"/>
    </row>
    <row r="6" spans="2:22" s="2585" customFormat="1" ht="15" customHeight="1">
      <c r="B6" s="3934"/>
      <c r="C6" s="3937" t="s">
        <v>2562</v>
      </c>
      <c r="D6" s="3938" t="s">
        <v>2572</v>
      </c>
      <c r="E6" s="3935"/>
      <c r="F6" s="3935"/>
      <c r="G6" s="3935"/>
      <c r="H6" s="3935"/>
      <c r="I6" s="3935"/>
      <c r="J6" s="3935"/>
      <c r="K6" s="3935"/>
      <c r="L6" s="3935"/>
      <c r="M6" s="3935"/>
      <c r="N6" s="3936"/>
      <c r="O6" s="2577"/>
      <c r="U6" s="2577"/>
      <c r="V6" s="2577"/>
    </row>
    <row r="7" spans="2:22" s="2585" customFormat="1" ht="15" customHeight="1">
      <c r="B7" s="3939"/>
      <c r="C7" s="375" t="s">
        <v>2573</v>
      </c>
      <c r="D7" s="3932"/>
      <c r="E7" s="3932"/>
      <c r="F7" s="3932"/>
      <c r="G7" s="3932"/>
      <c r="H7" s="3932"/>
      <c r="I7" s="3932"/>
      <c r="J7" s="3932"/>
      <c r="K7" s="3932"/>
      <c r="L7" s="3932"/>
      <c r="M7" s="3932"/>
      <c r="N7" s="3933"/>
      <c r="O7" s="2577"/>
      <c r="U7" s="2577"/>
      <c r="V7" s="2577"/>
    </row>
    <row r="8" spans="2:22" s="2585" customFormat="1" ht="15" customHeight="1">
      <c r="B8" s="3940"/>
      <c r="C8" s="1554" t="s">
        <v>2213</v>
      </c>
      <c r="D8" s="3935"/>
      <c r="E8" s="3935"/>
      <c r="F8" s="3935"/>
      <c r="G8" s="3941"/>
      <c r="H8" s="3935"/>
      <c r="I8" s="3935"/>
      <c r="J8" s="3935"/>
      <c r="K8" s="3935"/>
      <c r="L8" s="3941"/>
      <c r="M8" s="3941"/>
      <c r="N8" s="3942"/>
      <c r="O8" s="2577"/>
      <c r="U8" s="2577"/>
      <c r="V8" s="2577"/>
    </row>
    <row r="9" spans="2:22" s="2585" customFormat="1" ht="15" customHeight="1">
      <c r="B9" s="3940"/>
      <c r="C9" s="1554" t="s">
        <v>2214</v>
      </c>
      <c r="D9" s="3935"/>
      <c r="E9" s="3935"/>
      <c r="F9" s="3935"/>
      <c r="G9" s="3941"/>
      <c r="H9" s="3935"/>
      <c r="I9" s="3935"/>
      <c r="J9" s="3935"/>
      <c r="K9" s="3935"/>
      <c r="L9" s="3941"/>
      <c r="M9" s="3941"/>
      <c r="N9" s="3942"/>
      <c r="O9" s="2577"/>
      <c r="U9" s="2577"/>
      <c r="V9" s="2577"/>
    </row>
    <row r="10" spans="2:22" s="2585" customFormat="1" ht="15" customHeight="1">
      <c r="B10" s="3943"/>
      <c r="C10" s="3944" t="s">
        <v>2574</v>
      </c>
      <c r="D10" s="3945"/>
      <c r="E10" s="3945"/>
      <c r="F10" s="3945"/>
      <c r="G10" s="3945"/>
      <c r="H10" s="3945"/>
      <c r="I10" s="3945"/>
      <c r="J10" s="3945"/>
      <c r="K10" s="3945"/>
      <c r="L10" s="3945"/>
      <c r="M10" s="3945"/>
      <c r="N10" s="3946"/>
      <c r="O10" s="2577"/>
      <c r="P10" s="3927" t="s">
        <v>850</v>
      </c>
      <c r="U10" s="2577"/>
      <c r="V10" s="2577"/>
    </row>
    <row r="11" spans="2:22" s="2585" customFormat="1" ht="15" customHeight="1">
      <c r="B11" s="3943"/>
      <c r="C11" s="3944" t="s">
        <v>2215</v>
      </c>
      <c r="D11" s="3945"/>
      <c r="E11" s="3945"/>
      <c r="F11" s="3945"/>
      <c r="G11" s="3947"/>
      <c r="H11" s="3945"/>
      <c r="I11" s="3945"/>
      <c r="J11" s="3945"/>
      <c r="K11" s="3945"/>
      <c r="L11" s="3947"/>
      <c r="M11" s="3947"/>
      <c r="N11" s="3948"/>
      <c r="O11" s="2577"/>
      <c r="P11" s="3970" t="s">
        <v>2569</v>
      </c>
      <c r="U11" s="2577"/>
      <c r="V11" s="2577"/>
    </row>
    <row r="12" spans="2:22" s="2585" customFormat="1" ht="15" customHeight="1">
      <c r="B12" s="3943"/>
      <c r="C12" s="3944" t="s">
        <v>2216</v>
      </c>
      <c r="D12" s="3945"/>
      <c r="E12" s="3945"/>
      <c r="F12" s="3945"/>
      <c r="G12" s="3947"/>
      <c r="H12" s="3945"/>
      <c r="I12" s="3945"/>
      <c r="J12" s="3945"/>
      <c r="K12" s="3945"/>
      <c r="L12" s="3947"/>
      <c r="M12" s="3947"/>
      <c r="N12" s="3948"/>
      <c r="O12" s="2577"/>
      <c r="U12" s="2577"/>
      <c r="V12" s="2577"/>
    </row>
    <row r="13" spans="2:22" s="2585" customFormat="1" ht="15" customHeight="1">
      <c r="B13" s="3949"/>
      <c r="C13" s="3950" t="s">
        <v>5</v>
      </c>
      <c r="D13" s="3951"/>
      <c r="E13" s="3951"/>
      <c r="F13" s="3951"/>
      <c r="G13" s="3951"/>
      <c r="H13" s="3951"/>
      <c r="I13" s="3951"/>
      <c r="J13" s="3951"/>
      <c r="K13" s="3951"/>
      <c r="L13" s="3951"/>
      <c r="M13" s="3951"/>
      <c r="N13" s="3952"/>
      <c r="O13" s="2577"/>
      <c r="U13" s="2577"/>
      <c r="V13" s="2577"/>
    </row>
    <row r="14" spans="2:22" s="2585" customFormat="1" ht="15" customHeight="1">
      <c r="B14" s="3949"/>
      <c r="C14" s="3950" t="s">
        <v>6</v>
      </c>
      <c r="D14" s="3951"/>
      <c r="E14" s="3951"/>
      <c r="F14" s="3951"/>
      <c r="G14" s="3951"/>
      <c r="H14" s="3951"/>
      <c r="I14" s="3951"/>
      <c r="J14" s="3951"/>
      <c r="K14" s="3951"/>
      <c r="L14" s="3951"/>
      <c r="M14" s="3951"/>
      <c r="N14" s="3952"/>
      <c r="O14" s="2577"/>
      <c r="U14" s="2577"/>
      <c r="V14" s="2577"/>
    </row>
    <row r="15" spans="2:22" s="2585" customFormat="1" ht="15" customHeight="1">
      <c r="B15" s="3949"/>
      <c r="C15" s="3950" t="s">
        <v>7</v>
      </c>
      <c r="D15" s="3951"/>
      <c r="E15" s="3951"/>
      <c r="F15" s="3951"/>
      <c r="G15" s="3951"/>
      <c r="H15" s="3951"/>
      <c r="I15" s="3951"/>
      <c r="J15" s="3951"/>
      <c r="K15" s="3951"/>
      <c r="L15" s="3951"/>
      <c r="M15" s="3951"/>
      <c r="N15" s="3952"/>
      <c r="O15" s="2577"/>
      <c r="U15" s="2577"/>
      <c r="V15" s="2577"/>
    </row>
    <row r="16" spans="2:22" s="2585" customFormat="1" ht="15" customHeight="1">
      <c r="B16" s="3949"/>
      <c r="C16" s="3950" t="s">
        <v>8</v>
      </c>
      <c r="D16" s="3951"/>
      <c r="E16" s="3951"/>
      <c r="F16" s="3951"/>
      <c r="G16" s="3951"/>
      <c r="H16" s="3951"/>
      <c r="I16" s="3951"/>
      <c r="J16" s="3951"/>
      <c r="K16" s="3951"/>
      <c r="L16" s="3951"/>
      <c r="M16" s="3951"/>
      <c r="N16" s="3952"/>
      <c r="O16" s="2577"/>
      <c r="U16" s="2577"/>
      <c r="V16" s="2577"/>
    </row>
    <row r="17" spans="2:22" s="2585" customFormat="1" ht="15" customHeight="1">
      <c r="B17" s="3949"/>
      <c r="C17" s="3950" t="s">
        <v>2217</v>
      </c>
      <c r="D17" s="3951"/>
      <c r="E17" s="3951"/>
      <c r="F17" s="3951"/>
      <c r="G17" s="3953"/>
      <c r="H17" s="3951"/>
      <c r="I17" s="3951"/>
      <c r="J17" s="3951"/>
      <c r="K17" s="3951"/>
      <c r="L17" s="3953"/>
      <c r="M17" s="3953"/>
      <c r="N17" s="3954"/>
      <c r="O17" s="2577"/>
      <c r="U17" s="2577"/>
      <c r="V17" s="2577"/>
    </row>
    <row r="18" spans="2:22" s="2585" customFormat="1" ht="15" customHeight="1">
      <c r="B18" s="3949"/>
      <c r="C18" s="3955" t="s">
        <v>2218</v>
      </c>
      <c r="D18" s="3956"/>
      <c r="E18" s="3957"/>
      <c r="F18" s="3957"/>
      <c r="G18" s="3957"/>
      <c r="H18" s="3957"/>
      <c r="I18" s="3957"/>
      <c r="J18" s="3957"/>
      <c r="K18" s="3957"/>
      <c r="L18" s="3957"/>
      <c r="M18" s="3957"/>
      <c r="N18" s="3958"/>
      <c r="O18" s="2577"/>
      <c r="U18" s="2577"/>
      <c r="V18" s="2577"/>
    </row>
    <row r="19" spans="2:22" s="2585" customFormat="1" ht="15" customHeight="1">
      <c r="B19" s="3949"/>
      <c r="C19" s="3955" t="s">
        <v>2219</v>
      </c>
      <c r="D19" s="3956"/>
      <c r="E19" s="3957"/>
      <c r="F19" s="3957"/>
      <c r="G19" s="3957"/>
      <c r="H19" s="3957"/>
      <c r="I19" s="3957"/>
      <c r="J19" s="3957"/>
      <c r="K19" s="3957"/>
      <c r="L19" s="3957"/>
      <c r="M19" s="3957"/>
      <c r="N19" s="3958"/>
      <c r="O19" s="2577"/>
      <c r="U19" s="2577"/>
      <c r="V19" s="2577"/>
    </row>
    <row r="20" spans="2:22" s="2585" customFormat="1" ht="15" customHeight="1">
      <c r="B20" s="3949"/>
      <c r="C20" s="3141"/>
      <c r="D20" s="3141"/>
      <c r="E20" s="3141"/>
      <c r="F20" s="3141"/>
      <c r="G20" s="3141"/>
      <c r="H20" s="3141"/>
      <c r="I20" s="3141"/>
      <c r="J20" s="3141"/>
      <c r="K20" s="925"/>
      <c r="L20" s="3959" t="s">
        <v>2575</v>
      </c>
      <c r="M20" s="3960" t="s">
        <v>243</v>
      </c>
      <c r="N20" s="3961" t="s">
        <v>243</v>
      </c>
      <c r="O20" s="2577"/>
      <c r="U20" s="2577"/>
      <c r="V20" s="2577"/>
    </row>
    <row r="21" spans="2:22" ht="18.75">
      <c r="B21" s="3940"/>
      <c r="C21" s="1554" t="s">
        <v>2220</v>
      </c>
      <c r="D21" s="3962"/>
      <c r="E21" s="3962"/>
      <c r="F21" s="3962"/>
      <c r="G21" s="3963"/>
      <c r="H21" s="3962"/>
      <c r="I21" s="3962"/>
      <c r="J21" s="3962"/>
      <c r="K21" s="3962"/>
      <c r="L21" s="3962"/>
      <c r="M21" s="3962"/>
      <c r="N21" s="3964"/>
      <c r="P21" s="2585"/>
      <c r="Q21" s="2585"/>
      <c r="R21" s="2585"/>
      <c r="S21" s="2585"/>
      <c r="T21" s="2585"/>
    </row>
    <row r="22" spans="2:22" ht="18.75">
      <c r="B22" s="3940"/>
      <c r="C22" s="1554" t="s">
        <v>2221</v>
      </c>
      <c r="D22" s="3935"/>
      <c r="E22" s="3941"/>
      <c r="F22" s="3941"/>
      <c r="G22" s="3941"/>
      <c r="H22" s="3941"/>
      <c r="I22" s="3941"/>
      <c r="J22" s="3941"/>
      <c r="K22" s="3941"/>
      <c r="L22" s="3941"/>
      <c r="M22" s="3941"/>
      <c r="N22" s="3942"/>
      <c r="P22" s="2585"/>
      <c r="Q22" s="2585"/>
      <c r="R22" s="2585"/>
      <c r="S22" s="2585"/>
      <c r="T22" s="2585"/>
    </row>
    <row r="23" spans="2:22" ht="18.75">
      <c r="B23" s="3965"/>
      <c r="C23" s="3966" t="s">
        <v>9</v>
      </c>
      <c r="D23" s="3941"/>
      <c r="E23" s="3941"/>
      <c r="F23" s="3941"/>
      <c r="G23" s="3941"/>
      <c r="H23" s="3941"/>
      <c r="I23" s="3941"/>
      <c r="J23" s="3941"/>
      <c r="K23" s="3941"/>
      <c r="L23" s="3941"/>
      <c r="M23" s="3941"/>
      <c r="N23" s="3942"/>
      <c r="P23" s="2585"/>
      <c r="Q23" s="2585"/>
      <c r="R23" s="2585"/>
      <c r="S23" s="2585"/>
      <c r="T23" s="2585"/>
    </row>
    <row r="24" spans="2:22" ht="18.75">
      <c r="B24" s="3967"/>
      <c r="C24" s="3968" t="s">
        <v>2</v>
      </c>
      <c r="D24" s="3968"/>
      <c r="E24" s="3968"/>
      <c r="F24" s="3968"/>
      <c r="G24" s="3968"/>
      <c r="H24" s="3968"/>
      <c r="I24" s="3968"/>
      <c r="J24" s="3968"/>
      <c r="K24" s="3968"/>
      <c r="L24" s="3968"/>
      <c r="M24" s="3968"/>
      <c r="N24" s="3969"/>
      <c r="P24" s="2585"/>
      <c r="Q24" s="2585"/>
      <c r="R24" s="2585"/>
      <c r="S24" s="2585"/>
      <c r="T24" s="2585"/>
    </row>
    <row r="25" spans="2:22">
      <c r="P25" s="2585"/>
      <c r="Q25" s="2585"/>
      <c r="R25" s="2585"/>
      <c r="S25" s="2585"/>
      <c r="T25" s="2585"/>
    </row>
    <row r="26" spans="2:22">
      <c r="P26" s="2585"/>
      <c r="Q26" s="2585"/>
      <c r="R26" s="2585"/>
      <c r="S26" s="2585"/>
      <c r="T26" s="2585"/>
    </row>
    <row r="27" spans="2:22">
      <c r="P27" s="2585"/>
      <c r="Q27" s="2585"/>
      <c r="R27" s="2585"/>
      <c r="S27" s="2585"/>
      <c r="T27" s="2585"/>
    </row>
    <row r="28" spans="2:22">
      <c r="P28" s="2585"/>
      <c r="Q28" s="2585"/>
      <c r="R28" s="2585"/>
      <c r="S28" s="2585"/>
      <c r="T28" s="2585"/>
    </row>
    <row r="29" spans="2:22">
      <c r="P29" s="2585"/>
      <c r="Q29" s="2585"/>
      <c r="R29" s="2585"/>
      <c r="S29" s="2585"/>
      <c r="T29" s="2585"/>
    </row>
    <row r="30" spans="2:22">
      <c r="P30" s="2585"/>
      <c r="Q30" s="2585"/>
      <c r="R30" s="2585"/>
      <c r="S30" s="2585"/>
      <c r="T30" s="2585"/>
    </row>
    <row r="31" spans="2:22">
      <c r="P31" s="2585"/>
      <c r="Q31" s="2585"/>
      <c r="R31" s="2585"/>
      <c r="S31" s="2585"/>
      <c r="T31" s="2585"/>
    </row>
    <row r="32" spans="2:22">
      <c r="P32" s="2585"/>
      <c r="Q32" s="2585"/>
      <c r="R32" s="2585"/>
      <c r="S32" s="2585"/>
      <c r="T32" s="2585"/>
    </row>
    <row r="33" spans="16:20">
      <c r="P33" s="2585"/>
      <c r="Q33" s="2585"/>
      <c r="R33" s="2585"/>
      <c r="S33" s="2585"/>
      <c r="T33" s="2585"/>
    </row>
  </sheetData>
  <hyperlinks>
    <hyperlink ref="D6" r:id="rId1" xr:uid="{20249E84-45BB-480E-937F-66C9E4CB71BE}"/>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1270E-56AF-4F43-91B9-8AD095E81144}">
  <dimension ref="A1:AJ892"/>
  <sheetViews>
    <sheetView showZeros="0" zoomScale="75" zoomScaleNormal="75" workbookViewId="0">
      <selection activeCell="U41" sqref="U41"/>
    </sheetView>
  </sheetViews>
  <sheetFormatPr baseColWidth="10" defaultRowHeight="15"/>
  <cols>
    <col min="1" max="1" width="3.7109375" customWidth="1"/>
    <col min="2" max="14" width="11.7109375" customWidth="1"/>
    <col min="16" max="16" width="3.7109375" customWidth="1"/>
    <col min="17" max="29" width="11.7109375" customWidth="1"/>
  </cols>
  <sheetData>
    <row r="1" spans="1:35" s="529" customFormat="1" ht="15" customHeight="1">
      <c r="A1" s="924">
        <v>3</v>
      </c>
      <c r="B1" s="924">
        <v>11</v>
      </c>
      <c r="C1" s="924">
        <v>11</v>
      </c>
      <c r="D1" s="924">
        <v>11</v>
      </c>
      <c r="E1" s="924">
        <v>11</v>
      </c>
      <c r="F1" s="924">
        <v>11</v>
      </c>
      <c r="G1" s="924">
        <v>11</v>
      </c>
      <c r="H1" s="924">
        <v>11</v>
      </c>
      <c r="I1" s="924">
        <v>11</v>
      </c>
      <c r="J1" s="924">
        <v>11</v>
      </c>
      <c r="K1" s="924">
        <v>11</v>
      </c>
      <c r="L1" s="924">
        <v>11</v>
      </c>
      <c r="M1" s="924">
        <v>11</v>
      </c>
      <c r="N1" s="924">
        <v>11</v>
      </c>
      <c r="O1" s="1565" t="s">
        <v>0</v>
      </c>
      <c r="P1" s="924">
        <v>3</v>
      </c>
      <c r="Q1" s="924">
        <v>11</v>
      </c>
      <c r="R1" s="924">
        <v>11</v>
      </c>
      <c r="S1" s="924">
        <v>11</v>
      </c>
      <c r="T1" s="924">
        <v>11</v>
      </c>
      <c r="U1" s="924">
        <v>11</v>
      </c>
      <c r="V1" s="924">
        <v>11</v>
      </c>
      <c r="W1" s="924">
        <v>11</v>
      </c>
      <c r="X1" s="924">
        <v>11</v>
      </c>
      <c r="Y1" s="924">
        <v>11</v>
      </c>
      <c r="Z1" s="924">
        <v>11</v>
      </c>
      <c r="AA1" s="924">
        <v>11</v>
      </c>
      <c r="AB1" s="924">
        <v>11</v>
      </c>
      <c r="AC1" s="924">
        <v>11</v>
      </c>
    </row>
    <row r="2" spans="1:35" s="529" customFormat="1" ht="15" customHeight="1">
      <c r="A2" s="924"/>
      <c r="B2" s="924"/>
      <c r="C2" s="924"/>
      <c r="D2" s="924"/>
      <c r="E2" s="924"/>
      <c r="F2" s="924"/>
      <c r="G2" s="924"/>
      <c r="H2" s="924"/>
      <c r="I2" s="924"/>
      <c r="J2" s="924"/>
      <c r="K2" s="924"/>
      <c r="L2" s="924"/>
      <c r="M2" s="924"/>
      <c r="N2" s="924"/>
      <c r="O2" s="1565"/>
      <c r="P2" s="924"/>
      <c r="Q2" s="924"/>
      <c r="R2" s="924"/>
      <c r="S2" s="924"/>
      <c r="T2" s="924"/>
      <c r="U2" s="924"/>
      <c r="V2" s="924"/>
      <c r="W2" s="924"/>
      <c r="X2" s="924"/>
      <c r="Y2" s="924"/>
      <c r="Z2" s="924"/>
      <c r="AA2" s="924"/>
      <c r="AB2" s="924"/>
      <c r="AC2" s="924"/>
    </row>
    <row r="3" spans="1:35" s="529" customFormat="1" ht="15" customHeight="1">
      <c r="A3" s="924"/>
      <c r="B3" s="4438" t="s">
        <v>2222</v>
      </c>
      <c r="C3" s="4439"/>
      <c r="D3" s="4439"/>
      <c r="E3" s="4439"/>
      <c r="F3" s="4439"/>
      <c r="G3" s="4439"/>
      <c r="H3" s="4439"/>
      <c r="I3" s="4439"/>
      <c r="J3" s="4439"/>
      <c r="K3" s="4439"/>
      <c r="L3" s="4439"/>
      <c r="M3" s="4439"/>
      <c r="N3" s="4440"/>
      <c r="O3" s="1565"/>
      <c r="P3" s="924"/>
      <c r="Q3" s="924"/>
      <c r="R3" s="924"/>
      <c r="S3" s="924"/>
      <c r="T3" s="924"/>
      <c r="U3" s="924"/>
      <c r="V3" s="924"/>
      <c r="W3" s="924"/>
      <c r="X3" s="924"/>
      <c r="Y3" s="924"/>
      <c r="Z3" s="924"/>
      <c r="AA3" s="924"/>
      <c r="AB3" s="924"/>
      <c r="AC3" s="924"/>
    </row>
    <row r="4" spans="1:35" s="529" customFormat="1" ht="15" customHeight="1">
      <c r="A4" s="924"/>
      <c r="B4" s="4441"/>
      <c r="C4" s="4442"/>
      <c r="D4" s="4442"/>
      <c r="E4" s="4442"/>
      <c r="F4" s="4442"/>
      <c r="G4" s="4442"/>
      <c r="H4" s="4442"/>
      <c r="I4" s="4442"/>
      <c r="J4" s="4442"/>
      <c r="K4" s="4442"/>
      <c r="L4" s="4442"/>
      <c r="M4" s="4442"/>
      <c r="N4" s="4443"/>
      <c r="O4" s="1565"/>
      <c r="P4" s="924"/>
      <c r="Q4" s="924"/>
      <c r="R4" s="924"/>
      <c r="S4" s="924"/>
      <c r="T4" s="924"/>
      <c r="U4" s="924"/>
      <c r="V4" s="924"/>
      <c r="W4" s="924"/>
      <c r="X4" s="924"/>
      <c r="Y4" s="924"/>
      <c r="Z4" s="924"/>
      <c r="AA4" s="924"/>
      <c r="AB4" s="924"/>
      <c r="AC4" s="924"/>
    </row>
    <row r="5" spans="1:35" s="529" customFormat="1" ht="15" customHeight="1">
      <c r="A5" s="924"/>
      <c r="B5" s="4441"/>
      <c r="C5" s="4442"/>
      <c r="D5" s="4442"/>
      <c r="E5" s="4442"/>
      <c r="F5" s="4442"/>
      <c r="G5" s="4442"/>
      <c r="H5" s="4442"/>
      <c r="I5" s="4442"/>
      <c r="J5" s="4442"/>
      <c r="K5" s="4442"/>
      <c r="L5" s="4442"/>
      <c r="M5" s="4442"/>
      <c r="N5" s="4443"/>
      <c r="O5" s="1565"/>
      <c r="P5" s="924"/>
      <c r="Q5" s="924"/>
      <c r="R5" s="924"/>
      <c r="S5" s="924"/>
      <c r="T5" s="924"/>
      <c r="U5" s="924"/>
      <c r="V5" s="924"/>
      <c r="W5" s="924"/>
      <c r="X5" s="924"/>
      <c r="Y5" s="924"/>
      <c r="Z5" s="924"/>
      <c r="AA5" s="924"/>
      <c r="AB5" s="924"/>
      <c r="AC5" s="924"/>
    </row>
    <row r="6" spans="1:35" s="529" customFormat="1" ht="15" customHeight="1">
      <c r="A6" s="924"/>
      <c r="B6" s="4444"/>
      <c r="C6" s="4445"/>
      <c r="D6" s="4445"/>
      <c r="E6" s="4445"/>
      <c r="F6" s="4445"/>
      <c r="G6" s="4445"/>
      <c r="H6" s="4445"/>
      <c r="I6" s="4445"/>
      <c r="J6" s="4445"/>
      <c r="K6" s="4445"/>
      <c r="L6" s="4445"/>
      <c r="M6" s="4445"/>
      <c r="N6" s="4446"/>
      <c r="O6" s="1565"/>
      <c r="P6" s="924"/>
      <c r="Q6" s="924"/>
      <c r="R6" s="924"/>
      <c r="S6" s="924"/>
      <c r="T6" s="924"/>
      <c r="U6" s="924"/>
      <c r="V6" s="924"/>
      <c r="W6" s="924"/>
      <c r="X6" s="924"/>
      <c r="Y6" s="924"/>
      <c r="Z6" s="924"/>
      <c r="AA6" s="924"/>
      <c r="AB6" s="924"/>
      <c r="AC6" s="924"/>
    </row>
    <row r="7" spans="1:35" s="529" customFormat="1" ht="15" customHeight="1">
      <c r="A7" s="924"/>
      <c r="B7" s="924"/>
      <c r="C7" s="924"/>
      <c r="D7" s="924"/>
      <c r="E7" s="924"/>
      <c r="F7" s="924"/>
      <c r="G7" s="924"/>
      <c r="H7" s="924"/>
      <c r="I7" s="924"/>
      <c r="J7" s="924"/>
      <c r="K7" s="924"/>
      <c r="L7" s="924"/>
      <c r="M7" s="924"/>
      <c r="N7" s="924"/>
      <c r="O7" s="1565"/>
      <c r="P7" s="924"/>
      <c r="Q7" s="924"/>
      <c r="R7" s="924"/>
      <c r="S7" s="924"/>
      <c r="T7" s="924"/>
      <c r="U7" s="924"/>
      <c r="V7" s="924"/>
      <c r="W7" s="924"/>
      <c r="X7" s="924"/>
      <c r="Y7" s="924"/>
      <c r="Z7" s="924"/>
      <c r="AA7" s="924"/>
      <c r="AB7" s="924"/>
      <c r="AC7" s="924"/>
    </row>
    <row r="8" spans="1:35" s="529" customFormat="1" ht="15" customHeight="1">
      <c r="A8" s="924"/>
      <c r="B8" s="924"/>
      <c r="C8" s="924"/>
      <c r="D8" s="924"/>
      <c r="E8" s="924"/>
      <c r="F8" s="924"/>
      <c r="G8" s="924"/>
      <c r="H8" s="924"/>
      <c r="I8" s="924"/>
      <c r="J8" s="924"/>
      <c r="K8" s="924"/>
      <c r="L8" s="924"/>
      <c r="M8" s="924"/>
      <c r="N8" s="924"/>
      <c r="O8" s="1565"/>
      <c r="P8" s="924"/>
      <c r="Q8" s="924"/>
      <c r="R8" s="924"/>
      <c r="S8" s="924"/>
      <c r="T8" s="924"/>
      <c r="U8" s="924"/>
      <c r="V8" s="924"/>
      <c r="W8" s="924"/>
      <c r="X8" s="924"/>
      <c r="Y8" s="924"/>
      <c r="Z8" s="924"/>
      <c r="AA8" s="924"/>
      <c r="AB8" s="924"/>
      <c r="AC8" s="924"/>
    </row>
    <row r="9" spans="1:35" s="529" customFormat="1" ht="15" customHeight="1">
      <c r="A9" s="924"/>
      <c r="B9" s="924"/>
      <c r="C9" s="924"/>
      <c r="D9" s="924"/>
      <c r="E9" s="924"/>
      <c r="F9" s="924"/>
      <c r="G9" s="924"/>
      <c r="H9" s="924"/>
      <c r="I9" s="924"/>
      <c r="J9" s="924"/>
      <c r="K9" s="924"/>
      <c r="L9" s="924"/>
      <c r="M9" s="924"/>
      <c r="N9" s="924"/>
      <c r="O9" s="1565"/>
      <c r="P9" s="924"/>
      <c r="Q9" s="924"/>
      <c r="R9" s="924"/>
      <c r="S9" s="924"/>
      <c r="T9" s="924"/>
      <c r="U9" s="924"/>
      <c r="V9" s="924"/>
      <c r="W9" s="924"/>
      <c r="X9" s="924"/>
      <c r="Y9" s="924"/>
      <c r="Z9" s="924"/>
      <c r="AA9" s="924"/>
      <c r="AB9" s="924"/>
      <c r="AC9" s="924"/>
    </row>
    <row r="10" spans="1:35" s="529" customFormat="1" ht="15" customHeight="1">
      <c r="A10" s="924"/>
      <c r="B10" s="4085" t="s">
        <v>1559</v>
      </c>
      <c r="C10" s="4085"/>
      <c r="D10" s="4085"/>
      <c r="E10" s="4085"/>
      <c r="F10" s="4085"/>
      <c r="G10" s="4085"/>
      <c r="H10" s="4085"/>
      <c r="I10" s="4085"/>
      <c r="J10" s="4085"/>
      <c r="K10" s="4085"/>
      <c r="L10" s="4085"/>
      <c r="M10" s="4085"/>
      <c r="N10" s="4085"/>
      <c r="O10" s="1565"/>
      <c r="P10" s="924"/>
      <c r="Q10" s="4085" t="s">
        <v>1560</v>
      </c>
      <c r="R10" s="4085"/>
      <c r="S10" s="4085"/>
      <c r="T10" s="4085"/>
      <c r="U10" s="4085"/>
      <c r="V10" s="4085"/>
      <c r="W10" s="4085"/>
      <c r="X10" s="4085"/>
      <c r="Y10" s="4085"/>
      <c r="Z10" s="4085"/>
      <c r="AA10" s="4085"/>
      <c r="AB10" s="4085"/>
      <c r="AC10" s="4085"/>
    </row>
    <row r="11" spans="1:35" s="529" customFormat="1" ht="15" customHeight="1">
      <c r="A11" s="924"/>
      <c r="B11" s="4085"/>
      <c r="C11" s="4085"/>
      <c r="D11" s="4085"/>
      <c r="E11" s="4085"/>
      <c r="F11" s="4085"/>
      <c r="G11" s="4085"/>
      <c r="H11" s="4085"/>
      <c r="I11" s="4085"/>
      <c r="J11" s="4085"/>
      <c r="K11" s="4085"/>
      <c r="L11" s="4085"/>
      <c r="M11" s="4085"/>
      <c r="N11" s="4085"/>
      <c r="O11" s="1565"/>
      <c r="P11" s="924"/>
      <c r="Q11" s="4085"/>
      <c r="R11" s="4085"/>
      <c r="S11" s="4085"/>
      <c r="T11" s="4085"/>
      <c r="U11" s="4085"/>
      <c r="V11" s="4085"/>
      <c r="W11" s="4085"/>
      <c r="X11" s="4085"/>
      <c r="Y11" s="4085"/>
      <c r="Z11" s="4085"/>
      <c r="AA11" s="4085"/>
      <c r="AB11" s="4085"/>
      <c r="AC11" s="4085"/>
    </row>
    <row r="12" spans="1:35" s="529" customFormat="1" ht="15" customHeight="1">
      <c r="A12" s="924"/>
      <c r="B12" s="924"/>
      <c r="C12" s="924"/>
      <c r="D12" s="924"/>
      <c r="E12" s="924"/>
      <c r="F12" s="924"/>
      <c r="G12" s="924"/>
      <c r="H12" s="924"/>
      <c r="I12" s="924"/>
      <c r="J12" s="924"/>
      <c r="K12" s="924"/>
      <c r="L12" s="924"/>
      <c r="M12" s="924"/>
      <c r="N12" s="924"/>
      <c r="O12" s="1565"/>
      <c r="P12" s="924"/>
      <c r="Q12" s="924"/>
      <c r="R12" s="924"/>
      <c r="S12" s="924"/>
      <c r="T12" s="924"/>
      <c r="U12" s="924"/>
      <c r="V12" s="924"/>
      <c r="W12" s="924"/>
      <c r="X12" s="924"/>
      <c r="Y12" s="924"/>
      <c r="Z12" s="924"/>
      <c r="AA12" s="924"/>
      <c r="AB12" s="924"/>
      <c r="AC12" s="924"/>
    </row>
    <row r="13" spans="1:35" ht="15.75" thickBot="1"/>
    <row r="14" spans="1:35" ht="15" customHeight="1">
      <c r="A14" s="1566" t="s">
        <v>243</v>
      </c>
      <c r="B14" s="4086" t="s">
        <v>1561</v>
      </c>
      <c r="C14" s="4086"/>
      <c r="D14" s="4086"/>
      <c r="E14" s="4086"/>
      <c r="F14" s="4086"/>
      <c r="G14" s="4086"/>
      <c r="H14" s="4087" t="s">
        <v>1262</v>
      </c>
      <c r="I14" s="4088" t="str">
        <f>B14</f>
        <v>FLAN DE LIEU</v>
      </c>
      <c r="J14" s="4088"/>
      <c r="K14" s="4088"/>
      <c r="L14" s="4088"/>
      <c r="M14" s="4088"/>
      <c r="N14" s="4089"/>
      <c r="P14" s="1566" t="s">
        <v>243</v>
      </c>
      <c r="Q14" s="4086" t="s">
        <v>1561</v>
      </c>
      <c r="R14" s="4086"/>
      <c r="S14" s="4086"/>
      <c r="T14" s="4086"/>
      <c r="U14" s="4086"/>
      <c r="V14" s="4086"/>
      <c r="W14" s="4087" t="s">
        <v>1262</v>
      </c>
      <c r="X14" s="4092" t="str">
        <f>Q14</f>
        <v>FLAN DE LIEU</v>
      </c>
      <c r="Y14" s="4092"/>
      <c r="Z14" s="4092"/>
      <c r="AA14" s="4092"/>
      <c r="AB14" s="4092"/>
      <c r="AC14" s="4093"/>
      <c r="AE14" s="4422" t="s">
        <v>245</v>
      </c>
      <c r="AF14" s="4423" t="s">
        <v>744</v>
      </c>
      <c r="AG14" s="4423"/>
      <c r="AH14" s="4423"/>
      <c r="AI14" s="4423"/>
    </row>
    <row r="15" spans="1:35" ht="15" customHeight="1">
      <c r="A15" s="4140"/>
      <c r="B15" s="4086"/>
      <c r="C15" s="4086"/>
      <c r="D15" s="4086"/>
      <c r="E15" s="4086"/>
      <c r="F15" s="4086"/>
      <c r="G15" s="4086"/>
      <c r="H15" s="4087"/>
      <c r="I15" s="4090"/>
      <c r="J15" s="4090"/>
      <c r="K15" s="4090"/>
      <c r="L15" s="4090"/>
      <c r="M15" s="4090"/>
      <c r="N15" s="4091"/>
      <c r="P15" s="4140"/>
      <c r="Q15" s="4086"/>
      <c r="R15" s="4086"/>
      <c r="S15" s="4086"/>
      <c r="T15" s="4086"/>
      <c r="U15" s="4086"/>
      <c r="V15" s="4086"/>
      <c r="W15" s="4087"/>
      <c r="X15" s="4094"/>
      <c r="Y15" s="4094"/>
      <c r="Z15" s="4094"/>
      <c r="AA15" s="4094"/>
      <c r="AB15" s="4094"/>
      <c r="AC15" s="4095"/>
      <c r="AE15" s="4422"/>
      <c r="AF15" s="4423"/>
      <c r="AG15" s="4423"/>
      <c r="AH15" s="4423"/>
      <c r="AI15" s="4423"/>
    </row>
    <row r="16" spans="1:35" ht="15" customHeight="1">
      <c r="A16" s="4140"/>
      <c r="B16" s="4141" t="s">
        <v>1562</v>
      </c>
      <c r="C16" s="4141"/>
      <c r="D16" s="4141"/>
      <c r="E16" s="4141"/>
      <c r="F16" s="4141"/>
      <c r="G16" s="4141"/>
      <c r="H16" s="4141"/>
      <c r="I16" s="1567" t="s">
        <v>247</v>
      </c>
      <c r="J16" s="1568"/>
      <c r="K16" s="1568"/>
      <c r="L16" s="1568"/>
      <c r="M16" s="1568"/>
      <c r="N16" s="1569"/>
      <c r="P16" s="4140"/>
      <c r="Q16" s="4133" t="s">
        <v>1562</v>
      </c>
      <c r="R16" s="4133"/>
      <c r="S16" s="4133"/>
      <c r="T16" s="4133"/>
      <c r="U16" s="4133"/>
      <c r="V16" s="4133"/>
      <c r="W16" s="4133"/>
      <c r="X16" s="527" t="s">
        <v>247</v>
      </c>
      <c r="Y16" s="1570"/>
      <c r="Z16" s="1570"/>
      <c r="AA16" s="1570"/>
      <c r="AB16" s="1570"/>
      <c r="AC16" s="1571"/>
      <c r="AE16" s="4422"/>
      <c r="AF16" s="4423"/>
      <c r="AG16" s="4423"/>
      <c r="AH16" s="4423"/>
      <c r="AI16" s="4423"/>
    </row>
    <row r="17" spans="1:35" ht="15" customHeight="1">
      <c r="A17" s="4140"/>
      <c r="B17" s="4141"/>
      <c r="C17" s="4141"/>
      <c r="D17" s="4141"/>
      <c r="E17" s="4141"/>
      <c r="F17" s="4141"/>
      <c r="G17" s="4141"/>
      <c r="H17" s="4141"/>
      <c r="I17" s="1572" t="s">
        <v>1563</v>
      </c>
      <c r="J17" s="1573"/>
      <c r="K17" s="1573"/>
      <c r="L17" s="1573"/>
      <c r="M17" s="1573"/>
      <c r="N17" s="1574"/>
      <c r="P17" s="4140"/>
      <c r="Q17" s="4133"/>
      <c r="R17" s="4133"/>
      <c r="S17" s="4133"/>
      <c r="T17" s="4133"/>
      <c r="U17" s="4133"/>
      <c r="V17" s="4133"/>
      <c r="W17" s="4133"/>
      <c r="X17" s="1575" t="s">
        <v>1563</v>
      </c>
      <c r="Y17" s="1576"/>
      <c r="Z17" s="1576"/>
      <c r="AA17" s="1576"/>
      <c r="AB17" s="1576"/>
      <c r="AC17" s="1577"/>
      <c r="AE17" s="4422"/>
      <c r="AF17" s="4423"/>
      <c r="AG17" s="4423"/>
      <c r="AH17" s="4423"/>
      <c r="AI17" s="4423"/>
    </row>
    <row r="18" spans="1:35" ht="15" customHeight="1">
      <c r="A18" s="4140"/>
      <c r="B18" s="1578" t="s">
        <v>12</v>
      </c>
      <c r="C18" s="1579"/>
      <c r="D18" s="1579"/>
      <c r="E18" s="1579"/>
      <c r="F18" s="1579"/>
      <c r="G18" s="4110" t="s">
        <v>13</v>
      </c>
      <c r="H18" s="4110"/>
      <c r="I18" s="1572"/>
      <c r="J18" s="1573"/>
      <c r="K18" s="1573"/>
      <c r="L18" s="1573"/>
      <c r="M18" s="1573"/>
      <c r="N18" s="1574"/>
      <c r="P18" s="4140"/>
      <c r="Q18" s="1580" t="s">
        <v>12</v>
      </c>
      <c r="R18" s="1581"/>
      <c r="S18" s="1581"/>
      <c r="T18" s="1581"/>
      <c r="U18" s="1581"/>
      <c r="V18" s="4111" t="s">
        <v>13</v>
      </c>
      <c r="W18" s="4111"/>
      <c r="X18" s="1575"/>
      <c r="Y18" s="1576"/>
      <c r="Z18" s="1576"/>
      <c r="AA18" s="1576"/>
      <c r="AB18" s="1576"/>
      <c r="AC18" s="1577"/>
      <c r="AE18" s="4422"/>
      <c r="AF18" s="4423"/>
      <c r="AG18" s="4423"/>
      <c r="AH18" s="4423"/>
      <c r="AI18" s="4423"/>
    </row>
    <row r="19" spans="1:35" ht="15" customHeight="1">
      <c r="A19" s="4140"/>
      <c r="B19" s="4112" t="s">
        <v>251</v>
      </c>
      <c r="C19" s="4112"/>
      <c r="D19" s="1582"/>
      <c r="E19" s="1582"/>
      <c r="F19" s="1582"/>
      <c r="G19" s="4106" t="s">
        <v>18</v>
      </c>
      <c r="H19" s="4106"/>
      <c r="I19" s="1572"/>
      <c r="J19" s="1572"/>
      <c r="K19" s="1572"/>
      <c r="L19" s="1572"/>
      <c r="M19" s="1572"/>
      <c r="N19" s="1583"/>
      <c r="P19" s="4140"/>
      <c r="Q19" s="4113" t="s">
        <v>251</v>
      </c>
      <c r="R19" s="4113"/>
      <c r="S19" s="1584"/>
      <c r="T19" s="1584"/>
      <c r="U19" s="1584"/>
      <c r="V19" s="4114" t="s">
        <v>18</v>
      </c>
      <c r="W19" s="4114"/>
      <c r="X19" s="1575"/>
      <c r="Y19" s="1575"/>
      <c r="Z19" s="1575"/>
      <c r="AA19" s="1575"/>
      <c r="AB19" s="1575"/>
      <c r="AC19" s="1585"/>
      <c r="AE19" s="4422"/>
      <c r="AF19" s="4423"/>
      <c r="AG19" s="4423"/>
      <c r="AH19" s="4423"/>
      <c r="AI19" s="4423"/>
    </row>
    <row r="20" spans="1:35" ht="15" customHeight="1">
      <c r="A20" s="4140"/>
      <c r="B20" s="4105">
        <v>2</v>
      </c>
      <c r="C20" s="4106" t="s">
        <v>21</v>
      </c>
      <c r="D20" s="4098" t="s">
        <v>252</v>
      </c>
      <c r="E20" s="75"/>
      <c r="F20" s="75"/>
      <c r="G20" s="4107">
        <v>10</v>
      </c>
      <c r="H20" s="4107"/>
      <c r="I20" s="1572"/>
      <c r="J20" s="1572"/>
      <c r="K20" s="1572"/>
      <c r="L20" s="1572"/>
      <c r="M20" s="1572"/>
      <c r="N20" s="1583"/>
      <c r="P20" s="4140"/>
      <c r="Q20" s="4108">
        <v>2</v>
      </c>
      <c r="R20" s="4109" t="s">
        <v>21</v>
      </c>
      <c r="S20" s="4096" t="s">
        <v>252</v>
      </c>
      <c r="T20" s="1586"/>
      <c r="U20" s="1586"/>
      <c r="V20" s="4097">
        <v>10</v>
      </c>
      <c r="W20" s="4097"/>
      <c r="X20" s="1575"/>
      <c r="Y20" s="1575"/>
      <c r="Z20" s="1575"/>
      <c r="AA20" s="1575"/>
      <c r="AB20" s="1575"/>
      <c r="AC20" s="1585"/>
      <c r="AE20" s="4422"/>
      <c r="AF20" s="4423"/>
      <c r="AG20" s="4423"/>
      <c r="AH20" s="4423"/>
      <c r="AI20" s="4423"/>
    </row>
    <row r="21" spans="1:35" ht="15" customHeight="1">
      <c r="A21" s="4140"/>
      <c r="B21" s="4105"/>
      <c r="C21" s="4106"/>
      <c r="D21" s="4098"/>
      <c r="E21" s="75"/>
      <c r="F21" s="75"/>
      <c r="G21" s="4107"/>
      <c r="H21" s="4107"/>
      <c r="I21" s="1572"/>
      <c r="J21" s="1572"/>
      <c r="K21" s="1572"/>
      <c r="L21" s="1572"/>
      <c r="M21" s="1572"/>
      <c r="N21" s="1583"/>
      <c r="P21" s="4140"/>
      <c r="Q21" s="4108"/>
      <c r="R21" s="4109"/>
      <c r="S21" s="4096"/>
      <c r="T21" s="1586"/>
      <c r="U21" s="1586"/>
      <c r="V21" s="4097"/>
      <c r="W21" s="4097"/>
      <c r="X21" s="1575"/>
      <c r="Y21" s="1575"/>
      <c r="Z21" s="1575"/>
      <c r="AA21" s="1575"/>
      <c r="AB21" s="1575"/>
      <c r="AC21" s="1585"/>
      <c r="AE21" s="4422"/>
      <c r="AF21" s="4423"/>
      <c r="AG21" s="4423"/>
      <c r="AH21" s="4423"/>
      <c r="AI21" s="4423"/>
    </row>
    <row r="22" spans="1:35" ht="15" customHeight="1">
      <c r="A22" s="4140"/>
      <c r="B22" s="1587"/>
      <c r="C22" s="1587"/>
      <c r="D22" s="1587"/>
      <c r="E22" s="75"/>
      <c r="F22" s="75"/>
      <c r="G22" s="4098" t="s">
        <v>254</v>
      </c>
      <c r="H22" s="4098"/>
      <c r="I22" s="1572"/>
      <c r="J22" s="1572"/>
      <c r="K22" s="1572"/>
      <c r="L22" s="1572"/>
      <c r="M22" s="1572"/>
      <c r="N22" s="1583"/>
      <c r="P22" s="4140"/>
      <c r="Q22" s="1588"/>
      <c r="R22" s="1588"/>
      <c r="S22" s="1588"/>
      <c r="T22" s="1586"/>
      <c r="U22" s="1586"/>
      <c r="V22" s="4099" t="s">
        <v>254</v>
      </c>
      <c r="W22" s="4099"/>
      <c r="X22" s="1575"/>
      <c r="Y22" s="1575"/>
      <c r="Z22" s="1575"/>
      <c r="AA22" s="1575"/>
      <c r="AB22" s="1575"/>
      <c r="AC22" s="1585"/>
      <c r="AE22" s="4422"/>
      <c r="AF22" s="4423"/>
      <c r="AG22" s="4423"/>
      <c r="AH22" s="4423"/>
      <c r="AI22" s="4423"/>
    </row>
    <row r="23" spans="1:35" ht="15" customHeight="1">
      <c r="A23" s="4140"/>
      <c r="B23" s="1589" t="s">
        <v>30</v>
      </c>
      <c r="C23" s="1589" t="s">
        <v>248</v>
      </c>
      <c r="D23" s="1589" t="s">
        <v>27</v>
      </c>
      <c r="E23" s="75"/>
      <c r="F23" s="75"/>
      <c r="G23" s="1590"/>
      <c r="H23" s="1591"/>
      <c r="I23" s="1572"/>
      <c r="J23" s="1572"/>
      <c r="K23" s="1572"/>
      <c r="L23" s="1572"/>
      <c r="M23" s="1572"/>
      <c r="N23" s="1583"/>
      <c r="P23" s="4140"/>
      <c r="Q23" s="1592" t="s">
        <v>30</v>
      </c>
      <c r="R23" s="1592" t="s">
        <v>248</v>
      </c>
      <c r="S23" s="1592" t="s">
        <v>27</v>
      </c>
      <c r="T23" s="1586"/>
      <c r="U23" s="1586"/>
      <c r="V23" s="1593"/>
      <c r="W23" s="1594"/>
      <c r="X23" s="1575"/>
      <c r="Y23" s="1575"/>
      <c r="Z23" s="1575"/>
      <c r="AA23" s="1575"/>
      <c r="AB23" s="1575"/>
      <c r="AC23" s="1585"/>
      <c r="AE23" s="4422"/>
      <c r="AF23" s="4423"/>
      <c r="AG23" s="4423"/>
      <c r="AH23" s="4423"/>
      <c r="AI23" s="4423"/>
    </row>
    <row r="24" spans="1:35" ht="15.75" customHeight="1">
      <c r="A24" s="4140"/>
      <c r="B24" s="1595">
        <v>150</v>
      </c>
      <c r="C24" s="1596" t="s">
        <v>686</v>
      </c>
      <c r="D24" s="1597" t="s">
        <v>1564</v>
      </c>
      <c r="E24" s="75"/>
      <c r="F24" s="75"/>
      <c r="G24" s="1598">
        <f>(B24/B20)*G20</f>
        <v>750</v>
      </c>
      <c r="H24" s="1599" t="str">
        <f t="shared" ref="H24:H42" si="0">C24</f>
        <v>g</v>
      </c>
      <c r="I24" s="1572"/>
      <c r="J24" s="1572"/>
      <c r="K24" s="1572"/>
      <c r="L24" s="1572"/>
      <c r="M24" s="1572"/>
      <c r="N24" s="1583"/>
      <c r="P24" s="4140"/>
      <c r="Q24" s="1595">
        <v>150</v>
      </c>
      <c r="R24" s="1596" t="s">
        <v>686</v>
      </c>
      <c r="S24" s="1600" t="s">
        <v>1564</v>
      </c>
      <c r="T24" s="1586"/>
      <c r="U24" s="1586"/>
      <c r="V24" s="1601">
        <f>(Q24/Q20)*V20</f>
        <v>750</v>
      </c>
      <c r="W24" s="1602" t="str">
        <f t="shared" ref="W24:W43" si="1">R24</f>
        <v>g</v>
      </c>
      <c r="X24" s="1575"/>
      <c r="Y24" s="1575"/>
      <c r="Z24" s="1575"/>
      <c r="AA24" s="1575"/>
      <c r="AB24" s="1575"/>
      <c r="AC24" s="1585"/>
      <c r="AE24" s="4422"/>
      <c r="AF24" s="4423"/>
      <c r="AG24" s="4423"/>
      <c r="AH24" s="4423"/>
      <c r="AI24" s="4423"/>
    </row>
    <row r="25" spans="1:35" ht="15.75" customHeight="1">
      <c r="A25" s="4140"/>
      <c r="B25" s="1595">
        <v>80</v>
      </c>
      <c r="C25" s="1596" t="s">
        <v>686</v>
      </c>
      <c r="D25" s="1597" t="s">
        <v>662</v>
      </c>
      <c r="E25" s="75"/>
      <c r="F25" s="75"/>
      <c r="G25" s="1598">
        <f>(B25/B20)*G20</f>
        <v>400</v>
      </c>
      <c r="H25" s="1599" t="str">
        <f t="shared" si="0"/>
        <v>g</v>
      </c>
      <c r="I25" s="1572"/>
      <c r="J25" s="1572"/>
      <c r="K25" s="1572"/>
      <c r="L25" s="1572"/>
      <c r="M25" s="1572"/>
      <c r="N25" s="1583"/>
      <c r="P25" s="4140"/>
      <c r="Q25" s="1595">
        <v>80</v>
      </c>
      <c r="R25" s="1596" t="s">
        <v>686</v>
      </c>
      <c r="S25" s="1600" t="s">
        <v>662</v>
      </c>
      <c r="T25" s="1586"/>
      <c r="U25" s="1586"/>
      <c r="V25" s="1601">
        <f>(Q25/Q20)*V20</f>
        <v>400</v>
      </c>
      <c r="W25" s="1602" t="str">
        <f t="shared" si="1"/>
        <v>g</v>
      </c>
      <c r="X25" s="1575"/>
      <c r="Y25" s="1575"/>
      <c r="Z25" s="1575"/>
      <c r="AA25" s="1575"/>
      <c r="AB25" s="1575"/>
      <c r="AC25" s="1585"/>
      <c r="AE25" s="4422"/>
      <c r="AF25" s="4423"/>
      <c r="AG25" s="4423"/>
      <c r="AH25" s="4423"/>
      <c r="AI25" s="4423"/>
    </row>
    <row r="26" spans="1:35" ht="15.75" customHeight="1">
      <c r="A26" s="4140"/>
      <c r="B26" s="1595">
        <v>1</v>
      </c>
      <c r="C26" s="1596" t="s">
        <v>263</v>
      </c>
      <c r="D26" s="1597" t="s">
        <v>663</v>
      </c>
      <c r="E26" s="75"/>
      <c r="F26" s="75"/>
      <c r="G26" s="1603">
        <f>(B26/B20)*G20</f>
        <v>5</v>
      </c>
      <c r="H26" s="1599" t="str">
        <f t="shared" si="0"/>
        <v>blanc</v>
      </c>
      <c r="I26" s="1572"/>
      <c r="J26" s="1572"/>
      <c r="K26" s="1572"/>
      <c r="L26" s="1572"/>
      <c r="M26" s="1572"/>
      <c r="N26" s="1583"/>
      <c r="P26" s="4140"/>
      <c r="Q26" s="1595">
        <v>1</v>
      </c>
      <c r="R26" s="1596" t="s">
        <v>263</v>
      </c>
      <c r="S26" s="1600" t="s">
        <v>663</v>
      </c>
      <c r="T26" s="1586"/>
      <c r="U26" s="1586"/>
      <c r="V26" s="1601">
        <f>(Q26/Q20)*V20</f>
        <v>5</v>
      </c>
      <c r="W26" s="1602" t="str">
        <f t="shared" si="1"/>
        <v>blanc</v>
      </c>
      <c r="X26" s="1575"/>
      <c r="Y26" s="1575"/>
      <c r="Z26" s="1575"/>
      <c r="AA26" s="1575"/>
      <c r="AB26" s="1575"/>
      <c r="AC26" s="1585"/>
      <c r="AE26" s="4422"/>
      <c r="AF26" s="4423"/>
      <c r="AG26" s="4423"/>
      <c r="AH26" s="4423"/>
      <c r="AI26" s="4423"/>
    </row>
    <row r="27" spans="1:35" ht="18.75">
      <c r="A27" s="4140"/>
      <c r="B27" s="1595">
        <v>2</v>
      </c>
      <c r="C27" s="1596" t="s">
        <v>270</v>
      </c>
      <c r="D27" s="1597" t="s">
        <v>271</v>
      </c>
      <c r="E27" s="75"/>
      <c r="F27" s="75"/>
      <c r="G27" s="1604">
        <f>(B27/B20)*G20</f>
        <v>10</v>
      </c>
      <c r="H27" s="1599" t="str">
        <f t="shared" si="0"/>
        <v>pincées</v>
      </c>
      <c r="I27" s="1572"/>
      <c r="J27" s="1572"/>
      <c r="K27" s="1572"/>
      <c r="L27" s="1572"/>
      <c r="M27" s="1572"/>
      <c r="N27" s="1583"/>
      <c r="P27" s="4140"/>
      <c r="Q27" s="1595">
        <v>2</v>
      </c>
      <c r="R27" s="1596" t="s">
        <v>270</v>
      </c>
      <c r="S27" s="1600" t="s">
        <v>271</v>
      </c>
      <c r="T27" s="1586"/>
      <c r="U27" s="1586"/>
      <c r="V27" s="1601">
        <f>(Q27/Q20)*V20</f>
        <v>10</v>
      </c>
      <c r="W27" s="1602" t="str">
        <f t="shared" si="1"/>
        <v>pincées</v>
      </c>
      <c r="X27" s="1575"/>
      <c r="Y27" s="1575"/>
      <c r="Z27" s="1575"/>
      <c r="AA27" s="1575"/>
      <c r="AB27" s="1575"/>
      <c r="AC27" s="1585"/>
      <c r="AE27" s="1605" t="s">
        <v>1254</v>
      </c>
    </row>
    <row r="28" spans="1:35" ht="15.75">
      <c r="A28" s="4140"/>
      <c r="B28" s="1595"/>
      <c r="C28" s="1596"/>
      <c r="D28" s="1597"/>
      <c r="E28" s="75"/>
      <c r="F28" s="75"/>
      <c r="G28" s="1604">
        <f>(B28/B20)*G20</f>
        <v>0</v>
      </c>
      <c r="H28" s="1599">
        <f t="shared" si="0"/>
        <v>0</v>
      </c>
      <c r="I28" s="1572"/>
      <c r="J28" s="1572"/>
      <c r="K28" s="1572"/>
      <c r="L28" s="1572"/>
      <c r="M28" s="1572"/>
      <c r="N28" s="1583"/>
      <c r="P28" s="4140"/>
      <c r="Q28" s="1595"/>
      <c r="R28" s="1596"/>
      <c r="S28" s="1600"/>
      <c r="T28" s="1586"/>
      <c r="U28" s="1586"/>
      <c r="V28" s="1607">
        <f>(Q28/Q20)*V20</f>
        <v>0</v>
      </c>
      <c r="W28" s="1602">
        <f t="shared" si="1"/>
        <v>0</v>
      </c>
      <c r="X28" s="1575"/>
      <c r="Y28" s="1575"/>
      <c r="Z28" s="1575"/>
      <c r="AA28" s="1575"/>
      <c r="AB28" s="1575"/>
      <c r="AC28" s="1585"/>
      <c r="AE28" s="1606" t="s">
        <v>1254</v>
      </c>
    </row>
    <row r="29" spans="1:35" ht="15.75">
      <c r="A29" s="4140"/>
      <c r="B29" s="1595"/>
      <c r="C29" s="1596"/>
      <c r="D29" s="1597"/>
      <c r="E29" s="75"/>
      <c r="F29" s="75"/>
      <c r="G29" s="1604">
        <f>(B29/B20)*G20</f>
        <v>0</v>
      </c>
      <c r="H29" s="1599">
        <f t="shared" si="0"/>
        <v>0</v>
      </c>
      <c r="I29" s="1572"/>
      <c r="J29" s="1572"/>
      <c r="K29" s="1572"/>
      <c r="L29" s="1572"/>
      <c r="M29" s="1572"/>
      <c r="N29" s="1583"/>
      <c r="P29" s="4140"/>
      <c r="Q29" s="1595"/>
      <c r="R29" s="1596"/>
      <c r="S29" s="1600"/>
      <c r="T29" s="1586"/>
      <c r="U29" s="1586"/>
      <c r="V29" s="1607">
        <f>(Q29/Q20)*V20</f>
        <v>0</v>
      </c>
      <c r="W29" s="1602">
        <f t="shared" si="1"/>
        <v>0</v>
      </c>
      <c r="X29" s="1575"/>
      <c r="Y29" s="1575"/>
      <c r="Z29" s="1575"/>
      <c r="AA29" s="1575"/>
      <c r="AB29" s="1575"/>
      <c r="AC29" s="1585"/>
      <c r="AE29" s="1606" t="s">
        <v>1254</v>
      </c>
    </row>
    <row r="30" spans="1:35" ht="15.75">
      <c r="A30" s="4140"/>
      <c r="B30" s="1595"/>
      <c r="C30" s="1596"/>
      <c r="D30" s="1597"/>
      <c r="E30" s="75"/>
      <c r="F30" s="75"/>
      <c r="G30" s="1604">
        <f>(B30/B20)*G20</f>
        <v>0</v>
      </c>
      <c r="H30" s="1599">
        <f t="shared" si="0"/>
        <v>0</v>
      </c>
      <c r="I30" s="1572"/>
      <c r="J30" s="1572"/>
      <c r="K30" s="1572"/>
      <c r="L30" s="1572"/>
      <c r="M30" s="1572"/>
      <c r="N30" s="1583"/>
      <c r="P30" s="4140"/>
      <c r="Q30" s="1595"/>
      <c r="R30" s="1596"/>
      <c r="S30" s="1600"/>
      <c r="T30" s="1586"/>
      <c r="U30" s="1586"/>
      <c r="V30" s="1607">
        <f>(Q30/Q20)*V20</f>
        <v>0</v>
      </c>
      <c r="W30" s="1602">
        <f t="shared" si="1"/>
        <v>0</v>
      </c>
      <c r="X30" s="1575"/>
      <c r="Y30" s="1575"/>
      <c r="Z30" s="1575"/>
      <c r="AA30" s="1575"/>
      <c r="AB30" s="1575"/>
      <c r="AC30" s="1585"/>
      <c r="AE30" s="1606" t="s">
        <v>1254</v>
      </c>
    </row>
    <row r="31" spans="1:35" ht="15.75">
      <c r="A31" s="4140"/>
      <c r="B31" s="1595"/>
      <c r="C31" s="1596"/>
      <c r="D31" s="1597"/>
      <c r="E31" s="75"/>
      <c r="F31" s="75"/>
      <c r="G31" s="1604">
        <f>(B31/B20)*G20</f>
        <v>0</v>
      </c>
      <c r="H31" s="1599">
        <f t="shared" si="0"/>
        <v>0</v>
      </c>
      <c r="I31" s="1572"/>
      <c r="J31" s="1572"/>
      <c r="K31" s="1572"/>
      <c r="L31" s="1572"/>
      <c r="M31" s="1572"/>
      <c r="N31" s="1583"/>
      <c r="P31" s="4140"/>
      <c r="Q31" s="1595"/>
      <c r="R31" s="1596"/>
      <c r="S31" s="1600"/>
      <c r="T31" s="1586"/>
      <c r="U31" s="1586"/>
      <c r="V31" s="1607">
        <f>(Q31/Q20)*V20</f>
        <v>0</v>
      </c>
      <c r="W31" s="1602">
        <f t="shared" si="1"/>
        <v>0</v>
      </c>
      <c r="X31" s="1575"/>
      <c r="Y31" s="1575"/>
      <c r="Z31" s="1575"/>
      <c r="AA31" s="1575"/>
      <c r="AB31" s="1575"/>
      <c r="AC31" s="1585"/>
      <c r="AE31" s="1606" t="s">
        <v>1254</v>
      </c>
    </row>
    <row r="32" spans="1:35" ht="15.75">
      <c r="A32" s="4140"/>
      <c r="B32" s="1595"/>
      <c r="C32" s="1596"/>
      <c r="D32" s="1597"/>
      <c r="E32" s="75"/>
      <c r="F32" s="75"/>
      <c r="G32" s="1604">
        <f>(B32/B20)*G20</f>
        <v>0</v>
      </c>
      <c r="H32" s="1599">
        <f t="shared" si="0"/>
        <v>0</v>
      </c>
      <c r="I32" s="1572"/>
      <c r="J32" s="1572"/>
      <c r="K32" s="1572"/>
      <c r="L32" s="1572"/>
      <c r="M32" s="1572"/>
      <c r="N32" s="1583"/>
      <c r="P32" s="4140"/>
      <c r="Q32" s="1595"/>
      <c r="R32" s="1596"/>
      <c r="S32" s="1600"/>
      <c r="T32" s="1586"/>
      <c r="U32" s="1586"/>
      <c r="V32" s="1607">
        <f>(Q32/Q20)*V20</f>
        <v>0</v>
      </c>
      <c r="W32" s="1602">
        <f t="shared" si="1"/>
        <v>0</v>
      </c>
      <c r="X32" s="1575"/>
      <c r="Y32" s="1575"/>
      <c r="Z32" s="1575"/>
      <c r="AA32" s="1575"/>
      <c r="AB32" s="1575"/>
      <c r="AC32" s="1585"/>
      <c r="AE32" s="1606" t="s">
        <v>1254</v>
      </c>
    </row>
    <row r="33" spans="1:35" ht="15.75">
      <c r="A33" s="4140"/>
      <c r="B33" s="1595"/>
      <c r="C33" s="1596"/>
      <c r="D33" s="1597"/>
      <c r="E33" s="75"/>
      <c r="F33" s="75"/>
      <c r="G33" s="1604">
        <f>(B33/B20)*G20</f>
        <v>0</v>
      </c>
      <c r="H33" s="1599">
        <f t="shared" si="0"/>
        <v>0</v>
      </c>
      <c r="I33" s="1572"/>
      <c r="J33" s="1572"/>
      <c r="K33" s="1572"/>
      <c r="L33" s="1572"/>
      <c r="M33" s="1572"/>
      <c r="N33" s="1583"/>
      <c r="P33" s="4140"/>
      <c r="Q33" s="1595"/>
      <c r="R33" s="1596"/>
      <c r="S33" s="1600"/>
      <c r="T33" s="1586"/>
      <c r="U33" s="1586"/>
      <c r="V33" s="1607">
        <f>(Q33/Q20)*V20</f>
        <v>0</v>
      </c>
      <c r="W33" s="1602">
        <f t="shared" si="1"/>
        <v>0</v>
      </c>
      <c r="X33" s="1575"/>
      <c r="Y33" s="1575"/>
      <c r="Z33" s="1575"/>
      <c r="AA33" s="1575"/>
      <c r="AB33" s="1575"/>
      <c r="AC33" s="1585"/>
      <c r="AE33" s="1606" t="s">
        <v>1254</v>
      </c>
    </row>
    <row r="34" spans="1:35" ht="15.75">
      <c r="A34" s="4140"/>
      <c r="B34" s="1595"/>
      <c r="C34" s="1596"/>
      <c r="D34" s="1597"/>
      <c r="E34" s="75"/>
      <c r="F34" s="75"/>
      <c r="G34" s="1604">
        <f>(B34/B20)*G20</f>
        <v>0</v>
      </c>
      <c r="H34" s="1599">
        <f t="shared" si="0"/>
        <v>0</v>
      </c>
      <c r="I34" s="1572"/>
      <c r="J34" s="1572"/>
      <c r="K34" s="1572"/>
      <c r="L34" s="1572"/>
      <c r="M34" s="1572"/>
      <c r="N34" s="1583"/>
      <c r="P34" s="4140"/>
      <c r="Q34" s="1595"/>
      <c r="R34" s="1596"/>
      <c r="S34" s="1600"/>
      <c r="T34" s="1586"/>
      <c r="U34" s="1586"/>
      <c r="V34" s="1607">
        <f>(Q34/Q20)*V20</f>
        <v>0</v>
      </c>
      <c r="W34" s="1602">
        <f t="shared" si="1"/>
        <v>0</v>
      </c>
      <c r="X34" s="1575"/>
      <c r="Y34" s="1575"/>
      <c r="Z34" s="1575"/>
      <c r="AA34" s="1575"/>
      <c r="AB34" s="1575"/>
      <c r="AC34" s="1585"/>
      <c r="AE34" s="1606" t="s">
        <v>1254</v>
      </c>
    </row>
    <row r="35" spans="1:35" ht="15.75">
      <c r="A35" s="4140"/>
      <c r="B35" s="1595"/>
      <c r="C35" s="1596"/>
      <c r="D35" s="1597"/>
      <c r="E35" s="75"/>
      <c r="F35" s="75"/>
      <c r="G35" s="1604">
        <f>(B35/B20)*G20</f>
        <v>0</v>
      </c>
      <c r="H35" s="1599">
        <f t="shared" si="0"/>
        <v>0</v>
      </c>
      <c r="I35" s="1572"/>
      <c r="J35" s="1572"/>
      <c r="K35" s="1572"/>
      <c r="L35" s="1572"/>
      <c r="M35" s="1572"/>
      <c r="N35" s="1583"/>
      <c r="P35" s="4140"/>
      <c r="Q35" s="1595"/>
      <c r="R35" s="1596"/>
      <c r="S35" s="1600"/>
      <c r="T35" s="1586"/>
      <c r="U35" s="1586"/>
      <c r="V35" s="1607">
        <f>(Q35/Q20)*V20</f>
        <v>0</v>
      </c>
      <c r="W35" s="1602">
        <f t="shared" si="1"/>
        <v>0</v>
      </c>
      <c r="X35" s="1575"/>
      <c r="Y35" s="1575"/>
      <c r="Z35" s="1575"/>
      <c r="AA35" s="1575"/>
      <c r="AB35" s="1575"/>
      <c r="AC35" s="1585"/>
      <c r="AE35" s="1606" t="s">
        <v>1254</v>
      </c>
    </row>
    <row r="36" spans="1:35" ht="15.75">
      <c r="A36" s="4140"/>
      <c r="B36" s="1595"/>
      <c r="C36" s="1596"/>
      <c r="D36" s="1597"/>
      <c r="E36" s="75"/>
      <c r="F36" s="75"/>
      <c r="G36" s="1604">
        <f>(B36/B20)*G20</f>
        <v>0</v>
      </c>
      <c r="H36" s="1599">
        <f t="shared" si="0"/>
        <v>0</v>
      </c>
      <c r="I36" s="1572"/>
      <c r="J36" s="1572"/>
      <c r="K36" s="1572"/>
      <c r="L36" s="1572"/>
      <c r="M36" s="1572"/>
      <c r="N36" s="1583"/>
      <c r="P36" s="4140"/>
      <c r="Q36" s="1595"/>
      <c r="R36" s="1596"/>
      <c r="S36" s="1600"/>
      <c r="T36" s="1586"/>
      <c r="U36" s="1586"/>
      <c r="V36" s="1607">
        <f>(Q36/Q20)*V20</f>
        <v>0</v>
      </c>
      <c r="W36" s="1602">
        <f t="shared" si="1"/>
        <v>0</v>
      </c>
      <c r="X36" s="1575"/>
      <c r="Y36" s="1575"/>
      <c r="Z36" s="1575"/>
      <c r="AA36" s="1575"/>
      <c r="AB36" s="1575"/>
      <c r="AC36" s="1585"/>
      <c r="AE36" s="1606" t="s">
        <v>1254</v>
      </c>
    </row>
    <row r="37" spans="1:35" ht="15.75">
      <c r="A37" s="4140"/>
      <c r="B37" s="1595"/>
      <c r="C37" s="1596"/>
      <c r="D37" s="1597"/>
      <c r="E37" s="75"/>
      <c r="F37" s="75"/>
      <c r="G37" s="1604">
        <f>(B37/B20)*G20</f>
        <v>0</v>
      </c>
      <c r="H37" s="1599">
        <f t="shared" si="0"/>
        <v>0</v>
      </c>
      <c r="I37" s="1572"/>
      <c r="J37" s="1572"/>
      <c r="K37" s="1572"/>
      <c r="L37" s="1572"/>
      <c r="M37" s="1572"/>
      <c r="N37" s="1583"/>
      <c r="P37" s="4140"/>
      <c r="Q37" s="1595"/>
      <c r="R37" s="1596"/>
      <c r="S37" s="1600"/>
      <c r="T37" s="1586"/>
      <c r="U37" s="1586"/>
      <c r="V37" s="1607">
        <f>(Q37/Q20)*V20</f>
        <v>0</v>
      </c>
      <c r="W37" s="1602">
        <f t="shared" si="1"/>
        <v>0</v>
      </c>
      <c r="X37" s="1575"/>
      <c r="Y37" s="1575"/>
      <c r="Z37" s="1575"/>
      <c r="AA37" s="1575"/>
      <c r="AB37" s="1575"/>
      <c r="AC37" s="1585"/>
      <c r="AE37" s="1606" t="s">
        <v>1254</v>
      </c>
    </row>
    <row r="38" spans="1:35" ht="15.75">
      <c r="A38" s="4140"/>
      <c r="B38" s="1595"/>
      <c r="C38" s="1596"/>
      <c r="D38" s="1597"/>
      <c r="E38" s="75"/>
      <c r="F38" s="75"/>
      <c r="G38" s="1604">
        <f>(B38/B20)*G20</f>
        <v>0</v>
      </c>
      <c r="H38" s="1599">
        <f t="shared" si="0"/>
        <v>0</v>
      </c>
      <c r="I38" s="1572"/>
      <c r="J38" s="1572"/>
      <c r="K38" s="1572"/>
      <c r="L38" s="1572"/>
      <c r="M38" s="1572"/>
      <c r="N38" s="1583"/>
      <c r="P38" s="4140"/>
      <c r="Q38" s="1595"/>
      <c r="R38" s="1596"/>
      <c r="S38" s="1600"/>
      <c r="T38" s="1586"/>
      <c r="U38" s="1586"/>
      <c r="V38" s="1607">
        <f>(Q38/Q20)*V20</f>
        <v>0</v>
      </c>
      <c r="W38" s="1602">
        <f t="shared" si="1"/>
        <v>0</v>
      </c>
      <c r="X38" s="1575"/>
      <c r="Y38" s="1575"/>
      <c r="Z38" s="1575"/>
      <c r="AA38" s="1575"/>
      <c r="AB38" s="1575"/>
      <c r="AC38" s="1585"/>
      <c r="AE38" s="1606" t="s">
        <v>1254</v>
      </c>
    </row>
    <row r="39" spans="1:35" ht="15.75">
      <c r="A39" s="4140"/>
      <c r="B39" s="1595"/>
      <c r="C39" s="1596"/>
      <c r="D39" s="1597"/>
      <c r="E39" s="75"/>
      <c r="F39" s="75"/>
      <c r="G39" s="1604">
        <f>(B39/B20)*G20</f>
        <v>0</v>
      </c>
      <c r="H39" s="1599">
        <f t="shared" si="0"/>
        <v>0</v>
      </c>
      <c r="I39" s="1572"/>
      <c r="J39" s="1572"/>
      <c r="K39" s="1572"/>
      <c r="L39" s="1572"/>
      <c r="M39" s="1572"/>
      <c r="N39" s="1583"/>
      <c r="P39" s="4140"/>
      <c r="Q39" s="1595"/>
      <c r="R39" s="1596"/>
      <c r="S39" s="1600"/>
      <c r="T39" s="1586"/>
      <c r="U39" s="1586"/>
      <c r="V39" s="1607">
        <f>(Q39/Q20)*V20</f>
        <v>0</v>
      </c>
      <c r="W39" s="1602">
        <f t="shared" si="1"/>
        <v>0</v>
      </c>
      <c r="X39" s="1575"/>
      <c r="Y39" s="1575"/>
      <c r="Z39" s="1575"/>
      <c r="AA39" s="1575"/>
      <c r="AB39" s="1575"/>
      <c r="AC39" s="1585"/>
      <c r="AE39" s="1606" t="s">
        <v>1254</v>
      </c>
    </row>
    <row r="40" spans="1:35" ht="15.75">
      <c r="A40" s="4140"/>
      <c r="B40" s="1595"/>
      <c r="C40" s="1596"/>
      <c r="D40" s="1597"/>
      <c r="E40" s="75"/>
      <c r="F40" s="75"/>
      <c r="G40" s="1604">
        <f>(B40/B20)*G20</f>
        <v>0</v>
      </c>
      <c r="H40" s="1599">
        <f t="shared" si="0"/>
        <v>0</v>
      </c>
      <c r="I40" s="1572"/>
      <c r="J40" s="1572"/>
      <c r="K40" s="1572"/>
      <c r="L40" s="1572"/>
      <c r="M40" s="1572"/>
      <c r="N40" s="1583"/>
      <c r="P40" s="4140"/>
      <c r="Q40" s="1595"/>
      <c r="R40" s="1596"/>
      <c r="S40" s="1600"/>
      <c r="T40" s="1586"/>
      <c r="U40" s="1586"/>
      <c r="V40" s="1607">
        <f>(Q40/Q20)*V20</f>
        <v>0</v>
      </c>
      <c r="W40" s="1602">
        <f t="shared" si="1"/>
        <v>0</v>
      </c>
      <c r="X40" s="1575"/>
      <c r="Y40" s="1575"/>
      <c r="Z40" s="1575"/>
      <c r="AA40" s="1575"/>
      <c r="AB40" s="1575"/>
      <c r="AC40" s="1585"/>
      <c r="AE40" s="1606" t="s">
        <v>1254</v>
      </c>
    </row>
    <row r="41" spans="1:35" ht="15.75">
      <c r="A41" s="4140"/>
      <c r="B41" s="1595"/>
      <c r="C41" s="1596"/>
      <c r="D41" s="1597"/>
      <c r="E41" s="75"/>
      <c r="F41" s="75"/>
      <c r="G41" s="1604">
        <f>(B41/B20)*G20</f>
        <v>0</v>
      </c>
      <c r="H41" s="1599">
        <f t="shared" si="0"/>
        <v>0</v>
      </c>
      <c r="I41" s="1572"/>
      <c r="J41" s="1572"/>
      <c r="K41" s="1572"/>
      <c r="L41" s="1572"/>
      <c r="M41" s="1572"/>
      <c r="N41" s="1583"/>
      <c r="P41" s="4140"/>
      <c r="Q41" s="1595"/>
      <c r="R41" s="1596"/>
      <c r="S41" s="1600"/>
      <c r="T41" s="1586"/>
      <c r="U41" s="1586"/>
      <c r="V41" s="1607">
        <f>(Q41/Q20)*V20</f>
        <v>0</v>
      </c>
      <c r="W41" s="1602">
        <f t="shared" si="1"/>
        <v>0</v>
      </c>
      <c r="X41" s="1575"/>
      <c r="Y41" s="1575"/>
      <c r="Z41" s="1575"/>
      <c r="AA41" s="1575"/>
      <c r="AB41" s="1575"/>
      <c r="AC41" s="1585"/>
      <c r="AE41" s="1606" t="s">
        <v>1254</v>
      </c>
    </row>
    <row r="42" spans="1:35" ht="15.75">
      <c r="A42" s="4140"/>
      <c r="B42" s="1595"/>
      <c r="C42" s="1596"/>
      <c r="D42" s="1597"/>
      <c r="E42" s="75"/>
      <c r="F42" s="75"/>
      <c r="G42" s="1604">
        <f>(B42/B20)*G20</f>
        <v>0</v>
      </c>
      <c r="H42" s="1599">
        <f t="shared" si="0"/>
        <v>0</v>
      </c>
      <c r="I42" s="1572"/>
      <c r="J42" s="1572"/>
      <c r="K42" s="1572"/>
      <c r="L42" s="1572"/>
      <c r="M42" s="1572"/>
      <c r="N42" s="1583"/>
      <c r="P42" s="4140"/>
      <c r="Q42" s="1595"/>
      <c r="R42" s="1596"/>
      <c r="S42" s="1600"/>
      <c r="T42" s="1586"/>
      <c r="U42" s="1586"/>
      <c r="V42" s="1607">
        <f>(Q42/Q20)*V20</f>
        <v>0</v>
      </c>
      <c r="W42" s="1602">
        <f t="shared" si="1"/>
        <v>0</v>
      </c>
      <c r="X42" s="1575"/>
      <c r="Y42" s="1575"/>
      <c r="Z42" s="1575"/>
      <c r="AA42" s="1575"/>
      <c r="AB42" s="1575"/>
      <c r="AC42" s="1585"/>
      <c r="AE42" s="1606" t="s">
        <v>1254</v>
      </c>
    </row>
    <row r="43" spans="1:35" ht="15.75">
      <c r="A43" s="4140"/>
      <c r="B43" s="1595"/>
      <c r="C43" s="1596"/>
      <c r="D43" s="1597"/>
      <c r="E43" s="75"/>
      <c r="F43" s="75"/>
      <c r="G43" s="1604">
        <f>(B43/B20)*G20</f>
        <v>0</v>
      </c>
      <c r="H43" s="1599">
        <f>C43</f>
        <v>0</v>
      </c>
      <c r="I43" s="1572"/>
      <c r="J43" s="1572"/>
      <c r="K43" s="1572"/>
      <c r="L43" s="1572"/>
      <c r="M43" s="1572"/>
      <c r="N43" s="1583"/>
      <c r="P43" s="4140"/>
      <c r="Q43" s="1595"/>
      <c r="R43" s="1596"/>
      <c r="S43" s="1600"/>
      <c r="T43" s="1586"/>
      <c r="U43" s="1586"/>
      <c r="V43" s="1607">
        <f>(Q43/Q20)*V20</f>
        <v>0</v>
      </c>
      <c r="W43" s="1602">
        <f t="shared" si="1"/>
        <v>0</v>
      </c>
      <c r="X43" s="1575"/>
      <c r="Y43" s="1575"/>
      <c r="Z43" s="1575"/>
      <c r="AA43" s="1575"/>
      <c r="AB43" s="1575"/>
      <c r="AC43" s="1585"/>
      <c r="AE43" s="1606" t="s">
        <v>1254</v>
      </c>
    </row>
    <row r="44" spans="1:35" ht="15.75">
      <c r="A44" s="4140"/>
      <c r="B44" s="4100" t="s">
        <v>1565</v>
      </c>
      <c r="C44" s="4100"/>
      <c r="D44" s="4100"/>
      <c r="E44" s="4100"/>
      <c r="F44" s="4100"/>
      <c r="G44" s="4100"/>
      <c r="H44" s="4100"/>
      <c r="I44" s="4100"/>
      <c r="J44" s="4100"/>
      <c r="K44" s="4100"/>
      <c r="L44" s="4100"/>
      <c r="M44" s="4100"/>
      <c r="N44" s="4101"/>
      <c r="P44" s="4140"/>
      <c r="Q44" s="4100" t="s">
        <v>1565</v>
      </c>
      <c r="R44" s="4100"/>
      <c r="S44" s="4100"/>
      <c r="T44" s="4100"/>
      <c r="U44" s="4100"/>
      <c r="V44" s="4100"/>
      <c r="W44" s="4100"/>
      <c r="X44" s="4100"/>
      <c r="Y44" s="4100"/>
      <c r="Z44" s="4100"/>
      <c r="AA44" s="4100"/>
      <c r="AB44" s="4100"/>
      <c r="AC44" s="4101"/>
      <c r="AE44" s="4424" t="s">
        <v>245</v>
      </c>
      <c r="AF44" s="4425" t="s">
        <v>744</v>
      </c>
      <c r="AG44" s="4425"/>
      <c r="AH44" s="4425"/>
      <c r="AI44" s="4425"/>
    </row>
    <row r="45" spans="1:35" ht="18.75">
      <c r="A45" s="4140"/>
      <c r="B45" s="1608" t="s">
        <v>15</v>
      </c>
      <c r="C45" s="1609" t="s">
        <v>272</v>
      </c>
      <c r="D45" s="4102"/>
      <c r="E45" s="4103"/>
      <c r="F45" s="4103"/>
      <c r="G45" s="4103"/>
      <c r="H45" s="4103"/>
      <c r="I45" s="4103"/>
      <c r="J45" s="4103"/>
      <c r="K45" s="4103"/>
      <c r="L45" s="4103"/>
      <c r="M45" s="4103"/>
      <c r="N45" s="4104"/>
      <c r="P45" s="4140"/>
      <c r="Q45" s="1610" t="s">
        <v>15</v>
      </c>
      <c r="R45" s="1609" t="s">
        <v>272</v>
      </c>
      <c r="S45" s="4102"/>
      <c r="T45" s="4103"/>
      <c r="U45" s="4103"/>
      <c r="V45" s="4103"/>
      <c r="W45" s="4103"/>
      <c r="X45" s="4103"/>
      <c r="Y45" s="4103"/>
      <c r="Z45" s="4103"/>
      <c r="AA45" s="4103"/>
      <c r="AB45" s="4103"/>
      <c r="AC45" s="4104"/>
      <c r="AE45" s="4424"/>
      <c r="AF45" s="4425"/>
      <c r="AG45" s="4425"/>
      <c r="AH45" s="4425"/>
      <c r="AI45" s="4425"/>
    </row>
    <row r="46" spans="1:35" ht="15.75" customHeight="1">
      <c r="A46" s="4140"/>
      <c r="B46" s="4122" t="s">
        <v>503</v>
      </c>
      <c r="C46" s="4122"/>
      <c r="D46" s="4122"/>
      <c r="E46" s="4122"/>
      <c r="F46" s="4122"/>
      <c r="G46" s="4122"/>
      <c r="H46" s="4122"/>
      <c r="I46" s="4122"/>
      <c r="J46" s="4122"/>
      <c r="K46" s="4122"/>
      <c r="L46" s="4122"/>
      <c r="M46" s="4122"/>
      <c r="N46" s="4123"/>
      <c r="P46" s="4140"/>
      <c r="Q46" s="4122" t="s">
        <v>503</v>
      </c>
      <c r="R46" s="4122"/>
      <c r="S46" s="4122"/>
      <c r="T46" s="4122"/>
      <c r="U46" s="4122"/>
      <c r="V46" s="4122"/>
      <c r="W46" s="4122"/>
      <c r="X46" s="4122"/>
      <c r="Y46" s="4122"/>
      <c r="Z46" s="4122"/>
      <c r="AA46" s="4122"/>
      <c r="AB46" s="4122"/>
      <c r="AC46" s="4123"/>
      <c r="AE46" s="4424"/>
      <c r="AF46" s="4425"/>
      <c r="AG46" s="4425"/>
      <c r="AH46" s="4425"/>
      <c r="AI46" s="4425"/>
    </row>
    <row r="47" spans="1:35" ht="15.75">
      <c r="A47" s="4140"/>
      <c r="B47" s="4122"/>
      <c r="C47" s="4122"/>
      <c r="D47" s="4122"/>
      <c r="E47" s="4122"/>
      <c r="F47" s="4122"/>
      <c r="G47" s="4122"/>
      <c r="H47" s="4122"/>
      <c r="I47" s="4122"/>
      <c r="J47" s="4122"/>
      <c r="K47" s="4122"/>
      <c r="L47" s="4122"/>
      <c r="M47" s="4122"/>
      <c r="N47" s="4123"/>
      <c r="P47" s="4140"/>
      <c r="Q47" s="4122"/>
      <c r="R47" s="4122"/>
      <c r="S47" s="4122"/>
      <c r="T47" s="4122"/>
      <c r="U47" s="4122"/>
      <c r="V47" s="4122"/>
      <c r="W47" s="4122"/>
      <c r="X47" s="4122"/>
      <c r="Y47" s="4122"/>
      <c r="Z47" s="4122"/>
      <c r="AA47" s="4122"/>
      <c r="AB47" s="4122"/>
      <c r="AC47" s="4123"/>
      <c r="AE47" s="1606" t="s">
        <v>1254</v>
      </c>
    </row>
    <row r="48" spans="1:35" ht="18.75">
      <c r="A48" s="4140"/>
      <c r="B48" s="4124" t="s">
        <v>735</v>
      </c>
      <c r="C48" s="4125"/>
      <c r="D48" s="4125"/>
      <c r="E48" s="4125"/>
      <c r="F48" s="4125"/>
      <c r="G48" s="4125"/>
      <c r="H48" s="4125"/>
      <c r="I48" s="4125"/>
      <c r="J48" s="4125"/>
      <c r="K48" s="4125"/>
      <c r="L48" s="4125"/>
      <c r="M48" s="4125"/>
      <c r="N48" s="4126"/>
      <c r="P48" s="4140"/>
      <c r="Q48" s="4127" t="s">
        <v>735</v>
      </c>
      <c r="R48" s="4127"/>
      <c r="S48" s="4127"/>
      <c r="T48" s="4127"/>
      <c r="U48" s="4127"/>
      <c r="V48" s="4127"/>
      <c r="W48" s="4127"/>
      <c r="X48" s="4127"/>
      <c r="Y48" s="4127"/>
      <c r="Z48" s="4127"/>
      <c r="AA48" s="4127"/>
      <c r="AB48" s="4127"/>
      <c r="AC48" s="4128"/>
      <c r="AE48" s="1606" t="s">
        <v>1254</v>
      </c>
    </row>
    <row r="49" spans="1:36" ht="15.75">
      <c r="A49" s="4140"/>
      <c r="B49" s="77"/>
      <c r="C49" s="77"/>
      <c r="D49" s="1598">
        <v>10</v>
      </c>
      <c r="E49" s="1611"/>
      <c r="F49" s="1604">
        <v>2.5</v>
      </c>
      <c r="G49" s="1612"/>
      <c r="H49" s="1603">
        <v>0.25</v>
      </c>
      <c r="I49" s="1613"/>
      <c r="J49" s="1613"/>
      <c r="K49" s="1613"/>
      <c r="L49" s="1613"/>
      <c r="M49" s="1613"/>
      <c r="N49" s="1614"/>
      <c r="P49" s="4140"/>
      <c r="Q49" s="77"/>
      <c r="R49" s="77"/>
      <c r="S49" s="1601">
        <v>10</v>
      </c>
      <c r="T49" s="1611"/>
      <c r="U49" s="1607">
        <v>2.5</v>
      </c>
      <c r="V49" s="1612"/>
      <c r="W49" s="1615">
        <v>0.25</v>
      </c>
      <c r="X49" s="1613"/>
      <c r="Y49" s="1613"/>
      <c r="Z49" s="1613"/>
      <c r="AA49" s="1613"/>
      <c r="AB49" s="1613"/>
      <c r="AC49" s="1614"/>
      <c r="AE49" s="1606" t="s">
        <v>1254</v>
      </c>
    </row>
    <row r="50" spans="1:36" ht="15.75">
      <c r="A50" s="4140"/>
      <c r="B50" s="77"/>
      <c r="C50" s="77"/>
      <c r="D50" s="1595">
        <v>150</v>
      </c>
      <c r="E50" s="1613"/>
      <c r="F50" s="1616">
        <v>2.5</v>
      </c>
      <c r="G50" s="1613"/>
      <c r="H50" s="1617">
        <v>0.25</v>
      </c>
      <c r="I50" s="1613"/>
      <c r="J50" s="1613"/>
      <c r="K50" s="1613"/>
      <c r="L50" s="1613"/>
      <c r="M50" s="1613"/>
      <c r="N50" s="1614"/>
      <c r="P50" s="4140"/>
      <c r="Q50" s="77"/>
      <c r="R50" s="77"/>
      <c r="S50" s="1595">
        <v>150</v>
      </c>
      <c r="T50" s="1613"/>
      <c r="U50" s="1616">
        <v>2.5</v>
      </c>
      <c r="V50" s="1613"/>
      <c r="W50" s="1617">
        <v>0.25</v>
      </c>
      <c r="X50" s="1613"/>
      <c r="Y50" s="1613"/>
      <c r="Z50" s="1613"/>
      <c r="AA50" s="1613"/>
      <c r="AB50" s="1613"/>
      <c r="AC50" s="1614"/>
      <c r="AE50" s="1606" t="s">
        <v>1254</v>
      </c>
    </row>
    <row r="51" spans="1:36" ht="15.75">
      <c r="A51" s="4140"/>
      <c r="B51" s="4118" t="s">
        <v>27</v>
      </c>
      <c r="C51" s="4119" t="s">
        <v>242</v>
      </c>
      <c r="D51" s="4119"/>
      <c r="E51" s="4119"/>
      <c r="F51" s="4119"/>
      <c r="G51" s="4119"/>
      <c r="H51" s="4119"/>
      <c r="I51" s="4120" t="s">
        <v>12</v>
      </c>
      <c r="J51" s="4119" t="s">
        <v>14</v>
      </c>
      <c r="K51" s="4119"/>
      <c r="L51" s="4119"/>
      <c r="M51" s="4119"/>
      <c r="N51" s="4119"/>
      <c r="P51" s="4140"/>
      <c r="Q51" s="4121" t="s">
        <v>27</v>
      </c>
      <c r="R51" s="4116" t="s">
        <v>242</v>
      </c>
      <c r="S51" s="4116"/>
      <c r="T51" s="4116"/>
      <c r="U51" s="4116"/>
      <c r="V51" s="4116"/>
      <c r="W51" s="4116"/>
      <c r="X51" s="4115" t="s">
        <v>12</v>
      </c>
      <c r="Y51" s="4116" t="s">
        <v>14</v>
      </c>
      <c r="Z51" s="4116"/>
      <c r="AA51" s="4116"/>
      <c r="AB51" s="4116"/>
      <c r="AC51" s="4117"/>
      <c r="AE51" s="1606" t="s">
        <v>1254</v>
      </c>
    </row>
    <row r="52" spans="1:36" ht="15.75">
      <c r="A52" s="4140"/>
      <c r="B52" s="4118"/>
      <c r="C52" s="4119"/>
      <c r="D52" s="4119"/>
      <c r="E52" s="4119"/>
      <c r="F52" s="4119"/>
      <c r="G52" s="4119"/>
      <c r="H52" s="4119"/>
      <c r="I52" s="4120"/>
      <c r="J52" s="4119"/>
      <c r="K52" s="4119"/>
      <c r="L52" s="4119"/>
      <c r="M52" s="4119"/>
      <c r="N52" s="4119"/>
      <c r="P52" s="4140"/>
      <c r="Q52" s="4121"/>
      <c r="R52" s="4116"/>
      <c r="S52" s="4116"/>
      <c r="T52" s="4116"/>
      <c r="U52" s="4116"/>
      <c r="V52" s="4116"/>
      <c r="W52" s="4116"/>
      <c r="X52" s="4115"/>
      <c r="Y52" s="4116"/>
      <c r="Z52" s="4116"/>
      <c r="AA52" s="4116"/>
      <c r="AB52" s="4116"/>
      <c r="AC52" s="4117"/>
      <c r="AE52" s="1606" t="s">
        <v>1254</v>
      </c>
    </row>
    <row r="53" spans="1:36" ht="15.75">
      <c r="A53" s="4140"/>
      <c r="B53" s="4118" t="s">
        <v>30</v>
      </c>
      <c r="C53" s="4119" t="s">
        <v>724</v>
      </c>
      <c r="D53" s="4119"/>
      <c r="E53" s="4119"/>
      <c r="F53" s="4119"/>
      <c r="G53" s="4119"/>
      <c r="H53" s="4119"/>
      <c r="I53" s="4120" t="s">
        <v>13</v>
      </c>
      <c r="J53" s="4119" t="s">
        <v>421</v>
      </c>
      <c r="K53" s="4119"/>
      <c r="L53" s="4119"/>
      <c r="M53" s="4119"/>
      <c r="N53" s="4119"/>
      <c r="P53" s="4140"/>
      <c r="Q53" s="4121" t="s">
        <v>30</v>
      </c>
      <c r="R53" s="4116" t="s">
        <v>724</v>
      </c>
      <c r="S53" s="4116"/>
      <c r="T53" s="4116"/>
      <c r="U53" s="4116"/>
      <c r="V53" s="4116"/>
      <c r="W53" s="4116"/>
      <c r="X53" s="4115" t="s">
        <v>13</v>
      </c>
      <c r="Y53" s="4116" t="s">
        <v>421</v>
      </c>
      <c r="Z53" s="4116"/>
      <c r="AA53" s="4116"/>
      <c r="AB53" s="4116"/>
      <c r="AC53" s="4117"/>
      <c r="AE53" s="1606" t="s">
        <v>1254</v>
      </c>
    </row>
    <row r="54" spans="1:36" ht="15.75">
      <c r="A54" s="4140"/>
      <c r="B54" s="4118"/>
      <c r="C54" s="4119"/>
      <c r="D54" s="4119"/>
      <c r="E54" s="4119"/>
      <c r="F54" s="4119"/>
      <c r="G54" s="4119"/>
      <c r="H54" s="4119"/>
      <c r="I54" s="4120"/>
      <c r="J54" s="4119"/>
      <c r="K54" s="4119"/>
      <c r="L54" s="4119"/>
      <c r="M54" s="4119"/>
      <c r="N54" s="4119"/>
      <c r="P54" s="4140"/>
      <c r="Q54" s="4121"/>
      <c r="R54" s="4116"/>
      <c r="S54" s="4116"/>
      <c r="T54" s="4116"/>
      <c r="U54" s="4116"/>
      <c r="V54" s="4116"/>
      <c r="W54" s="4116"/>
      <c r="X54" s="4115"/>
      <c r="Y54" s="4116"/>
      <c r="Z54" s="4116"/>
      <c r="AA54" s="4116"/>
      <c r="AB54" s="4116"/>
      <c r="AC54" s="4117"/>
      <c r="AE54" s="1606" t="s">
        <v>1254</v>
      </c>
    </row>
    <row r="55" spans="1:36" ht="15.75">
      <c r="A55" s="4140"/>
      <c r="B55" s="4118" t="s">
        <v>248</v>
      </c>
      <c r="C55" s="4119" t="s">
        <v>249</v>
      </c>
      <c r="D55" s="4119"/>
      <c r="E55" s="4119"/>
      <c r="F55" s="4119"/>
      <c r="G55" s="4119"/>
      <c r="H55" s="4119"/>
      <c r="I55" s="4120" t="s">
        <v>15</v>
      </c>
      <c r="J55" s="4119" t="s">
        <v>250</v>
      </c>
      <c r="K55" s="4119"/>
      <c r="L55" s="4119"/>
      <c r="M55" s="4119"/>
      <c r="N55" s="4119"/>
      <c r="P55" s="4140"/>
      <c r="Q55" s="4121" t="s">
        <v>248</v>
      </c>
      <c r="R55" s="4116" t="s">
        <v>249</v>
      </c>
      <c r="S55" s="4116"/>
      <c r="T55" s="4116"/>
      <c r="U55" s="4116"/>
      <c r="V55" s="4116"/>
      <c r="W55" s="4116"/>
      <c r="X55" s="4115" t="s">
        <v>15</v>
      </c>
      <c r="Y55" s="4116" t="s">
        <v>250</v>
      </c>
      <c r="Z55" s="4116"/>
      <c r="AA55" s="4116"/>
      <c r="AB55" s="4116"/>
      <c r="AC55" s="4117"/>
      <c r="AE55" s="1606" t="s">
        <v>1254</v>
      </c>
    </row>
    <row r="56" spans="1:36" ht="15.75">
      <c r="A56" s="4140"/>
      <c r="B56" s="4118"/>
      <c r="C56" s="4119"/>
      <c r="D56" s="4119"/>
      <c r="E56" s="4119"/>
      <c r="F56" s="4119"/>
      <c r="G56" s="4119"/>
      <c r="H56" s="4119"/>
      <c r="I56" s="4120"/>
      <c r="J56" s="4119"/>
      <c r="K56" s="4119"/>
      <c r="L56" s="4119"/>
      <c r="M56" s="4119"/>
      <c r="N56" s="4119"/>
      <c r="P56" s="4140"/>
      <c r="Q56" s="4121"/>
      <c r="R56" s="4116"/>
      <c r="S56" s="4116"/>
      <c r="T56" s="4116"/>
      <c r="U56" s="4116"/>
      <c r="V56" s="4116"/>
      <c r="W56" s="4116"/>
      <c r="X56" s="4115"/>
      <c r="Y56" s="4116"/>
      <c r="Z56" s="4116"/>
      <c r="AA56" s="4116"/>
      <c r="AB56" s="4116"/>
      <c r="AC56" s="4117"/>
      <c r="AE56" s="1606" t="s">
        <v>1254</v>
      </c>
    </row>
    <row r="57" spans="1:36" ht="15.75">
      <c r="A57" s="4140"/>
      <c r="B57" s="1618" t="s">
        <v>253</v>
      </c>
      <c r="C57" s="1619" t="str">
        <f ca="1">CELL("nomfichier")</f>
        <v>E:\0-UPRT\1-UPRT.FR-SITE-WEB\ff-fiches-fabrications\ff-fiches-fabrication-maj-08-2020\[ff-14.B-restauration-10.postits-portions.xlsx]Nota</v>
      </c>
      <c r="D57" s="1619"/>
      <c r="E57" s="1619"/>
      <c r="F57" s="1619"/>
      <c r="G57" s="1619"/>
      <c r="H57" s="1619"/>
      <c r="I57" s="1619"/>
      <c r="J57" s="1619"/>
      <c r="K57" s="1619"/>
      <c r="L57" s="1619"/>
      <c r="M57" s="1619"/>
      <c r="N57" s="1620"/>
      <c r="P57" s="4140"/>
      <c r="Q57" s="1618" t="s">
        <v>253</v>
      </c>
      <c r="R57" s="1619" t="str">
        <f ca="1">CELL("nomfichier")</f>
        <v>E:\0-UPRT\1-UPRT.FR-SITE-WEB\ff-fiches-fabrications\ff-fiches-fabrication-maj-08-2020\[ff-14.B-restauration-10.postits-portions.xlsx]Nota</v>
      </c>
      <c r="S57" s="1619"/>
      <c r="T57" s="1619"/>
      <c r="U57" s="1619"/>
      <c r="V57" s="1619"/>
      <c r="W57" s="1619"/>
      <c r="X57" s="1619"/>
      <c r="Y57" s="1619"/>
      <c r="Z57" s="1619"/>
      <c r="AA57" s="1619"/>
      <c r="AB57" s="1619"/>
      <c r="AC57" s="1620"/>
      <c r="AE57" s="1606" t="s">
        <v>1254</v>
      </c>
    </row>
    <row r="58" spans="1:36" ht="15.75">
      <c r="A58" s="4140"/>
      <c r="B58" s="1621" t="s">
        <v>255</v>
      </c>
      <c r="C58" s="1619" t="s">
        <v>726</v>
      </c>
      <c r="D58" s="1619"/>
      <c r="E58" s="1619"/>
      <c r="F58" s="1619"/>
      <c r="G58" s="1619"/>
      <c r="H58" s="1619"/>
      <c r="I58" s="1619"/>
      <c r="J58" s="1619"/>
      <c r="K58" s="1619"/>
      <c r="L58" s="1619"/>
      <c r="M58" s="1619"/>
      <c r="N58" s="1620"/>
      <c r="P58" s="4140"/>
      <c r="Q58" s="1621" t="s">
        <v>255</v>
      </c>
      <c r="R58" s="1619" t="s">
        <v>726</v>
      </c>
      <c r="S58" s="1619"/>
      <c r="T58" s="1619"/>
      <c r="U58" s="1619"/>
      <c r="V58" s="1619"/>
      <c r="W58" s="1619"/>
      <c r="X58" s="1619"/>
      <c r="Y58" s="1619"/>
      <c r="Z58" s="1619"/>
      <c r="AA58" s="1619"/>
      <c r="AB58" s="1619"/>
      <c r="AC58" s="1620"/>
      <c r="AE58" s="1606" t="s">
        <v>1254</v>
      </c>
    </row>
    <row r="59" spans="1:36" ht="16.5" thickBot="1">
      <c r="A59" s="4140"/>
      <c r="B59" s="4135" t="s">
        <v>258</v>
      </c>
      <c r="C59" s="4135"/>
      <c r="D59" s="4135"/>
      <c r="E59" s="4135"/>
      <c r="F59" s="4135"/>
      <c r="G59" s="4135"/>
      <c r="H59" s="4135"/>
      <c r="I59" s="4135"/>
      <c r="J59" s="4135"/>
      <c r="K59" s="4135"/>
      <c r="L59" s="4135"/>
      <c r="M59" s="4135"/>
      <c r="N59" s="4136"/>
      <c r="P59" s="4140"/>
      <c r="Q59" s="4135" t="s">
        <v>258</v>
      </c>
      <c r="R59" s="4135"/>
      <c r="S59" s="4135"/>
      <c r="T59" s="4135"/>
      <c r="U59" s="4135"/>
      <c r="V59" s="4135"/>
      <c r="W59" s="4135"/>
      <c r="X59" s="4135"/>
      <c r="Y59" s="4135"/>
      <c r="Z59" s="4135"/>
      <c r="AA59" s="4135"/>
      <c r="AB59" s="4135"/>
      <c r="AC59" s="4136"/>
      <c r="AE59" s="1606" t="s">
        <v>1254</v>
      </c>
    </row>
    <row r="61" spans="1:36" ht="15.75">
      <c r="B61" s="4137" t="s">
        <v>1566</v>
      </c>
      <c r="C61" s="4137"/>
      <c r="D61" s="4137"/>
      <c r="Q61" s="4137" t="s">
        <v>1566</v>
      </c>
      <c r="R61" s="4137"/>
      <c r="S61" s="4137"/>
    </row>
    <row r="62" spans="1:36" ht="19.5" thickBot="1">
      <c r="AE62" s="1606"/>
      <c r="AJ62" s="1622" t="s">
        <v>1567</v>
      </c>
    </row>
    <row r="63" spans="1:36" ht="15.75" customHeight="1">
      <c r="A63" s="1566" t="s">
        <v>243</v>
      </c>
      <c r="B63" s="4134" t="s">
        <v>340</v>
      </c>
      <c r="C63" s="4134"/>
      <c r="D63" s="4134"/>
      <c r="E63" s="4134"/>
      <c r="F63" s="4134"/>
      <c r="G63" s="4134"/>
      <c r="H63" s="4130" t="s">
        <v>1263</v>
      </c>
      <c r="I63" s="4088" t="str">
        <f>B63</f>
        <v>NOM DE LA RECETTE</v>
      </c>
      <c r="J63" s="4088"/>
      <c r="K63" s="4088"/>
      <c r="L63" s="4088"/>
      <c r="M63" s="4088"/>
      <c r="N63" s="4089"/>
      <c r="P63" s="1566" t="s">
        <v>243</v>
      </c>
      <c r="Q63" s="4134" t="s">
        <v>340</v>
      </c>
      <c r="R63" s="4134"/>
      <c r="S63" s="4134"/>
      <c r="T63" s="4134"/>
      <c r="U63" s="4134"/>
      <c r="V63" s="4134"/>
      <c r="W63" s="4130" t="s">
        <v>1263</v>
      </c>
      <c r="X63" s="4088" t="str">
        <f>Q63</f>
        <v>NOM DE LA RECETTE</v>
      </c>
      <c r="Y63" s="4088"/>
      <c r="Z63" s="4088"/>
      <c r="AA63" s="4088"/>
      <c r="AB63" s="4088"/>
      <c r="AC63" s="4089"/>
      <c r="AE63" s="4137" t="s">
        <v>1566</v>
      </c>
      <c r="AF63" s="4137"/>
      <c r="AG63" s="4137"/>
      <c r="AH63" s="1623"/>
      <c r="AI63" s="4426" t="s">
        <v>1568</v>
      </c>
      <c r="AJ63" s="4426"/>
    </row>
    <row r="64" spans="1:36" ht="15.75" customHeight="1">
      <c r="A64" s="4131"/>
      <c r="B64" s="4134"/>
      <c r="C64" s="4134"/>
      <c r="D64" s="4134"/>
      <c r="E64" s="4134"/>
      <c r="F64" s="4134"/>
      <c r="G64" s="4134"/>
      <c r="H64" s="4130"/>
      <c r="I64" s="4090"/>
      <c r="J64" s="4090"/>
      <c r="K64" s="4090"/>
      <c r="L64" s="4090"/>
      <c r="M64" s="4090"/>
      <c r="N64" s="4091"/>
      <c r="P64" s="4131"/>
      <c r="Q64" s="4134"/>
      <c r="R64" s="4134"/>
      <c r="S64" s="4134"/>
      <c r="T64" s="4134"/>
      <c r="U64" s="4134"/>
      <c r="V64" s="4134"/>
      <c r="W64" s="4130"/>
      <c r="X64" s="4090"/>
      <c r="Y64" s="4090"/>
      <c r="Z64" s="4090"/>
      <c r="AA64" s="4090"/>
      <c r="AB64" s="4090"/>
      <c r="AC64" s="4091"/>
      <c r="AE64" s="4148" t="s">
        <v>1569</v>
      </c>
      <c r="AF64" s="4148"/>
      <c r="AG64" s="4148"/>
      <c r="AH64" s="1623"/>
      <c r="AI64" s="4418" t="s">
        <v>1570</v>
      </c>
      <c r="AJ64" s="4418"/>
    </row>
    <row r="65" spans="1:36" ht="26.25" customHeight="1">
      <c r="A65" s="4131"/>
      <c r="B65" s="4132" t="s">
        <v>1571</v>
      </c>
      <c r="C65" s="4132"/>
      <c r="D65" s="4132"/>
      <c r="E65" s="4132"/>
      <c r="F65" s="4132"/>
      <c r="G65" s="4132"/>
      <c r="H65" s="1624"/>
      <c r="I65" s="1567" t="s">
        <v>247</v>
      </c>
      <c r="J65" s="1568"/>
      <c r="K65" s="1568"/>
      <c r="L65" s="1568"/>
      <c r="M65" s="1568"/>
      <c r="N65" s="1569"/>
      <c r="P65" s="4131"/>
      <c r="Q65" s="4133" t="s">
        <v>1571</v>
      </c>
      <c r="R65" s="4133"/>
      <c r="S65" s="4133"/>
      <c r="T65" s="4133"/>
      <c r="U65" s="4133"/>
      <c r="V65" s="4133"/>
      <c r="W65" s="4133"/>
      <c r="X65" s="527" t="s">
        <v>247</v>
      </c>
      <c r="Y65" s="1570"/>
      <c r="Z65" s="1570"/>
      <c r="AA65" s="1570"/>
      <c r="AB65" s="1570"/>
      <c r="AC65" s="1571"/>
      <c r="AE65" s="4179" t="s">
        <v>1572</v>
      </c>
      <c r="AF65" s="4179"/>
      <c r="AG65" s="4179"/>
      <c r="AH65" s="1623"/>
      <c r="AI65" s="4419" t="s">
        <v>1573</v>
      </c>
      <c r="AJ65" s="4419"/>
    </row>
    <row r="66" spans="1:36" ht="26.25">
      <c r="A66" s="4131"/>
      <c r="B66" s="4132"/>
      <c r="C66" s="4132"/>
      <c r="D66" s="4132"/>
      <c r="E66" s="4132"/>
      <c r="F66" s="4132"/>
      <c r="G66" s="4132"/>
      <c r="H66" s="1624"/>
      <c r="I66" s="1572" t="s">
        <v>1563</v>
      </c>
      <c r="J66" s="1573"/>
      <c r="K66" s="1573"/>
      <c r="L66" s="1573"/>
      <c r="M66" s="1573"/>
      <c r="N66" s="1574"/>
      <c r="P66" s="4131"/>
      <c r="Q66" s="4133"/>
      <c r="R66" s="4133"/>
      <c r="S66" s="4133"/>
      <c r="T66" s="4133"/>
      <c r="U66" s="4133"/>
      <c r="V66" s="4133"/>
      <c r="W66" s="4133"/>
      <c r="X66" s="1575" t="s">
        <v>1563</v>
      </c>
      <c r="Y66" s="1576"/>
      <c r="Z66" s="1576"/>
      <c r="AA66" s="1576"/>
      <c r="AB66" s="1576"/>
      <c r="AC66" s="1577"/>
      <c r="AE66" s="4420" t="s">
        <v>1574</v>
      </c>
      <c r="AF66" s="4420"/>
      <c r="AG66" s="4420"/>
      <c r="AH66" s="1623"/>
      <c r="AI66" s="4421" t="s">
        <v>1575</v>
      </c>
      <c r="AJ66" s="4421"/>
    </row>
    <row r="67" spans="1:36" ht="18.75">
      <c r="A67" s="4131"/>
      <c r="B67" s="1625" t="s">
        <v>12</v>
      </c>
      <c r="C67" s="1626"/>
      <c r="D67" s="1626"/>
      <c r="E67" s="1626"/>
      <c r="F67" s="1626"/>
      <c r="G67" s="4129" t="s">
        <v>13</v>
      </c>
      <c r="H67" s="4129"/>
      <c r="I67" s="1572"/>
      <c r="J67" s="1573"/>
      <c r="K67" s="1573"/>
      <c r="L67" s="1573"/>
      <c r="M67" s="1573"/>
      <c r="N67" s="1574"/>
      <c r="P67" s="4131"/>
      <c r="Q67" s="1580" t="s">
        <v>12</v>
      </c>
      <c r="R67" s="1581"/>
      <c r="S67" s="1581"/>
      <c r="T67" s="1581"/>
      <c r="U67" s="1581"/>
      <c r="V67" s="4111" t="s">
        <v>13</v>
      </c>
      <c r="W67" s="4111"/>
      <c r="X67" s="1575"/>
      <c r="Y67" s="1576"/>
      <c r="Z67" s="1576"/>
      <c r="AA67" s="1576"/>
      <c r="AB67" s="1576"/>
      <c r="AC67" s="1577"/>
      <c r="AE67" s="4414" t="s">
        <v>1576</v>
      </c>
      <c r="AF67" s="4414"/>
      <c r="AG67" s="4414"/>
      <c r="AH67" s="1623"/>
      <c r="AI67" s="4415" t="s">
        <v>1577</v>
      </c>
      <c r="AJ67" s="4415"/>
    </row>
    <row r="68" spans="1:36" ht="15.75">
      <c r="A68" s="4131"/>
      <c r="B68" s="4147" t="s">
        <v>251</v>
      </c>
      <c r="C68" s="4147"/>
      <c r="D68" s="1627"/>
      <c r="E68" s="1627"/>
      <c r="F68" s="1627"/>
      <c r="G68" s="4146" t="s">
        <v>18</v>
      </c>
      <c r="H68" s="4146"/>
      <c r="I68" s="1572"/>
      <c r="J68" s="1572"/>
      <c r="K68" s="1572"/>
      <c r="L68" s="1572"/>
      <c r="M68" s="1572"/>
      <c r="N68" s="1583"/>
      <c r="P68" s="4131"/>
      <c r="Q68" s="4113" t="s">
        <v>251</v>
      </c>
      <c r="R68" s="4113"/>
      <c r="S68" s="1584"/>
      <c r="T68" s="1584"/>
      <c r="U68" s="1584"/>
      <c r="V68" s="4114" t="s">
        <v>18</v>
      </c>
      <c r="W68" s="4114"/>
      <c r="X68" s="1575"/>
      <c r="Y68" s="1575"/>
      <c r="Z68" s="1575"/>
      <c r="AA68" s="1575"/>
      <c r="AB68" s="1575"/>
      <c r="AC68" s="1585"/>
      <c r="AE68" s="4224" t="s">
        <v>1578</v>
      </c>
      <c r="AF68" s="4224"/>
      <c r="AG68" s="4224"/>
      <c r="AH68" s="1623"/>
      <c r="AI68" s="4416" t="s">
        <v>1579</v>
      </c>
      <c r="AJ68" s="4416"/>
    </row>
    <row r="69" spans="1:36" ht="15.75">
      <c r="A69" s="4131"/>
      <c r="B69" s="4105">
        <v>2</v>
      </c>
      <c r="C69" s="4146" t="s">
        <v>21</v>
      </c>
      <c r="D69" s="4144" t="s">
        <v>252</v>
      </c>
      <c r="E69" s="1628"/>
      <c r="F69" s="1628"/>
      <c r="G69" s="4107">
        <v>10</v>
      </c>
      <c r="H69" s="4107"/>
      <c r="I69" s="1572"/>
      <c r="J69" s="1572"/>
      <c r="K69" s="1572"/>
      <c r="L69" s="1572"/>
      <c r="M69" s="1572"/>
      <c r="N69" s="1583"/>
      <c r="P69" s="4131"/>
      <c r="Q69" s="4145">
        <v>2</v>
      </c>
      <c r="R69" s="4109" t="s">
        <v>21</v>
      </c>
      <c r="S69" s="4096" t="s">
        <v>252</v>
      </c>
      <c r="T69" s="1586"/>
      <c r="U69" s="1586"/>
      <c r="V69" s="4097">
        <v>10</v>
      </c>
      <c r="W69" s="4097"/>
      <c r="X69" s="1575"/>
      <c r="Y69" s="1575"/>
      <c r="Z69" s="1575"/>
      <c r="AA69" s="1575"/>
      <c r="AB69" s="1575"/>
      <c r="AC69" s="1585"/>
      <c r="AE69" s="4251" t="s">
        <v>1580</v>
      </c>
      <c r="AF69" s="4251"/>
      <c r="AG69" s="4251"/>
      <c r="AH69" s="1623"/>
      <c r="AI69" s="4417" t="s">
        <v>1581</v>
      </c>
      <c r="AJ69" s="4417"/>
    </row>
    <row r="70" spans="1:36" ht="15.75">
      <c r="A70" s="4131"/>
      <c r="B70" s="4105"/>
      <c r="C70" s="4146"/>
      <c r="D70" s="4144"/>
      <c r="E70" s="1628"/>
      <c r="F70" s="1628"/>
      <c r="G70" s="4107"/>
      <c r="H70" s="4107"/>
      <c r="I70" s="1572"/>
      <c r="J70" s="1572"/>
      <c r="K70" s="1572"/>
      <c r="L70" s="1572"/>
      <c r="M70" s="1572"/>
      <c r="N70" s="1583"/>
      <c r="P70" s="4131"/>
      <c r="Q70" s="4145"/>
      <c r="R70" s="4109"/>
      <c r="S70" s="4096"/>
      <c r="T70" s="1586"/>
      <c r="U70" s="1586"/>
      <c r="V70" s="4097"/>
      <c r="W70" s="4097"/>
      <c r="X70" s="1575"/>
      <c r="Y70" s="1575"/>
      <c r="Z70" s="1575"/>
      <c r="AA70" s="1575"/>
      <c r="AB70" s="1575"/>
      <c r="AC70" s="1585"/>
      <c r="AE70" s="4258" t="s">
        <v>1582</v>
      </c>
      <c r="AF70" s="4258"/>
      <c r="AG70" s="4258"/>
      <c r="AH70" s="1623"/>
      <c r="AI70" s="4434" t="s">
        <v>1583</v>
      </c>
      <c r="AJ70" s="4434"/>
    </row>
    <row r="71" spans="1:36" ht="15.75">
      <c r="A71" s="4131"/>
      <c r="B71" s="1629"/>
      <c r="C71" s="1629"/>
      <c r="D71" s="1629"/>
      <c r="E71" s="1628"/>
      <c r="F71" s="1628"/>
      <c r="G71" s="4144" t="s">
        <v>254</v>
      </c>
      <c r="H71" s="4144"/>
      <c r="I71" s="1572"/>
      <c r="J71" s="1572"/>
      <c r="K71" s="1572"/>
      <c r="L71" s="1572"/>
      <c r="M71" s="1572"/>
      <c r="N71" s="1583"/>
      <c r="P71" s="4131"/>
      <c r="Q71" s="1588"/>
      <c r="R71" s="1588"/>
      <c r="S71" s="1588"/>
      <c r="T71" s="1586"/>
      <c r="U71" s="1586"/>
      <c r="V71" s="4099" t="s">
        <v>254</v>
      </c>
      <c r="W71" s="4099"/>
      <c r="X71" s="1575"/>
      <c r="Y71" s="1575"/>
      <c r="Z71" s="1575"/>
      <c r="AA71" s="1575"/>
      <c r="AB71" s="1575"/>
      <c r="AC71" s="1585"/>
      <c r="AE71" s="4285" t="s">
        <v>1584</v>
      </c>
      <c r="AF71" s="4285"/>
      <c r="AG71" s="4285"/>
      <c r="AH71" s="1623"/>
      <c r="AI71" s="4435" t="s">
        <v>1585</v>
      </c>
      <c r="AJ71" s="4435"/>
    </row>
    <row r="72" spans="1:36" ht="15.75">
      <c r="A72" s="4131"/>
      <c r="B72" s="1630" t="s">
        <v>30</v>
      </c>
      <c r="C72" s="1630" t="s">
        <v>248</v>
      </c>
      <c r="D72" s="1630" t="s">
        <v>27</v>
      </c>
      <c r="E72" s="1628"/>
      <c r="F72" s="1628"/>
      <c r="G72" s="1631"/>
      <c r="H72" s="1632"/>
      <c r="I72" s="1572"/>
      <c r="J72" s="1572"/>
      <c r="K72" s="1572"/>
      <c r="L72" s="1572"/>
      <c r="M72" s="1572"/>
      <c r="N72" s="1583"/>
      <c r="P72" s="4131"/>
      <c r="Q72" s="1633" t="s">
        <v>30</v>
      </c>
      <c r="R72" s="1633" t="s">
        <v>248</v>
      </c>
      <c r="S72" s="1633" t="s">
        <v>27</v>
      </c>
      <c r="T72" s="1586"/>
      <c r="U72" s="1586"/>
      <c r="V72" s="1593"/>
      <c r="W72" s="1594"/>
      <c r="X72" s="1575"/>
      <c r="Y72" s="1575"/>
      <c r="Z72" s="1575"/>
      <c r="AA72" s="1575"/>
      <c r="AB72" s="1575"/>
      <c r="AC72" s="1585"/>
      <c r="AE72" s="4292" t="s">
        <v>1586</v>
      </c>
      <c r="AF72" s="4292"/>
      <c r="AG72" s="4292"/>
      <c r="AH72" s="1623"/>
      <c r="AI72" s="4436" t="s">
        <v>1587</v>
      </c>
      <c r="AJ72" s="4436"/>
    </row>
    <row r="73" spans="1:36" ht="15.75">
      <c r="A73" s="4131"/>
      <c r="B73" s="1595">
        <v>150</v>
      </c>
      <c r="C73" s="1596" t="s">
        <v>686</v>
      </c>
      <c r="D73" s="1634" t="s">
        <v>672</v>
      </c>
      <c r="E73" s="1628"/>
      <c r="F73" s="1628"/>
      <c r="G73" s="1635">
        <f>(B73/B69)*G69</f>
        <v>750</v>
      </c>
      <c r="H73" s="1636" t="str">
        <f t="shared" ref="H73:H92" si="2">C73</f>
        <v>g</v>
      </c>
      <c r="I73" s="1572"/>
      <c r="J73" s="1572"/>
      <c r="K73" s="1572"/>
      <c r="L73" s="1572"/>
      <c r="M73" s="1572"/>
      <c r="N73" s="1583"/>
      <c r="P73" s="4131"/>
      <c r="Q73" s="1595">
        <v>150</v>
      </c>
      <c r="R73" s="1596" t="s">
        <v>686</v>
      </c>
      <c r="S73" s="1637" t="s">
        <v>672</v>
      </c>
      <c r="T73" s="1586"/>
      <c r="U73" s="1586"/>
      <c r="V73" s="1601">
        <f>(Q73/Q69)*V69</f>
        <v>750</v>
      </c>
      <c r="W73" s="1602" t="str">
        <f t="shared" ref="W73:W92" si="3">R73</f>
        <v>g</v>
      </c>
      <c r="X73" s="1575"/>
      <c r="Y73" s="1575"/>
      <c r="Z73" s="1575"/>
      <c r="AA73" s="1575"/>
      <c r="AB73" s="1575"/>
      <c r="AC73" s="1585"/>
      <c r="AE73" s="4319" t="s">
        <v>1588</v>
      </c>
      <c r="AF73" s="4319"/>
      <c r="AG73" s="4319"/>
      <c r="AH73" s="1623"/>
      <c r="AI73" s="4432" t="s">
        <v>1589</v>
      </c>
      <c r="AJ73" s="4432"/>
    </row>
    <row r="74" spans="1:36" ht="15.75">
      <c r="A74" s="4131"/>
      <c r="B74" s="1595">
        <v>80</v>
      </c>
      <c r="C74" s="1596" t="s">
        <v>686</v>
      </c>
      <c r="D74" s="1634" t="s">
        <v>672</v>
      </c>
      <c r="E74" s="1628"/>
      <c r="F74" s="1628"/>
      <c r="G74" s="1635">
        <f>(B74/B69)*G69</f>
        <v>400</v>
      </c>
      <c r="H74" s="1636" t="str">
        <f t="shared" si="2"/>
        <v>g</v>
      </c>
      <c r="I74" s="1572"/>
      <c r="J74" s="1572"/>
      <c r="K74" s="1572"/>
      <c r="L74" s="1572"/>
      <c r="M74" s="1572"/>
      <c r="N74" s="1583"/>
      <c r="P74" s="4131"/>
      <c r="Q74" s="1595">
        <v>80</v>
      </c>
      <c r="R74" s="1596" t="s">
        <v>686</v>
      </c>
      <c r="S74" s="1637" t="s">
        <v>672</v>
      </c>
      <c r="T74" s="1586"/>
      <c r="U74" s="1586"/>
      <c r="V74" s="1601">
        <f>(Q74/Q69)*V69</f>
        <v>400</v>
      </c>
      <c r="W74" s="1602" t="str">
        <f t="shared" si="3"/>
        <v>g</v>
      </c>
      <c r="X74" s="1575"/>
      <c r="Y74" s="1575"/>
      <c r="Z74" s="1575"/>
      <c r="AA74" s="1575"/>
      <c r="AB74" s="1575"/>
      <c r="AC74" s="1585"/>
      <c r="AE74" s="4326" t="s">
        <v>1590</v>
      </c>
      <c r="AF74" s="4326"/>
      <c r="AG74" s="4326"/>
      <c r="AH74" s="1623"/>
      <c r="AI74" s="4433" t="s">
        <v>1591</v>
      </c>
      <c r="AJ74" s="4433"/>
    </row>
    <row r="75" spans="1:36" ht="15.75">
      <c r="A75" s="4131"/>
      <c r="B75" s="1595">
        <v>1</v>
      </c>
      <c r="C75" s="1596" t="s">
        <v>263</v>
      </c>
      <c r="D75" s="1634" t="s">
        <v>672</v>
      </c>
      <c r="E75" s="1628"/>
      <c r="F75" s="1628"/>
      <c r="G75" s="1638">
        <f>(B75/B69)*G69</f>
        <v>5</v>
      </c>
      <c r="H75" s="1636" t="str">
        <f t="shared" si="2"/>
        <v>blanc</v>
      </c>
      <c r="I75" s="1572"/>
      <c r="J75" s="1572"/>
      <c r="K75" s="1572"/>
      <c r="L75" s="1572"/>
      <c r="M75" s="1572"/>
      <c r="N75" s="1583"/>
      <c r="P75" s="4131"/>
      <c r="Q75" s="1595">
        <v>1</v>
      </c>
      <c r="R75" s="1596" t="s">
        <v>263</v>
      </c>
      <c r="S75" s="1637" t="s">
        <v>672</v>
      </c>
      <c r="T75" s="1586"/>
      <c r="U75" s="1586"/>
      <c r="V75" s="1601">
        <f>(Q75/Q69)*V69</f>
        <v>5</v>
      </c>
      <c r="W75" s="1602" t="str">
        <f t="shared" si="3"/>
        <v>blanc</v>
      </c>
      <c r="X75" s="1575"/>
      <c r="Y75" s="1575"/>
      <c r="Z75" s="1575"/>
      <c r="AA75" s="1575"/>
      <c r="AB75" s="1575"/>
      <c r="AC75" s="1585"/>
      <c r="AE75" s="4224" t="s">
        <v>1592</v>
      </c>
      <c r="AF75" s="4224"/>
      <c r="AG75" s="4224"/>
      <c r="AH75" s="1623"/>
      <c r="AI75" s="4416" t="s">
        <v>1579</v>
      </c>
      <c r="AJ75" s="4416"/>
    </row>
    <row r="76" spans="1:36" ht="15.75">
      <c r="A76" s="4131"/>
      <c r="B76" s="1595">
        <v>2</v>
      </c>
      <c r="C76" s="1596" t="s">
        <v>270</v>
      </c>
      <c r="D76" s="1634" t="s">
        <v>672</v>
      </c>
      <c r="E76" s="1628"/>
      <c r="F76" s="1628"/>
      <c r="G76" s="1639">
        <f>(B76/B69)*G69</f>
        <v>10</v>
      </c>
      <c r="H76" s="1636" t="str">
        <f t="shared" si="2"/>
        <v>pincées</v>
      </c>
      <c r="I76" s="1572"/>
      <c r="J76" s="1572"/>
      <c r="K76" s="1572"/>
      <c r="L76" s="1572"/>
      <c r="M76" s="1572"/>
      <c r="N76" s="1583"/>
      <c r="P76" s="4131"/>
      <c r="Q76" s="1595">
        <v>2</v>
      </c>
      <c r="R76" s="1596" t="s">
        <v>270</v>
      </c>
      <c r="S76" s="1637" t="s">
        <v>672</v>
      </c>
      <c r="T76" s="1586"/>
      <c r="U76" s="1586"/>
      <c r="V76" s="1601">
        <f>(Q76/Q69)*V69</f>
        <v>10</v>
      </c>
      <c r="W76" s="1602" t="str">
        <f t="shared" si="3"/>
        <v>pincées</v>
      </c>
      <c r="X76" s="1575"/>
      <c r="Y76" s="1575"/>
      <c r="Z76" s="1575"/>
      <c r="AA76" s="1575"/>
      <c r="AB76" s="1575"/>
      <c r="AC76" s="1585"/>
      <c r="AE76" s="4427" t="s">
        <v>1593</v>
      </c>
      <c r="AF76" s="4427"/>
      <c r="AG76" s="4427"/>
      <c r="AH76" s="1623"/>
      <c r="AI76" s="4428" t="s">
        <v>1594</v>
      </c>
      <c r="AJ76" s="4428"/>
    </row>
    <row r="77" spans="1:36" ht="15.75">
      <c r="A77" s="4131"/>
      <c r="B77" s="1595"/>
      <c r="C77" s="1596"/>
      <c r="D77" s="1634"/>
      <c r="E77" s="1628"/>
      <c r="F77" s="1628"/>
      <c r="G77" s="1639">
        <f>(B77/B69)*G69</f>
        <v>0</v>
      </c>
      <c r="H77" s="1636">
        <f t="shared" si="2"/>
        <v>0</v>
      </c>
      <c r="I77" s="1572"/>
      <c r="J77" s="1572"/>
      <c r="K77" s="1572"/>
      <c r="L77" s="1572"/>
      <c r="M77" s="1572"/>
      <c r="N77" s="1583"/>
      <c r="P77" s="4131"/>
      <c r="Q77" s="1595"/>
      <c r="R77" s="1596"/>
      <c r="S77" s="1637"/>
      <c r="T77" s="1586"/>
      <c r="U77" s="1586"/>
      <c r="V77" s="1607">
        <f>(Q77/Q69)*V69</f>
        <v>0</v>
      </c>
      <c r="W77" s="1602">
        <f t="shared" si="3"/>
        <v>0</v>
      </c>
      <c r="X77" s="1575"/>
      <c r="Y77" s="1575"/>
      <c r="Z77" s="1575"/>
      <c r="AA77" s="1575"/>
      <c r="AB77" s="1575"/>
      <c r="AC77" s="1585"/>
      <c r="AE77" s="4371" t="s">
        <v>1595</v>
      </c>
      <c r="AF77" s="4371"/>
      <c r="AG77" s="4371"/>
      <c r="AH77" s="1623"/>
      <c r="AI77" s="4429" t="s">
        <v>1596</v>
      </c>
      <c r="AJ77" s="4429"/>
    </row>
    <row r="78" spans="1:36" ht="15.75">
      <c r="A78" s="4131"/>
      <c r="B78" s="1595"/>
      <c r="C78" s="1596"/>
      <c r="D78" s="1634"/>
      <c r="E78" s="1628"/>
      <c r="F78" s="1628"/>
      <c r="G78" s="1639">
        <f>(B78/B69)*G69</f>
        <v>0</v>
      </c>
      <c r="H78" s="1636">
        <f t="shared" si="2"/>
        <v>0</v>
      </c>
      <c r="I78" s="1572"/>
      <c r="J78" s="1572"/>
      <c r="K78" s="1572"/>
      <c r="L78" s="1572"/>
      <c r="M78" s="1572"/>
      <c r="N78" s="1583"/>
      <c r="P78" s="4131"/>
      <c r="Q78" s="1595"/>
      <c r="R78" s="1596"/>
      <c r="S78" s="1637"/>
      <c r="T78" s="1586"/>
      <c r="U78" s="1586"/>
      <c r="V78" s="1607">
        <f>(Q78/Q69)*V69</f>
        <v>0</v>
      </c>
      <c r="W78" s="1602">
        <f t="shared" si="3"/>
        <v>0</v>
      </c>
      <c r="X78" s="1575"/>
      <c r="Y78" s="1575"/>
      <c r="Z78" s="1575"/>
      <c r="AA78" s="1575"/>
      <c r="AB78" s="1575"/>
      <c r="AC78" s="1585"/>
      <c r="AE78" s="4430" t="s">
        <v>1597</v>
      </c>
      <c r="AF78" s="4430"/>
      <c r="AG78" s="4430"/>
      <c r="AH78" s="1623"/>
      <c r="AI78" s="4431" t="s">
        <v>1598</v>
      </c>
      <c r="AJ78" s="4431"/>
    </row>
    <row r="79" spans="1:36" ht="15.75">
      <c r="A79" s="4131"/>
      <c r="B79" s="1595"/>
      <c r="C79" s="1596"/>
      <c r="D79" s="1634"/>
      <c r="E79" s="1628"/>
      <c r="F79" s="1628"/>
      <c r="G79" s="1639">
        <f>(B79/B69)*G69</f>
        <v>0</v>
      </c>
      <c r="H79" s="1636">
        <f t="shared" si="2"/>
        <v>0</v>
      </c>
      <c r="I79" s="1572"/>
      <c r="J79" s="1572"/>
      <c r="K79" s="1572"/>
      <c r="L79" s="1572"/>
      <c r="M79" s="1572"/>
      <c r="N79" s="1583"/>
      <c r="P79" s="4131"/>
      <c r="Q79" s="1595"/>
      <c r="R79" s="1596"/>
      <c r="S79" s="1637"/>
      <c r="T79" s="1586"/>
      <c r="U79" s="1586"/>
      <c r="V79" s="1607">
        <f>(Q79/Q69)*V69</f>
        <v>0</v>
      </c>
      <c r="W79" s="1602">
        <f t="shared" si="3"/>
        <v>0</v>
      </c>
      <c r="X79" s="1575"/>
      <c r="Y79" s="1575"/>
      <c r="Z79" s="1575"/>
      <c r="AA79" s="1575"/>
      <c r="AB79" s="1575"/>
      <c r="AC79" s="1585"/>
      <c r="AE79" s="4404" t="s">
        <v>1599</v>
      </c>
      <c r="AF79" s="4404"/>
      <c r="AG79" s="4404"/>
      <c r="AH79" s="1623"/>
      <c r="AI79" s="4437" t="s">
        <v>1600</v>
      </c>
      <c r="AJ79" s="4437"/>
    </row>
    <row r="80" spans="1:36" ht="15.75">
      <c r="A80" s="4131"/>
      <c r="B80" s="1595"/>
      <c r="C80" s="1596"/>
      <c r="D80" s="1634"/>
      <c r="E80" s="1628"/>
      <c r="F80" s="1628"/>
      <c r="G80" s="1639">
        <f>(B80/B69)*G69</f>
        <v>0</v>
      </c>
      <c r="H80" s="1636">
        <f t="shared" si="2"/>
        <v>0</v>
      </c>
      <c r="I80" s="1572"/>
      <c r="J80" s="1572"/>
      <c r="K80" s="1572"/>
      <c r="L80" s="1572"/>
      <c r="M80" s="1572"/>
      <c r="N80" s="1583"/>
      <c r="P80" s="4131"/>
      <c r="Q80" s="1595"/>
      <c r="R80" s="1596"/>
      <c r="S80" s="1637"/>
      <c r="T80" s="1586"/>
      <c r="U80" s="1586"/>
      <c r="V80" s="1607">
        <f>(Q80/Q69)*V69</f>
        <v>0</v>
      </c>
      <c r="W80" s="1602">
        <f t="shared" si="3"/>
        <v>0</v>
      </c>
      <c r="X80" s="1575"/>
      <c r="Y80" s="1575"/>
      <c r="Z80" s="1575"/>
      <c r="AA80" s="1575"/>
      <c r="AB80" s="1575"/>
      <c r="AC80" s="1585"/>
    </row>
    <row r="81" spans="1:29" ht="15.75">
      <c r="A81" s="4131"/>
      <c r="B81" s="1595"/>
      <c r="C81" s="1596"/>
      <c r="D81" s="1634"/>
      <c r="E81" s="1628"/>
      <c r="F81" s="1628"/>
      <c r="G81" s="1639">
        <f>(B81/B69)*G69</f>
        <v>0</v>
      </c>
      <c r="H81" s="1636">
        <f t="shared" si="2"/>
        <v>0</v>
      </c>
      <c r="I81" s="1572"/>
      <c r="J81" s="1572"/>
      <c r="K81" s="1572"/>
      <c r="L81" s="1572"/>
      <c r="M81" s="1572"/>
      <c r="N81" s="1583"/>
      <c r="P81" s="4131"/>
      <c r="Q81" s="1595"/>
      <c r="R81" s="1596"/>
      <c r="S81" s="1637"/>
      <c r="T81" s="1586"/>
      <c r="U81" s="1586"/>
      <c r="V81" s="1607">
        <f>(Q81/Q69)*V69</f>
        <v>0</v>
      </c>
      <c r="W81" s="1602">
        <f t="shared" si="3"/>
        <v>0</v>
      </c>
      <c r="X81" s="1575"/>
      <c r="Y81" s="1575"/>
      <c r="Z81" s="1575"/>
      <c r="AA81" s="1575"/>
      <c r="AB81" s="1575"/>
      <c r="AC81" s="1585"/>
    </row>
    <row r="82" spans="1:29" ht="15.75">
      <c r="A82" s="4131"/>
      <c r="B82" s="1595"/>
      <c r="C82" s="1596"/>
      <c r="D82" s="1634"/>
      <c r="E82" s="1628"/>
      <c r="F82" s="1628"/>
      <c r="G82" s="1639">
        <f>(B82/B69)*G69</f>
        <v>0</v>
      </c>
      <c r="H82" s="1636">
        <f t="shared" si="2"/>
        <v>0</v>
      </c>
      <c r="I82" s="1572"/>
      <c r="J82" s="1572"/>
      <c r="K82" s="1572"/>
      <c r="L82" s="1572"/>
      <c r="M82" s="1572"/>
      <c r="N82" s="1583"/>
      <c r="P82" s="4131"/>
      <c r="Q82" s="1595"/>
      <c r="R82" s="1596"/>
      <c r="S82" s="1637"/>
      <c r="T82" s="1586"/>
      <c r="U82" s="1586"/>
      <c r="V82" s="1607">
        <f>(Q82/Q69)*V69</f>
        <v>0</v>
      </c>
      <c r="W82" s="1602">
        <f t="shared" si="3"/>
        <v>0</v>
      </c>
      <c r="X82" s="1575"/>
      <c r="Y82" s="1575"/>
      <c r="Z82" s="1575"/>
      <c r="AA82" s="1575"/>
      <c r="AB82" s="1575"/>
      <c r="AC82" s="1585"/>
    </row>
    <row r="83" spans="1:29" ht="15.75">
      <c r="A83" s="4131"/>
      <c r="B83" s="1595"/>
      <c r="C83" s="1596"/>
      <c r="D83" s="1634"/>
      <c r="E83" s="1628"/>
      <c r="F83" s="1628"/>
      <c r="G83" s="1639">
        <f>(B83/B69)*G69</f>
        <v>0</v>
      </c>
      <c r="H83" s="1636">
        <f t="shared" si="2"/>
        <v>0</v>
      </c>
      <c r="I83" s="1572"/>
      <c r="J83" s="1572"/>
      <c r="K83" s="1572"/>
      <c r="L83" s="1572"/>
      <c r="M83" s="1572"/>
      <c r="N83" s="1583"/>
      <c r="P83" s="4131"/>
      <c r="Q83" s="1595"/>
      <c r="R83" s="1596"/>
      <c r="S83" s="1637"/>
      <c r="T83" s="1586"/>
      <c r="U83" s="1586"/>
      <c r="V83" s="1607">
        <f>(Q83/Q69)*V69</f>
        <v>0</v>
      </c>
      <c r="W83" s="1602">
        <f t="shared" si="3"/>
        <v>0</v>
      </c>
      <c r="X83" s="1575"/>
      <c r="Y83" s="1575"/>
      <c r="Z83" s="1575"/>
      <c r="AA83" s="1575"/>
      <c r="AB83" s="1575"/>
      <c r="AC83" s="1585"/>
    </row>
    <row r="84" spans="1:29" ht="15.75">
      <c r="A84" s="4131"/>
      <c r="B84" s="1595"/>
      <c r="C84" s="1596"/>
      <c r="D84" s="1634"/>
      <c r="E84" s="1628"/>
      <c r="F84" s="1628"/>
      <c r="G84" s="1639">
        <f>(B84/B69)*G69</f>
        <v>0</v>
      </c>
      <c r="H84" s="1636">
        <f t="shared" si="2"/>
        <v>0</v>
      </c>
      <c r="I84" s="1572"/>
      <c r="J84" s="1572"/>
      <c r="K84" s="1572"/>
      <c r="L84" s="1572"/>
      <c r="M84" s="1572"/>
      <c r="N84" s="1583"/>
      <c r="P84" s="4131"/>
      <c r="Q84" s="1595"/>
      <c r="R84" s="1596"/>
      <c r="S84" s="1637"/>
      <c r="T84" s="1586"/>
      <c r="U84" s="1586"/>
      <c r="V84" s="1607">
        <f>(Q84/Q69)*V69</f>
        <v>0</v>
      </c>
      <c r="W84" s="1602">
        <f t="shared" si="3"/>
        <v>0</v>
      </c>
      <c r="X84" s="1575"/>
      <c r="Y84" s="1575"/>
      <c r="Z84" s="1575"/>
      <c r="AA84" s="1575"/>
      <c r="AB84" s="1575"/>
      <c r="AC84" s="1585"/>
    </row>
    <row r="85" spans="1:29" ht="15.75">
      <c r="A85" s="4131"/>
      <c r="B85" s="1595"/>
      <c r="C85" s="1596"/>
      <c r="D85" s="1634"/>
      <c r="E85" s="1628"/>
      <c r="F85" s="1628"/>
      <c r="G85" s="1639">
        <f>(B85/B69)*G69</f>
        <v>0</v>
      </c>
      <c r="H85" s="1636">
        <f t="shared" si="2"/>
        <v>0</v>
      </c>
      <c r="I85" s="1572"/>
      <c r="J85" s="1572"/>
      <c r="K85" s="1572"/>
      <c r="L85" s="1572"/>
      <c r="M85" s="1572"/>
      <c r="N85" s="1583"/>
      <c r="P85" s="4131"/>
      <c r="Q85" s="1595"/>
      <c r="R85" s="1596"/>
      <c r="S85" s="1637"/>
      <c r="T85" s="1586"/>
      <c r="U85" s="1586"/>
      <c r="V85" s="1607">
        <f>(Q85/Q69)*V69</f>
        <v>0</v>
      </c>
      <c r="W85" s="1602">
        <f t="shared" si="3"/>
        <v>0</v>
      </c>
      <c r="X85" s="1575"/>
      <c r="Y85" s="1575"/>
      <c r="Z85" s="1575"/>
      <c r="AA85" s="1575"/>
      <c r="AB85" s="1575"/>
      <c r="AC85" s="1585"/>
    </row>
    <row r="86" spans="1:29" ht="15.75">
      <c r="A86" s="4131"/>
      <c r="B86" s="1595"/>
      <c r="C86" s="1596"/>
      <c r="D86" s="1634"/>
      <c r="E86" s="1628"/>
      <c r="F86" s="1628"/>
      <c r="G86" s="1639">
        <f>(B86/B69)*G69</f>
        <v>0</v>
      </c>
      <c r="H86" s="1636">
        <f t="shared" si="2"/>
        <v>0</v>
      </c>
      <c r="I86" s="1572"/>
      <c r="J86" s="1572"/>
      <c r="K86" s="1572"/>
      <c r="L86" s="1572"/>
      <c r="M86" s="1572"/>
      <c r="N86" s="1583"/>
      <c r="P86" s="4131"/>
      <c r="Q86" s="1595"/>
      <c r="R86" s="1596"/>
      <c r="S86" s="1637"/>
      <c r="T86" s="1586"/>
      <c r="U86" s="1586"/>
      <c r="V86" s="1607">
        <f>(Q86/Q69)*V69</f>
        <v>0</v>
      </c>
      <c r="W86" s="1602">
        <f t="shared" si="3"/>
        <v>0</v>
      </c>
      <c r="X86" s="1575"/>
      <c r="Y86" s="1575"/>
      <c r="Z86" s="1575"/>
      <c r="AA86" s="1575"/>
      <c r="AB86" s="1575"/>
      <c r="AC86" s="1585"/>
    </row>
    <row r="87" spans="1:29" ht="15.75">
      <c r="A87" s="4131"/>
      <c r="B87" s="1595"/>
      <c r="C87" s="1596"/>
      <c r="D87" s="1634"/>
      <c r="E87" s="1628"/>
      <c r="F87" s="1628"/>
      <c r="G87" s="1639">
        <f>(B87/B69)*G69</f>
        <v>0</v>
      </c>
      <c r="H87" s="1636">
        <f t="shared" si="2"/>
        <v>0</v>
      </c>
      <c r="I87" s="1572"/>
      <c r="J87" s="1572"/>
      <c r="K87" s="1572"/>
      <c r="L87" s="1572"/>
      <c r="M87" s="1572"/>
      <c r="N87" s="1583"/>
      <c r="P87" s="4131"/>
      <c r="Q87" s="1595"/>
      <c r="R87" s="1596"/>
      <c r="S87" s="1637"/>
      <c r="T87" s="1586"/>
      <c r="U87" s="1586"/>
      <c r="V87" s="1607">
        <f>(Q87/Q69)*V69</f>
        <v>0</v>
      </c>
      <c r="W87" s="1602">
        <f t="shared" si="3"/>
        <v>0</v>
      </c>
      <c r="X87" s="1575"/>
      <c r="Y87" s="1575"/>
      <c r="Z87" s="1575"/>
      <c r="AA87" s="1575"/>
      <c r="AB87" s="1575"/>
      <c r="AC87" s="1585"/>
    </row>
    <row r="88" spans="1:29" ht="15.75">
      <c r="A88" s="4131"/>
      <c r="B88" s="1595"/>
      <c r="C88" s="1596"/>
      <c r="D88" s="1634"/>
      <c r="E88" s="1628"/>
      <c r="F88" s="1628"/>
      <c r="G88" s="1639">
        <f>(B88/B69)*G69</f>
        <v>0</v>
      </c>
      <c r="H88" s="1636">
        <f t="shared" si="2"/>
        <v>0</v>
      </c>
      <c r="I88" s="1572"/>
      <c r="J88" s="1572"/>
      <c r="K88" s="1572"/>
      <c r="L88" s="1572"/>
      <c r="M88" s="1572"/>
      <c r="N88" s="1583"/>
      <c r="P88" s="4131"/>
      <c r="Q88" s="1595"/>
      <c r="R88" s="1596"/>
      <c r="S88" s="1637"/>
      <c r="T88" s="1586"/>
      <c r="U88" s="1586"/>
      <c r="V88" s="1607">
        <f>(Q88/Q69)*V69</f>
        <v>0</v>
      </c>
      <c r="W88" s="1602">
        <f t="shared" si="3"/>
        <v>0</v>
      </c>
      <c r="X88" s="1575"/>
      <c r="Y88" s="1575"/>
      <c r="Z88" s="1575"/>
      <c r="AA88" s="1575"/>
      <c r="AB88" s="1575"/>
      <c r="AC88" s="1585"/>
    </row>
    <row r="89" spans="1:29" ht="15.75">
      <c r="A89" s="4131"/>
      <c r="B89" s="1595"/>
      <c r="C89" s="1596"/>
      <c r="D89" s="1634"/>
      <c r="E89" s="1628"/>
      <c r="F89" s="1628"/>
      <c r="G89" s="1639">
        <f>(B89/B69)*G69</f>
        <v>0</v>
      </c>
      <c r="H89" s="1636">
        <f t="shared" si="2"/>
        <v>0</v>
      </c>
      <c r="I89" s="1572"/>
      <c r="J89" s="1572"/>
      <c r="K89" s="1572"/>
      <c r="L89" s="1572"/>
      <c r="M89" s="1572"/>
      <c r="N89" s="1583"/>
      <c r="P89" s="4131"/>
      <c r="Q89" s="1595"/>
      <c r="R89" s="1596"/>
      <c r="S89" s="1637"/>
      <c r="T89" s="1586"/>
      <c r="U89" s="1586"/>
      <c r="V89" s="1607">
        <f>(Q89/Q69)*V69</f>
        <v>0</v>
      </c>
      <c r="W89" s="1602">
        <f t="shared" si="3"/>
        <v>0</v>
      </c>
      <c r="X89" s="1575"/>
      <c r="Y89" s="1575"/>
      <c r="Z89" s="1575"/>
      <c r="AA89" s="1575"/>
      <c r="AB89" s="1575"/>
      <c r="AC89" s="1585"/>
    </row>
    <row r="90" spans="1:29" ht="15.75">
      <c r="A90" s="4131"/>
      <c r="B90" s="1595"/>
      <c r="C90" s="1596"/>
      <c r="D90" s="1634"/>
      <c r="E90" s="1628"/>
      <c r="F90" s="1628"/>
      <c r="G90" s="1639">
        <f>(B90/B69)*G69</f>
        <v>0</v>
      </c>
      <c r="H90" s="1636">
        <f t="shared" si="2"/>
        <v>0</v>
      </c>
      <c r="I90" s="1572"/>
      <c r="J90" s="1572"/>
      <c r="K90" s="1572"/>
      <c r="L90" s="1572"/>
      <c r="M90" s="1572"/>
      <c r="N90" s="1583"/>
      <c r="P90" s="4131"/>
      <c r="Q90" s="1595"/>
      <c r="R90" s="1596"/>
      <c r="S90" s="1637"/>
      <c r="T90" s="1586"/>
      <c r="U90" s="1586"/>
      <c r="V90" s="1607">
        <f>(Q90/Q69)*V69</f>
        <v>0</v>
      </c>
      <c r="W90" s="1602">
        <f t="shared" si="3"/>
        <v>0</v>
      </c>
      <c r="X90" s="1575"/>
      <c r="Y90" s="1575"/>
      <c r="Z90" s="1575"/>
      <c r="AA90" s="1575"/>
      <c r="AB90" s="1575"/>
      <c r="AC90" s="1585"/>
    </row>
    <row r="91" spans="1:29" ht="15.75">
      <c r="A91" s="4131"/>
      <c r="B91" s="1595"/>
      <c r="C91" s="1596"/>
      <c r="D91" s="1634"/>
      <c r="E91" s="1628"/>
      <c r="F91" s="1628"/>
      <c r="G91" s="1639">
        <f>(B91/B69)*G69</f>
        <v>0</v>
      </c>
      <c r="H91" s="1636">
        <f t="shared" si="2"/>
        <v>0</v>
      </c>
      <c r="I91" s="1572"/>
      <c r="J91" s="1572"/>
      <c r="K91" s="1572"/>
      <c r="L91" s="1572"/>
      <c r="M91" s="1572"/>
      <c r="N91" s="1583"/>
      <c r="P91" s="4131"/>
      <c r="Q91" s="1595"/>
      <c r="R91" s="1596"/>
      <c r="S91" s="1637"/>
      <c r="T91" s="1586"/>
      <c r="U91" s="1586"/>
      <c r="V91" s="1607">
        <f>(Q91/Q69)*V69</f>
        <v>0</v>
      </c>
      <c r="W91" s="1602">
        <f t="shared" si="3"/>
        <v>0</v>
      </c>
      <c r="X91" s="1575"/>
      <c r="Y91" s="1575"/>
      <c r="Z91" s="1575"/>
      <c r="AA91" s="1575"/>
      <c r="AB91" s="1575"/>
      <c r="AC91" s="1585"/>
    </row>
    <row r="92" spans="1:29" ht="15.75">
      <c r="A92" s="4131"/>
      <c r="B92" s="1595"/>
      <c r="C92" s="1596"/>
      <c r="D92" s="1634"/>
      <c r="E92" s="1628"/>
      <c r="F92" s="1628"/>
      <c r="G92" s="1639">
        <f>(B92/B69)*G69</f>
        <v>0</v>
      </c>
      <c r="H92" s="1636">
        <f t="shared" si="2"/>
        <v>0</v>
      </c>
      <c r="I92" s="1572"/>
      <c r="J92" s="1572"/>
      <c r="K92" s="1572"/>
      <c r="L92" s="1572"/>
      <c r="M92" s="1572"/>
      <c r="N92" s="1583"/>
      <c r="P92" s="4131"/>
      <c r="Q92" s="1595"/>
      <c r="R92" s="1596"/>
      <c r="S92" s="1637"/>
      <c r="T92" s="1586"/>
      <c r="U92" s="1586"/>
      <c r="V92" s="1607">
        <f>(Q92/Q69)*V69</f>
        <v>0</v>
      </c>
      <c r="W92" s="1602">
        <f t="shared" si="3"/>
        <v>0</v>
      </c>
      <c r="X92" s="1575"/>
      <c r="Y92" s="1575"/>
      <c r="Z92" s="1575"/>
      <c r="AA92" s="1575"/>
      <c r="AB92" s="1575"/>
      <c r="AC92" s="1585"/>
    </row>
    <row r="93" spans="1:29" ht="15.75">
      <c r="A93" s="4131"/>
      <c r="B93" s="4142" t="s">
        <v>1565</v>
      </c>
      <c r="C93" s="4142"/>
      <c r="D93" s="4142"/>
      <c r="E93" s="4142"/>
      <c r="F93" s="4142"/>
      <c r="G93" s="4142"/>
      <c r="H93" s="4142"/>
      <c r="I93" s="4142"/>
      <c r="J93" s="4142"/>
      <c r="K93" s="4142"/>
      <c r="L93" s="4142"/>
      <c r="M93" s="4142"/>
      <c r="N93" s="4143"/>
      <c r="P93" s="4131"/>
      <c r="Q93" s="4142" t="s">
        <v>1565</v>
      </c>
      <c r="R93" s="4142"/>
      <c r="S93" s="4142"/>
      <c r="T93" s="4142"/>
      <c r="U93" s="4142"/>
      <c r="V93" s="4142"/>
      <c r="W93" s="4142"/>
      <c r="X93" s="4142"/>
      <c r="Y93" s="4142"/>
      <c r="Z93" s="4142"/>
      <c r="AA93" s="4142"/>
      <c r="AB93" s="4142"/>
      <c r="AC93" s="4143"/>
    </row>
    <row r="94" spans="1:29" ht="18.75">
      <c r="A94" s="4131"/>
      <c r="B94" s="1640" t="s">
        <v>15</v>
      </c>
      <c r="C94" s="1609" t="s">
        <v>272</v>
      </c>
      <c r="D94" s="4102"/>
      <c r="E94" s="4103"/>
      <c r="F94" s="4103"/>
      <c r="G94" s="4103"/>
      <c r="H94" s="4103"/>
      <c r="I94" s="4103"/>
      <c r="J94" s="4103"/>
      <c r="K94" s="4103"/>
      <c r="L94" s="4103"/>
      <c r="M94" s="4103"/>
      <c r="N94" s="4104"/>
      <c r="P94" s="4131"/>
      <c r="Q94" s="1610" t="s">
        <v>15</v>
      </c>
      <c r="R94" s="1609" t="s">
        <v>272</v>
      </c>
      <c r="S94" s="4102"/>
      <c r="T94" s="4103"/>
      <c r="U94" s="4103"/>
      <c r="V94" s="4103"/>
      <c r="W94" s="4103"/>
      <c r="X94" s="4103"/>
      <c r="Y94" s="4103"/>
      <c r="Z94" s="4103"/>
      <c r="AA94" s="4103"/>
      <c r="AB94" s="4103"/>
      <c r="AC94" s="4104"/>
    </row>
    <row r="95" spans="1:29" ht="15" customHeight="1">
      <c r="A95" s="4131"/>
      <c r="B95" s="4138" t="s">
        <v>503</v>
      </c>
      <c r="C95" s="4138"/>
      <c r="D95" s="4138"/>
      <c r="E95" s="4138"/>
      <c r="F95" s="4138"/>
      <c r="G95" s="4138"/>
      <c r="H95" s="4138"/>
      <c r="I95" s="4138"/>
      <c r="J95" s="4138"/>
      <c r="K95" s="4138"/>
      <c r="L95" s="4138"/>
      <c r="M95" s="4138"/>
      <c r="N95" s="4139"/>
      <c r="P95" s="4131"/>
      <c r="Q95" s="4138" t="s">
        <v>503</v>
      </c>
      <c r="R95" s="4138"/>
      <c r="S95" s="4138"/>
      <c r="T95" s="4138"/>
      <c r="U95" s="4138"/>
      <c r="V95" s="4138"/>
      <c r="W95" s="4138"/>
      <c r="X95" s="4138"/>
      <c r="Y95" s="4138"/>
      <c r="Z95" s="4138"/>
      <c r="AA95" s="4138"/>
      <c r="AB95" s="4138"/>
      <c r="AC95" s="4139"/>
    </row>
    <row r="96" spans="1:29" ht="15" customHeight="1">
      <c r="A96" s="4131"/>
      <c r="B96" s="4138"/>
      <c r="C96" s="4138"/>
      <c r="D96" s="4138"/>
      <c r="E96" s="4138"/>
      <c r="F96" s="4138"/>
      <c r="G96" s="4138"/>
      <c r="H96" s="4138"/>
      <c r="I96" s="4138"/>
      <c r="J96" s="4138"/>
      <c r="K96" s="4138"/>
      <c r="L96" s="4138"/>
      <c r="M96" s="4138"/>
      <c r="N96" s="4139"/>
      <c r="P96" s="4131"/>
      <c r="Q96" s="4138"/>
      <c r="R96" s="4138"/>
      <c r="S96" s="4138"/>
      <c r="T96" s="4138"/>
      <c r="U96" s="4138"/>
      <c r="V96" s="4138"/>
      <c r="W96" s="4138"/>
      <c r="X96" s="4138"/>
      <c r="Y96" s="4138"/>
      <c r="Z96" s="4138"/>
      <c r="AA96" s="4138"/>
      <c r="AB96" s="4138"/>
      <c r="AC96" s="4139"/>
    </row>
    <row r="97" spans="1:35" ht="18.75">
      <c r="A97" s="4131"/>
      <c r="B97" s="4125" t="s">
        <v>735</v>
      </c>
      <c r="C97" s="4125"/>
      <c r="D97" s="4125"/>
      <c r="E97" s="4125"/>
      <c r="F97" s="4125"/>
      <c r="G97" s="4125"/>
      <c r="H97" s="4125"/>
      <c r="I97" s="4125"/>
      <c r="J97" s="4125"/>
      <c r="K97" s="4125"/>
      <c r="L97" s="4125"/>
      <c r="M97" s="4125"/>
      <c r="N97" s="4126"/>
      <c r="P97" s="4131"/>
      <c r="Q97" s="4127" t="s">
        <v>735</v>
      </c>
      <c r="R97" s="4127"/>
      <c r="S97" s="4127"/>
      <c r="T97" s="4127"/>
      <c r="U97" s="4127"/>
      <c r="V97" s="4127"/>
      <c r="W97" s="4127"/>
      <c r="X97" s="4127"/>
      <c r="Y97" s="4127"/>
      <c r="Z97" s="4127"/>
      <c r="AA97" s="4127"/>
      <c r="AB97" s="4127"/>
      <c r="AC97" s="4128"/>
    </row>
    <row r="98" spans="1:35" ht="15.75">
      <c r="A98" s="4131"/>
      <c r="B98" s="77"/>
      <c r="C98" s="77"/>
      <c r="D98" s="1635">
        <v>10</v>
      </c>
      <c r="E98" s="1611"/>
      <c r="F98" s="1639">
        <v>2.5</v>
      </c>
      <c r="G98" s="1612"/>
      <c r="H98" s="1638">
        <v>0.25</v>
      </c>
      <c r="I98" s="1613"/>
      <c r="J98" s="1613"/>
      <c r="K98" s="1613"/>
      <c r="L98" s="1613"/>
      <c r="M98" s="1613"/>
      <c r="N98" s="1614"/>
      <c r="P98" s="4131"/>
      <c r="Q98" s="77"/>
      <c r="R98" s="77"/>
      <c r="S98" s="1601">
        <v>10</v>
      </c>
      <c r="T98" s="1611"/>
      <c r="U98" s="1607">
        <v>2.5</v>
      </c>
      <c r="V98" s="1612"/>
      <c r="W98" s="1615">
        <v>0.25</v>
      </c>
      <c r="X98" s="1613"/>
      <c r="Y98" s="1613"/>
      <c r="Z98" s="1613"/>
      <c r="AA98" s="1613"/>
      <c r="AB98" s="1613"/>
      <c r="AC98" s="1614"/>
    </row>
    <row r="99" spans="1:35">
      <c r="A99" s="4131"/>
      <c r="B99" s="77"/>
      <c r="C99" s="77"/>
      <c r="D99" s="1595">
        <v>150</v>
      </c>
      <c r="E99" s="1613"/>
      <c r="F99" s="1616">
        <v>2.5</v>
      </c>
      <c r="G99" s="1613"/>
      <c r="H99" s="1617">
        <v>0.25</v>
      </c>
      <c r="I99" s="1613"/>
      <c r="J99" s="1613"/>
      <c r="K99" s="1613"/>
      <c r="L99" s="1613"/>
      <c r="M99" s="1613"/>
      <c r="N99" s="1614"/>
      <c r="P99" s="4131"/>
      <c r="Q99" s="77"/>
      <c r="R99" s="77"/>
      <c r="S99" s="1595">
        <v>150</v>
      </c>
      <c r="T99" s="1613"/>
      <c r="U99" s="1616">
        <v>2.5</v>
      </c>
      <c r="V99" s="1613"/>
      <c r="W99" s="1617">
        <v>0.25</v>
      </c>
      <c r="X99" s="1613"/>
      <c r="Y99" s="1613"/>
      <c r="Z99" s="1613"/>
      <c r="AA99" s="1613"/>
      <c r="AB99" s="1613"/>
      <c r="AC99" s="1614"/>
    </row>
    <row r="100" spans="1:35" ht="15" customHeight="1">
      <c r="A100" s="4131"/>
      <c r="B100" s="4149" t="s">
        <v>27</v>
      </c>
      <c r="C100" s="4150" t="s">
        <v>242</v>
      </c>
      <c r="D100" s="4150"/>
      <c r="E100" s="4150"/>
      <c r="F100" s="4150"/>
      <c r="G100" s="4150"/>
      <c r="H100" s="4150"/>
      <c r="I100" s="4151" t="s">
        <v>12</v>
      </c>
      <c r="J100" s="4150" t="s">
        <v>14</v>
      </c>
      <c r="K100" s="4150"/>
      <c r="L100" s="4150"/>
      <c r="M100" s="4150"/>
      <c r="N100" s="4150"/>
      <c r="P100" s="4131"/>
      <c r="Q100" s="4121" t="s">
        <v>27</v>
      </c>
      <c r="R100" s="4116" t="s">
        <v>242</v>
      </c>
      <c r="S100" s="4116"/>
      <c r="T100" s="4116"/>
      <c r="U100" s="4116"/>
      <c r="V100" s="4116"/>
      <c r="W100" s="4116"/>
      <c r="X100" s="4115" t="s">
        <v>12</v>
      </c>
      <c r="Y100" s="4116" t="s">
        <v>14</v>
      </c>
      <c r="Z100" s="4116"/>
      <c r="AA100" s="4116"/>
      <c r="AB100" s="4116"/>
      <c r="AC100" s="4117"/>
    </row>
    <row r="101" spans="1:35" ht="15" customHeight="1">
      <c r="A101" s="4131"/>
      <c r="B101" s="4149"/>
      <c r="C101" s="4150"/>
      <c r="D101" s="4150"/>
      <c r="E101" s="4150"/>
      <c r="F101" s="4150"/>
      <c r="G101" s="4150"/>
      <c r="H101" s="4150"/>
      <c r="I101" s="4151"/>
      <c r="J101" s="4150"/>
      <c r="K101" s="4150"/>
      <c r="L101" s="4150"/>
      <c r="M101" s="4150"/>
      <c r="N101" s="4150"/>
      <c r="P101" s="4131"/>
      <c r="Q101" s="4121"/>
      <c r="R101" s="4116"/>
      <c r="S101" s="4116"/>
      <c r="T101" s="4116"/>
      <c r="U101" s="4116"/>
      <c r="V101" s="4116"/>
      <c r="W101" s="4116"/>
      <c r="X101" s="4115"/>
      <c r="Y101" s="4116"/>
      <c r="Z101" s="4116"/>
      <c r="AA101" s="4116"/>
      <c r="AB101" s="4116"/>
      <c r="AC101" s="4117"/>
    </row>
    <row r="102" spans="1:35" ht="15" customHeight="1">
      <c r="A102" s="4131"/>
      <c r="B102" s="4149" t="s">
        <v>30</v>
      </c>
      <c r="C102" s="4150" t="s">
        <v>724</v>
      </c>
      <c r="D102" s="4150"/>
      <c r="E102" s="4150"/>
      <c r="F102" s="4150"/>
      <c r="G102" s="4150"/>
      <c r="H102" s="4150"/>
      <c r="I102" s="4151" t="s">
        <v>13</v>
      </c>
      <c r="J102" s="4150" t="s">
        <v>421</v>
      </c>
      <c r="K102" s="4150"/>
      <c r="L102" s="4150"/>
      <c r="M102" s="4150"/>
      <c r="N102" s="4150"/>
      <c r="P102" s="4131"/>
      <c r="Q102" s="4121" t="s">
        <v>30</v>
      </c>
      <c r="R102" s="4116" t="s">
        <v>724</v>
      </c>
      <c r="S102" s="4116"/>
      <c r="T102" s="4116"/>
      <c r="U102" s="4116"/>
      <c r="V102" s="4116"/>
      <c r="W102" s="4116"/>
      <c r="X102" s="4115" t="s">
        <v>13</v>
      </c>
      <c r="Y102" s="4116" t="s">
        <v>421</v>
      </c>
      <c r="Z102" s="4116"/>
      <c r="AA102" s="4116"/>
      <c r="AB102" s="4116"/>
      <c r="AC102" s="4117"/>
    </row>
    <row r="103" spans="1:35" ht="15" customHeight="1">
      <c r="A103" s="4131"/>
      <c r="B103" s="4149"/>
      <c r="C103" s="4150"/>
      <c r="D103" s="4150"/>
      <c r="E103" s="4150"/>
      <c r="F103" s="4150"/>
      <c r="G103" s="4150"/>
      <c r="H103" s="4150"/>
      <c r="I103" s="4151"/>
      <c r="J103" s="4150"/>
      <c r="K103" s="4150"/>
      <c r="L103" s="4150"/>
      <c r="M103" s="4150"/>
      <c r="N103" s="4150"/>
      <c r="P103" s="4131"/>
      <c r="Q103" s="4121"/>
      <c r="R103" s="4116"/>
      <c r="S103" s="4116"/>
      <c r="T103" s="4116"/>
      <c r="U103" s="4116"/>
      <c r="V103" s="4116"/>
      <c r="W103" s="4116"/>
      <c r="X103" s="4115"/>
      <c r="Y103" s="4116"/>
      <c r="Z103" s="4116"/>
      <c r="AA103" s="4116"/>
      <c r="AB103" s="4116"/>
      <c r="AC103" s="4117"/>
    </row>
    <row r="104" spans="1:35" ht="15" customHeight="1">
      <c r="A104" s="4131"/>
      <c r="B104" s="4149" t="s">
        <v>248</v>
      </c>
      <c r="C104" s="4150" t="s">
        <v>249</v>
      </c>
      <c r="D104" s="4150"/>
      <c r="E104" s="4150"/>
      <c r="F104" s="4150"/>
      <c r="G104" s="4150"/>
      <c r="H104" s="4150"/>
      <c r="I104" s="4151" t="s">
        <v>15</v>
      </c>
      <c r="J104" s="4150" t="s">
        <v>250</v>
      </c>
      <c r="K104" s="4150"/>
      <c r="L104" s="4150"/>
      <c r="M104" s="4150"/>
      <c r="N104" s="4150"/>
      <c r="P104" s="4131"/>
      <c r="Q104" s="4121" t="s">
        <v>248</v>
      </c>
      <c r="R104" s="4116" t="s">
        <v>249</v>
      </c>
      <c r="S104" s="4116"/>
      <c r="T104" s="4116"/>
      <c r="U104" s="4116"/>
      <c r="V104" s="4116"/>
      <c r="W104" s="4116"/>
      <c r="X104" s="4115" t="s">
        <v>15</v>
      </c>
      <c r="Y104" s="4116" t="s">
        <v>250</v>
      </c>
      <c r="Z104" s="4116"/>
      <c r="AA104" s="4116"/>
      <c r="AB104" s="4116"/>
      <c r="AC104" s="4117"/>
    </row>
    <row r="105" spans="1:35" ht="15" customHeight="1">
      <c r="A105" s="4131"/>
      <c r="B105" s="4149"/>
      <c r="C105" s="4150"/>
      <c r="D105" s="4150"/>
      <c r="E105" s="4150"/>
      <c r="F105" s="4150"/>
      <c r="G105" s="4150"/>
      <c r="H105" s="4150"/>
      <c r="I105" s="4151"/>
      <c r="J105" s="4150"/>
      <c r="K105" s="4150"/>
      <c r="L105" s="4150"/>
      <c r="M105" s="4150"/>
      <c r="N105" s="4150"/>
      <c r="P105" s="4131"/>
      <c r="Q105" s="4121"/>
      <c r="R105" s="4116"/>
      <c r="S105" s="4116"/>
      <c r="T105" s="4116"/>
      <c r="U105" s="4116"/>
      <c r="V105" s="4116"/>
      <c r="W105" s="4116"/>
      <c r="X105" s="4115"/>
      <c r="Y105" s="4116"/>
      <c r="Z105" s="4116"/>
      <c r="AA105" s="4116"/>
      <c r="AB105" s="4116"/>
      <c r="AC105" s="4117"/>
    </row>
    <row r="106" spans="1:35">
      <c r="A106" s="4131"/>
      <c r="B106" s="1618" t="s">
        <v>253</v>
      </c>
      <c r="C106" s="1619" t="str">
        <f ca="1">CELL("nomfichier")</f>
        <v>E:\0-UPRT\1-UPRT.FR-SITE-WEB\ff-fiches-fabrications\ff-fiches-fabrication-maj-08-2020\[ff-14.B-restauration-10.postits-portions.xlsx]Nota</v>
      </c>
      <c r="D106" s="1619"/>
      <c r="E106" s="1619"/>
      <c r="F106" s="1619"/>
      <c r="G106" s="1619"/>
      <c r="H106" s="1619"/>
      <c r="I106" s="1619"/>
      <c r="J106" s="1619"/>
      <c r="K106" s="1619"/>
      <c r="L106" s="1619"/>
      <c r="M106" s="1619"/>
      <c r="N106" s="1620"/>
      <c r="P106" s="4131"/>
      <c r="Q106" s="1618" t="s">
        <v>253</v>
      </c>
      <c r="R106" s="1619" t="str">
        <f ca="1">CELL("nomfichier")</f>
        <v>E:\0-UPRT\1-UPRT.FR-SITE-WEB\ff-fiches-fabrications\ff-fiches-fabrication-maj-08-2020\[ff-14.B-restauration-10.postits-portions.xlsx]Nota</v>
      </c>
      <c r="S106" s="1619"/>
      <c r="T106" s="1619"/>
      <c r="U106" s="1619"/>
      <c r="V106" s="1619"/>
      <c r="W106" s="1619"/>
      <c r="X106" s="1619"/>
      <c r="Y106" s="1619"/>
      <c r="Z106" s="1619"/>
      <c r="AA106" s="1619"/>
      <c r="AB106" s="1619"/>
      <c r="AC106" s="1620"/>
    </row>
    <row r="107" spans="1:35">
      <c r="A107" s="4131"/>
      <c r="B107" s="1621" t="s">
        <v>255</v>
      </c>
      <c r="C107" s="1619" t="s">
        <v>726</v>
      </c>
      <c r="D107" s="1619"/>
      <c r="E107" s="1619"/>
      <c r="F107" s="1619"/>
      <c r="G107" s="1619"/>
      <c r="H107" s="1619"/>
      <c r="I107" s="1619"/>
      <c r="J107" s="1619"/>
      <c r="K107" s="1619"/>
      <c r="L107" s="1619"/>
      <c r="M107" s="1619"/>
      <c r="N107" s="1620"/>
      <c r="P107" s="4131"/>
      <c r="Q107" s="1621" t="s">
        <v>255</v>
      </c>
      <c r="R107" s="1619" t="s">
        <v>726</v>
      </c>
      <c r="S107" s="1619"/>
      <c r="T107" s="1619"/>
      <c r="U107" s="1619"/>
      <c r="V107" s="1619"/>
      <c r="W107" s="1619"/>
      <c r="X107" s="1619"/>
      <c r="Y107" s="1619"/>
      <c r="Z107" s="1619"/>
      <c r="AA107" s="1619"/>
      <c r="AB107" s="1619"/>
      <c r="AC107" s="1620"/>
    </row>
    <row r="108" spans="1:35" ht="15.75" thickBot="1">
      <c r="A108" s="4131"/>
      <c r="B108" s="4135" t="s">
        <v>258</v>
      </c>
      <c r="C108" s="4135"/>
      <c r="D108" s="4135"/>
      <c r="E108" s="4135"/>
      <c r="F108" s="4135"/>
      <c r="G108" s="4135"/>
      <c r="H108" s="4135"/>
      <c r="I108" s="4135"/>
      <c r="J108" s="4135"/>
      <c r="K108" s="4135"/>
      <c r="L108" s="4135"/>
      <c r="M108" s="4135"/>
      <c r="N108" s="4136"/>
      <c r="P108" s="4131"/>
      <c r="Q108" s="4135" t="s">
        <v>258</v>
      </c>
      <c r="R108" s="4135"/>
      <c r="S108" s="4135"/>
      <c r="T108" s="4135"/>
      <c r="U108" s="4135"/>
      <c r="V108" s="4135"/>
      <c r="W108" s="4135"/>
      <c r="X108" s="4135"/>
      <c r="Y108" s="4135"/>
      <c r="Z108" s="4135"/>
      <c r="AA108" s="4135"/>
      <c r="AB108" s="4135"/>
      <c r="AC108" s="4136"/>
    </row>
    <row r="109" spans="1:35">
      <c r="B109" s="1641"/>
      <c r="C109" s="1641"/>
      <c r="D109" s="1641"/>
      <c r="E109" s="1641"/>
      <c r="F109" s="1641"/>
      <c r="G109" s="1641"/>
      <c r="H109" s="1641"/>
      <c r="I109" s="1641"/>
      <c r="J109" s="1641"/>
      <c r="K109" s="1641"/>
      <c r="L109" s="1641"/>
      <c r="M109" s="1641"/>
      <c r="N109" s="1641"/>
      <c r="Q109" s="1641"/>
      <c r="R109" s="1641"/>
      <c r="S109" s="1641"/>
      <c r="T109" s="1641"/>
      <c r="U109" s="1641"/>
      <c r="V109" s="1641"/>
      <c r="W109" s="1641"/>
      <c r="X109" s="1641"/>
      <c r="Y109" s="1641"/>
      <c r="Z109" s="1641"/>
      <c r="AA109" s="1641"/>
      <c r="AB109" s="1641"/>
      <c r="AC109" s="1641"/>
    </row>
    <row r="110" spans="1:35" ht="15.75">
      <c r="B110" s="4148" t="s">
        <v>1569</v>
      </c>
      <c r="C110" s="4148"/>
      <c r="D110" s="4148"/>
      <c r="E110" s="1641"/>
      <c r="F110" s="1641"/>
      <c r="G110" s="1641"/>
      <c r="H110" s="1641"/>
      <c r="I110" s="1641"/>
      <c r="J110" s="1641"/>
      <c r="K110" s="1641"/>
      <c r="L110" s="1641"/>
      <c r="M110" s="1641"/>
      <c r="N110" s="1641"/>
      <c r="Q110" s="4148" t="s">
        <v>1569</v>
      </c>
      <c r="R110" s="4148"/>
      <c r="S110" s="4148"/>
      <c r="T110" s="1641"/>
      <c r="U110" s="1641"/>
      <c r="V110" s="1641"/>
      <c r="W110" s="1641"/>
      <c r="X110" s="1641"/>
      <c r="Y110" s="1641"/>
      <c r="Z110" s="1641"/>
      <c r="AA110" s="1641"/>
      <c r="AB110" s="1641"/>
      <c r="AC110" s="1641"/>
    </row>
    <row r="111" spans="1:35" ht="15.75" thickBot="1">
      <c r="A111" s="77"/>
      <c r="B111" s="77"/>
      <c r="C111" s="77"/>
      <c r="D111" s="77"/>
      <c r="E111" s="77"/>
      <c r="F111" s="77"/>
      <c r="G111" s="77"/>
      <c r="H111" s="77"/>
      <c r="I111" s="77"/>
      <c r="J111" s="77"/>
      <c r="K111" s="77"/>
      <c r="L111" s="77"/>
      <c r="M111" s="77"/>
      <c r="N111" s="77"/>
      <c r="P111" s="77"/>
      <c r="Q111" s="77"/>
      <c r="R111" s="77"/>
      <c r="S111" s="77"/>
      <c r="T111" s="77"/>
      <c r="U111" s="77"/>
      <c r="V111" s="77"/>
      <c r="W111" s="77"/>
      <c r="X111" s="77"/>
      <c r="Y111" s="77"/>
      <c r="Z111" s="77"/>
      <c r="AA111" s="77"/>
      <c r="AB111" s="77"/>
      <c r="AC111" s="77"/>
    </row>
    <row r="112" spans="1:35">
      <c r="A112" s="1566" t="s">
        <v>243</v>
      </c>
      <c r="B112" s="4163" t="s">
        <v>340</v>
      </c>
      <c r="C112" s="4163"/>
      <c r="D112" s="4163"/>
      <c r="E112" s="4163"/>
      <c r="F112" s="4163"/>
      <c r="G112" s="4163"/>
      <c r="H112" s="4164" t="s">
        <v>1764</v>
      </c>
      <c r="I112" s="4088" t="str">
        <f>B112</f>
        <v>NOM DE LA RECETTE</v>
      </c>
      <c r="J112" s="4088"/>
      <c r="K112" s="4088"/>
      <c r="L112" s="4088"/>
      <c r="M112" s="4088"/>
      <c r="N112" s="4089"/>
      <c r="P112" s="1566" t="s">
        <v>243</v>
      </c>
      <c r="Q112" s="4163" t="s">
        <v>340</v>
      </c>
      <c r="R112" s="4163"/>
      <c r="S112" s="4163"/>
      <c r="T112" s="4163"/>
      <c r="U112" s="4163"/>
      <c r="V112" s="4163"/>
      <c r="W112" s="4164" t="s">
        <v>1764</v>
      </c>
      <c r="X112" s="4088" t="str">
        <f>Q112</f>
        <v>NOM DE LA RECETTE</v>
      </c>
      <c r="Y112" s="4088"/>
      <c r="Z112" s="4088"/>
      <c r="AA112" s="4088"/>
      <c r="AB112" s="4088"/>
      <c r="AC112" s="4089"/>
      <c r="AE112" s="4422" t="s">
        <v>245</v>
      </c>
      <c r="AF112" s="4423" t="s">
        <v>744</v>
      </c>
      <c r="AG112" s="4423"/>
      <c r="AH112" s="4423"/>
      <c r="AI112" s="4423"/>
    </row>
    <row r="113" spans="1:35">
      <c r="A113" s="4159"/>
      <c r="B113" s="4163"/>
      <c r="C113" s="4163"/>
      <c r="D113" s="4163"/>
      <c r="E113" s="4163"/>
      <c r="F113" s="4163"/>
      <c r="G113" s="4163"/>
      <c r="H113" s="4164"/>
      <c r="I113" s="4090"/>
      <c r="J113" s="4090"/>
      <c r="K113" s="4090"/>
      <c r="L113" s="4090"/>
      <c r="M113" s="4090"/>
      <c r="N113" s="4091"/>
      <c r="P113" s="4159"/>
      <c r="Q113" s="4163"/>
      <c r="R113" s="4163"/>
      <c r="S113" s="4163"/>
      <c r="T113" s="4163"/>
      <c r="U113" s="4163"/>
      <c r="V113" s="4163"/>
      <c r="W113" s="4164"/>
      <c r="X113" s="4090"/>
      <c r="Y113" s="4090"/>
      <c r="Z113" s="4090"/>
      <c r="AA113" s="4090"/>
      <c r="AB113" s="4090"/>
      <c r="AC113" s="4091"/>
      <c r="AE113" s="4422"/>
      <c r="AF113" s="4423"/>
      <c r="AG113" s="4423"/>
      <c r="AH113" s="4423"/>
      <c r="AI113" s="4423"/>
    </row>
    <row r="114" spans="1:35" ht="26.25">
      <c r="A114" s="4159"/>
      <c r="B114" s="4160" t="s">
        <v>1571</v>
      </c>
      <c r="C114" s="4160"/>
      <c r="D114" s="4160"/>
      <c r="E114" s="4160"/>
      <c r="F114" s="4160"/>
      <c r="G114" s="4160"/>
      <c r="H114" s="1642"/>
      <c r="I114" s="1567" t="s">
        <v>247</v>
      </c>
      <c r="J114" s="1568"/>
      <c r="K114" s="1568"/>
      <c r="L114" s="1568"/>
      <c r="M114" s="1568"/>
      <c r="N114" s="1569"/>
      <c r="P114" s="4159"/>
      <c r="Q114" s="4133" t="s">
        <v>1571</v>
      </c>
      <c r="R114" s="4133"/>
      <c r="S114" s="4133"/>
      <c r="T114" s="4133"/>
      <c r="U114" s="4133"/>
      <c r="V114" s="4133"/>
      <c r="W114" s="4133"/>
      <c r="X114" s="527" t="s">
        <v>247</v>
      </c>
      <c r="Y114" s="1570"/>
      <c r="Z114" s="1570"/>
      <c r="AA114" s="1570"/>
      <c r="AB114" s="1570"/>
      <c r="AC114" s="1571"/>
      <c r="AE114" s="4422"/>
      <c r="AF114" s="4423"/>
      <c r="AG114" s="4423"/>
      <c r="AH114" s="4423"/>
      <c r="AI114" s="4423"/>
    </row>
    <row r="115" spans="1:35" ht="26.25">
      <c r="A115" s="4159"/>
      <c r="B115" s="4160"/>
      <c r="C115" s="4160"/>
      <c r="D115" s="4160"/>
      <c r="E115" s="4160"/>
      <c r="F115" s="4160"/>
      <c r="G115" s="4160"/>
      <c r="H115" s="1642"/>
      <c r="I115" s="1572" t="s">
        <v>1563</v>
      </c>
      <c r="J115" s="1573"/>
      <c r="K115" s="1573"/>
      <c r="L115" s="1573"/>
      <c r="M115" s="1573"/>
      <c r="N115" s="1574"/>
      <c r="P115" s="4159"/>
      <c r="Q115" s="4133"/>
      <c r="R115" s="4133"/>
      <c r="S115" s="4133"/>
      <c r="T115" s="4133"/>
      <c r="U115" s="4133"/>
      <c r="V115" s="4133"/>
      <c r="W115" s="4133"/>
      <c r="X115" s="1575" t="s">
        <v>1563</v>
      </c>
      <c r="Y115" s="1576"/>
      <c r="Z115" s="1576"/>
      <c r="AA115" s="1576"/>
      <c r="AB115" s="1576"/>
      <c r="AC115" s="1577"/>
      <c r="AE115" s="4422"/>
      <c r="AF115" s="4423"/>
      <c r="AG115" s="4423"/>
      <c r="AH115" s="4423"/>
      <c r="AI115" s="4423"/>
    </row>
    <row r="116" spans="1:35" ht="18.75">
      <c r="A116" s="4159"/>
      <c r="B116" s="1643" t="s">
        <v>12</v>
      </c>
      <c r="C116" s="1644"/>
      <c r="D116" s="1644"/>
      <c r="E116" s="1644"/>
      <c r="F116" s="1644"/>
      <c r="G116" s="4161" t="s">
        <v>13</v>
      </c>
      <c r="H116" s="4161"/>
      <c r="I116" s="1572"/>
      <c r="J116" s="1573"/>
      <c r="K116" s="1573"/>
      <c r="L116" s="1573"/>
      <c r="M116" s="1573"/>
      <c r="N116" s="1574"/>
      <c r="P116" s="4159"/>
      <c r="Q116" s="1580" t="s">
        <v>12</v>
      </c>
      <c r="R116" s="1581"/>
      <c r="S116" s="1581"/>
      <c r="T116" s="1581"/>
      <c r="U116" s="1581"/>
      <c r="V116" s="4111" t="s">
        <v>13</v>
      </c>
      <c r="W116" s="4111"/>
      <c r="X116" s="1575"/>
      <c r="Y116" s="1576"/>
      <c r="Z116" s="1576"/>
      <c r="AA116" s="1576"/>
      <c r="AB116" s="1576"/>
      <c r="AC116" s="1577"/>
      <c r="AE116" s="4422"/>
      <c r="AF116" s="4423"/>
      <c r="AG116" s="4423"/>
      <c r="AH116" s="4423"/>
      <c r="AI116" s="4423"/>
    </row>
    <row r="117" spans="1:35" ht="15.75">
      <c r="A117" s="4159"/>
      <c r="B117" s="4162" t="s">
        <v>251</v>
      </c>
      <c r="C117" s="4162"/>
      <c r="D117" s="1645"/>
      <c r="E117" s="1645"/>
      <c r="F117" s="1645"/>
      <c r="G117" s="4157" t="s">
        <v>18</v>
      </c>
      <c r="H117" s="4157"/>
      <c r="I117" s="1572"/>
      <c r="J117" s="1572"/>
      <c r="K117" s="1572"/>
      <c r="L117" s="1572"/>
      <c r="M117" s="1572"/>
      <c r="N117" s="1583"/>
      <c r="P117" s="4159"/>
      <c r="Q117" s="4113" t="s">
        <v>251</v>
      </c>
      <c r="R117" s="4113"/>
      <c r="S117" s="1584"/>
      <c r="T117" s="1584"/>
      <c r="U117" s="1584"/>
      <c r="V117" s="4114" t="s">
        <v>18</v>
      </c>
      <c r="W117" s="4114"/>
      <c r="X117" s="1575"/>
      <c r="Y117" s="1575"/>
      <c r="Z117" s="1575"/>
      <c r="AA117" s="1575"/>
      <c r="AB117" s="1575"/>
      <c r="AC117" s="1585"/>
      <c r="AE117" s="4422"/>
      <c r="AF117" s="4423"/>
      <c r="AG117" s="4423"/>
      <c r="AH117" s="4423"/>
      <c r="AI117" s="4423"/>
    </row>
    <row r="118" spans="1:35" ht="15.75">
      <c r="A118" s="4159"/>
      <c r="B118" s="4105">
        <v>2</v>
      </c>
      <c r="C118" s="4157" t="s">
        <v>21</v>
      </c>
      <c r="D118" s="4152" t="s">
        <v>252</v>
      </c>
      <c r="E118" s="1646"/>
      <c r="F118" s="1646"/>
      <c r="G118" s="4107">
        <v>10</v>
      </c>
      <c r="H118" s="4107"/>
      <c r="I118" s="1572"/>
      <c r="J118" s="1572"/>
      <c r="K118" s="1572"/>
      <c r="L118" s="1572"/>
      <c r="M118" s="1572"/>
      <c r="N118" s="1583"/>
      <c r="P118" s="4159"/>
      <c r="Q118" s="4158">
        <v>2</v>
      </c>
      <c r="R118" s="4109" t="s">
        <v>21</v>
      </c>
      <c r="S118" s="4096" t="s">
        <v>252</v>
      </c>
      <c r="T118" s="1586"/>
      <c r="U118" s="1586"/>
      <c r="V118" s="4097">
        <v>10</v>
      </c>
      <c r="W118" s="4097"/>
      <c r="X118" s="1575"/>
      <c r="Y118" s="1575"/>
      <c r="Z118" s="1575"/>
      <c r="AA118" s="1575"/>
      <c r="AB118" s="1575"/>
      <c r="AC118" s="1585"/>
      <c r="AE118" s="4422"/>
      <c r="AF118" s="4423"/>
      <c r="AG118" s="4423"/>
      <c r="AH118" s="4423"/>
      <c r="AI118" s="4423"/>
    </row>
    <row r="119" spans="1:35" ht="15.75">
      <c r="A119" s="4159"/>
      <c r="B119" s="4105"/>
      <c r="C119" s="4157"/>
      <c r="D119" s="4152"/>
      <c r="E119" s="1646"/>
      <c r="F119" s="1646"/>
      <c r="G119" s="4107"/>
      <c r="H119" s="4107"/>
      <c r="I119" s="1572"/>
      <c r="J119" s="1572"/>
      <c r="K119" s="1572"/>
      <c r="L119" s="1572"/>
      <c r="M119" s="1572"/>
      <c r="N119" s="1583"/>
      <c r="P119" s="4159"/>
      <c r="Q119" s="4158"/>
      <c r="R119" s="4109"/>
      <c r="S119" s="4096"/>
      <c r="T119" s="1586"/>
      <c r="U119" s="1586"/>
      <c r="V119" s="4097"/>
      <c r="W119" s="4097"/>
      <c r="X119" s="1575"/>
      <c r="Y119" s="1575"/>
      <c r="Z119" s="1575"/>
      <c r="AA119" s="1575"/>
      <c r="AB119" s="1575"/>
      <c r="AC119" s="1585"/>
      <c r="AE119" s="4422"/>
      <c r="AF119" s="4423"/>
      <c r="AG119" s="4423"/>
      <c r="AH119" s="4423"/>
      <c r="AI119" s="4423"/>
    </row>
    <row r="120" spans="1:35" ht="15.75">
      <c r="A120" s="4159"/>
      <c r="B120" s="1647"/>
      <c r="C120" s="1647"/>
      <c r="D120" s="1647"/>
      <c r="E120" s="1646"/>
      <c r="F120" s="1646"/>
      <c r="G120" s="4152" t="s">
        <v>254</v>
      </c>
      <c r="H120" s="4152"/>
      <c r="I120" s="1572"/>
      <c r="J120" s="1572"/>
      <c r="K120" s="1572"/>
      <c r="L120" s="1572"/>
      <c r="M120" s="1572"/>
      <c r="N120" s="1583"/>
      <c r="P120" s="4159"/>
      <c r="Q120" s="1588"/>
      <c r="R120" s="1588"/>
      <c r="S120" s="1588"/>
      <c r="T120" s="1586"/>
      <c r="U120" s="1586"/>
      <c r="V120" s="4099" t="s">
        <v>254</v>
      </c>
      <c r="W120" s="4099"/>
      <c r="X120" s="1575"/>
      <c r="Y120" s="1575"/>
      <c r="Z120" s="1575"/>
      <c r="AA120" s="1575"/>
      <c r="AB120" s="1575"/>
      <c r="AC120" s="1585"/>
      <c r="AE120" s="4422"/>
      <c r="AF120" s="4423"/>
      <c r="AG120" s="4423"/>
      <c r="AH120" s="4423"/>
      <c r="AI120" s="4423"/>
    </row>
    <row r="121" spans="1:35" ht="15.75">
      <c r="A121" s="4159"/>
      <c r="B121" s="1648" t="s">
        <v>30</v>
      </c>
      <c r="C121" s="1648" t="s">
        <v>248</v>
      </c>
      <c r="D121" s="1648" t="s">
        <v>27</v>
      </c>
      <c r="E121" s="1646"/>
      <c r="F121" s="1646"/>
      <c r="G121" s="1649"/>
      <c r="H121" s="1650"/>
      <c r="I121" s="1572"/>
      <c r="J121" s="1572"/>
      <c r="K121" s="1572"/>
      <c r="L121" s="1572"/>
      <c r="M121" s="1572"/>
      <c r="N121" s="1583"/>
      <c r="P121" s="4159"/>
      <c r="Q121" s="1633" t="s">
        <v>30</v>
      </c>
      <c r="R121" s="1633" t="s">
        <v>248</v>
      </c>
      <c r="S121" s="1633" t="s">
        <v>27</v>
      </c>
      <c r="T121" s="1586"/>
      <c r="U121" s="1586"/>
      <c r="V121" s="1593"/>
      <c r="W121" s="1594"/>
      <c r="X121" s="1575"/>
      <c r="Y121" s="1575"/>
      <c r="Z121" s="1575"/>
      <c r="AA121" s="1575"/>
      <c r="AB121" s="1575"/>
      <c r="AC121" s="1585"/>
      <c r="AE121" s="4422"/>
      <c r="AF121" s="4423"/>
      <c r="AG121" s="4423"/>
      <c r="AH121" s="4423"/>
      <c r="AI121" s="4423"/>
    </row>
    <row r="122" spans="1:35" ht="15.75">
      <c r="A122" s="4159"/>
      <c r="B122" s="1595">
        <v>150</v>
      </c>
      <c r="C122" s="1596" t="s">
        <v>686</v>
      </c>
      <c r="D122" s="1651" t="s">
        <v>672</v>
      </c>
      <c r="E122" s="1646"/>
      <c r="F122" s="1646"/>
      <c r="G122" s="1652">
        <f>(B122/B118)*G118</f>
        <v>750</v>
      </c>
      <c r="H122" s="1653" t="str">
        <f t="shared" ref="H122:H141" si="4">C122</f>
        <v>g</v>
      </c>
      <c r="I122" s="1572"/>
      <c r="J122" s="1572"/>
      <c r="K122" s="1572"/>
      <c r="L122" s="1572"/>
      <c r="M122" s="1572"/>
      <c r="N122" s="1583"/>
      <c r="P122" s="4159"/>
      <c r="Q122" s="1595">
        <v>150</v>
      </c>
      <c r="R122" s="1596" t="s">
        <v>686</v>
      </c>
      <c r="S122" s="1654" t="s">
        <v>672</v>
      </c>
      <c r="T122" s="1586"/>
      <c r="U122" s="1586"/>
      <c r="V122" s="1601">
        <f>(Q122/Q118)*V118</f>
        <v>750</v>
      </c>
      <c r="W122" s="1602" t="str">
        <f t="shared" ref="W122:W141" si="5">R122</f>
        <v>g</v>
      </c>
      <c r="X122" s="1575"/>
      <c r="Y122" s="1575"/>
      <c r="Z122" s="1575"/>
      <c r="AA122" s="1575"/>
      <c r="AB122" s="1575"/>
      <c r="AC122" s="1585"/>
      <c r="AE122" s="4422"/>
      <c r="AF122" s="4423"/>
      <c r="AG122" s="4423"/>
      <c r="AH122" s="4423"/>
      <c r="AI122" s="4423"/>
    </row>
    <row r="123" spans="1:35" ht="15.75">
      <c r="A123" s="4159"/>
      <c r="B123" s="1595">
        <v>80</v>
      </c>
      <c r="C123" s="1596" t="s">
        <v>686</v>
      </c>
      <c r="D123" s="1651" t="s">
        <v>672</v>
      </c>
      <c r="E123" s="1646"/>
      <c r="F123" s="1646"/>
      <c r="G123" s="1652">
        <f>(B123/B118)*G118</f>
        <v>400</v>
      </c>
      <c r="H123" s="1653" t="str">
        <f t="shared" si="4"/>
        <v>g</v>
      </c>
      <c r="I123" s="1572"/>
      <c r="J123" s="1572"/>
      <c r="K123" s="1572"/>
      <c r="L123" s="1572"/>
      <c r="M123" s="1572"/>
      <c r="N123" s="1583"/>
      <c r="P123" s="4159"/>
      <c r="Q123" s="1595">
        <v>80</v>
      </c>
      <c r="R123" s="1596" t="s">
        <v>686</v>
      </c>
      <c r="S123" s="1654" t="s">
        <v>672</v>
      </c>
      <c r="T123" s="1586"/>
      <c r="U123" s="1586"/>
      <c r="V123" s="1601">
        <f>(Q123/Q118)*V118</f>
        <v>400</v>
      </c>
      <c r="W123" s="1602" t="str">
        <f t="shared" si="5"/>
        <v>g</v>
      </c>
      <c r="X123" s="1575"/>
      <c r="Y123" s="1575"/>
      <c r="Z123" s="1575"/>
      <c r="AA123" s="1575"/>
      <c r="AB123" s="1575"/>
      <c r="AC123" s="1585"/>
      <c r="AE123" s="4422"/>
      <c r="AF123" s="4423"/>
      <c r="AG123" s="4423"/>
      <c r="AH123" s="4423"/>
      <c r="AI123" s="4423"/>
    </row>
    <row r="124" spans="1:35" ht="15.75">
      <c r="A124" s="4159"/>
      <c r="B124" s="1595">
        <v>1</v>
      </c>
      <c r="C124" s="1596" t="s">
        <v>263</v>
      </c>
      <c r="D124" s="1651" t="s">
        <v>672</v>
      </c>
      <c r="E124" s="1646"/>
      <c r="F124" s="1646"/>
      <c r="G124" s="1655">
        <f>(B124/B118)*G118</f>
        <v>5</v>
      </c>
      <c r="H124" s="1653" t="str">
        <f t="shared" si="4"/>
        <v>blanc</v>
      </c>
      <c r="I124" s="1572"/>
      <c r="J124" s="1572"/>
      <c r="K124" s="1572"/>
      <c r="L124" s="1572"/>
      <c r="M124" s="1572"/>
      <c r="N124" s="1583"/>
      <c r="P124" s="4159"/>
      <c r="Q124" s="1595">
        <v>1</v>
      </c>
      <c r="R124" s="1596" t="s">
        <v>263</v>
      </c>
      <c r="S124" s="1654" t="s">
        <v>672</v>
      </c>
      <c r="T124" s="1586"/>
      <c r="U124" s="1586"/>
      <c r="V124" s="1601">
        <f>(Q124/Q118)*V118</f>
        <v>5</v>
      </c>
      <c r="W124" s="1602" t="str">
        <f t="shared" si="5"/>
        <v>blanc</v>
      </c>
      <c r="X124" s="1575"/>
      <c r="Y124" s="1575"/>
      <c r="Z124" s="1575"/>
      <c r="AA124" s="1575"/>
      <c r="AB124" s="1575"/>
      <c r="AC124" s="1585"/>
      <c r="AE124" s="4422"/>
      <c r="AF124" s="4423"/>
      <c r="AG124" s="4423"/>
      <c r="AH124" s="4423"/>
      <c r="AI124" s="4423"/>
    </row>
    <row r="125" spans="1:35" ht="18.75">
      <c r="A125" s="4159"/>
      <c r="B125" s="1595">
        <v>2</v>
      </c>
      <c r="C125" s="1596" t="s">
        <v>270</v>
      </c>
      <c r="D125" s="1651" t="s">
        <v>672</v>
      </c>
      <c r="E125" s="1646"/>
      <c r="F125" s="1646"/>
      <c r="G125" s="1656">
        <f>(B125/B118)*G118</f>
        <v>10</v>
      </c>
      <c r="H125" s="1653" t="str">
        <f t="shared" si="4"/>
        <v>pincées</v>
      </c>
      <c r="I125" s="1572"/>
      <c r="J125" s="1572"/>
      <c r="K125" s="1572"/>
      <c r="L125" s="1572"/>
      <c r="M125" s="1572"/>
      <c r="N125" s="1583"/>
      <c r="P125" s="4159"/>
      <c r="Q125" s="1595">
        <v>2</v>
      </c>
      <c r="R125" s="1596" t="s">
        <v>270</v>
      </c>
      <c r="S125" s="1654" t="s">
        <v>672</v>
      </c>
      <c r="T125" s="1586"/>
      <c r="U125" s="1586"/>
      <c r="V125" s="1601">
        <f>(Q125/Q118)*V118</f>
        <v>10</v>
      </c>
      <c r="W125" s="1602" t="str">
        <f t="shared" si="5"/>
        <v>pincées</v>
      </c>
      <c r="X125" s="1575"/>
      <c r="Y125" s="1575"/>
      <c r="Z125" s="1575"/>
      <c r="AA125" s="1575"/>
      <c r="AB125" s="1575"/>
      <c r="AC125" s="1585"/>
      <c r="AE125" s="1605" t="s">
        <v>1254</v>
      </c>
    </row>
    <row r="126" spans="1:35" ht="15.75">
      <c r="A126" s="4159"/>
      <c r="B126" s="1595"/>
      <c r="C126" s="1596"/>
      <c r="D126" s="1651"/>
      <c r="E126" s="1646"/>
      <c r="F126" s="1646"/>
      <c r="G126" s="1656">
        <f>(B126/B118)*G118</f>
        <v>0</v>
      </c>
      <c r="H126" s="1653">
        <f t="shared" si="4"/>
        <v>0</v>
      </c>
      <c r="I126" s="1572"/>
      <c r="J126" s="1572"/>
      <c r="K126" s="1572"/>
      <c r="L126" s="1572"/>
      <c r="M126" s="1572"/>
      <c r="N126" s="1583"/>
      <c r="P126" s="4159"/>
      <c r="Q126" s="1595"/>
      <c r="R126" s="1596"/>
      <c r="S126" s="1654"/>
      <c r="T126" s="1586"/>
      <c r="U126" s="1586"/>
      <c r="V126" s="1607">
        <f>(Q126/Q118)*V118</f>
        <v>0</v>
      </c>
      <c r="W126" s="1602">
        <f t="shared" si="5"/>
        <v>0</v>
      </c>
      <c r="X126" s="1575"/>
      <c r="Y126" s="1575"/>
      <c r="Z126" s="1575"/>
      <c r="AA126" s="1575"/>
      <c r="AB126" s="1575"/>
      <c r="AC126" s="1585"/>
      <c r="AE126" s="1606" t="s">
        <v>1254</v>
      </c>
    </row>
    <row r="127" spans="1:35" ht="15.75">
      <c r="A127" s="4159"/>
      <c r="B127" s="1595"/>
      <c r="C127" s="1596"/>
      <c r="D127" s="1651"/>
      <c r="E127" s="1646"/>
      <c r="F127" s="1646"/>
      <c r="G127" s="1656">
        <f>(B127/B118)*G118</f>
        <v>0</v>
      </c>
      <c r="H127" s="1653">
        <f t="shared" si="4"/>
        <v>0</v>
      </c>
      <c r="I127" s="1572"/>
      <c r="J127" s="1572"/>
      <c r="K127" s="1572"/>
      <c r="L127" s="1572"/>
      <c r="M127" s="1572"/>
      <c r="N127" s="1583"/>
      <c r="P127" s="4159"/>
      <c r="Q127" s="1595"/>
      <c r="R127" s="1596"/>
      <c r="S127" s="1654"/>
      <c r="T127" s="1586"/>
      <c r="U127" s="1586"/>
      <c r="V127" s="1607">
        <f>(Q127/Q118)*V118</f>
        <v>0</v>
      </c>
      <c r="W127" s="1602">
        <f t="shared" si="5"/>
        <v>0</v>
      </c>
      <c r="X127" s="1575"/>
      <c r="Y127" s="1575"/>
      <c r="Z127" s="1575"/>
      <c r="AA127" s="1575"/>
      <c r="AB127" s="1575"/>
      <c r="AC127" s="1585"/>
      <c r="AE127" s="1606" t="s">
        <v>1254</v>
      </c>
    </row>
    <row r="128" spans="1:35" ht="15.75">
      <c r="A128" s="4159"/>
      <c r="B128" s="1595"/>
      <c r="C128" s="1596"/>
      <c r="D128" s="1651"/>
      <c r="E128" s="1646"/>
      <c r="F128" s="1646"/>
      <c r="G128" s="1656">
        <f>(B128/B118)*G118</f>
        <v>0</v>
      </c>
      <c r="H128" s="1653">
        <f t="shared" si="4"/>
        <v>0</v>
      </c>
      <c r="I128" s="1572"/>
      <c r="J128" s="1572"/>
      <c r="K128" s="1572"/>
      <c r="L128" s="1572"/>
      <c r="M128" s="1572"/>
      <c r="N128" s="1583"/>
      <c r="P128" s="4159"/>
      <c r="Q128" s="1595"/>
      <c r="R128" s="1596"/>
      <c r="S128" s="1654"/>
      <c r="T128" s="1586"/>
      <c r="U128" s="1586"/>
      <c r="V128" s="1607">
        <f>(Q128/Q118)*V118</f>
        <v>0</v>
      </c>
      <c r="W128" s="1602">
        <f t="shared" si="5"/>
        <v>0</v>
      </c>
      <c r="X128" s="1575"/>
      <c r="Y128" s="1575"/>
      <c r="Z128" s="1575"/>
      <c r="AA128" s="1575"/>
      <c r="AB128" s="1575"/>
      <c r="AC128" s="1585"/>
      <c r="AE128" s="1606" t="s">
        <v>1254</v>
      </c>
    </row>
    <row r="129" spans="1:35" ht="15.75">
      <c r="A129" s="4159"/>
      <c r="B129" s="1595"/>
      <c r="C129" s="1596"/>
      <c r="D129" s="1651"/>
      <c r="E129" s="1646"/>
      <c r="F129" s="1646"/>
      <c r="G129" s="1656">
        <f>(B129/B118)*G118</f>
        <v>0</v>
      </c>
      <c r="H129" s="1653">
        <f t="shared" si="4"/>
        <v>0</v>
      </c>
      <c r="I129" s="1572"/>
      <c r="J129" s="1572"/>
      <c r="K129" s="1572"/>
      <c r="L129" s="1572"/>
      <c r="M129" s="1572"/>
      <c r="N129" s="1583"/>
      <c r="P129" s="4159"/>
      <c r="Q129" s="1595"/>
      <c r="R129" s="1596"/>
      <c r="S129" s="1654"/>
      <c r="T129" s="1586"/>
      <c r="U129" s="1586"/>
      <c r="V129" s="1607">
        <f>(Q129/Q118)*V118</f>
        <v>0</v>
      </c>
      <c r="W129" s="1602">
        <f t="shared" si="5"/>
        <v>0</v>
      </c>
      <c r="X129" s="1575"/>
      <c r="Y129" s="1575"/>
      <c r="Z129" s="1575"/>
      <c r="AA129" s="1575"/>
      <c r="AB129" s="1575"/>
      <c r="AC129" s="1585"/>
      <c r="AE129" s="1606" t="s">
        <v>1254</v>
      </c>
    </row>
    <row r="130" spans="1:35" ht="15.75">
      <c r="A130" s="4159"/>
      <c r="B130" s="1595"/>
      <c r="C130" s="1596"/>
      <c r="D130" s="1651"/>
      <c r="E130" s="1646"/>
      <c r="F130" s="1646"/>
      <c r="G130" s="1656">
        <f>(B130/B118)*G118</f>
        <v>0</v>
      </c>
      <c r="H130" s="1653">
        <f t="shared" si="4"/>
        <v>0</v>
      </c>
      <c r="I130" s="1572"/>
      <c r="J130" s="1572"/>
      <c r="K130" s="1572"/>
      <c r="L130" s="1572"/>
      <c r="M130" s="1572"/>
      <c r="N130" s="1583"/>
      <c r="P130" s="4159"/>
      <c r="Q130" s="1595"/>
      <c r="R130" s="1596"/>
      <c r="S130" s="1654"/>
      <c r="T130" s="1586"/>
      <c r="U130" s="1586"/>
      <c r="V130" s="1607">
        <f>(Q130/Q118)*V118</f>
        <v>0</v>
      </c>
      <c r="W130" s="1602">
        <f t="shared" si="5"/>
        <v>0</v>
      </c>
      <c r="X130" s="1575"/>
      <c r="Y130" s="1575"/>
      <c r="Z130" s="1575"/>
      <c r="AA130" s="1575"/>
      <c r="AB130" s="1575"/>
      <c r="AC130" s="1585"/>
      <c r="AE130" s="1606" t="s">
        <v>1254</v>
      </c>
    </row>
    <row r="131" spans="1:35" ht="15.75">
      <c r="A131" s="4159"/>
      <c r="B131" s="1595"/>
      <c r="C131" s="1596"/>
      <c r="D131" s="1651"/>
      <c r="E131" s="1646"/>
      <c r="F131" s="1646"/>
      <c r="G131" s="1656">
        <f>(B131/B118)*G118</f>
        <v>0</v>
      </c>
      <c r="H131" s="1653">
        <f t="shared" si="4"/>
        <v>0</v>
      </c>
      <c r="I131" s="1572"/>
      <c r="J131" s="1572"/>
      <c r="K131" s="1572"/>
      <c r="L131" s="1572"/>
      <c r="M131" s="1572"/>
      <c r="N131" s="1583"/>
      <c r="P131" s="4159"/>
      <c r="Q131" s="1595"/>
      <c r="R131" s="1596"/>
      <c r="S131" s="1654"/>
      <c r="T131" s="1586"/>
      <c r="U131" s="1586"/>
      <c r="V131" s="1607">
        <f>(Q131/Q118)*V118</f>
        <v>0</v>
      </c>
      <c r="W131" s="1602">
        <f t="shared" si="5"/>
        <v>0</v>
      </c>
      <c r="X131" s="1575"/>
      <c r="Y131" s="1575"/>
      <c r="Z131" s="1575"/>
      <c r="AA131" s="1575"/>
      <c r="AB131" s="1575"/>
      <c r="AC131" s="1585"/>
      <c r="AE131" s="1606" t="s">
        <v>1254</v>
      </c>
    </row>
    <row r="132" spans="1:35" ht="15.75">
      <c r="A132" s="4159"/>
      <c r="B132" s="1595"/>
      <c r="C132" s="1596"/>
      <c r="D132" s="1651"/>
      <c r="E132" s="1646"/>
      <c r="F132" s="1646"/>
      <c r="G132" s="1656">
        <f>(B132/B118)*G118</f>
        <v>0</v>
      </c>
      <c r="H132" s="1653">
        <f t="shared" si="4"/>
        <v>0</v>
      </c>
      <c r="I132" s="1572"/>
      <c r="J132" s="1572"/>
      <c r="K132" s="1572"/>
      <c r="L132" s="1572"/>
      <c r="M132" s="1572"/>
      <c r="N132" s="1583"/>
      <c r="P132" s="4159"/>
      <c r="Q132" s="1595"/>
      <c r="R132" s="1596"/>
      <c r="S132" s="1654"/>
      <c r="T132" s="1586"/>
      <c r="U132" s="1586"/>
      <c r="V132" s="1607">
        <f>(Q132/Q118)*V118</f>
        <v>0</v>
      </c>
      <c r="W132" s="1602">
        <f t="shared" si="5"/>
        <v>0</v>
      </c>
      <c r="X132" s="1575"/>
      <c r="Y132" s="1575"/>
      <c r="Z132" s="1575"/>
      <c r="AA132" s="1575"/>
      <c r="AB132" s="1575"/>
      <c r="AC132" s="1585"/>
      <c r="AE132" s="1606" t="s">
        <v>1254</v>
      </c>
    </row>
    <row r="133" spans="1:35" ht="15.75">
      <c r="A133" s="4159"/>
      <c r="B133" s="1595"/>
      <c r="C133" s="1596"/>
      <c r="D133" s="1651"/>
      <c r="E133" s="1646"/>
      <c r="F133" s="1646"/>
      <c r="G133" s="1656">
        <f>(B133/B118)*G118</f>
        <v>0</v>
      </c>
      <c r="H133" s="1653">
        <f t="shared" si="4"/>
        <v>0</v>
      </c>
      <c r="I133" s="1572"/>
      <c r="J133" s="1572"/>
      <c r="K133" s="1572"/>
      <c r="L133" s="1572"/>
      <c r="M133" s="1572"/>
      <c r="N133" s="1583"/>
      <c r="P133" s="4159"/>
      <c r="Q133" s="1595"/>
      <c r="R133" s="1596"/>
      <c r="S133" s="1654"/>
      <c r="T133" s="1586"/>
      <c r="U133" s="1586"/>
      <c r="V133" s="1607">
        <f>(Q133/Q118)*V118</f>
        <v>0</v>
      </c>
      <c r="W133" s="1602">
        <f t="shared" si="5"/>
        <v>0</v>
      </c>
      <c r="X133" s="1575"/>
      <c r="Y133" s="1575"/>
      <c r="Z133" s="1575"/>
      <c r="AA133" s="1575"/>
      <c r="AB133" s="1575"/>
      <c r="AC133" s="1585"/>
      <c r="AE133" s="1606" t="s">
        <v>1254</v>
      </c>
    </row>
    <row r="134" spans="1:35" ht="15.75">
      <c r="A134" s="4159"/>
      <c r="B134" s="1595"/>
      <c r="C134" s="1596"/>
      <c r="D134" s="1651"/>
      <c r="E134" s="1646"/>
      <c r="F134" s="1646"/>
      <c r="G134" s="1656">
        <f>(B134/B118)*G118</f>
        <v>0</v>
      </c>
      <c r="H134" s="1653">
        <f t="shared" si="4"/>
        <v>0</v>
      </c>
      <c r="I134" s="1572"/>
      <c r="J134" s="1572"/>
      <c r="K134" s="1572"/>
      <c r="L134" s="1572"/>
      <c r="M134" s="1572"/>
      <c r="N134" s="1583"/>
      <c r="P134" s="4159"/>
      <c r="Q134" s="1595"/>
      <c r="R134" s="1596"/>
      <c r="S134" s="1654"/>
      <c r="T134" s="1586"/>
      <c r="U134" s="1586"/>
      <c r="V134" s="1607">
        <f>(Q134/Q118)*V118</f>
        <v>0</v>
      </c>
      <c r="W134" s="1602">
        <f t="shared" si="5"/>
        <v>0</v>
      </c>
      <c r="X134" s="1575"/>
      <c r="Y134" s="1575"/>
      <c r="Z134" s="1575"/>
      <c r="AA134" s="1575"/>
      <c r="AB134" s="1575"/>
      <c r="AC134" s="1585"/>
      <c r="AE134" s="1606" t="s">
        <v>1254</v>
      </c>
    </row>
    <row r="135" spans="1:35" ht="15.75">
      <c r="A135" s="4159"/>
      <c r="B135" s="1595"/>
      <c r="C135" s="1596"/>
      <c r="D135" s="1651"/>
      <c r="E135" s="1646"/>
      <c r="F135" s="1646"/>
      <c r="G135" s="1656">
        <f>(B135/B118)*G118</f>
        <v>0</v>
      </c>
      <c r="H135" s="1653">
        <f t="shared" si="4"/>
        <v>0</v>
      </c>
      <c r="I135" s="1572"/>
      <c r="J135" s="1572"/>
      <c r="K135" s="1572"/>
      <c r="L135" s="1572"/>
      <c r="M135" s="1572"/>
      <c r="N135" s="1583"/>
      <c r="P135" s="4159"/>
      <c r="Q135" s="1595"/>
      <c r="R135" s="1596"/>
      <c r="S135" s="1654"/>
      <c r="T135" s="1586"/>
      <c r="U135" s="1586"/>
      <c r="V135" s="1607">
        <f>(Q135/Q118)*V118</f>
        <v>0</v>
      </c>
      <c r="W135" s="1602">
        <f t="shared" si="5"/>
        <v>0</v>
      </c>
      <c r="X135" s="1575"/>
      <c r="Y135" s="1575"/>
      <c r="Z135" s="1575"/>
      <c r="AA135" s="1575"/>
      <c r="AB135" s="1575"/>
      <c r="AC135" s="1585"/>
      <c r="AE135" s="1606" t="s">
        <v>1254</v>
      </c>
    </row>
    <row r="136" spans="1:35" ht="15.75">
      <c r="A136" s="4159"/>
      <c r="B136" s="1595"/>
      <c r="C136" s="1596"/>
      <c r="D136" s="1651"/>
      <c r="E136" s="1646"/>
      <c r="F136" s="1646"/>
      <c r="G136" s="1656">
        <f>(B136/B118)*G118</f>
        <v>0</v>
      </c>
      <c r="H136" s="1653">
        <f t="shared" si="4"/>
        <v>0</v>
      </c>
      <c r="I136" s="1572"/>
      <c r="J136" s="1572"/>
      <c r="K136" s="1572"/>
      <c r="L136" s="1572"/>
      <c r="M136" s="1572"/>
      <c r="N136" s="1583"/>
      <c r="P136" s="4159"/>
      <c r="Q136" s="1595"/>
      <c r="R136" s="1596"/>
      <c r="S136" s="1654"/>
      <c r="T136" s="1586"/>
      <c r="U136" s="1586"/>
      <c r="V136" s="1607">
        <f>(Q136/Q118)*V118</f>
        <v>0</v>
      </c>
      <c r="W136" s="1602">
        <f t="shared" si="5"/>
        <v>0</v>
      </c>
      <c r="X136" s="1575"/>
      <c r="Y136" s="1575"/>
      <c r="Z136" s="1575"/>
      <c r="AA136" s="1575"/>
      <c r="AB136" s="1575"/>
      <c r="AC136" s="1585"/>
      <c r="AE136" s="1606" t="s">
        <v>1254</v>
      </c>
    </row>
    <row r="137" spans="1:35" ht="15.75">
      <c r="A137" s="4159"/>
      <c r="B137" s="1595"/>
      <c r="C137" s="1596"/>
      <c r="D137" s="1651"/>
      <c r="E137" s="1646"/>
      <c r="F137" s="1646"/>
      <c r="G137" s="1656">
        <f>(B137/B118)*G118</f>
        <v>0</v>
      </c>
      <c r="H137" s="1653">
        <f t="shared" si="4"/>
        <v>0</v>
      </c>
      <c r="I137" s="1572"/>
      <c r="J137" s="1572"/>
      <c r="K137" s="1572"/>
      <c r="L137" s="1572"/>
      <c r="M137" s="1572"/>
      <c r="N137" s="1583"/>
      <c r="P137" s="4159"/>
      <c r="Q137" s="1595"/>
      <c r="R137" s="1596"/>
      <c r="S137" s="1654"/>
      <c r="T137" s="1586"/>
      <c r="U137" s="1586"/>
      <c r="V137" s="1607">
        <f>(Q137/Q118)*V118</f>
        <v>0</v>
      </c>
      <c r="W137" s="1602">
        <f t="shared" si="5"/>
        <v>0</v>
      </c>
      <c r="X137" s="1575"/>
      <c r="Y137" s="1575"/>
      <c r="Z137" s="1575"/>
      <c r="AA137" s="1575"/>
      <c r="AB137" s="1575"/>
      <c r="AC137" s="1585"/>
      <c r="AE137" s="1606" t="s">
        <v>1254</v>
      </c>
    </row>
    <row r="138" spans="1:35" ht="15.75">
      <c r="A138" s="4159"/>
      <c r="B138" s="1595"/>
      <c r="C138" s="1596"/>
      <c r="D138" s="1651"/>
      <c r="E138" s="1646"/>
      <c r="F138" s="1646"/>
      <c r="G138" s="1656">
        <f>(B138/B118)*G118</f>
        <v>0</v>
      </c>
      <c r="H138" s="1653">
        <f t="shared" si="4"/>
        <v>0</v>
      </c>
      <c r="I138" s="1572"/>
      <c r="J138" s="1572"/>
      <c r="K138" s="1572"/>
      <c r="L138" s="1572"/>
      <c r="M138" s="1572"/>
      <c r="N138" s="1583"/>
      <c r="P138" s="4159"/>
      <c r="Q138" s="1595"/>
      <c r="R138" s="1596"/>
      <c r="S138" s="1654"/>
      <c r="T138" s="1586"/>
      <c r="U138" s="1586"/>
      <c r="V138" s="1607">
        <f>(Q138/Q118)*V118</f>
        <v>0</v>
      </c>
      <c r="W138" s="1602">
        <f t="shared" si="5"/>
        <v>0</v>
      </c>
      <c r="X138" s="1575"/>
      <c r="Y138" s="1575"/>
      <c r="Z138" s="1575"/>
      <c r="AA138" s="1575"/>
      <c r="AB138" s="1575"/>
      <c r="AC138" s="1585"/>
      <c r="AE138" s="1606" t="s">
        <v>1254</v>
      </c>
    </row>
    <row r="139" spans="1:35" ht="15.75">
      <c r="A139" s="4159"/>
      <c r="B139" s="1595"/>
      <c r="C139" s="1596"/>
      <c r="D139" s="1651"/>
      <c r="E139" s="1646"/>
      <c r="F139" s="1646"/>
      <c r="G139" s="1656">
        <f>(B139/B118)*G118</f>
        <v>0</v>
      </c>
      <c r="H139" s="1653">
        <f t="shared" si="4"/>
        <v>0</v>
      </c>
      <c r="I139" s="1572"/>
      <c r="J139" s="1572"/>
      <c r="K139" s="1572"/>
      <c r="L139" s="1572"/>
      <c r="M139" s="1572"/>
      <c r="N139" s="1583"/>
      <c r="P139" s="4159"/>
      <c r="Q139" s="1595"/>
      <c r="R139" s="1596"/>
      <c r="S139" s="1654"/>
      <c r="T139" s="1586"/>
      <c r="U139" s="1586"/>
      <c r="V139" s="1607">
        <f>(Q139/Q118)*V118</f>
        <v>0</v>
      </c>
      <c r="W139" s="1602">
        <f t="shared" si="5"/>
        <v>0</v>
      </c>
      <c r="X139" s="1575"/>
      <c r="Y139" s="1575"/>
      <c r="Z139" s="1575"/>
      <c r="AA139" s="1575"/>
      <c r="AB139" s="1575"/>
      <c r="AC139" s="1585"/>
      <c r="AE139" s="1606" t="s">
        <v>1254</v>
      </c>
    </row>
    <row r="140" spans="1:35" ht="15.75">
      <c r="A140" s="4159"/>
      <c r="B140" s="1595"/>
      <c r="C140" s="1596"/>
      <c r="D140" s="1651"/>
      <c r="E140" s="1646"/>
      <c r="F140" s="1646"/>
      <c r="G140" s="1656">
        <f>(B140/B118)*G118</f>
        <v>0</v>
      </c>
      <c r="H140" s="1653">
        <f t="shared" si="4"/>
        <v>0</v>
      </c>
      <c r="I140" s="1572"/>
      <c r="J140" s="1572"/>
      <c r="K140" s="1572"/>
      <c r="L140" s="1572"/>
      <c r="M140" s="1572"/>
      <c r="N140" s="1583"/>
      <c r="P140" s="4159"/>
      <c r="Q140" s="1595"/>
      <c r="R140" s="1596"/>
      <c r="S140" s="1654"/>
      <c r="T140" s="1586"/>
      <c r="U140" s="1586"/>
      <c r="V140" s="1607">
        <f>(Q140/Q118)*V118</f>
        <v>0</v>
      </c>
      <c r="W140" s="1602">
        <f t="shared" si="5"/>
        <v>0</v>
      </c>
      <c r="X140" s="1575"/>
      <c r="Y140" s="1575"/>
      <c r="Z140" s="1575"/>
      <c r="AA140" s="1575"/>
      <c r="AB140" s="1575"/>
      <c r="AC140" s="1585"/>
      <c r="AE140" s="1606" t="s">
        <v>1254</v>
      </c>
    </row>
    <row r="141" spans="1:35" ht="15.75">
      <c r="A141" s="4159"/>
      <c r="B141" s="1595"/>
      <c r="C141" s="1596"/>
      <c r="D141" s="1651"/>
      <c r="E141" s="1646"/>
      <c r="F141" s="1646"/>
      <c r="G141" s="1656">
        <f>(B141/B118)*G118</f>
        <v>0</v>
      </c>
      <c r="H141" s="1653">
        <f t="shared" si="4"/>
        <v>0</v>
      </c>
      <c r="I141" s="1572"/>
      <c r="J141" s="1572"/>
      <c r="K141" s="1572"/>
      <c r="L141" s="1572"/>
      <c r="M141" s="1572"/>
      <c r="N141" s="1583"/>
      <c r="P141" s="4159"/>
      <c r="Q141" s="1595"/>
      <c r="R141" s="1596"/>
      <c r="S141" s="1654"/>
      <c r="T141" s="1586"/>
      <c r="U141" s="1586"/>
      <c r="V141" s="1607">
        <f>(Q141/Q118)*V118</f>
        <v>0</v>
      </c>
      <c r="W141" s="1602">
        <f t="shared" si="5"/>
        <v>0</v>
      </c>
      <c r="X141" s="1575"/>
      <c r="Y141" s="1575"/>
      <c r="Z141" s="1575"/>
      <c r="AA141" s="1575"/>
      <c r="AB141" s="1575"/>
      <c r="AC141" s="1585"/>
      <c r="AE141" s="1606" t="s">
        <v>1254</v>
      </c>
    </row>
    <row r="142" spans="1:35" ht="15.75">
      <c r="A142" s="4159"/>
      <c r="B142" s="4153" t="s">
        <v>1565</v>
      </c>
      <c r="C142" s="4153"/>
      <c r="D142" s="4153"/>
      <c r="E142" s="4153"/>
      <c r="F142" s="4153"/>
      <c r="G142" s="4153"/>
      <c r="H142" s="4153"/>
      <c r="I142" s="4153"/>
      <c r="J142" s="4153"/>
      <c r="K142" s="4153"/>
      <c r="L142" s="4153"/>
      <c r="M142" s="4153"/>
      <c r="N142" s="4154"/>
      <c r="P142" s="4159"/>
      <c r="Q142" s="4155" t="s">
        <v>1565</v>
      </c>
      <c r="R142" s="4155"/>
      <c r="S142" s="4155"/>
      <c r="T142" s="4155"/>
      <c r="U142" s="4155"/>
      <c r="V142" s="4155"/>
      <c r="W142" s="4155"/>
      <c r="X142" s="4155"/>
      <c r="Y142" s="4155"/>
      <c r="Z142" s="4155"/>
      <c r="AA142" s="4155"/>
      <c r="AB142" s="4155"/>
      <c r="AC142" s="4156"/>
      <c r="AE142" s="4424" t="s">
        <v>245</v>
      </c>
      <c r="AF142" s="4425" t="s">
        <v>744</v>
      </c>
      <c r="AG142" s="4425"/>
      <c r="AH142" s="4425"/>
      <c r="AI142" s="4425"/>
    </row>
    <row r="143" spans="1:35" ht="18.75">
      <c r="A143" s="4159"/>
      <c r="B143" s="1657" t="s">
        <v>15</v>
      </c>
      <c r="C143" s="1609" t="s">
        <v>272</v>
      </c>
      <c r="D143" s="4102"/>
      <c r="E143" s="4103"/>
      <c r="F143" s="4103"/>
      <c r="G143" s="4103"/>
      <c r="H143" s="4103"/>
      <c r="I143" s="4103"/>
      <c r="J143" s="4103"/>
      <c r="K143" s="4103"/>
      <c r="L143" s="4103"/>
      <c r="M143" s="4103"/>
      <c r="N143" s="4104"/>
      <c r="P143" s="4159"/>
      <c r="Q143" s="1610" t="s">
        <v>15</v>
      </c>
      <c r="R143" s="1609" t="s">
        <v>272</v>
      </c>
      <c r="S143" s="4102"/>
      <c r="T143" s="4103"/>
      <c r="U143" s="4103"/>
      <c r="V143" s="4103"/>
      <c r="W143" s="4103"/>
      <c r="X143" s="4103"/>
      <c r="Y143" s="4103"/>
      <c r="Z143" s="4103"/>
      <c r="AA143" s="4103"/>
      <c r="AB143" s="4103"/>
      <c r="AC143" s="4104"/>
      <c r="AE143" s="4424"/>
      <c r="AF143" s="4425"/>
      <c r="AG143" s="4425"/>
      <c r="AH143" s="4425"/>
      <c r="AI143" s="4425"/>
    </row>
    <row r="144" spans="1:35" ht="15" customHeight="1">
      <c r="A144" s="4159"/>
      <c r="B144" s="4168" t="s">
        <v>503</v>
      </c>
      <c r="C144" s="4168"/>
      <c r="D144" s="4168"/>
      <c r="E144" s="4168"/>
      <c r="F144" s="4168"/>
      <c r="G144" s="4168"/>
      <c r="H144" s="4168"/>
      <c r="I144" s="4168"/>
      <c r="J144" s="4168"/>
      <c r="K144" s="4168"/>
      <c r="L144" s="4168"/>
      <c r="M144" s="4168"/>
      <c r="N144" s="4169"/>
      <c r="P144" s="4159"/>
      <c r="Q144" s="4170" t="s">
        <v>503</v>
      </c>
      <c r="R144" s="4170"/>
      <c r="S144" s="4170"/>
      <c r="T144" s="4170"/>
      <c r="U144" s="4170"/>
      <c r="V144" s="4170"/>
      <c r="W144" s="4170"/>
      <c r="X144" s="4170"/>
      <c r="Y144" s="4170"/>
      <c r="Z144" s="4170"/>
      <c r="AA144" s="4170"/>
      <c r="AB144" s="4170"/>
      <c r="AC144" s="4171"/>
      <c r="AE144" s="4424"/>
      <c r="AF144" s="4425"/>
      <c r="AG144" s="4425"/>
      <c r="AH144" s="4425"/>
      <c r="AI144" s="4425"/>
    </row>
    <row r="145" spans="1:31" ht="15" customHeight="1">
      <c r="A145" s="4159"/>
      <c r="B145" s="4168"/>
      <c r="C145" s="4168"/>
      <c r="D145" s="4168"/>
      <c r="E145" s="4168"/>
      <c r="F145" s="4168"/>
      <c r="G145" s="4168"/>
      <c r="H145" s="4168"/>
      <c r="I145" s="4168"/>
      <c r="J145" s="4168"/>
      <c r="K145" s="4168"/>
      <c r="L145" s="4168"/>
      <c r="M145" s="4168"/>
      <c r="N145" s="4169"/>
      <c r="P145" s="4159"/>
      <c r="Q145" s="4170"/>
      <c r="R145" s="4170"/>
      <c r="S145" s="4170"/>
      <c r="T145" s="4170"/>
      <c r="U145" s="4170"/>
      <c r="V145" s="4170"/>
      <c r="W145" s="4170"/>
      <c r="X145" s="4170"/>
      <c r="Y145" s="4170"/>
      <c r="Z145" s="4170"/>
      <c r="AA145" s="4170"/>
      <c r="AB145" s="4170"/>
      <c r="AC145" s="4171"/>
      <c r="AE145" s="1606" t="s">
        <v>1254</v>
      </c>
    </row>
    <row r="146" spans="1:31" ht="18.75">
      <c r="A146" s="4159"/>
      <c r="B146" s="4125" t="s">
        <v>735</v>
      </c>
      <c r="C146" s="4125"/>
      <c r="D146" s="4125"/>
      <c r="E146" s="4125"/>
      <c r="F146" s="4125"/>
      <c r="G146" s="4125"/>
      <c r="H146" s="4125"/>
      <c r="I146" s="4125"/>
      <c r="J146" s="4125"/>
      <c r="K146" s="4125"/>
      <c r="L146" s="4125"/>
      <c r="M146" s="4125"/>
      <c r="N146" s="4126"/>
      <c r="P146" s="4159"/>
      <c r="Q146" s="4127" t="s">
        <v>735</v>
      </c>
      <c r="R146" s="4127"/>
      <c r="S146" s="4127"/>
      <c r="T146" s="4127"/>
      <c r="U146" s="4127"/>
      <c r="V146" s="4127"/>
      <c r="W146" s="4127"/>
      <c r="X146" s="4127"/>
      <c r="Y146" s="4127"/>
      <c r="Z146" s="4127"/>
      <c r="AA146" s="4127"/>
      <c r="AB146" s="4127"/>
      <c r="AC146" s="4128"/>
      <c r="AE146" s="1606" t="s">
        <v>1254</v>
      </c>
    </row>
    <row r="147" spans="1:31" ht="15.75">
      <c r="A147" s="4159"/>
      <c r="B147" s="77"/>
      <c r="C147" s="77"/>
      <c r="D147" s="1652">
        <v>10</v>
      </c>
      <c r="E147" s="1611"/>
      <c r="F147" s="1656">
        <v>2.5</v>
      </c>
      <c r="G147" s="1612"/>
      <c r="H147" s="1658">
        <v>0.25</v>
      </c>
      <c r="I147" s="1613"/>
      <c r="J147" s="1613"/>
      <c r="K147" s="1613"/>
      <c r="L147" s="1613"/>
      <c r="M147" s="1613"/>
      <c r="N147" s="1614"/>
      <c r="P147" s="4159"/>
      <c r="Q147" s="77"/>
      <c r="R147" s="77"/>
      <c r="S147" s="1601">
        <v>10</v>
      </c>
      <c r="T147" s="1611"/>
      <c r="U147" s="1607">
        <v>2.5</v>
      </c>
      <c r="V147" s="1612"/>
      <c r="W147" s="1615">
        <v>0.25</v>
      </c>
      <c r="X147" s="1613"/>
      <c r="Y147" s="1613"/>
      <c r="Z147" s="1613"/>
      <c r="AA147" s="1613"/>
      <c r="AB147" s="1613"/>
      <c r="AC147" s="1614"/>
      <c r="AE147" s="1606" t="s">
        <v>1254</v>
      </c>
    </row>
    <row r="148" spans="1:31" ht="15.75">
      <c r="A148" s="4159"/>
      <c r="B148" s="77"/>
      <c r="C148" s="77"/>
      <c r="D148" s="1595">
        <v>150</v>
      </c>
      <c r="E148" s="1613"/>
      <c r="F148" s="1616">
        <v>2.5</v>
      </c>
      <c r="G148" s="1613"/>
      <c r="H148" s="1617">
        <v>0.25</v>
      </c>
      <c r="I148" s="1613"/>
      <c r="J148" s="1613"/>
      <c r="K148" s="1613"/>
      <c r="L148" s="1613"/>
      <c r="M148" s="1613"/>
      <c r="N148" s="1614"/>
      <c r="P148" s="4159"/>
      <c r="Q148" s="77"/>
      <c r="R148" s="77"/>
      <c r="S148" s="1595">
        <v>150</v>
      </c>
      <c r="T148" s="1613"/>
      <c r="U148" s="1616">
        <v>2.5</v>
      </c>
      <c r="V148" s="1613"/>
      <c r="W148" s="1617">
        <v>0.25</v>
      </c>
      <c r="X148" s="1613"/>
      <c r="Y148" s="1613"/>
      <c r="Z148" s="1613"/>
      <c r="AA148" s="1613"/>
      <c r="AB148" s="1613"/>
      <c r="AC148" s="1614"/>
      <c r="AE148" s="1606" t="s">
        <v>1254</v>
      </c>
    </row>
    <row r="149" spans="1:31" ht="15" customHeight="1">
      <c r="A149" s="4159"/>
      <c r="B149" s="4165" t="s">
        <v>27</v>
      </c>
      <c r="C149" s="4166" t="s">
        <v>242</v>
      </c>
      <c r="D149" s="4166"/>
      <c r="E149" s="4166"/>
      <c r="F149" s="4166"/>
      <c r="G149" s="4166"/>
      <c r="H149" s="4166"/>
      <c r="I149" s="4167" t="s">
        <v>12</v>
      </c>
      <c r="J149" s="4166" t="s">
        <v>14</v>
      </c>
      <c r="K149" s="4166"/>
      <c r="L149" s="4166"/>
      <c r="M149" s="4166"/>
      <c r="N149" s="4166"/>
      <c r="P149" s="4159"/>
      <c r="Q149" s="4121" t="s">
        <v>27</v>
      </c>
      <c r="R149" s="4116" t="s">
        <v>242</v>
      </c>
      <c r="S149" s="4116"/>
      <c r="T149" s="4116"/>
      <c r="U149" s="4116"/>
      <c r="V149" s="4116"/>
      <c r="W149" s="4116"/>
      <c r="X149" s="4115" t="s">
        <v>12</v>
      </c>
      <c r="Y149" s="4116" t="s">
        <v>14</v>
      </c>
      <c r="Z149" s="4116"/>
      <c r="AA149" s="4116"/>
      <c r="AB149" s="4116"/>
      <c r="AC149" s="4117"/>
      <c r="AE149" s="1606" t="s">
        <v>1254</v>
      </c>
    </row>
    <row r="150" spans="1:31" ht="15" customHeight="1">
      <c r="A150" s="4159"/>
      <c r="B150" s="4165"/>
      <c r="C150" s="4166"/>
      <c r="D150" s="4166"/>
      <c r="E150" s="4166"/>
      <c r="F150" s="4166"/>
      <c r="G150" s="4166"/>
      <c r="H150" s="4166"/>
      <c r="I150" s="4167"/>
      <c r="J150" s="4166"/>
      <c r="K150" s="4166"/>
      <c r="L150" s="4166"/>
      <c r="M150" s="4166"/>
      <c r="N150" s="4166"/>
      <c r="P150" s="4159"/>
      <c r="Q150" s="4121"/>
      <c r="R150" s="4116"/>
      <c r="S150" s="4116"/>
      <c r="T150" s="4116"/>
      <c r="U150" s="4116"/>
      <c r="V150" s="4116"/>
      <c r="W150" s="4116"/>
      <c r="X150" s="4115"/>
      <c r="Y150" s="4116"/>
      <c r="Z150" s="4116"/>
      <c r="AA150" s="4116"/>
      <c r="AB150" s="4116"/>
      <c r="AC150" s="4117"/>
      <c r="AE150" s="1606" t="s">
        <v>1254</v>
      </c>
    </row>
    <row r="151" spans="1:31" ht="15" customHeight="1">
      <c r="A151" s="4159"/>
      <c r="B151" s="4165" t="s">
        <v>30</v>
      </c>
      <c r="C151" s="4166" t="s">
        <v>724</v>
      </c>
      <c r="D151" s="4166"/>
      <c r="E151" s="4166"/>
      <c r="F151" s="4166"/>
      <c r="G151" s="4166"/>
      <c r="H151" s="4166"/>
      <c r="I151" s="4167" t="s">
        <v>13</v>
      </c>
      <c r="J151" s="4166" t="s">
        <v>421</v>
      </c>
      <c r="K151" s="4166"/>
      <c r="L151" s="4166"/>
      <c r="M151" s="4166"/>
      <c r="N151" s="4166"/>
      <c r="P151" s="4159"/>
      <c r="Q151" s="4121" t="s">
        <v>30</v>
      </c>
      <c r="R151" s="4116" t="s">
        <v>724</v>
      </c>
      <c r="S151" s="4116"/>
      <c r="T151" s="4116"/>
      <c r="U151" s="4116"/>
      <c r="V151" s="4116"/>
      <c r="W151" s="4116"/>
      <c r="X151" s="4115" t="s">
        <v>13</v>
      </c>
      <c r="Y151" s="4116" t="s">
        <v>421</v>
      </c>
      <c r="Z151" s="4116"/>
      <c r="AA151" s="4116"/>
      <c r="AB151" s="4116"/>
      <c r="AC151" s="4117"/>
      <c r="AE151" s="1606" t="s">
        <v>1254</v>
      </c>
    </row>
    <row r="152" spans="1:31" ht="15" customHeight="1">
      <c r="A152" s="4159"/>
      <c r="B152" s="4165"/>
      <c r="C152" s="4166"/>
      <c r="D152" s="4166"/>
      <c r="E152" s="4166"/>
      <c r="F152" s="4166"/>
      <c r="G152" s="4166"/>
      <c r="H152" s="4166"/>
      <c r="I152" s="4167"/>
      <c r="J152" s="4166"/>
      <c r="K152" s="4166"/>
      <c r="L152" s="4166"/>
      <c r="M152" s="4166"/>
      <c r="N152" s="4166"/>
      <c r="P152" s="4159"/>
      <c r="Q152" s="4121"/>
      <c r="R152" s="4116"/>
      <c r="S152" s="4116"/>
      <c r="T152" s="4116"/>
      <c r="U152" s="4116"/>
      <c r="V152" s="4116"/>
      <c r="W152" s="4116"/>
      <c r="X152" s="4115"/>
      <c r="Y152" s="4116"/>
      <c r="Z152" s="4116"/>
      <c r="AA152" s="4116"/>
      <c r="AB152" s="4116"/>
      <c r="AC152" s="4117"/>
      <c r="AE152" s="1606" t="s">
        <v>1254</v>
      </c>
    </row>
    <row r="153" spans="1:31" ht="15" customHeight="1">
      <c r="A153" s="4159"/>
      <c r="B153" s="4165" t="s">
        <v>248</v>
      </c>
      <c r="C153" s="4166" t="s">
        <v>249</v>
      </c>
      <c r="D153" s="4166"/>
      <c r="E153" s="4166"/>
      <c r="F153" s="4166"/>
      <c r="G153" s="4166"/>
      <c r="H153" s="4166"/>
      <c r="I153" s="4167" t="s">
        <v>15</v>
      </c>
      <c r="J153" s="4166" t="s">
        <v>250</v>
      </c>
      <c r="K153" s="4166"/>
      <c r="L153" s="4166"/>
      <c r="M153" s="4166"/>
      <c r="N153" s="4166"/>
      <c r="P153" s="4159"/>
      <c r="Q153" s="4121" t="s">
        <v>248</v>
      </c>
      <c r="R153" s="4116" t="s">
        <v>249</v>
      </c>
      <c r="S153" s="4116"/>
      <c r="T153" s="4116"/>
      <c r="U153" s="4116"/>
      <c r="V153" s="4116"/>
      <c r="W153" s="4116"/>
      <c r="X153" s="4115" t="s">
        <v>15</v>
      </c>
      <c r="Y153" s="4116" t="s">
        <v>250</v>
      </c>
      <c r="Z153" s="4116"/>
      <c r="AA153" s="4116"/>
      <c r="AB153" s="4116"/>
      <c r="AC153" s="4117"/>
      <c r="AE153" s="1606" t="s">
        <v>1254</v>
      </c>
    </row>
    <row r="154" spans="1:31" ht="15" customHeight="1">
      <c r="A154" s="4159"/>
      <c r="B154" s="4165"/>
      <c r="C154" s="4166"/>
      <c r="D154" s="4166"/>
      <c r="E154" s="4166"/>
      <c r="F154" s="4166"/>
      <c r="G154" s="4166"/>
      <c r="H154" s="4166"/>
      <c r="I154" s="4167"/>
      <c r="J154" s="4166"/>
      <c r="K154" s="4166"/>
      <c r="L154" s="4166"/>
      <c r="M154" s="4166"/>
      <c r="N154" s="4166"/>
      <c r="P154" s="4159"/>
      <c r="Q154" s="4121"/>
      <c r="R154" s="4116"/>
      <c r="S154" s="4116"/>
      <c r="T154" s="4116"/>
      <c r="U154" s="4116"/>
      <c r="V154" s="4116"/>
      <c r="W154" s="4116"/>
      <c r="X154" s="4115"/>
      <c r="Y154" s="4116"/>
      <c r="Z154" s="4116"/>
      <c r="AA154" s="4116"/>
      <c r="AB154" s="4116"/>
      <c r="AC154" s="4117"/>
      <c r="AE154" s="1606" t="s">
        <v>1254</v>
      </c>
    </row>
    <row r="155" spans="1:31" ht="15.75">
      <c r="A155" s="4159"/>
      <c r="B155" s="1618" t="s">
        <v>253</v>
      </c>
      <c r="C155" s="1619" t="str">
        <f ca="1">CELL("nomfichier")</f>
        <v>E:\0-UPRT\1-UPRT.FR-SITE-WEB\ff-fiches-fabrications\ff-fiches-fabrication-maj-08-2020\[ff-14.B-restauration-10.postits-portions.xlsx]Nota</v>
      </c>
      <c r="D155" s="1619"/>
      <c r="E155" s="1619"/>
      <c r="F155" s="1619"/>
      <c r="G155" s="1619"/>
      <c r="H155" s="1619"/>
      <c r="I155" s="1619"/>
      <c r="J155" s="1619"/>
      <c r="K155" s="1619"/>
      <c r="L155" s="1619"/>
      <c r="M155" s="1619"/>
      <c r="N155" s="1620"/>
      <c r="P155" s="4159"/>
      <c r="Q155" s="1618" t="s">
        <v>253</v>
      </c>
      <c r="R155" s="1619" t="str">
        <f ca="1">CELL("nomfichier")</f>
        <v>E:\0-UPRT\1-UPRT.FR-SITE-WEB\ff-fiches-fabrications\ff-fiches-fabrication-maj-08-2020\[ff-14.B-restauration-10.postits-portions.xlsx]Nota</v>
      </c>
      <c r="S155" s="1619"/>
      <c r="T155" s="1619"/>
      <c r="U155" s="1619"/>
      <c r="V155" s="1619"/>
      <c r="W155" s="1619"/>
      <c r="X155" s="1619"/>
      <c r="Y155" s="1619"/>
      <c r="Z155" s="1619"/>
      <c r="AA155" s="1619"/>
      <c r="AB155" s="1619"/>
      <c r="AC155" s="1620"/>
      <c r="AE155" s="1606" t="s">
        <v>1254</v>
      </c>
    </row>
    <row r="156" spans="1:31" ht="15.75">
      <c r="A156" s="4159"/>
      <c r="B156" s="1621" t="s">
        <v>255</v>
      </c>
      <c r="C156" s="1619" t="s">
        <v>726</v>
      </c>
      <c r="D156" s="1619"/>
      <c r="E156" s="1619"/>
      <c r="F156" s="1619"/>
      <c r="G156" s="1619"/>
      <c r="H156" s="1619"/>
      <c r="I156" s="1619"/>
      <c r="J156" s="1619"/>
      <c r="K156" s="1619"/>
      <c r="L156" s="1619"/>
      <c r="M156" s="1619"/>
      <c r="N156" s="1620"/>
      <c r="P156" s="4159"/>
      <c r="Q156" s="1621" t="s">
        <v>255</v>
      </c>
      <c r="R156" s="1619" t="s">
        <v>726</v>
      </c>
      <c r="S156" s="1619"/>
      <c r="T156" s="1619"/>
      <c r="U156" s="1619"/>
      <c r="V156" s="1619"/>
      <c r="W156" s="1619"/>
      <c r="X156" s="1619"/>
      <c r="Y156" s="1619"/>
      <c r="Z156" s="1619"/>
      <c r="AA156" s="1619"/>
      <c r="AB156" s="1619"/>
      <c r="AC156" s="1620"/>
      <c r="AE156" s="1606" t="s">
        <v>1254</v>
      </c>
    </row>
    <row r="157" spans="1:31" ht="16.5" thickBot="1">
      <c r="A157" s="4159"/>
      <c r="B157" s="4135" t="s">
        <v>258</v>
      </c>
      <c r="C157" s="4135"/>
      <c r="D157" s="4135"/>
      <c r="E157" s="4135"/>
      <c r="F157" s="4135"/>
      <c r="G157" s="4135"/>
      <c r="H157" s="4135"/>
      <c r="I157" s="4135"/>
      <c r="J157" s="4135"/>
      <c r="K157" s="4135"/>
      <c r="L157" s="4135"/>
      <c r="M157" s="4135"/>
      <c r="N157" s="4136"/>
      <c r="P157" s="4159"/>
      <c r="Q157" s="4135" t="s">
        <v>258</v>
      </c>
      <c r="R157" s="4135"/>
      <c r="S157" s="4135"/>
      <c r="T157" s="4135"/>
      <c r="U157" s="4135"/>
      <c r="V157" s="4135"/>
      <c r="W157" s="4135"/>
      <c r="X157" s="4135"/>
      <c r="Y157" s="4135"/>
      <c r="Z157" s="4135"/>
      <c r="AA157" s="4135"/>
      <c r="AB157" s="4135"/>
      <c r="AC157" s="4136"/>
      <c r="AE157" s="1606" t="s">
        <v>1254</v>
      </c>
    </row>
    <row r="158" spans="1:31">
      <c r="A158" s="77"/>
      <c r="B158" s="77"/>
      <c r="C158" s="77"/>
      <c r="D158" s="77"/>
      <c r="E158" s="77"/>
      <c r="F158" s="77"/>
      <c r="G158" s="77"/>
      <c r="H158" s="77"/>
      <c r="I158" s="77"/>
      <c r="J158" s="77"/>
      <c r="K158" s="77"/>
      <c r="L158" s="77"/>
      <c r="M158" s="77"/>
      <c r="N158" s="77"/>
      <c r="P158" s="77"/>
      <c r="Q158" s="77"/>
      <c r="R158" s="77"/>
      <c r="S158" s="77"/>
      <c r="T158" s="77"/>
      <c r="U158" s="77"/>
      <c r="V158" s="77"/>
      <c r="W158" s="77"/>
      <c r="X158" s="77"/>
      <c r="Y158" s="77"/>
      <c r="Z158" s="77"/>
      <c r="AA158" s="77"/>
      <c r="AB158" s="77"/>
      <c r="AC158" s="77"/>
    </row>
    <row r="159" spans="1:31" ht="15.75">
      <c r="B159" s="4179" t="s">
        <v>1572</v>
      </c>
      <c r="C159" s="4179"/>
      <c r="D159" s="4179"/>
      <c r="E159" s="1641"/>
      <c r="F159" s="1641"/>
      <c r="G159" s="1641"/>
      <c r="H159" s="1641"/>
      <c r="I159" s="1641"/>
      <c r="J159" s="1641"/>
      <c r="K159" s="1641"/>
      <c r="L159" s="1641"/>
      <c r="M159" s="1641"/>
      <c r="N159" s="1641"/>
      <c r="Q159" s="4179" t="s">
        <v>1572</v>
      </c>
      <c r="R159" s="4179"/>
      <c r="S159" s="4179"/>
      <c r="T159" s="1641"/>
      <c r="U159" s="1641"/>
      <c r="V159" s="1641"/>
      <c r="W159" s="1641"/>
      <c r="X159" s="1641"/>
      <c r="Y159" s="1641"/>
      <c r="Z159" s="1641"/>
      <c r="AA159" s="1641"/>
      <c r="AB159" s="1641"/>
      <c r="AC159" s="1641"/>
    </row>
    <row r="160" spans="1:31" ht="15.75" thickBot="1">
      <c r="A160" s="77"/>
      <c r="B160" s="77"/>
      <c r="C160" s="77"/>
      <c r="D160" s="77"/>
      <c r="E160" s="77"/>
      <c r="F160" s="77"/>
      <c r="G160" s="77"/>
      <c r="H160" s="77"/>
      <c r="I160" s="77"/>
      <c r="J160" s="77"/>
      <c r="K160" s="77"/>
      <c r="L160" s="77"/>
      <c r="M160" s="77"/>
      <c r="N160" s="77"/>
      <c r="P160" s="77"/>
      <c r="Q160" s="77"/>
      <c r="R160" s="77"/>
      <c r="S160" s="77"/>
      <c r="T160" s="77"/>
      <c r="U160" s="77"/>
      <c r="V160" s="77"/>
      <c r="W160" s="77"/>
      <c r="X160" s="77"/>
      <c r="Y160" s="77"/>
      <c r="Z160" s="77"/>
      <c r="AA160" s="77"/>
      <c r="AB160" s="77"/>
      <c r="AC160" s="77"/>
    </row>
    <row r="161" spans="1:35" ht="15" customHeight="1">
      <c r="A161" s="1566" t="s">
        <v>243</v>
      </c>
      <c r="B161" s="4177" t="s">
        <v>340</v>
      </c>
      <c r="C161" s="4177"/>
      <c r="D161" s="4177"/>
      <c r="E161" s="4177"/>
      <c r="F161" s="4177"/>
      <c r="G161" s="4177"/>
      <c r="H161" s="4178" t="s">
        <v>1763</v>
      </c>
      <c r="I161" s="4088" t="str">
        <f>B161</f>
        <v>NOM DE LA RECETTE</v>
      </c>
      <c r="J161" s="4088"/>
      <c r="K161" s="4088"/>
      <c r="L161" s="4088"/>
      <c r="M161" s="4088"/>
      <c r="N161" s="4089"/>
      <c r="P161" s="1566" t="s">
        <v>243</v>
      </c>
      <c r="Q161" s="4177" t="s">
        <v>340</v>
      </c>
      <c r="R161" s="4177"/>
      <c r="S161" s="4177"/>
      <c r="T161" s="4177"/>
      <c r="U161" s="4177"/>
      <c r="V161" s="4177"/>
      <c r="W161" s="4178" t="s">
        <v>1763</v>
      </c>
      <c r="X161" s="4088" t="str">
        <f>Q161</f>
        <v>NOM DE LA RECETTE</v>
      </c>
      <c r="Y161" s="4088"/>
      <c r="Z161" s="4088"/>
      <c r="AA161" s="4088"/>
      <c r="AB161" s="4088"/>
      <c r="AC161" s="4089"/>
      <c r="AE161" s="4422" t="s">
        <v>245</v>
      </c>
      <c r="AF161" s="4423" t="s">
        <v>744</v>
      </c>
      <c r="AG161" s="4423"/>
      <c r="AH161" s="4423"/>
      <c r="AI161" s="4423"/>
    </row>
    <row r="162" spans="1:35" ht="15" customHeight="1">
      <c r="A162" s="4172"/>
      <c r="B162" s="4177"/>
      <c r="C162" s="4177"/>
      <c r="D162" s="4177"/>
      <c r="E162" s="4177"/>
      <c r="F162" s="4177"/>
      <c r="G162" s="4177"/>
      <c r="H162" s="4178"/>
      <c r="I162" s="4090"/>
      <c r="J162" s="4090"/>
      <c r="K162" s="4090"/>
      <c r="L162" s="4090"/>
      <c r="M162" s="4090"/>
      <c r="N162" s="4091"/>
      <c r="P162" s="4172"/>
      <c r="Q162" s="4177"/>
      <c r="R162" s="4177"/>
      <c r="S162" s="4177"/>
      <c r="T162" s="4177"/>
      <c r="U162" s="4177"/>
      <c r="V162" s="4177"/>
      <c r="W162" s="4178"/>
      <c r="X162" s="4090"/>
      <c r="Y162" s="4090"/>
      <c r="Z162" s="4090"/>
      <c r="AA162" s="4090"/>
      <c r="AB162" s="4090"/>
      <c r="AC162" s="4091"/>
      <c r="AE162" s="4422"/>
      <c r="AF162" s="4423"/>
      <c r="AG162" s="4423"/>
      <c r="AH162" s="4423"/>
      <c r="AI162" s="4423"/>
    </row>
    <row r="163" spans="1:35" ht="26.25">
      <c r="A163" s="4172"/>
      <c r="B163" s="4173" t="s">
        <v>1571</v>
      </c>
      <c r="C163" s="4173"/>
      <c r="D163" s="4173"/>
      <c r="E163" s="4173"/>
      <c r="F163" s="4173"/>
      <c r="G163" s="4173"/>
      <c r="H163" s="1659"/>
      <c r="I163" s="1567" t="s">
        <v>247</v>
      </c>
      <c r="J163" s="1568"/>
      <c r="K163" s="1568"/>
      <c r="L163" s="1568"/>
      <c r="M163" s="1568"/>
      <c r="N163" s="1569"/>
      <c r="P163" s="4172"/>
      <c r="Q163" s="4133" t="s">
        <v>1571</v>
      </c>
      <c r="R163" s="4133"/>
      <c r="S163" s="4133"/>
      <c r="T163" s="4133"/>
      <c r="U163" s="4133"/>
      <c r="V163" s="4133"/>
      <c r="W163" s="4133"/>
      <c r="X163" s="527" t="s">
        <v>247</v>
      </c>
      <c r="Y163" s="1570"/>
      <c r="Z163" s="1570"/>
      <c r="AA163" s="1570"/>
      <c r="AB163" s="1570"/>
      <c r="AC163" s="1571"/>
      <c r="AE163" s="4422"/>
      <c r="AF163" s="4423"/>
      <c r="AG163" s="4423"/>
      <c r="AH163" s="4423"/>
      <c r="AI163" s="4423"/>
    </row>
    <row r="164" spans="1:35" ht="26.25">
      <c r="A164" s="4172"/>
      <c r="B164" s="4173"/>
      <c r="C164" s="4173"/>
      <c r="D164" s="4173"/>
      <c r="E164" s="4173"/>
      <c r="F164" s="4173"/>
      <c r="G164" s="4173"/>
      <c r="H164" s="1659"/>
      <c r="I164" s="1572" t="s">
        <v>1563</v>
      </c>
      <c r="J164" s="1573"/>
      <c r="K164" s="1573"/>
      <c r="L164" s="1573"/>
      <c r="M164" s="1573"/>
      <c r="N164" s="1574"/>
      <c r="P164" s="4172"/>
      <c r="Q164" s="4133"/>
      <c r="R164" s="4133"/>
      <c r="S164" s="4133"/>
      <c r="T164" s="4133"/>
      <c r="U164" s="4133"/>
      <c r="V164" s="4133"/>
      <c r="W164" s="4133"/>
      <c r="X164" s="1575" t="s">
        <v>1563</v>
      </c>
      <c r="Y164" s="1576"/>
      <c r="Z164" s="1576"/>
      <c r="AA164" s="1576"/>
      <c r="AB164" s="1576"/>
      <c r="AC164" s="1577"/>
      <c r="AE164" s="4422"/>
      <c r="AF164" s="4423"/>
      <c r="AG164" s="4423"/>
      <c r="AH164" s="4423"/>
      <c r="AI164" s="4423"/>
    </row>
    <row r="165" spans="1:35" ht="18.75" customHeight="1">
      <c r="A165" s="4172"/>
      <c r="B165" s="1660" t="s">
        <v>12</v>
      </c>
      <c r="C165" s="1661"/>
      <c r="D165" s="1661"/>
      <c r="E165" s="1661"/>
      <c r="F165" s="1661"/>
      <c r="G165" s="4174" t="s">
        <v>13</v>
      </c>
      <c r="H165" s="4174"/>
      <c r="I165" s="1572"/>
      <c r="J165" s="1573"/>
      <c r="K165" s="1573"/>
      <c r="L165" s="1573"/>
      <c r="M165" s="1573"/>
      <c r="N165" s="1574"/>
      <c r="P165" s="4172"/>
      <c r="Q165" s="1580" t="s">
        <v>12</v>
      </c>
      <c r="R165" s="1581"/>
      <c r="S165" s="1581"/>
      <c r="T165" s="1581"/>
      <c r="U165" s="1581"/>
      <c r="V165" s="4111" t="s">
        <v>13</v>
      </c>
      <c r="W165" s="4111"/>
      <c r="X165" s="1575"/>
      <c r="Y165" s="1576"/>
      <c r="Z165" s="1576"/>
      <c r="AA165" s="1576"/>
      <c r="AB165" s="1576"/>
      <c r="AC165" s="1577"/>
      <c r="AE165" s="4422"/>
      <c r="AF165" s="4423"/>
      <c r="AG165" s="4423"/>
      <c r="AH165" s="4423"/>
      <c r="AI165" s="4423"/>
    </row>
    <row r="166" spans="1:35" ht="15.75" customHeight="1">
      <c r="A166" s="4172"/>
      <c r="B166" s="4175" t="s">
        <v>251</v>
      </c>
      <c r="C166" s="4175"/>
      <c r="D166" s="1662"/>
      <c r="E166" s="1662"/>
      <c r="F166" s="1662"/>
      <c r="G166" s="4176" t="s">
        <v>18</v>
      </c>
      <c r="H166" s="4176"/>
      <c r="I166" s="1572"/>
      <c r="J166" s="1572"/>
      <c r="K166" s="1572"/>
      <c r="L166" s="1572"/>
      <c r="M166" s="1572"/>
      <c r="N166" s="1583"/>
      <c r="P166" s="4172"/>
      <c r="Q166" s="4113" t="s">
        <v>251</v>
      </c>
      <c r="R166" s="4113"/>
      <c r="S166" s="1584"/>
      <c r="T166" s="1584"/>
      <c r="U166" s="1584"/>
      <c r="V166" s="4114" t="s">
        <v>18</v>
      </c>
      <c r="W166" s="4114"/>
      <c r="X166" s="1575"/>
      <c r="Y166" s="1575"/>
      <c r="Z166" s="1575"/>
      <c r="AA166" s="1575"/>
      <c r="AB166" s="1575"/>
      <c r="AC166" s="1585"/>
      <c r="AE166" s="4422"/>
      <c r="AF166" s="4423"/>
      <c r="AG166" s="4423"/>
      <c r="AH166" s="4423"/>
      <c r="AI166" s="4423"/>
    </row>
    <row r="167" spans="1:35" ht="15.75" customHeight="1">
      <c r="A167" s="4172"/>
      <c r="B167" s="4105">
        <v>2</v>
      </c>
      <c r="C167" s="4176" t="s">
        <v>21</v>
      </c>
      <c r="D167" s="4184" t="s">
        <v>252</v>
      </c>
      <c r="E167" s="1663"/>
      <c r="F167" s="1663"/>
      <c r="G167" s="4107">
        <v>10</v>
      </c>
      <c r="H167" s="4107"/>
      <c r="I167" s="1572"/>
      <c r="J167" s="1572"/>
      <c r="K167" s="1572"/>
      <c r="L167" s="1572"/>
      <c r="M167" s="1572"/>
      <c r="N167" s="1583"/>
      <c r="P167" s="4172"/>
      <c r="Q167" s="4189">
        <v>2</v>
      </c>
      <c r="R167" s="4109" t="s">
        <v>21</v>
      </c>
      <c r="S167" s="4096" t="s">
        <v>252</v>
      </c>
      <c r="T167" s="1586"/>
      <c r="U167" s="1586"/>
      <c r="V167" s="4097">
        <v>10</v>
      </c>
      <c r="W167" s="4097"/>
      <c r="X167" s="1575"/>
      <c r="Y167" s="1575"/>
      <c r="Z167" s="1575"/>
      <c r="AA167" s="1575"/>
      <c r="AB167" s="1575"/>
      <c r="AC167" s="1585"/>
      <c r="AE167" s="4422"/>
      <c r="AF167" s="4423"/>
      <c r="AG167" s="4423"/>
      <c r="AH167" s="4423"/>
      <c r="AI167" s="4423"/>
    </row>
    <row r="168" spans="1:35" ht="15.75" customHeight="1">
      <c r="A168" s="4172"/>
      <c r="B168" s="4105"/>
      <c r="C168" s="4176"/>
      <c r="D168" s="4184"/>
      <c r="E168" s="1663"/>
      <c r="F168" s="1663"/>
      <c r="G168" s="4107"/>
      <c r="H168" s="4107"/>
      <c r="I168" s="1572"/>
      <c r="J168" s="1572"/>
      <c r="K168" s="1572"/>
      <c r="L168" s="1572"/>
      <c r="M168" s="1572"/>
      <c r="N168" s="1583"/>
      <c r="P168" s="4172"/>
      <c r="Q168" s="4189"/>
      <c r="R168" s="4109"/>
      <c r="S168" s="4096"/>
      <c r="T168" s="1586"/>
      <c r="U168" s="1586"/>
      <c r="V168" s="4097"/>
      <c r="W168" s="4097"/>
      <c r="X168" s="1575"/>
      <c r="Y168" s="1575"/>
      <c r="Z168" s="1575"/>
      <c r="AA168" s="1575"/>
      <c r="AB168" s="1575"/>
      <c r="AC168" s="1585"/>
      <c r="AE168" s="4422"/>
      <c r="AF168" s="4423"/>
      <c r="AG168" s="4423"/>
      <c r="AH168" s="4423"/>
      <c r="AI168" s="4423"/>
    </row>
    <row r="169" spans="1:35" ht="15.75" customHeight="1">
      <c r="A169" s="4172"/>
      <c r="B169" s="1664"/>
      <c r="C169" s="1664"/>
      <c r="D169" s="1664"/>
      <c r="E169" s="1663"/>
      <c r="F169" s="1663"/>
      <c r="G169" s="4184" t="s">
        <v>254</v>
      </c>
      <c r="H169" s="4184"/>
      <c r="I169" s="1572"/>
      <c r="J169" s="1572"/>
      <c r="K169" s="1572"/>
      <c r="L169" s="1572"/>
      <c r="M169" s="1572"/>
      <c r="N169" s="1583"/>
      <c r="P169" s="4172"/>
      <c r="Q169" s="1588"/>
      <c r="R169" s="1588"/>
      <c r="S169" s="1588"/>
      <c r="T169" s="1586"/>
      <c r="U169" s="1586"/>
      <c r="V169" s="4099" t="s">
        <v>254</v>
      </c>
      <c r="W169" s="4099"/>
      <c r="X169" s="1575"/>
      <c r="Y169" s="1575"/>
      <c r="Z169" s="1575"/>
      <c r="AA169" s="1575"/>
      <c r="AB169" s="1575"/>
      <c r="AC169" s="1585"/>
      <c r="AE169" s="4422"/>
      <c r="AF169" s="4423"/>
      <c r="AG169" s="4423"/>
      <c r="AH169" s="4423"/>
      <c r="AI169" s="4423"/>
    </row>
    <row r="170" spans="1:35" ht="15.75" customHeight="1">
      <c r="A170" s="4172"/>
      <c r="B170" s="1665" t="s">
        <v>30</v>
      </c>
      <c r="C170" s="1665" t="s">
        <v>248</v>
      </c>
      <c r="D170" s="1665" t="s">
        <v>27</v>
      </c>
      <c r="E170" s="1663"/>
      <c r="F170" s="1663"/>
      <c r="G170" s="1666"/>
      <c r="H170" s="1667"/>
      <c r="I170" s="1572"/>
      <c r="J170" s="1572"/>
      <c r="K170" s="1572"/>
      <c r="L170" s="1572"/>
      <c r="M170" s="1572"/>
      <c r="N170" s="1583"/>
      <c r="P170" s="4172"/>
      <c r="Q170" s="1633" t="s">
        <v>30</v>
      </c>
      <c r="R170" s="1633" t="s">
        <v>248</v>
      </c>
      <c r="S170" s="1633" t="s">
        <v>27</v>
      </c>
      <c r="T170" s="1586"/>
      <c r="U170" s="1586"/>
      <c r="V170" s="1593"/>
      <c r="W170" s="1594"/>
      <c r="X170" s="1575"/>
      <c r="Y170" s="1575"/>
      <c r="Z170" s="1575"/>
      <c r="AA170" s="1575"/>
      <c r="AB170" s="1575"/>
      <c r="AC170" s="1585"/>
      <c r="AE170" s="4422"/>
      <c r="AF170" s="4423"/>
      <c r="AG170" s="4423"/>
      <c r="AH170" s="4423"/>
      <c r="AI170" s="4423"/>
    </row>
    <row r="171" spans="1:35" ht="15.75" customHeight="1">
      <c r="A171" s="4172"/>
      <c r="B171" s="1595">
        <v>150</v>
      </c>
      <c r="C171" s="1596" t="s">
        <v>686</v>
      </c>
      <c r="D171" s="1668" t="s">
        <v>672</v>
      </c>
      <c r="E171" s="1663"/>
      <c r="F171" s="1663"/>
      <c r="G171" s="1669">
        <f>(B171/B167)*G167</f>
        <v>750</v>
      </c>
      <c r="H171" s="1670" t="str">
        <f t="shared" ref="H171:H190" si="6">C171</f>
        <v>g</v>
      </c>
      <c r="I171" s="1572"/>
      <c r="J171" s="1572"/>
      <c r="K171" s="1572"/>
      <c r="L171" s="1572"/>
      <c r="M171" s="1572"/>
      <c r="N171" s="1583"/>
      <c r="P171" s="4172"/>
      <c r="Q171" s="1595">
        <v>150</v>
      </c>
      <c r="R171" s="1596" t="s">
        <v>686</v>
      </c>
      <c r="S171" s="1671" t="s">
        <v>672</v>
      </c>
      <c r="T171" s="1586"/>
      <c r="U171" s="1586"/>
      <c r="V171" s="1601">
        <f>(Q171/Q167)*V167</f>
        <v>750</v>
      </c>
      <c r="W171" s="1602" t="str">
        <f t="shared" ref="W171:W190" si="7">R171</f>
        <v>g</v>
      </c>
      <c r="X171" s="1575"/>
      <c r="Y171" s="1575"/>
      <c r="Z171" s="1575"/>
      <c r="AA171" s="1575"/>
      <c r="AB171" s="1575"/>
      <c r="AC171" s="1585"/>
      <c r="AE171" s="4422"/>
      <c r="AF171" s="4423"/>
      <c r="AG171" s="4423"/>
      <c r="AH171" s="4423"/>
      <c r="AI171" s="4423"/>
    </row>
    <row r="172" spans="1:35" ht="15.75" customHeight="1">
      <c r="A172" s="4172"/>
      <c r="B172" s="1595">
        <v>80</v>
      </c>
      <c r="C172" s="1596" t="s">
        <v>686</v>
      </c>
      <c r="D172" s="1668" t="s">
        <v>672</v>
      </c>
      <c r="E172" s="1663"/>
      <c r="F172" s="1663"/>
      <c r="G172" s="1669">
        <f>(B172/B167)*G167</f>
        <v>400</v>
      </c>
      <c r="H172" s="1670" t="str">
        <f t="shared" si="6"/>
        <v>g</v>
      </c>
      <c r="I172" s="1572"/>
      <c r="J172" s="1572"/>
      <c r="K172" s="1572"/>
      <c r="L172" s="1572"/>
      <c r="M172" s="1572"/>
      <c r="N172" s="1583"/>
      <c r="P172" s="4172"/>
      <c r="Q172" s="1595">
        <v>80</v>
      </c>
      <c r="R172" s="1596" t="s">
        <v>686</v>
      </c>
      <c r="S172" s="1671" t="s">
        <v>672</v>
      </c>
      <c r="T172" s="1586"/>
      <c r="U172" s="1586"/>
      <c r="V172" s="1601">
        <f>(Q172/Q167)*V167</f>
        <v>400</v>
      </c>
      <c r="W172" s="1602" t="str">
        <f t="shared" si="7"/>
        <v>g</v>
      </c>
      <c r="X172" s="1575"/>
      <c r="Y172" s="1575"/>
      <c r="Z172" s="1575"/>
      <c r="AA172" s="1575"/>
      <c r="AB172" s="1575"/>
      <c r="AC172" s="1585"/>
      <c r="AE172" s="4422"/>
      <c r="AF172" s="4423"/>
      <c r="AG172" s="4423"/>
      <c r="AH172" s="4423"/>
      <c r="AI172" s="4423"/>
    </row>
    <row r="173" spans="1:35" ht="15.75" customHeight="1">
      <c r="A173" s="4172"/>
      <c r="B173" s="1595">
        <v>1</v>
      </c>
      <c r="C173" s="1596" t="s">
        <v>263</v>
      </c>
      <c r="D173" s="1668" t="s">
        <v>672</v>
      </c>
      <c r="E173" s="1663"/>
      <c r="F173" s="1663"/>
      <c r="G173" s="1672">
        <f>(B173/B167)*G167</f>
        <v>5</v>
      </c>
      <c r="H173" s="1670" t="str">
        <f t="shared" si="6"/>
        <v>blanc</v>
      </c>
      <c r="I173" s="1572"/>
      <c r="J173" s="1572"/>
      <c r="K173" s="1572"/>
      <c r="L173" s="1572"/>
      <c r="M173" s="1572"/>
      <c r="N173" s="1583"/>
      <c r="P173" s="4172"/>
      <c r="Q173" s="1595">
        <v>1</v>
      </c>
      <c r="R173" s="1596" t="s">
        <v>263</v>
      </c>
      <c r="S173" s="1671" t="s">
        <v>672</v>
      </c>
      <c r="T173" s="1586"/>
      <c r="U173" s="1586"/>
      <c r="V173" s="1601">
        <f>(Q173/Q167)*V167</f>
        <v>5</v>
      </c>
      <c r="W173" s="1602" t="str">
        <f t="shared" si="7"/>
        <v>blanc</v>
      </c>
      <c r="X173" s="1575"/>
      <c r="Y173" s="1575"/>
      <c r="Z173" s="1575"/>
      <c r="AA173" s="1575"/>
      <c r="AB173" s="1575"/>
      <c r="AC173" s="1585"/>
      <c r="AE173" s="4422"/>
      <c r="AF173" s="4423"/>
      <c r="AG173" s="4423"/>
      <c r="AH173" s="4423"/>
      <c r="AI173" s="4423"/>
    </row>
    <row r="174" spans="1:35" ht="18.75">
      <c r="A174" s="4172"/>
      <c r="B174" s="1595">
        <v>2</v>
      </c>
      <c r="C174" s="1596" t="s">
        <v>270</v>
      </c>
      <c r="D174" s="1668" t="s">
        <v>672</v>
      </c>
      <c r="E174" s="1663"/>
      <c r="F174" s="1663"/>
      <c r="G174" s="1673">
        <f>(B174/B167)*G167</f>
        <v>10</v>
      </c>
      <c r="H174" s="1670" t="str">
        <f t="shared" si="6"/>
        <v>pincées</v>
      </c>
      <c r="I174" s="1572"/>
      <c r="J174" s="1572"/>
      <c r="K174" s="1572"/>
      <c r="L174" s="1572"/>
      <c r="M174" s="1572"/>
      <c r="N174" s="1583"/>
      <c r="P174" s="4172"/>
      <c r="Q174" s="1595">
        <v>2</v>
      </c>
      <c r="R174" s="1596" t="s">
        <v>270</v>
      </c>
      <c r="S174" s="1671" t="s">
        <v>672</v>
      </c>
      <c r="T174" s="1586"/>
      <c r="U174" s="1586"/>
      <c r="V174" s="1601">
        <f>(Q174/Q167)*V167</f>
        <v>10</v>
      </c>
      <c r="W174" s="1602" t="str">
        <f t="shared" si="7"/>
        <v>pincées</v>
      </c>
      <c r="X174" s="1575"/>
      <c r="Y174" s="1575"/>
      <c r="Z174" s="1575"/>
      <c r="AA174" s="1575"/>
      <c r="AB174" s="1575"/>
      <c r="AC174" s="1585"/>
      <c r="AE174" s="1605" t="s">
        <v>1254</v>
      </c>
    </row>
    <row r="175" spans="1:35" ht="15.75">
      <c r="A175" s="4172"/>
      <c r="B175" s="1595"/>
      <c r="C175" s="1596"/>
      <c r="D175" s="1668"/>
      <c r="E175" s="1663"/>
      <c r="F175" s="1663"/>
      <c r="G175" s="1673">
        <f>(B175/B167)*G167</f>
        <v>0</v>
      </c>
      <c r="H175" s="1670">
        <f t="shared" si="6"/>
        <v>0</v>
      </c>
      <c r="I175" s="1572"/>
      <c r="J175" s="1572"/>
      <c r="K175" s="1572"/>
      <c r="L175" s="1572"/>
      <c r="M175" s="1572"/>
      <c r="N175" s="1583"/>
      <c r="P175" s="4172"/>
      <c r="Q175" s="1595"/>
      <c r="R175" s="1596"/>
      <c r="S175" s="1671"/>
      <c r="T175" s="1586"/>
      <c r="U175" s="1586"/>
      <c r="V175" s="1607">
        <f>(Q175/Q167)*V167</f>
        <v>0</v>
      </c>
      <c r="W175" s="1602">
        <f t="shared" si="7"/>
        <v>0</v>
      </c>
      <c r="X175" s="1575"/>
      <c r="Y175" s="1575"/>
      <c r="Z175" s="1575"/>
      <c r="AA175" s="1575"/>
      <c r="AB175" s="1575"/>
      <c r="AC175" s="1585"/>
      <c r="AE175" s="1606" t="s">
        <v>1254</v>
      </c>
    </row>
    <row r="176" spans="1:35" ht="15.75">
      <c r="A176" s="4172"/>
      <c r="B176" s="1595"/>
      <c r="C176" s="1596"/>
      <c r="D176" s="1668"/>
      <c r="E176" s="1663"/>
      <c r="F176" s="1663"/>
      <c r="G176" s="1673">
        <f>(B176/B167)*G167</f>
        <v>0</v>
      </c>
      <c r="H176" s="1670">
        <f t="shared" si="6"/>
        <v>0</v>
      </c>
      <c r="I176" s="1572"/>
      <c r="J176" s="1572"/>
      <c r="K176" s="1572"/>
      <c r="L176" s="1572"/>
      <c r="M176" s="1572"/>
      <c r="N176" s="1583"/>
      <c r="P176" s="4172"/>
      <c r="Q176" s="1595"/>
      <c r="R176" s="1596"/>
      <c r="S176" s="1671"/>
      <c r="T176" s="1586"/>
      <c r="U176" s="1586"/>
      <c r="V176" s="1607">
        <f>(Q176/Q167)*V167</f>
        <v>0</v>
      </c>
      <c r="W176" s="1602">
        <f t="shared" si="7"/>
        <v>0</v>
      </c>
      <c r="X176" s="1575"/>
      <c r="Y176" s="1575"/>
      <c r="Z176" s="1575"/>
      <c r="AA176" s="1575"/>
      <c r="AB176" s="1575"/>
      <c r="AC176" s="1585"/>
      <c r="AE176" s="1606" t="s">
        <v>1254</v>
      </c>
    </row>
    <row r="177" spans="1:35" ht="15.75">
      <c r="A177" s="4172"/>
      <c r="B177" s="1595"/>
      <c r="C177" s="1596"/>
      <c r="D177" s="1668"/>
      <c r="E177" s="1663"/>
      <c r="F177" s="1663"/>
      <c r="G177" s="1673">
        <f>(B177/B167)*G167</f>
        <v>0</v>
      </c>
      <c r="H177" s="1670">
        <f t="shared" si="6"/>
        <v>0</v>
      </c>
      <c r="I177" s="1572"/>
      <c r="J177" s="1572"/>
      <c r="K177" s="1572"/>
      <c r="L177" s="1572"/>
      <c r="M177" s="1572"/>
      <c r="N177" s="1583"/>
      <c r="P177" s="4172"/>
      <c r="Q177" s="1595"/>
      <c r="R177" s="1596"/>
      <c r="S177" s="1671"/>
      <c r="T177" s="1586"/>
      <c r="U177" s="1586"/>
      <c r="V177" s="1607">
        <f>(Q177/Q167)*V167</f>
        <v>0</v>
      </c>
      <c r="W177" s="1602">
        <f t="shared" si="7"/>
        <v>0</v>
      </c>
      <c r="X177" s="1575"/>
      <c r="Y177" s="1575"/>
      <c r="Z177" s="1575"/>
      <c r="AA177" s="1575"/>
      <c r="AB177" s="1575"/>
      <c r="AC177" s="1585"/>
      <c r="AE177" s="1606" t="s">
        <v>1254</v>
      </c>
    </row>
    <row r="178" spans="1:35" ht="15.75">
      <c r="A178" s="4172"/>
      <c r="B178" s="1595"/>
      <c r="C178" s="1596"/>
      <c r="D178" s="1668"/>
      <c r="E178" s="1663"/>
      <c r="F178" s="1663"/>
      <c r="G178" s="1673">
        <f>(B178/B167)*G167</f>
        <v>0</v>
      </c>
      <c r="H178" s="1670">
        <f t="shared" si="6"/>
        <v>0</v>
      </c>
      <c r="I178" s="1572"/>
      <c r="J178" s="1572"/>
      <c r="K178" s="1572"/>
      <c r="L178" s="1572"/>
      <c r="M178" s="1572"/>
      <c r="N178" s="1583"/>
      <c r="P178" s="4172"/>
      <c r="Q178" s="1595"/>
      <c r="R178" s="1596"/>
      <c r="S178" s="1671"/>
      <c r="T178" s="1586"/>
      <c r="U178" s="1586"/>
      <c r="V178" s="1607">
        <f>(Q178/Q167)*V167</f>
        <v>0</v>
      </c>
      <c r="W178" s="1602">
        <f t="shared" si="7"/>
        <v>0</v>
      </c>
      <c r="X178" s="1575"/>
      <c r="Y178" s="1575"/>
      <c r="Z178" s="1575"/>
      <c r="AA178" s="1575"/>
      <c r="AB178" s="1575"/>
      <c r="AC178" s="1585"/>
      <c r="AE178" s="1606" t="s">
        <v>1254</v>
      </c>
    </row>
    <row r="179" spans="1:35" ht="15.75">
      <c r="A179" s="4172"/>
      <c r="B179" s="1595"/>
      <c r="C179" s="1596"/>
      <c r="D179" s="1668"/>
      <c r="E179" s="1663"/>
      <c r="F179" s="1663"/>
      <c r="G179" s="1673">
        <f>(B179/B167)*G167</f>
        <v>0</v>
      </c>
      <c r="H179" s="1670">
        <f t="shared" si="6"/>
        <v>0</v>
      </c>
      <c r="I179" s="1572"/>
      <c r="J179" s="1572"/>
      <c r="K179" s="1572"/>
      <c r="L179" s="1572"/>
      <c r="M179" s="1572"/>
      <c r="N179" s="1583"/>
      <c r="P179" s="4172"/>
      <c r="Q179" s="1595"/>
      <c r="R179" s="1596"/>
      <c r="S179" s="1671"/>
      <c r="T179" s="1586"/>
      <c r="U179" s="1586"/>
      <c r="V179" s="1607">
        <f>(Q179/Q167)*V167</f>
        <v>0</v>
      </c>
      <c r="W179" s="1602">
        <f t="shared" si="7"/>
        <v>0</v>
      </c>
      <c r="X179" s="1575"/>
      <c r="Y179" s="1575"/>
      <c r="Z179" s="1575"/>
      <c r="AA179" s="1575"/>
      <c r="AB179" s="1575"/>
      <c r="AC179" s="1585"/>
      <c r="AE179" s="1606" t="s">
        <v>1254</v>
      </c>
    </row>
    <row r="180" spans="1:35" ht="15.75">
      <c r="A180" s="4172"/>
      <c r="B180" s="1595"/>
      <c r="C180" s="1596"/>
      <c r="D180" s="1668"/>
      <c r="E180" s="1663"/>
      <c r="F180" s="1663"/>
      <c r="G180" s="1673">
        <f>(B180/B167)*G167</f>
        <v>0</v>
      </c>
      <c r="H180" s="1670">
        <f t="shared" si="6"/>
        <v>0</v>
      </c>
      <c r="I180" s="1572"/>
      <c r="J180" s="1572"/>
      <c r="K180" s="1572"/>
      <c r="L180" s="1572"/>
      <c r="M180" s="1572"/>
      <c r="N180" s="1583"/>
      <c r="P180" s="4172"/>
      <c r="Q180" s="1595"/>
      <c r="R180" s="1596"/>
      <c r="S180" s="1671"/>
      <c r="T180" s="1586"/>
      <c r="U180" s="1586"/>
      <c r="V180" s="1607">
        <f>(Q180/Q167)*V167</f>
        <v>0</v>
      </c>
      <c r="W180" s="1602">
        <f t="shared" si="7"/>
        <v>0</v>
      </c>
      <c r="X180" s="1575"/>
      <c r="Y180" s="1575"/>
      <c r="Z180" s="1575"/>
      <c r="AA180" s="1575"/>
      <c r="AB180" s="1575"/>
      <c r="AC180" s="1585"/>
      <c r="AE180" s="1606" t="s">
        <v>1254</v>
      </c>
    </row>
    <row r="181" spans="1:35" ht="15.75">
      <c r="A181" s="4172"/>
      <c r="B181" s="1595"/>
      <c r="C181" s="1596"/>
      <c r="D181" s="1668"/>
      <c r="E181" s="1663"/>
      <c r="F181" s="1663"/>
      <c r="G181" s="1673">
        <f>(B181/B167)*G167</f>
        <v>0</v>
      </c>
      <c r="H181" s="1670">
        <f t="shared" si="6"/>
        <v>0</v>
      </c>
      <c r="I181" s="1572"/>
      <c r="J181" s="1572"/>
      <c r="K181" s="1572"/>
      <c r="L181" s="1572"/>
      <c r="M181" s="1572"/>
      <c r="N181" s="1583"/>
      <c r="P181" s="4172"/>
      <c r="Q181" s="1595"/>
      <c r="R181" s="1596"/>
      <c r="S181" s="1671"/>
      <c r="T181" s="1586"/>
      <c r="U181" s="1586"/>
      <c r="V181" s="1607">
        <f>(Q181/Q167)*V167</f>
        <v>0</v>
      </c>
      <c r="W181" s="1602">
        <f t="shared" si="7"/>
        <v>0</v>
      </c>
      <c r="X181" s="1575"/>
      <c r="Y181" s="1575"/>
      <c r="Z181" s="1575"/>
      <c r="AA181" s="1575"/>
      <c r="AB181" s="1575"/>
      <c r="AC181" s="1585"/>
      <c r="AE181" s="1606" t="s">
        <v>1254</v>
      </c>
    </row>
    <row r="182" spans="1:35" ht="15.75">
      <c r="A182" s="4172"/>
      <c r="B182" s="1595"/>
      <c r="C182" s="1596"/>
      <c r="D182" s="1668"/>
      <c r="E182" s="1663"/>
      <c r="F182" s="1663"/>
      <c r="G182" s="1673">
        <f>(B182/B167)*G167</f>
        <v>0</v>
      </c>
      <c r="H182" s="1670">
        <f t="shared" si="6"/>
        <v>0</v>
      </c>
      <c r="I182" s="1572"/>
      <c r="J182" s="1572"/>
      <c r="K182" s="1572"/>
      <c r="L182" s="1572"/>
      <c r="M182" s="1572"/>
      <c r="N182" s="1583"/>
      <c r="P182" s="4172"/>
      <c r="Q182" s="1595"/>
      <c r="R182" s="1596"/>
      <c r="S182" s="1671"/>
      <c r="T182" s="1586"/>
      <c r="U182" s="1586"/>
      <c r="V182" s="1607">
        <f>(Q182/Q167)*V167</f>
        <v>0</v>
      </c>
      <c r="W182" s="1602">
        <f t="shared" si="7"/>
        <v>0</v>
      </c>
      <c r="X182" s="1575"/>
      <c r="Y182" s="1575"/>
      <c r="Z182" s="1575"/>
      <c r="AA182" s="1575"/>
      <c r="AB182" s="1575"/>
      <c r="AC182" s="1585"/>
      <c r="AE182" s="1606" t="s">
        <v>1254</v>
      </c>
    </row>
    <row r="183" spans="1:35" ht="15.75">
      <c r="A183" s="4172"/>
      <c r="B183" s="1595"/>
      <c r="C183" s="1596"/>
      <c r="D183" s="1668"/>
      <c r="E183" s="1663"/>
      <c r="F183" s="1663"/>
      <c r="G183" s="1673">
        <f>(B183/B167)*G167</f>
        <v>0</v>
      </c>
      <c r="H183" s="1670">
        <f t="shared" si="6"/>
        <v>0</v>
      </c>
      <c r="I183" s="1572"/>
      <c r="J183" s="1572"/>
      <c r="K183" s="1572"/>
      <c r="L183" s="1572"/>
      <c r="M183" s="1572"/>
      <c r="N183" s="1583"/>
      <c r="P183" s="4172"/>
      <c r="Q183" s="1595"/>
      <c r="R183" s="1596"/>
      <c r="S183" s="1671"/>
      <c r="T183" s="1586"/>
      <c r="U183" s="1586"/>
      <c r="V183" s="1607">
        <f>(Q183/Q167)*V167</f>
        <v>0</v>
      </c>
      <c r="W183" s="1602">
        <f t="shared" si="7"/>
        <v>0</v>
      </c>
      <c r="X183" s="1575"/>
      <c r="Y183" s="1575"/>
      <c r="Z183" s="1575"/>
      <c r="AA183" s="1575"/>
      <c r="AB183" s="1575"/>
      <c r="AC183" s="1585"/>
      <c r="AE183" s="1606" t="s">
        <v>1254</v>
      </c>
    </row>
    <row r="184" spans="1:35" ht="15.75">
      <c r="A184" s="4172"/>
      <c r="B184" s="1595"/>
      <c r="C184" s="1596"/>
      <c r="D184" s="1668"/>
      <c r="E184" s="1663"/>
      <c r="F184" s="1663"/>
      <c r="G184" s="1673">
        <f>(B184/B167)*G167</f>
        <v>0</v>
      </c>
      <c r="H184" s="1670">
        <f t="shared" si="6"/>
        <v>0</v>
      </c>
      <c r="I184" s="1572"/>
      <c r="J184" s="1572"/>
      <c r="K184" s="1572"/>
      <c r="L184" s="1572"/>
      <c r="M184" s="1572"/>
      <c r="N184" s="1583"/>
      <c r="P184" s="4172"/>
      <c r="Q184" s="1595"/>
      <c r="R184" s="1596"/>
      <c r="S184" s="1671"/>
      <c r="T184" s="1586"/>
      <c r="U184" s="1586"/>
      <c r="V184" s="1607">
        <f>(Q184/Q167)*V167</f>
        <v>0</v>
      </c>
      <c r="W184" s="1602">
        <f t="shared" si="7"/>
        <v>0</v>
      </c>
      <c r="X184" s="1575"/>
      <c r="Y184" s="1575"/>
      <c r="Z184" s="1575"/>
      <c r="AA184" s="1575"/>
      <c r="AB184" s="1575"/>
      <c r="AC184" s="1585"/>
      <c r="AE184" s="1606" t="s">
        <v>1254</v>
      </c>
    </row>
    <row r="185" spans="1:35" ht="15.75">
      <c r="A185" s="4172"/>
      <c r="B185" s="1595"/>
      <c r="C185" s="1596"/>
      <c r="D185" s="1668"/>
      <c r="E185" s="1663"/>
      <c r="F185" s="1663"/>
      <c r="G185" s="1673">
        <f>(B185/B167)*G167</f>
        <v>0</v>
      </c>
      <c r="H185" s="1670">
        <f t="shared" si="6"/>
        <v>0</v>
      </c>
      <c r="I185" s="1572"/>
      <c r="J185" s="1572"/>
      <c r="K185" s="1572"/>
      <c r="L185" s="1572"/>
      <c r="M185" s="1572"/>
      <c r="N185" s="1583"/>
      <c r="P185" s="4172"/>
      <c r="Q185" s="1595"/>
      <c r="R185" s="1596"/>
      <c r="S185" s="1671"/>
      <c r="T185" s="1586"/>
      <c r="U185" s="1586"/>
      <c r="V185" s="1607">
        <f>(Q185/Q167)*V167</f>
        <v>0</v>
      </c>
      <c r="W185" s="1602">
        <f t="shared" si="7"/>
        <v>0</v>
      </c>
      <c r="X185" s="1575"/>
      <c r="Y185" s="1575"/>
      <c r="Z185" s="1575"/>
      <c r="AA185" s="1575"/>
      <c r="AB185" s="1575"/>
      <c r="AC185" s="1585"/>
      <c r="AE185" s="1606" t="s">
        <v>1254</v>
      </c>
    </row>
    <row r="186" spans="1:35" ht="15.75">
      <c r="A186" s="4172"/>
      <c r="B186" s="1595"/>
      <c r="C186" s="1596"/>
      <c r="D186" s="1668"/>
      <c r="E186" s="1663"/>
      <c r="F186" s="1663"/>
      <c r="G186" s="1673">
        <f>(B186/B167)*G167</f>
        <v>0</v>
      </c>
      <c r="H186" s="1670">
        <f t="shared" si="6"/>
        <v>0</v>
      </c>
      <c r="I186" s="1572"/>
      <c r="J186" s="1572"/>
      <c r="K186" s="1572"/>
      <c r="L186" s="1572"/>
      <c r="M186" s="1572"/>
      <c r="N186" s="1583"/>
      <c r="P186" s="4172"/>
      <c r="Q186" s="1595"/>
      <c r="R186" s="1596"/>
      <c r="S186" s="1671"/>
      <c r="T186" s="1586"/>
      <c r="U186" s="1586"/>
      <c r="V186" s="1607">
        <f>(Q186/Q167)*V167</f>
        <v>0</v>
      </c>
      <c r="W186" s="1602">
        <f t="shared" si="7"/>
        <v>0</v>
      </c>
      <c r="X186" s="1575"/>
      <c r="Y186" s="1575"/>
      <c r="Z186" s="1575"/>
      <c r="AA186" s="1575"/>
      <c r="AB186" s="1575"/>
      <c r="AC186" s="1585"/>
      <c r="AE186" s="1606" t="s">
        <v>1254</v>
      </c>
    </row>
    <row r="187" spans="1:35" ht="15.75">
      <c r="A187" s="4172"/>
      <c r="B187" s="1595"/>
      <c r="C187" s="1596"/>
      <c r="D187" s="1668"/>
      <c r="E187" s="1663"/>
      <c r="F187" s="1663"/>
      <c r="G187" s="1673">
        <f>(B187/B167)*G167</f>
        <v>0</v>
      </c>
      <c r="H187" s="1670">
        <f t="shared" si="6"/>
        <v>0</v>
      </c>
      <c r="I187" s="1572"/>
      <c r="J187" s="1572"/>
      <c r="K187" s="1572"/>
      <c r="L187" s="1572"/>
      <c r="M187" s="1572"/>
      <c r="N187" s="1583"/>
      <c r="P187" s="4172"/>
      <c r="Q187" s="1595"/>
      <c r="R187" s="1596"/>
      <c r="S187" s="1671"/>
      <c r="T187" s="1586"/>
      <c r="U187" s="1586"/>
      <c r="V187" s="1607">
        <f>(Q187/Q167)*V167</f>
        <v>0</v>
      </c>
      <c r="W187" s="1602">
        <f t="shared" si="7"/>
        <v>0</v>
      </c>
      <c r="X187" s="1575"/>
      <c r="Y187" s="1575"/>
      <c r="Z187" s="1575"/>
      <c r="AA187" s="1575"/>
      <c r="AB187" s="1575"/>
      <c r="AC187" s="1585"/>
      <c r="AE187" s="1606" t="s">
        <v>1254</v>
      </c>
    </row>
    <row r="188" spans="1:35" ht="15.75">
      <c r="A188" s="4172"/>
      <c r="B188" s="1595"/>
      <c r="C188" s="1596"/>
      <c r="D188" s="1668"/>
      <c r="E188" s="1663"/>
      <c r="F188" s="1663"/>
      <c r="G188" s="1673">
        <f>(B188/B167)*G167</f>
        <v>0</v>
      </c>
      <c r="H188" s="1670">
        <f t="shared" si="6"/>
        <v>0</v>
      </c>
      <c r="I188" s="1572"/>
      <c r="J188" s="1572"/>
      <c r="K188" s="1572"/>
      <c r="L188" s="1572"/>
      <c r="M188" s="1572"/>
      <c r="N188" s="1583"/>
      <c r="P188" s="4172"/>
      <c r="Q188" s="1595"/>
      <c r="R188" s="1596"/>
      <c r="S188" s="1671"/>
      <c r="T188" s="1586"/>
      <c r="U188" s="1586"/>
      <c r="V188" s="1607">
        <f>(Q188/Q167)*V167</f>
        <v>0</v>
      </c>
      <c r="W188" s="1602">
        <f t="shared" si="7"/>
        <v>0</v>
      </c>
      <c r="X188" s="1575"/>
      <c r="Y188" s="1575"/>
      <c r="Z188" s="1575"/>
      <c r="AA188" s="1575"/>
      <c r="AB188" s="1575"/>
      <c r="AC188" s="1585"/>
      <c r="AE188" s="1606" t="s">
        <v>1254</v>
      </c>
    </row>
    <row r="189" spans="1:35" ht="15.75">
      <c r="A189" s="4172"/>
      <c r="B189" s="1595"/>
      <c r="C189" s="1596"/>
      <c r="D189" s="1668"/>
      <c r="E189" s="1663"/>
      <c r="F189" s="1663"/>
      <c r="G189" s="1673">
        <f>(B189/B167)*G167</f>
        <v>0</v>
      </c>
      <c r="H189" s="1670">
        <f t="shared" si="6"/>
        <v>0</v>
      </c>
      <c r="I189" s="1572"/>
      <c r="J189" s="1572"/>
      <c r="K189" s="1572"/>
      <c r="L189" s="1572"/>
      <c r="M189" s="1572"/>
      <c r="N189" s="1583"/>
      <c r="P189" s="4172"/>
      <c r="Q189" s="1595"/>
      <c r="R189" s="1596"/>
      <c r="S189" s="1671"/>
      <c r="T189" s="1586"/>
      <c r="U189" s="1586"/>
      <c r="V189" s="1607">
        <f>(Q189/Q167)*V167</f>
        <v>0</v>
      </c>
      <c r="W189" s="1602">
        <f t="shared" si="7"/>
        <v>0</v>
      </c>
      <c r="X189" s="1575"/>
      <c r="Y189" s="1575"/>
      <c r="Z189" s="1575"/>
      <c r="AA189" s="1575"/>
      <c r="AB189" s="1575"/>
      <c r="AC189" s="1585"/>
      <c r="AE189" s="1606" t="s">
        <v>1254</v>
      </c>
    </row>
    <row r="190" spans="1:35" ht="15.75">
      <c r="A190" s="4172"/>
      <c r="B190" s="1595"/>
      <c r="C190" s="1596"/>
      <c r="D190" s="1668"/>
      <c r="E190" s="1663"/>
      <c r="F190" s="1663"/>
      <c r="G190" s="1673">
        <f>(B190/B167)*G167</f>
        <v>0</v>
      </c>
      <c r="H190" s="1670">
        <f t="shared" si="6"/>
        <v>0</v>
      </c>
      <c r="I190" s="1572"/>
      <c r="J190" s="1572"/>
      <c r="K190" s="1572"/>
      <c r="L190" s="1572"/>
      <c r="M190" s="1572"/>
      <c r="N190" s="1583"/>
      <c r="P190" s="4172"/>
      <c r="Q190" s="1595"/>
      <c r="R190" s="1596"/>
      <c r="S190" s="1671"/>
      <c r="T190" s="1586"/>
      <c r="U190" s="1586"/>
      <c r="V190" s="1607">
        <f>(Q190/Q167)*V167</f>
        <v>0</v>
      </c>
      <c r="W190" s="1602">
        <f t="shared" si="7"/>
        <v>0</v>
      </c>
      <c r="X190" s="1575"/>
      <c r="Y190" s="1575"/>
      <c r="Z190" s="1575"/>
      <c r="AA190" s="1575"/>
      <c r="AB190" s="1575"/>
      <c r="AC190" s="1585"/>
      <c r="AE190" s="1606" t="s">
        <v>1254</v>
      </c>
    </row>
    <row r="191" spans="1:35" ht="15.75" customHeight="1">
      <c r="A191" s="4172"/>
      <c r="B191" s="4185" t="s">
        <v>1565</v>
      </c>
      <c r="C191" s="4185"/>
      <c r="D191" s="4185"/>
      <c r="E191" s="4185"/>
      <c r="F191" s="4185"/>
      <c r="G191" s="4185"/>
      <c r="H191" s="4185"/>
      <c r="I191" s="4185"/>
      <c r="J191" s="4185"/>
      <c r="K191" s="4185"/>
      <c r="L191" s="4185"/>
      <c r="M191" s="4185"/>
      <c r="N191" s="4186"/>
      <c r="P191" s="4172"/>
      <c r="Q191" s="4187" t="s">
        <v>1565</v>
      </c>
      <c r="R191" s="4187"/>
      <c r="S191" s="4187"/>
      <c r="T191" s="4187"/>
      <c r="U191" s="4187"/>
      <c r="V191" s="4187"/>
      <c r="W191" s="4187"/>
      <c r="X191" s="4187"/>
      <c r="Y191" s="4187"/>
      <c r="Z191" s="4187"/>
      <c r="AA191" s="4187"/>
      <c r="AB191" s="4187"/>
      <c r="AC191" s="4188"/>
      <c r="AE191" s="4424" t="s">
        <v>245</v>
      </c>
      <c r="AF191" s="4425" t="s">
        <v>744</v>
      </c>
      <c r="AG191" s="4425"/>
      <c r="AH191" s="4425"/>
      <c r="AI191" s="4425"/>
    </row>
    <row r="192" spans="1:35" ht="18.75">
      <c r="A192" s="4172"/>
      <c r="B192" s="1674" t="s">
        <v>15</v>
      </c>
      <c r="C192" s="1609" t="s">
        <v>272</v>
      </c>
      <c r="D192" s="4102"/>
      <c r="E192" s="4103"/>
      <c r="F192" s="4103"/>
      <c r="G192" s="4103"/>
      <c r="H192" s="4103"/>
      <c r="I192" s="4103"/>
      <c r="J192" s="4103"/>
      <c r="K192" s="4103"/>
      <c r="L192" s="4103"/>
      <c r="M192" s="4103"/>
      <c r="N192" s="4104"/>
      <c r="P192" s="4172"/>
      <c r="Q192" s="1610" t="s">
        <v>15</v>
      </c>
      <c r="R192" s="1609" t="s">
        <v>272</v>
      </c>
      <c r="S192" s="4102"/>
      <c r="T192" s="4103"/>
      <c r="U192" s="4103"/>
      <c r="V192" s="4103"/>
      <c r="W192" s="4103"/>
      <c r="X192" s="4103"/>
      <c r="Y192" s="4103"/>
      <c r="Z192" s="4103"/>
      <c r="AA192" s="4103"/>
      <c r="AB192" s="4103"/>
      <c r="AC192" s="4104"/>
      <c r="AE192" s="4424"/>
      <c r="AF192" s="4425"/>
      <c r="AG192" s="4425"/>
      <c r="AH192" s="4425"/>
      <c r="AI192" s="4425"/>
    </row>
    <row r="193" spans="1:35" ht="15" customHeight="1">
      <c r="A193" s="4172"/>
      <c r="B193" s="4180" t="s">
        <v>503</v>
      </c>
      <c r="C193" s="4180"/>
      <c r="D193" s="4180"/>
      <c r="E193" s="4180"/>
      <c r="F193" s="4180"/>
      <c r="G193" s="4180"/>
      <c r="H193" s="4180"/>
      <c r="I193" s="4180"/>
      <c r="J193" s="4180"/>
      <c r="K193" s="4180"/>
      <c r="L193" s="4180"/>
      <c r="M193" s="4180"/>
      <c r="N193" s="4181"/>
      <c r="P193" s="4172"/>
      <c r="Q193" s="4182" t="s">
        <v>503</v>
      </c>
      <c r="R193" s="4182"/>
      <c r="S193" s="4182"/>
      <c r="T193" s="4182"/>
      <c r="U193" s="4182"/>
      <c r="V193" s="4182"/>
      <c r="W193" s="4182"/>
      <c r="X193" s="4182"/>
      <c r="Y193" s="4182"/>
      <c r="Z193" s="4182"/>
      <c r="AA193" s="4182"/>
      <c r="AB193" s="4182"/>
      <c r="AC193" s="4183"/>
      <c r="AE193" s="4424"/>
      <c r="AF193" s="4425"/>
      <c r="AG193" s="4425"/>
      <c r="AH193" s="4425"/>
      <c r="AI193" s="4425"/>
    </row>
    <row r="194" spans="1:35" ht="15" customHeight="1">
      <c r="A194" s="4172"/>
      <c r="B194" s="4180"/>
      <c r="C194" s="4180"/>
      <c r="D194" s="4180"/>
      <c r="E194" s="4180"/>
      <c r="F194" s="4180"/>
      <c r="G194" s="4180"/>
      <c r="H194" s="4180"/>
      <c r="I194" s="4180"/>
      <c r="J194" s="4180"/>
      <c r="K194" s="4180"/>
      <c r="L194" s="4180"/>
      <c r="M194" s="4180"/>
      <c r="N194" s="4181"/>
      <c r="P194" s="4172"/>
      <c r="Q194" s="4182"/>
      <c r="R194" s="4182"/>
      <c r="S194" s="4182"/>
      <c r="T194" s="4182"/>
      <c r="U194" s="4182"/>
      <c r="V194" s="4182"/>
      <c r="W194" s="4182"/>
      <c r="X194" s="4182"/>
      <c r="Y194" s="4182"/>
      <c r="Z194" s="4182"/>
      <c r="AA194" s="4182"/>
      <c r="AB194" s="4182"/>
      <c r="AC194" s="4183"/>
      <c r="AE194" s="1606" t="s">
        <v>1254</v>
      </c>
    </row>
    <row r="195" spans="1:35" ht="18.75">
      <c r="A195" s="4172"/>
      <c r="B195" s="4125" t="s">
        <v>735</v>
      </c>
      <c r="C195" s="4125"/>
      <c r="D195" s="4125"/>
      <c r="E195" s="4125"/>
      <c r="F195" s="4125"/>
      <c r="G195" s="4125"/>
      <c r="H195" s="4125"/>
      <c r="I195" s="4125"/>
      <c r="J195" s="4125"/>
      <c r="K195" s="4125"/>
      <c r="L195" s="4125"/>
      <c r="M195" s="4125"/>
      <c r="N195" s="4126"/>
      <c r="P195" s="4172"/>
      <c r="Q195" s="4127" t="s">
        <v>735</v>
      </c>
      <c r="R195" s="4127"/>
      <c r="S195" s="4127"/>
      <c r="T195" s="4127"/>
      <c r="U195" s="4127"/>
      <c r="V195" s="4127"/>
      <c r="W195" s="4127"/>
      <c r="X195" s="4127"/>
      <c r="Y195" s="4127"/>
      <c r="Z195" s="4127"/>
      <c r="AA195" s="4127"/>
      <c r="AB195" s="4127"/>
      <c r="AC195" s="4128"/>
      <c r="AE195" s="1606" t="s">
        <v>1254</v>
      </c>
    </row>
    <row r="196" spans="1:35" ht="15.75">
      <c r="A196" s="4172"/>
      <c r="B196" s="77"/>
      <c r="C196" s="77"/>
      <c r="D196" s="1669">
        <v>10</v>
      </c>
      <c r="E196" s="1611"/>
      <c r="F196" s="1673">
        <v>2.5</v>
      </c>
      <c r="G196" s="1612"/>
      <c r="H196" s="1675">
        <v>0.25</v>
      </c>
      <c r="I196" s="1613"/>
      <c r="J196" s="1613"/>
      <c r="K196" s="1613"/>
      <c r="L196" s="1613"/>
      <c r="M196" s="1613"/>
      <c r="N196" s="1614"/>
      <c r="P196" s="4172"/>
      <c r="Q196" s="77"/>
      <c r="R196" s="77"/>
      <c r="S196" s="1601">
        <v>10</v>
      </c>
      <c r="T196" s="1611"/>
      <c r="U196" s="1607">
        <v>2.5</v>
      </c>
      <c r="V196" s="1612"/>
      <c r="W196" s="1615">
        <v>0.25</v>
      </c>
      <c r="X196" s="1613"/>
      <c r="Y196" s="1613"/>
      <c r="Z196" s="1613"/>
      <c r="AA196" s="1613"/>
      <c r="AB196" s="1613"/>
      <c r="AC196" s="1614"/>
      <c r="AE196" s="1606" t="s">
        <v>1254</v>
      </c>
    </row>
    <row r="197" spans="1:35" ht="15.75">
      <c r="A197" s="4172"/>
      <c r="B197" s="77"/>
      <c r="C197" s="77"/>
      <c r="D197" s="1595">
        <v>150</v>
      </c>
      <c r="E197" s="1613"/>
      <c r="F197" s="1616">
        <v>2.5</v>
      </c>
      <c r="G197" s="1613"/>
      <c r="H197" s="1617">
        <v>0.25</v>
      </c>
      <c r="I197" s="1613"/>
      <c r="J197" s="1613"/>
      <c r="K197" s="1613"/>
      <c r="L197" s="1613"/>
      <c r="M197" s="1613"/>
      <c r="N197" s="1614"/>
      <c r="P197" s="4172"/>
      <c r="Q197" s="77"/>
      <c r="R197" s="77"/>
      <c r="S197" s="1595">
        <v>150</v>
      </c>
      <c r="T197" s="1613"/>
      <c r="U197" s="1616">
        <v>2.5</v>
      </c>
      <c r="V197" s="1613"/>
      <c r="W197" s="1617">
        <v>0.25</v>
      </c>
      <c r="X197" s="1613"/>
      <c r="Y197" s="1613"/>
      <c r="Z197" s="1613"/>
      <c r="AA197" s="1613"/>
      <c r="AB197" s="1613"/>
      <c r="AC197" s="1614"/>
      <c r="AE197" s="1606" t="s">
        <v>1254</v>
      </c>
    </row>
    <row r="198" spans="1:35" ht="15" customHeight="1">
      <c r="A198" s="4172"/>
      <c r="B198" s="4191" t="s">
        <v>27</v>
      </c>
      <c r="C198" s="4192" t="s">
        <v>242</v>
      </c>
      <c r="D198" s="4192"/>
      <c r="E198" s="4192"/>
      <c r="F198" s="4192"/>
      <c r="G198" s="4192"/>
      <c r="H198" s="4192"/>
      <c r="I198" s="4193" t="s">
        <v>12</v>
      </c>
      <c r="J198" s="4192" t="s">
        <v>14</v>
      </c>
      <c r="K198" s="4192"/>
      <c r="L198" s="4192"/>
      <c r="M198" s="4192"/>
      <c r="N198" s="4192"/>
      <c r="P198" s="4172"/>
      <c r="Q198" s="4121" t="s">
        <v>27</v>
      </c>
      <c r="R198" s="4116" t="s">
        <v>242</v>
      </c>
      <c r="S198" s="4116"/>
      <c r="T198" s="4116"/>
      <c r="U198" s="4116"/>
      <c r="V198" s="4116"/>
      <c r="W198" s="4116"/>
      <c r="X198" s="4115" t="s">
        <v>12</v>
      </c>
      <c r="Y198" s="4116" t="s">
        <v>14</v>
      </c>
      <c r="Z198" s="4116"/>
      <c r="AA198" s="4116"/>
      <c r="AB198" s="4116"/>
      <c r="AC198" s="4117"/>
      <c r="AE198" s="1606" t="s">
        <v>1254</v>
      </c>
    </row>
    <row r="199" spans="1:35" ht="15" customHeight="1">
      <c r="A199" s="4172"/>
      <c r="B199" s="4191"/>
      <c r="C199" s="4192"/>
      <c r="D199" s="4192"/>
      <c r="E199" s="4192"/>
      <c r="F199" s="4192"/>
      <c r="G199" s="4192"/>
      <c r="H199" s="4192"/>
      <c r="I199" s="4193"/>
      <c r="J199" s="4192"/>
      <c r="K199" s="4192"/>
      <c r="L199" s="4192"/>
      <c r="M199" s="4192"/>
      <c r="N199" s="4192"/>
      <c r="P199" s="4172"/>
      <c r="Q199" s="4121"/>
      <c r="R199" s="4116"/>
      <c r="S199" s="4116"/>
      <c r="T199" s="4116"/>
      <c r="U199" s="4116"/>
      <c r="V199" s="4116"/>
      <c r="W199" s="4116"/>
      <c r="X199" s="4115"/>
      <c r="Y199" s="4116"/>
      <c r="Z199" s="4116"/>
      <c r="AA199" s="4116"/>
      <c r="AB199" s="4116"/>
      <c r="AC199" s="4117"/>
      <c r="AE199" s="1606" t="s">
        <v>1254</v>
      </c>
    </row>
    <row r="200" spans="1:35" ht="15" customHeight="1">
      <c r="A200" s="4172"/>
      <c r="B200" s="4191" t="s">
        <v>30</v>
      </c>
      <c r="C200" s="4192" t="s">
        <v>724</v>
      </c>
      <c r="D200" s="4192"/>
      <c r="E200" s="4192"/>
      <c r="F200" s="4192"/>
      <c r="G200" s="4192"/>
      <c r="H200" s="4192"/>
      <c r="I200" s="4193" t="s">
        <v>13</v>
      </c>
      <c r="J200" s="4192" t="s">
        <v>421</v>
      </c>
      <c r="K200" s="4192"/>
      <c r="L200" s="4192"/>
      <c r="M200" s="4192"/>
      <c r="N200" s="4192"/>
      <c r="P200" s="4172"/>
      <c r="Q200" s="4121" t="s">
        <v>30</v>
      </c>
      <c r="R200" s="4116" t="s">
        <v>724</v>
      </c>
      <c r="S200" s="4116"/>
      <c r="T200" s="4116"/>
      <c r="U200" s="4116"/>
      <c r="V200" s="4116"/>
      <c r="W200" s="4116"/>
      <c r="X200" s="4115" t="s">
        <v>13</v>
      </c>
      <c r="Y200" s="4116" t="s">
        <v>421</v>
      </c>
      <c r="Z200" s="4116"/>
      <c r="AA200" s="4116"/>
      <c r="AB200" s="4116"/>
      <c r="AC200" s="4117"/>
      <c r="AE200" s="1606" t="s">
        <v>1254</v>
      </c>
    </row>
    <row r="201" spans="1:35" ht="15" customHeight="1">
      <c r="A201" s="4172"/>
      <c r="B201" s="4191"/>
      <c r="C201" s="4192"/>
      <c r="D201" s="4192"/>
      <c r="E201" s="4192"/>
      <c r="F201" s="4192"/>
      <c r="G201" s="4192"/>
      <c r="H201" s="4192"/>
      <c r="I201" s="4193"/>
      <c r="J201" s="4192"/>
      <c r="K201" s="4192"/>
      <c r="L201" s="4192"/>
      <c r="M201" s="4192"/>
      <c r="N201" s="4192"/>
      <c r="P201" s="4172"/>
      <c r="Q201" s="4121"/>
      <c r="R201" s="4116"/>
      <c r="S201" s="4116"/>
      <c r="T201" s="4116"/>
      <c r="U201" s="4116"/>
      <c r="V201" s="4116"/>
      <c r="W201" s="4116"/>
      <c r="X201" s="4115"/>
      <c r="Y201" s="4116"/>
      <c r="Z201" s="4116"/>
      <c r="AA201" s="4116"/>
      <c r="AB201" s="4116"/>
      <c r="AC201" s="4117"/>
      <c r="AE201" s="1606" t="s">
        <v>1254</v>
      </c>
    </row>
    <row r="202" spans="1:35" ht="15" customHeight="1">
      <c r="A202" s="4172"/>
      <c r="B202" s="4191" t="s">
        <v>248</v>
      </c>
      <c r="C202" s="4192" t="s">
        <v>249</v>
      </c>
      <c r="D202" s="4192"/>
      <c r="E202" s="4192"/>
      <c r="F202" s="4192"/>
      <c r="G202" s="4192"/>
      <c r="H202" s="4192"/>
      <c r="I202" s="4193" t="s">
        <v>15</v>
      </c>
      <c r="J202" s="4192" t="s">
        <v>250</v>
      </c>
      <c r="K202" s="4192"/>
      <c r="L202" s="4192"/>
      <c r="M202" s="4192"/>
      <c r="N202" s="4192"/>
      <c r="P202" s="4172"/>
      <c r="Q202" s="4121" t="s">
        <v>248</v>
      </c>
      <c r="R202" s="4116" t="s">
        <v>249</v>
      </c>
      <c r="S202" s="4116"/>
      <c r="T202" s="4116"/>
      <c r="U202" s="4116"/>
      <c r="V202" s="4116"/>
      <c r="W202" s="4116"/>
      <c r="X202" s="4115" t="s">
        <v>15</v>
      </c>
      <c r="Y202" s="4116" t="s">
        <v>250</v>
      </c>
      <c r="Z202" s="4116"/>
      <c r="AA202" s="4116"/>
      <c r="AB202" s="4116"/>
      <c r="AC202" s="4117"/>
      <c r="AE202" s="1606" t="s">
        <v>1254</v>
      </c>
    </row>
    <row r="203" spans="1:35" ht="15" customHeight="1">
      <c r="A203" s="4172"/>
      <c r="B203" s="4191"/>
      <c r="C203" s="4192"/>
      <c r="D203" s="4192"/>
      <c r="E203" s="4192"/>
      <c r="F203" s="4192"/>
      <c r="G203" s="4192"/>
      <c r="H203" s="4192"/>
      <c r="I203" s="4193"/>
      <c r="J203" s="4192"/>
      <c r="K203" s="4192"/>
      <c r="L203" s="4192"/>
      <c r="M203" s="4192"/>
      <c r="N203" s="4192"/>
      <c r="P203" s="4172"/>
      <c r="Q203" s="4121"/>
      <c r="R203" s="4116"/>
      <c r="S203" s="4116"/>
      <c r="T203" s="4116"/>
      <c r="U203" s="4116"/>
      <c r="V203" s="4116"/>
      <c r="W203" s="4116"/>
      <c r="X203" s="4115"/>
      <c r="Y203" s="4116"/>
      <c r="Z203" s="4116"/>
      <c r="AA203" s="4116"/>
      <c r="AB203" s="4116"/>
      <c r="AC203" s="4117"/>
      <c r="AE203" s="1606" t="s">
        <v>1254</v>
      </c>
    </row>
    <row r="204" spans="1:35" ht="15.75">
      <c r="A204" s="4172"/>
      <c r="B204" s="1618" t="s">
        <v>253</v>
      </c>
      <c r="C204" s="1619" t="str">
        <f ca="1">CELL("nomfichier")</f>
        <v>E:\0-UPRT\1-UPRT.FR-SITE-WEB\ff-fiches-fabrications\ff-fiches-fabrication-maj-08-2020\[ff-14.B-restauration-10.postits-portions.xlsx]Nota</v>
      </c>
      <c r="D204" s="1619"/>
      <c r="E204" s="1619"/>
      <c r="F204" s="1619"/>
      <c r="G204" s="1619"/>
      <c r="H204" s="1619"/>
      <c r="I204" s="1619"/>
      <c r="J204" s="1619"/>
      <c r="K204" s="1619"/>
      <c r="L204" s="1619"/>
      <c r="M204" s="1619"/>
      <c r="N204" s="1620"/>
      <c r="P204" s="4172"/>
      <c r="Q204" s="1618" t="s">
        <v>253</v>
      </c>
      <c r="R204" s="1619" t="str">
        <f ca="1">CELL("nomfichier")</f>
        <v>E:\0-UPRT\1-UPRT.FR-SITE-WEB\ff-fiches-fabrications\ff-fiches-fabrication-maj-08-2020\[ff-14.B-restauration-10.postits-portions.xlsx]Nota</v>
      </c>
      <c r="S204" s="1619"/>
      <c r="T204" s="1619"/>
      <c r="U204" s="1619"/>
      <c r="V204" s="1619"/>
      <c r="W204" s="1619"/>
      <c r="X204" s="1619"/>
      <c r="Y204" s="1619"/>
      <c r="Z204" s="1619"/>
      <c r="AA204" s="1619"/>
      <c r="AB204" s="1619"/>
      <c r="AC204" s="1620"/>
      <c r="AE204" s="1606" t="s">
        <v>1254</v>
      </c>
    </row>
    <row r="205" spans="1:35" ht="15.75">
      <c r="A205" s="4172"/>
      <c r="B205" s="1621" t="s">
        <v>255</v>
      </c>
      <c r="C205" s="1619" t="s">
        <v>726</v>
      </c>
      <c r="D205" s="1619"/>
      <c r="E205" s="1619"/>
      <c r="F205" s="1619"/>
      <c r="G205" s="1619"/>
      <c r="H205" s="1619"/>
      <c r="I205" s="1619"/>
      <c r="J205" s="1619"/>
      <c r="K205" s="1619"/>
      <c r="L205" s="1619"/>
      <c r="M205" s="1619"/>
      <c r="N205" s="1620"/>
      <c r="P205" s="4172"/>
      <c r="Q205" s="1621" t="s">
        <v>255</v>
      </c>
      <c r="R205" s="1619" t="s">
        <v>726</v>
      </c>
      <c r="S205" s="1619"/>
      <c r="T205" s="1619"/>
      <c r="U205" s="1619"/>
      <c r="V205" s="1619"/>
      <c r="W205" s="1619"/>
      <c r="X205" s="1619"/>
      <c r="Y205" s="1619"/>
      <c r="Z205" s="1619"/>
      <c r="AA205" s="1619"/>
      <c r="AB205" s="1619"/>
      <c r="AC205" s="1620"/>
      <c r="AE205" s="1606" t="s">
        <v>1254</v>
      </c>
    </row>
    <row r="206" spans="1:35" ht="16.5" thickBot="1">
      <c r="A206" s="4172"/>
      <c r="B206" s="4135" t="s">
        <v>258</v>
      </c>
      <c r="C206" s="4135"/>
      <c r="D206" s="4135"/>
      <c r="E206" s="4135"/>
      <c r="F206" s="4135"/>
      <c r="G206" s="4135"/>
      <c r="H206" s="4135"/>
      <c r="I206" s="4135"/>
      <c r="J206" s="4135"/>
      <c r="K206" s="4135"/>
      <c r="L206" s="4135"/>
      <c r="M206" s="4135"/>
      <c r="N206" s="4136"/>
      <c r="P206" s="4172"/>
      <c r="Q206" s="4135" t="s">
        <v>258</v>
      </c>
      <c r="R206" s="4135"/>
      <c r="S206" s="4135"/>
      <c r="T206" s="4135"/>
      <c r="U206" s="4135"/>
      <c r="V206" s="4135"/>
      <c r="W206" s="4135"/>
      <c r="X206" s="4135"/>
      <c r="Y206" s="4135"/>
      <c r="Z206" s="4135"/>
      <c r="AA206" s="4135"/>
      <c r="AB206" s="4135"/>
      <c r="AC206" s="4136"/>
      <c r="AE206" s="1606" t="s">
        <v>1254</v>
      </c>
    </row>
    <row r="207" spans="1:35">
      <c r="A207" s="77"/>
      <c r="B207" s="77"/>
      <c r="C207" s="77"/>
      <c r="D207" s="77"/>
      <c r="E207" s="77"/>
      <c r="F207" s="77"/>
      <c r="G207" s="77"/>
      <c r="H207" s="77"/>
      <c r="I207" s="77"/>
      <c r="J207" s="77"/>
      <c r="K207" s="77"/>
      <c r="L207" s="77"/>
      <c r="M207" s="77"/>
      <c r="N207" s="77"/>
      <c r="P207" s="77"/>
      <c r="Q207" s="77"/>
      <c r="R207" s="77"/>
      <c r="S207" s="77"/>
      <c r="T207" s="77"/>
      <c r="U207" s="77"/>
      <c r="V207" s="77"/>
      <c r="W207" s="77"/>
      <c r="X207" s="77"/>
      <c r="Y207" s="77"/>
      <c r="Z207" s="77"/>
      <c r="AA207" s="77"/>
      <c r="AB207" s="77"/>
      <c r="AC207" s="77"/>
    </row>
    <row r="208" spans="1:35" ht="15.75">
      <c r="B208" s="4190" t="s">
        <v>1574</v>
      </c>
      <c r="C208" s="4190"/>
      <c r="D208" s="4190"/>
      <c r="E208" s="1641"/>
      <c r="F208" s="1641"/>
      <c r="G208" s="1641"/>
      <c r="H208" s="1641"/>
      <c r="I208" s="1641"/>
      <c r="J208" s="1641"/>
      <c r="K208" s="1641"/>
      <c r="L208" s="1641"/>
      <c r="M208" s="1641"/>
      <c r="N208" s="1641"/>
      <c r="Q208" s="4190" t="s">
        <v>1574</v>
      </c>
      <c r="R208" s="4190"/>
      <c r="S208" s="4190"/>
      <c r="T208" s="1641"/>
      <c r="U208" s="1641"/>
      <c r="V208" s="1641"/>
      <c r="W208" s="1641"/>
      <c r="X208" s="1641"/>
      <c r="Y208" s="1641"/>
      <c r="Z208" s="1641"/>
      <c r="AA208" s="1641"/>
      <c r="AB208" s="1641"/>
      <c r="AC208" s="1641"/>
    </row>
    <row r="209" spans="1:35" ht="15.75" thickBot="1">
      <c r="A209" s="77"/>
      <c r="B209" s="77"/>
      <c r="C209" s="77"/>
      <c r="D209" s="77"/>
      <c r="E209" s="77"/>
      <c r="F209" s="77"/>
      <c r="G209" s="77"/>
      <c r="H209" s="77"/>
      <c r="I209" s="77"/>
      <c r="J209" s="77"/>
      <c r="K209" s="77"/>
      <c r="L209" s="77"/>
      <c r="M209" s="77"/>
      <c r="N209" s="77"/>
      <c r="P209" s="77"/>
      <c r="Q209" s="77"/>
      <c r="R209" s="77"/>
      <c r="S209" s="77"/>
      <c r="T209" s="77"/>
      <c r="U209" s="77"/>
      <c r="V209" s="77"/>
      <c r="W209" s="77"/>
      <c r="X209" s="77"/>
      <c r="Y209" s="77"/>
      <c r="Z209" s="77"/>
      <c r="AA209" s="77"/>
      <c r="AB209" s="77"/>
      <c r="AC209" s="77"/>
    </row>
    <row r="210" spans="1:35" ht="15" customHeight="1">
      <c r="A210" s="1566" t="s">
        <v>243</v>
      </c>
      <c r="B210" s="4203" t="s">
        <v>340</v>
      </c>
      <c r="C210" s="4203"/>
      <c r="D210" s="4203"/>
      <c r="E210" s="4203"/>
      <c r="F210" s="4203"/>
      <c r="G210" s="4203"/>
      <c r="H210" s="4204" t="s">
        <v>1765</v>
      </c>
      <c r="I210" s="4088" t="str">
        <f>B210</f>
        <v>NOM DE LA RECETTE</v>
      </c>
      <c r="J210" s="4088"/>
      <c r="K210" s="4088"/>
      <c r="L210" s="4088"/>
      <c r="M210" s="4088"/>
      <c r="N210" s="4089"/>
      <c r="P210" s="1566" t="s">
        <v>243</v>
      </c>
      <c r="Q210" s="4203" t="s">
        <v>340</v>
      </c>
      <c r="R210" s="4203"/>
      <c r="S210" s="4203"/>
      <c r="T210" s="4203"/>
      <c r="U210" s="4203"/>
      <c r="V210" s="4203"/>
      <c r="W210" s="4204" t="s">
        <v>1765</v>
      </c>
      <c r="X210" s="4088" t="str">
        <f>Q210</f>
        <v>NOM DE LA RECETTE</v>
      </c>
      <c r="Y210" s="4088"/>
      <c r="Z210" s="4088"/>
      <c r="AA210" s="4088"/>
      <c r="AB210" s="4088"/>
      <c r="AC210" s="4089"/>
      <c r="AE210" s="4422" t="s">
        <v>245</v>
      </c>
      <c r="AF210" s="4423" t="s">
        <v>744</v>
      </c>
      <c r="AG210" s="4423"/>
      <c r="AH210" s="4423"/>
      <c r="AI210" s="4423"/>
    </row>
    <row r="211" spans="1:35" ht="15" customHeight="1">
      <c r="A211" s="4199"/>
      <c r="B211" s="4203"/>
      <c r="C211" s="4203"/>
      <c r="D211" s="4203"/>
      <c r="E211" s="4203"/>
      <c r="F211" s="4203"/>
      <c r="G211" s="4203"/>
      <c r="H211" s="4204"/>
      <c r="I211" s="4090"/>
      <c r="J211" s="4090"/>
      <c r="K211" s="4090"/>
      <c r="L211" s="4090"/>
      <c r="M211" s="4090"/>
      <c r="N211" s="4091"/>
      <c r="P211" s="4199"/>
      <c r="Q211" s="4203"/>
      <c r="R211" s="4203"/>
      <c r="S211" s="4203"/>
      <c r="T211" s="4203"/>
      <c r="U211" s="4203"/>
      <c r="V211" s="4203"/>
      <c r="W211" s="4204"/>
      <c r="X211" s="4090"/>
      <c r="Y211" s="4090"/>
      <c r="Z211" s="4090"/>
      <c r="AA211" s="4090"/>
      <c r="AB211" s="4090"/>
      <c r="AC211" s="4091"/>
      <c r="AE211" s="4422"/>
      <c r="AF211" s="4423"/>
      <c r="AG211" s="4423"/>
      <c r="AH211" s="4423"/>
      <c r="AI211" s="4423"/>
    </row>
    <row r="212" spans="1:35" ht="26.25">
      <c r="A212" s="4199"/>
      <c r="B212" s="4200" t="s">
        <v>1571</v>
      </c>
      <c r="C212" s="4200"/>
      <c r="D212" s="4200"/>
      <c r="E212" s="4200"/>
      <c r="F212" s="4200"/>
      <c r="G212" s="4200"/>
      <c r="H212" s="1676"/>
      <c r="I212" s="1567" t="s">
        <v>247</v>
      </c>
      <c r="J212" s="1568"/>
      <c r="K212" s="1568"/>
      <c r="L212" s="1568"/>
      <c r="M212" s="1568"/>
      <c r="N212" s="1569"/>
      <c r="P212" s="4199"/>
      <c r="Q212" s="4133" t="s">
        <v>1571</v>
      </c>
      <c r="R212" s="4133"/>
      <c r="S212" s="4133"/>
      <c r="T212" s="4133"/>
      <c r="U212" s="4133"/>
      <c r="V212" s="4133"/>
      <c r="W212" s="4133"/>
      <c r="X212" s="527" t="s">
        <v>247</v>
      </c>
      <c r="Y212" s="1570"/>
      <c r="Z212" s="1570"/>
      <c r="AA212" s="1570"/>
      <c r="AB212" s="1570"/>
      <c r="AC212" s="1571"/>
      <c r="AE212" s="4422"/>
      <c r="AF212" s="4423"/>
      <c r="AG212" s="4423"/>
      <c r="AH212" s="4423"/>
      <c r="AI212" s="4423"/>
    </row>
    <row r="213" spans="1:35" ht="26.25">
      <c r="A213" s="4199"/>
      <c r="B213" s="4200"/>
      <c r="C213" s="4200"/>
      <c r="D213" s="4200"/>
      <c r="E213" s="4200"/>
      <c r="F213" s="4200"/>
      <c r="G213" s="4200"/>
      <c r="H213" s="1676"/>
      <c r="I213" s="1572" t="s">
        <v>1563</v>
      </c>
      <c r="J213" s="1573"/>
      <c r="K213" s="1573"/>
      <c r="L213" s="1573"/>
      <c r="M213" s="1573"/>
      <c r="N213" s="1574"/>
      <c r="P213" s="4199"/>
      <c r="Q213" s="4133"/>
      <c r="R213" s="4133"/>
      <c r="S213" s="4133"/>
      <c r="T213" s="4133"/>
      <c r="U213" s="4133"/>
      <c r="V213" s="4133"/>
      <c r="W213" s="4133"/>
      <c r="X213" s="1575" t="s">
        <v>1563</v>
      </c>
      <c r="Y213" s="1576"/>
      <c r="Z213" s="1576"/>
      <c r="AA213" s="1576"/>
      <c r="AB213" s="1576"/>
      <c r="AC213" s="1577"/>
      <c r="AE213" s="4422"/>
      <c r="AF213" s="4423"/>
      <c r="AG213" s="4423"/>
      <c r="AH213" s="4423"/>
      <c r="AI213" s="4423"/>
    </row>
    <row r="214" spans="1:35" ht="18.75" customHeight="1">
      <c r="A214" s="4199"/>
      <c r="B214" s="1677" t="s">
        <v>12</v>
      </c>
      <c r="C214" s="1678"/>
      <c r="D214" s="1678"/>
      <c r="E214" s="1678"/>
      <c r="F214" s="1678"/>
      <c r="G214" s="4201" t="s">
        <v>13</v>
      </c>
      <c r="H214" s="4201"/>
      <c r="I214" s="1572"/>
      <c r="J214" s="1573"/>
      <c r="K214" s="1573"/>
      <c r="L214" s="1573"/>
      <c r="M214" s="1573"/>
      <c r="N214" s="1574"/>
      <c r="P214" s="4199"/>
      <c r="Q214" s="1580" t="s">
        <v>12</v>
      </c>
      <c r="R214" s="1581"/>
      <c r="S214" s="1581"/>
      <c r="T214" s="1581"/>
      <c r="U214" s="1581"/>
      <c r="V214" s="4111" t="s">
        <v>13</v>
      </c>
      <c r="W214" s="4111"/>
      <c r="X214" s="1575"/>
      <c r="Y214" s="1576"/>
      <c r="Z214" s="1576"/>
      <c r="AA214" s="1576"/>
      <c r="AB214" s="1576"/>
      <c r="AC214" s="1577"/>
      <c r="AE214" s="4422"/>
      <c r="AF214" s="4423"/>
      <c r="AG214" s="4423"/>
      <c r="AH214" s="4423"/>
      <c r="AI214" s="4423"/>
    </row>
    <row r="215" spans="1:35" ht="15.75" customHeight="1">
      <c r="A215" s="4199"/>
      <c r="B215" s="4202" t="s">
        <v>251</v>
      </c>
      <c r="C215" s="4202"/>
      <c r="D215" s="1679"/>
      <c r="E215" s="1679"/>
      <c r="F215" s="1679"/>
      <c r="G215" s="4197" t="s">
        <v>18</v>
      </c>
      <c r="H215" s="4197"/>
      <c r="I215" s="1572"/>
      <c r="J215" s="1572"/>
      <c r="K215" s="1572"/>
      <c r="L215" s="1572"/>
      <c r="M215" s="1572"/>
      <c r="N215" s="1583"/>
      <c r="P215" s="4199"/>
      <c r="Q215" s="4113" t="s">
        <v>251</v>
      </c>
      <c r="R215" s="4113"/>
      <c r="S215" s="1584"/>
      <c r="T215" s="1584"/>
      <c r="U215" s="1584"/>
      <c r="V215" s="4114" t="s">
        <v>18</v>
      </c>
      <c r="W215" s="4114"/>
      <c r="X215" s="1575"/>
      <c r="Y215" s="1575"/>
      <c r="Z215" s="1575"/>
      <c r="AA215" s="1575"/>
      <c r="AB215" s="1575"/>
      <c r="AC215" s="1585"/>
      <c r="AE215" s="4422"/>
      <c r="AF215" s="4423"/>
      <c r="AG215" s="4423"/>
      <c r="AH215" s="4423"/>
      <c r="AI215" s="4423"/>
    </row>
    <row r="216" spans="1:35" ht="15.75" customHeight="1">
      <c r="A216" s="4199"/>
      <c r="B216" s="4105">
        <v>2</v>
      </c>
      <c r="C216" s="4197" t="s">
        <v>21</v>
      </c>
      <c r="D216" s="4194" t="s">
        <v>252</v>
      </c>
      <c r="E216" s="1680"/>
      <c r="F216" s="1680"/>
      <c r="G216" s="4107">
        <v>10</v>
      </c>
      <c r="H216" s="4107"/>
      <c r="I216" s="1572"/>
      <c r="J216" s="1572"/>
      <c r="K216" s="1572"/>
      <c r="L216" s="1572"/>
      <c r="M216" s="1572"/>
      <c r="N216" s="1583"/>
      <c r="P216" s="4199"/>
      <c r="Q216" s="4198">
        <v>2</v>
      </c>
      <c r="R216" s="4109" t="s">
        <v>21</v>
      </c>
      <c r="S216" s="4096" t="s">
        <v>252</v>
      </c>
      <c r="T216" s="1586"/>
      <c r="U216" s="1586"/>
      <c r="V216" s="4097">
        <v>10</v>
      </c>
      <c r="W216" s="4097"/>
      <c r="X216" s="1575"/>
      <c r="Y216" s="1575"/>
      <c r="Z216" s="1575"/>
      <c r="AA216" s="1575"/>
      <c r="AB216" s="1575"/>
      <c r="AC216" s="1585"/>
      <c r="AE216" s="4422"/>
      <c r="AF216" s="4423"/>
      <c r="AG216" s="4423"/>
      <c r="AH216" s="4423"/>
      <c r="AI216" s="4423"/>
    </row>
    <row r="217" spans="1:35" ht="15.75" customHeight="1">
      <c r="A217" s="4199"/>
      <c r="B217" s="4105"/>
      <c r="C217" s="4197"/>
      <c r="D217" s="4194"/>
      <c r="E217" s="1680"/>
      <c r="F217" s="1680"/>
      <c r="G217" s="4107"/>
      <c r="H217" s="4107"/>
      <c r="I217" s="1572"/>
      <c r="J217" s="1572"/>
      <c r="K217" s="1572"/>
      <c r="L217" s="1572"/>
      <c r="M217" s="1572"/>
      <c r="N217" s="1583"/>
      <c r="P217" s="4199"/>
      <c r="Q217" s="4198"/>
      <c r="R217" s="4109"/>
      <c r="S217" s="4096"/>
      <c r="T217" s="1586"/>
      <c r="U217" s="1586"/>
      <c r="V217" s="4097"/>
      <c r="W217" s="4097"/>
      <c r="X217" s="1575"/>
      <c r="Y217" s="1575"/>
      <c r="Z217" s="1575"/>
      <c r="AA217" s="1575"/>
      <c r="AB217" s="1575"/>
      <c r="AC217" s="1585"/>
      <c r="AE217" s="4422"/>
      <c r="AF217" s="4423"/>
      <c r="AG217" s="4423"/>
      <c r="AH217" s="4423"/>
      <c r="AI217" s="4423"/>
    </row>
    <row r="218" spans="1:35" ht="15.75" customHeight="1">
      <c r="A218" s="4199"/>
      <c r="B218" s="1681"/>
      <c r="C218" s="1681"/>
      <c r="D218" s="1681"/>
      <c r="E218" s="1680"/>
      <c r="F218" s="1680"/>
      <c r="G218" s="4194" t="s">
        <v>254</v>
      </c>
      <c r="H218" s="4194"/>
      <c r="I218" s="1572"/>
      <c r="J218" s="1572"/>
      <c r="K218" s="1572"/>
      <c r="L218" s="1572"/>
      <c r="M218" s="1572"/>
      <c r="N218" s="1583"/>
      <c r="P218" s="4199"/>
      <c r="Q218" s="1588"/>
      <c r="R218" s="1588"/>
      <c r="S218" s="1588"/>
      <c r="T218" s="1586"/>
      <c r="U218" s="1586"/>
      <c r="V218" s="4099" t="s">
        <v>254</v>
      </c>
      <c r="W218" s="4099"/>
      <c r="X218" s="1575"/>
      <c r="Y218" s="1575"/>
      <c r="Z218" s="1575"/>
      <c r="AA218" s="1575"/>
      <c r="AB218" s="1575"/>
      <c r="AC218" s="1585"/>
      <c r="AE218" s="4422"/>
      <c r="AF218" s="4423"/>
      <c r="AG218" s="4423"/>
      <c r="AH218" s="4423"/>
      <c r="AI218" s="4423"/>
    </row>
    <row r="219" spans="1:35" ht="15.75" customHeight="1">
      <c r="A219" s="4199"/>
      <c r="B219" s="1682" t="s">
        <v>30</v>
      </c>
      <c r="C219" s="1682" t="s">
        <v>248</v>
      </c>
      <c r="D219" s="1682" t="s">
        <v>27</v>
      </c>
      <c r="E219" s="1680"/>
      <c r="F219" s="1680"/>
      <c r="G219" s="1683"/>
      <c r="H219" s="1684"/>
      <c r="I219" s="1572"/>
      <c r="J219" s="1572"/>
      <c r="K219" s="1572"/>
      <c r="L219" s="1572"/>
      <c r="M219" s="1572"/>
      <c r="N219" s="1583"/>
      <c r="P219" s="4199"/>
      <c r="Q219" s="1633" t="s">
        <v>30</v>
      </c>
      <c r="R219" s="1633" t="s">
        <v>248</v>
      </c>
      <c r="S219" s="1633" t="s">
        <v>27</v>
      </c>
      <c r="T219" s="1586"/>
      <c r="U219" s="1586"/>
      <c r="V219" s="1593"/>
      <c r="W219" s="1594"/>
      <c r="X219" s="1575"/>
      <c r="Y219" s="1575"/>
      <c r="Z219" s="1575"/>
      <c r="AA219" s="1575"/>
      <c r="AB219" s="1575"/>
      <c r="AC219" s="1585"/>
      <c r="AE219" s="4422"/>
      <c r="AF219" s="4423"/>
      <c r="AG219" s="4423"/>
      <c r="AH219" s="4423"/>
      <c r="AI219" s="4423"/>
    </row>
    <row r="220" spans="1:35" ht="15.75" customHeight="1">
      <c r="A220" s="4199"/>
      <c r="B220" s="1595">
        <v>150</v>
      </c>
      <c r="C220" s="1596" t="s">
        <v>686</v>
      </c>
      <c r="D220" s="1685" t="s">
        <v>672</v>
      </c>
      <c r="E220" s="1680"/>
      <c r="F220" s="1680"/>
      <c r="G220" s="1686">
        <f>(B220/B216)*G216</f>
        <v>750</v>
      </c>
      <c r="H220" s="1687" t="str">
        <f t="shared" ref="H220:H239" si="8">C220</f>
        <v>g</v>
      </c>
      <c r="I220" s="1572"/>
      <c r="J220" s="1572"/>
      <c r="K220" s="1572"/>
      <c r="L220" s="1572"/>
      <c r="M220" s="1572"/>
      <c r="N220" s="1583"/>
      <c r="P220" s="4199"/>
      <c r="Q220" s="1595">
        <v>150</v>
      </c>
      <c r="R220" s="1596" t="s">
        <v>686</v>
      </c>
      <c r="S220" s="1688" t="s">
        <v>672</v>
      </c>
      <c r="T220" s="1586"/>
      <c r="U220" s="1586"/>
      <c r="V220" s="1601">
        <f>(Q220/Q216)*V216</f>
        <v>750</v>
      </c>
      <c r="W220" s="1602" t="str">
        <f t="shared" ref="W220:W239" si="9">R220</f>
        <v>g</v>
      </c>
      <c r="X220" s="1575"/>
      <c r="Y220" s="1575"/>
      <c r="Z220" s="1575"/>
      <c r="AA220" s="1575"/>
      <c r="AB220" s="1575"/>
      <c r="AC220" s="1585"/>
      <c r="AE220" s="4422"/>
      <c r="AF220" s="4423"/>
      <c r="AG220" s="4423"/>
      <c r="AH220" s="4423"/>
      <c r="AI220" s="4423"/>
    </row>
    <row r="221" spans="1:35" ht="15.75" customHeight="1">
      <c r="A221" s="4199"/>
      <c r="B221" s="1595">
        <v>80</v>
      </c>
      <c r="C221" s="1596" t="s">
        <v>686</v>
      </c>
      <c r="D221" s="1685" t="s">
        <v>672</v>
      </c>
      <c r="E221" s="1680"/>
      <c r="F221" s="1680"/>
      <c r="G221" s="1686">
        <f>(B221/B216)*G216</f>
        <v>400</v>
      </c>
      <c r="H221" s="1687" t="str">
        <f t="shared" si="8"/>
        <v>g</v>
      </c>
      <c r="I221" s="1572"/>
      <c r="J221" s="1572"/>
      <c r="K221" s="1572"/>
      <c r="L221" s="1572"/>
      <c r="M221" s="1572"/>
      <c r="N221" s="1583"/>
      <c r="P221" s="4199"/>
      <c r="Q221" s="1595">
        <v>80</v>
      </c>
      <c r="R221" s="1596" t="s">
        <v>686</v>
      </c>
      <c r="S221" s="1688" t="s">
        <v>672</v>
      </c>
      <c r="T221" s="1586"/>
      <c r="U221" s="1586"/>
      <c r="V221" s="1601">
        <f>(Q221/Q216)*V216</f>
        <v>400</v>
      </c>
      <c r="W221" s="1602" t="str">
        <f t="shared" si="9"/>
        <v>g</v>
      </c>
      <c r="X221" s="1575"/>
      <c r="Y221" s="1575"/>
      <c r="Z221" s="1575"/>
      <c r="AA221" s="1575"/>
      <c r="AB221" s="1575"/>
      <c r="AC221" s="1585"/>
      <c r="AE221" s="4422"/>
      <c r="AF221" s="4423"/>
      <c r="AG221" s="4423"/>
      <c r="AH221" s="4423"/>
      <c r="AI221" s="4423"/>
    </row>
    <row r="222" spans="1:35" ht="15.75" customHeight="1">
      <c r="A222" s="4199"/>
      <c r="B222" s="1595">
        <v>1</v>
      </c>
      <c r="C222" s="1596" t="s">
        <v>263</v>
      </c>
      <c r="D222" s="1685" t="s">
        <v>672</v>
      </c>
      <c r="E222" s="1680"/>
      <c r="F222" s="1680"/>
      <c r="G222" s="1689">
        <f>(B222/B216)*G216</f>
        <v>5</v>
      </c>
      <c r="H222" s="1687" t="str">
        <f t="shared" si="8"/>
        <v>blanc</v>
      </c>
      <c r="I222" s="1572"/>
      <c r="J222" s="1572"/>
      <c r="K222" s="1572"/>
      <c r="L222" s="1572"/>
      <c r="M222" s="1572"/>
      <c r="N222" s="1583"/>
      <c r="P222" s="4199"/>
      <c r="Q222" s="1595">
        <v>1</v>
      </c>
      <c r="R222" s="1596" t="s">
        <v>263</v>
      </c>
      <c r="S222" s="1688" t="s">
        <v>672</v>
      </c>
      <c r="T222" s="1586"/>
      <c r="U222" s="1586"/>
      <c r="V222" s="1601">
        <f>(Q222/Q216)*V216</f>
        <v>5</v>
      </c>
      <c r="W222" s="1602" t="str">
        <f t="shared" si="9"/>
        <v>blanc</v>
      </c>
      <c r="X222" s="1575"/>
      <c r="Y222" s="1575"/>
      <c r="Z222" s="1575"/>
      <c r="AA222" s="1575"/>
      <c r="AB222" s="1575"/>
      <c r="AC222" s="1585"/>
      <c r="AE222" s="4422"/>
      <c r="AF222" s="4423"/>
      <c r="AG222" s="4423"/>
      <c r="AH222" s="4423"/>
      <c r="AI222" s="4423"/>
    </row>
    <row r="223" spans="1:35" ht="18.75">
      <c r="A223" s="4199"/>
      <c r="B223" s="1595">
        <v>2</v>
      </c>
      <c r="C223" s="1596" t="s">
        <v>270</v>
      </c>
      <c r="D223" s="1685" t="s">
        <v>672</v>
      </c>
      <c r="E223" s="1680"/>
      <c r="F223" s="1680"/>
      <c r="G223" s="1690">
        <f>(B223/B216)*G216</f>
        <v>10</v>
      </c>
      <c r="H223" s="1687" t="str">
        <f t="shared" si="8"/>
        <v>pincées</v>
      </c>
      <c r="I223" s="1572"/>
      <c r="J223" s="1572"/>
      <c r="K223" s="1572"/>
      <c r="L223" s="1572"/>
      <c r="M223" s="1572"/>
      <c r="N223" s="1583"/>
      <c r="P223" s="4199"/>
      <c r="Q223" s="1595">
        <v>2</v>
      </c>
      <c r="R223" s="1596" t="s">
        <v>270</v>
      </c>
      <c r="S223" s="1688" t="s">
        <v>672</v>
      </c>
      <c r="T223" s="1586"/>
      <c r="U223" s="1586"/>
      <c r="V223" s="1601">
        <f>(Q223/Q216)*V216</f>
        <v>10</v>
      </c>
      <c r="W223" s="1602" t="str">
        <f t="shared" si="9"/>
        <v>pincées</v>
      </c>
      <c r="X223" s="1575"/>
      <c r="Y223" s="1575"/>
      <c r="Z223" s="1575"/>
      <c r="AA223" s="1575"/>
      <c r="AB223" s="1575"/>
      <c r="AC223" s="1585"/>
      <c r="AE223" s="1605" t="s">
        <v>1254</v>
      </c>
    </row>
    <row r="224" spans="1:35" ht="15.75">
      <c r="A224" s="4199"/>
      <c r="B224" s="1595"/>
      <c r="C224" s="1596"/>
      <c r="D224" s="1685"/>
      <c r="E224" s="1680"/>
      <c r="F224" s="1680"/>
      <c r="G224" s="1690">
        <f>(B224/B216)*G216</f>
        <v>0</v>
      </c>
      <c r="H224" s="1687">
        <f t="shared" si="8"/>
        <v>0</v>
      </c>
      <c r="I224" s="1572"/>
      <c r="J224" s="1572"/>
      <c r="K224" s="1572"/>
      <c r="L224" s="1572"/>
      <c r="M224" s="1572"/>
      <c r="N224" s="1583"/>
      <c r="P224" s="4199"/>
      <c r="Q224" s="1595"/>
      <c r="R224" s="1596"/>
      <c r="S224" s="1688"/>
      <c r="T224" s="1586"/>
      <c r="U224" s="1586"/>
      <c r="V224" s="1607">
        <f>(Q224/Q216)*V216</f>
        <v>0</v>
      </c>
      <c r="W224" s="1602">
        <f t="shared" si="9"/>
        <v>0</v>
      </c>
      <c r="X224" s="1575"/>
      <c r="Y224" s="1575"/>
      <c r="Z224" s="1575"/>
      <c r="AA224" s="1575"/>
      <c r="AB224" s="1575"/>
      <c r="AC224" s="1585"/>
      <c r="AE224" s="1606" t="s">
        <v>1254</v>
      </c>
    </row>
    <row r="225" spans="1:35" ht="15.75">
      <c r="A225" s="4199"/>
      <c r="B225" s="1595"/>
      <c r="C225" s="1596"/>
      <c r="D225" s="1685"/>
      <c r="E225" s="1680"/>
      <c r="F225" s="1680"/>
      <c r="G225" s="1690">
        <f>(B225/B216)*G216</f>
        <v>0</v>
      </c>
      <c r="H225" s="1687">
        <f t="shared" si="8"/>
        <v>0</v>
      </c>
      <c r="I225" s="1572"/>
      <c r="J225" s="1572"/>
      <c r="K225" s="1572"/>
      <c r="L225" s="1572"/>
      <c r="M225" s="1572"/>
      <c r="N225" s="1583"/>
      <c r="P225" s="4199"/>
      <c r="Q225" s="1595"/>
      <c r="R225" s="1596"/>
      <c r="S225" s="1688"/>
      <c r="T225" s="1586"/>
      <c r="U225" s="1586"/>
      <c r="V225" s="1607">
        <f>(Q225/Q216)*V216</f>
        <v>0</v>
      </c>
      <c r="W225" s="1602">
        <f t="shared" si="9"/>
        <v>0</v>
      </c>
      <c r="X225" s="1575"/>
      <c r="Y225" s="1575"/>
      <c r="Z225" s="1575"/>
      <c r="AA225" s="1575"/>
      <c r="AB225" s="1575"/>
      <c r="AC225" s="1585"/>
      <c r="AE225" s="1606" t="s">
        <v>1254</v>
      </c>
    </row>
    <row r="226" spans="1:35" ht="15.75">
      <c r="A226" s="4199"/>
      <c r="B226" s="1595"/>
      <c r="C226" s="1596"/>
      <c r="D226" s="1685"/>
      <c r="E226" s="1680"/>
      <c r="F226" s="1680"/>
      <c r="G226" s="1690">
        <f>(B226/B216)*G216</f>
        <v>0</v>
      </c>
      <c r="H226" s="1687">
        <f t="shared" si="8"/>
        <v>0</v>
      </c>
      <c r="I226" s="1572"/>
      <c r="J226" s="1572"/>
      <c r="K226" s="1572"/>
      <c r="L226" s="1572"/>
      <c r="M226" s="1572"/>
      <c r="N226" s="1583"/>
      <c r="P226" s="4199"/>
      <c r="Q226" s="1595"/>
      <c r="R226" s="1596"/>
      <c r="S226" s="1688"/>
      <c r="T226" s="1586"/>
      <c r="U226" s="1586"/>
      <c r="V226" s="1607">
        <f>(Q226/Q216)*V216</f>
        <v>0</v>
      </c>
      <c r="W226" s="1602">
        <f t="shared" si="9"/>
        <v>0</v>
      </c>
      <c r="X226" s="1575"/>
      <c r="Y226" s="1575"/>
      <c r="Z226" s="1575"/>
      <c r="AA226" s="1575"/>
      <c r="AB226" s="1575"/>
      <c r="AC226" s="1585"/>
      <c r="AE226" s="1606" t="s">
        <v>1254</v>
      </c>
    </row>
    <row r="227" spans="1:35" ht="15.75">
      <c r="A227" s="4199"/>
      <c r="B227" s="1595"/>
      <c r="C227" s="1596"/>
      <c r="D227" s="1685"/>
      <c r="E227" s="1680"/>
      <c r="F227" s="1680"/>
      <c r="G227" s="1690">
        <f>(B227/B216)*G216</f>
        <v>0</v>
      </c>
      <c r="H227" s="1687">
        <f t="shared" si="8"/>
        <v>0</v>
      </c>
      <c r="I227" s="1572"/>
      <c r="J227" s="1572"/>
      <c r="K227" s="1572"/>
      <c r="L227" s="1572"/>
      <c r="M227" s="1572"/>
      <c r="N227" s="1583"/>
      <c r="P227" s="4199"/>
      <c r="Q227" s="1595"/>
      <c r="R227" s="1596"/>
      <c r="S227" s="1688"/>
      <c r="T227" s="1586"/>
      <c r="U227" s="1586"/>
      <c r="V227" s="1607">
        <f>(Q227/Q216)*V216</f>
        <v>0</v>
      </c>
      <c r="W227" s="1602">
        <f t="shared" si="9"/>
        <v>0</v>
      </c>
      <c r="X227" s="1575"/>
      <c r="Y227" s="1575"/>
      <c r="Z227" s="1575"/>
      <c r="AA227" s="1575"/>
      <c r="AB227" s="1575"/>
      <c r="AC227" s="1585"/>
      <c r="AE227" s="1606" t="s">
        <v>1254</v>
      </c>
    </row>
    <row r="228" spans="1:35" ht="15.75">
      <c r="A228" s="4199"/>
      <c r="B228" s="1595"/>
      <c r="C228" s="1596"/>
      <c r="D228" s="1685"/>
      <c r="E228" s="1680"/>
      <c r="F228" s="1680"/>
      <c r="G228" s="1690">
        <f>(B228/B216)*G216</f>
        <v>0</v>
      </c>
      <c r="H228" s="1687">
        <f t="shared" si="8"/>
        <v>0</v>
      </c>
      <c r="I228" s="1572"/>
      <c r="J228" s="1572"/>
      <c r="K228" s="1572"/>
      <c r="L228" s="1572"/>
      <c r="M228" s="1572"/>
      <c r="N228" s="1583"/>
      <c r="P228" s="4199"/>
      <c r="Q228" s="1595"/>
      <c r="R228" s="1596"/>
      <c r="S228" s="1688"/>
      <c r="T228" s="1586"/>
      <c r="U228" s="1586"/>
      <c r="V228" s="1607">
        <f>(Q228/Q216)*V216</f>
        <v>0</v>
      </c>
      <c r="W228" s="1602">
        <f t="shared" si="9"/>
        <v>0</v>
      </c>
      <c r="X228" s="1575"/>
      <c r="Y228" s="1575"/>
      <c r="Z228" s="1575"/>
      <c r="AA228" s="1575"/>
      <c r="AB228" s="1575"/>
      <c r="AC228" s="1585"/>
      <c r="AE228" s="1606" t="s">
        <v>1254</v>
      </c>
    </row>
    <row r="229" spans="1:35" ht="15.75">
      <c r="A229" s="4199"/>
      <c r="B229" s="1595"/>
      <c r="C229" s="1596"/>
      <c r="D229" s="1685"/>
      <c r="E229" s="1680"/>
      <c r="F229" s="1680"/>
      <c r="G229" s="1690">
        <f>(B229/B216)*G216</f>
        <v>0</v>
      </c>
      <c r="H229" s="1687">
        <f t="shared" si="8"/>
        <v>0</v>
      </c>
      <c r="I229" s="1572"/>
      <c r="J229" s="1572"/>
      <c r="K229" s="1572"/>
      <c r="L229" s="1572"/>
      <c r="M229" s="1572"/>
      <c r="N229" s="1583"/>
      <c r="P229" s="4199"/>
      <c r="Q229" s="1595"/>
      <c r="R229" s="1596"/>
      <c r="S229" s="1688"/>
      <c r="T229" s="1586"/>
      <c r="U229" s="1586"/>
      <c r="V229" s="1607">
        <f>(Q229/Q216)*V216</f>
        <v>0</v>
      </c>
      <c r="W229" s="1602">
        <f t="shared" si="9"/>
        <v>0</v>
      </c>
      <c r="X229" s="1575"/>
      <c r="Y229" s="1575"/>
      <c r="Z229" s="1575"/>
      <c r="AA229" s="1575"/>
      <c r="AB229" s="1575"/>
      <c r="AC229" s="1585"/>
      <c r="AE229" s="1606" t="s">
        <v>1254</v>
      </c>
    </row>
    <row r="230" spans="1:35" ht="15.75">
      <c r="A230" s="4199"/>
      <c r="B230" s="1595"/>
      <c r="C230" s="1596"/>
      <c r="D230" s="1685"/>
      <c r="E230" s="1680"/>
      <c r="F230" s="1680"/>
      <c r="G230" s="1690">
        <f>(B230/B216)*G216</f>
        <v>0</v>
      </c>
      <c r="H230" s="1687">
        <f t="shared" si="8"/>
        <v>0</v>
      </c>
      <c r="I230" s="1572"/>
      <c r="J230" s="1572"/>
      <c r="K230" s="1572"/>
      <c r="L230" s="1572"/>
      <c r="M230" s="1572"/>
      <c r="N230" s="1583"/>
      <c r="P230" s="4199"/>
      <c r="Q230" s="1595"/>
      <c r="R230" s="1596"/>
      <c r="S230" s="1688"/>
      <c r="T230" s="1586"/>
      <c r="U230" s="1586"/>
      <c r="V230" s="1607">
        <f>(Q230/Q216)*V216</f>
        <v>0</v>
      </c>
      <c r="W230" s="1602">
        <f t="shared" si="9"/>
        <v>0</v>
      </c>
      <c r="X230" s="1575"/>
      <c r="Y230" s="1575"/>
      <c r="Z230" s="1575"/>
      <c r="AA230" s="1575"/>
      <c r="AB230" s="1575"/>
      <c r="AC230" s="1585"/>
      <c r="AE230" s="1606" t="s">
        <v>1254</v>
      </c>
    </row>
    <row r="231" spans="1:35" ht="15.75">
      <c r="A231" s="4199"/>
      <c r="B231" s="1595"/>
      <c r="C231" s="1596"/>
      <c r="D231" s="1685"/>
      <c r="E231" s="1680"/>
      <c r="F231" s="1680"/>
      <c r="G231" s="1690">
        <f>(B231/B216)*G216</f>
        <v>0</v>
      </c>
      <c r="H231" s="1687">
        <f t="shared" si="8"/>
        <v>0</v>
      </c>
      <c r="I231" s="1572"/>
      <c r="J231" s="1572"/>
      <c r="K231" s="1572"/>
      <c r="L231" s="1572"/>
      <c r="M231" s="1572"/>
      <c r="N231" s="1583"/>
      <c r="P231" s="4199"/>
      <c r="Q231" s="1595"/>
      <c r="R231" s="1596"/>
      <c r="S231" s="1688"/>
      <c r="T231" s="1586"/>
      <c r="U231" s="1586"/>
      <c r="V231" s="1607">
        <f>(Q231/Q216)*V216</f>
        <v>0</v>
      </c>
      <c r="W231" s="1602">
        <f t="shared" si="9"/>
        <v>0</v>
      </c>
      <c r="X231" s="1575"/>
      <c r="Y231" s="1575"/>
      <c r="Z231" s="1575"/>
      <c r="AA231" s="1575"/>
      <c r="AB231" s="1575"/>
      <c r="AC231" s="1585"/>
      <c r="AE231" s="1606" t="s">
        <v>1254</v>
      </c>
    </row>
    <row r="232" spans="1:35" ht="15.75">
      <c r="A232" s="4199"/>
      <c r="B232" s="1595"/>
      <c r="C232" s="1596"/>
      <c r="D232" s="1685"/>
      <c r="E232" s="1680"/>
      <c r="F232" s="1680"/>
      <c r="G232" s="1690">
        <f>(B232/B216)*G216</f>
        <v>0</v>
      </c>
      <c r="H232" s="1687">
        <f t="shared" si="8"/>
        <v>0</v>
      </c>
      <c r="I232" s="1572"/>
      <c r="J232" s="1572"/>
      <c r="K232" s="1572"/>
      <c r="L232" s="1572"/>
      <c r="M232" s="1572"/>
      <c r="N232" s="1583"/>
      <c r="P232" s="4199"/>
      <c r="Q232" s="1595"/>
      <c r="R232" s="1596"/>
      <c r="S232" s="1688"/>
      <c r="T232" s="1586"/>
      <c r="U232" s="1586"/>
      <c r="V232" s="1607">
        <f>(Q232/Q216)*V216</f>
        <v>0</v>
      </c>
      <c r="W232" s="1602">
        <f t="shared" si="9"/>
        <v>0</v>
      </c>
      <c r="X232" s="1575"/>
      <c r="Y232" s="1575"/>
      <c r="Z232" s="1575"/>
      <c r="AA232" s="1575"/>
      <c r="AB232" s="1575"/>
      <c r="AC232" s="1585"/>
      <c r="AE232" s="1606" t="s">
        <v>1254</v>
      </c>
    </row>
    <row r="233" spans="1:35" ht="15.75">
      <c r="A233" s="4199"/>
      <c r="B233" s="1595"/>
      <c r="C233" s="1596"/>
      <c r="D233" s="1685"/>
      <c r="E233" s="1680"/>
      <c r="F233" s="1680"/>
      <c r="G233" s="1690">
        <f>(B233/B216)*G216</f>
        <v>0</v>
      </c>
      <c r="H233" s="1687">
        <f t="shared" si="8"/>
        <v>0</v>
      </c>
      <c r="I233" s="1572"/>
      <c r="J233" s="1572"/>
      <c r="K233" s="1572"/>
      <c r="L233" s="1572"/>
      <c r="M233" s="1572"/>
      <c r="N233" s="1583"/>
      <c r="P233" s="4199"/>
      <c r="Q233" s="1595"/>
      <c r="R233" s="1596"/>
      <c r="S233" s="1688"/>
      <c r="T233" s="1586"/>
      <c r="U233" s="1586"/>
      <c r="V233" s="1607">
        <f>(Q233/Q216)*V216</f>
        <v>0</v>
      </c>
      <c r="W233" s="1602">
        <f t="shared" si="9"/>
        <v>0</v>
      </c>
      <c r="X233" s="1575"/>
      <c r="Y233" s="1575"/>
      <c r="Z233" s="1575"/>
      <c r="AA233" s="1575"/>
      <c r="AB233" s="1575"/>
      <c r="AC233" s="1585"/>
      <c r="AE233" s="1606" t="s">
        <v>1254</v>
      </c>
    </row>
    <row r="234" spans="1:35" ht="15.75">
      <c r="A234" s="4199"/>
      <c r="B234" s="1595"/>
      <c r="C234" s="1596"/>
      <c r="D234" s="1685"/>
      <c r="E234" s="1680"/>
      <c r="F234" s="1680"/>
      <c r="G234" s="1690">
        <f>(B234/B216)*G216</f>
        <v>0</v>
      </c>
      <c r="H234" s="1687">
        <f t="shared" si="8"/>
        <v>0</v>
      </c>
      <c r="I234" s="1572"/>
      <c r="J234" s="1572"/>
      <c r="K234" s="1572"/>
      <c r="L234" s="1572"/>
      <c r="M234" s="1572"/>
      <c r="N234" s="1583"/>
      <c r="P234" s="4199"/>
      <c r="Q234" s="1595"/>
      <c r="R234" s="1596"/>
      <c r="S234" s="1688"/>
      <c r="T234" s="1586"/>
      <c r="U234" s="1586"/>
      <c r="V234" s="1607">
        <f>(Q234/Q216)*V216</f>
        <v>0</v>
      </c>
      <c r="W234" s="1602">
        <f t="shared" si="9"/>
        <v>0</v>
      </c>
      <c r="X234" s="1575"/>
      <c r="Y234" s="1575"/>
      <c r="Z234" s="1575"/>
      <c r="AA234" s="1575"/>
      <c r="AB234" s="1575"/>
      <c r="AC234" s="1585"/>
      <c r="AE234" s="1606" t="s">
        <v>1254</v>
      </c>
    </row>
    <row r="235" spans="1:35" ht="15.75">
      <c r="A235" s="4199"/>
      <c r="B235" s="1595"/>
      <c r="C235" s="1596"/>
      <c r="D235" s="1685"/>
      <c r="E235" s="1680"/>
      <c r="F235" s="1680"/>
      <c r="G235" s="1690">
        <f>(B235/B216)*G216</f>
        <v>0</v>
      </c>
      <c r="H235" s="1687">
        <f t="shared" si="8"/>
        <v>0</v>
      </c>
      <c r="I235" s="1572"/>
      <c r="J235" s="1572"/>
      <c r="K235" s="1572"/>
      <c r="L235" s="1572"/>
      <c r="M235" s="1572"/>
      <c r="N235" s="1583"/>
      <c r="P235" s="4199"/>
      <c r="Q235" s="1595"/>
      <c r="R235" s="1596"/>
      <c r="S235" s="1688"/>
      <c r="T235" s="1586"/>
      <c r="U235" s="1586"/>
      <c r="V235" s="1607">
        <f>(Q235/Q216)*V216</f>
        <v>0</v>
      </c>
      <c r="W235" s="1602">
        <f t="shared" si="9"/>
        <v>0</v>
      </c>
      <c r="X235" s="1575"/>
      <c r="Y235" s="1575"/>
      <c r="Z235" s="1575"/>
      <c r="AA235" s="1575"/>
      <c r="AB235" s="1575"/>
      <c r="AC235" s="1585"/>
      <c r="AE235" s="1606" t="s">
        <v>1254</v>
      </c>
    </row>
    <row r="236" spans="1:35" ht="15.75">
      <c r="A236" s="4199"/>
      <c r="B236" s="1595"/>
      <c r="C236" s="1596"/>
      <c r="D236" s="1685"/>
      <c r="E236" s="1680"/>
      <c r="F236" s="1680"/>
      <c r="G236" s="1690">
        <f>(B236/B216)*G216</f>
        <v>0</v>
      </c>
      <c r="H236" s="1687">
        <f t="shared" si="8"/>
        <v>0</v>
      </c>
      <c r="I236" s="1572"/>
      <c r="J236" s="1572"/>
      <c r="K236" s="1572"/>
      <c r="L236" s="1572"/>
      <c r="M236" s="1572"/>
      <c r="N236" s="1583"/>
      <c r="P236" s="4199"/>
      <c r="Q236" s="1595"/>
      <c r="R236" s="1596"/>
      <c r="S236" s="1688"/>
      <c r="T236" s="1586"/>
      <c r="U236" s="1586"/>
      <c r="V236" s="1607">
        <f>(Q236/Q216)*V216</f>
        <v>0</v>
      </c>
      <c r="W236" s="1602">
        <f t="shared" si="9"/>
        <v>0</v>
      </c>
      <c r="X236" s="1575"/>
      <c r="Y236" s="1575"/>
      <c r="Z236" s="1575"/>
      <c r="AA236" s="1575"/>
      <c r="AB236" s="1575"/>
      <c r="AC236" s="1585"/>
      <c r="AE236" s="1606" t="s">
        <v>1254</v>
      </c>
    </row>
    <row r="237" spans="1:35" ht="15.75">
      <c r="A237" s="4199"/>
      <c r="B237" s="1595"/>
      <c r="C237" s="1596"/>
      <c r="D237" s="1685"/>
      <c r="E237" s="1680"/>
      <c r="F237" s="1680"/>
      <c r="G237" s="1690">
        <f>(B237/B216)*G216</f>
        <v>0</v>
      </c>
      <c r="H237" s="1687">
        <f t="shared" si="8"/>
        <v>0</v>
      </c>
      <c r="I237" s="1572"/>
      <c r="J237" s="1572"/>
      <c r="K237" s="1572"/>
      <c r="L237" s="1572"/>
      <c r="M237" s="1572"/>
      <c r="N237" s="1583"/>
      <c r="P237" s="4199"/>
      <c r="Q237" s="1595"/>
      <c r="R237" s="1596"/>
      <c r="S237" s="1688"/>
      <c r="T237" s="1586"/>
      <c r="U237" s="1586"/>
      <c r="V237" s="1607">
        <f>(Q237/Q216)*V216</f>
        <v>0</v>
      </c>
      <c r="W237" s="1602">
        <f t="shared" si="9"/>
        <v>0</v>
      </c>
      <c r="X237" s="1575"/>
      <c r="Y237" s="1575"/>
      <c r="Z237" s="1575"/>
      <c r="AA237" s="1575"/>
      <c r="AB237" s="1575"/>
      <c r="AC237" s="1585"/>
      <c r="AE237" s="1606" t="s">
        <v>1254</v>
      </c>
    </row>
    <row r="238" spans="1:35" ht="15.75">
      <c r="A238" s="4199"/>
      <c r="B238" s="1595"/>
      <c r="C238" s="1596"/>
      <c r="D238" s="1685"/>
      <c r="E238" s="1680"/>
      <c r="F238" s="1680"/>
      <c r="G238" s="1690">
        <f>(B238/B216)*G216</f>
        <v>0</v>
      </c>
      <c r="H238" s="1687">
        <f t="shared" si="8"/>
        <v>0</v>
      </c>
      <c r="I238" s="1572"/>
      <c r="J238" s="1572"/>
      <c r="K238" s="1572"/>
      <c r="L238" s="1572"/>
      <c r="M238" s="1572"/>
      <c r="N238" s="1583"/>
      <c r="P238" s="4199"/>
      <c r="Q238" s="1595"/>
      <c r="R238" s="1596"/>
      <c r="S238" s="1688"/>
      <c r="T238" s="1586"/>
      <c r="U238" s="1586"/>
      <c r="V238" s="1607">
        <f>(Q238/Q216)*V216</f>
        <v>0</v>
      </c>
      <c r="W238" s="1602">
        <f t="shared" si="9"/>
        <v>0</v>
      </c>
      <c r="X238" s="1575"/>
      <c r="Y238" s="1575"/>
      <c r="Z238" s="1575"/>
      <c r="AA238" s="1575"/>
      <c r="AB238" s="1575"/>
      <c r="AC238" s="1585"/>
      <c r="AE238" s="1606" t="s">
        <v>1254</v>
      </c>
    </row>
    <row r="239" spans="1:35" ht="15.75">
      <c r="A239" s="4199"/>
      <c r="B239" s="1595"/>
      <c r="C239" s="1596"/>
      <c r="D239" s="1685"/>
      <c r="E239" s="1680"/>
      <c r="F239" s="1680"/>
      <c r="G239" s="1690">
        <f>(B239/B216)*G216</f>
        <v>0</v>
      </c>
      <c r="H239" s="1687">
        <f t="shared" si="8"/>
        <v>0</v>
      </c>
      <c r="I239" s="1572"/>
      <c r="J239" s="1572"/>
      <c r="K239" s="1572"/>
      <c r="L239" s="1572"/>
      <c r="M239" s="1572"/>
      <c r="N239" s="1583"/>
      <c r="P239" s="4199"/>
      <c r="Q239" s="1595"/>
      <c r="R239" s="1596"/>
      <c r="S239" s="1688"/>
      <c r="T239" s="1586"/>
      <c r="U239" s="1586"/>
      <c r="V239" s="1607">
        <f>(Q239/Q216)*V216</f>
        <v>0</v>
      </c>
      <c r="W239" s="1602">
        <f t="shared" si="9"/>
        <v>0</v>
      </c>
      <c r="X239" s="1575"/>
      <c r="Y239" s="1575"/>
      <c r="Z239" s="1575"/>
      <c r="AA239" s="1575"/>
      <c r="AB239" s="1575"/>
      <c r="AC239" s="1585"/>
      <c r="AE239" s="1606" t="s">
        <v>1254</v>
      </c>
    </row>
    <row r="240" spans="1:35" ht="15.75" customHeight="1">
      <c r="A240" s="4199"/>
      <c r="B240" s="4195" t="s">
        <v>1565</v>
      </c>
      <c r="C240" s="4195"/>
      <c r="D240" s="4195"/>
      <c r="E240" s="4195"/>
      <c r="F240" s="4195"/>
      <c r="G240" s="4195"/>
      <c r="H240" s="4195"/>
      <c r="I240" s="4195"/>
      <c r="J240" s="4195"/>
      <c r="K240" s="4195"/>
      <c r="L240" s="4195"/>
      <c r="M240" s="4195"/>
      <c r="N240" s="4196"/>
      <c r="P240" s="4199"/>
      <c r="Q240" s="4195" t="s">
        <v>1565</v>
      </c>
      <c r="R240" s="4195"/>
      <c r="S240" s="4195"/>
      <c r="T240" s="4195"/>
      <c r="U240" s="4195"/>
      <c r="V240" s="4195"/>
      <c r="W240" s="4195"/>
      <c r="X240" s="4195"/>
      <c r="Y240" s="4195"/>
      <c r="Z240" s="4195"/>
      <c r="AA240" s="4195"/>
      <c r="AB240" s="4195"/>
      <c r="AC240" s="4196"/>
      <c r="AE240" s="4424" t="s">
        <v>245</v>
      </c>
      <c r="AF240" s="4425" t="s">
        <v>744</v>
      </c>
      <c r="AG240" s="4425"/>
      <c r="AH240" s="4425"/>
      <c r="AI240" s="4425"/>
    </row>
    <row r="241" spans="1:35" ht="18.75">
      <c r="A241" s="4199"/>
      <c r="B241" s="1691" t="s">
        <v>15</v>
      </c>
      <c r="C241" s="1609" t="s">
        <v>272</v>
      </c>
      <c r="D241" s="4102"/>
      <c r="E241" s="4103"/>
      <c r="F241" s="4103"/>
      <c r="G241" s="4103"/>
      <c r="H241" s="4103"/>
      <c r="I241" s="4103"/>
      <c r="J241" s="4103"/>
      <c r="K241" s="4103"/>
      <c r="L241" s="4103"/>
      <c r="M241" s="4103"/>
      <c r="N241" s="4104"/>
      <c r="P241" s="4199"/>
      <c r="Q241" s="1610" t="s">
        <v>15</v>
      </c>
      <c r="R241" s="1609" t="s">
        <v>272</v>
      </c>
      <c r="S241" s="4102"/>
      <c r="T241" s="4103"/>
      <c r="U241" s="4103"/>
      <c r="V241" s="4103"/>
      <c r="W241" s="4103"/>
      <c r="X241" s="4103"/>
      <c r="Y241" s="4103"/>
      <c r="Z241" s="4103"/>
      <c r="AA241" s="4103"/>
      <c r="AB241" s="4103"/>
      <c r="AC241" s="4104"/>
      <c r="AE241" s="4424"/>
      <c r="AF241" s="4425"/>
      <c r="AG241" s="4425"/>
      <c r="AH241" s="4425"/>
      <c r="AI241" s="4425"/>
    </row>
    <row r="242" spans="1:35" ht="15" customHeight="1">
      <c r="A242" s="4199"/>
      <c r="B242" s="4208" t="s">
        <v>503</v>
      </c>
      <c r="C242" s="4208"/>
      <c r="D242" s="4208"/>
      <c r="E242" s="4208"/>
      <c r="F242" s="4208"/>
      <c r="G242" s="4208"/>
      <c r="H242" s="4208"/>
      <c r="I242" s="4208"/>
      <c r="J242" s="4208"/>
      <c r="K242" s="4208"/>
      <c r="L242" s="4208"/>
      <c r="M242" s="4208"/>
      <c r="N242" s="4209"/>
      <c r="P242" s="4199"/>
      <c r="Q242" s="4208" t="s">
        <v>503</v>
      </c>
      <c r="R242" s="4208"/>
      <c r="S242" s="4208"/>
      <c r="T242" s="4208"/>
      <c r="U242" s="4208"/>
      <c r="V242" s="4208"/>
      <c r="W242" s="4208"/>
      <c r="X242" s="4208"/>
      <c r="Y242" s="4208"/>
      <c r="Z242" s="4208"/>
      <c r="AA242" s="4208"/>
      <c r="AB242" s="4208"/>
      <c r="AC242" s="4209"/>
      <c r="AE242" s="4424"/>
      <c r="AF242" s="4425"/>
      <c r="AG242" s="4425"/>
      <c r="AH242" s="4425"/>
      <c r="AI242" s="4425"/>
    </row>
    <row r="243" spans="1:35" ht="15" customHeight="1">
      <c r="A243" s="4199"/>
      <c r="B243" s="4208"/>
      <c r="C243" s="4208"/>
      <c r="D243" s="4208"/>
      <c r="E243" s="4208"/>
      <c r="F243" s="4208"/>
      <c r="G243" s="4208"/>
      <c r="H243" s="4208"/>
      <c r="I243" s="4208"/>
      <c r="J243" s="4208"/>
      <c r="K243" s="4208"/>
      <c r="L243" s="4208"/>
      <c r="M243" s="4208"/>
      <c r="N243" s="4209"/>
      <c r="P243" s="4199"/>
      <c r="Q243" s="4208"/>
      <c r="R243" s="4208"/>
      <c r="S243" s="4208"/>
      <c r="T243" s="4208"/>
      <c r="U243" s="4208"/>
      <c r="V243" s="4208"/>
      <c r="W243" s="4208"/>
      <c r="X243" s="4208"/>
      <c r="Y243" s="4208"/>
      <c r="Z243" s="4208"/>
      <c r="AA243" s="4208"/>
      <c r="AB243" s="4208"/>
      <c r="AC243" s="4209"/>
      <c r="AE243" s="1606" t="s">
        <v>1254</v>
      </c>
    </row>
    <row r="244" spans="1:35" ht="18.75">
      <c r="A244" s="4199"/>
      <c r="B244" s="4125" t="s">
        <v>735</v>
      </c>
      <c r="C244" s="4125"/>
      <c r="D244" s="4125"/>
      <c r="E244" s="4125"/>
      <c r="F244" s="4125"/>
      <c r="G244" s="4125"/>
      <c r="H244" s="4125"/>
      <c r="I244" s="4125"/>
      <c r="J244" s="4125"/>
      <c r="K244" s="4125"/>
      <c r="L244" s="4125"/>
      <c r="M244" s="4125"/>
      <c r="N244" s="4126"/>
      <c r="P244" s="4199"/>
      <c r="Q244" s="4127" t="s">
        <v>735</v>
      </c>
      <c r="R244" s="4127"/>
      <c r="S244" s="4127"/>
      <c r="T244" s="4127"/>
      <c r="U244" s="4127"/>
      <c r="V244" s="4127"/>
      <c r="W244" s="4127"/>
      <c r="X244" s="4127"/>
      <c r="Y244" s="4127"/>
      <c r="Z244" s="4127"/>
      <c r="AA244" s="4127"/>
      <c r="AB244" s="4127"/>
      <c r="AC244" s="4128"/>
      <c r="AE244" s="1606" t="s">
        <v>1254</v>
      </c>
    </row>
    <row r="245" spans="1:35" ht="15.75">
      <c r="A245" s="4199"/>
      <c r="B245" s="77"/>
      <c r="C245" s="77"/>
      <c r="D245" s="1686">
        <v>10</v>
      </c>
      <c r="E245" s="1611"/>
      <c r="F245" s="1690">
        <v>2.5</v>
      </c>
      <c r="G245" s="1612"/>
      <c r="H245" s="1689">
        <v>0.25</v>
      </c>
      <c r="I245" s="1613"/>
      <c r="J245" s="1613"/>
      <c r="K245" s="1613"/>
      <c r="L245" s="1613"/>
      <c r="M245" s="1613"/>
      <c r="N245" s="1614"/>
      <c r="P245" s="4199"/>
      <c r="Q245" s="77"/>
      <c r="R245" s="77"/>
      <c r="S245" s="1601">
        <v>10</v>
      </c>
      <c r="T245" s="1611"/>
      <c r="U245" s="1607">
        <v>2.5</v>
      </c>
      <c r="V245" s="1612"/>
      <c r="W245" s="1615">
        <v>0.25</v>
      </c>
      <c r="X245" s="1613"/>
      <c r="Y245" s="1613"/>
      <c r="Z245" s="1613"/>
      <c r="AA245" s="1613"/>
      <c r="AB245" s="1613"/>
      <c r="AC245" s="1614"/>
      <c r="AE245" s="1606" t="s">
        <v>1254</v>
      </c>
    </row>
    <row r="246" spans="1:35" ht="15.75">
      <c r="A246" s="4199"/>
      <c r="B246" s="77"/>
      <c r="C246" s="77"/>
      <c r="D246" s="1595">
        <v>150</v>
      </c>
      <c r="E246" s="1613"/>
      <c r="F246" s="1616">
        <v>2.5</v>
      </c>
      <c r="G246" s="1613"/>
      <c r="H246" s="1617">
        <v>0.25</v>
      </c>
      <c r="I246" s="1613"/>
      <c r="J246" s="1613"/>
      <c r="K246" s="1613"/>
      <c r="L246" s="1613"/>
      <c r="M246" s="1613"/>
      <c r="N246" s="1614"/>
      <c r="P246" s="4199"/>
      <c r="Q246" s="77"/>
      <c r="R246" s="77"/>
      <c r="S246" s="1595">
        <v>150</v>
      </c>
      <c r="T246" s="1613"/>
      <c r="U246" s="1616">
        <v>2.5</v>
      </c>
      <c r="V246" s="1613"/>
      <c r="W246" s="1617">
        <v>0.25</v>
      </c>
      <c r="X246" s="1613"/>
      <c r="Y246" s="1613"/>
      <c r="Z246" s="1613"/>
      <c r="AA246" s="1613"/>
      <c r="AB246" s="1613"/>
      <c r="AC246" s="1614"/>
      <c r="AE246" s="1606" t="s">
        <v>1254</v>
      </c>
    </row>
    <row r="247" spans="1:35" ht="15" customHeight="1">
      <c r="A247" s="4199"/>
      <c r="B247" s="4205" t="s">
        <v>27</v>
      </c>
      <c r="C247" s="4206" t="s">
        <v>242</v>
      </c>
      <c r="D247" s="4206"/>
      <c r="E247" s="4206"/>
      <c r="F247" s="4206"/>
      <c r="G247" s="4206"/>
      <c r="H247" s="4206"/>
      <c r="I247" s="4207" t="s">
        <v>12</v>
      </c>
      <c r="J247" s="4206" t="s">
        <v>14</v>
      </c>
      <c r="K247" s="4206"/>
      <c r="L247" s="4206"/>
      <c r="M247" s="4206"/>
      <c r="N247" s="4206"/>
      <c r="P247" s="4199"/>
      <c r="Q247" s="4121" t="s">
        <v>27</v>
      </c>
      <c r="R247" s="4116" t="s">
        <v>242</v>
      </c>
      <c r="S247" s="4116"/>
      <c r="T247" s="4116"/>
      <c r="U247" s="4116"/>
      <c r="V247" s="4116"/>
      <c r="W247" s="4116"/>
      <c r="X247" s="4115" t="s">
        <v>12</v>
      </c>
      <c r="Y247" s="4116" t="s">
        <v>14</v>
      </c>
      <c r="Z247" s="4116"/>
      <c r="AA247" s="4116"/>
      <c r="AB247" s="4116"/>
      <c r="AC247" s="4117"/>
      <c r="AE247" s="1606" t="s">
        <v>1254</v>
      </c>
    </row>
    <row r="248" spans="1:35" ht="15" customHeight="1">
      <c r="A248" s="4199"/>
      <c r="B248" s="4205"/>
      <c r="C248" s="4206"/>
      <c r="D248" s="4206"/>
      <c r="E248" s="4206"/>
      <c r="F248" s="4206"/>
      <c r="G248" s="4206"/>
      <c r="H248" s="4206"/>
      <c r="I248" s="4207"/>
      <c r="J248" s="4206"/>
      <c r="K248" s="4206"/>
      <c r="L248" s="4206"/>
      <c r="M248" s="4206"/>
      <c r="N248" s="4206"/>
      <c r="P248" s="4199"/>
      <c r="Q248" s="4121"/>
      <c r="R248" s="4116"/>
      <c r="S248" s="4116"/>
      <c r="T248" s="4116"/>
      <c r="U248" s="4116"/>
      <c r="V248" s="4116"/>
      <c r="W248" s="4116"/>
      <c r="X248" s="4115"/>
      <c r="Y248" s="4116"/>
      <c r="Z248" s="4116"/>
      <c r="AA248" s="4116"/>
      <c r="AB248" s="4116"/>
      <c r="AC248" s="4117"/>
      <c r="AE248" s="1606" t="s">
        <v>1254</v>
      </c>
    </row>
    <row r="249" spans="1:35" ht="15" customHeight="1">
      <c r="A249" s="4199"/>
      <c r="B249" s="4205" t="s">
        <v>30</v>
      </c>
      <c r="C249" s="4206" t="s">
        <v>724</v>
      </c>
      <c r="D249" s="4206"/>
      <c r="E249" s="4206"/>
      <c r="F249" s="4206"/>
      <c r="G249" s="4206"/>
      <c r="H249" s="4206"/>
      <c r="I249" s="4207" t="s">
        <v>13</v>
      </c>
      <c r="J249" s="4206" t="s">
        <v>421</v>
      </c>
      <c r="K249" s="4206"/>
      <c r="L249" s="4206"/>
      <c r="M249" s="4206"/>
      <c r="N249" s="4206"/>
      <c r="P249" s="4199"/>
      <c r="Q249" s="4121" t="s">
        <v>30</v>
      </c>
      <c r="R249" s="4116" t="s">
        <v>724</v>
      </c>
      <c r="S249" s="4116"/>
      <c r="T249" s="4116"/>
      <c r="U249" s="4116"/>
      <c r="V249" s="4116"/>
      <c r="W249" s="4116"/>
      <c r="X249" s="4115" t="s">
        <v>13</v>
      </c>
      <c r="Y249" s="4116" t="s">
        <v>421</v>
      </c>
      <c r="Z249" s="4116"/>
      <c r="AA249" s="4116"/>
      <c r="AB249" s="4116"/>
      <c r="AC249" s="4117"/>
      <c r="AE249" s="1606" t="s">
        <v>1254</v>
      </c>
    </row>
    <row r="250" spans="1:35" ht="15" customHeight="1">
      <c r="A250" s="4199"/>
      <c r="B250" s="4205"/>
      <c r="C250" s="4206"/>
      <c r="D250" s="4206"/>
      <c r="E250" s="4206"/>
      <c r="F250" s="4206"/>
      <c r="G250" s="4206"/>
      <c r="H250" s="4206"/>
      <c r="I250" s="4207"/>
      <c r="J250" s="4206"/>
      <c r="K250" s="4206"/>
      <c r="L250" s="4206"/>
      <c r="M250" s="4206"/>
      <c r="N250" s="4206"/>
      <c r="P250" s="4199"/>
      <c r="Q250" s="4121"/>
      <c r="R250" s="4116"/>
      <c r="S250" s="4116"/>
      <c r="T250" s="4116"/>
      <c r="U250" s="4116"/>
      <c r="V250" s="4116"/>
      <c r="W250" s="4116"/>
      <c r="X250" s="4115"/>
      <c r="Y250" s="4116"/>
      <c r="Z250" s="4116"/>
      <c r="AA250" s="4116"/>
      <c r="AB250" s="4116"/>
      <c r="AC250" s="4117"/>
      <c r="AE250" s="1606" t="s">
        <v>1254</v>
      </c>
    </row>
    <row r="251" spans="1:35" ht="15" customHeight="1">
      <c r="A251" s="4199"/>
      <c r="B251" s="4205" t="s">
        <v>248</v>
      </c>
      <c r="C251" s="4206" t="s">
        <v>249</v>
      </c>
      <c r="D251" s="4206"/>
      <c r="E251" s="4206"/>
      <c r="F251" s="4206"/>
      <c r="G251" s="4206"/>
      <c r="H251" s="4206"/>
      <c r="I251" s="4207" t="s">
        <v>15</v>
      </c>
      <c r="J251" s="4206" t="s">
        <v>250</v>
      </c>
      <c r="K251" s="4206"/>
      <c r="L251" s="4206"/>
      <c r="M251" s="4206"/>
      <c r="N251" s="4206"/>
      <c r="P251" s="4199"/>
      <c r="Q251" s="4121" t="s">
        <v>248</v>
      </c>
      <c r="R251" s="4116" t="s">
        <v>249</v>
      </c>
      <c r="S251" s="4116"/>
      <c r="T251" s="4116"/>
      <c r="U251" s="4116"/>
      <c r="V251" s="4116"/>
      <c r="W251" s="4116"/>
      <c r="X251" s="4115" t="s">
        <v>15</v>
      </c>
      <c r="Y251" s="4116" t="s">
        <v>250</v>
      </c>
      <c r="Z251" s="4116"/>
      <c r="AA251" s="4116"/>
      <c r="AB251" s="4116"/>
      <c r="AC251" s="4117"/>
      <c r="AE251" s="1606" t="s">
        <v>1254</v>
      </c>
    </row>
    <row r="252" spans="1:35" ht="15" customHeight="1">
      <c r="A252" s="4199"/>
      <c r="B252" s="4205"/>
      <c r="C252" s="4206"/>
      <c r="D252" s="4206"/>
      <c r="E252" s="4206"/>
      <c r="F252" s="4206"/>
      <c r="G252" s="4206"/>
      <c r="H252" s="4206"/>
      <c r="I252" s="4207"/>
      <c r="J252" s="4206"/>
      <c r="K252" s="4206"/>
      <c r="L252" s="4206"/>
      <c r="M252" s="4206"/>
      <c r="N252" s="4206"/>
      <c r="P252" s="4199"/>
      <c r="Q252" s="4121"/>
      <c r="R252" s="4116"/>
      <c r="S252" s="4116"/>
      <c r="T252" s="4116"/>
      <c r="U252" s="4116"/>
      <c r="V252" s="4116"/>
      <c r="W252" s="4116"/>
      <c r="X252" s="4115"/>
      <c r="Y252" s="4116"/>
      <c r="Z252" s="4116"/>
      <c r="AA252" s="4116"/>
      <c r="AB252" s="4116"/>
      <c r="AC252" s="4117"/>
      <c r="AE252" s="1606" t="s">
        <v>1254</v>
      </c>
    </row>
    <row r="253" spans="1:35" ht="15.75">
      <c r="A253" s="4199"/>
      <c r="B253" s="1618" t="s">
        <v>253</v>
      </c>
      <c r="C253" s="1619" t="str">
        <f ca="1">CELL("nomfichier")</f>
        <v>E:\0-UPRT\1-UPRT.FR-SITE-WEB\ff-fiches-fabrications\ff-fiches-fabrication-maj-08-2020\[ff-14.B-restauration-10.postits-portions.xlsx]Nota</v>
      </c>
      <c r="D253" s="1619"/>
      <c r="E253" s="1619"/>
      <c r="F253" s="1619"/>
      <c r="G253" s="1619"/>
      <c r="H253" s="1619"/>
      <c r="I253" s="1619"/>
      <c r="J253" s="1619"/>
      <c r="K253" s="1619"/>
      <c r="L253" s="1619"/>
      <c r="M253" s="1619"/>
      <c r="N253" s="1620"/>
      <c r="P253" s="4199"/>
      <c r="Q253" s="1618" t="s">
        <v>253</v>
      </c>
      <c r="R253" s="1619" t="str">
        <f ca="1">CELL("nomfichier")</f>
        <v>E:\0-UPRT\1-UPRT.FR-SITE-WEB\ff-fiches-fabrications\ff-fiches-fabrication-maj-08-2020\[ff-14.B-restauration-10.postits-portions.xlsx]Nota</v>
      </c>
      <c r="S253" s="1619"/>
      <c r="T253" s="1619"/>
      <c r="U253" s="1619"/>
      <c r="V253" s="1619"/>
      <c r="W253" s="1619"/>
      <c r="X253" s="1619"/>
      <c r="Y253" s="1619"/>
      <c r="Z253" s="1619"/>
      <c r="AA253" s="1619"/>
      <c r="AB253" s="1619"/>
      <c r="AC253" s="1620"/>
      <c r="AE253" s="1606" t="s">
        <v>1254</v>
      </c>
    </row>
    <row r="254" spans="1:35" ht="15.75">
      <c r="A254" s="4199"/>
      <c r="B254" s="1621" t="s">
        <v>255</v>
      </c>
      <c r="C254" s="1619" t="s">
        <v>726</v>
      </c>
      <c r="D254" s="1619"/>
      <c r="E254" s="1619"/>
      <c r="F254" s="1619"/>
      <c r="G254" s="1619"/>
      <c r="H254" s="1619"/>
      <c r="I254" s="1619"/>
      <c r="J254" s="1619"/>
      <c r="K254" s="1619"/>
      <c r="L254" s="1619"/>
      <c r="M254" s="1619"/>
      <c r="N254" s="1620"/>
      <c r="P254" s="4199"/>
      <c r="Q254" s="1621" t="s">
        <v>255</v>
      </c>
      <c r="R254" s="1619" t="s">
        <v>726</v>
      </c>
      <c r="S254" s="1619"/>
      <c r="T254" s="1619"/>
      <c r="U254" s="1619"/>
      <c r="V254" s="1619"/>
      <c r="W254" s="1619"/>
      <c r="X254" s="1619"/>
      <c r="Y254" s="1619"/>
      <c r="Z254" s="1619"/>
      <c r="AA254" s="1619"/>
      <c r="AB254" s="1619"/>
      <c r="AC254" s="1620"/>
      <c r="AE254" s="1606" t="s">
        <v>1254</v>
      </c>
    </row>
    <row r="255" spans="1:35" ht="16.5" thickBot="1">
      <c r="A255" s="4199"/>
      <c r="B255" s="4135" t="s">
        <v>258</v>
      </c>
      <c r="C255" s="4135"/>
      <c r="D255" s="4135"/>
      <c r="E255" s="4135"/>
      <c r="F255" s="4135"/>
      <c r="G255" s="4135"/>
      <c r="H255" s="4135"/>
      <c r="I255" s="4135"/>
      <c r="J255" s="4135"/>
      <c r="K255" s="4135"/>
      <c r="L255" s="4135"/>
      <c r="M255" s="4135"/>
      <c r="N255" s="4136"/>
      <c r="P255" s="4199"/>
      <c r="Q255" s="4135" t="s">
        <v>258</v>
      </c>
      <c r="R255" s="4135"/>
      <c r="S255" s="4135"/>
      <c r="T255" s="4135"/>
      <c r="U255" s="4135"/>
      <c r="V255" s="4135"/>
      <c r="W255" s="4135"/>
      <c r="X255" s="4135"/>
      <c r="Y255" s="4135"/>
      <c r="Z255" s="4135"/>
      <c r="AA255" s="4135"/>
      <c r="AB255" s="4135"/>
      <c r="AC255" s="4136"/>
      <c r="AE255" s="1606" t="s">
        <v>1254</v>
      </c>
    </row>
    <row r="256" spans="1:35">
      <c r="A256" s="77"/>
      <c r="B256" s="77"/>
      <c r="C256" s="77"/>
      <c r="D256" s="77"/>
      <c r="E256" s="77"/>
      <c r="F256" s="77"/>
      <c r="G256" s="77"/>
      <c r="H256" s="77"/>
      <c r="I256" s="77"/>
      <c r="J256" s="77"/>
      <c r="K256" s="77"/>
      <c r="L256" s="77"/>
      <c r="M256" s="77"/>
      <c r="N256" s="77"/>
      <c r="P256" s="77"/>
      <c r="Q256" s="77"/>
      <c r="R256" s="77"/>
      <c r="S256" s="77"/>
      <c r="T256" s="77"/>
      <c r="U256" s="77"/>
      <c r="V256" s="77"/>
      <c r="W256" s="77"/>
      <c r="X256" s="77"/>
      <c r="Y256" s="77"/>
      <c r="Z256" s="77"/>
      <c r="AA256" s="77"/>
      <c r="AB256" s="77"/>
      <c r="AC256" s="77"/>
    </row>
    <row r="257" spans="1:35" ht="15.75">
      <c r="B257" s="4217" t="s">
        <v>1576</v>
      </c>
      <c r="C257" s="4217"/>
      <c r="D257" s="4217"/>
      <c r="E257" s="1641"/>
      <c r="F257" s="1641"/>
      <c r="G257" s="1641"/>
      <c r="H257" s="1641"/>
      <c r="I257" s="1641"/>
      <c r="J257" s="1641"/>
      <c r="K257" s="1641"/>
      <c r="L257" s="1641"/>
      <c r="M257" s="1641"/>
      <c r="N257" s="1641"/>
      <c r="Q257" s="4217" t="s">
        <v>1576</v>
      </c>
      <c r="R257" s="4217"/>
      <c r="S257" s="4217"/>
      <c r="T257" s="1641"/>
      <c r="U257" s="1641"/>
      <c r="V257" s="1641"/>
      <c r="W257" s="1641"/>
      <c r="X257" s="1641"/>
      <c r="Y257" s="1641"/>
      <c r="Z257" s="1641"/>
      <c r="AA257" s="1641"/>
      <c r="AB257" s="1641"/>
      <c r="AC257" s="1641"/>
    </row>
    <row r="258" spans="1:35" ht="15.75" thickBot="1">
      <c r="A258" s="77"/>
      <c r="B258" s="77"/>
      <c r="C258" s="77"/>
      <c r="D258" s="77"/>
      <c r="E258" s="77"/>
      <c r="F258" s="77"/>
      <c r="G258" s="77"/>
      <c r="H258" s="77"/>
      <c r="I258" s="77"/>
      <c r="J258" s="77"/>
      <c r="K258" s="77"/>
      <c r="L258" s="77"/>
      <c r="M258" s="77"/>
      <c r="N258" s="77"/>
      <c r="P258" s="77"/>
      <c r="Q258" s="77"/>
      <c r="R258" s="77"/>
      <c r="S258" s="77"/>
      <c r="T258" s="77"/>
      <c r="U258" s="77"/>
      <c r="V258" s="77"/>
      <c r="W258" s="77"/>
      <c r="X258" s="77"/>
      <c r="Y258" s="77"/>
      <c r="Z258" s="77"/>
      <c r="AA258" s="77"/>
      <c r="AB258" s="77"/>
      <c r="AC258" s="77"/>
    </row>
    <row r="259" spans="1:35" ht="15" customHeight="1">
      <c r="A259" s="1566" t="s">
        <v>243</v>
      </c>
      <c r="B259" s="4215" t="s">
        <v>340</v>
      </c>
      <c r="C259" s="4215"/>
      <c r="D259" s="4215"/>
      <c r="E259" s="4215"/>
      <c r="F259" s="4215"/>
      <c r="G259" s="4215"/>
      <c r="H259" s="4216" t="s">
        <v>1766</v>
      </c>
      <c r="I259" s="4088" t="str">
        <f>B259</f>
        <v>NOM DE LA RECETTE</v>
      </c>
      <c r="J259" s="4088"/>
      <c r="K259" s="4088"/>
      <c r="L259" s="4088"/>
      <c r="M259" s="4088"/>
      <c r="N259" s="4089"/>
      <c r="P259" s="1566" t="s">
        <v>243</v>
      </c>
      <c r="Q259" s="4215" t="s">
        <v>340</v>
      </c>
      <c r="R259" s="4215"/>
      <c r="S259" s="4215"/>
      <c r="T259" s="4215"/>
      <c r="U259" s="4215"/>
      <c r="V259" s="4215"/>
      <c r="W259" s="4216" t="s">
        <v>1766</v>
      </c>
      <c r="X259" s="4088" t="str">
        <f>Q259</f>
        <v>NOM DE LA RECETTE</v>
      </c>
      <c r="Y259" s="4088"/>
      <c r="Z259" s="4088"/>
      <c r="AA259" s="4088"/>
      <c r="AB259" s="4088"/>
      <c r="AC259" s="4089"/>
      <c r="AE259" s="4422" t="s">
        <v>245</v>
      </c>
      <c r="AF259" s="4423" t="s">
        <v>744</v>
      </c>
      <c r="AG259" s="4423"/>
      <c r="AH259" s="4423"/>
      <c r="AI259" s="4423"/>
    </row>
    <row r="260" spans="1:35" ht="15" customHeight="1">
      <c r="A260" s="4210"/>
      <c r="B260" s="4215"/>
      <c r="C260" s="4215"/>
      <c r="D260" s="4215"/>
      <c r="E260" s="4215"/>
      <c r="F260" s="4215"/>
      <c r="G260" s="4215"/>
      <c r="H260" s="4216"/>
      <c r="I260" s="4090"/>
      <c r="J260" s="4090"/>
      <c r="K260" s="4090"/>
      <c r="L260" s="4090"/>
      <c r="M260" s="4090"/>
      <c r="N260" s="4091"/>
      <c r="P260" s="4210"/>
      <c r="Q260" s="4215"/>
      <c r="R260" s="4215"/>
      <c r="S260" s="4215"/>
      <c r="T260" s="4215"/>
      <c r="U260" s="4215"/>
      <c r="V260" s="4215"/>
      <c r="W260" s="4216"/>
      <c r="X260" s="4090"/>
      <c r="Y260" s="4090"/>
      <c r="Z260" s="4090"/>
      <c r="AA260" s="4090"/>
      <c r="AB260" s="4090"/>
      <c r="AC260" s="4091"/>
      <c r="AE260" s="4422"/>
      <c r="AF260" s="4423"/>
      <c r="AG260" s="4423"/>
      <c r="AH260" s="4423"/>
      <c r="AI260" s="4423"/>
    </row>
    <row r="261" spans="1:35" ht="26.25">
      <c r="A261" s="4210"/>
      <c r="B261" s="4211" t="s">
        <v>1571</v>
      </c>
      <c r="C261" s="4211"/>
      <c r="D261" s="4211"/>
      <c r="E261" s="4211"/>
      <c r="F261" s="4211"/>
      <c r="G261" s="4211"/>
      <c r="H261" s="1692"/>
      <c r="I261" s="1567" t="s">
        <v>247</v>
      </c>
      <c r="J261" s="1568"/>
      <c r="K261" s="1568"/>
      <c r="L261" s="1568"/>
      <c r="M261" s="1568"/>
      <c r="N261" s="1569"/>
      <c r="P261" s="4210"/>
      <c r="Q261" s="4133" t="s">
        <v>1571</v>
      </c>
      <c r="R261" s="4133"/>
      <c r="S261" s="4133"/>
      <c r="T261" s="4133"/>
      <c r="U261" s="4133"/>
      <c r="V261" s="4133"/>
      <c r="W261" s="4133"/>
      <c r="X261" s="527" t="s">
        <v>247</v>
      </c>
      <c r="Y261" s="1570"/>
      <c r="Z261" s="1570"/>
      <c r="AA261" s="1570"/>
      <c r="AB261" s="1570"/>
      <c r="AC261" s="1571"/>
      <c r="AE261" s="4422"/>
      <c r="AF261" s="4423"/>
      <c r="AG261" s="4423"/>
      <c r="AH261" s="4423"/>
      <c r="AI261" s="4423"/>
    </row>
    <row r="262" spans="1:35" ht="26.25">
      <c r="A262" s="4210"/>
      <c r="B262" s="4211"/>
      <c r="C262" s="4211"/>
      <c r="D262" s="4211"/>
      <c r="E262" s="4211"/>
      <c r="F262" s="4211"/>
      <c r="G262" s="4211"/>
      <c r="H262" s="1692"/>
      <c r="I262" s="1572" t="s">
        <v>1563</v>
      </c>
      <c r="J262" s="1573"/>
      <c r="K262" s="1573"/>
      <c r="L262" s="1573"/>
      <c r="M262" s="1573"/>
      <c r="N262" s="1574"/>
      <c r="P262" s="4210"/>
      <c r="Q262" s="4133"/>
      <c r="R262" s="4133"/>
      <c r="S262" s="4133"/>
      <c r="T262" s="4133"/>
      <c r="U262" s="4133"/>
      <c r="V262" s="4133"/>
      <c r="W262" s="4133"/>
      <c r="X262" s="1575" t="s">
        <v>1563</v>
      </c>
      <c r="Y262" s="1576"/>
      <c r="Z262" s="1576"/>
      <c r="AA262" s="1576"/>
      <c r="AB262" s="1576"/>
      <c r="AC262" s="1577"/>
      <c r="AE262" s="4422"/>
      <c r="AF262" s="4423"/>
      <c r="AG262" s="4423"/>
      <c r="AH262" s="4423"/>
      <c r="AI262" s="4423"/>
    </row>
    <row r="263" spans="1:35" ht="18.75" customHeight="1">
      <c r="A263" s="4210"/>
      <c r="B263" s="1693" t="s">
        <v>12</v>
      </c>
      <c r="C263" s="1694"/>
      <c r="D263" s="1694"/>
      <c r="E263" s="1694"/>
      <c r="F263" s="1694"/>
      <c r="G263" s="4212" t="s">
        <v>13</v>
      </c>
      <c r="H263" s="4212"/>
      <c r="I263" s="1572"/>
      <c r="J263" s="1573"/>
      <c r="K263" s="1573"/>
      <c r="L263" s="1573"/>
      <c r="M263" s="1573"/>
      <c r="N263" s="1574"/>
      <c r="P263" s="4210"/>
      <c r="Q263" s="1580" t="s">
        <v>12</v>
      </c>
      <c r="R263" s="1581"/>
      <c r="S263" s="1581"/>
      <c r="T263" s="1581"/>
      <c r="U263" s="1581"/>
      <c r="V263" s="4111" t="s">
        <v>13</v>
      </c>
      <c r="W263" s="4111"/>
      <c r="X263" s="1575"/>
      <c r="Y263" s="1576"/>
      <c r="Z263" s="1576"/>
      <c r="AA263" s="1576"/>
      <c r="AB263" s="1576"/>
      <c r="AC263" s="1577"/>
      <c r="AE263" s="4422"/>
      <c r="AF263" s="4423"/>
      <c r="AG263" s="4423"/>
      <c r="AH263" s="4423"/>
      <c r="AI263" s="4423"/>
    </row>
    <row r="264" spans="1:35" ht="15.75" customHeight="1">
      <c r="A264" s="4210"/>
      <c r="B264" s="4213" t="s">
        <v>251</v>
      </c>
      <c r="C264" s="4213"/>
      <c r="D264" s="1695"/>
      <c r="E264" s="1695"/>
      <c r="F264" s="1695"/>
      <c r="G264" s="4214" t="s">
        <v>18</v>
      </c>
      <c r="H264" s="4214"/>
      <c r="I264" s="1572"/>
      <c r="J264" s="1572"/>
      <c r="K264" s="1572"/>
      <c r="L264" s="1572"/>
      <c r="M264" s="1572"/>
      <c r="N264" s="1583"/>
      <c r="P264" s="4210"/>
      <c r="Q264" s="4113" t="s">
        <v>251</v>
      </c>
      <c r="R264" s="4113"/>
      <c r="S264" s="1584"/>
      <c r="T264" s="1584"/>
      <c r="U264" s="1584"/>
      <c r="V264" s="4114" t="s">
        <v>18</v>
      </c>
      <c r="W264" s="4114"/>
      <c r="X264" s="1575"/>
      <c r="Y264" s="1575"/>
      <c r="Z264" s="1575"/>
      <c r="AA264" s="1575"/>
      <c r="AB264" s="1575"/>
      <c r="AC264" s="1585"/>
      <c r="AE264" s="4422"/>
      <c r="AF264" s="4423"/>
      <c r="AG264" s="4423"/>
      <c r="AH264" s="4423"/>
      <c r="AI264" s="4423"/>
    </row>
    <row r="265" spans="1:35" ht="15.75" customHeight="1">
      <c r="A265" s="4210"/>
      <c r="B265" s="4105">
        <v>2</v>
      </c>
      <c r="C265" s="4214" t="s">
        <v>21</v>
      </c>
      <c r="D265" s="4220" t="s">
        <v>252</v>
      </c>
      <c r="E265" s="1696"/>
      <c r="F265" s="1696"/>
      <c r="G265" s="4107">
        <v>10</v>
      </c>
      <c r="H265" s="4107"/>
      <c r="I265" s="1572"/>
      <c r="J265" s="1572"/>
      <c r="K265" s="1572"/>
      <c r="L265" s="1572"/>
      <c r="M265" s="1572"/>
      <c r="N265" s="1583"/>
      <c r="P265" s="4210"/>
      <c r="Q265" s="4223">
        <v>2</v>
      </c>
      <c r="R265" s="4109" t="s">
        <v>21</v>
      </c>
      <c r="S265" s="4096" t="s">
        <v>252</v>
      </c>
      <c r="T265" s="1586"/>
      <c r="U265" s="1586"/>
      <c r="V265" s="4097">
        <v>10</v>
      </c>
      <c r="W265" s="4097"/>
      <c r="X265" s="1575"/>
      <c r="Y265" s="1575"/>
      <c r="Z265" s="1575"/>
      <c r="AA265" s="1575"/>
      <c r="AB265" s="1575"/>
      <c r="AC265" s="1585"/>
      <c r="AE265" s="4422"/>
      <c r="AF265" s="4423"/>
      <c r="AG265" s="4423"/>
      <c r="AH265" s="4423"/>
      <c r="AI265" s="4423"/>
    </row>
    <row r="266" spans="1:35" ht="15.75" customHeight="1">
      <c r="A266" s="4210"/>
      <c r="B266" s="4105"/>
      <c r="C266" s="4214"/>
      <c r="D266" s="4220"/>
      <c r="E266" s="1696"/>
      <c r="F266" s="1696"/>
      <c r="G266" s="4107"/>
      <c r="H266" s="4107"/>
      <c r="I266" s="1572"/>
      <c r="J266" s="1572"/>
      <c r="K266" s="1572"/>
      <c r="L266" s="1572"/>
      <c r="M266" s="1572"/>
      <c r="N266" s="1583"/>
      <c r="P266" s="4210"/>
      <c r="Q266" s="4223"/>
      <c r="R266" s="4109"/>
      <c r="S266" s="4096"/>
      <c r="T266" s="1586"/>
      <c r="U266" s="1586"/>
      <c r="V266" s="4097"/>
      <c r="W266" s="4097"/>
      <c r="X266" s="1575"/>
      <c r="Y266" s="1575"/>
      <c r="Z266" s="1575"/>
      <c r="AA266" s="1575"/>
      <c r="AB266" s="1575"/>
      <c r="AC266" s="1585"/>
      <c r="AE266" s="4422"/>
      <c r="AF266" s="4423"/>
      <c r="AG266" s="4423"/>
      <c r="AH266" s="4423"/>
      <c r="AI266" s="4423"/>
    </row>
    <row r="267" spans="1:35" ht="15.75" customHeight="1">
      <c r="A267" s="4210"/>
      <c r="B267" s="1697"/>
      <c r="C267" s="1697"/>
      <c r="D267" s="1697"/>
      <c r="E267" s="1696"/>
      <c r="F267" s="1696"/>
      <c r="G267" s="4220" t="s">
        <v>254</v>
      </c>
      <c r="H267" s="4220"/>
      <c r="I267" s="1572"/>
      <c r="J267" s="1572"/>
      <c r="K267" s="1572"/>
      <c r="L267" s="1572"/>
      <c r="M267" s="1572"/>
      <c r="N267" s="1583"/>
      <c r="P267" s="4210"/>
      <c r="Q267" s="1588"/>
      <c r="R267" s="1588"/>
      <c r="S267" s="1588"/>
      <c r="T267" s="1586"/>
      <c r="U267" s="1586"/>
      <c r="V267" s="4099" t="s">
        <v>254</v>
      </c>
      <c r="W267" s="4099"/>
      <c r="X267" s="1575"/>
      <c r="Y267" s="1575"/>
      <c r="Z267" s="1575"/>
      <c r="AA267" s="1575"/>
      <c r="AB267" s="1575"/>
      <c r="AC267" s="1585"/>
      <c r="AE267" s="4422"/>
      <c r="AF267" s="4423"/>
      <c r="AG267" s="4423"/>
      <c r="AH267" s="4423"/>
      <c r="AI267" s="4423"/>
    </row>
    <row r="268" spans="1:35" ht="15.75" customHeight="1">
      <c r="A268" s="4210"/>
      <c r="B268" s="1698" t="s">
        <v>30</v>
      </c>
      <c r="C268" s="1698" t="s">
        <v>248</v>
      </c>
      <c r="D268" s="1698" t="s">
        <v>27</v>
      </c>
      <c r="E268" s="1696"/>
      <c r="F268" s="1696"/>
      <c r="G268" s="1699"/>
      <c r="H268" s="1700"/>
      <c r="I268" s="1572"/>
      <c r="J268" s="1572"/>
      <c r="K268" s="1572"/>
      <c r="L268" s="1572"/>
      <c r="M268" s="1572"/>
      <c r="N268" s="1583"/>
      <c r="P268" s="4210"/>
      <c r="Q268" s="1633" t="s">
        <v>30</v>
      </c>
      <c r="R268" s="1633" t="s">
        <v>248</v>
      </c>
      <c r="S268" s="1633" t="s">
        <v>27</v>
      </c>
      <c r="T268" s="1586"/>
      <c r="U268" s="1586"/>
      <c r="V268" s="1593"/>
      <c r="W268" s="1594"/>
      <c r="X268" s="1575"/>
      <c r="Y268" s="1575"/>
      <c r="Z268" s="1575"/>
      <c r="AA268" s="1575"/>
      <c r="AB268" s="1575"/>
      <c r="AC268" s="1585"/>
      <c r="AE268" s="4422"/>
      <c r="AF268" s="4423"/>
      <c r="AG268" s="4423"/>
      <c r="AH268" s="4423"/>
      <c r="AI268" s="4423"/>
    </row>
    <row r="269" spans="1:35" ht="15.75" customHeight="1">
      <c r="A269" s="4210"/>
      <c r="B269" s="1595">
        <v>150</v>
      </c>
      <c r="C269" s="1596" t="s">
        <v>686</v>
      </c>
      <c r="D269" s="1701" t="s">
        <v>672</v>
      </c>
      <c r="E269" s="1696"/>
      <c r="F269" s="1696"/>
      <c r="G269" s="1702">
        <f>(B269/B265)*G265</f>
        <v>750</v>
      </c>
      <c r="H269" s="1703" t="str">
        <f t="shared" ref="H269:H288" si="10">C269</f>
        <v>g</v>
      </c>
      <c r="I269" s="1572"/>
      <c r="J269" s="1572"/>
      <c r="K269" s="1572"/>
      <c r="L269" s="1572"/>
      <c r="M269" s="1572"/>
      <c r="N269" s="1583"/>
      <c r="P269" s="4210"/>
      <c r="Q269" s="1595">
        <v>150</v>
      </c>
      <c r="R269" s="1596" t="s">
        <v>686</v>
      </c>
      <c r="S269" s="1704" t="s">
        <v>672</v>
      </c>
      <c r="T269" s="1586"/>
      <c r="U269" s="1586"/>
      <c r="V269" s="1601">
        <f>(Q269/Q265)*V265</f>
        <v>750</v>
      </c>
      <c r="W269" s="1602" t="str">
        <f t="shared" ref="W269:W288" si="11">R269</f>
        <v>g</v>
      </c>
      <c r="X269" s="1575"/>
      <c r="Y269" s="1575"/>
      <c r="Z269" s="1575"/>
      <c r="AA269" s="1575"/>
      <c r="AB269" s="1575"/>
      <c r="AC269" s="1585"/>
      <c r="AE269" s="4422"/>
      <c r="AF269" s="4423"/>
      <c r="AG269" s="4423"/>
      <c r="AH269" s="4423"/>
      <c r="AI269" s="4423"/>
    </row>
    <row r="270" spans="1:35" ht="15.75" customHeight="1">
      <c r="A270" s="4210"/>
      <c r="B270" s="1595">
        <v>80</v>
      </c>
      <c r="C270" s="1596" t="s">
        <v>686</v>
      </c>
      <c r="D270" s="1701" t="s">
        <v>672</v>
      </c>
      <c r="E270" s="1696"/>
      <c r="F270" s="1696"/>
      <c r="G270" s="1702">
        <f>(B270/B265)*G265</f>
        <v>400</v>
      </c>
      <c r="H270" s="1703" t="str">
        <f t="shared" si="10"/>
        <v>g</v>
      </c>
      <c r="I270" s="1572"/>
      <c r="J270" s="1572"/>
      <c r="K270" s="1572"/>
      <c r="L270" s="1572"/>
      <c r="M270" s="1572"/>
      <c r="N270" s="1583"/>
      <c r="P270" s="4210"/>
      <c r="Q270" s="1595">
        <v>80</v>
      </c>
      <c r="R270" s="1596" t="s">
        <v>686</v>
      </c>
      <c r="S270" s="1704" t="s">
        <v>672</v>
      </c>
      <c r="T270" s="1586"/>
      <c r="U270" s="1586"/>
      <c r="V270" s="1601">
        <f>(Q270/Q265)*V265</f>
        <v>400</v>
      </c>
      <c r="W270" s="1602" t="str">
        <f t="shared" si="11"/>
        <v>g</v>
      </c>
      <c r="X270" s="1575"/>
      <c r="Y270" s="1575"/>
      <c r="Z270" s="1575"/>
      <c r="AA270" s="1575"/>
      <c r="AB270" s="1575"/>
      <c r="AC270" s="1585"/>
      <c r="AE270" s="4422"/>
      <c r="AF270" s="4423"/>
      <c r="AG270" s="4423"/>
      <c r="AH270" s="4423"/>
      <c r="AI270" s="4423"/>
    </row>
    <row r="271" spans="1:35" ht="15.75" customHeight="1">
      <c r="A271" s="4210"/>
      <c r="B271" s="1595">
        <v>1</v>
      </c>
      <c r="C271" s="1596" t="s">
        <v>263</v>
      </c>
      <c r="D271" s="1701" t="s">
        <v>672</v>
      </c>
      <c r="E271" s="1696"/>
      <c r="F271" s="1696"/>
      <c r="G271" s="1705">
        <f>(B271/B265)*G265</f>
        <v>5</v>
      </c>
      <c r="H271" s="1703" t="str">
        <f t="shared" si="10"/>
        <v>blanc</v>
      </c>
      <c r="I271" s="1572"/>
      <c r="J271" s="1572"/>
      <c r="K271" s="1572"/>
      <c r="L271" s="1572"/>
      <c r="M271" s="1572"/>
      <c r="N271" s="1583"/>
      <c r="P271" s="4210"/>
      <c r="Q271" s="1595">
        <v>1</v>
      </c>
      <c r="R271" s="1596" t="s">
        <v>263</v>
      </c>
      <c r="S271" s="1704" t="s">
        <v>672</v>
      </c>
      <c r="T271" s="1586"/>
      <c r="U271" s="1586"/>
      <c r="V271" s="1601">
        <f>(Q271/Q265)*V265</f>
        <v>5</v>
      </c>
      <c r="W271" s="1602" t="str">
        <f t="shared" si="11"/>
        <v>blanc</v>
      </c>
      <c r="X271" s="1575"/>
      <c r="Y271" s="1575"/>
      <c r="Z271" s="1575"/>
      <c r="AA271" s="1575"/>
      <c r="AB271" s="1575"/>
      <c r="AC271" s="1585"/>
      <c r="AE271" s="4422"/>
      <c r="AF271" s="4423"/>
      <c r="AG271" s="4423"/>
      <c r="AH271" s="4423"/>
      <c r="AI271" s="4423"/>
    </row>
    <row r="272" spans="1:35" ht="18.75">
      <c r="A272" s="4210"/>
      <c r="B272" s="1595">
        <v>2</v>
      </c>
      <c r="C272" s="1596" t="s">
        <v>270</v>
      </c>
      <c r="D272" s="1701" t="s">
        <v>672</v>
      </c>
      <c r="E272" s="1696"/>
      <c r="F272" s="1696"/>
      <c r="G272" s="1706">
        <f>(B272/B265)*G265</f>
        <v>10</v>
      </c>
      <c r="H272" s="1703" t="str">
        <f t="shared" si="10"/>
        <v>pincées</v>
      </c>
      <c r="I272" s="1572"/>
      <c r="J272" s="1572"/>
      <c r="K272" s="1572"/>
      <c r="L272" s="1572"/>
      <c r="M272" s="1572"/>
      <c r="N272" s="1583"/>
      <c r="P272" s="4210"/>
      <c r="Q272" s="1595">
        <v>2</v>
      </c>
      <c r="R272" s="1596" t="s">
        <v>270</v>
      </c>
      <c r="S272" s="1704" t="s">
        <v>672</v>
      </c>
      <c r="T272" s="1586"/>
      <c r="U272" s="1586"/>
      <c r="V272" s="1601">
        <f>(Q272/Q265)*V265</f>
        <v>10</v>
      </c>
      <c r="W272" s="1602" t="str">
        <f t="shared" si="11"/>
        <v>pincées</v>
      </c>
      <c r="X272" s="1575"/>
      <c r="Y272" s="1575"/>
      <c r="Z272" s="1575"/>
      <c r="AA272" s="1575"/>
      <c r="AB272" s="1575"/>
      <c r="AC272" s="1585"/>
      <c r="AE272" s="1605" t="s">
        <v>1254</v>
      </c>
    </row>
    <row r="273" spans="1:31" ht="15.75">
      <c r="A273" s="4210"/>
      <c r="B273" s="1595"/>
      <c r="C273" s="1596"/>
      <c r="D273" s="1701"/>
      <c r="E273" s="1696"/>
      <c r="F273" s="1696"/>
      <c r="G273" s="1706">
        <f>(B273/B265)*G265</f>
        <v>0</v>
      </c>
      <c r="H273" s="1703">
        <f t="shared" si="10"/>
        <v>0</v>
      </c>
      <c r="I273" s="1572"/>
      <c r="J273" s="1572"/>
      <c r="K273" s="1572"/>
      <c r="L273" s="1572"/>
      <c r="M273" s="1572"/>
      <c r="N273" s="1583"/>
      <c r="P273" s="4210"/>
      <c r="Q273" s="1595"/>
      <c r="R273" s="1596"/>
      <c r="S273" s="1704"/>
      <c r="T273" s="1586"/>
      <c r="U273" s="1586"/>
      <c r="V273" s="1607">
        <f>(Q273/Q265)*V265</f>
        <v>0</v>
      </c>
      <c r="W273" s="1602">
        <f t="shared" si="11"/>
        <v>0</v>
      </c>
      <c r="X273" s="1575"/>
      <c r="Y273" s="1575"/>
      <c r="Z273" s="1575"/>
      <c r="AA273" s="1575"/>
      <c r="AB273" s="1575"/>
      <c r="AC273" s="1585"/>
      <c r="AE273" s="1606" t="s">
        <v>1254</v>
      </c>
    </row>
    <row r="274" spans="1:31" ht="15.75">
      <c r="A274" s="4210"/>
      <c r="B274" s="1595"/>
      <c r="C274" s="1596"/>
      <c r="D274" s="1701"/>
      <c r="E274" s="1696"/>
      <c r="F274" s="1696"/>
      <c r="G274" s="1706">
        <f>(B274/B265)*G265</f>
        <v>0</v>
      </c>
      <c r="H274" s="1703">
        <f t="shared" si="10"/>
        <v>0</v>
      </c>
      <c r="I274" s="1572"/>
      <c r="J274" s="1572"/>
      <c r="K274" s="1572"/>
      <c r="L274" s="1572"/>
      <c r="M274" s="1572"/>
      <c r="N274" s="1583"/>
      <c r="P274" s="4210"/>
      <c r="Q274" s="1595"/>
      <c r="R274" s="1596"/>
      <c r="S274" s="1704"/>
      <c r="T274" s="1586"/>
      <c r="U274" s="1586"/>
      <c r="V274" s="1607">
        <f>(Q274/Q265)*V265</f>
        <v>0</v>
      </c>
      <c r="W274" s="1602">
        <f t="shared" si="11"/>
        <v>0</v>
      </c>
      <c r="X274" s="1575"/>
      <c r="Y274" s="1575"/>
      <c r="Z274" s="1575"/>
      <c r="AA274" s="1575"/>
      <c r="AB274" s="1575"/>
      <c r="AC274" s="1585"/>
      <c r="AE274" s="1606" t="s">
        <v>1254</v>
      </c>
    </row>
    <row r="275" spans="1:31" ht="15.75">
      <c r="A275" s="4210"/>
      <c r="B275" s="1595"/>
      <c r="C275" s="1596"/>
      <c r="D275" s="1701"/>
      <c r="E275" s="1696"/>
      <c r="F275" s="1696"/>
      <c r="G275" s="1706">
        <f>(B275/B265)*G265</f>
        <v>0</v>
      </c>
      <c r="H275" s="1703">
        <f t="shared" si="10"/>
        <v>0</v>
      </c>
      <c r="I275" s="1572"/>
      <c r="J275" s="1572"/>
      <c r="K275" s="1572"/>
      <c r="L275" s="1572"/>
      <c r="M275" s="1572"/>
      <c r="N275" s="1583"/>
      <c r="P275" s="4210"/>
      <c r="Q275" s="1595"/>
      <c r="R275" s="1596"/>
      <c r="S275" s="1704"/>
      <c r="T275" s="1586"/>
      <c r="U275" s="1586"/>
      <c r="V275" s="1607">
        <f>(Q275/Q265)*V265</f>
        <v>0</v>
      </c>
      <c r="W275" s="1602">
        <f t="shared" si="11"/>
        <v>0</v>
      </c>
      <c r="X275" s="1575"/>
      <c r="Y275" s="1575"/>
      <c r="Z275" s="1575"/>
      <c r="AA275" s="1575"/>
      <c r="AB275" s="1575"/>
      <c r="AC275" s="1585"/>
      <c r="AE275" s="1606" t="s">
        <v>1254</v>
      </c>
    </row>
    <row r="276" spans="1:31" ht="15.75">
      <c r="A276" s="4210"/>
      <c r="B276" s="1595"/>
      <c r="C276" s="1596"/>
      <c r="D276" s="1701"/>
      <c r="E276" s="1696"/>
      <c r="F276" s="1696"/>
      <c r="G276" s="1706">
        <f>(B276/B265)*G265</f>
        <v>0</v>
      </c>
      <c r="H276" s="1703">
        <f t="shared" si="10"/>
        <v>0</v>
      </c>
      <c r="I276" s="1572"/>
      <c r="J276" s="1572"/>
      <c r="K276" s="1572"/>
      <c r="L276" s="1572"/>
      <c r="M276" s="1572"/>
      <c r="N276" s="1583"/>
      <c r="P276" s="4210"/>
      <c r="Q276" s="1595"/>
      <c r="R276" s="1596"/>
      <c r="S276" s="1704"/>
      <c r="T276" s="1586"/>
      <c r="U276" s="1586"/>
      <c r="V276" s="1607">
        <f>(Q276/Q265)*V265</f>
        <v>0</v>
      </c>
      <c r="W276" s="1602">
        <f t="shared" si="11"/>
        <v>0</v>
      </c>
      <c r="X276" s="1575"/>
      <c r="Y276" s="1575"/>
      <c r="Z276" s="1575"/>
      <c r="AA276" s="1575"/>
      <c r="AB276" s="1575"/>
      <c r="AC276" s="1585"/>
      <c r="AE276" s="1606" t="s">
        <v>1254</v>
      </c>
    </row>
    <row r="277" spans="1:31" ht="15.75">
      <c r="A277" s="4210"/>
      <c r="B277" s="1595"/>
      <c r="C277" s="1596"/>
      <c r="D277" s="1701"/>
      <c r="E277" s="1696"/>
      <c r="F277" s="1696"/>
      <c r="G277" s="1706">
        <f>(B277/B265)*G265</f>
        <v>0</v>
      </c>
      <c r="H277" s="1703">
        <f t="shared" si="10"/>
        <v>0</v>
      </c>
      <c r="I277" s="1572"/>
      <c r="J277" s="1572"/>
      <c r="K277" s="1572"/>
      <c r="L277" s="1572"/>
      <c r="M277" s="1572"/>
      <c r="N277" s="1583"/>
      <c r="P277" s="4210"/>
      <c r="Q277" s="1595"/>
      <c r="R277" s="1596"/>
      <c r="S277" s="1704"/>
      <c r="T277" s="1586"/>
      <c r="U277" s="1586"/>
      <c r="V277" s="1607">
        <f>(Q277/Q265)*V265</f>
        <v>0</v>
      </c>
      <c r="W277" s="1602">
        <f t="shared" si="11"/>
        <v>0</v>
      </c>
      <c r="X277" s="1575"/>
      <c r="Y277" s="1575"/>
      <c r="Z277" s="1575"/>
      <c r="AA277" s="1575"/>
      <c r="AB277" s="1575"/>
      <c r="AC277" s="1585"/>
      <c r="AE277" s="1606" t="s">
        <v>1254</v>
      </c>
    </row>
    <row r="278" spans="1:31" ht="15.75">
      <c r="A278" s="4210"/>
      <c r="B278" s="1595"/>
      <c r="C278" s="1596"/>
      <c r="D278" s="1701"/>
      <c r="E278" s="1696"/>
      <c r="F278" s="1696"/>
      <c r="G278" s="1706">
        <f>(B278/B265)*G265</f>
        <v>0</v>
      </c>
      <c r="H278" s="1703">
        <f t="shared" si="10"/>
        <v>0</v>
      </c>
      <c r="I278" s="1572"/>
      <c r="J278" s="1572"/>
      <c r="K278" s="1572"/>
      <c r="L278" s="1572"/>
      <c r="M278" s="1572"/>
      <c r="N278" s="1583"/>
      <c r="P278" s="4210"/>
      <c r="Q278" s="1595"/>
      <c r="R278" s="1596"/>
      <c r="S278" s="1704"/>
      <c r="T278" s="1586"/>
      <c r="U278" s="1586"/>
      <c r="V278" s="1607">
        <f>(Q278/Q265)*V265</f>
        <v>0</v>
      </c>
      <c r="W278" s="1602">
        <f t="shared" si="11"/>
        <v>0</v>
      </c>
      <c r="X278" s="1575"/>
      <c r="Y278" s="1575"/>
      <c r="Z278" s="1575"/>
      <c r="AA278" s="1575"/>
      <c r="AB278" s="1575"/>
      <c r="AC278" s="1585"/>
      <c r="AE278" s="1606" t="s">
        <v>1254</v>
      </c>
    </row>
    <row r="279" spans="1:31" ht="15.75">
      <c r="A279" s="4210"/>
      <c r="B279" s="1595"/>
      <c r="C279" s="1596"/>
      <c r="D279" s="1701"/>
      <c r="E279" s="1696"/>
      <c r="F279" s="1696"/>
      <c r="G279" s="1706">
        <f>(B279/B265)*G265</f>
        <v>0</v>
      </c>
      <c r="H279" s="1703">
        <f t="shared" si="10"/>
        <v>0</v>
      </c>
      <c r="I279" s="1572"/>
      <c r="J279" s="1572"/>
      <c r="K279" s="1572"/>
      <c r="L279" s="1572"/>
      <c r="M279" s="1572"/>
      <c r="N279" s="1583"/>
      <c r="P279" s="4210"/>
      <c r="Q279" s="1595"/>
      <c r="R279" s="1596"/>
      <c r="S279" s="1704"/>
      <c r="T279" s="1586"/>
      <c r="U279" s="1586"/>
      <c r="V279" s="1607">
        <f>(Q279/Q265)*V265</f>
        <v>0</v>
      </c>
      <c r="W279" s="1602">
        <f t="shared" si="11"/>
        <v>0</v>
      </c>
      <c r="X279" s="1575"/>
      <c r="Y279" s="1575"/>
      <c r="Z279" s="1575"/>
      <c r="AA279" s="1575"/>
      <c r="AB279" s="1575"/>
      <c r="AC279" s="1585"/>
      <c r="AE279" s="1606" t="s">
        <v>1254</v>
      </c>
    </row>
    <row r="280" spans="1:31" ht="15.75">
      <c r="A280" s="4210"/>
      <c r="B280" s="1595"/>
      <c r="C280" s="1596"/>
      <c r="D280" s="1701"/>
      <c r="E280" s="1696"/>
      <c r="F280" s="1696"/>
      <c r="G280" s="1706">
        <f>(B280/B265)*G265</f>
        <v>0</v>
      </c>
      <c r="H280" s="1703">
        <f t="shared" si="10"/>
        <v>0</v>
      </c>
      <c r="I280" s="1572"/>
      <c r="J280" s="1572"/>
      <c r="K280" s="1572"/>
      <c r="L280" s="1572"/>
      <c r="M280" s="1572"/>
      <c r="N280" s="1583"/>
      <c r="P280" s="4210"/>
      <c r="Q280" s="1595"/>
      <c r="R280" s="1596"/>
      <c r="S280" s="1704"/>
      <c r="T280" s="1586"/>
      <c r="U280" s="1586"/>
      <c r="V280" s="1607">
        <f>(Q280/Q265)*V265</f>
        <v>0</v>
      </c>
      <c r="W280" s="1602">
        <f t="shared" si="11"/>
        <v>0</v>
      </c>
      <c r="X280" s="1575"/>
      <c r="Y280" s="1575"/>
      <c r="Z280" s="1575"/>
      <c r="AA280" s="1575"/>
      <c r="AB280" s="1575"/>
      <c r="AC280" s="1585"/>
      <c r="AE280" s="1606" t="s">
        <v>1254</v>
      </c>
    </row>
    <row r="281" spans="1:31" ht="15.75">
      <c r="A281" s="4210"/>
      <c r="B281" s="1595"/>
      <c r="C281" s="1596"/>
      <c r="D281" s="1701"/>
      <c r="E281" s="1696"/>
      <c r="F281" s="1696"/>
      <c r="G281" s="1706">
        <f>(B281/B265)*G265</f>
        <v>0</v>
      </c>
      <c r="H281" s="1703">
        <f t="shared" si="10"/>
        <v>0</v>
      </c>
      <c r="I281" s="1572"/>
      <c r="J281" s="1572"/>
      <c r="K281" s="1572"/>
      <c r="L281" s="1572"/>
      <c r="M281" s="1572"/>
      <c r="N281" s="1583"/>
      <c r="P281" s="4210"/>
      <c r="Q281" s="1595"/>
      <c r="R281" s="1596"/>
      <c r="S281" s="1704"/>
      <c r="T281" s="1586"/>
      <c r="U281" s="1586"/>
      <c r="V281" s="1607">
        <f>(Q281/Q265)*V265</f>
        <v>0</v>
      </c>
      <c r="W281" s="1602">
        <f t="shared" si="11"/>
        <v>0</v>
      </c>
      <c r="X281" s="1575"/>
      <c r="Y281" s="1575"/>
      <c r="Z281" s="1575"/>
      <c r="AA281" s="1575"/>
      <c r="AB281" s="1575"/>
      <c r="AC281" s="1585"/>
      <c r="AE281" s="1606" t="s">
        <v>1254</v>
      </c>
    </row>
    <row r="282" spans="1:31" ht="15.75">
      <c r="A282" s="4210"/>
      <c r="B282" s="1595"/>
      <c r="C282" s="1596"/>
      <c r="D282" s="1701"/>
      <c r="E282" s="1696"/>
      <c r="F282" s="1696"/>
      <c r="G282" s="1706">
        <f>(B282/B265)*G265</f>
        <v>0</v>
      </c>
      <c r="H282" s="1703">
        <f t="shared" si="10"/>
        <v>0</v>
      </c>
      <c r="I282" s="1572"/>
      <c r="J282" s="1572"/>
      <c r="K282" s="1572"/>
      <c r="L282" s="1572"/>
      <c r="M282" s="1572"/>
      <c r="N282" s="1583"/>
      <c r="P282" s="4210"/>
      <c r="Q282" s="1595"/>
      <c r="R282" s="1596"/>
      <c r="S282" s="1704"/>
      <c r="T282" s="1586"/>
      <c r="U282" s="1586"/>
      <c r="V282" s="1607">
        <f>(Q282/Q265)*V265</f>
        <v>0</v>
      </c>
      <c r="W282" s="1602">
        <f t="shared" si="11"/>
        <v>0</v>
      </c>
      <c r="X282" s="1575"/>
      <c r="Y282" s="1575"/>
      <c r="Z282" s="1575"/>
      <c r="AA282" s="1575"/>
      <c r="AB282" s="1575"/>
      <c r="AC282" s="1585"/>
      <c r="AE282" s="1606" t="s">
        <v>1254</v>
      </c>
    </row>
    <row r="283" spans="1:31" ht="15.75">
      <c r="A283" s="4210"/>
      <c r="B283" s="1595"/>
      <c r="C283" s="1596"/>
      <c r="D283" s="1701"/>
      <c r="E283" s="1696"/>
      <c r="F283" s="1696"/>
      <c r="G283" s="1706">
        <f>(B283/B265)*G265</f>
        <v>0</v>
      </c>
      <c r="H283" s="1703">
        <f t="shared" si="10"/>
        <v>0</v>
      </c>
      <c r="I283" s="1572"/>
      <c r="J283" s="1572"/>
      <c r="K283" s="1572"/>
      <c r="L283" s="1572"/>
      <c r="M283" s="1572"/>
      <c r="N283" s="1583"/>
      <c r="P283" s="4210"/>
      <c r="Q283" s="1595"/>
      <c r="R283" s="1596"/>
      <c r="S283" s="1704"/>
      <c r="T283" s="1586"/>
      <c r="U283" s="1586"/>
      <c r="V283" s="1607">
        <f>(Q283/Q265)*V265</f>
        <v>0</v>
      </c>
      <c r="W283" s="1602">
        <f t="shared" si="11"/>
        <v>0</v>
      </c>
      <c r="X283" s="1575"/>
      <c r="Y283" s="1575"/>
      <c r="Z283" s="1575"/>
      <c r="AA283" s="1575"/>
      <c r="AB283" s="1575"/>
      <c r="AC283" s="1585"/>
      <c r="AE283" s="1606" t="s">
        <v>1254</v>
      </c>
    </row>
    <row r="284" spans="1:31" ht="15.75">
      <c r="A284" s="4210"/>
      <c r="B284" s="1595"/>
      <c r="C284" s="1596"/>
      <c r="D284" s="1701"/>
      <c r="E284" s="1696"/>
      <c r="F284" s="1696"/>
      <c r="G284" s="1706">
        <f>(B284/B265)*G265</f>
        <v>0</v>
      </c>
      <c r="H284" s="1703">
        <f t="shared" si="10"/>
        <v>0</v>
      </c>
      <c r="I284" s="1572"/>
      <c r="J284" s="1572"/>
      <c r="K284" s="1572"/>
      <c r="L284" s="1572"/>
      <c r="M284" s="1572"/>
      <c r="N284" s="1583"/>
      <c r="P284" s="4210"/>
      <c r="Q284" s="1595"/>
      <c r="R284" s="1596"/>
      <c r="S284" s="1704"/>
      <c r="T284" s="1586"/>
      <c r="U284" s="1586"/>
      <c r="V284" s="1607">
        <f>(Q284/Q265)*V265</f>
        <v>0</v>
      </c>
      <c r="W284" s="1602">
        <f t="shared" si="11"/>
        <v>0</v>
      </c>
      <c r="X284" s="1575"/>
      <c r="Y284" s="1575"/>
      <c r="Z284" s="1575"/>
      <c r="AA284" s="1575"/>
      <c r="AB284" s="1575"/>
      <c r="AC284" s="1585"/>
      <c r="AE284" s="1606" t="s">
        <v>1254</v>
      </c>
    </row>
    <row r="285" spans="1:31" ht="15.75">
      <c r="A285" s="4210"/>
      <c r="B285" s="1595"/>
      <c r="C285" s="1596"/>
      <c r="D285" s="1701"/>
      <c r="E285" s="1696"/>
      <c r="F285" s="1696"/>
      <c r="G285" s="1706">
        <f>(B285/B265)*G265</f>
        <v>0</v>
      </c>
      <c r="H285" s="1703">
        <f t="shared" si="10"/>
        <v>0</v>
      </c>
      <c r="I285" s="1572"/>
      <c r="J285" s="1572"/>
      <c r="K285" s="1572"/>
      <c r="L285" s="1572"/>
      <c r="M285" s="1572"/>
      <c r="N285" s="1583"/>
      <c r="P285" s="4210"/>
      <c r="Q285" s="1595"/>
      <c r="R285" s="1596"/>
      <c r="S285" s="1704"/>
      <c r="T285" s="1586"/>
      <c r="U285" s="1586"/>
      <c r="V285" s="1607">
        <f>(Q285/Q265)*V265</f>
        <v>0</v>
      </c>
      <c r="W285" s="1602">
        <f t="shared" si="11"/>
        <v>0</v>
      </c>
      <c r="X285" s="1575"/>
      <c r="Y285" s="1575"/>
      <c r="Z285" s="1575"/>
      <c r="AA285" s="1575"/>
      <c r="AB285" s="1575"/>
      <c r="AC285" s="1585"/>
      <c r="AE285" s="1606" t="s">
        <v>1254</v>
      </c>
    </row>
    <row r="286" spans="1:31" ht="15.75">
      <c r="A286" s="4210"/>
      <c r="B286" s="1595"/>
      <c r="C286" s="1596"/>
      <c r="D286" s="1701"/>
      <c r="E286" s="1696"/>
      <c r="F286" s="1696"/>
      <c r="G286" s="1706">
        <f>(B286/B265)*G265</f>
        <v>0</v>
      </c>
      <c r="H286" s="1703">
        <f t="shared" si="10"/>
        <v>0</v>
      </c>
      <c r="I286" s="1572"/>
      <c r="J286" s="1572"/>
      <c r="K286" s="1572"/>
      <c r="L286" s="1572"/>
      <c r="M286" s="1572"/>
      <c r="N286" s="1583"/>
      <c r="P286" s="4210"/>
      <c r="Q286" s="1595"/>
      <c r="R286" s="1596"/>
      <c r="S286" s="1704"/>
      <c r="T286" s="1586"/>
      <c r="U286" s="1586"/>
      <c r="V286" s="1607">
        <f>(Q286/Q265)*V265</f>
        <v>0</v>
      </c>
      <c r="W286" s="1602">
        <f t="shared" si="11"/>
        <v>0</v>
      </c>
      <c r="X286" s="1575"/>
      <c r="Y286" s="1575"/>
      <c r="Z286" s="1575"/>
      <c r="AA286" s="1575"/>
      <c r="AB286" s="1575"/>
      <c r="AC286" s="1585"/>
      <c r="AE286" s="1606" t="s">
        <v>1254</v>
      </c>
    </row>
    <row r="287" spans="1:31" ht="15.75">
      <c r="A287" s="4210"/>
      <c r="B287" s="1595"/>
      <c r="C287" s="1596"/>
      <c r="D287" s="1701"/>
      <c r="E287" s="1696"/>
      <c r="F287" s="1696"/>
      <c r="G287" s="1706">
        <f>(B287/B265)*G265</f>
        <v>0</v>
      </c>
      <c r="H287" s="1703">
        <f t="shared" si="10"/>
        <v>0</v>
      </c>
      <c r="I287" s="1572"/>
      <c r="J287" s="1572"/>
      <c r="K287" s="1572"/>
      <c r="L287" s="1572"/>
      <c r="M287" s="1572"/>
      <c r="N287" s="1583"/>
      <c r="P287" s="4210"/>
      <c r="Q287" s="1595"/>
      <c r="R287" s="1596"/>
      <c r="S287" s="1704"/>
      <c r="T287" s="1586"/>
      <c r="U287" s="1586"/>
      <c r="V287" s="1607">
        <f>(Q287/Q265)*V265</f>
        <v>0</v>
      </c>
      <c r="W287" s="1602">
        <f t="shared" si="11"/>
        <v>0</v>
      </c>
      <c r="X287" s="1575"/>
      <c r="Y287" s="1575"/>
      <c r="Z287" s="1575"/>
      <c r="AA287" s="1575"/>
      <c r="AB287" s="1575"/>
      <c r="AC287" s="1585"/>
      <c r="AE287" s="1606" t="s">
        <v>1254</v>
      </c>
    </row>
    <row r="288" spans="1:31" ht="15.75">
      <c r="A288" s="4210"/>
      <c r="B288" s="1595"/>
      <c r="C288" s="1596"/>
      <c r="D288" s="1701"/>
      <c r="E288" s="1696"/>
      <c r="F288" s="1696"/>
      <c r="G288" s="1706">
        <f>(B288/B265)*G265</f>
        <v>0</v>
      </c>
      <c r="H288" s="1703">
        <f t="shared" si="10"/>
        <v>0</v>
      </c>
      <c r="I288" s="1572"/>
      <c r="J288" s="1572"/>
      <c r="K288" s="1572"/>
      <c r="L288" s="1572"/>
      <c r="M288" s="1572"/>
      <c r="N288" s="1583"/>
      <c r="P288" s="4210"/>
      <c r="Q288" s="1595"/>
      <c r="R288" s="1596"/>
      <c r="S288" s="1704"/>
      <c r="T288" s="1586"/>
      <c r="U288" s="1586"/>
      <c r="V288" s="1607">
        <f>(Q288/Q265)*V265</f>
        <v>0</v>
      </c>
      <c r="W288" s="1602">
        <f t="shared" si="11"/>
        <v>0</v>
      </c>
      <c r="X288" s="1575"/>
      <c r="Y288" s="1575"/>
      <c r="Z288" s="1575"/>
      <c r="AA288" s="1575"/>
      <c r="AB288" s="1575"/>
      <c r="AC288" s="1585"/>
      <c r="AE288" s="1606" t="s">
        <v>1254</v>
      </c>
    </row>
    <row r="289" spans="1:35" ht="15.75" customHeight="1">
      <c r="A289" s="4210"/>
      <c r="B289" s="4221" t="s">
        <v>1565</v>
      </c>
      <c r="C289" s="4221"/>
      <c r="D289" s="4221"/>
      <c r="E289" s="4221"/>
      <c r="F289" s="4221"/>
      <c r="G289" s="4221"/>
      <c r="H289" s="4221"/>
      <c r="I289" s="4221"/>
      <c r="J289" s="4221"/>
      <c r="K289" s="4221"/>
      <c r="L289" s="4221"/>
      <c r="M289" s="4221"/>
      <c r="N289" s="4222"/>
      <c r="P289" s="4210"/>
      <c r="Q289" s="4221" t="s">
        <v>1565</v>
      </c>
      <c r="R289" s="4221"/>
      <c r="S289" s="4221"/>
      <c r="T289" s="4221"/>
      <c r="U289" s="4221"/>
      <c r="V289" s="4221"/>
      <c r="W289" s="4221"/>
      <c r="X289" s="4221"/>
      <c r="Y289" s="4221"/>
      <c r="Z289" s="4221"/>
      <c r="AA289" s="4221"/>
      <c r="AB289" s="4221"/>
      <c r="AC289" s="4222"/>
      <c r="AE289" s="4424" t="s">
        <v>245</v>
      </c>
      <c r="AF289" s="4425" t="s">
        <v>744</v>
      </c>
      <c r="AG289" s="4425"/>
      <c r="AH289" s="4425"/>
      <c r="AI289" s="4425"/>
    </row>
    <row r="290" spans="1:35" ht="18.75">
      <c r="A290" s="4210"/>
      <c r="B290" s="1707" t="s">
        <v>15</v>
      </c>
      <c r="C290" s="1609" t="s">
        <v>272</v>
      </c>
      <c r="D290" s="4102"/>
      <c r="E290" s="4103"/>
      <c r="F290" s="4103"/>
      <c r="G290" s="4103"/>
      <c r="H290" s="4103"/>
      <c r="I290" s="4103"/>
      <c r="J290" s="4103"/>
      <c r="K290" s="4103"/>
      <c r="L290" s="4103"/>
      <c r="M290" s="4103"/>
      <c r="N290" s="4104"/>
      <c r="P290" s="4210"/>
      <c r="Q290" s="1610" t="s">
        <v>15</v>
      </c>
      <c r="R290" s="1609" t="s">
        <v>272</v>
      </c>
      <c r="S290" s="4102"/>
      <c r="T290" s="4103"/>
      <c r="U290" s="4103"/>
      <c r="V290" s="4103"/>
      <c r="W290" s="4103"/>
      <c r="X290" s="4103"/>
      <c r="Y290" s="4103"/>
      <c r="Z290" s="4103"/>
      <c r="AA290" s="4103"/>
      <c r="AB290" s="4103"/>
      <c r="AC290" s="4104"/>
      <c r="AE290" s="4424"/>
      <c r="AF290" s="4425"/>
      <c r="AG290" s="4425"/>
      <c r="AH290" s="4425"/>
      <c r="AI290" s="4425"/>
    </row>
    <row r="291" spans="1:35" ht="15" customHeight="1">
      <c r="A291" s="4210"/>
      <c r="B291" s="4218" t="s">
        <v>503</v>
      </c>
      <c r="C291" s="4218"/>
      <c r="D291" s="4218"/>
      <c r="E291" s="4218"/>
      <c r="F291" s="4218"/>
      <c r="G291" s="4218"/>
      <c r="H291" s="4218"/>
      <c r="I291" s="4218"/>
      <c r="J291" s="4218"/>
      <c r="K291" s="4218"/>
      <c r="L291" s="4218"/>
      <c r="M291" s="4218"/>
      <c r="N291" s="4219"/>
      <c r="P291" s="4210"/>
      <c r="Q291" s="4218" t="s">
        <v>503</v>
      </c>
      <c r="R291" s="4218"/>
      <c r="S291" s="4218"/>
      <c r="T291" s="4218"/>
      <c r="U291" s="4218"/>
      <c r="V291" s="4218"/>
      <c r="W291" s="4218"/>
      <c r="X291" s="4218"/>
      <c r="Y291" s="4218"/>
      <c r="Z291" s="4218"/>
      <c r="AA291" s="4218"/>
      <c r="AB291" s="4218"/>
      <c r="AC291" s="4219"/>
      <c r="AE291" s="4424"/>
      <c r="AF291" s="4425"/>
      <c r="AG291" s="4425"/>
      <c r="AH291" s="4425"/>
      <c r="AI291" s="4425"/>
    </row>
    <row r="292" spans="1:35" ht="15" customHeight="1">
      <c r="A292" s="4210"/>
      <c r="B292" s="4218"/>
      <c r="C292" s="4218"/>
      <c r="D292" s="4218"/>
      <c r="E292" s="4218"/>
      <c r="F292" s="4218"/>
      <c r="G292" s="4218"/>
      <c r="H292" s="4218"/>
      <c r="I292" s="4218"/>
      <c r="J292" s="4218"/>
      <c r="K292" s="4218"/>
      <c r="L292" s="4218"/>
      <c r="M292" s="4218"/>
      <c r="N292" s="4219"/>
      <c r="P292" s="4210"/>
      <c r="Q292" s="4218"/>
      <c r="R292" s="4218"/>
      <c r="S292" s="4218"/>
      <c r="T292" s="4218"/>
      <c r="U292" s="4218"/>
      <c r="V292" s="4218"/>
      <c r="W292" s="4218"/>
      <c r="X292" s="4218"/>
      <c r="Y292" s="4218"/>
      <c r="Z292" s="4218"/>
      <c r="AA292" s="4218"/>
      <c r="AB292" s="4218"/>
      <c r="AC292" s="4219"/>
      <c r="AE292" s="1606" t="s">
        <v>1254</v>
      </c>
    </row>
    <row r="293" spans="1:35" ht="18.75">
      <c r="A293" s="4210"/>
      <c r="B293" s="4125" t="s">
        <v>735</v>
      </c>
      <c r="C293" s="4125"/>
      <c r="D293" s="4125"/>
      <c r="E293" s="4125"/>
      <c r="F293" s="4125"/>
      <c r="G293" s="4125"/>
      <c r="H293" s="4125"/>
      <c r="I293" s="4125"/>
      <c r="J293" s="4125"/>
      <c r="K293" s="4125"/>
      <c r="L293" s="4125"/>
      <c r="M293" s="4125"/>
      <c r="N293" s="4126"/>
      <c r="P293" s="4210"/>
      <c r="Q293" s="4127" t="s">
        <v>735</v>
      </c>
      <c r="R293" s="4127"/>
      <c r="S293" s="4127"/>
      <c r="T293" s="4127"/>
      <c r="U293" s="4127"/>
      <c r="V293" s="4127"/>
      <c r="W293" s="4127"/>
      <c r="X293" s="4127"/>
      <c r="Y293" s="4127"/>
      <c r="Z293" s="4127"/>
      <c r="AA293" s="4127"/>
      <c r="AB293" s="4127"/>
      <c r="AC293" s="4128"/>
      <c r="AE293" s="1606" t="s">
        <v>1254</v>
      </c>
    </row>
    <row r="294" spans="1:35" ht="15.75">
      <c r="A294" s="4210"/>
      <c r="B294" s="77"/>
      <c r="C294" s="77"/>
      <c r="D294" s="1702">
        <v>10</v>
      </c>
      <c r="E294" s="1611"/>
      <c r="F294" s="1706">
        <v>2.5</v>
      </c>
      <c r="G294" s="1612"/>
      <c r="H294" s="1705">
        <v>0.25</v>
      </c>
      <c r="I294" s="1613"/>
      <c r="J294" s="1613"/>
      <c r="K294" s="1613"/>
      <c r="L294" s="1613"/>
      <c r="M294" s="1613"/>
      <c r="N294" s="1614"/>
      <c r="P294" s="4210"/>
      <c r="Q294" s="77"/>
      <c r="R294" s="77"/>
      <c r="S294" s="1601">
        <v>10</v>
      </c>
      <c r="T294" s="1611"/>
      <c r="U294" s="1607">
        <v>2.5</v>
      </c>
      <c r="V294" s="1612"/>
      <c r="W294" s="1615">
        <v>0.25</v>
      </c>
      <c r="X294" s="1613"/>
      <c r="Y294" s="1613"/>
      <c r="Z294" s="1613"/>
      <c r="AA294" s="1613"/>
      <c r="AB294" s="1613"/>
      <c r="AC294" s="1614"/>
      <c r="AE294" s="1606" t="s">
        <v>1254</v>
      </c>
    </row>
    <row r="295" spans="1:35" ht="15.75">
      <c r="A295" s="4210"/>
      <c r="B295" s="77"/>
      <c r="C295" s="77"/>
      <c r="D295" s="1595">
        <v>150</v>
      </c>
      <c r="E295" s="1613"/>
      <c r="F295" s="1616">
        <v>2.5</v>
      </c>
      <c r="G295" s="1613"/>
      <c r="H295" s="1617">
        <v>0.25</v>
      </c>
      <c r="I295" s="1613"/>
      <c r="J295" s="1613"/>
      <c r="K295" s="1613"/>
      <c r="L295" s="1613"/>
      <c r="M295" s="1613"/>
      <c r="N295" s="1614"/>
      <c r="P295" s="4210"/>
      <c r="Q295" s="77"/>
      <c r="R295" s="77"/>
      <c r="S295" s="1595">
        <v>150</v>
      </c>
      <c r="T295" s="1613"/>
      <c r="U295" s="1616">
        <v>2.5</v>
      </c>
      <c r="V295" s="1613"/>
      <c r="W295" s="1617">
        <v>0.25</v>
      </c>
      <c r="X295" s="1613"/>
      <c r="Y295" s="1613"/>
      <c r="Z295" s="1613"/>
      <c r="AA295" s="1613"/>
      <c r="AB295" s="1613"/>
      <c r="AC295" s="1614"/>
      <c r="AE295" s="1606" t="s">
        <v>1254</v>
      </c>
    </row>
    <row r="296" spans="1:35" ht="15" customHeight="1">
      <c r="A296" s="4210"/>
      <c r="B296" s="4225" t="s">
        <v>27</v>
      </c>
      <c r="C296" s="4226" t="s">
        <v>242</v>
      </c>
      <c r="D296" s="4226"/>
      <c r="E296" s="4226"/>
      <c r="F296" s="4226"/>
      <c r="G296" s="4226"/>
      <c r="H296" s="4226"/>
      <c r="I296" s="4227" t="s">
        <v>12</v>
      </c>
      <c r="J296" s="4226" t="s">
        <v>14</v>
      </c>
      <c r="K296" s="4226"/>
      <c r="L296" s="4226"/>
      <c r="M296" s="4226"/>
      <c r="N296" s="4226"/>
      <c r="P296" s="4210"/>
      <c r="Q296" s="4121" t="s">
        <v>27</v>
      </c>
      <c r="R296" s="4116" t="s">
        <v>242</v>
      </c>
      <c r="S296" s="4116"/>
      <c r="T296" s="4116"/>
      <c r="U296" s="4116"/>
      <c r="V296" s="4116"/>
      <c r="W296" s="4116"/>
      <c r="X296" s="4115" t="s">
        <v>12</v>
      </c>
      <c r="Y296" s="4116" t="s">
        <v>14</v>
      </c>
      <c r="Z296" s="4116"/>
      <c r="AA296" s="4116"/>
      <c r="AB296" s="4116"/>
      <c r="AC296" s="4117"/>
      <c r="AE296" s="1606" t="s">
        <v>1254</v>
      </c>
    </row>
    <row r="297" spans="1:35" ht="15" customHeight="1">
      <c r="A297" s="4210"/>
      <c r="B297" s="4225"/>
      <c r="C297" s="4226"/>
      <c r="D297" s="4226"/>
      <c r="E297" s="4226"/>
      <c r="F297" s="4226"/>
      <c r="G297" s="4226"/>
      <c r="H297" s="4226"/>
      <c r="I297" s="4227"/>
      <c r="J297" s="4226"/>
      <c r="K297" s="4226"/>
      <c r="L297" s="4226"/>
      <c r="M297" s="4226"/>
      <c r="N297" s="4226"/>
      <c r="P297" s="4210"/>
      <c r="Q297" s="4121"/>
      <c r="R297" s="4116"/>
      <c r="S297" s="4116"/>
      <c r="T297" s="4116"/>
      <c r="U297" s="4116"/>
      <c r="V297" s="4116"/>
      <c r="W297" s="4116"/>
      <c r="X297" s="4115"/>
      <c r="Y297" s="4116"/>
      <c r="Z297" s="4116"/>
      <c r="AA297" s="4116"/>
      <c r="AB297" s="4116"/>
      <c r="AC297" s="4117"/>
      <c r="AE297" s="1606" t="s">
        <v>1254</v>
      </c>
    </row>
    <row r="298" spans="1:35" ht="15" customHeight="1">
      <c r="A298" s="4210"/>
      <c r="B298" s="4225" t="s">
        <v>30</v>
      </c>
      <c r="C298" s="4226" t="s">
        <v>724</v>
      </c>
      <c r="D298" s="4226"/>
      <c r="E298" s="4226"/>
      <c r="F298" s="4226"/>
      <c r="G298" s="4226"/>
      <c r="H298" s="4226"/>
      <c r="I298" s="4227" t="s">
        <v>13</v>
      </c>
      <c r="J298" s="4226" t="s">
        <v>421</v>
      </c>
      <c r="K298" s="4226"/>
      <c r="L298" s="4226"/>
      <c r="M298" s="4226"/>
      <c r="N298" s="4226"/>
      <c r="P298" s="4210"/>
      <c r="Q298" s="4121" t="s">
        <v>30</v>
      </c>
      <c r="R298" s="4116" t="s">
        <v>724</v>
      </c>
      <c r="S298" s="4116"/>
      <c r="T298" s="4116"/>
      <c r="U298" s="4116"/>
      <c r="V298" s="4116"/>
      <c r="W298" s="4116"/>
      <c r="X298" s="4115" t="s">
        <v>13</v>
      </c>
      <c r="Y298" s="4116" t="s">
        <v>421</v>
      </c>
      <c r="Z298" s="4116"/>
      <c r="AA298" s="4116"/>
      <c r="AB298" s="4116"/>
      <c r="AC298" s="4117"/>
      <c r="AE298" s="1606" t="s">
        <v>1254</v>
      </c>
    </row>
    <row r="299" spans="1:35" ht="15" customHeight="1">
      <c r="A299" s="4210"/>
      <c r="B299" s="4225"/>
      <c r="C299" s="4226"/>
      <c r="D299" s="4226"/>
      <c r="E299" s="4226"/>
      <c r="F299" s="4226"/>
      <c r="G299" s="4226"/>
      <c r="H299" s="4226"/>
      <c r="I299" s="4227"/>
      <c r="J299" s="4226"/>
      <c r="K299" s="4226"/>
      <c r="L299" s="4226"/>
      <c r="M299" s="4226"/>
      <c r="N299" s="4226"/>
      <c r="P299" s="4210"/>
      <c r="Q299" s="4121"/>
      <c r="R299" s="4116"/>
      <c r="S299" s="4116"/>
      <c r="T299" s="4116"/>
      <c r="U299" s="4116"/>
      <c r="V299" s="4116"/>
      <c r="W299" s="4116"/>
      <c r="X299" s="4115"/>
      <c r="Y299" s="4116"/>
      <c r="Z299" s="4116"/>
      <c r="AA299" s="4116"/>
      <c r="AB299" s="4116"/>
      <c r="AC299" s="4117"/>
      <c r="AE299" s="1606" t="s">
        <v>1254</v>
      </c>
    </row>
    <row r="300" spans="1:35" ht="15" customHeight="1">
      <c r="A300" s="4210"/>
      <c r="B300" s="4225" t="s">
        <v>248</v>
      </c>
      <c r="C300" s="4226" t="s">
        <v>249</v>
      </c>
      <c r="D300" s="4226"/>
      <c r="E300" s="4226"/>
      <c r="F300" s="4226"/>
      <c r="G300" s="4226"/>
      <c r="H300" s="4226"/>
      <c r="I300" s="4227" t="s">
        <v>15</v>
      </c>
      <c r="J300" s="4226" t="s">
        <v>250</v>
      </c>
      <c r="K300" s="4226"/>
      <c r="L300" s="4226"/>
      <c r="M300" s="4226"/>
      <c r="N300" s="4226"/>
      <c r="P300" s="4210"/>
      <c r="Q300" s="4121" t="s">
        <v>248</v>
      </c>
      <c r="R300" s="4116" t="s">
        <v>249</v>
      </c>
      <c r="S300" s="4116"/>
      <c r="T300" s="4116"/>
      <c r="U300" s="4116"/>
      <c r="V300" s="4116"/>
      <c r="W300" s="4116"/>
      <c r="X300" s="4115" t="s">
        <v>15</v>
      </c>
      <c r="Y300" s="4116" t="s">
        <v>250</v>
      </c>
      <c r="Z300" s="4116"/>
      <c r="AA300" s="4116"/>
      <c r="AB300" s="4116"/>
      <c r="AC300" s="4117"/>
      <c r="AE300" s="1606" t="s">
        <v>1254</v>
      </c>
    </row>
    <row r="301" spans="1:35" ht="15" customHeight="1">
      <c r="A301" s="4210"/>
      <c r="B301" s="4225"/>
      <c r="C301" s="4226"/>
      <c r="D301" s="4226"/>
      <c r="E301" s="4226"/>
      <c r="F301" s="4226"/>
      <c r="G301" s="4226"/>
      <c r="H301" s="4226"/>
      <c r="I301" s="4227"/>
      <c r="J301" s="4226"/>
      <c r="K301" s="4226"/>
      <c r="L301" s="4226"/>
      <c r="M301" s="4226"/>
      <c r="N301" s="4226"/>
      <c r="P301" s="4210"/>
      <c r="Q301" s="4121"/>
      <c r="R301" s="4116"/>
      <c r="S301" s="4116"/>
      <c r="T301" s="4116"/>
      <c r="U301" s="4116"/>
      <c r="V301" s="4116"/>
      <c r="W301" s="4116"/>
      <c r="X301" s="4115"/>
      <c r="Y301" s="4116"/>
      <c r="Z301" s="4116"/>
      <c r="AA301" s="4116"/>
      <c r="AB301" s="4116"/>
      <c r="AC301" s="4117"/>
      <c r="AE301" s="1606" t="s">
        <v>1254</v>
      </c>
    </row>
    <row r="302" spans="1:35" ht="15.75">
      <c r="A302" s="4210"/>
      <c r="B302" s="1618" t="s">
        <v>253</v>
      </c>
      <c r="C302" s="1619" t="str">
        <f ca="1">CELL("nomfichier")</f>
        <v>E:\0-UPRT\1-UPRT.FR-SITE-WEB\ff-fiches-fabrications\ff-fiches-fabrication-maj-08-2020\[ff-14.B-restauration-10.postits-portions.xlsx]Nota</v>
      </c>
      <c r="D302" s="1619"/>
      <c r="E302" s="1619"/>
      <c r="F302" s="1619"/>
      <c r="G302" s="1619"/>
      <c r="H302" s="1619"/>
      <c r="I302" s="1619"/>
      <c r="J302" s="1619"/>
      <c r="K302" s="1619"/>
      <c r="L302" s="1619"/>
      <c r="M302" s="1619"/>
      <c r="N302" s="1620"/>
      <c r="P302" s="4210"/>
      <c r="Q302" s="1618" t="s">
        <v>253</v>
      </c>
      <c r="R302" s="1619" t="str">
        <f ca="1">CELL("nomfichier")</f>
        <v>E:\0-UPRT\1-UPRT.FR-SITE-WEB\ff-fiches-fabrications\ff-fiches-fabrication-maj-08-2020\[ff-14.B-restauration-10.postits-portions.xlsx]Nota</v>
      </c>
      <c r="S302" s="1619"/>
      <c r="T302" s="1619"/>
      <c r="U302" s="1619"/>
      <c r="V302" s="1619"/>
      <c r="W302" s="1619"/>
      <c r="X302" s="1619"/>
      <c r="Y302" s="1619"/>
      <c r="Z302" s="1619"/>
      <c r="AA302" s="1619"/>
      <c r="AB302" s="1619"/>
      <c r="AC302" s="1620"/>
      <c r="AE302" s="1606" t="s">
        <v>1254</v>
      </c>
    </row>
    <row r="303" spans="1:35" ht="15.75">
      <c r="A303" s="4210"/>
      <c r="B303" s="1621" t="s">
        <v>255</v>
      </c>
      <c r="C303" s="1619" t="s">
        <v>726</v>
      </c>
      <c r="D303" s="1619"/>
      <c r="E303" s="1619"/>
      <c r="F303" s="1619"/>
      <c r="G303" s="1619"/>
      <c r="H303" s="1619"/>
      <c r="I303" s="1619"/>
      <c r="J303" s="1619"/>
      <c r="K303" s="1619"/>
      <c r="L303" s="1619"/>
      <c r="M303" s="1619"/>
      <c r="N303" s="1620"/>
      <c r="P303" s="4210"/>
      <c r="Q303" s="1621" t="s">
        <v>255</v>
      </c>
      <c r="R303" s="1619" t="s">
        <v>726</v>
      </c>
      <c r="S303" s="1619"/>
      <c r="T303" s="1619"/>
      <c r="U303" s="1619"/>
      <c r="V303" s="1619"/>
      <c r="W303" s="1619"/>
      <c r="X303" s="1619"/>
      <c r="Y303" s="1619"/>
      <c r="Z303" s="1619"/>
      <c r="AA303" s="1619"/>
      <c r="AB303" s="1619"/>
      <c r="AC303" s="1620"/>
      <c r="AE303" s="1606" t="s">
        <v>1254</v>
      </c>
    </row>
    <row r="304" spans="1:35" ht="16.5" thickBot="1">
      <c r="A304" s="4210"/>
      <c r="B304" s="4135" t="s">
        <v>258</v>
      </c>
      <c r="C304" s="4135"/>
      <c r="D304" s="4135"/>
      <c r="E304" s="4135"/>
      <c r="F304" s="4135"/>
      <c r="G304" s="4135"/>
      <c r="H304" s="4135"/>
      <c r="I304" s="4135"/>
      <c r="J304" s="4135"/>
      <c r="K304" s="4135"/>
      <c r="L304" s="4135"/>
      <c r="M304" s="4135"/>
      <c r="N304" s="4136"/>
      <c r="P304" s="4210"/>
      <c r="Q304" s="4135" t="s">
        <v>258</v>
      </c>
      <c r="R304" s="4135"/>
      <c r="S304" s="4135"/>
      <c r="T304" s="4135"/>
      <c r="U304" s="4135"/>
      <c r="V304" s="4135"/>
      <c r="W304" s="4135"/>
      <c r="X304" s="4135"/>
      <c r="Y304" s="4135"/>
      <c r="Z304" s="4135"/>
      <c r="AA304" s="4135"/>
      <c r="AB304" s="4135"/>
      <c r="AC304" s="4136"/>
      <c r="AE304" s="1606" t="s">
        <v>1254</v>
      </c>
    </row>
    <row r="305" spans="1:35">
      <c r="A305" s="77"/>
      <c r="B305" s="77"/>
      <c r="C305" s="77"/>
      <c r="D305" s="77"/>
      <c r="E305" s="77"/>
      <c r="F305" s="77"/>
      <c r="G305" s="77"/>
      <c r="H305" s="77"/>
      <c r="I305" s="77"/>
      <c r="J305" s="77"/>
      <c r="K305" s="77"/>
      <c r="L305" s="77"/>
      <c r="M305" s="77"/>
      <c r="N305" s="77"/>
      <c r="P305" s="77"/>
      <c r="Q305" s="77"/>
      <c r="R305" s="77"/>
      <c r="S305" s="77"/>
      <c r="T305" s="77"/>
      <c r="U305" s="77"/>
      <c r="V305" s="77"/>
      <c r="W305" s="77"/>
      <c r="X305" s="77"/>
      <c r="Y305" s="77"/>
      <c r="Z305" s="77"/>
      <c r="AA305" s="77"/>
      <c r="AB305" s="77"/>
      <c r="AC305" s="77"/>
    </row>
    <row r="306" spans="1:35" ht="15.75">
      <c r="B306" s="4224" t="s">
        <v>1578</v>
      </c>
      <c r="C306" s="4224"/>
      <c r="D306" s="4224"/>
      <c r="E306" s="1641"/>
      <c r="F306" s="1641"/>
      <c r="G306" s="1641"/>
      <c r="H306" s="1641"/>
      <c r="I306" s="1641"/>
      <c r="J306" s="1641"/>
      <c r="K306" s="1641"/>
      <c r="L306" s="1641"/>
      <c r="M306" s="1641"/>
      <c r="N306" s="1641"/>
      <c r="Q306" s="4224" t="s">
        <v>1578</v>
      </c>
      <c r="R306" s="4224"/>
      <c r="S306" s="4224"/>
      <c r="T306" s="1641"/>
      <c r="U306" s="1641"/>
      <c r="V306" s="1641"/>
      <c r="W306" s="1641"/>
      <c r="X306" s="1641"/>
      <c r="Y306" s="1641"/>
      <c r="Z306" s="1641"/>
      <c r="AA306" s="1641"/>
      <c r="AB306" s="1641"/>
      <c r="AC306" s="1641"/>
    </row>
    <row r="307" spans="1:35" ht="15.75" thickBot="1">
      <c r="A307" s="77"/>
      <c r="B307" s="77"/>
      <c r="C307" s="77"/>
      <c r="D307" s="77"/>
      <c r="E307" s="77"/>
      <c r="F307" s="77"/>
      <c r="G307" s="77"/>
      <c r="H307" s="77"/>
      <c r="I307" s="77"/>
      <c r="J307" s="77"/>
      <c r="K307" s="77"/>
      <c r="L307" s="77"/>
      <c r="M307" s="77"/>
      <c r="N307" s="77"/>
      <c r="P307" s="77"/>
      <c r="Q307" s="77"/>
      <c r="R307" s="77"/>
      <c r="S307" s="77"/>
      <c r="T307" s="77"/>
      <c r="U307" s="77"/>
      <c r="V307" s="77"/>
      <c r="W307" s="77"/>
      <c r="X307" s="77"/>
      <c r="Y307" s="77"/>
      <c r="Z307" s="77"/>
      <c r="AA307" s="77"/>
      <c r="AB307" s="77"/>
      <c r="AC307" s="77"/>
    </row>
    <row r="308" spans="1:35" ht="15" customHeight="1">
      <c r="A308" s="1566" t="s">
        <v>243</v>
      </c>
      <c r="B308" s="4237" t="s">
        <v>340</v>
      </c>
      <c r="C308" s="4237"/>
      <c r="D308" s="4237"/>
      <c r="E308" s="4237"/>
      <c r="F308" s="4237"/>
      <c r="G308" s="4237"/>
      <c r="H308" s="4238" t="s">
        <v>1767</v>
      </c>
      <c r="I308" s="4088" t="str">
        <f>B308</f>
        <v>NOM DE LA RECETTE</v>
      </c>
      <c r="J308" s="4088"/>
      <c r="K308" s="4088"/>
      <c r="L308" s="4088"/>
      <c r="M308" s="4088"/>
      <c r="N308" s="4089"/>
      <c r="P308" s="1566" t="s">
        <v>243</v>
      </c>
      <c r="Q308" s="4237" t="s">
        <v>340</v>
      </c>
      <c r="R308" s="4237"/>
      <c r="S308" s="4237"/>
      <c r="T308" s="4237"/>
      <c r="U308" s="4237"/>
      <c r="V308" s="4237"/>
      <c r="W308" s="4238" t="s">
        <v>1767</v>
      </c>
      <c r="X308" s="4088" t="str">
        <f>Q308</f>
        <v>NOM DE LA RECETTE</v>
      </c>
      <c r="Y308" s="4088"/>
      <c r="Z308" s="4088"/>
      <c r="AA308" s="4088"/>
      <c r="AB308" s="4088"/>
      <c r="AC308" s="4089"/>
      <c r="AE308" s="4422" t="s">
        <v>245</v>
      </c>
      <c r="AF308" s="4423" t="s">
        <v>744</v>
      </c>
      <c r="AG308" s="4423"/>
      <c r="AH308" s="4423"/>
      <c r="AI308" s="4423"/>
    </row>
    <row r="309" spans="1:35" ht="15" customHeight="1">
      <c r="A309" s="4233"/>
      <c r="B309" s="4237"/>
      <c r="C309" s="4237"/>
      <c r="D309" s="4237"/>
      <c r="E309" s="4237"/>
      <c r="F309" s="4237"/>
      <c r="G309" s="4237"/>
      <c r="H309" s="4238"/>
      <c r="I309" s="4090"/>
      <c r="J309" s="4090"/>
      <c r="K309" s="4090"/>
      <c r="L309" s="4090"/>
      <c r="M309" s="4090"/>
      <c r="N309" s="4091"/>
      <c r="P309" s="4233"/>
      <c r="Q309" s="4237"/>
      <c r="R309" s="4237"/>
      <c r="S309" s="4237"/>
      <c r="T309" s="4237"/>
      <c r="U309" s="4237"/>
      <c r="V309" s="4237"/>
      <c r="W309" s="4238"/>
      <c r="X309" s="4090"/>
      <c r="Y309" s="4090"/>
      <c r="Z309" s="4090"/>
      <c r="AA309" s="4090"/>
      <c r="AB309" s="4090"/>
      <c r="AC309" s="4091"/>
      <c r="AE309" s="4422"/>
      <c r="AF309" s="4423"/>
      <c r="AG309" s="4423"/>
      <c r="AH309" s="4423"/>
      <c r="AI309" s="4423"/>
    </row>
    <row r="310" spans="1:35" ht="26.25">
      <c r="A310" s="4233"/>
      <c r="B310" s="4234" t="s">
        <v>1571</v>
      </c>
      <c r="C310" s="4234"/>
      <c r="D310" s="4234"/>
      <c r="E310" s="4234"/>
      <c r="F310" s="4234"/>
      <c r="G310" s="4234"/>
      <c r="H310" s="1708"/>
      <c r="I310" s="1567" t="s">
        <v>247</v>
      </c>
      <c r="J310" s="1568"/>
      <c r="K310" s="1568"/>
      <c r="L310" s="1568"/>
      <c r="M310" s="1568"/>
      <c r="N310" s="1569"/>
      <c r="P310" s="4233"/>
      <c r="Q310" s="4133" t="s">
        <v>1571</v>
      </c>
      <c r="R310" s="4133"/>
      <c r="S310" s="4133"/>
      <c r="T310" s="4133"/>
      <c r="U310" s="4133"/>
      <c r="V310" s="4133"/>
      <c r="W310" s="4133"/>
      <c r="X310" s="527" t="s">
        <v>247</v>
      </c>
      <c r="Y310" s="1570"/>
      <c r="Z310" s="1570"/>
      <c r="AA310" s="1570"/>
      <c r="AB310" s="1570"/>
      <c r="AC310" s="1571"/>
      <c r="AE310" s="4422"/>
      <c r="AF310" s="4423"/>
      <c r="AG310" s="4423"/>
      <c r="AH310" s="4423"/>
      <c r="AI310" s="4423"/>
    </row>
    <row r="311" spans="1:35" ht="26.25">
      <c r="A311" s="4233"/>
      <c r="B311" s="4234"/>
      <c r="C311" s="4234"/>
      <c r="D311" s="4234"/>
      <c r="E311" s="4234"/>
      <c r="F311" s="4234"/>
      <c r="G311" s="4234"/>
      <c r="H311" s="1708"/>
      <c r="I311" s="1572" t="s">
        <v>1563</v>
      </c>
      <c r="J311" s="1573"/>
      <c r="K311" s="1573"/>
      <c r="L311" s="1573"/>
      <c r="M311" s="1573"/>
      <c r="N311" s="1574"/>
      <c r="P311" s="4233"/>
      <c r="Q311" s="4133"/>
      <c r="R311" s="4133"/>
      <c r="S311" s="4133"/>
      <c r="T311" s="4133"/>
      <c r="U311" s="4133"/>
      <c r="V311" s="4133"/>
      <c r="W311" s="4133"/>
      <c r="X311" s="1575" t="s">
        <v>1563</v>
      </c>
      <c r="Y311" s="1576"/>
      <c r="Z311" s="1576"/>
      <c r="AA311" s="1576"/>
      <c r="AB311" s="1576"/>
      <c r="AC311" s="1577"/>
      <c r="AE311" s="4422"/>
      <c r="AF311" s="4423"/>
      <c r="AG311" s="4423"/>
      <c r="AH311" s="4423"/>
      <c r="AI311" s="4423"/>
    </row>
    <row r="312" spans="1:35" ht="18.75" customHeight="1">
      <c r="A312" s="4233"/>
      <c r="B312" s="1709" t="s">
        <v>12</v>
      </c>
      <c r="C312" s="1710"/>
      <c r="D312" s="1710"/>
      <c r="E312" s="1710"/>
      <c r="F312" s="1710"/>
      <c r="G312" s="4235" t="s">
        <v>13</v>
      </c>
      <c r="H312" s="4235"/>
      <c r="I312" s="1572"/>
      <c r="J312" s="1573"/>
      <c r="K312" s="1573"/>
      <c r="L312" s="1573"/>
      <c r="M312" s="1573"/>
      <c r="N312" s="1574"/>
      <c r="P312" s="4233"/>
      <c r="Q312" s="1580" t="s">
        <v>12</v>
      </c>
      <c r="R312" s="1581"/>
      <c r="S312" s="1581"/>
      <c r="T312" s="1581"/>
      <c r="U312" s="1581"/>
      <c r="V312" s="4111" t="s">
        <v>13</v>
      </c>
      <c r="W312" s="4111"/>
      <c r="X312" s="1575"/>
      <c r="Y312" s="1576"/>
      <c r="Z312" s="1576"/>
      <c r="AA312" s="1576"/>
      <c r="AB312" s="1576"/>
      <c r="AC312" s="1577"/>
      <c r="AE312" s="4422"/>
      <c r="AF312" s="4423"/>
      <c r="AG312" s="4423"/>
      <c r="AH312" s="4423"/>
      <c r="AI312" s="4423"/>
    </row>
    <row r="313" spans="1:35" ht="15.75" customHeight="1">
      <c r="A313" s="4233"/>
      <c r="B313" s="4236" t="s">
        <v>251</v>
      </c>
      <c r="C313" s="4236"/>
      <c r="D313" s="1711"/>
      <c r="E313" s="1711"/>
      <c r="F313" s="1711"/>
      <c r="G313" s="4231" t="s">
        <v>18</v>
      </c>
      <c r="H313" s="4231"/>
      <c r="I313" s="1572"/>
      <c r="J313" s="1572"/>
      <c r="K313" s="1572"/>
      <c r="L313" s="1572"/>
      <c r="M313" s="1572"/>
      <c r="N313" s="1583"/>
      <c r="P313" s="4233"/>
      <c r="Q313" s="4113" t="s">
        <v>251</v>
      </c>
      <c r="R313" s="4113"/>
      <c r="S313" s="1584"/>
      <c r="T313" s="1584"/>
      <c r="U313" s="1584"/>
      <c r="V313" s="4114" t="s">
        <v>18</v>
      </c>
      <c r="W313" s="4114"/>
      <c r="X313" s="1575"/>
      <c r="Y313" s="1575"/>
      <c r="Z313" s="1575"/>
      <c r="AA313" s="1575"/>
      <c r="AB313" s="1575"/>
      <c r="AC313" s="1585"/>
      <c r="AE313" s="4422"/>
      <c r="AF313" s="4423"/>
      <c r="AG313" s="4423"/>
      <c r="AH313" s="4423"/>
      <c r="AI313" s="4423"/>
    </row>
    <row r="314" spans="1:35" ht="15.75" customHeight="1">
      <c r="A314" s="4233"/>
      <c r="B314" s="4105">
        <v>2</v>
      </c>
      <c r="C314" s="4231" t="s">
        <v>21</v>
      </c>
      <c r="D314" s="4228" t="s">
        <v>252</v>
      </c>
      <c r="E314" s="1712"/>
      <c r="F314" s="1712"/>
      <c r="G314" s="4107">
        <v>10</v>
      </c>
      <c r="H314" s="4107"/>
      <c r="I314" s="1572"/>
      <c r="J314" s="1572"/>
      <c r="K314" s="1572"/>
      <c r="L314" s="1572"/>
      <c r="M314" s="1572"/>
      <c r="N314" s="1583"/>
      <c r="P314" s="4233"/>
      <c r="Q314" s="4232">
        <v>2</v>
      </c>
      <c r="R314" s="4109" t="s">
        <v>21</v>
      </c>
      <c r="S314" s="4096" t="s">
        <v>252</v>
      </c>
      <c r="T314" s="1586"/>
      <c r="U314" s="1586"/>
      <c r="V314" s="4097">
        <v>10</v>
      </c>
      <c r="W314" s="4097"/>
      <c r="X314" s="1575"/>
      <c r="Y314" s="1575"/>
      <c r="Z314" s="1575"/>
      <c r="AA314" s="1575"/>
      <c r="AB314" s="1575"/>
      <c r="AC314" s="1585"/>
      <c r="AE314" s="4422"/>
      <c r="AF314" s="4423"/>
      <c r="AG314" s="4423"/>
      <c r="AH314" s="4423"/>
      <c r="AI314" s="4423"/>
    </row>
    <row r="315" spans="1:35" ht="15.75" customHeight="1">
      <c r="A315" s="4233"/>
      <c r="B315" s="4105"/>
      <c r="C315" s="4231"/>
      <c r="D315" s="4228"/>
      <c r="E315" s="1712"/>
      <c r="F315" s="1712"/>
      <c r="G315" s="4107"/>
      <c r="H315" s="4107"/>
      <c r="I315" s="1572"/>
      <c r="J315" s="1572"/>
      <c r="K315" s="1572"/>
      <c r="L315" s="1572"/>
      <c r="M315" s="1572"/>
      <c r="N315" s="1583"/>
      <c r="P315" s="4233"/>
      <c r="Q315" s="4232"/>
      <c r="R315" s="4109"/>
      <c r="S315" s="4096"/>
      <c r="T315" s="1586"/>
      <c r="U315" s="1586"/>
      <c r="V315" s="4097"/>
      <c r="W315" s="4097"/>
      <c r="X315" s="1575"/>
      <c r="Y315" s="1575"/>
      <c r="Z315" s="1575"/>
      <c r="AA315" s="1575"/>
      <c r="AB315" s="1575"/>
      <c r="AC315" s="1585"/>
      <c r="AE315" s="4422"/>
      <c r="AF315" s="4423"/>
      <c r="AG315" s="4423"/>
      <c r="AH315" s="4423"/>
      <c r="AI315" s="4423"/>
    </row>
    <row r="316" spans="1:35" ht="15.75" customHeight="1">
      <c r="A316" s="4233"/>
      <c r="B316" s="1713"/>
      <c r="C316" s="1713"/>
      <c r="D316" s="1713"/>
      <c r="E316" s="1712"/>
      <c r="F316" s="1712"/>
      <c r="G316" s="4228" t="s">
        <v>254</v>
      </c>
      <c r="H316" s="4228"/>
      <c r="I316" s="1572"/>
      <c r="J316" s="1572"/>
      <c r="K316" s="1572"/>
      <c r="L316" s="1572"/>
      <c r="M316" s="1572"/>
      <c r="N316" s="1583"/>
      <c r="P316" s="4233"/>
      <c r="Q316" s="1588"/>
      <c r="R316" s="1588"/>
      <c r="S316" s="1588"/>
      <c r="T316" s="1586"/>
      <c r="U316" s="1586"/>
      <c r="V316" s="4099" t="s">
        <v>254</v>
      </c>
      <c r="W316" s="4099"/>
      <c r="X316" s="1575"/>
      <c r="Y316" s="1575"/>
      <c r="Z316" s="1575"/>
      <c r="AA316" s="1575"/>
      <c r="AB316" s="1575"/>
      <c r="AC316" s="1585"/>
      <c r="AE316" s="4422"/>
      <c r="AF316" s="4423"/>
      <c r="AG316" s="4423"/>
      <c r="AH316" s="4423"/>
      <c r="AI316" s="4423"/>
    </row>
    <row r="317" spans="1:35" ht="15.75" customHeight="1">
      <c r="A317" s="4233"/>
      <c r="B317" s="1714" t="s">
        <v>30</v>
      </c>
      <c r="C317" s="1714" t="s">
        <v>248</v>
      </c>
      <c r="D317" s="1714" t="s">
        <v>27</v>
      </c>
      <c r="E317" s="1712"/>
      <c r="F317" s="1712"/>
      <c r="G317" s="1715"/>
      <c r="H317" s="1716"/>
      <c r="I317" s="1572"/>
      <c r="J317" s="1572"/>
      <c r="K317" s="1572"/>
      <c r="L317" s="1572"/>
      <c r="M317" s="1572"/>
      <c r="N317" s="1583"/>
      <c r="P317" s="4233"/>
      <c r="Q317" s="1633" t="s">
        <v>30</v>
      </c>
      <c r="R317" s="1633" t="s">
        <v>248</v>
      </c>
      <c r="S317" s="1633" t="s">
        <v>27</v>
      </c>
      <c r="T317" s="1586"/>
      <c r="U317" s="1586"/>
      <c r="V317" s="1593"/>
      <c r="W317" s="1594"/>
      <c r="X317" s="1575"/>
      <c r="Y317" s="1575"/>
      <c r="Z317" s="1575"/>
      <c r="AA317" s="1575"/>
      <c r="AB317" s="1575"/>
      <c r="AC317" s="1585"/>
      <c r="AE317" s="4422"/>
      <c r="AF317" s="4423"/>
      <c r="AG317" s="4423"/>
      <c r="AH317" s="4423"/>
      <c r="AI317" s="4423"/>
    </row>
    <row r="318" spans="1:35" ht="15.75" customHeight="1">
      <c r="A318" s="4233"/>
      <c r="B318" s="1595">
        <v>150</v>
      </c>
      <c r="C318" s="1596" t="s">
        <v>686</v>
      </c>
      <c r="D318" s="1717" t="s">
        <v>672</v>
      </c>
      <c r="E318" s="1712"/>
      <c r="F318" s="1712"/>
      <c r="G318" s="1718">
        <f>(B318/B314)*G314</f>
        <v>750</v>
      </c>
      <c r="H318" s="1719" t="str">
        <f t="shared" ref="H318:H337" si="12">C318</f>
        <v>g</v>
      </c>
      <c r="I318" s="1572"/>
      <c r="J318" s="1572"/>
      <c r="K318" s="1572"/>
      <c r="L318" s="1572"/>
      <c r="M318" s="1572"/>
      <c r="N318" s="1583"/>
      <c r="P318" s="4233"/>
      <c r="Q318" s="1595">
        <v>150</v>
      </c>
      <c r="R318" s="1596" t="s">
        <v>686</v>
      </c>
      <c r="S318" s="1720" t="s">
        <v>672</v>
      </c>
      <c r="T318" s="1586"/>
      <c r="U318" s="1586"/>
      <c r="V318" s="1601">
        <f>(Q318/Q314)*V314</f>
        <v>750</v>
      </c>
      <c r="W318" s="1602" t="str">
        <f t="shared" ref="W318:W337" si="13">R318</f>
        <v>g</v>
      </c>
      <c r="X318" s="1575"/>
      <c r="Y318" s="1575"/>
      <c r="Z318" s="1575"/>
      <c r="AA318" s="1575"/>
      <c r="AB318" s="1575"/>
      <c r="AC318" s="1585"/>
      <c r="AE318" s="4422"/>
      <c r="AF318" s="4423"/>
      <c r="AG318" s="4423"/>
      <c r="AH318" s="4423"/>
      <c r="AI318" s="4423"/>
    </row>
    <row r="319" spans="1:35" ht="15.75" customHeight="1">
      <c r="A319" s="4233"/>
      <c r="B319" s="1595">
        <v>80</v>
      </c>
      <c r="C319" s="1596" t="s">
        <v>686</v>
      </c>
      <c r="D319" s="1717" t="s">
        <v>672</v>
      </c>
      <c r="E319" s="1712"/>
      <c r="F319" s="1712"/>
      <c r="G319" s="1718">
        <f>(B319/B314)*G314</f>
        <v>400</v>
      </c>
      <c r="H319" s="1719" t="str">
        <f t="shared" si="12"/>
        <v>g</v>
      </c>
      <c r="I319" s="1572"/>
      <c r="J319" s="1572"/>
      <c r="K319" s="1572"/>
      <c r="L319" s="1572"/>
      <c r="M319" s="1572"/>
      <c r="N319" s="1583"/>
      <c r="P319" s="4233"/>
      <c r="Q319" s="1595">
        <v>80</v>
      </c>
      <c r="R319" s="1596" t="s">
        <v>686</v>
      </c>
      <c r="S319" s="1720" t="s">
        <v>672</v>
      </c>
      <c r="T319" s="1586"/>
      <c r="U319" s="1586"/>
      <c r="V319" s="1601">
        <f>(Q319/Q314)*V314</f>
        <v>400</v>
      </c>
      <c r="W319" s="1602" t="str">
        <f t="shared" si="13"/>
        <v>g</v>
      </c>
      <c r="X319" s="1575"/>
      <c r="Y319" s="1575"/>
      <c r="Z319" s="1575"/>
      <c r="AA319" s="1575"/>
      <c r="AB319" s="1575"/>
      <c r="AC319" s="1585"/>
      <c r="AE319" s="4422"/>
      <c r="AF319" s="4423"/>
      <c r="AG319" s="4423"/>
      <c r="AH319" s="4423"/>
      <c r="AI319" s="4423"/>
    </row>
    <row r="320" spans="1:35" ht="15.75" customHeight="1">
      <c r="A320" s="4233"/>
      <c r="B320" s="1595">
        <v>1</v>
      </c>
      <c r="C320" s="1596" t="s">
        <v>263</v>
      </c>
      <c r="D320" s="1717" t="s">
        <v>672</v>
      </c>
      <c r="E320" s="1712"/>
      <c r="F320" s="1712"/>
      <c r="G320" s="1721">
        <f>(B320/B314)*G314</f>
        <v>5</v>
      </c>
      <c r="H320" s="1719" t="str">
        <f t="shared" si="12"/>
        <v>blanc</v>
      </c>
      <c r="I320" s="1572"/>
      <c r="J320" s="1572"/>
      <c r="K320" s="1572"/>
      <c r="L320" s="1572"/>
      <c r="M320" s="1572"/>
      <c r="N320" s="1583"/>
      <c r="P320" s="4233"/>
      <c r="Q320" s="1595">
        <v>1</v>
      </c>
      <c r="R320" s="1596" t="s">
        <v>263</v>
      </c>
      <c r="S320" s="1720" t="s">
        <v>672</v>
      </c>
      <c r="T320" s="1586"/>
      <c r="U320" s="1586"/>
      <c r="V320" s="1601">
        <f>(Q320/Q314)*V314</f>
        <v>5</v>
      </c>
      <c r="W320" s="1602" t="str">
        <f t="shared" si="13"/>
        <v>blanc</v>
      </c>
      <c r="X320" s="1575"/>
      <c r="Y320" s="1575"/>
      <c r="Z320" s="1575"/>
      <c r="AA320" s="1575"/>
      <c r="AB320" s="1575"/>
      <c r="AC320" s="1585"/>
      <c r="AE320" s="4422"/>
      <c r="AF320" s="4423"/>
      <c r="AG320" s="4423"/>
      <c r="AH320" s="4423"/>
      <c r="AI320" s="4423"/>
    </row>
    <row r="321" spans="1:31" ht="18.75">
      <c r="A321" s="4233"/>
      <c r="B321" s="1595">
        <v>2</v>
      </c>
      <c r="C321" s="1596" t="s">
        <v>270</v>
      </c>
      <c r="D321" s="1717" t="s">
        <v>672</v>
      </c>
      <c r="E321" s="1712"/>
      <c r="F321" s="1712"/>
      <c r="G321" s="1722">
        <f>(B321/B314)*G314</f>
        <v>10</v>
      </c>
      <c r="H321" s="1719" t="str">
        <f t="shared" si="12"/>
        <v>pincées</v>
      </c>
      <c r="I321" s="1572"/>
      <c r="J321" s="1572"/>
      <c r="K321" s="1572"/>
      <c r="L321" s="1572"/>
      <c r="M321" s="1572"/>
      <c r="N321" s="1583"/>
      <c r="P321" s="4233"/>
      <c r="Q321" s="1595">
        <v>2</v>
      </c>
      <c r="R321" s="1596" t="s">
        <v>270</v>
      </c>
      <c r="S321" s="1720" t="s">
        <v>672</v>
      </c>
      <c r="T321" s="1586"/>
      <c r="U321" s="1586"/>
      <c r="V321" s="1601">
        <f>(Q321/Q314)*V314</f>
        <v>10</v>
      </c>
      <c r="W321" s="1602" t="str">
        <f t="shared" si="13"/>
        <v>pincées</v>
      </c>
      <c r="X321" s="1575"/>
      <c r="Y321" s="1575"/>
      <c r="Z321" s="1575"/>
      <c r="AA321" s="1575"/>
      <c r="AB321" s="1575"/>
      <c r="AC321" s="1585"/>
      <c r="AE321" s="1605" t="s">
        <v>1254</v>
      </c>
    </row>
    <row r="322" spans="1:31" ht="15.75">
      <c r="A322" s="4233"/>
      <c r="B322" s="1595"/>
      <c r="C322" s="1596"/>
      <c r="D322" s="1717"/>
      <c r="E322" s="1712"/>
      <c r="F322" s="1712"/>
      <c r="G322" s="1722">
        <f>(B322/B314)*G314</f>
        <v>0</v>
      </c>
      <c r="H322" s="1719">
        <f t="shared" si="12"/>
        <v>0</v>
      </c>
      <c r="I322" s="1572"/>
      <c r="J322" s="1572"/>
      <c r="K322" s="1572"/>
      <c r="L322" s="1572"/>
      <c r="M322" s="1572"/>
      <c r="N322" s="1583"/>
      <c r="P322" s="4233"/>
      <c r="Q322" s="1595"/>
      <c r="R322" s="1596"/>
      <c r="S322" s="1720"/>
      <c r="T322" s="1586"/>
      <c r="U322" s="1586"/>
      <c r="V322" s="1607">
        <f>(Q322/Q314)*V314</f>
        <v>0</v>
      </c>
      <c r="W322" s="1602">
        <f t="shared" si="13"/>
        <v>0</v>
      </c>
      <c r="X322" s="1575"/>
      <c r="Y322" s="1575"/>
      <c r="Z322" s="1575"/>
      <c r="AA322" s="1575"/>
      <c r="AB322" s="1575"/>
      <c r="AC322" s="1585"/>
      <c r="AE322" s="1606" t="s">
        <v>1254</v>
      </c>
    </row>
    <row r="323" spans="1:31" ht="15.75">
      <c r="A323" s="4233"/>
      <c r="B323" s="1595"/>
      <c r="C323" s="1596"/>
      <c r="D323" s="1717"/>
      <c r="E323" s="1712"/>
      <c r="F323" s="1712"/>
      <c r="G323" s="1722">
        <f>(B323/B314)*G314</f>
        <v>0</v>
      </c>
      <c r="H323" s="1719">
        <f t="shared" si="12"/>
        <v>0</v>
      </c>
      <c r="I323" s="1572"/>
      <c r="J323" s="1572"/>
      <c r="K323" s="1572"/>
      <c r="L323" s="1572"/>
      <c r="M323" s="1572"/>
      <c r="N323" s="1583"/>
      <c r="P323" s="4233"/>
      <c r="Q323" s="1595"/>
      <c r="R323" s="1596"/>
      <c r="S323" s="1720"/>
      <c r="T323" s="1586"/>
      <c r="U323" s="1586"/>
      <c r="V323" s="1607">
        <f>(Q323/Q314)*V314</f>
        <v>0</v>
      </c>
      <c r="W323" s="1602">
        <f t="shared" si="13"/>
        <v>0</v>
      </c>
      <c r="X323" s="1575"/>
      <c r="Y323" s="1575"/>
      <c r="Z323" s="1575"/>
      <c r="AA323" s="1575"/>
      <c r="AB323" s="1575"/>
      <c r="AC323" s="1585"/>
      <c r="AE323" s="1606" t="s">
        <v>1254</v>
      </c>
    </row>
    <row r="324" spans="1:31" ht="15.75">
      <c r="A324" s="4233"/>
      <c r="B324" s="1595"/>
      <c r="C324" s="1596"/>
      <c r="D324" s="1717"/>
      <c r="E324" s="1712"/>
      <c r="F324" s="1712"/>
      <c r="G324" s="1722">
        <f>(B324/B314)*G314</f>
        <v>0</v>
      </c>
      <c r="H324" s="1719">
        <f t="shared" si="12"/>
        <v>0</v>
      </c>
      <c r="I324" s="1572"/>
      <c r="J324" s="1572"/>
      <c r="K324" s="1572"/>
      <c r="L324" s="1572"/>
      <c r="M324" s="1572"/>
      <c r="N324" s="1583"/>
      <c r="P324" s="4233"/>
      <c r="Q324" s="1595"/>
      <c r="R324" s="1596"/>
      <c r="S324" s="1720"/>
      <c r="T324" s="1586"/>
      <c r="U324" s="1586"/>
      <c r="V324" s="1607">
        <f>(Q324/Q314)*V314</f>
        <v>0</v>
      </c>
      <c r="W324" s="1602">
        <f t="shared" si="13"/>
        <v>0</v>
      </c>
      <c r="X324" s="1575"/>
      <c r="Y324" s="1575"/>
      <c r="Z324" s="1575"/>
      <c r="AA324" s="1575"/>
      <c r="AB324" s="1575"/>
      <c r="AC324" s="1585"/>
      <c r="AE324" s="1606" t="s">
        <v>1254</v>
      </c>
    </row>
    <row r="325" spans="1:31" ht="15.75">
      <c r="A325" s="4233"/>
      <c r="B325" s="1595"/>
      <c r="C325" s="1596"/>
      <c r="D325" s="1717"/>
      <c r="E325" s="1712"/>
      <c r="F325" s="1712"/>
      <c r="G325" s="1722">
        <f>(B325/B314)*G314</f>
        <v>0</v>
      </c>
      <c r="H325" s="1719">
        <f t="shared" si="12"/>
        <v>0</v>
      </c>
      <c r="I325" s="1572"/>
      <c r="J325" s="1572"/>
      <c r="K325" s="1572"/>
      <c r="L325" s="1572"/>
      <c r="M325" s="1572"/>
      <c r="N325" s="1583"/>
      <c r="P325" s="4233"/>
      <c r="Q325" s="1595"/>
      <c r="R325" s="1596"/>
      <c r="S325" s="1720"/>
      <c r="T325" s="1586"/>
      <c r="U325" s="1586"/>
      <c r="V325" s="1607">
        <f>(Q325/Q314)*V314</f>
        <v>0</v>
      </c>
      <c r="W325" s="1602">
        <f t="shared" si="13"/>
        <v>0</v>
      </c>
      <c r="X325" s="1575"/>
      <c r="Y325" s="1575"/>
      <c r="Z325" s="1575"/>
      <c r="AA325" s="1575"/>
      <c r="AB325" s="1575"/>
      <c r="AC325" s="1585"/>
      <c r="AE325" s="1606" t="s">
        <v>1254</v>
      </c>
    </row>
    <row r="326" spans="1:31" ht="15.75">
      <c r="A326" s="4233"/>
      <c r="B326" s="1595"/>
      <c r="C326" s="1596"/>
      <c r="D326" s="1717"/>
      <c r="E326" s="1712"/>
      <c r="F326" s="1712"/>
      <c r="G326" s="1722">
        <f>(B326/B314)*G314</f>
        <v>0</v>
      </c>
      <c r="H326" s="1719">
        <f t="shared" si="12"/>
        <v>0</v>
      </c>
      <c r="I326" s="1572"/>
      <c r="J326" s="1572"/>
      <c r="K326" s="1572"/>
      <c r="L326" s="1572"/>
      <c r="M326" s="1572"/>
      <c r="N326" s="1583"/>
      <c r="P326" s="4233"/>
      <c r="Q326" s="1595"/>
      <c r="R326" s="1596"/>
      <c r="S326" s="1720"/>
      <c r="T326" s="1586"/>
      <c r="U326" s="1586"/>
      <c r="V326" s="1607">
        <f>(Q326/Q314)*V314</f>
        <v>0</v>
      </c>
      <c r="W326" s="1602">
        <f t="shared" si="13"/>
        <v>0</v>
      </c>
      <c r="X326" s="1575"/>
      <c r="Y326" s="1575"/>
      <c r="Z326" s="1575"/>
      <c r="AA326" s="1575"/>
      <c r="AB326" s="1575"/>
      <c r="AC326" s="1585"/>
      <c r="AE326" s="1606" t="s">
        <v>1254</v>
      </c>
    </row>
    <row r="327" spans="1:31" ht="15.75">
      <c r="A327" s="4233"/>
      <c r="B327" s="1595"/>
      <c r="C327" s="1596"/>
      <c r="D327" s="1717"/>
      <c r="E327" s="1712"/>
      <c r="F327" s="1712"/>
      <c r="G327" s="1722">
        <f>(B327/B314)*G314</f>
        <v>0</v>
      </c>
      <c r="H327" s="1719">
        <f t="shared" si="12"/>
        <v>0</v>
      </c>
      <c r="I327" s="1572"/>
      <c r="J327" s="1572"/>
      <c r="K327" s="1572"/>
      <c r="L327" s="1572"/>
      <c r="M327" s="1572"/>
      <c r="N327" s="1583"/>
      <c r="P327" s="4233"/>
      <c r="Q327" s="1595"/>
      <c r="R327" s="1596"/>
      <c r="S327" s="1720"/>
      <c r="T327" s="1586"/>
      <c r="U327" s="1586"/>
      <c r="V327" s="1607">
        <f>(Q327/Q314)*V314</f>
        <v>0</v>
      </c>
      <c r="W327" s="1602">
        <f t="shared" si="13"/>
        <v>0</v>
      </c>
      <c r="X327" s="1575"/>
      <c r="Y327" s="1575"/>
      <c r="Z327" s="1575"/>
      <c r="AA327" s="1575"/>
      <c r="AB327" s="1575"/>
      <c r="AC327" s="1585"/>
      <c r="AE327" s="1606" t="s">
        <v>1254</v>
      </c>
    </row>
    <row r="328" spans="1:31" ht="15.75">
      <c r="A328" s="4233"/>
      <c r="B328" s="1595"/>
      <c r="C328" s="1596"/>
      <c r="D328" s="1717"/>
      <c r="E328" s="1712"/>
      <c r="F328" s="1712"/>
      <c r="G328" s="1722">
        <f>(B328/B314)*G314</f>
        <v>0</v>
      </c>
      <c r="H328" s="1719">
        <f t="shared" si="12"/>
        <v>0</v>
      </c>
      <c r="I328" s="1572"/>
      <c r="J328" s="1572"/>
      <c r="K328" s="1572"/>
      <c r="L328" s="1572"/>
      <c r="M328" s="1572"/>
      <c r="N328" s="1583"/>
      <c r="P328" s="4233"/>
      <c r="Q328" s="1595"/>
      <c r="R328" s="1596"/>
      <c r="S328" s="1720"/>
      <c r="T328" s="1586"/>
      <c r="U328" s="1586"/>
      <c r="V328" s="1607">
        <f>(Q328/Q314)*V314</f>
        <v>0</v>
      </c>
      <c r="W328" s="1602">
        <f t="shared" si="13"/>
        <v>0</v>
      </c>
      <c r="X328" s="1575"/>
      <c r="Y328" s="1575"/>
      <c r="Z328" s="1575"/>
      <c r="AA328" s="1575"/>
      <c r="AB328" s="1575"/>
      <c r="AC328" s="1585"/>
      <c r="AE328" s="1606" t="s">
        <v>1254</v>
      </c>
    </row>
    <row r="329" spans="1:31" ht="15.75">
      <c r="A329" s="4233"/>
      <c r="B329" s="1595"/>
      <c r="C329" s="1596"/>
      <c r="D329" s="1717"/>
      <c r="E329" s="1712"/>
      <c r="F329" s="1712"/>
      <c r="G329" s="1722">
        <f>(B329/B314)*G314</f>
        <v>0</v>
      </c>
      <c r="H329" s="1719">
        <f t="shared" si="12"/>
        <v>0</v>
      </c>
      <c r="I329" s="1572"/>
      <c r="J329" s="1572"/>
      <c r="K329" s="1572"/>
      <c r="L329" s="1572"/>
      <c r="M329" s="1572"/>
      <c r="N329" s="1583"/>
      <c r="P329" s="4233"/>
      <c r="Q329" s="1595"/>
      <c r="R329" s="1596"/>
      <c r="S329" s="1720"/>
      <c r="T329" s="1586"/>
      <c r="U329" s="1586"/>
      <c r="V329" s="1607">
        <f>(Q329/Q314)*V314</f>
        <v>0</v>
      </c>
      <c r="W329" s="1602">
        <f t="shared" si="13"/>
        <v>0</v>
      </c>
      <c r="X329" s="1575"/>
      <c r="Y329" s="1575"/>
      <c r="Z329" s="1575"/>
      <c r="AA329" s="1575"/>
      <c r="AB329" s="1575"/>
      <c r="AC329" s="1585"/>
      <c r="AE329" s="1606" t="s">
        <v>1254</v>
      </c>
    </row>
    <row r="330" spans="1:31" ht="15.75">
      <c r="A330" s="4233"/>
      <c r="B330" s="1595"/>
      <c r="C330" s="1596"/>
      <c r="D330" s="1717"/>
      <c r="E330" s="1712"/>
      <c r="F330" s="1712"/>
      <c r="G330" s="1722">
        <f>(B330/B314)*G314</f>
        <v>0</v>
      </c>
      <c r="H330" s="1719">
        <f t="shared" si="12"/>
        <v>0</v>
      </c>
      <c r="I330" s="1572"/>
      <c r="J330" s="1572"/>
      <c r="K330" s="1572"/>
      <c r="L330" s="1572"/>
      <c r="M330" s="1572"/>
      <c r="N330" s="1583"/>
      <c r="P330" s="4233"/>
      <c r="Q330" s="1595"/>
      <c r="R330" s="1596"/>
      <c r="S330" s="1720"/>
      <c r="T330" s="1586"/>
      <c r="U330" s="1586"/>
      <c r="V330" s="1607">
        <f>(Q330/Q314)*V314</f>
        <v>0</v>
      </c>
      <c r="W330" s="1602">
        <f t="shared" si="13"/>
        <v>0</v>
      </c>
      <c r="X330" s="1575"/>
      <c r="Y330" s="1575"/>
      <c r="Z330" s="1575"/>
      <c r="AA330" s="1575"/>
      <c r="AB330" s="1575"/>
      <c r="AC330" s="1585"/>
      <c r="AE330" s="1606" t="s">
        <v>1254</v>
      </c>
    </row>
    <row r="331" spans="1:31" ht="15.75">
      <c r="A331" s="4233"/>
      <c r="B331" s="1595"/>
      <c r="C331" s="1596"/>
      <c r="D331" s="1717"/>
      <c r="E331" s="1712"/>
      <c r="F331" s="1712"/>
      <c r="G331" s="1722">
        <f>(B331/B314)*G314</f>
        <v>0</v>
      </c>
      <c r="H331" s="1719">
        <f t="shared" si="12"/>
        <v>0</v>
      </c>
      <c r="I331" s="1572"/>
      <c r="J331" s="1572"/>
      <c r="K331" s="1572"/>
      <c r="L331" s="1572"/>
      <c r="M331" s="1572"/>
      <c r="N331" s="1583"/>
      <c r="P331" s="4233"/>
      <c r="Q331" s="1595"/>
      <c r="R331" s="1596"/>
      <c r="S331" s="1720"/>
      <c r="T331" s="1586"/>
      <c r="U331" s="1586"/>
      <c r="V331" s="1607">
        <f>(Q331/Q314)*V314</f>
        <v>0</v>
      </c>
      <c r="W331" s="1602">
        <f t="shared" si="13"/>
        <v>0</v>
      </c>
      <c r="X331" s="1575"/>
      <c r="Y331" s="1575"/>
      <c r="Z331" s="1575"/>
      <c r="AA331" s="1575"/>
      <c r="AB331" s="1575"/>
      <c r="AC331" s="1585"/>
      <c r="AE331" s="1606" t="s">
        <v>1254</v>
      </c>
    </row>
    <row r="332" spans="1:31" ht="15.75">
      <c r="A332" s="4233"/>
      <c r="B332" s="1595"/>
      <c r="C332" s="1596"/>
      <c r="D332" s="1717"/>
      <c r="E332" s="1712"/>
      <c r="F332" s="1712"/>
      <c r="G332" s="1722">
        <f>(B332/B314)*G314</f>
        <v>0</v>
      </c>
      <c r="H332" s="1719">
        <f t="shared" si="12"/>
        <v>0</v>
      </c>
      <c r="I332" s="1572"/>
      <c r="J332" s="1572"/>
      <c r="K332" s="1572"/>
      <c r="L332" s="1572"/>
      <c r="M332" s="1572"/>
      <c r="N332" s="1583"/>
      <c r="P332" s="4233"/>
      <c r="Q332" s="1595"/>
      <c r="R332" s="1596"/>
      <c r="S332" s="1720"/>
      <c r="T332" s="1586"/>
      <c r="U332" s="1586"/>
      <c r="V332" s="1607">
        <f>(Q332/Q314)*V314</f>
        <v>0</v>
      </c>
      <c r="W332" s="1602">
        <f t="shared" si="13"/>
        <v>0</v>
      </c>
      <c r="X332" s="1575"/>
      <c r="Y332" s="1575"/>
      <c r="Z332" s="1575"/>
      <c r="AA332" s="1575"/>
      <c r="AB332" s="1575"/>
      <c r="AC332" s="1585"/>
      <c r="AE332" s="1606" t="s">
        <v>1254</v>
      </c>
    </row>
    <row r="333" spans="1:31" ht="15.75">
      <c r="A333" s="4233"/>
      <c r="B333" s="1595"/>
      <c r="C333" s="1596"/>
      <c r="D333" s="1717"/>
      <c r="E333" s="1712"/>
      <c r="F333" s="1712"/>
      <c r="G333" s="1722">
        <f>(B333/B314)*G314</f>
        <v>0</v>
      </c>
      <c r="H333" s="1719">
        <f t="shared" si="12"/>
        <v>0</v>
      </c>
      <c r="I333" s="1572"/>
      <c r="J333" s="1572"/>
      <c r="K333" s="1572"/>
      <c r="L333" s="1572"/>
      <c r="M333" s="1572"/>
      <c r="N333" s="1583"/>
      <c r="P333" s="4233"/>
      <c r="Q333" s="1595"/>
      <c r="R333" s="1596"/>
      <c r="S333" s="1720"/>
      <c r="T333" s="1586"/>
      <c r="U333" s="1586"/>
      <c r="V333" s="1607">
        <f>(Q333/Q314)*V314</f>
        <v>0</v>
      </c>
      <c r="W333" s="1602">
        <f t="shared" si="13"/>
        <v>0</v>
      </c>
      <c r="X333" s="1575"/>
      <c r="Y333" s="1575"/>
      <c r="Z333" s="1575"/>
      <c r="AA333" s="1575"/>
      <c r="AB333" s="1575"/>
      <c r="AC333" s="1585"/>
      <c r="AE333" s="1606" t="s">
        <v>1254</v>
      </c>
    </row>
    <row r="334" spans="1:31" ht="15.75">
      <c r="A334" s="4233"/>
      <c r="B334" s="1595"/>
      <c r="C334" s="1596"/>
      <c r="D334" s="1717"/>
      <c r="E334" s="1712"/>
      <c r="F334" s="1712"/>
      <c r="G334" s="1722">
        <f>(B334/B314)*G314</f>
        <v>0</v>
      </c>
      <c r="H334" s="1719">
        <f t="shared" si="12"/>
        <v>0</v>
      </c>
      <c r="I334" s="1572"/>
      <c r="J334" s="1572"/>
      <c r="K334" s="1572"/>
      <c r="L334" s="1572"/>
      <c r="M334" s="1572"/>
      <c r="N334" s="1583"/>
      <c r="P334" s="4233"/>
      <c r="Q334" s="1595"/>
      <c r="R334" s="1596"/>
      <c r="S334" s="1720"/>
      <c r="T334" s="1586"/>
      <c r="U334" s="1586"/>
      <c r="V334" s="1607">
        <f>(Q334/Q314)*V314</f>
        <v>0</v>
      </c>
      <c r="W334" s="1602">
        <f t="shared" si="13"/>
        <v>0</v>
      </c>
      <c r="X334" s="1575"/>
      <c r="Y334" s="1575"/>
      <c r="Z334" s="1575"/>
      <c r="AA334" s="1575"/>
      <c r="AB334" s="1575"/>
      <c r="AC334" s="1585"/>
      <c r="AE334" s="1606" t="s">
        <v>1254</v>
      </c>
    </row>
    <row r="335" spans="1:31" ht="15.75">
      <c r="A335" s="4233"/>
      <c r="B335" s="1595"/>
      <c r="C335" s="1596"/>
      <c r="D335" s="1717"/>
      <c r="E335" s="1712"/>
      <c r="F335" s="1712"/>
      <c r="G335" s="1722">
        <f>(B335/B314)*G314</f>
        <v>0</v>
      </c>
      <c r="H335" s="1719">
        <f t="shared" si="12"/>
        <v>0</v>
      </c>
      <c r="I335" s="1572"/>
      <c r="J335" s="1572"/>
      <c r="K335" s="1572"/>
      <c r="L335" s="1572"/>
      <c r="M335" s="1572"/>
      <c r="N335" s="1583"/>
      <c r="P335" s="4233"/>
      <c r="Q335" s="1595"/>
      <c r="R335" s="1596"/>
      <c r="S335" s="1720"/>
      <c r="T335" s="1586"/>
      <c r="U335" s="1586"/>
      <c r="V335" s="1607">
        <f>(Q335/Q314)*V314</f>
        <v>0</v>
      </c>
      <c r="W335" s="1602">
        <f t="shared" si="13"/>
        <v>0</v>
      </c>
      <c r="X335" s="1575"/>
      <c r="Y335" s="1575"/>
      <c r="Z335" s="1575"/>
      <c r="AA335" s="1575"/>
      <c r="AB335" s="1575"/>
      <c r="AC335" s="1585"/>
      <c r="AE335" s="1606" t="s">
        <v>1254</v>
      </c>
    </row>
    <row r="336" spans="1:31" ht="15.75">
      <c r="A336" s="4233"/>
      <c r="B336" s="1595"/>
      <c r="C336" s="1596"/>
      <c r="D336" s="1717"/>
      <c r="E336" s="1712"/>
      <c r="F336" s="1712"/>
      <c r="G336" s="1722">
        <f>(B336/B314)*G314</f>
        <v>0</v>
      </c>
      <c r="H336" s="1719">
        <f t="shared" si="12"/>
        <v>0</v>
      </c>
      <c r="I336" s="1572"/>
      <c r="J336" s="1572"/>
      <c r="K336" s="1572"/>
      <c r="L336" s="1572"/>
      <c r="M336" s="1572"/>
      <c r="N336" s="1583"/>
      <c r="P336" s="4233"/>
      <c r="Q336" s="1595"/>
      <c r="R336" s="1596"/>
      <c r="S336" s="1720"/>
      <c r="T336" s="1586"/>
      <c r="U336" s="1586"/>
      <c r="V336" s="1607">
        <f>(Q336/Q314)*V314</f>
        <v>0</v>
      </c>
      <c r="W336" s="1602">
        <f t="shared" si="13"/>
        <v>0</v>
      </c>
      <c r="X336" s="1575"/>
      <c r="Y336" s="1575"/>
      <c r="Z336" s="1575"/>
      <c r="AA336" s="1575"/>
      <c r="AB336" s="1575"/>
      <c r="AC336" s="1585"/>
      <c r="AE336" s="1606" t="s">
        <v>1254</v>
      </c>
    </row>
    <row r="337" spans="1:35" ht="15.75">
      <c r="A337" s="4233"/>
      <c r="B337" s="1595"/>
      <c r="C337" s="1596"/>
      <c r="D337" s="1717"/>
      <c r="E337" s="1712"/>
      <c r="F337" s="1712"/>
      <c r="G337" s="1722">
        <f>(B337/B314)*G314</f>
        <v>0</v>
      </c>
      <c r="H337" s="1719">
        <f t="shared" si="12"/>
        <v>0</v>
      </c>
      <c r="I337" s="1572"/>
      <c r="J337" s="1572"/>
      <c r="K337" s="1572"/>
      <c r="L337" s="1572"/>
      <c r="M337" s="1572"/>
      <c r="N337" s="1583"/>
      <c r="P337" s="4233"/>
      <c r="Q337" s="1595"/>
      <c r="R337" s="1596"/>
      <c r="S337" s="1720"/>
      <c r="T337" s="1586"/>
      <c r="U337" s="1586"/>
      <c r="V337" s="1607">
        <f>(Q337/Q314)*V314</f>
        <v>0</v>
      </c>
      <c r="W337" s="1602">
        <f t="shared" si="13"/>
        <v>0</v>
      </c>
      <c r="X337" s="1575"/>
      <c r="Y337" s="1575"/>
      <c r="Z337" s="1575"/>
      <c r="AA337" s="1575"/>
      <c r="AB337" s="1575"/>
      <c r="AC337" s="1585"/>
      <c r="AE337" s="1606" t="s">
        <v>1254</v>
      </c>
    </row>
    <row r="338" spans="1:35" ht="15.75" customHeight="1">
      <c r="A338" s="4233"/>
      <c r="B338" s="4229" t="s">
        <v>1565</v>
      </c>
      <c r="C338" s="4229"/>
      <c r="D338" s="4229"/>
      <c r="E338" s="4229"/>
      <c r="F338" s="4229"/>
      <c r="G338" s="4229"/>
      <c r="H338" s="4229"/>
      <c r="I338" s="4229"/>
      <c r="J338" s="4229"/>
      <c r="K338" s="4229"/>
      <c r="L338" s="4229"/>
      <c r="M338" s="4229"/>
      <c r="N338" s="4230"/>
      <c r="P338" s="4233"/>
      <c r="Q338" s="4229" t="s">
        <v>1565</v>
      </c>
      <c r="R338" s="4229"/>
      <c r="S338" s="4229"/>
      <c r="T338" s="4229"/>
      <c r="U338" s="4229"/>
      <c r="V338" s="4229"/>
      <c r="W338" s="4229"/>
      <c r="X338" s="4229"/>
      <c r="Y338" s="4229"/>
      <c r="Z338" s="4229"/>
      <c r="AA338" s="4229"/>
      <c r="AB338" s="4229"/>
      <c r="AC338" s="4230"/>
      <c r="AE338" s="4424" t="s">
        <v>245</v>
      </c>
      <c r="AF338" s="4425" t="s">
        <v>744</v>
      </c>
      <c r="AG338" s="4425"/>
      <c r="AH338" s="4425"/>
      <c r="AI338" s="4425"/>
    </row>
    <row r="339" spans="1:35" ht="18.75">
      <c r="A339" s="4233"/>
      <c r="B339" s="1723" t="s">
        <v>15</v>
      </c>
      <c r="C339" s="1609" t="s">
        <v>272</v>
      </c>
      <c r="D339" s="4102"/>
      <c r="E339" s="4103"/>
      <c r="F339" s="4103"/>
      <c r="G339" s="4103"/>
      <c r="H339" s="4103"/>
      <c r="I339" s="4103"/>
      <c r="J339" s="4103"/>
      <c r="K339" s="4103"/>
      <c r="L339" s="4103"/>
      <c r="M339" s="4103"/>
      <c r="N339" s="4104"/>
      <c r="P339" s="4233"/>
      <c r="Q339" s="1610" t="s">
        <v>15</v>
      </c>
      <c r="R339" s="1609" t="s">
        <v>272</v>
      </c>
      <c r="S339" s="4102"/>
      <c r="T339" s="4103"/>
      <c r="U339" s="4103"/>
      <c r="V339" s="4103"/>
      <c r="W339" s="4103"/>
      <c r="X339" s="4103"/>
      <c r="Y339" s="4103"/>
      <c r="Z339" s="4103"/>
      <c r="AA339" s="4103"/>
      <c r="AB339" s="4103"/>
      <c r="AC339" s="4104"/>
      <c r="AE339" s="4424"/>
      <c r="AF339" s="4425"/>
      <c r="AG339" s="4425"/>
      <c r="AH339" s="4425"/>
      <c r="AI339" s="4425"/>
    </row>
    <row r="340" spans="1:35" ht="15" customHeight="1">
      <c r="A340" s="4233"/>
      <c r="B340" s="4242" t="s">
        <v>503</v>
      </c>
      <c r="C340" s="4242"/>
      <c r="D340" s="4242"/>
      <c r="E340" s="4242"/>
      <c r="F340" s="4242"/>
      <c r="G340" s="4242"/>
      <c r="H340" s="4242"/>
      <c r="I340" s="4242"/>
      <c r="J340" s="4242"/>
      <c r="K340" s="4242"/>
      <c r="L340" s="4242"/>
      <c r="M340" s="4242"/>
      <c r="N340" s="4243"/>
      <c r="P340" s="4233"/>
      <c r="Q340" s="4242" t="s">
        <v>503</v>
      </c>
      <c r="R340" s="4242"/>
      <c r="S340" s="4242"/>
      <c r="T340" s="4242"/>
      <c r="U340" s="4242"/>
      <c r="V340" s="4242"/>
      <c r="W340" s="4242"/>
      <c r="X340" s="4242"/>
      <c r="Y340" s="4242"/>
      <c r="Z340" s="4242"/>
      <c r="AA340" s="4242"/>
      <c r="AB340" s="4242"/>
      <c r="AC340" s="4243"/>
      <c r="AE340" s="4424"/>
      <c r="AF340" s="4425"/>
      <c r="AG340" s="4425"/>
      <c r="AH340" s="4425"/>
      <c r="AI340" s="4425"/>
    </row>
    <row r="341" spans="1:35" ht="15" customHeight="1">
      <c r="A341" s="4233"/>
      <c r="B341" s="4242"/>
      <c r="C341" s="4242"/>
      <c r="D341" s="4242"/>
      <c r="E341" s="4242"/>
      <c r="F341" s="4242"/>
      <c r="G341" s="4242"/>
      <c r="H341" s="4242"/>
      <c r="I341" s="4242"/>
      <c r="J341" s="4242"/>
      <c r="K341" s="4242"/>
      <c r="L341" s="4242"/>
      <c r="M341" s="4242"/>
      <c r="N341" s="4243"/>
      <c r="P341" s="4233"/>
      <c r="Q341" s="4242"/>
      <c r="R341" s="4242"/>
      <c r="S341" s="4242"/>
      <c r="T341" s="4242"/>
      <c r="U341" s="4242"/>
      <c r="V341" s="4242"/>
      <c r="W341" s="4242"/>
      <c r="X341" s="4242"/>
      <c r="Y341" s="4242"/>
      <c r="Z341" s="4242"/>
      <c r="AA341" s="4242"/>
      <c r="AB341" s="4242"/>
      <c r="AC341" s="4243"/>
      <c r="AE341" s="1606" t="s">
        <v>1254</v>
      </c>
    </row>
    <row r="342" spans="1:35" ht="18.75">
      <c r="A342" s="4233"/>
      <c r="B342" s="4125" t="s">
        <v>735</v>
      </c>
      <c r="C342" s="4125"/>
      <c r="D342" s="4125"/>
      <c r="E342" s="4125"/>
      <c r="F342" s="4125"/>
      <c r="G342" s="4125"/>
      <c r="H342" s="4125"/>
      <c r="I342" s="4125"/>
      <c r="J342" s="4125"/>
      <c r="K342" s="4125"/>
      <c r="L342" s="4125"/>
      <c r="M342" s="4125"/>
      <c r="N342" s="4126"/>
      <c r="P342" s="4233"/>
      <c r="Q342" s="4127" t="s">
        <v>735</v>
      </c>
      <c r="R342" s="4127"/>
      <c r="S342" s="4127"/>
      <c r="T342" s="4127"/>
      <c r="U342" s="4127"/>
      <c r="V342" s="4127"/>
      <c r="W342" s="4127"/>
      <c r="X342" s="4127"/>
      <c r="Y342" s="4127"/>
      <c r="Z342" s="4127"/>
      <c r="AA342" s="4127"/>
      <c r="AB342" s="4127"/>
      <c r="AC342" s="4128"/>
      <c r="AE342" s="1606" t="s">
        <v>1254</v>
      </c>
    </row>
    <row r="343" spans="1:35" ht="15.75">
      <c r="A343" s="4233"/>
      <c r="B343" s="77"/>
      <c r="C343" s="77"/>
      <c r="D343" s="1718">
        <v>10</v>
      </c>
      <c r="E343" s="1611"/>
      <c r="F343" s="1722">
        <v>2.5</v>
      </c>
      <c r="G343" s="1612"/>
      <c r="H343" s="1721">
        <v>0.25</v>
      </c>
      <c r="I343" s="1613"/>
      <c r="J343" s="1613"/>
      <c r="K343" s="1613"/>
      <c r="L343" s="1613"/>
      <c r="M343" s="1613"/>
      <c r="N343" s="1614"/>
      <c r="P343" s="4233"/>
      <c r="Q343" s="77"/>
      <c r="R343" s="77"/>
      <c r="S343" s="1601">
        <v>10</v>
      </c>
      <c r="T343" s="1611"/>
      <c r="U343" s="1607">
        <v>2.5</v>
      </c>
      <c r="V343" s="1612"/>
      <c r="W343" s="1615">
        <v>0.25</v>
      </c>
      <c r="X343" s="1613"/>
      <c r="Y343" s="1613"/>
      <c r="Z343" s="1613"/>
      <c r="AA343" s="1613"/>
      <c r="AB343" s="1613"/>
      <c r="AC343" s="1614"/>
      <c r="AE343" s="1606" t="s">
        <v>1254</v>
      </c>
    </row>
    <row r="344" spans="1:35" ht="15.75">
      <c r="A344" s="4233"/>
      <c r="B344" s="77"/>
      <c r="C344" s="77"/>
      <c r="D344" s="1595">
        <v>150</v>
      </c>
      <c r="E344" s="1613"/>
      <c r="F344" s="1616">
        <v>2.5</v>
      </c>
      <c r="G344" s="1613"/>
      <c r="H344" s="1617">
        <v>0.25</v>
      </c>
      <c r="I344" s="1613"/>
      <c r="J344" s="1613"/>
      <c r="K344" s="1613"/>
      <c r="L344" s="1613"/>
      <c r="M344" s="1613"/>
      <c r="N344" s="1614"/>
      <c r="P344" s="4233"/>
      <c r="Q344" s="77"/>
      <c r="R344" s="77"/>
      <c r="S344" s="1595">
        <v>150</v>
      </c>
      <c r="T344" s="1613"/>
      <c r="U344" s="1616">
        <v>2.5</v>
      </c>
      <c r="V344" s="1613"/>
      <c r="W344" s="1617">
        <v>0.25</v>
      </c>
      <c r="X344" s="1613"/>
      <c r="Y344" s="1613"/>
      <c r="Z344" s="1613"/>
      <c r="AA344" s="1613"/>
      <c r="AB344" s="1613"/>
      <c r="AC344" s="1614"/>
      <c r="AE344" s="1606" t="s">
        <v>1254</v>
      </c>
    </row>
    <row r="345" spans="1:35" ht="15" customHeight="1">
      <c r="A345" s="4233"/>
      <c r="B345" s="4239" t="s">
        <v>27</v>
      </c>
      <c r="C345" s="4240" t="s">
        <v>242</v>
      </c>
      <c r="D345" s="4240"/>
      <c r="E345" s="4240"/>
      <c r="F345" s="4240"/>
      <c r="G345" s="4240"/>
      <c r="H345" s="4240"/>
      <c r="I345" s="4241" t="s">
        <v>12</v>
      </c>
      <c r="J345" s="4240" t="s">
        <v>14</v>
      </c>
      <c r="K345" s="4240"/>
      <c r="L345" s="4240"/>
      <c r="M345" s="4240"/>
      <c r="N345" s="4240"/>
      <c r="P345" s="4233"/>
      <c r="Q345" s="4121" t="s">
        <v>27</v>
      </c>
      <c r="R345" s="4116" t="s">
        <v>242</v>
      </c>
      <c r="S345" s="4116"/>
      <c r="T345" s="4116"/>
      <c r="U345" s="4116"/>
      <c r="V345" s="4116"/>
      <c r="W345" s="4116"/>
      <c r="X345" s="4115" t="s">
        <v>12</v>
      </c>
      <c r="Y345" s="4116" t="s">
        <v>14</v>
      </c>
      <c r="Z345" s="4116"/>
      <c r="AA345" s="4116"/>
      <c r="AB345" s="4116"/>
      <c r="AC345" s="4117"/>
      <c r="AE345" s="1606" t="s">
        <v>1254</v>
      </c>
    </row>
    <row r="346" spans="1:35" ht="15" customHeight="1">
      <c r="A346" s="4233"/>
      <c r="B346" s="4239"/>
      <c r="C346" s="4240"/>
      <c r="D346" s="4240"/>
      <c r="E346" s="4240"/>
      <c r="F346" s="4240"/>
      <c r="G346" s="4240"/>
      <c r="H346" s="4240"/>
      <c r="I346" s="4241"/>
      <c r="J346" s="4240"/>
      <c r="K346" s="4240"/>
      <c r="L346" s="4240"/>
      <c r="M346" s="4240"/>
      <c r="N346" s="4240"/>
      <c r="P346" s="4233"/>
      <c r="Q346" s="4121"/>
      <c r="R346" s="4116"/>
      <c r="S346" s="4116"/>
      <c r="T346" s="4116"/>
      <c r="U346" s="4116"/>
      <c r="V346" s="4116"/>
      <c r="W346" s="4116"/>
      <c r="X346" s="4115"/>
      <c r="Y346" s="4116"/>
      <c r="Z346" s="4116"/>
      <c r="AA346" s="4116"/>
      <c r="AB346" s="4116"/>
      <c r="AC346" s="4117"/>
      <c r="AE346" s="1606" t="s">
        <v>1254</v>
      </c>
    </row>
    <row r="347" spans="1:35" ht="15" customHeight="1">
      <c r="A347" s="4233"/>
      <c r="B347" s="4239" t="s">
        <v>30</v>
      </c>
      <c r="C347" s="4240" t="s">
        <v>724</v>
      </c>
      <c r="D347" s="4240"/>
      <c r="E347" s="4240"/>
      <c r="F347" s="4240"/>
      <c r="G347" s="4240"/>
      <c r="H347" s="4240"/>
      <c r="I347" s="4241" t="s">
        <v>13</v>
      </c>
      <c r="J347" s="4240" t="s">
        <v>421</v>
      </c>
      <c r="K347" s="4240"/>
      <c r="L347" s="4240"/>
      <c r="M347" s="4240"/>
      <c r="N347" s="4240"/>
      <c r="P347" s="4233"/>
      <c r="Q347" s="4121" t="s">
        <v>30</v>
      </c>
      <c r="R347" s="4116" t="s">
        <v>724</v>
      </c>
      <c r="S347" s="4116"/>
      <c r="T347" s="4116"/>
      <c r="U347" s="4116"/>
      <c r="V347" s="4116"/>
      <c r="W347" s="4116"/>
      <c r="X347" s="4115" t="s">
        <v>13</v>
      </c>
      <c r="Y347" s="4116" t="s">
        <v>421</v>
      </c>
      <c r="Z347" s="4116"/>
      <c r="AA347" s="4116"/>
      <c r="AB347" s="4116"/>
      <c r="AC347" s="4117"/>
      <c r="AE347" s="1606" t="s">
        <v>1254</v>
      </c>
    </row>
    <row r="348" spans="1:35" ht="15" customHeight="1">
      <c r="A348" s="4233"/>
      <c r="B348" s="4239"/>
      <c r="C348" s="4240"/>
      <c r="D348" s="4240"/>
      <c r="E348" s="4240"/>
      <c r="F348" s="4240"/>
      <c r="G348" s="4240"/>
      <c r="H348" s="4240"/>
      <c r="I348" s="4241"/>
      <c r="J348" s="4240"/>
      <c r="K348" s="4240"/>
      <c r="L348" s="4240"/>
      <c r="M348" s="4240"/>
      <c r="N348" s="4240"/>
      <c r="P348" s="4233"/>
      <c r="Q348" s="4121"/>
      <c r="R348" s="4116"/>
      <c r="S348" s="4116"/>
      <c r="T348" s="4116"/>
      <c r="U348" s="4116"/>
      <c r="V348" s="4116"/>
      <c r="W348" s="4116"/>
      <c r="X348" s="4115"/>
      <c r="Y348" s="4116"/>
      <c r="Z348" s="4116"/>
      <c r="AA348" s="4116"/>
      <c r="AB348" s="4116"/>
      <c r="AC348" s="4117"/>
      <c r="AE348" s="1606" t="s">
        <v>1254</v>
      </c>
    </row>
    <row r="349" spans="1:35" ht="15" customHeight="1">
      <c r="A349" s="4233"/>
      <c r="B349" s="4239" t="s">
        <v>248</v>
      </c>
      <c r="C349" s="4240" t="s">
        <v>249</v>
      </c>
      <c r="D349" s="4240"/>
      <c r="E349" s="4240"/>
      <c r="F349" s="4240"/>
      <c r="G349" s="4240"/>
      <c r="H349" s="4240"/>
      <c r="I349" s="4241" t="s">
        <v>15</v>
      </c>
      <c r="J349" s="4240" t="s">
        <v>250</v>
      </c>
      <c r="K349" s="4240"/>
      <c r="L349" s="4240"/>
      <c r="M349" s="4240"/>
      <c r="N349" s="4240"/>
      <c r="P349" s="4233"/>
      <c r="Q349" s="4121" t="s">
        <v>248</v>
      </c>
      <c r="R349" s="4116" t="s">
        <v>249</v>
      </c>
      <c r="S349" s="4116"/>
      <c r="T349" s="4116"/>
      <c r="U349" s="4116"/>
      <c r="V349" s="4116"/>
      <c r="W349" s="4116"/>
      <c r="X349" s="4115" t="s">
        <v>15</v>
      </c>
      <c r="Y349" s="4116" t="s">
        <v>250</v>
      </c>
      <c r="Z349" s="4116"/>
      <c r="AA349" s="4116"/>
      <c r="AB349" s="4116"/>
      <c r="AC349" s="4117"/>
      <c r="AE349" s="1606" t="s">
        <v>1254</v>
      </c>
    </row>
    <row r="350" spans="1:35" ht="15" customHeight="1">
      <c r="A350" s="4233"/>
      <c r="B350" s="4239"/>
      <c r="C350" s="4240"/>
      <c r="D350" s="4240"/>
      <c r="E350" s="4240"/>
      <c r="F350" s="4240"/>
      <c r="G350" s="4240"/>
      <c r="H350" s="4240"/>
      <c r="I350" s="4241"/>
      <c r="J350" s="4240"/>
      <c r="K350" s="4240"/>
      <c r="L350" s="4240"/>
      <c r="M350" s="4240"/>
      <c r="N350" s="4240"/>
      <c r="P350" s="4233"/>
      <c r="Q350" s="4121"/>
      <c r="R350" s="4116"/>
      <c r="S350" s="4116"/>
      <c r="T350" s="4116"/>
      <c r="U350" s="4116"/>
      <c r="V350" s="4116"/>
      <c r="W350" s="4116"/>
      <c r="X350" s="4115"/>
      <c r="Y350" s="4116"/>
      <c r="Z350" s="4116"/>
      <c r="AA350" s="4116"/>
      <c r="AB350" s="4116"/>
      <c r="AC350" s="4117"/>
      <c r="AE350" s="1606" t="s">
        <v>1254</v>
      </c>
    </row>
    <row r="351" spans="1:35" ht="15.75">
      <c r="A351" s="4233"/>
      <c r="B351" s="1618" t="s">
        <v>253</v>
      </c>
      <c r="C351" s="1619" t="str">
        <f ca="1">CELL("nomfichier")</f>
        <v>E:\0-UPRT\1-UPRT.FR-SITE-WEB\ff-fiches-fabrications\ff-fiches-fabrication-maj-08-2020\[ff-14.B-restauration-10.postits-portions.xlsx]Nota</v>
      </c>
      <c r="D351" s="1619"/>
      <c r="E351" s="1619"/>
      <c r="F351" s="1619"/>
      <c r="G351" s="1619"/>
      <c r="H351" s="1619"/>
      <c r="I351" s="1619"/>
      <c r="J351" s="1619"/>
      <c r="K351" s="1619"/>
      <c r="L351" s="1619"/>
      <c r="M351" s="1619"/>
      <c r="N351" s="1620"/>
      <c r="P351" s="4233"/>
      <c r="Q351" s="1618" t="s">
        <v>253</v>
      </c>
      <c r="R351" s="1619" t="str">
        <f ca="1">CELL("nomfichier")</f>
        <v>E:\0-UPRT\1-UPRT.FR-SITE-WEB\ff-fiches-fabrications\ff-fiches-fabrication-maj-08-2020\[ff-14.B-restauration-10.postits-portions.xlsx]Nota</v>
      </c>
      <c r="S351" s="1619"/>
      <c r="T351" s="1619"/>
      <c r="U351" s="1619"/>
      <c r="V351" s="1619"/>
      <c r="W351" s="1619"/>
      <c r="X351" s="1619"/>
      <c r="Y351" s="1619"/>
      <c r="Z351" s="1619"/>
      <c r="AA351" s="1619"/>
      <c r="AB351" s="1619"/>
      <c r="AC351" s="1620"/>
      <c r="AE351" s="1606" t="s">
        <v>1254</v>
      </c>
    </row>
    <row r="352" spans="1:35" ht="15.75">
      <c r="A352" s="4233"/>
      <c r="B352" s="1621" t="s">
        <v>255</v>
      </c>
      <c r="C352" s="1619" t="s">
        <v>726</v>
      </c>
      <c r="D352" s="1619"/>
      <c r="E352" s="1619"/>
      <c r="F352" s="1619"/>
      <c r="G352" s="1619"/>
      <c r="H352" s="1619"/>
      <c r="I352" s="1619"/>
      <c r="J352" s="1619"/>
      <c r="K352" s="1619"/>
      <c r="L352" s="1619"/>
      <c r="M352" s="1619"/>
      <c r="N352" s="1620"/>
      <c r="P352" s="4233"/>
      <c r="Q352" s="1621" t="s">
        <v>255</v>
      </c>
      <c r="R352" s="1619" t="s">
        <v>726</v>
      </c>
      <c r="S352" s="1619"/>
      <c r="T352" s="1619"/>
      <c r="U352" s="1619"/>
      <c r="V352" s="1619"/>
      <c r="W352" s="1619"/>
      <c r="X352" s="1619"/>
      <c r="Y352" s="1619"/>
      <c r="Z352" s="1619"/>
      <c r="AA352" s="1619"/>
      <c r="AB352" s="1619"/>
      <c r="AC352" s="1620"/>
      <c r="AE352" s="1606" t="s">
        <v>1254</v>
      </c>
    </row>
    <row r="353" spans="1:35" ht="16.5" thickBot="1">
      <c r="A353" s="4233"/>
      <c r="B353" s="4135" t="s">
        <v>258</v>
      </c>
      <c r="C353" s="4135"/>
      <c r="D353" s="4135"/>
      <c r="E353" s="4135"/>
      <c r="F353" s="4135"/>
      <c r="G353" s="4135"/>
      <c r="H353" s="4135"/>
      <c r="I353" s="4135"/>
      <c r="J353" s="4135"/>
      <c r="K353" s="4135"/>
      <c r="L353" s="4135"/>
      <c r="M353" s="4135"/>
      <c r="N353" s="4136"/>
      <c r="P353" s="4233"/>
      <c r="Q353" s="4135" t="s">
        <v>258</v>
      </c>
      <c r="R353" s="4135"/>
      <c r="S353" s="4135"/>
      <c r="T353" s="4135"/>
      <c r="U353" s="4135"/>
      <c r="V353" s="4135"/>
      <c r="W353" s="4135"/>
      <c r="X353" s="4135"/>
      <c r="Y353" s="4135"/>
      <c r="Z353" s="4135"/>
      <c r="AA353" s="4135"/>
      <c r="AB353" s="4135"/>
      <c r="AC353" s="4136"/>
      <c r="AE353" s="1606" t="s">
        <v>1254</v>
      </c>
    </row>
    <row r="354" spans="1:35">
      <c r="A354" s="77"/>
      <c r="B354" s="77"/>
      <c r="C354" s="77"/>
      <c r="D354" s="77"/>
      <c r="E354" s="77"/>
      <c r="F354" s="77"/>
      <c r="G354" s="77"/>
      <c r="H354" s="77"/>
      <c r="I354" s="77"/>
      <c r="J354" s="77"/>
      <c r="K354" s="77"/>
      <c r="L354" s="77"/>
      <c r="M354" s="77"/>
      <c r="N354" s="77"/>
      <c r="P354" s="77"/>
      <c r="Q354" s="77"/>
      <c r="R354" s="77"/>
      <c r="S354" s="77"/>
      <c r="T354" s="77"/>
      <c r="U354" s="77"/>
      <c r="V354" s="77"/>
      <c r="W354" s="77"/>
      <c r="X354" s="77"/>
      <c r="Y354" s="77"/>
      <c r="Z354" s="77"/>
      <c r="AA354" s="77"/>
      <c r="AB354" s="77"/>
      <c r="AC354" s="77"/>
    </row>
    <row r="355" spans="1:35" ht="15.75">
      <c r="B355" s="4251" t="s">
        <v>1580</v>
      </c>
      <c r="C355" s="4251"/>
      <c r="D355" s="4251"/>
      <c r="E355" s="1641"/>
      <c r="F355" s="1641"/>
      <c r="G355" s="1641"/>
      <c r="H355" s="1641"/>
      <c r="I355" s="1641"/>
      <c r="J355" s="1641"/>
      <c r="K355" s="1641"/>
      <c r="L355" s="1641"/>
      <c r="M355" s="1641"/>
      <c r="N355" s="1641"/>
      <c r="Q355" s="4251" t="s">
        <v>1580</v>
      </c>
      <c r="R355" s="4251"/>
      <c r="S355" s="4251"/>
      <c r="T355" s="1641"/>
      <c r="U355" s="1641"/>
      <c r="V355" s="1641"/>
      <c r="W355" s="1641"/>
      <c r="X355" s="1641"/>
      <c r="Y355" s="1641"/>
      <c r="Z355" s="1641"/>
      <c r="AA355" s="1641"/>
      <c r="AB355" s="1641"/>
      <c r="AC355" s="1641"/>
    </row>
    <row r="356" spans="1:35" ht="15.75" thickBot="1">
      <c r="A356" s="77"/>
      <c r="B356" s="77"/>
      <c r="C356" s="77"/>
      <c r="D356" s="77"/>
      <c r="E356" s="77"/>
      <c r="F356" s="77"/>
      <c r="G356" s="77"/>
      <c r="H356" s="77"/>
      <c r="I356" s="77"/>
      <c r="J356" s="77"/>
      <c r="K356" s="77"/>
      <c r="L356" s="77"/>
      <c r="M356" s="77"/>
      <c r="N356" s="77"/>
      <c r="P356" s="77"/>
      <c r="Q356" s="77"/>
      <c r="R356" s="77"/>
      <c r="S356" s="77"/>
      <c r="T356" s="77"/>
      <c r="U356" s="77"/>
      <c r="V356" s="77"/>
      <c r="W356" s="77"/>
      <c r="X356" s="77"/>
      <c r="Y356" s="77"/>
      <c r="Z356" s="77"/>
      <c r="AA356" s="77"/>
      <c r="AB356" s="77"/>
      <c r="AC356" s="77"/>
    </row>
    <row r="357" spans="1:35">
      <c r="A357" s="1566" t="s">
        <v>243</v>
      </c>
      <c r="B357" s="4249" t="s">
        <v>340</v>
      </c>
      <c r="C357" s="4249"/>
      <c r="D357" s="4249"/>
      <c r="E357" s="4249"/>
      <c r="F357" s="4249"/>
      <c r="G357" s="4249"/>
      <c r="H357" s="4250" t="s">
        <v>1768</v>
      </c>
      <c r="I357" s="4088" t="str">
        <f>B357</f>
        <v>NOM DE LA RECETTE</v>
      </c>
      <c r="J357" s="4088"/>
      <c r="K357" s="4088"/>
      <c r="L357" s="4088"/>
      <c r="M357" s="4088"/>
      <c r="N357" s="4089"/>
      <c r="P357" s="1566" t="s">
        <v>243</v>
      </c>
      <c r="Q357" s="4249" t="s">
        <v>340</v>
      </c>
      <c r="R357" s="4249"/>
      <c r="S357" s="4249"/>
      <c r="T357" s="4249"/>
      <c r="U357" s="4249"/>
      <c r="V357" s="4249"/>
      <c r="W357" s="4250" t="s">
        <v>1768</v>
      </c>
      <c r="X357" s="4088" t="str">
        <f>Q357</f>
        <v>NOM DE LA RECETTE</v>
      </c>
      <c r="Y357" s="4088"/>
      <c r="Z357" s="4088"/>
      <c r="AA357" s="4088"/>
      <c r="AB357" s="4088"/>
      <c r="AC357" s="4089"/>
      <c r="AE357" s="4422" t="s">
        <v>245</v>
      </c>
      <c r="AF357" s="4423" t="s">
        <v>744</v>
      </c>
      <c r="AG357" s="4423"/>
      <c r="AH357" s="4423"/>
      <c r="AI357" s="4423"/>
    </row>
    <row r="358" spans="1:35">
      <c r="A358" s="4244"/>
      <c r="B358" s="4249"/>
      <c r="C358" s="4249"/>
      <c r="D358" s="4249"/>
      <c r="E358" s="4249"/>
      <c r="F358" s="4249"/>
      <c r="G358" s="4249"/>
      <c r="H358" s="4250"/>
      <c r="I358" s="4090"/>
      <c r="J358" s="4090"/>
      <c r="K358" s="4090"/>
      <c r="L358" s="4090"/>
      <c r="M358" s="4090"/>
      <c r="N358" s="4091"/>
      <c r="P358" s="4244"/>
      <c r="Q358" s="4249"/>
      <c r="R358" s="4249"/>
      <c r="S358" s="4249"/>
      <c r="T358" s="4249"/>
      <c r="U358" s="4249"/>
      <c r="V358" s="4249"/>
      <c r="W358" s="4250"/>
      <c r="X358" s="4090"/>
      <c r="Y358" s="4090"/>
      <c r="Z358" s="4090"/>
      <c r="AA358" s="4090"/>
      <c r="AB358" s="4090"/>
      <c r="AC358" s="4091"/>
      <c r="AE358" s="4422"/>
      <c r="AF358" s="4423"/>
      <c r="AG358" s="4423"/>
      <c r="AH358" s="4423"/>
      <c r="AI358" s="4423"/>
    </row>
    <row r="359" spans="1:35" ht="26.25">
      <c r="A359" s="4244"/>
      <c r="B359" s="4245" t="s">
        <v>1571</v>
      </c>
      <c r="C359" s="4245"/>
      <c r="D359" s="4245"/>
      <c r="E359" s="4245"/>
      <c r="F359" s="4245"/>
      <c r="G359" s="4245"/>
      <c r="H359" s="1724"/>
      <c r="I359" s="1567" t="s">
        <v>247</v>
      </c>
      <c r="J359" s="1568"/>
      <c r="K359" s="1568"/>
      <c r="L359" s="1568"/>
      <c r="M359" s="1568"/>
      <c r="N359" s="1569"/>
      <c r="P359" s="4244"/>
      <c r="Q359" s="4133" t="s">
        <v>1571</v>
      </c>
      <c r="R359" s="4133"/>
      <c r="S359" s="4133"/>
      <c r="T359" s="4133"/>
      <c r="U359" s="4133"/>
      <c r="V359" s="4133"/>
      <c r="W359" s="4133"/>
      <c r="X359" s="527" t="s">
        <v>247</v>
      </c>
      <c r="Y359" s="1570"/>
      <c r="Z359" s="1570"/>
      <c r="AA359" s="1570"/>
      <c r="AB359" s="1570"/>
      <c r="AC359" s="1571"/>
      <c r="AE359" s="4422"/>
      <c r="AF359" s="4423"/>
      <c r="AG359" s="4423"/>
      <c r="AH359" s="4423"/>
      <c r="AI359" s="4423"/>
    </row>
    <row r="360" spans="1:35" ht="26.25">
      <c r="A360" s="4244"/>
      <c r="B360" s="4245"/>
      <c r="C360" s="4245"/>
      <c r="D360" s="4245"/>
      <c r="E360" s="4245"/>
      <c r="F360" s="4245"/>
      <c r="G360" s="4245"/>
      <c r="H360" s="1724"/>
      <c r="I360" s="1572" t="s">
        <v>1563</v>
      </c>
      <c r="J360" s="1573"/>
      <c r="K360" s="1573"/>
      <c r="L360" s="1573"/>
      <c r="M360" s="1573"/>
      <c r="N360" s="1574"/>
      <c r="P360" s="4244"/>
      <c r="Q360" s="4133"/>
      <c r="R360" s="4133"/>
      <c r="S360" s="4133"/>
      <c r="T360" s="4133"/>
      <c r="U360" s="4133"/>
      <c r="V360" s="4133"/>
      <c r="W360" s="4133"/>
      <c r="X360" s="1575" t="s">
        <v>1563</v>
      </c>
      <c r="Y360" s="1576"/>
      <c r="Z360" s="1576"/>
      <c r="AA360" s="1576"/>
      <c r="AB360" s="1576"/>
      <c r="AC360" s="1577"/>
      <c r="AE360" s="4422"/>
      <c r="AF360" s="4423"/>
      <c r="AG360" s="4423"/>
      <c r="AH360" s="4423"/>
      <c r="AI360" s="4423"/>
    </row>
    <row r="361" spans="1:35" ht="18.75">
      <c r="A361" s="4244"/>
      <c r="B361" s="1725" t="s">
        <v>12</v>
      </c>
      <c r="C361" s="1726"/>
      <c r="D361" s="1726"/>
      <c r="E361" s="1726"/>
      <c r="F361" s="1726"/>
      <c r="G361" s="4246" t="s">
        <v>13</v>
      </c>
      <c r="H361" s="4246"/>
      <c r="I361" s="1572"/>
      <c r="J361" s="1573"/>
      <c r="K361" s="1573"/>
      <c r="L361" s="1573"/>
      <c r="M361" s="1573"/>
      <c r="N361" s="1574"/>
      <c r="P361" s="4244"/>
      <c r="Q361" s="1580" t="s">
        <v>12</v>
      </c>
      <c r="R361" s="1581"/>
      <c r="S361" s="1581"/>
      <c r="T361" s="1581"/>
      <c r="U361" s="1581"/>
      <c r="V361" s="4111" t="s">
        <v>13</v>
      </c>
      <c r="W361" s="4111"/>
      <c r="X361" s="1575"/>
      <c r="Y361" s="1576"/>
      <c r="Z361" s="1576"/>
      <c r="AA361" s="1576"/>
      <c r="AB361" s="1576"/>
      <c r="AC361" s="1577"/>
      <c r="AE361" s="4422"/>
      <c r="AF361" s="4423"/>
      <c r="AG361" s="4423"/>
      <c r="AH361" s="4423"/>
      <c r="AI361" s="4423"/>
    </row>
    <row r="362" spans="1:35" ht="15.75">
      <c r="A362" s="4244"/>
      <c r="B362" s="4247" t="s">
        <v>251</v>
      </c>
      <c r="C362" s="4247"/>
      <c r="D362" s="1727"/>
      <c r="E362" s="1727"/>
      <c r="F362" s="1727"/>
      <c r="G362" s="4248" t="s">
        <v>18</v>
      </c>
      <c r="H362" s="4248"/>
      <c r="I362" s="1572"/>
      <c r="J362" s="1572"/>
      <c r="K362" s="1572"/>
      <c r="L362" s="1572"/>
      <c r="M362" s="1572"/>
      <c r="N362" s="1583"/>
      <c r="P362" s="4244"/>
      <c r="Q362" s="4113" t="s">
        <v>251</v>
      </c>
      <c r="R362" s="4113"/>
      <c r="S362" s="1584"/>
      <c r="T362" s="1584"/>
      <c r="U362" s="1584"/>
      <c r="V362" s="4114" t="s">
        <v>18</v>
      </c>
      <c r="W362" s="4114"/>
      <c r="X362" s="1575"/>
      <c r="Y362" s="1575"/>
      <c r="Z362" s="1575"/>
      <c r="AA362" s="1575"/>
      <c r="AB362" s="1575"/>
      <c r="AC362" s="1585"/>
      <c r="AE362" s="4422"/>
      <c r="AF362" s="4423"/>
      <c r="AG362" s="4423"/>
      <c r="AH362" s="4423"/>
      <c r="AI362" s="4423"/>
    </row>
    <row r="363" spans="1:35" ht="15.75">
      <c r="A363" s="4244"/>
      <c r="B363" s="4105">
        <v>2</v>
      </c>
      <c r="C363" s="4248" t="s">
        <v>21</v>
      </c>
      <c r="D363" s="4254" t="s">
        <v>252</v>
      </c>
      <c r="E363" s="1728"/>
      <c r="F363" s="1728"/>
      <c r="G363" s="4107">
        <v>10</v>
      </c>
      <c r="H363" s="4107"/>
      <c r="I363" s="1572"/>
      <c r="J363" s="1572"/>
      <c r="K363" s="1572"/>
      <c r="L363" s="1572"/>
      <c r="M363" s="1572"/>
      <c r="N363" s="1583"/>
      <c r="P363" s="4244"/>
      <c r="Q363" s="4257">
        <v>2</v>
      </c>
      <c r="R363" s="4109" t="s">
        <v>21</v>
      </c>
      <c r="S363" s="4096" t="s">
        <v>252</v>
      </c>
      <c r="T363" s="1586"/>
      <c r="U363" s="1586"/>
      <c r="V363" s="4097">
        <v>10</v>
      </c>
      <c r="W363" s="4097"/>
      <c r="X363" s="1575"/>
      <c r="Y363" s="1575"/>
      <c r="Z363" s="1575"/>
      <c r="AA363" s="1575"/>
      <c r="AB363" s="1575"/>
      <c r="AC363" s="1585"/>
      <c r="AE363" s="4422"/>
      <c r="AF363" s="4423"/>
      <c r="AG363" s="4423"/>
      <c r="AH363" s="4423"/>
      <c r="AI363" s="4423"/>
    </row>
    <row r="364" spans="1:35" ht="15.75">
      <c r="A364" s="4244"/>
      <c r="B364" s="4105"/>
      <c r="C364" s="4248"/>
      <c r="D364" s="4254"/>
      <c r="E364" s="1728"/>
      <c r="F364" s="1728"/>
      <c r="G364" s="4107"/>
      <c r="H364" s="4107"/>
      <c r="I364" s="1572"/>
      <c r="J364" s="1572"/>
      <c r="K364" s="1572"/>
      <c r="L364" s="1572"/>
      <c r="M364" s="1572"/>
      <c r="N364" s="1583"/>
      <c r="P364" s="4244"/>
      <c r="Q364" s="4257"/>
      <c r="R364" s="4109"/>
      <c r="S364" s="4096"/>
      <c r="T364" s="1586"/>
      <c r="U364" s="1586"/>
      <c r="V364" s="4097"/>
      <c r="W364" s="4097"/>
      <c r="X364" s="1575"/>
      <c r="Y364" s="1575"/>
      <c r="Z364" s="1575"/>
      <c r="AA364" s="1575"/>
      <c r="AB364" s="1575"/>
      <c r="AC364" s="1585"/>
      <c r="AE364" s="4422"/>
      <c r="AF364" s="4423"/>
      <c r="AG364" s="4423"/>
      <c r="AH364" s="4423"/>
      <c r="AI364" s="4423"/>
    </row>
    <row r="365" spans="1:35" ht="15.75">
      <c r="A365" s="4244"/>
      <c r="B365" s="1729"/>
      <c r="C365" s="1729"/>
      <c r="D365" s="1729"/>
      <c r="E365" s="1728"/>
      <c r="F365" s="1728"/>
      <c r="G365" s="4254" t="s">
        <v>254</v>
      </c>
      <c r="H365" s="4254"/>
      <c r="I365" s="1572"/>
      <c r="J365" s="1572"/>
      <c r="K365" s="1572"/>
      <c r="L365" s="1572"/>
      <c r="M365" s="1572"/>
      <c r="N365" s="1583"/>
      <c r="P365" s="4244"/>
      <c r="Q365" s="1588"/>
      <c r="R365" s="1588"/>
      <c r="S365" s="1588"/>
      <c r="T365" s="1586"/>
      <c r="U365" s="1586"/>
      <c r="V365" s="4099" t="s">
        <v>254</v>
      </c>
      <c r="W365" s="4099"/>
      <c r="X365" s="1575"/>
      <c r="Y365" s="1575"/>
      <c r="Z365" s="1575"/>
      <c r="AA365" s="1575"/>
      <c r="AB365" s="1575"/>
      <c r="AC365" s="1585"/>
      <c r="AE365" s="4422"/>
      <c r="AF365" s="4423"/>
      <c r="AG365" s="4423"/>
      <c r="AH365" s="4423"/>
      <c r="AI365" s="4423"/>
    </row>
    <row r="366" spans="1:35" ht="15.75">
      <c r="A366" s="4244"/>
      <c r="B366" s="1730" t="s">
        <v>30</v>
      </c>
      <c r="C366" s="1730" t="s">
        <v>248</v>
      </c>
      <c r="D366" s="1730" t="s">
        <v>27</v>
      </c>
      <c r="E366" s="1728"/>
      <c r="F366" s="1728"/>
      <c r="G366" s="1731"/>
      <c r="H366" s="1732"/>
      <c r="I366" s="1572"/>
      <c r="J366" s="1572"/>
      <c r="K366" s="1572"/>
      <c r="L366" s="1572"/>
      <c r="M366" s="1572"/>
      <c r="N366" s="1583"/>
      <c r="P366" s="4244"/>
      <c r="Q366" s="1633" t="s">
        <v>30</v>
      </c>
      <c r="R366" s="1633" t="s">
        <v>248</v>
      </c>
      <c r="S366" s="1633" t="s">
        <v>27</v>
      </c>
      <c r="T366" s="1586"/>
      <c r="U366" s="1586"/>
      <c r="V366" s="1593"/>
      <c r="W366" s="1594"/>
      <c r="X366" s="1575"/>
      <c r="Y366" s="1575"/>
      <c r="Z366" s="1575"/>
      <c r="AA366" s="1575"/>
      <c r="AB366" s="1575"/>
      <c r="AC366" s="1585"/>
      <c r="AE366" s="4422"/>
      <c r="AF366" s="4423"/>
      <c r="AG366" s="4423"/>
      <c r="AH366" s="4423"/>
      <c r="AI366" s="4423"/>
    </row>
    <row r="367" spans="1:35" ht="15.75">
      <c r="A367" s="4244"/>
      <c r="B367" s="1595">
        <v>150</v>
      </c>
      <c r="C367" s="1596" t="s">
        <v>686</v>
      </c>
      <c r="D367" s="1733" t="s">
        <v>672</v>
      </c>
      <c r="E367" s="1728"/>
      <c r="F367" s="1728"/>
      <c r="G367" s="1734">
        <f>(B367/B363)*G363</f>
        <v>750</v>
      </c>
      <c r="H367" s="1735" t="str">
        <f t="shared" ref="H367:H386" si="14">C367</f>
        <v>g</v>
      </c>
      <c r="I367" s="1572"/>
      <c r="J367" s="1572"/>
      <c r="K367" s="1572"/>
      <c r="L367" s="1572"/>
      <c r="M367" s="1572"/>
      <c r="N367" s="1583"/>
      <c r="P367" s="4244"/>
      <c r="Q367" s="1595">
        <v>150</v>
      </c>
      <c r="R367" s="1596" t="s">
        <v>686</v>
      </c>
      <c r="S367" s="1736" t="s">
        <v>672</v>
      </c>
      <c r="T367" s="1586"/>
      <c r="U367" s="1586"/>
      <c r="V367" s="1601">
        <f>(Q367/Q363)*V363</f>
        <v>750</v>
      </c>
      <c r="W367" s="1602" t="str">
        <f t="shared" ref="W367:W386" si="15">R367</f>
        <v>g</v>
      </c>
      <c r="X367" s="1575"/>
      <c r="Y367" s="1575"/>
      <c r="Z367" s="1575"/>
      <c r="AA367" s="1575"/>
      <c r="AB367" s="1575"/>
      <c r="AC367" s="1585"/>
      <c r="AE367" s="4422"/>
      <c r="AF367" s="4423"/>
      <c r="AG367" s="4423"/>
      <c r="AH367" s="4423"/>
      <c r="AI367" s="4423"/>
    </row>
    <row r="368" spans="1:35" ht="15.75">
      <c r="A368" s="4244"/>
      <c r="B368" s="1595">
        <v>80</v>
      </c>
      <c r="C368" s="1596" t="s">
        <v>686</v>
      </c>
      <c r="D368" s="1733" t="s">
        <v>672</v>
      </c>
      <c r="E368" s="1728"/>
      <c r="F368" s="1728"/>
      <c r="G368" s="1734">
        <f>(B368/B363)*G363</f>
        <v>400</v>
      </c>
      <c r="H368" s="1735" t="str">
        <f t="shared" si="14"/>
        <v>g</v>
      </c>
      <c r="I368" s="1572"/>
      <c r="J368" s="1572"/>
      <c r="K368" s="1572"/>
      <c r="L368" s="1572"/>
      <c r="M368" s="1572"/>
      <c r="N368" s="1583"/>
      <c r="P368" s="4244"/>
      <c r="Q368" s="1595">
        <v>80</v>
      </c>
      <c r="R368" s="1596" t="s">
        <v>686</v>
      </c>
      <c r="S368" s="1736" t="s">
        <v>672</v>
      </c>
      <c r="T368" s="1586"/>
      <c r="U368" s="1586"/>
      <c r="V368" s="1601">
        <f>(Q368/Q363)*V363</f>
        <v>400</v>
      </c>
      <c r="W368" s="1602" t="str">
        <f t="shared" si="15"/>
        <v>g</v>
      </c>
      <c r="X368" s="1575"/>
      <c r="Y368" s="1575"/>
      <c r="Z368" s="1575"/>
      <c r="AA368" s="1575"/>
      <c r="AB368" s="1575"/>
      <c r="AC368" s="1585"/>
      <c r="AE368" s="4422"/>
      <c r="AF368" s="4423"/>
      <c r="AG368" s="4423"/>
      <c r="AH368" s="4423"/>
      <c r="AI368" s="4423"/>
    </row>
    <row r="369" spans="1:35" ht="15.75">
      <c r="A369" s="4244"/>
      <c r="B369" s="1595">
        <v>1</v>
      </c>
      <c r="C369" s="1596" t="s">
        <v>263</v>
      </c>
      <c r="D369" s="1733" t="s">
        <v>672</v>
      </c>
      <c r="E369" s="1728"/>
      <c r="F369" s="1728"/>
      <c r="G369" s="1737">
        <f>(B369/B363)*G363</f>
        <v>5</v>
      </c>
      <c r="H369" s="1735" t="str">
        <f t="shared" si="14"/>
        <v>blanc</v>
      </c>
      <c r="I369" s="1572"/>
      <c r="J369" s="1572"/>
      <c r="K369" s="1572"/>
      <c r="L369" s="1572"/>
      <c r="M369" s="1572"/>
      <c r="N369" s="1583"/>
      <c r="P369" s="4244"/>
      <c r="Q369" s="1595">
        <v>1</v>
      </c>
      <c r="R369" s="1596" t="s">
        <v>263</v>
      </c>
      <c r="S369" s="1736" t="s">
        <v>672</v>
      </c>
      <c r="T369" s="1586"/>
      <c r="U369" s="1586"/>
      <c r="V369" s="1601">
        <f>(Q369/Q363)*V363</f>
        <v>5</v>
      </c>
      <c r="W369" s="1602" t="str">
        <f t="shared" si="15"/>
        <v>blanc</v>
      </c>
      <c r="X369" s="1575"/>
      <c r="Y369" s="1575"/>
      <c r="Z369" s="1575"/>
      <c r="AA369" s="1575"/>
      <c r="AB369" s="1575"/>
      <c r="AC369" s="1585"/>
      <c r="AE369" s="4422"/>
      <c r="AF369" s="4423"/>
      <c r="AG369" s="4423"/>
      <c r="AH369" s="4423"/>
      <c r="AI369" s="4423"/>
    </row>
    <row r="370" spans="1:35" ht="18.75">
      <c r="A370" s="4244"/>
      <c r="B370" s="1595">
        <v>2</v>
      </c>
      <c r="C370" s="1596" t="s">
        <v>270</v>
      </c>
      <c r="D370" s="1733" t="s">
        <v>672</v>
      </c>
      <c r="E370" s="1728"/>
      <c r="F370" s="1728"/>
      <c r="G370" s="1738">
        <f>(B370/B363)*G363</f>
        <v>10</v>
      </c>
      <c r="H370" s="1735" t="str">
        <f t="shared" si="14"/>
        <v>pincées</v>
      </c>
      <c r="I370" s="1572"/>
      <c r="J370" s="1572"/>
      <c r="K370" s="1572"/>
      <c r="L370" s="1572"/>
      <c r="M370" s="1572"/>
      <c r="N370" s="1583"/>
      <c r="P370" s="4244"/>
      <c r="Q370" s="1595">
        <v>2</v>
      </c>
      <c r="R370" s="1596" t="s">
        <v>270</v>
      </c>
      <c r="S370" s="1736" t="s">
        <v>672</v>
      </c>
      <c r="T370" s="1586"/>
      <c r="U370" s="1586"/>
      <c r="V370" s="1601">
        <f>(Q370/Q363)*V363</f>
        <v>10</v>
      </c>
      <c r="W370" s="1602" t="str">
        <f t="shared" si="15"/>
        <v>pincées</v>
      </c>
      <c r="X370" s="1575"/>
      <c r="Y370" s="1575"/>
      <c r="Z370" s="1575"/>
      <c r="AA370" s="1575"/>
      <c r="AB370" s="1575"/>
      <c r="AC370" s="1585"/>
      <c r="AE370" s="1605" t="s">
        <v>1254</v>
      </c>
    </row>
    <row r="371" spans="1:35" ht="15.75">
      <c r="A371" s="4244"/>
      <c r="B371" s="1595"/>
      <c r="C371" s="1596"/>
      <c r="D371" s="1733"/>
      <c r="E371" s="1728"/>
      <c r="F371" s="1728"/>
      <c r="G371" s="1738">
        <f>(B371/B363)*G363</f>
        <v>0</v>
      </c>
      <c r="H371" s="1735">
        <f t="shared" si="14"/>
        <v>0</v>
      </c>
      <c r="I371" s="1572"/>
      <c r="J371" s="1572"/>
      <c r="K371" s="1572"/>
      <c r="L371" s="1572"/>
      <c r="M371" s="1572"/>
      <c r="N371" s="1583"/>
      <c r="P371" s="4244"/>
      <c r="Q371" s="1595"/>
      <c r="R371" s="1596"/>
      <c r="S371" s="1736"/>
      <c r="T371" s="1586"/>
      <c r="U371" s="1586"/>
      <c r="V371" s="1607">
        <f>(Q371/Q363)*V363</f>
        <v>0</v>
      </c>
      <c r="W371" s="1602">
        <f t="shared" si="15"/>
        <v>0</v>
      </c>
      <c r="X371" s="1575"/>
      <c r="Y371" s="1575"/>
      <c r="Z371" s="1575"/>
      <c r="AA371" s="1575"/>
      <c r="AB371" s="1575"/>
      <c r="AC371" s="1585"/>
      <c r="AE371" s="1606" t="s">
        <v>1254</v>
      </c>
    </row>
    <row r="372" spans="1:35" ht="15.75">
      <c r="A372" s="4244"/>
      <c r="B372" s="1595"/>
      <c r="C372" s="1596"/>
      <c r="D372" s="1733"/>
      <c r="E372" s="1728"/>
      <c r="F372" s="1728"/>
      <c r="G372" s="1738">
        <f>(B372/B363)*G363</f>
        <v>0</v>
      </c>
      <c r="H372" s="1735">
        <f t="shared" si="14"/>
        <v>0</v>
      </c>
      <c r="I372" s="1572"/>
      <c r="J372" s="1572"/>
      <c r="K372" s="1572"/>
      <c r="L372" s="1572"/>
      <c r="M372" s="1572"/>
      <c r="N372" s="1583"/>
      <c r="P372" s="4244"/>
      <c r="Q372" s="1595"/>
      <c r="R372" s="1596"/>
      <c r="S372" s="1736"/>
      <c r="T372" s="1586"/>
      <c r="U372" s="1586"/>
      <c r="V372" s="1607">
        <f>(Q372/Q363)*V363</f>
        <v>0</v>
      </c>
      <c r="W372" s="1602">
        <f t="shared" si="15"/>
        <v>0</v>
      </c>
      <c r="X372" s="1575"/>
      <c r="Y372" s="1575"/>
      <c r="Z372" s="1575"/>
      <c r="AA372" s="1575"/>
      <c r="AB372" s="1575"/>
      <c r="AC372" s="1585"/>
      <c r="AE372" s="1606" t="s">
        <v>1254</v>
      </c>
    </row>
    <row r="373" spans="1:35" ht="15.75">
      <c r="A373" s="4244"/>
      <c r="B373" s="1595"/>
      <c r="C373" s="1596"/>
      <c r="D373" s="1733"/>
      <c r="E373" s="1728"/>
      <c r="F373" s="1728"/>
      <c r="G373" s="1738">
        <f>(B373/B363)*G363</f>
        <v>0</v>
      </c>
      <c r="H373" s="1735">
        <f t="shared" si="14"/>
        <v>0</v>
      </c>
      <c r="I373" s="1572"/>
      <c r="J373" s="1572"/>
      <c r="K373" s="1572"/>
      <c r="L373" s="1572"/>
      <c r="M373" s="1572"/>
      <c r="N373" s="1583"/>
      <c r="P373" s="4244"/>
      <c r="Q373" s="1595"/>
      <c r="R373" s="1596"/>
      <c r="S373" s="1736"/>
      <c r="T373" s="1586"/>
      <c r="U373" s="1586"/>
      <c r="V373" s="1607">
        <f>(Q373/Q363)*V363</f>
        <v>0</v>
      </c>
      <c r="W373" s="1602">
        <f t="shared" si="15"/>
        <v>0</v>
      </c>
      <c r="X373" s="1575"/>
      <c r="Y373" s="1575"/>
      <c r="Z373" s="1575"/>
      <c r="AA373" s="1575"/>
      <c r="AB373" s="1575"/>
      <c r="AC373" s="1585"/>
      <c r="AE373" s="1606" t="s">
        <v>1254</v>
      </c>
    </row>
    <row r="374" spans="1:35" ht="15.75">
      <c r="A374" s="4244"/>
      <c r="B374" s="1595"/>
      <c r="C374" s="1596"/>
      <c r="D374" s="1733"/>
      <c r="E374" s="1728"/>
      <c r="F374" s="1728"/>
      <c r="G374" s="1738">
        <f>(B374/B363)*G363</f>
        <v>0</v>
      </c>
      <c r="H374" s="1735">
        <f t="shared" si="14"/>
        <v>0</v>
      </c>
      <c r="I374" s="1572"/>
      <c r="J374" s="1572"/>
      <c r="K374" s="1572"/>
      <c r="L374" s="1572"/>
      <c r="M374" s="1572"/>
      <c r="N374" s="1583"/>
      <c r="P374" s="4244"/>
      <c r="Q374" s="1595"/>
      <c r="R374" s="1596"/>
      <c r="S374" s="1736"/>
      <c r="T374" s="1586"/>
      <c r="U374" s="1586"/>
      <c r="V374" s="1607">
        <f>(Q374/Q363)*V363</f>
        <v>0</v>
      </c>
      <c r="W374" s="1602">
        <f t="shared" si="15"/>
        <v>0</v>
      </c>
      <c r="X374" s="1575"/>
      <c r="Y374" s="1575"/>
      <c r="Z374" s="1575"/>
      <c r="AA374" s="1575"/>
      <c r="AB374" s="1575"/>
      <c r="AC374" s="1585"/>
      <c r="AE374" s="1606" t="s">
        <v>1254</v>
      </c>
    </row>
    <row r="375" spans="1:35" ht="15.75">
      <c r="A375" s="4244"/>
      <c r="B375" s="1595"/>
      <c r="C375" s="1596"/>
      <c r="D375" s="1733"/>
      <c r="E375" s="1728"/>
      <c r="F375" s="1728"/>
      <c r="G375" s="1738">
        <f>(B375/B363)*G363</f>
        <v>0</v>
      </c>
      <c r="H375" s="1735">
        <f t="shared" si="14"/>
        <v>0</v>
      </c>
      <c r="I375" s="1572"/>
      <c r="J375" s="1572"/>
      <c r="K375" s="1572"/>
      <c r="L375" s="1572"/>
      <c r="M375" s="1572"/>
      <c r="N375" s="1583"/>
      <c r="P375" s="4244"/>
      <c r="Q375" s="1595"/>
      <c r="R375" s="1596"/>
      <c r="S375" s="1736"/>
      <c r="T375" s="1586"/>
      <c r="U375" s="1586"/>
      <c r="V375" s="1607">
        <f>(Q375/Q363)*V363</f>
        <v>0</v>
      </c>
      <c r="W375" s="1602">
        <f t="shared" si="15"/>
        <v>0</v>
      </c>
      <c r="X375" s="1575"/>
      <c r="Y375" s="1575"/>
      <c r="Z375" s="1575"/>
      <c r="AA375" s="1575"/>
      <c r="AB375" s="1575"/>
      <c r="AC375" s="1585"/>
      <c r="AE375" s="1606" t="s">
        <v>1254</v>
      </c>
    </row>
    <row r="376" spans="1:35" ht="15.75">
      <c r="A376" s="4244"/>
      <c r="B376" s="1595"/>
      <c r="C376" s="1596"/>
      <c r="D376" s="1733"/>
      <c r="E376" s="1728"/>
      <c r="F376" s="1728"/>
      <c r="G376" s="1738">
        <f>(B376/B363)*G363</f>
        <v>0</v>
      </c>
      <c r="H376" s="1735">
        <f t="shared" si="14"/>
        <v>0</v>
      </c>
      <c r="I376" s="1572"/>
      <c r="J376" s="1572"/>
      <c r="K376" s="1572"/>
      <c r="L376" s="1572"/>
      <c r="M376" s="1572"/>
      <c r="N376" s="1583"/>
      <c r="P376" s="4244"/>
      <c r="Q376" s="1595"/>
      <c r="R376" s="1596"/>
      <c r="S376" s="1736"/>
      <c r="T376" s="1586"/>
      <c r="U376" s="1586"/>
      <c r="V376" s="1607">
        <f>(Q376/Q363)*V363</f>
        <v>0</v>
      </c>
      <c r="W376" s="1602">
        <f t="shared" si="15"/>
        <v>0</v>
      </c>
      <c r="X376" s="1575"/>
      <c r="Y376" s="1575"/>
      <c r="Z376" s="1575"/>
      <c r="AA376" s="1575"/>
      <c r="AB376" s="1575"/>
      <c r="AC376" s="1585"/>
      <c r="AE376" s="1606" t="s">
        <v>1254</v>
      </c>
    </row>
    <row r="377" spans="1:35" ht="15.75">
      <c r="A377" s="4244"/>
      <c r="B377" s="1595"/>
      <c r="C377" s="1596"/>
      <c r="D377" s="1733"/>
      <c r="E377" s="1728"/>
      <c r="F377" s="1728"/>
      <c r="G377" s="1738">
        <f>(B377/B363)*G363</f>
        <v>0</v>
      </c>
      <c r="H377" s="1735">
        <f t="shared" si="14"/>
        <v>0</v>
      </c>
      <c r="I377" s="1572"/>
      <c r="J377" s="1572"/>
      <c r="K377" s="1572"/>
      <c r="L377" s="1572"/>
      <c r="M377" s="1572"/>
      <c r="N377" s="1583"/>
      <c r="P377" s="4244"/>
      <c r="Q377" s="1595"/>
      <c r="R377" s="1596"/>
      <c r="S377" s="1736"/>
      <c r="T377" s="1586"/>
      <c r="U377" s="1586"/>
      <c r="V377" s="1607">
        <f>(Q377/Q363)*V363</f>
        <v>0</v>
      </c>
      <c r="W377" s="1602">
        <f t="shared" si="15"/>
        <v>0</v>
      </c>
      <c r="X377" s="1575"/>
      <c r="Y377" s="1575"/>
      <c r="Z377" s="1575"/>
      <c r="AA377" s="1575"/>
      <c r="AB377" s="1575"/>
      <c r="AC377" s="1585"/>
      <c r="AE377" s="1606" t="s">
        <v>1254</v>
      </c>
    </row>
    <row r="378" spans="1:35" ht="15.75">
      <c r="A378" s="4244"/>
      <c r="B378" s="1595"/>
      <c r="C378" s="1596"/>
      <c r="D378" s="1733"/>
      <c r="E378" s="1728"/>
      <c r="F378" s="1728"/>
      <c r="G378" s="1738">
        <f>(B378/B363)*G363</f>
        <v>0</v>
      </c>
      <c r="H378" s="1735">
        <f t="shared" si="14"/>
        <v>0</v>
      </c>
      <c r="I378" s="1572"/>
      <c r="J378" s="1572"/>
      <c r="K378" s="1572"/>
      <c r="L378" s="1572"/>
      <c r="M378" s="1572"/>
      <c r="N378" s="1583"/>
      <c r="P378" s="4244"/>
      <c r="Q378" s="1595"/>
      <c r="R378" s="1596"/>
      <c r="S378" s="1736"/>
      <c r="T378" s="1586"/>
      <c r="U378" s="1586"/>
      <c r="V378" s="1607">
        <f>(Q378/Q363)*V363</f>
        <v>0</v>
      </c>
      <c r="W378" s="1602">
        <f t="shared" si="15"/>
        <v>0</v>
      </c>
      <c r="X378" s="1575"/>
      <c r="Y378" s="1575"/>
      <c r="Z378" s="1575"/>
      <c r="AA378" s="1575"/>
      <c r="AB378" s="1575"/>
      <c r="AC378" s="1585"/>
      <c r="AE378" s="1606" t="s">
        <v>1254</v>
      </c>
    </row>
    <row r="379" spans="1:35" ht="15.75">
      <c r="A379" s="4244"/>
      <c r="B379" s="1595"/>
      <c r="C379" s="1596"/>
      <c r="D379" s="1733"/>
      <c r="E379" s="1728"/>
      <c r="F379" s="1728"/>
      <c r="G379" s="1738">
        <f>(B379/B363)*G363</f>
        <v>0</v>
      </c>
      <c r="H379" s="1735">
        <f t="shared" si="14"/>
        <v>0</v>
      </c>
      <c r="I379" s="1572"/>
      <c r="J379" s="1572"/>
      <c r="K379" s="1572"/>
      <c r="L379" s="1572"/>
      <c r="M379" s="1572"/>
      <c r="N379" s="1583"/>
      <c r="P379" s="4244"/>
      <c r="Q379" s="1595"/>
      <c r="R379" s="1596"/>
      <c r="S379" s="1736"/>
      <c r="T379" s="1586"/>
      <c r="U379" s="1586"/>
      <c r="V379" s="1607">
        <f>(Q379/Q363)*V363</f>
        <v>0</v>
      </c>
      <c r="W379" s="1602">
        <f t="shared" si="15"/>
        <v>0</v>
      </c>
      <c r="X379" s="1575"/>
      <c r="Y379" s="1575"/>
      <c r="Z379" s="1575"/>
      <c r="AA379" s="1575"/>
      <c r="AB379" s="1575"/>
      <c r="AC379" s="1585"/>
      <c r="AE379" s="1606" t="s">
        <v>1254</v>
      </c>
    </row>
    <row r="380" spans="1:35" ht="15.75">
      <c r="A380" s="4244"/>
      <c r="B380" s="1595"/>
      <c r="C380" s="1596"/>
      <c r="D380" s="1733"/>
      <c r="E380" s="1728"/>
      <c r="F380" s="1728"/>
      <c r="G380" s="1738">
        <f>(B380/B363)*G363</f>
        <v>0</v>
      </c>
      <c r="H380" s="1735">
        <f t="shared" si="14"/>
        <v>0</v>
      </c>
      <c r="I380" s="1572"/>
      <c r="J380" s="1572"/>
      <c r="K380" s="1572"/>
      <c r="L380" s="1572"/>
      <c r="M380" s="1572"/>
      <c r="N380" s="1583"/>
      <c r="P380" s="4244"/>
      <c r="Q380" s="1595"/>
      <c r="R380" s="1596"/>
      <c r="S380" s="1736"/>
      <c r="T380" s="1586"/>
      <c r="U380" s="1586"/>
      <c r="V380" s="1607">
        <f>(Q380/Q363)*V363</f>
        <v>0</v>
      </c>
      <c r="W380" s="1602">
        <f t="shared" si="15"/>
        <v>0</v>
      </c>
      <c r="X380" s="1575"/>
      <c r="Y380" s="1575"/>
      <c r="Z380" s="1575"/>
      <c r="AA380" s="1575"/>
      <c r="AB380" s="1575"/>
      <c r="AC380" s="1585"/>
      <c r="AE380" s="1606" t="s">
        <v>1254</v>
      </c>
    </row>
    <row r="381" spans="1:35" ht="15.75">
      <c r="A381" s="4244"/>
      <c r="B381" s="1595"/>
      <c r="C381" s="1596"/>
      <c r="D381" s="1733"/>
      <c r="E381" s="1728"/>
      <c r="F381" s="1728"/>
      <c r="G381" s="1738">
        <f>(B381/B363)*G363</f>
        <v>0</v>
      </c>
      <c r="H381" s="1735">
        <f t="shared" si="14"/>
        <v>0</v>
      </c>
      <c r="I381" s="1572"/>
      <c r="J381" s="1572"/>
      <c r="K381" s="1572"/>
      <c r="L381" s="1572"/>
      <c r="M381" s="1572"/>
      <c r="N381" s="1583"/>
      <c r="P381" s="4244"/>
      <c r="Q381" s="1595"/>
      <c r="R381" s="1596"/>
      <c r="S381" s="1736"/>
      <c r="T381" s="1586"/>
      <c r="U381" s="1586"/>
      <c r="V381" s="1607">
        <f>(Q381/Q363)*V363</f>
        <v>0</v>
      </c>
      <c r="W381" s="1602">
        <f t="shared" si="15"/>
        <v>0</v>
      </c>
      <c r="X381" s="1575"/>
      <c r="Y381" s="1575"/>
      <c r="Z381" s="1575"/>
      <c r="AA381" s="1575"/>
      <c r="AB381" s="1575"/>
      <c r="AC381" s="1585"/>
      <c r="AE381" s="1606" t="s">
        <v>1254</v>
      </c>
    </row>
    <row r="382" spans="1:35" ht="15.75">
      <c r="A382" s="4244"/>
      <c r="B382" s="1595"/>
      <c r="C382" s="1596"/>
      <c r="D382" s="1733"/>
      <c r="E382" s="1728"/>
      <c r="F382" s="1728"/>
      <c r="G382" s="1738">
        <f>(B382/B363)*G363</f>
        <v>0</v>
      </c>
      <c r="H382" s="1735">
        <f t="shared" si="14"/>
        <v>0</v>
      </c>
      <c r="I382" s="1572"/>
      <c r="J382" s="1572"/>
      <c r="K382" s="1572"/>
      <c r="L382" s="1572"/>
      <c r="M382" s="1572"/>
      <c r="N382" s="1583"/>
      <c r="P382" s="4244"/>
      <c r="Q382" s="1595"/>
      <c r="R382" s="1596"/>
      <c r="S382" s="1736"/>
      <c r="T382" s="1586"/>
      <c r="U382" s="1586"/>
      <c r="V382" s="1607">
        <f>(Q382/Q363)*V363</f>
        <v>0</v>
      </c>
      <c r="W382" s="1602">
        <f t="shared" si="15"/>
        <v>0</v>
      </c>
      <c r="X382" s="1575"/>
      <c r="Y382" s="1575"/>
      <c r="Z382" s="1575"/>
      <c r="AA382" s="1575"/>
      <c r="AB382" s="1575"/>
      <c r="AC382" s="1585"/>
      <c r="AE382" s="1606" t="s">
        <v>1254</v>
      </c>
    </row>
    <row r="383" spans="1:35" ht="15.75">
      <c r="A383" s="4244"/>
      <c r="B383" s="1595"/>
      <c r="C383" s="1596"/>
      <c r="D383" s="1733"/>
      <c r="E383" s="1728"/>
      <c r="F383" s="1728"/>
      <c r="G383" s="1738">
        <f>(B383/B363)*G363</f>
        <v>0</v>
      </c>
      <c r="H383" s="1735">
        <f t="shared" si="14"/>
        <v>0</v>
      </c>
      <c r="I383" s="1572"/>
      <c r="J383" s="1572"/>
      <c r="K383" s="1572"/>
      <c r="L383" s="1572"/>
      <c r="M383" s="1572"/>
      <c r="N383" s="1583"/>
      <c r="P383" s="4244"/>
      <c r="Q383" s="1595"/>
      <c r="R383" s="1596"/>
      <c r="S383" s="1736"/>
      <c r="T383" s="1586"/>
      <c r="U383" s="1586"/>
      <c r="V383" s="1607">
        <f>(Q383/Q363)*V363</f>
        <v>0</v>
      </c>
      <c r="W383" s="1602">
        <f t="shared" si="15"/>
        <v>0</v>
      </c>
      <c r="X383" s="1575"/>
      <c r="Y383" s="1575"/>
      <c r="Z383" s="1575"/>
      <c r="AA383" s="1575"/>
      <c r="AB383" s="1575"/>
      <c r="AC383" s="1585"/>
      <c r="AE383" s="1606" t="s">
        <v>1254</v>
      </c>
    </row>
    <row r="384" spans="1:35" ht="15.75">
      <c r="A384" s="4244"/>
      <c r="B384" s="1595"/>
      <c r="C384" s="1596"/>
      <c r="D384" s="1733"/>
      <c r="E384" s="1728"/>
      <c r="F384" s="1728"/>
      <c r="G384" s="1738">
        <f>(B384/B363)*G363</f>
        <v>0</v>
      </c>
      <c r="H384" s="1735">
        <f t="shared" si="14"/>
        <v>0</v>
      </c>
      <c r="I384" s="1572"/>
      <c r="J384" s="1572"/>
      <c r="K384" s="1572"/>
      <c r="L384" s="1572"/>
      <c r="M384" s="1572"/>
      <c r="N384" s="1583"/>
      <c r="P384" s="4244"/>
      <c r="Q384" s="1595"/>
      <c r="R384" s="1596"/>
      <c r="S384" s="1736"/>
      <c r="T384" s="1586"/>
      <c r="U384" s="1586"/>
      <c r="V384" s="1607">
        <f>(Q384/Q363)*V363</f>
        <v>0</v>
      </c>
      <c r="W384" s="1602">
        <f t="shared" si="15"/>
        <v>0</v>
      </c>
      <c r="X384" s="1575"/>
      <c r="Y384" s="1575"/>
      <c r="Z384" s="1575"/>
      <c r="AA384" s="1575"/>
      <c r="AB384" s="1575"/>
      <c r="AC384" s="1585"/>
      <c r="AE384" s="1606" t="s">
        <v>1254</v>
      </c>
    </row>
    <row r="385" spans="1:35" ht="15.75">
      <c r="A385" s="4244"/>
      <c r="B385" s="1595"/>
      <c r="C385" s="1596"/>
      <c r="D385" s="1733"/>
      <c r="E385" s="1728"/>
      <c r="F385" s="1728"/>
      <c r="G385" s="1738">
        <f>(B385/B363)*G363</f>
        <v>0</v>
      </c>
      <c r="H385" s="1735">
        <f t="shared" si="14"/>
        <v>0</v>
      </c>
      <c r="I385" s="1572"/>
      <c r="J385" s="1572"/>
      <c r="K385" s="1572"/>
      <c r="L385" s="1572"/>
      <c r="M385" s="1572"/>
      <c r="N385" s="1583"/>
      <c r="P385" s="4244"/>
      <c r="Q385" s="1595"/>
      <c r="R385" s="1596"/>
      <c r="S385" s="1736"/>
      <c r="T385" s="1586"/>
      <c r="U385" s="1586"/>
      <c r="V385" s="1607">
        <f>(Q385/Q363)*V363</f>
        <v>0</v>
      </c>
      <c r="W385" s="1602">
        <f t="shared" si="15"/>
        <v>0</v>
      </c>
      <c r="X385" s="1575"/>
      <c r="Y385" s="1575"/>
      <c r="Z385" s="1575"/>
      <c r="AA385" s="1575"/>
      <c r="AB385" s="1575"/>
      <c r="AC385" s="1585"/>
      <c r="AE385" s="1606" t="s">
        <v>1254</v>
      </c>
    </row>
    <row r="386" spans="1:35" ht="15.75">
      <c r="A386" s="4244"/>
      <c r="B386" s="1595"/>
      <c r="C386" s="1596"/>
      <c r="D386" s="1733"/>
      <c r="E386" s="1728"/>
      <c r="F386" s="1728"/>
      <c r="G386" s="1738">
        <f>(B386/B363)*G363</f>
        <v>0</v>
      </c>
      <c r="H386" s="1735">
        <f t="shared" si="14"/>
        <v>0</v>
      </c>
      <c r="I386" s="1572"/>
      <c r="J386" s="1572"/>
      <c r="K386" s="1572"/>
      <c r="L386" s="1572"/>
      <c r="M386" s="1572"/>
      <c r="N386" s="1583"/>
      <c r="P386" s="4244"/>
      <c r="Q386" s="1595"/>
      <c r="R386" s="1596"/>
      <c r="S386" s="1736"/>
      <c r="T386" s="1586"/>
      <c r="U386" s="1586"/>
      <c r="V386" s="1607">
        <f>(Q386/Q363)*V363</f>
        <v>0</v>
      </c>
      <c r="W386" s="1602">
        <f t="shared" si="15"/>
        <v>0</v>
      </c>
      <c r="X386" s="1575"/>
      <c r="Y386" s="1575"/>
      <c r="Z386" s="1575"/>
      <c r="AA386" s="1575"/>
      <c r="AB386" s="1575"/>
      <c r="AC386" s="1585"/>
      <c r="AE386" s="1606" t="s">
        <v>1254</v>
      </c>
    </row>
    <row r="387" spans="1:35" ht="15.75">
      <c r="A387" s="4244"/>
      <c r="B387" s="4255" t="s">
        <v>1565</v>
      </c>
      <c r="C387" s="4255"/>
      <c r="D387" s="4255"/>
      <c r="E387" s="4255"/>
      <c r="F387" s="4255"/>
      <c r="G387" s="4255"/>
      <c r="H387" s="4255"/>
      <c r="I387" s="4255"/>
      <c r="J387" s="4255"/>
      <c r="K387" s="4255"/>
      <c r="L387" s="4255"/>
      <c r="M387" s="4255"/>
      <c r="N387" s="4256"/>
      <c r="P387" s="4244"/>
      <c r="Q387" s="4255" t="s">
        <v>1565</v>
      </c>
      <c r="R387" s="4255"/>
      <c r="S387" s="4255"/>
      <c r="T387" s="4255"/>
      <c r="U387" s="4255"/>
      <c r="V387" s="4255"/>
      <c r="W387" s="4255"/>
      <c r="X387" s="4255"/>
      <c r="Y387" s="4255"/>
      <c r="Z387" s="4255"/>
      <c r="AA387" s="4255"/>
      <c r="AB387" s="4255"/>
      <c r="AC387" s="4256"/>
      <c r="AE387" s="4424" t="s">
        <v>245</v>
      </c>
      <c r="AF387" s="4425" t="s">
        <v>744</v>
      </c>
      <c r="AG387" s="4425"/>
      <c r="AH387" s="4425"/>
      <c r="AI387" s="4425"/>
    </row>
    <row r="388" spans="1:35" ht="18.75">
      <c r="A388" s="4244"/>
      <c r="B388" s="1739" t="s">
        <v>15</v>
      </c>
      <c r="C388" s="1609" t="s">
        <v>272</v>
      </c>
      <c r="D388" s="4102"/>
      <c r="E388" s="4103"/>
      <c r="F388" s="4103"/>
      <c r="G388" s="4103"/>
      <c r="H388" s="4103"/>
      <c r="I388" s="4103"/>
      <c r="J388" s="4103"/>
      <c r="K388" s="4103"/>
      <c r="L388" s="4103"/>
      <c r="M388" s="4103"/>
      <c r="N388" s="4104"/>
      <c r="P388" s="4244"/>
      <c r="Q388" s="1610" t="s">
        <v>15</v>
      </c>
      <c r="R388" s="1609" t="s">
        <v>272</v>
      </c>
      <c r="S388" s="4102"/>
      <c r="T388" s="4103"/>
      <c r="U388" s="4103"/>
      <c r="V388" s="4103"/>
      <c r="W388" s="4103"/>
      <c r="X388" s="4103"/>
      <c r="Y388" s="4103"/>
      <c r="Z388" s="4103"/>
      <c r="AA388" s="4103"/>
      <c r="AB388" s="4103"/>
      <c r="AC388" s="4104"/>
      <c r="AE388" s="4424"/>
      <c r="AF388" s="4425"/>
      <c r="AG388" s="4425"/>
      <c r="AH388" s="4425"/>
      <c r="AI388" s="4425"/>
    </row>
    <row r="389" spans="1:35" ht="15" customHeight="1">
      <c r="A389" s="4244"/>
      <c r="B389" s="4252" t="s">
        <v>503</v>
      </c>
      <c r="C389" s="4252"/>
      <c r="D389" s="4252"/>
      <c r="E389" s="4252"/>
      <c r="F389" s="4252"/>
      <c r="G389" s="4252"/>
      <c r="H389" s="4252"/>
      <c r="I389" s="4252"/>
      <c r="J389" s="4252"/>
      <c r="K389" s="4252"/>
      <c r="L389" s="4252"/>
      <c r="M389" s="4252"/>
      <c r="N389" s="4253"/>
      <c r="P389" s="4244"/>
      <c r="Q389" s="4252" t="s">
        <v>503</v>
      </c>
      <c r="R389" s="4252"/>
      <c r="S389" s="4252"/>
      <c r="T389" s="4252"/>
      <c r="U389" s="4252"/>
      <c r="V389" s="4252"/>
      <c r="W389" s="4252"/>
      <c r="X389" s="4252"/>
      <c r="Y389" s="4252"/>
      <c r="Z389" s="4252"/>
      <c r="AA389" s="4252"/>
      <c r="AB389" s="4252"/>
      <c r="AC389" s="4253"/>
      <c r="AE389" s="4424"/>
      <c r="AF389" s="4425"/>
      <c r="AG389" s="4425"/>
      <c r="AH389" s="4425"/>
      <c r="AI389" s="4425"/>
    </row>
    <row r="390" spans="1:35" ht="15" customHeight="1">
      <c r="A390" s="4244"/>
      <c r="B390" s="4252"/>
      <c r="C390" s="4252"/>
      <c r="D390" s="4252"/>
      <c r="E390" s="4252"/>
      <c r="F390" s="4252"/>
      <c r="G390" s="4252"/>
      <c r="H390" s="4252"/>
      <c r="I390" s="4252"/>
      <c r="J390" s="4252"/>
      <c r="K390" s="4252"/>
      <c r="L390" s="4252"/>
      <c r="M390" s="4252"/>
      <c r="N390" s="4253"/>
      <c r="P390" s="4244"/>
      <c r="Q390" s="4252"/>
      <c r="R390" s="4252"/>
      <c r="S390" s="4252"/>
      <c r="T390" s="4252"/>
      <c r="U390" s="4252"/>
      <c r="V390" s="4252"/>
      <c r="W390" s="4252"/>
      <c r="X390" s="4252"/>
      <c r="Y390" s="4252"/>
      <c r="Z390" s="4252"/>
      <c r="AA390" s="4252"/>
      <c r="AB390" s="4252"/>
      <c r="AC390" s="4253"/>
      <c r="AE390" s="1606" t="s">
        <v>1254</v>
      </c>
    </row>
    <row r="391" spans="1:35" ht="18.75">
      <c r="A391" s="4244"/>
      <c r="B391" s="4125" t="s">
        <v>735</v>
      </c>
      <c r="C391" s="4125"/>
      <c r="D391" s="4125"/>
      <c r="E391" s="4125"/>
      <c r="F391" s="4125"/>
      <c r="G391" s="4125"/>
      <c r="H391" s="4125"/>
      <c r="I391" s="4125"/>
      <c r="J391" s="4125"/>
      <c r="K391" s="4125"/>
      <c r="L391" s="4125"/>
      <c r="M391" s="4125"/>
      <c r="N391" s="4126"/>
      <c r="P391" s="4244"/>
      <c r="Q391" s="4127" t="s">
        <v>735</v>
      </c>
      <c r="R391" s="4127"/>
      <c r="S391" s="4127"/>
      <c r="T391" s="4127"/>
      <c r="U391" s="4127"/>
      <c r="V391" s="4127"/>
      <c r="W391" s="4127"/>
      <c r="X391" s="4127"/>
      <c r="Y391" s="4127"/>
      <c r="Z391" s="4127"/>
      <c r="AA391" s="4127"/>
      <c r="AB391" s="4127"/>
      <c r="AC391" s="4128"/>
      <c r="AE391" s="1606" t="s">
        <v>1254</v>
      </c>
    </row>
    <row r="392" spans="1:35" ht="15.75">
      <c r="A392" s="4244"/>
      <c r="B392" s="77"/>
      <c r="C392" s="77"/>
      <c r="D392" s="1734">
        <v>10</v>
      </c>
      <c r="E392" s="1611"/>
      <c r="F392" s="1738">
        <v>2.5</v>
      </c>
      <c r="G392" s="1612"/>
      <c r="H392" s="1737">
        <v>0.25</v>
      </c>
      <c r="I392" s="1613"/>
      <c r="J392" s="1613"/>
      <c r="K392" s="1613"/>
      <c r="L392" s="1613"/>
      <c r="M392" s="1613"/>
      <c r="N392" s="1614"/>
      <c r="P392" s="4244"/>
      <c r="Q392" s="77"/>
      <c r="R392" s="77"/>
      <c r="S392" s="1601">
        <v>10</v>
      </c>
      <c r="T392" s="1611"/>
      <c r="U392" s="1607">
        <v>2.5</v>
      </c>
      <c r="V392" s="1612"/>
      <c r="W392" s="1615">
        <v>0.25</v>
      </c>
      <c r="X392" s="1613"/>
      <c r="Y392" s="1613"/>
      <c r="Z392" s="1613"/>
      <c r="AA392" s="1613"/>
      <c r="AB392" s="1613"/>
      <c r="AC392" s="1614"/>
      <c r="AE392" s="1606" t="s">
        <v>1254</v>
      </c>
    </row>
    <row r="393" spans="1:35" ht="15.75">
      <c r="A393" s="4244"/>
      <c r="B393" s="77"/>
      <c r="C393" s="77"/>
      <c r="D393" s="1595">
        <v>150</v>
      </c>
      <c r="E393" s="1613"/>
      <c r="F393" s="1616">
        <v>2.5</v>
      </c>
      <c r="G393" s="1613"/>
      <c r="H393" s="1617">
        <v>0.25</v>
      </c>
      <c r="I393" s="1613"/>
      <c r="J393" s="1613"/>
      <c r="K393" s="1613"/>
      <c r="L393" s="1613"/>
      <c r="M393" s="1613"/>
      <c r="N393" s="1614"/>
      <c r="P393" s="4244"/>
      <c r="Q393" s="77"/>
      <c r="R393" s="77"/>
      <c r="S393" s="1595">
        <v>150</v>
      </c>
      <c r="T393" s="1613"/>
      <c r="U393" s="1616">
        <v>2.5</v>
      </c>
      <c r="V393" s="1613"/>
      <c r="W393" s="1617">
        <v>0.25</v>
      </c>
      <c r="X393" s="1613"/>
      <c r="Y393" s="1613"/>
      <c r="Z393" s="1613"/>
      <c r="AA393" s="1613"/>
      <c r="AB393" s="1613"/>
      <c r="AC393" s="1614"/>
      <c r="AE393" s="1606" t="s">
        <v>1254</v>
      </c>
    </row>
    <row r="394" spans="1:35" ht="15" customHeight="1">
      <c r="A394" s="4244"/>
      <c r="B394" s="4259" t="s">
        <v>27</v>
      </c>
      <c r="C394" s="4260" t="s">
        <v>242</v>
      </c>
      <c r="D394" s="4260"/>
      <c r="E394" s="4260"/>
      <c r="F394" s="4260"/>
      <c r="G394" s="4260"/>
      <c r="H394" s="4260"/>
      <c r="I394" s="4261" t="s">
        <v>12</v>
      </c>
      <c r="J394" s="4260" t="s">
        <v>14</v>
      </c>
      <c r="K394" s="4260"/>
      <c r="L394" s="4260"/>
      <c r="M394" s="4260"/>
      <c r="N394" s="4260"/>
      <c r="P394" s="4244"/>
      <c r="Q394" s="4121" t="s">
        <v>27</v>
      </c>
      <c r="R394" s="4116" t="s">
        <v>242</v>
      </c>
      <c r="S394" s="4116"/>
      <c r="T394" s="4116"/>
      <c r="U394" s="4116"/>
      <c r="V394" s="4116"/>
      <c r="W394" s="4116"/>
      <c r="X394" s="4115" t="s">
        <v>12</v>
      </c>
      <c r="Y394" s="4116" t="s">
        <v>14</v>
      </c>
      <c r="Z394" s="4116"/>
      <c r="AA394" s="4116"/>
      <c r="AB394" s="4116"/>
      <c r="AC394" s="4117"/>
      <c r="AE394" s="1606" t="s">
        <v>1254</v>
      </c>
    </row>
    <row r="395" spans="1:35" ht="15" customHeight="1">
      <c r="A395" s="4244"/>
      <c r="B395" s="4259"/>
      <c r="C395" s="4260"/>
      <c r="D395" s="4260"/>
      <c r="E395" s="4260"/>
      <c r="F395" s="4260"/>
      <c r="G395" s="4260"/>
      <c r="H395" s="4260"/>
      <c r="I395" s="4261"/>
      <c r="J395" s="4260"/>
      <c r="K395" s="4260"/>
      <c r="L395" s="4260"/>
      <c r="M395" s="4260"/>
      <c r="N395" s="4260"/>
      <c r="P395" s="4244"/>
      <c r="Q395" s="4121"/>
      <c r="R395" s="4116"/>
      <c r="S395" s="4116"/>
      <c r="T395" s="4116"/>
      <c r="U395" s="4116"/>
      <c r="V395" s="4116"/>
      <c r="W395" s="4116"/>
      <c r="X395" s="4115"/>
      <c r="Y395" s="4116"/>
      <c r="Z395" s="4116"/>
      <c r="AA395" s="4116"/>
      <c r="AB395" s="4116"/>
      <c r="AC395" s="4117"/>
      <c r="AE395" s="1606" t="s">
        <v>1254</v>
      </c>
    </row>
    <row r="396" spans="1:35" ht="15" customHeight="1">
      <c r="A396" s="4244"/>
      <c r="B396" s="4259" t="s">
        <v>30</v>
      </c>
      <c r="C396" s="4260" t="s">
        <v>724</v>
      </c>
      <c r="D396" s="4260"/>
      <c r="E396" s="4260"/>
      <c r="F396" s="4260"/>
      <c r="G396" s="4260"/>
      <c r="H396" s="4260"/>
      <c r="I396" s="4261" t="s">
        <v>13</v>
      </c>
      <c r="J396" s="4260" t="s">
        <v>421</v>
      </c>
      <c r="K396" s="4260"/>
      <c r="L396" s="4260"/>
      <c r="M396" s="4260"/>
      <c r="N396" s="4260"/>
      <c r="P396" s="4244"/>
      <c r="Q396" s="4121" t="s">
        <v>30</v>
      </c>
      <c r="R396" s="4116" t="s">
        <v>724</v>
      </c>
      <c r="S396" s="4116"/>
      <c r="T396" s="4116"/>
      <c r="U396" s="4116"/>
      <c r="V396" s="4116"/>
      <c r="W396" s="4116"/>
      <c r="X396" s="4115" t="s">
        <v>13</v>
      </c>
      <c r="Y396" s="4116" t="s">
        <v>421</v>
      </c>
      <c r="Z396" s="4116"/>
      <c r="AA396" s="4116"/>
      <c r="AB396" s="4116"/>
      <c r="AC396" s="4117"/>
      <c r="AE396" s="1606" t="s">
        <v>1254</v>
      </c>
    </row>
    <row r="397" spans="1:35" ht="15" customHeight="1">
      <c r="A397" s="4244"/>
      <c r="B397" s="4259"/>
      <c r="C397" s="4260"/>
      <c r="D397" s="4260"/>
      <c r="E397" s="4260"/>
      <c r="F397" s="4260"/>
      <c r="G397" s="4260"/>
      <c r="H397" s="4260"/>
      <c r="I397" s="4261"/>
      <c r="J397" s="4260"/>
      <c r="K397" s="4260"/>
      <c r="L397" s="4260"/>
      <c r="M397" s="4260"/>
      <c r="N397" s="4260"/>
      <c r="P397" s="4244"/>
      <c r="Q397" s="4121"/>
      <c r="R397" s="4116"/>
      <c r="S397" s="4116"/>
      <c r="T397" s="4116"/>
      <c r="U397" s="4116"/>
      <c r="V397" s="4116"/>
      <c r="W397" s="4116"/>
      <c r="X397" s="4115"/>
      <c r="Y397" s="4116"/>
      <c r="Z397" s="4116"/>
      <c r="AA397" s="4116"/>
      <c r="AB397" s="4116"/>
      <c r="AC397" s="4117"/>
      <c r="AE397" s="1606" t="s">
        <v>1254</v>
      </c>
    </row>
    <row r="398" spans="1:35" ht="15" customHeight="1">
      <c r="A398" s="4244"/>
      <c r="B398" s="4259" t="s">
        <v>248</v>
      </c>
      <c r="C398" s="4260" t="s">
        <v>249</v>
      </c>
      <c r="D398" s="4260"/>
      <c r="E398" s="4260"/>
      <c r="F398" s="4260"/>
      <c r="G398" s="4260"/>
      <c r="H398" s="4260"/>
      <c r="I398" s="4261" t="s">
        <v>15</v>
      </c>
      <c r="J398" s="4260" t="s">
        <v>250</v>
      </c>
      <c r="K398" s="4260"/>
      <c r="L398" s="4260"/>
      <c r="M398" s="4260"/>
      <c r="N398" s="4260"/>
      <c r="P398" s="4244"/>
      <c r="Q398" s="4121" t="s">
        <v>248</v>
      </c>
      <c r="R398" s="4116" t="s">
        <v>249</v>
      </c>
      <c r="S398" s="4116"/>
      <c r="T398" s="4116"/>
      <c r="U398" s="4116"/>
      <c r="V398" s="4116"/>
      <c r="W398" s="4116"/>
      <c r="X398" s="4115" t="s">
        <v>15</v>
      </c>
      <c r="Y398" s="4116" t="s">
        <v>250</v>
      </c>
      <c r="Z398" s="4116"/>
      <c r="AA398" s="4116"/>
      <c r="AB398" s="4116"/>
      <c r="AC398" s="4117"/>
      <c r="AE398" s="1606" t="s">
        <v>1254</v>
      </c>
    </row>
    <row r="399" spans="1:35" ht="15" customHeight="1">
      <c r="A399" s="4244"/>
      <c r="B399" s="4259"/>
      <c r="C399" s="4260"/>
      <c r="D399" s="4260"/>
      <c r="E399" s="4260"/>
      <c r="F399" s="4260"/>
      <c r="G399" s="4260"/>
      <c r="H399" s="4260"/>
      <c r="I399" s="4261"/>
      <c r="J399" s="4260"/>
      <c r="K399" s="4260"/>
      <c r="L399" s="4260"/>
      <c r="M399" s="4260"/>
      <c r="N399" s="4260"/>
      <c r="P399" s="4244"/>
      <c r="Q399" s="4121"/>
      <c r="R399" s="4116"/>
      <c r="S399" s="4116"/>
      <c r="T399" s="4116"/>
      <c r="U399" s="4116"/>
      <c r="V399" s="4116"/>
      <c r="W399" s="4116"/>
      <c r="X399" s="4115"/>
      <c r="Y399" s="4116"/>
      <c r="Z399" s="4116"/>
      <c r="AA399" s="4116"/>
      <c r="AB399" s="4116"/>
      <c r="AC399" s="4117"/>
      <c r="AE399" s="1606" t="s">
        <v>1254</v>
      </c>
    </row>
    <row r="400" spans="1:35" ht="15.75">
      <c r="A400" s="4244"/>
      <c r="B400" s="1618" t="s">
        <v>253</v>
      </c>
      <c r="C400" s="1619" t="str">
        <f ca="1">CELL("nomfichier")</f>
        <v>E:\0-UPRT\1-UPRT.FR-SITE-WEB\ff-fiches-fabrications\ff-fiches-fabrication-maj-08-2020\[ff-14.B-restauration-10.postits-portions.xlsx]Nota</v>
      </c>
      <c r="D400" s="1619"/>
      <c r="E400" s="1619"/>
      <c r="F400" s="1619"/>
      <c r="G400" s="1619"/>
      <c r="H400" s="1619"/>
      <c r="I400" s="1619"/>
      <c r="J400" s="1619"/>
      <c r="K400" s="1619"/>
      <c r="L400" s="1619"/>
      <c r="M400" s="1619"/>
      <c r="N400" s="1620"/>
      <c r="P400" s="4244"/>
      <c r="Q400" s="1618" t="s">
        <v>253</v>
      </c>
      <c r="R400" s="1619" t="str">
        <f ca="1">CELL("nomfichier")</f>
        <v>E:\0-UPRT\1-UPRT.FR-SITE-WEB\ff-fiches-fabrications\ff-fiches-fabrication-maj-08-2020\[ff-14.B-restauration-10.postits-portions.xlsx]Nota</v>
      </c>
      <c r="S400" s="1619"/>
      <c r="T400" s="1619"/>
      <c r="U400" s="1619"/>
      <c r="V400" s="1619"/>
      <c r="W400" s="1619"/>
      <c r="X400" s="1619"/>
      <c r="Y400" s="1619"/>
      <c r="Z400" s="1619"/>
      <c r="AA400" s="1619"/>
      <c r="AB400" s="1619"/>
      <c r="AC400" s="1620"/>
      <c r="AE400" s="1606" t="s">
        <v>1254</v>
      </c>
    </row>
    <row r="401" spans="1:35" ht="15.75">
      <c r="A401" s="4244"/>
      <c r="B401" s="1621" t="s">
        <v>255</v>
      </c>
      <c r="C401" s="1619" t="s">
        <v>726</v>
      </c>
      <c r="D401" s="1619"/>
      <c r="E401" s="1619"/>
      <c r="F401" s="1619"/>
      <c r="G401" s="1619"/>
      <c r="H401" s="1619"/>
      <c r="I401" s="1619"/>
      <c r="J401" s="1619"/>
      <c r="K401" s="1619"/>
      <c r="L401" s="1619"/>
      <c r="M401" s="1619"/>
      <c r="N401" s="1620"/>
      <c r="P401" s="4244"/>
      <c r="Q401" s="1621" t="s">
        <v>255</v>
      </c>
      <c r="R401" s="1619" t="s">
        <v>726</v>
      </c>
      <c r="S401" s="1619"/>
      <c r="T401" s="1619"/>
      <c r="U401" s="1619"/>
      <c r="V401" s="1619"/>
      <c r="W401" s="1619"/>
      <c r="X401" s="1619"/>
      <c r="Y401" s="1619"/>
      <c r="Z401" s="1619"/>
      <c r="AA401" s="1619"/>
      <c r="AB401" s="1619"/>
      <c r="AC401" s="1620"/>
      <c r="AE401" s="1606" t="s">
        <v>1254</v>
      </c>
    </row>
    <row r="402" spans="1:35" ht="16.5" thickBot="1">
      <c r="A402" s="4244"/>
      <c r="B402" s="4135" t="s">
        <v>258</v>
      </c>
      <c r="C402" s="4135"/>
      <c r="D402" s="4135"/>
      <c r="E402" s="4135"/>
      <c r="F402" s="4135"/>
      <c r="G402" s="4135"/>
      <c r="H402" s="4135"/>
      <c r="I402" s="4135"/>
      <c r="J402" s="4135"/>
      <c r="K402" s="4135"/>
      <c r="L402" s="4135"/>
      <c r="M402" s="4135"/>
      <c r="N402" s="4136"/>
      <c r="P402" s="4244"/>
      <c r="Q402" s="4135" t="s">
        <v>258</v>
      </c>
      <c r="R402" s="4135"/>
      <c r="S402" s="4135"/>
      <c r="T402" s="4135"/>
      <c r="U402" s="4135"/>
      <c r="V402" s="4135"/>
      <c r="W402" s="4135"/>
      <c r="X402" s="4135"/>
      <c r="Y402" s="4135"/>
      <c r="Z402" s="4135"/>
      <c r="AA402" s="4135"/>
      <c r="AB402" s="4135"/>
      <c r="AC402" s="4136"/>
      <c r="AE402" s="1606" t="s">
        <v>1254</v>
      </c>
    </row>
    <row r="403" spans="1:35">
      <c r="A403" s="77"/>
      <c r="B403" s="77"/>
      <c r="C403" s="77"/>
      <c r="D403" s="77"/>
      <c r="E403" s="77"/>
      <c r="F403" s="77"/>
      <c r="G403" s="77"/>
      <c r="H403" s="77"/>
      <c r="I403" s="77"/>
      <c r="J403" s="77"/>
      <c r="K403" s="77"/>
      <c r="L403" s="77"/>
      <c r="M403" s="77"/>
      <c r="N403" s="77"/>
      <c r="P403" s="77"/>
      <c r="Q403" s="77"/>
      <c r="R403" s="77"/>
      <c r="S403" s="77"/>
      <c r="T403" s="77"/>
      <c r="U403" s="77"/>
      <c r="V403" s="77"/>
      <c r="W403" s="77"/>
      <c r="X403" s="77"/>
      <c r="Y403" s="77"/>
      <c r="Z403" s="77"/>
      <c r="AA403" s="77"/>
      <c r="AB403" s="77"/>
      <c r="AC403" s="77"/>
    </row>
    <row r="404" spans="1:35" ht="15.75">
      <c r="B404" s="4258" t="s">
        <v>1582</v>
      </c>
      <c r="C404" s="4258"/>
      <c r="D404" s="4258"/>
      <c r="E404" s="1641"/>
      <c r="F404" s="1641"/>
      <c r="G404" s="1641"/>
      <c r="H404" s="1641"/>
      <c r="I404" s="1641"/>
      <c r="J404" s="1641"/>
      <c r="K404" s="1641"/>
      <c r="L404" s="1641"/>
      <c r="M404" s="1641"/>
      <c r="N404" s="1641"/>
      <c r="Q404" s="4258" t="s">
        <v>1582</v>
      </c>
      <c r="R404" s="4258"/>
      <c r="S404" s="4258"/>
      <c r="T404" s="1641"/>
      <c r="U404" s="1641"/>
      <c r="V404" s="1641"/>
      <c r="W404" s="1641"/>
      <c r="X404" s="1641"/>
      <c r="Y404" s="1641"/>
      <c r="Z404" s="1641"/>
      <c r="AA404" s="1641"/>
      <c r="AB404" s="1641"/>
      <c r="AC404" s="1641"/>
    </row>
    <row r="405" spans="1:35" ht="15.75" thickBot="1">
      <c r="A405" s="77"/>
      <c r="B405" s="77"/>
      <c r="C405" s="77"/>
      <c r="D405" s="77"/>
      <c r="E405" s="77"/>
      <c r="F405" s="77"/>
      <c r="G405" s="77"/>
      <c r="H405" s="77"/>
      <c r="I405" s="77"/>
      <c r="J405" s="77"/>
      <c r="K405" s="77"/>
      <c r="L405" s="77"/>
      <c r="M405" s="77"/>
      <c r="N405" s="77"/>
      <c r="P405" s="77"/>
      <c r="Q405" s="77"/>
      <c r="R405" s="77"/>
      <c r="S405" s="77"/>
      <c r="T405" s="77"/>
      <c r="U405" s="77"/>
      <c r="V405" s="77"/>
      <c r="W405" s="77"/>
      <c r="X405" s="77"/>
      <c r="Y405" s="77"/>
      <c r="Z405" s="77"/>
      <c r="AA405" s="77"/>
      <c r="AB405" s="77"/>
      <c r="AC405" s="77"/>
    </row>
    <row r="406" spans="1:35" ht="15" customHeight="1">
      <c r="A406" s="1566" t="s">
        <v>243</v>
      </c>
      <c r="B406" s="4271" t="s">
        <v>340</v>
      </c>
      <c r="C406" s="4271"/>
      <c r="D406" s="4271"/>
      <c r="E406" s="4271"/>
      <c r="F406" s="4271"/>
      <c r="G406" s="4271"/>
      <c r="H406" s="4272" t="s">
        <v>1769</v>
      </c>
      <c r="I406" s="4088" t="str">
        <f>B406</f>
        <v>NOM DE LA RECETTE</v>
      </c>
      <c r="J406" s="4088"/>
      <c r="K406" s="4088"/>
      <c r="L406" s="4088"/>
      <c r="M406" s="4088"/>
      <c r="N406" s="4089"/>
      <c r="P406" s="1566" t="s">
        <v>243</v>
      </c>
      <c r="Q406" s="4271" t="s">
        <v>340</v>
      </c>
      <c r="R406" s="4271"/>
      <c r="S406" s="4271"/>
      <c r="T406" s="4271"/>
      <c r="U406" s="4271"/>
      <c r="V406" s="4271"/>
      <c r="W406" s="4272" t="s">
        <v>1769</v>
      </c>
      <c r="X406" s="4088" t="str">
        <f>Q406</f>
        <v>NOM DE LA RECETTE</v>
      </c>
      <c r="Y406" s="4088"/>
      <c r="Z406" s="4088"/>
      <c r="AA406" s="4088"/>
      <c r="AB406" s="4088"/>
      <c r="AC406" s="4089"/>
      <c r="AE406" s="4422" t="s">
        <v>245</v>
      </c>
      <c r="AF406" s="4423" t="s">
        <v>744</v>
      </c>
      <c r="AG406" s="4423"/>
      <c r="AH406" s="4423"/>
      <c r="AI406" s="4423"/>
    </row>
    <row r="407" spans="1:35" ht="15" customHeight="1">
      <c r="A407" s="4267"/>
      <c r="B407" s="4271"/>
      <c r="C407" s="4271"/>
      <c r="D407" s="4271"/>
      <c r="E407" s="4271"/>
      <c r="F407" s="4271"/>
      <c r="G407" s="4271"/>
      <c r="H407" s="4272"/>
      <c r="I407" s="4090"/>
      <c r="J407" s="4090"/>
      <c r="K407" s="4090"/>
      <c r="L407" s="4090"/>
      <c r="M407" s="4090"/>
      <c r="N407" s="4091"/>
      <c r="P407" s="4267"/>
      <c r="Q407" s="4271"/>
      <c r="R407" s="4271"/>
      <c r="S407" s="4271"/>
      <c r="T407" s="4271"/>
      <c r="U407" s="4271"/>
      <c r="V407" s="4271"/>
      <c r="W407" s="4272"/>
      <c r="X407" s="4090"/>
      <c r="Y407" s="4090"/>
      <c r="Z407" s="4090"/>
      <c r="AA407" s="4090"/>
      <c r="AB407" s="4090"/>
      <c r="AC407" s="4091"/>
      <c r="AE407" s="4422"/>
      <c r="AF407" s="4423"/>
      <c r="AG407" s="4423"/>
      <c r="AH407" s="4423"/>
      <c r="AI407" s="4423"/>
    </row>
    <row r="408" spans="1:35" ht="26.25">
      <c r="A408" s="4267"/>
      <c r="B408" s="4268" t="s">
        <v>1571</v>
      </c>
      <c r="C408" s="4268"/>
      <c r="D408" s="4268"/>
      <c r="E408" s="4268"/>
      <c r="F408" s="4268"/>
      <c r="G408" s="4268"/>
      <c r="H408" s="1740"/>
      <c r="I408" s="1567" t="s">
        <v>247</v>
      </c>
      <c r="J408" s="1568"/>
      <c r="K408" s="1568"/>
      <c r="L408" s="1568"/>
      <c r="M408" s="1568"/>
      <c r="N408" s="1569"/>
      <c r="P408" s="4267"/>
      <c r="Q408" s="4133" t="s">
        <v>1571</v>
      </c>
      <c r="R408" s="4133"/>
      <c r="S408" s="4133"/>
      <c r="T408" s="4133"/>
      <c r="U408" s="4133"/>
      <c r="V408" s="4133"/>
      <c r="W408" s="4133"/>
      <c r="X408" s="527" t="s">
        <v>247</v>
      </c>
      <c r="Y408" s="1570"/>
      <c r="Z408" s="1570"/>
      <c r="AA408" s="1570"/>
      <c r="AB408" s="1570"/>
      <c r="AC408" s="1571"/>
      <c r="AE408" s="4422"/>
      <c r="AF408" s="4423"/>
      <c r="AG408" s="4423"/>
      <c r="AH408" s="4423"/>
      <c r="AI408" s="4423"/>
    </row>
    <row r="409" spans="1:35" ht="26.25">
      <c r="A409" s="4267"/>
      <c r="B409" s="4268"/>
      <c r="C409" s="4268"/>
      <c r="D409" s="4268"/>
      <c r="E409" s="4268"/>
      <c r="F409" s="4268"/>
      <c r="G409" s="4268"/>
      <c r="H409" s="1740"/>
      <c r="I409" s="1572" t="s">
        <v>1563</v>
      </c>
      <c r="J409" s="1573"/>
      <c r="K409" s="1573"/>
      <c r="L409" s="1573"/>
      <c r="M409" s="1573"/>
      <c r="N409" s="1574"/>
      <c r="P409" s="4267"/>
      <c r="Q409" s="4133"/>
      <c r="R409" s="4133"/>
      <c r="S409" s="4133"/>
      <c r="T409" s="4133"/>
      <c r="U409" s="4133"/>
      <c r="V409" s="4133"/>
      <c r="W409" s="4133"/>
      <c r="X409" s="1575" t="s">
        <v>1563</v>
      </c>
      <c r="Y409" s="1576"/>
      <c r="Z409" s="1576"/>
      <c r="AA409" s="1576"/>
      <c r="AB409" s="1576"/>
      <c r="AC409" s="1577"/>
      <c r="AE409" s="4422"/>
      <c r="AF409" s="4423"/>
      <c r="AG409" s="4423"/>
      <c r="AH409" s="4423"/>
      <c r="AI409" s="4423"/>
    </row>
    <row r="410" spans="1:35" ht="18.75" customHeight="1">
      <c r="A410" s="4267"/>
      <c r="B410" s="1741" t="s">
        <v>12</v>
      </c>
      <c r="C410" s="1742"/>
      <c r="D410" s="1742"/>
      <c r="E410" s="1742"/>
      <c r="F410" s="1742"/>
      <c r="G410" s="4269" t="s">
        <v>13</v>
      </c>
      <c r="H410" s="4269"/>
      <c r="I410" s="1572"/>
      <c r="J410" s="1573"/>
      <c r="K410" s="1573"/>
      <c r="L410" s="1573"/>
      <c r="M410" s="1573"/>
      <c r="N410" s="1574"/>
      <c r="P410" s="4267"/>
      <c r="Q410" s="1580" t="s">
        <v>12</v>
      </c>
      <c r="R410" s="1581"/>
      <c r="S410" s="1581"/>
      <c r="T410" s="1581"/>
      <c r="U410" s="1581"/>
      <c r="V410" s="4111" t="s">
        <v>13</v>
      </c>
      <c r="W410" s="4111"/>
      <c r="X410" s="1575"/>
      <c r="Y410" s="1576"/>
      <c r="Z410" s="1576"/>
      <c r="AA410" s="1576"/>
      <c r="AB410" s="1576"/>
      <c r="AC410" s="1577"/>
      <c r="AE410" s="4422"/>
      <c r="AF410" s="4423"/>
      <c r="AG410" s="4423"/>
      <c r="AH410" s="4423"/>
      <c r="AI410" s="4423"/>
    </row>
    <row r="411" spans="1:35" ht="15.75" customHeight="1">
      <c r="A411" s="4267"/>
      <c r="B411" s="4270" t="s">
        <v>251</v>
      </c>
      <c r="C411" s="4270"/>
      <c r="D411" s="1743"/>
      <c r="E411" s="1743"/>
      <c r="F411" s="1743"/>
      <c r="G411" s="4265" t="s">
        <v>18</v>
      </c>
      <c r="H411" s="4265"/>
      <c r="I411" s="1572"/>
      <c r="J411" s="1572"/>
      <c r="K411" s="1572"/>
      <c r="L411" s="1572"/>
      <c r="M411" s="1572"/>
      <c r="N411" s="1583"/>
      <c r="P411" s="4267"/>
      <c r="Q411" s="4113" t="s">
        <v>251</v>
      </c>
      <c r="R411" s="4113"/>
      <c r="S411" s="1584"/>
      <c r="T411" s="1584"/>
      <c r="U411" s="1584"/>
      <c r="V411" s="4114" t="s">
        <v>18</v>
      </c>
      <c r="W411" s="4114"/>
      <c r="X411" s="1575"/>
      <c r="Y411" s="1575"/>
      <c r="Z411" s="1575"/>
      <c r="AA411" s="1575"/>
      <c r="AB411" s="1575"/>
      <c r="AC411" s="1585"/>
      <c r="AE411" s="4422"/>
      <c r="AF411" s="4423"/>
      <c r="AG411" s="4423"/>
      <c r="AH411" s="4423"/>
      <c r="AI411" s="4423"/>
    </row>
    <row r="412" spans="1:35" ht="15.75" customHeight="1">
      <c r="A412" s="4267"/>
      <c r="B412" s="4105">
        <v>2</v>
      </c>
      <c r="C412" s="4265" t="s">
        <v>21</v>
      </c>
      <c r="D412" s="4262" t="s">
        <v>252</v>
      </c>
      <c r="E412" s="1744"/>
      <c r="F412" s="1744"/>
      <c r="G412" s="4107">
        <v>10</v>
      </c>
      <c r="H412" s="4107"/>
      <c r="I412" s="1572"/>
      <c r="J412" s="1572"/>
      <c r="K412" s="1572"/>
      <c r="L412" s="1572"/>
      <c r="M412" s="1572"/>
      <c r="N412" s="1583"/>
      <c r="P412" s="4267"/>
      <c r="Q412" s="4266">
        <v>2</v>
      </c>
      <c r="R412" s="4109" t="s">
        <v>21</v>
      </c>
      <c r="S412" s="4096" t="s">
        <v>252</v>
      </c>
      <c r="T412" s="1586"/>
      <c r="U412" s="1586"/>
      <c r="V412" s="4097">
        <v>10</v>
      </c>
      <c r="W412" s="4097"/>
      <c r="X412" s="1575"/>
      <c r="Y412" s="1575"/>
      <c r="Z412" s="1575"/>
      <c r="AA412" s="1575"/>
      <c r="AB412" s="1575"/>
      <c r="AC412" s="1585"/>
      <c r="AE412" s="4422"/>
      <c r="AF412" s="4423"/>
      <c r="AG412" s="4423"/>
      <c r="AH412" s="4423"/>
      <c r="AI412" s="4423"/>
    </row>
    <row r="413" spans="1:35" ht="15.75" customHeight="1">
      <c r="A413" s="4267"/>
      <c r="B413" s="4105"/>
      <c r="C413" s="4265"/>
      <c r="D413" s="4262"/>
      <c r="E413" s="1744"/>
      <c r="F413" s="1744"/>
      <c r="G413" s="4107"/>
      <c r="H413" s="4107"/>
      <c r="I413" s="1572"/>
      <c r="J413" s="1572"/>
      <c r="K413" s="1572"/>
      <c r="L413" s="1572"/>
      <c r="M413" s="1572"/>
      <c r="N413" s="1583"/>
      <c r="P413" s="4267"/>
      <c r="Q413" s="4266"/>
      <c r="R413" s="4109"/>
      <c r="S413" s="4096"/>
      <c r="T413" s="1586"/>
      <c r="U413" s="1586"/>
      <c r="V413" s="4097"/>
      <c r="W413" s="4097"/>
      <c r="X413" s="1575"/>
      <c r="Y413" s="1575"/>
      <c r="Z413" s="1575"/>
      <c r="AA413" s="1575"/>
      <c r="AB413" s="1575"/>
      <c r="AC413" s="1585"/>
      <c r="AE413" s="4422"/>
      <c r="AF413" s="4423"/>
      <c r="AG413" s="4423"/>
      <c r="AH413" s="4423"/>
      <c r="AI413" s="4423"/>
    </row>
    <row r="414" spans="1:35" ht="15.75" customHeight="1">
      <c r="A414" s="4267"/>
      <c r="B414" s="1745"/>
      <c r="C414" s="1745"/>
      <c r="D414" s="1745"/>
      <c r="E414" s="1744"/>
      <c r="F414" s="1744"/>
      <c r="G414" s="4262" t="s">
        <v>254</v>
      </c>
      <c r="H414" s="4262"/>
      <c r="I414" s="1572"/>
      <c r="J414" s="1572"/>
      <c r="K414" s="1572"/>
      <c r="L414" s="1572"/>
      <c r="M414" s="1572"/>
      <c r="N414" s="1583"/>
      <c r="P414" s="4267"/>
      <c r="Q414" s="1588"/>
      <c r="R414" s="1588"/>
      <c r="S414" s="1588"/>
      <c r="T414" s="1586"/>
      <c r="U414" s="1586"/>
      <c r="V414" s="4099" t="s">
        <v>254</v>
      </c>
      <c r="W414" s="4099"/>
      <c r="X414" s="1575"/>
      <c r="Y414" s="1575"/>
      <c r="Z414" s="1575"/>
      <c r="AA414" s="1575"/>
      <c r="AB414" s="1575"/>
      <c r="AC414" s="1585"/>
      <c r="AE414" s="4422"/>
      <c r="AF414" s="4423"/>
      <c r="AG414" s="4423"/>
      <c r="AH414" s="4423"/>
      <c r="AI414" s="4423"/>
    </row>
    <row r="415" spans="1:35" ht="15.75" customHeight="1">
      <c r="A415" s="4267"/>
      <c r="B415" s="1746" t="s">
        <v>30</v>
      </c>
      <c r="C415" s="1746" t="s">
        <v>248</v>
      </c>
      <c r="D415" s="1746" t="s">
        <v>27</v>
      </c>
      <c r="E415" s="1744"/>
      <c r="F415" s="1744"/>
      <c r="G415" s="1747"/>
      <c r="H415" s="1748"/>
      <c r="I415" s="1572"/>
      <c r="J415" s="1572"/>
      <c r="K415" s="1572"/>
      <c r="L415" s="1572"/>
      <c r="M415" s="1572"/>
      <c r="N415" s="1583"/>
      <c r="P415" s="4267"/>
      <c r="Q415" s="1633" t="s">
        <v>30</v>
      </c>
      <c r="R415" s="1633" t="s">
        <v>248</v>
      </c>
      <c r="S415" s="1633" t="s">
        <v>27</v>
      </c>
      <c r="T415" s="1586"/>
      <c r="U415" s="1586"/>
      <c r="V415" s="1593"/>
      <c r="W415" s="1594"/>
      <c r="X415" s="1575"/>
      <c r="Y415" s="1575"/>
      <c r="Z415" s="1575"/>
      <c r="AA415" s="1575"/>
      <c r="AB415" s="1575"/>
      <c r="AC415" s="1585"/>
      <c r="AE415" s="4422"/>
      <c r="AF415" s="4423"/>
      <c r="AG415" s="4423"/>
      <c r="AH415" s="4423"/>
      <c r="AI415" s="4423"/>
    </row>
    <row r="416" spans="1:35" ht="15.75" customHeight="1">
      <c r="A416" s="4267"/>
      <c r="B416" s="1595">
        <v>150</v>
      </c>
      <c r="C416" s="1596" t="s">
        <v>686</v>
      </c>
      <c r="D416" s="1749" t="s">
        <v>672</v>
      </c>
      <c r="E416" s="1744"/>
      <c r="F416" s="1744"/>
      <c r="G416" s="1750">
        <f>(B416/B412)*G412</f>
        <v>750</v>
      </c>
      <c r="H416" s="1751" t="str">
        <f t="shared" ref="H416:H435" si="16">C416</f>
        <v>g</v>
      </c>
      <c r="I416" s="1572"/>
      <c r="J416" s="1572"/>
      <c r="K416" s="1572"/>
      <c r="L416" s="1572"/>
      <c r="M416" s="1572"/>
      <c r="N416" s="1583"/>
      <c r="P416" s="4267"/>
      <c r="Q416" s="1595">
        <v>150</v>
      </c>
      <c r="R416" s="1596" t="s">
        <v>686</v>
      </c>
      <c r="S416" s="1752" t="s">
        <v>672</v>
      </c>
      <c r="T416" s="1586"/>
      <c r="U416" s="1586"/>
      <c r="V416" s="1601">
        <f>(Q416/Q412)*V412</f>
        <v>750</v>
      </c>
      <c r="W416" s="1602" t="str">
        <f t="shared" ref="W416:W435" si="17">R416</f>
        <v>g</v>
      </c>
      <c r="X416" s="1575"/>
      <c r="Y416" s="1575"/>
      <c r="Z416" s="1575"/>
      <c r="AA416" s="1575"/>
      <c r="AB416" s="1575"/>
      <c r="AC416" s="1585"/>
      <c r="AE416" s="4422"/>
      <c r="AF416" s="4423"/>
      <c r="AG416" s="4423"/>
      <c r="AH416" s="4423"/>
      <c r="AI416" s="4423"/>
    </row>
    <row r="417" spans="1:35" ht="15.75" customHeight="1">
      <c r="A417" s="4267"/>
      <c r="B417" s="1595">
        <v>80</v>
      </c>
      <c r="C417" s="1596" t="s">
        <v>686</v>
      </c>
      <c r="D417" s="1749" t="s">
        <v>672</v>
      </c>
      <c r="E417" s="1744"/>
      <c r="F417" s="1744"/>
      <c r="G417" s="1750">
        <f>(B417/B412)*G412</f>
        <v>400</v>
      </c>
      <c r="H417" s="1751" t="str">
        <f t="shared" si="16"/>
        <v>g</v>
      </c>
      <c r="I417" s="1572"/>
      <c r="J417" s="1572"/>
      <c r="K417" s="1572"/>
      <c r="L417" s="1572"/>
      <c r="M417" s="1572"/>
      <c r="N417" s="1583"/>
      <c r="P417" s="4267"/>
      <c r="Q417" s="1595">
        <v>80</v>
      </c>
      <c r="R417" s="1596" t="s">
        <v>686</v>
      </c>
      <c r="S417" s="1752" t="s">
        <v>672</v>
      </c>
      <c r="T417" s="1586"/>
      <c r="U417" s="1586"/>
      <c r="V417" s="1601">
        <f>(Q417/Q412)*V412</f>
        <v>400</v>
      </c>
      <c r="W417" s="1602" t="str">
        <f t="shared" si="17"/>
        <v>g</v>
      </c>
      <c r="X417" s="1575"/>
      <c r="Y417" s="1575"/>
      <c r="Z417" s="1575"/>
      <c r="AA417" s="1575"/>
      <c r="AB417" s="1575"/>
      <c r="AC417" s="1585"/>
      <c r="AE417" s="4422"/>
      <c r="AF417" s="4423"/>
      <c r="AG417" s="4423"/>
      <c r="AH417" s="4423"/>
      <c r="AI417" s="4423"/>
    </row>
    <row r="418" spans="1:35" ht="15.75" customHeight="1">
      <c r="A418" s="4267"/>
      <c r="B418" s="1595">
        <v>1</v>
      </c>
      <c r="C418" s="1596" t="s">
        <v>263</v>
      </c>
      <c r="D418" s="1749" t="s">
        <v>672</v>
      </c>
      <c r="E418" s="1744"/>
      <c r="F418" s="1744"/>
      <c r="G418" s="1753">
        <f>(B418/B412)*G412</f>
        <v>5</v>
      </c>
      <c r="H418" s="1751" t="str">
        <f t="shared" si="16"/>
        <v>blanc</v>
      </c>
      <c r="I418" s="1572"/>
      <c r="J418" s="1572"/>
      <c r="K418" s="1572"/>
      <c r="L418" s="1572"/>
      <c r="M418" s="1572"/>
      <c r="N418" s="1583"/>
      <c r="P418" s="4267"/>
      <c r="Q418" s="1595">
        <v>1</v>
      </c>
      <c r="R418" s="1596" t="s">
        <v>263</v>
      </c>
      <c r="S418" s="1752" t="s">
        <v>672</v>
      </c>
      <c r="T418" s="1586"/>
      <c r="U418" s="1586"/>
      <c r="V418" s="1601">
        <f>(Q418/Q412)*V412</f>
        <v>5</v>
      </c>
      <c r="W418" s="1602" t="str">
        <f t="shared" si="17"/>
        <v>blanc</v>
      </c>
      <c r="X418" s="1575"/>
      <c r="Y418" s="1575"/>
      <c r="Z418" s="1575"/>
      <c r="AA418" s="1575"/>
      <c r="AB418" s="1575"/>
      <c r="AC418" s="1585"/>
      <c r="AE418" s="4422"/>
      <c r="AF418" s="4423"/>
      <c r="AG418" s="4423"/>
      <c r="AH418" s="4423"/>
      <c r="AI418" s="4423"/>
    </row>
    <row r="419" spans="1:35" ht="18.75">
      <c r="A419" s="4267"/>
      <c r="B419" s="1595">
        <v>2</v>
      </c>
      <c r="C419" s="1596" t="s">
        <v>270</v>
      </c>
      <c r="D419" s="1749" t="s">
        <v>672</v>
      </c>
      <c r="E419" s="1744"/>
      <c r="F419" s="1744"/>
      <c r="G419" s="1754">
        <f>(B419/B412)*G412</f>
        <v>10</v>
      </c>
      <c r="H419" s="1751" t="str">
        <f t="shared" si="16"/>
        <v>pincées</v>
      </c>
      <c r="I419" s="1572"/>
      <c r="J419" s="1572"/>
      <c r="K419" s="1572"/>
      <c r="L419" s="1572"/>
      <c r="M419" s="1572"/>
      <c r="N419" s="1583"/>
      <c r="P419" s="4267"/>
      <c r="Q419" s="1595">
        <v>2</v>
      </c>
      <c r="R419" s="1596" t="s">
        <v>270</v>
      </c>
      <c r="S419" s="1752" t="s">
        <v>672</v>
      </c>
      <c r="T419" s="1586"/>
      <c r="U419" s="1586"/>
      <c r="V419" s="1601">
        <f>(Q419/Q412)*V412</f>
        <v>10</v>
      </c>
      <c r="W419" s="1602" t="str">
        <f t="shared" si="17"/>
        <v>pincées</v>
      </c>
      <c r="X419" s="1575"/>
      <c r="Y419" s="1575"/>
      <c r="Z419" s="1575"/>
      <c r="AA419" s="1575"/>
      <c r="AB419" s="1575"/>
      <c r="AC419" s="1585"/>
      <c r="AE419" s="1605" t="s">
        <v>1254</v>
      </c>
    </row>
    <row r="420" spans="1:35" ht="15.75">
      <c r="A420" s="4267"/>
      <c r="B420" s="1595"/>
      <c r="C420" s="1596"/>
      <c r="D420" s="1749"/>
      <c r="E420" s="1744"/>
      <c r="F420" s="1744"/>
      <c r="G420" s="1754">
        <f>(B420/B412)*G412</f>
        <v>0</v>
      </c>
      <c r="H420" s="1751">
        <f t="shared" si="16"/>
        <v>0</v>
      </c>
      <c r="I420" s="1572"/>
      <c r="J420" s="1572"/>
      <c r="K420" s="1572"/>
      <c r="L420" s="1572"/>
      <c r="M420" s="1572"/>
      <c r="N420" s="1583"/>
      <c r="P420" s="4267"/>
      <c r="Q420" s="1595"/>
      <c r="R420" s="1596"/>
      <c r="S420" s="1752"/>
      <c r="T420" s="1586"/>
      <c r="U420" s="1586"/>
      <c r="V420" s="1607">
        <f>(Q420/Q412)*V412</f>
        <v>0</v>
      </c>
      <c r="W420" s="1602">
        <f t="shared" si="17"/>
        <v>0</v>
      </c>
      <c r="X420" s="1575"/>
      <c r="Y420" s="1575"/>
      <c r="Z420" s="1575"/>
      <c r="AA420" s="1575"/>
      <c r="AB420" s="1575"/>
      <c r="AC420" s="1585"/>
      <c r="AE420" s="1606" t="s">
        <v>1254</v>
      </c>
    </row>
    <row r="421" spans="1:35" ht="15.75">
      <c r="A421" s="4267"/>
      <c r="B421" s="1595"/>
      <c r="C421" s="1596"/>
      <c r="D421" s="1749"/>
      <c r="E421" s="1744"/>
      <c r="F421" s="1744"/>
      <c r="G421" s="1754">
        <f>(B421/B412)*G412</f>
        <v>0</v>
      </c>
      <c r="H421" s="1751">
        <f t="shared" si="16"/>
        <v>0</v>
      </c>
      <c r="I421" s="1572"/>
      <c r="J421" s="1572"/>
      <c r="K421" s="1572"/>
      <c r="L421" s="1572"/>
      <c r="M421" s="1572"/>
      <c r="N421" s="1583"/>
      <c r="P421" s="4267"/>
      <c r="Q421" s="1595"/>
      <c r="R421" s="1596"/>
      <c r="S421" s="1752"/>
      <c r="T421" s="1586"/>
      <c r="U421" s="1586"/>
      <c r="V421" s="1607">
        <f>(Q421/Q412)*V412</f>
        <v>0</v>
      </c>
      <c r="W421" s="1602">
        <f t="shared" si="17"/>
        <v>0</v>
      </c>
      <c r="X421" s="1575"/>
      <c r="Y421" s="1575"/>
      <c r="Z421" s="1575"/>
      <c r="AA421" s="1575"/>
      <c r="AB421" s="1575"/>
      <c r="AC421" s="1585"/>
      <c r="AE421" s="1606" t="s">
        <v>1254</v>
      </c>
    </row>
    <row r="422" spans="1:35" ht="15.75">
      <c r="A422" s="4267"/>
      <c r="B422" s="1595"/>
      <c r="C422" s="1596"/>
      <c r="D422" s="1749"/>
      <c r="E422" s="1744"/>
      <c r="F422" s="1744"/>
      <c r="G422" s="1754">
        <f>(B422/B412)*G412</f>
        <v>0</v>
      </c>
      <c r="H422" s="1751">
        <f t="shared" si="16"/>
        <v>0</v>
      </c>
      <c r="I422" s="1572"/>
      <c r="J422" s="1572"/>
      <c r="K422" s="1572"/>
      <c r="L422" s="1572"/>
      <c r="M422" s="1572"/>
      <c r="N422" s="1583"/>
      <c r="P422" s="4267"/>
      <c r="Q422" s="1595"/>
      <c r="R422" s="1596"/>
      <c r="S422" s="1752"/>
      <c r="T422" s="1586"/>
      <c r="U422" s="1586"/>
      <c r="V422" s="1607">
        <f>(Q422/Q412)*V412</f>
        <v>0</v>
      </c>
      <c r="W422" s="1602">
        <f t="shared" si="17"/>
        <v>0</v>
      </c>
      <c r="X422" s="1575"/>
      <c r="Y422" s="1575"/>
      <c r="Z422" s="1575"/>
      <c r="AA422" s="1575"/>
      <c r="AB422" s="1575"/>
      <c r="AC422" s="1585"/>
      <c r="AE422" s="1606" t="s">
        <v>1254</v>
      </c>
    </row>
    <row r="423" spans="1:35" ht="15.75">
      <c r="A423" s="4267"/>
      <c r="B423" s="1595"/>
      <c r="C423" s="1596"/>
      <c r="D423" s="1749"/>
      <c r="E423" s="1744"/>
      <c r="F423" s="1744"/>
      <c r="G423" s="1754">
        <f>(B423/B412)*G412</f>
        <v>0</v>
      </c>
      <c r="H423" s="1751">
        <f t="shared" si="16"/>
        <v>0</v>
      </c>
      <c r="I423" s="1572"/>
      <c r="J423" s="1572"/>
      <c r="K423" s="1572"/>
      <c r="L423" s="1572"/>
      <c r="M423" s="1572"/>
      <c r="N423" s="1583"/>
      <c r="P423" s="4267"/>
      <c r="Q423" s="1595"/>
      <c r="R423" s="1596"/>
      <c r="S423" s="1752"/>
      <c r="T423" s="1586"/>
      <c r="U423" s="1586"/>
      <c r="V423" s="1607">
        <f>(Q423/Q412)*V412</f>
        <v>0</v>
      </c>
      <c r="W423" s="1602">
        <f t="shared" si="17"/>
        <v>0</v>
      </c>
      <c r="X423" s="1575"/>
      <c r="Y423" s="1575"/>
      <c r="Z423" s="1575"/>
      <c r="AA423" s="1575"/>
      <c r="AB423" s="1575"/>
      <c r="AC423" s="1585"/>
      <c r="AE423" s="1606" t="s">
        <v>1254</v>
      </c>
    </row>
    <row r="424" spans="1:35" ht="15.75">
      <c r="A424" s="4267"/>
      <c r="B424" s="1595"/>
      <c r="C424" s="1596"/>
      <c r="D424" s="1749"/>
      <c r="E424" s="1744"/>
      <c r="F424" s="1744"/>
      <c r="G424" s="1754">
        <f>(B424/B412)*G412</f>
        <v>0</v>
      </c>
      <c r="H424" s="1751">
        <f t="shared" si="16"/>
        <v>0</v>
      </c>
      <c r="I424" s="1572"/>
      <c r="J424" s="1572"/>
      <c r="K424" s="1572"/>
      <c r="L424" s="1572"/>
      <c r="M424" s="1572"/>
      <c r="N424" s="1583"/>
      <c r="P424" s="4267"/>
      <c r="Q424" s="1595"/>
      <c r="R424" s="1596"/>
      <c r="S424" s="1752"/>
      <c r="T424" s="1586"/>
      <c r="U424" s="1586"/>
      <c r="V424" s="1607">
        <f>(Q424/Q412)*V412</f>
        <v>0</v>
      </c>
      <c r="W424" s="1602">
        <f t="shared" si="17"/>
        <v>0</v>
      </c>
      <c r="X424" s="1575"/>
      <c r="Y424" s="1575"/>
      <c r="Z424" s="1575"/>
      <c r="AA424" s="1575"/>
      <c r="AB424" s="1575"/>
      <c r="AC424" s="1585"/>
      <c r="AE424" s="1606" t="s">
        <v>1254</v>
      </c>
    </row>
    <row r="425" spans="1:35" ht="15.75">
      <c r="A425" s="4267"/>
      <c r="B425" s="1595"/>
      <c r="C425" s="1596"/>
      <c r="D425" s="1749"/>
      <c r="E425" s="1744"/>
      <c r="F425" s="1744"/>
      <c r="G425" s="1754">
        <f>(B425/B412)*G412</f>
        <v>0</v>
      </c>
      <c r="H425" s="1751">
        <f t="shared" si="16"/>
        <v>0</v>
      </c>
      <c r="I425" s="1572"/>
      <c r="J425" s="1572"/>
      <c r="K425" s="1572"/>
      <c r="L425" s="1572"/>
      <c r="M425" s="1572"/>
      <c r="N425" s="1583"/>
      <c r="P425" s="4267"/>
      <c r="Q425" s="1595"/>
      <c r="R425" s="1596"/>
      <c r="S425" s="1752"/>
      <c r="T425" s="1586"/>
      <c r="U425" s="1586"/>
      <c r="V425" s="1607">
        <f>(Q425/Q412)*V412</f>
        <v>0</v>
      </c>
      <c r="W425" s="1602">
        <f t="shared" si="17"/>
        <v>0</v>
      </c>
      <c r="X425" s="1575"/>
      <c r="Y425" s="1575"/>
      <c r="Z425" s="1575"/>
      <c r="AA425" s="1575"/>
      <c r="AB425" s="1575"/>
      <c r="AC425" s="1585"/>
      <c r="AE425" s="1606" t="s">
        <v>1254</v>
      </c>
    </row>
    <row r="426" spans="1:35" ht="15.75">
      <c r="A426" s="4267"/>
      <c r="B426" s="1595"/>
      <c r="C426" s="1596"/>
      <c r="D426" s="1749"/>
      <c r="E426" s="1744"/>
      <c r="F426" s="1744"/>
      <c r="G426" s="1754">
        <f>(B426/B412)*G412</f>
        <v>0</v>
      </c>
      <c r="H426" s="1751">
        <f t="shared" si="16"/>
        <v>0</v>
      </c>
      <c r="I426" s="1572"/>
      <c r="J426" s="1572"/>
      <c r="K426" s="1572"/>
      <c r="L426" s="1572"/>
      <c r="M426" s="1572"/>
      <c r="N426" s="1583"/>
      <c r="P426" s="4267"/>
      <c r="Q426" s="1595"/>
      <c r="R426" s="1596"/>
      <c r="S426" s="1752"/>
      <c r="T426" s="1586"/>
      <c r="U426" s="1586"/>
      <c r="V426" s="1607">
        <f>(Q426/Q412)*V412</f>
        <v>0</v>
      </c>
      <c r="W426" s="1602">
        <f t="shared" si="17"/>
        <v>0</v>
      </c>
      <c r="X426" s="1575"/>
      <c r="Y426" s="1575"/>
      <c r="Z426" s="1575"/>
      <c r="AA426" s="1575"/>
      <c r="AB426" s="1575"/>
      <c r="AC426" s="1585"/>
      <c r="AE426" s="1606" t="s">
        <v>1254</v>
      </c>
    </row>
    <row r="427" spans="1:35" ht="15.75">
      <c r="A427" s="4267"/>
      <c r="B427" s="1595"/>
      <c r="C427" s="1596"/>
      <c r="D427" s="1749"/>
      <c r="E427" s="1744"/>
      <c r="F427" s="1744"/>
      <c r="G427" s="1754">
        <f>(B427/B412)*G412</f>
        <v>0</v>
      </c>
      <c r="H427" s="1751">
        <f t="shared" si="16"/>
        <v>0</v>
      </c>
      <c r="I427" s="1572"/>
      <c r="J427" s="1572"/>
      <c r="K427" s="1572"/>
      <c r="L427" s="1572"/>
      <c r="M427" s="1572"/>
      <c r="N427" s="1583"/>
      <c r="P427" s="4267"/>
      <c r="Q427" s="1595"/>
      <c r="R427" s="1596"/>
      <c r="S427" s="1752"/>
      <c r="T427" s="1586"/>
      <c r="U427" s="1586"/>
      <c r="V427" s="1607">
        <f>(Q427/Q412)*V412</f>
        <v>0</v>
      </c>
      <c r="W427" s="1602">
        <f t="shared" si="17"/>
        <v>0</v>
      </c>
      <c r="X427" s="1575"/>
      <c r="Y427" s="1575"/>
      <c r="Z427" s="1575"/>
      <c r="AA427" s="1575"/>
      <c r="AB427" s="1575"/>
      <c r="AC427" s="1585"/>
      <c r="AE427" s="1606" t="s">
        <v>1254</v>
      </c>
    </row>
    <row r="428" spans="1:35" ht="15.75">
      <c r="A428" s="4267"/>
      <c r="B428" s="1595"/>
      <c r="C428" s="1596"/>
      <c r="D428" s="1749"/>
      <c r="E428" s="1744"/>
      <c r="F428" s="1744"/>
      <c r="G428" s="1754">
        <f>(B428/B412)*G412</f>
        <v>0</v>
      </c>
      <c r="H428" s="1751">
        <f t="shared" si="16"/>
        <v>0</v>
      </c>
      <c r="I428" s="1572"/>
      <c r="J428" s="1572"/>
      <c r="K428" s="1572"/>
      <c r="L428" s="1572"/>
      <c r="M428" s="1572"/>
      <c r="N428" s="1583"/>
      <c r="P428" s="4267"/>
      <c r="Q428" s="1595"/>
      <c r="R428" s="1596"/>
      <c r="S428" s="1752"/>
      <c r="T428" s="1586"/>
      <c r="U428" s="1586"/>
      <c r="V428" s="1607">
        <f>(Q428/Q412)*V412</f>
        <v>0</v>
      </c>
      <c r="W428" s="1602">
        <f t="shared" si="17"/>
        <v>0</v>
      </c>
      <c r="X428" s="1575"/>
      <c r="Y428" s="1575"/>
      <c r="Z428" s="1575"/>
      <c r="AA428" s="1575"/>
      <c r="AB428" s="1575"/>
      <c r="AC428" s="1585"/>
      <c r="AE428" s="1606" t="s">
        <v>1254</v>
      </c>
    </row>
    <row r="429" spans="1:35" ht="15.75">
      <c r="A429" s="4267"/>
      <c r="B429" s="1595"/>
      <c r="C429" s="1596"/>
      <c r="D429" s="1749"/>
      <c r="E429" s="1744"/>
      <c r="F429" s="1744"/>
      <c r="G429" s="1754">
        <f>(B429/B412)*G412</f>
        <v>0</v>
      </c>
      <c r="H429" s="1751">
        <f t="shared" si="16"/>
        <v>0</v>
      </c>
      <c r="I429" s="1572"/>
      <c r="J429" s="1572"/>
      <c r="K429" s="1572"/>
      <c r="L429" s="1572"/>
      <c r="M429" s="1572"/>
      <c r="N429" s="1583"/>
      <c r="P429" s="4267"/>
      <c r="Q429" s="1595"/>
      <c r="R429" s="1596"/>
      <c r="S429" s="1752"/>
      <c r="T429" s="1586"/>
      <c r="U429" s="1586"/>
      <c r="V429" s="1607">
        <f>(Q429/Q412)*V412</f>
        <v>0</v>
      </c>
      <c r="W429" s="1602">
        <f t="shared" si="17"/>
        <v>0</v>
      </c>
      <c r="X429" s="1575"/>
      <c r="Y429" s="1575"/>
      <c r="Z429" s="1575"/>
      <c r="AA429" s="1575"/>
      <c r="AB429" s="1575"/>
      <c r="AC429" s="1585"/>
      <c r="AE429" s="1606" t="s">
        <v>1254</v>
      </c>
    </row>
    <row r="430" spans="1:35" ht="15.75">
      <c r="A430" s="4267"/>
      <c r="B430" s="1595"/>
      <c r="C430" s="1596"/>
      <c r="D430" s="1749"/>
      <c r="E430" s="1744"/>
      <c r="F430" s="1744"/>
      <c r="G430" s="1754">
        <f>(B430/B412)*G412</f>
        <v>0</v>
      </c>
      <c r="H430" s="1751">
        <f t="shared" si="16"/>
        <v>0</v>
      </c>
      <c r="I430" s="1572"/>
      <c r="J430" s="1572"/>
      <c r="K430" s="1572"/>
      <c r="L430" s="1572"/>
      <c r="M430" s="1572"/>
      <c r="N430" s="1583"/>
      <c r="P430" s="4267"/>
      <c r="Q430" s="1595"/>
      <c r="R430" s="1596"/>
      <c r="S430" s="1752"/>
      <c r="T430" s="1586"/>
      <c r="U430" s="1586"/>
      <c r="V430" s="1607">
        <f>(Q430/Q412)*V412</f>
        <v>0</v>
      </c>
      <c r="W430" s="1602">
        <f t="shared" si="17"/>
        <v>0</v>
      </c>
      <c r="X430" s="1575"/>
      <c r="Y430" s="1575"/>
      <c r="Z430" s="1575"/>
      <c r="AA430" s="1575"/>
      <c r="AB430" s="1575"/>
      <c r="AC430" s="1585"/>
      <c r="AE430" s="1606" t="s">
        <v>1254</v>
      </c>
    </row>
    <row r="431" spans="1:35" ht="15.75">
      <c r="A431" s="4267"/>
      <c r="B431" s="1595"/>
      <c r="C431" s="1596"/>
      <c r="D431" s="1749"/>
      <c r="E431" s="1744"/>
      <c r="F431" s="1744"/>
      <c r="G431" s="1754">
        <f>(B431/B412)*G412</f>
        <v>0</v>
      </c>
      <c r="H431" s="1751">
        <f t="shared" si="16"/>
        <v>0</v>
      </c>
      <c r="I431" s="1572"/>
      <c r="J431" s="1572"/>
      <c r="K431" s="1572"/>
      <c r="L431" s="1572"/>
      <c r="M431" s="1572"/>
      <c r="N431" s="1583"/>
      <c r="P431" s="4267"/>
      <c r="Q431" s="1595"/>
      <c r="R431" s="1596"/>
      <c r="S431" s="1752"/>
      <c r="T431" s="1586"/>
      <c r="U431" s="1586"/>
      <c r="V431" s="1607">
        <f>(Q431/Q412)*V412</f>
        <v>0</v>
      </c>
      <c r="W431" s="1602">
        <f t="shared" si="17"/>
        <v>0</v>
      </c>
      <c r="X431" s="1575"/>
      <c r="Y431" s="1575"/>
      <c r="Z431" s="1575"/>
      <c r="AA431" s="1575"/>
      <c r="AB431" s="1575"/>
      <c r="AC431" s="1585"/>
      <c r="AE431" s="1606" t="s">
        <v>1254</v>
      </c>
    </row>
    <row r="432" spans="1:35" ht="15.75">
      <c r="A432" s="4267"/>
      <c r="B432" s="1595"/>
      <c r="C432" s="1596"/>
      <c r="D432" s="1749"/>
      <c r="E432" s="1744"/>
      <c r="F432" s="1744"/>
      <c r="G432" s="1754">
        <f>(B432/B412)*G412</f>
        <v>0</v>
      </c>
      <c r="H432" s="1751">
        <f t="shared" si="16"/>
        <v>0</v>
      </c>
      <c r="I432" s="1572"/>
      <c r="J432" s="1572"/>
      <c r="K432" s="1572"/>
      <c r="L432" s="1572"/>
      <c r="M432" s="1572"/>
      <c r="N432" s="1583"/>
      <c r="P432" s="4267"/>
      <c r="Q432" s="1595"/>
      <c r="R432" s="1596"/>
      <c r="S432" s="1752"/>
      <c r="T432" s="1586"/>
      <c r="U432" s="1586"/>
      <c r="V432" s="1607">
        <f>(Q432/Q412)*V412</f>
        <v>0</v>
      </c>
      <c r="W432" s="1602">
        <f t="shared" si="17"/>
        <v>0</v>
      </c>
      <c r="X432" s="1575"/>
      <c r="Y432" s="1575"/>
      <c r="Z432" s="1575"/>
      <c r="AA432" s="1575"/>
      <c r="AB432" s="1575"/>
      <c r="AC432" s="1585"/>
      <c r="AE432" s="1606" t="s">
        <v>1254</v>
      </c>
    </row>
    <row r="433" spans="1:35" ht="15.75">
      <c r="A433" s="4267"/>
      <c r="B433" s="1595"/>
      <c r="C433" s="1596"/>
      <c r="D433" s="1749"/>
      <c r="E433" s="1744"/>
      <c r="F433" s="1744"/>
      <c r="G433" s="1754">
        <f>(B433/B412)*G412</f>
        <v>0</v>
      </c>
      <c r="H433" s="1751">
        <f t="shared" si="16"/>
        <v>0</v>
      </c>
      <c r="I433" s="1572"/>
      <c r="J433" s="1572"/>
      <c r="K433" s="1572"/>
      <c r="L433" s="1572"/>
      <c r="M433" s="1572"/>
      <c r="N433" s="1583"/>
      <c r="P433" s="4267"/>
      <c r="Q433" s="1595"/>
      <c r="R433" s="1596"/>
      <c r="S433" s="1752"/>
      <c r="T433" s="1586"/>
      <c r="U433" s="1586"/>
      <c r="V433" s="1607">
        <f>(Q433/Q412)*V412</f>
        <v>0</v>
      </c>
      <c r="W433" s="1602">
        <f t="shared" si="17"/>
        <v>0</v>
      </c>
      <c r="X433" s="1575"/>
      <c r="Y433" s="1575"/>
      <c r="Z433" s="1575"/>
      <c r="AA433" s="1575"/>
      <c r="AB433" s="1575"/>
      <c r="AC433" s="1585"/>
      <c r="AE433" s="1606" t="s">
        <v>1254</v>
      </c>
    </row>
    <row r="434" spans="1:35" ht="15.75">
      <c r="A434" s="4267"/>
      <c r="B434" s="1595"/>
      <c r="C434" s="1596"/>
      <c r="D434" s="1749"/>
      <c r="E434" s="1744"/>
      <c r="F434" s="1744"/>
      <c r="G434" s="1754">
        <f>(B434/B412)*G412</f>
        <v>0</v>
      </c>
      <c r="H434" s="1751">
        <f t="shared" si="16"/>
        <v>0</v>
      </c>
      <c r="I434" s="1572"/>
      <c r="J434" s="1572"/>
      <c r="K434" s="1572"/>
      <c r="L434" s="1572"/>
      <c r="M434" s="1572"/>
      <c r="N434" s="1583"/>
      <c r="P434" s="4267"/>
      <c r="Q434" s="1595"/>
      <c r="R434" s="1596"/>
      <c r="S434" s="1752"/>
      <c r="T434" s="1586"/>
      <c r="U434" s="1586"/>
      <c r="V434" s="1607">
        <f>(Q434/Q412)*V412</f>
        <v>0</v>
      </c>
      <c r="W434" s="1602">
        <f t="shared" si="17"/>
        <v>0</v>
      </c>
      <c r="X434" s="1575"/>
      <c r="Y434" s="1575"/>
      <c r="Z434" s="1575"/>
      <c r="AA434" s="1575"/>
      <c r="AB434" s="1575"/>
      <c r="AC434" s="1585"/>
      <c r="AE434" s="1606" t="s">
        <v>1254</v>
      </c>
    </row>
    <row r="435" spans="1:35" ht="15.75">
      <c r="A435" s="4267"/>
      <c r="B435" s="1595"/>
      <c r="C435" s="1596"/>
      <c r="D435" s="1749"/>
      <c r="E435" s="1744"/>
      <c r="F435" s="1744"/>
      <c r="G435" s="1754">
        <f>(B435/B412)*G412</f>
        <v>0</v>
      </c>
      <c r="H435" s="1751">
        <f t="shared" si="16"/>
        <v>0</v>
      </c>
      <c r="I435" s="1572"/>
      <c r="J435" s="1572"/>
      <c r="K435" s="1572"/>
      <c r="L435" s="1572"/>
      <c r="M435" s="1572"/>
      <c r="N435" s="1583"/>
      <c r="P435" s="4267"/>
      <c r="Q435" s="1595"/>
      <c r="R435" s="1596"/>
      <c r="S435" s="1752"/>
      <c r="T435" s="1586"/>
      <c r="U435" s="1586"/>
      <c r="V435" s="1607">
        <f>(Q435/Q412)*V412</f>
        <v>0</v>
      </c>
      <c r="W435" s="1602">
        <f t="shared" si="17"/>
        <v>0</v>
      </c>
      <c r="X435" s="1575"/>
      <c r="Y435" s="1575"/>
      <c r="Z435" s="1575"/>
      <c r="AA435" s="1575"/>
      <c r="AB435" s="1575"/>
      <c r="AC435" s="1585"/>
      <c r="AE435" s="1606" t="s">
        <v>1254</v>
      </c>
    </row>
    <row r="436" spans="1:35" ht="15.75" customHeight="1">
      <c r="A436" s="4267"/>
      <c r="B436" s="4263" t="s">
        <v>1565</v>
      </c>
      <c r="C436" s="4263"/>
      <c r="D436" s="4263"/>
      <c r="E436" s="4263"/>
      <c r="F436" s="4263"/>
      <c r="G436" s="4263"/>
      <c r="H436" s="4263"/>
      <c r="I436" s="4263"/>
      <c r="J436" s="4263"/>
      <c r="K436" s="4263"/>
      <c r="L436" s="4263"/>
      <c r="M436" s="4263"/>
      <c r="N436" s="4264"/>
      <c r="P436" s="4267"/>
      <c r="Q436" s="4263" t="s">
        <v>1565</v>
      </c>
      <c r="R436" s="4263"/>
      <c r="S436" s="4263"/>
      <c r="T436" s="4263"/>
      <c r="U436" s="4263"/>
      <c r="V436" s="4263"/>
      <c r="W436" s="4263"/>
      <c r="X436" s="4263"/>
      <c r="Y436" s="4263"/>
      <c r="Z436" s="4263"/>
      <c r="AA436" s="4263"/>
      <c r="AB436" s="4263"/>
      <c r="AC436" s="4264"/>
      <c r="AE436" s="4424" t="s">
        <v>245</v>
      </c>
      <c r="AF436" s="4425" t="s">
        <v>744</v>
      </c>
      <c r="AG436" s="4425"/>
      <c r="AH436" s="4425"/>
      <c r="AI436" s="4425"/>
    </row>
    <row r="437" spans="1:35" ht="18.75">
      <c r="A437" s="4267"/>
      <c r="B437" s="1755" t="s">
        <v>15</v>
      </c>
      <c r="C437" s="1609" t="s">
        <v>272</v>
      </c>
      <c r="D437" s="4102"/>
      <c r="E437" s="4103"/>
      <c r="F437" s="4103"/>
      <c r="G437" s="4103"/>
      <c r="H437" s="4103"/>
      <c r="I437" s="4103"/>
      <c r="J437" s="4103"/>
      <c r="K437" s="4103"/>
      <c r="L437" s="4103"/>
      <c r="M437" s="4103"/>
      <c r="N437" s="4104"/>
      <c r="P437" s="4267"/>
      <c r="Q437" s="1610" t="s">
        <v>15</v>
      </c>
      <c r="R437" s="1609" t="s">
        <v>272</v>
      </c>
      <c r="S437" s="4102"/>
      <c r="T437" s="4103"/>
      <c r="U437" s="4103"/>
      <c r="V437" s="4103"/>
      <c r="W437" s="4103"/>
      <c r="X437" s="4103"/>
      <c r="Y437" s="4103"/>
      <c r="Z437" s="4103"/>
      <c r="AA437" s="4103"/>
      <c r="AB437" s="4103"/>
      <c r="AC437" s="4104"/>
      <c r="AE437" s="4424"/>
      <c r="AF437" s="4425"/>
      <c r="AG437" s="4425"/>
      <c r="AH437" s="4425"/>
      <c r="AI437" s="4425"/>
    </row>
    <row r="438" spans="1:35" ht="15" customHeight="1">
      <c r="A438" s="4267"/>
      <c r="B438" s="4276" t="s">
        <v>503</v>
      </c>
      <c r="C438" s="4276"/>
      <c r="D438" s="4276"/>
      <c r="E438" s="4276"/>
      <c r="F438" s="4276"/>
      <c r="G438" s="4276"/>
      <c r="H438" s="4276"/>
      <c r="I438" s="4276"/>
      <c r="J438" s="4276"/>
      <c r="K438" s="4276"/>
      <c r="L438" s="4276"/>
      <c r="M438" s="4276"/>
      <c r="N438" s="4277"/>
      <c r="P438" s="4267"/>
      <c r="Q438" s="4276" t="s">
        <v>503</v>
      </c>
      <c r="R438" s="4276"/>
      <c r="S438" s="4276"/>
      <c r="T438" s="4276"/>
      <c r="U438" s="4276"/>
      <c r="V438" s="4276"/>
      <c r="W438" s="4276"/>
      <c r="X438" s="4276"/>
      <c r="Y438" s="4276"/>
      <c r="Z438" s="4276"/>
      <c r="AA438" s="4276"/>
      <c r="AB438" s="4276"/>
      <c r="AC438" s="4277"/>
      <c r="AE438" s="4424"/>
      <c r="AF438" s="4425"/>
      <c r="AG438" s="4425"/>
      <c r="AH438" s="4425"/>
      <c r="AI438" s="4425"/>
    </row>
    <row r="439" spans="1:35" ht="15" customHeight="1">
      <c r="A439" s="4267"/>
      <c r="B439" s="4276"/>
      <c r="C439" s="4276"/>
      <c r="D439" s="4276"/>
      <c r="E439" s="4276"/>
      <c r="F439" s="4276"/>
      <c r="G439" s="4276"/>
      <c r="H439" s="4276"/>
      <c r="I439" s="4276"/>
      <c r="J439" s="4276"/>
      <c r="K439" s="4276"/>
      <c r="L439" s="4276"/>
      <c r="M439" s="4276"/>
      <c r="N439" s="4277"/>
      <c r="P439" s="4267"/>
      <c r="Q439" s="4276"/>
      <c r="R439" s="4276"/>
      <c r="S439" s="4276"/>
      <c r="T439" s="4276"/>
      <c r="U439" s="4276"/>
      <c r="V439" s="4276"/>
      <c r="W439" s="4276"/>
      <c r="X439" s="4276"/>
      <c r="Y439" s="4276"/>
      <c r="Z439" s="4276"/>
      <c r="AA439" s="4276"/>
      <c r="AB439" s="4276"/>
      <c r="AC439" s="4277"/>
      <c r="AE439" s="1606" t="s">
        <v>1254</v>
      </c>
    </row>
    <row r="440" spans="1:35" ht="18.75">
      <c r="A440" s="4267"/>
      <c r="B440" s="4125" t="s">
        <v>735</v>
      </c>
      <c r="C440" s="4125"/>
      <c r="D440" s="4125"/>
      <c r="E440" s="4125"/>
      <c r="F440" s="4125"/>
      <c r="G440" s="4125"/>
      <c r="H440" s="4125"/>
      <c r="I440" s="4125"/>
      <c r="J440" s="4125"/>
      <c r="K440" s="4125"/>
      <c r="L440" s="4125"/>
      <c r="M440" s="4125"/>
      <c r="N440" s="4126"/>
      <c r="P440" s="4267"/>
      <c r="Q440" s="4127" t="s">
        <v>735</v>
      </c>
      <c r="R440" s="4127"/>
      <c r="S440" s="4127"/>
      <c r="T440" s="4127"/>
      <c r="U440" s="4127"/>
      <c r="V440" s="4127"/>
      <c r="W440" s="4127"/>
      <c r="X440" s="4127"/>
      <c r="Y440" s="4127"/>
      <c r="Z440" s="4127"/>
      <c r="AA440" s="4127"/>
      <c r="AB440" s="4127"/>
      <c r="AC440" s="4128"/>
      <c r="AE440" s="1606" t="s">
        <v>1254</v>
      </c>
    </row>
    <row r="441" spans="1:35" ht="15.75">
      <c r="A441" s="4267"/>
      <c r="B441" s="77"/>
      <c r="C441" s="77"/>
      <c r="D441" s="1750">
        <v>10</v>
      </c>
      <c r="E441" s="1611"/>
      <c r="F441" s="1754">
        <v>2.5</v>
      </c>
      <c r="G441" s="1612"/>
      <c r="H441" s="1753">
        <v>0.25</v>
      </c>
      <c r="I441" s="1613"/>
      <c r="J441" s="1613"/>
      <c r="K441" s="1613"/>
      <c r="L441" s="1613"/>
      <c r="M441" s="1613"/>
      <c r="N441" s="1614"/>
      <c r="P441" s="4267"/>
      <c r="Q441" s="77"/>
      <c r="R441" s="77"/>
      <c r="S441" s="1601">
        <v>10</v>
      </c>
      <c r="T441" s="1611"/>
      <c r="U441" s="1607">
        <v>2.5</v>
      </c>
      <c r="V441" s="1612"/>
      <c r="W441" s="1615">
        <v>0.25</v>
      </c>
      <c r="X441" s="1613"/>
      <c r="Y441" s="1613"/>
      <c r="Z441" s="1613"/>
      <c r="AA441" s="1613"/>
      <c r="AB441" s="1613"/>
      <c r="AC441" s="1614"/>
      <c r="AE441" s="1606" t="s">
        <v>1254</v>
      </c>
    </row>
    <row r="442" spans="1:35" ht="15.75">
      <c r="A442" s="4267"/>
      <c r="B442" s="77"/>
      <c r="C442" s="77"/>
      <c r="D442" s="1595">
        <v>150</v>
      </c>
      <c r="E442" s="1613"/>
      <c r="F442" s="1616">
        <v>2.5</v>
      </c>
      <c r="G442" s="1613"/>
      <c r="H442" s="1617">
        <v>0.25</v>
      </c>
      <c r="I442" s="1613"/>
      <c r="J442" s="1613"/>
      <c r="K442" s="1613"/>
      <c r="L442" s="1613"/>
      <c r="M442" s="1613"/>
      <c r="N442" s="1614"/>
      <c r="P442" s="4267"/>
      <c r="Q442" s="77"/>
      <c r="R442" s="77"/>
      <c r="S442" s="1595">
        <v>150</v>
      </c>
      <c r="T442" s="1613"/>
      <c r="U442" s="1616">
        <v>2.5</v>
      </c>
      <c r="V442" s="1613"/>
      <c r="W442" s="1617">
        <v>0.25</v>
      </c>
      <c r="X442" s="1613"/>
      <c r="Y442" s="1613"/>
      <c r="Z442" s="1613"/>
      <c r="AA442" s="1613"/>
      <c r="AB442" s="1613"/>
      <c r="AC442" s="1614"/>
      <c r="AE442" s="1606" t="s">
        <v>1254</v>
      </c>
    </row>
    <row r="443" spans="1:35" ht="15" customHeight="1">
      <c r="A443" s="4267"/>
      <c r="B443" s="4273" t="s">
        <v>27</v>
      </c>
      <c r="C443" s="4274" t="s">
        <v>242</v>
      </c>
      <c r="D443" s="4274"/>
      <c r="E443" s="4274"/>
      <c r="F443" s="4274"/>
      <c r="G443" s="4274"/>
      <c r="H443" s="4274"/>
      <c r="I443" s="4275" t="s">
        <v>12</v>
      </c>
      <c r="J443" s="4274" t="s">
        <v>14</v>
      </c>
      <c r="K443" s="4274"/>
      <c r="L443" s="4274"/>
      <c r="M443" s="4274"/>
      <c r="N443" s="4274"/>
      <c r="P443" s="4267"/>
      <c r="Q443" s="4121" t="s">
        <v>27</v>
      </c>
      <c r="R443" s="4116" t="s">
        <v>242</v>
      </c>
      <c r="S443" s="4116"/>
      <c r="T443" s="4116"/>
      <c r="U443" s="4116"/>
      <c r="V443" s="4116"/>
      <c r="W443" s="4116"/>
      <c r="X443" s="4115" t="s">
        <v>12</v>
      </c>
      <c r="Y443" s="4116" t="s">
        <v>14</v>
      </c>
      <c r="Z443" s="4116"/>
      <c r="AA443" s="4116"/>
      <c r="AB443" s="4116"/>
      <c r="AC443" s="4117"/>
      <c r="AE443" s="1606" t="s">
        <v>1254</v>
      </c>
    </row>
    <row r="444" spans="1:35" ht="15" customHeight="1">
      <c r="A444" s="4267"/>
      <c r="B444" s="4273"/>
      <c r="C444" s="4274"/>
      <c r="D444" s="4274"/>
      <c r="E444" s="4274"/>
      <c r="F444" s="4274"/>
      <c r="G444" s="4274"/>
      <c r="H444" s="4274"/>
      <c r="I444" s="4275"/>
      <c r="J444" s="4274"/>
      <c r="K444" s="4274"/>
      <c r="L444" s="4274"/>
      <c r="M444" s="4274"/>
      <c r="N444" s="4274"/>
      <c r="P444" s="4267"/>
      <c r="Q444" s="4121"/>
      <c r="R444" s="4116"/>
      <c r="S444" s="4116"/>
      <c r="T444" s="4116"/>
      <c r="U444" s="4116"/>
      <c r="V444" s="4116"/>
      <c r="W444" s="4116"/>
      <c r="X444" s="4115"/>
      <c r="Y444" s="4116"/>
      <c r="Z444" s="4116"/>
      <c r="AA444" s="4116"/>
      <c r="AB444" s="4116"/>
      <c r="AC444" s="4117"/>
      <c r="AE444" s="1606" t="s">
        <v>1254</v>
      </c>
    </row>
    <row r="445" spans="1:35" ht="15" customHeight="1">
      <c r="A445" s="4267"/>
      <c r="B445" s="4273" t="s">
        <v>30</v>
      </c>
      <c r="C445" s="4274" t="s">
        <v>724</v>
      </c>
      <c r="D445" s="4274"/>
      <c r="E445" s="4274"/>
      <c r="F445" s="4274"/>
      <c r="G445" s="4274"/>
      <c r="H445" s="4274"/>
      <c r="I445" s="4275" t="s">
        <v>13</v>
      </c>
      <c r="J445" s="4274" t="s">
        <v>421</v>
      </c>
      <c r="K445" s="4274"/>
      <c r="L445" s="4274"/>
      <c r="M445" s="4274"/>
      <c r="N445" s="4274"/>
      <c r="P445" s="4267"/>
      <c r="Q445" s="4121" t="s">
        <v>30</v>
      </c>
      <c r="R445" s="4116" t="s">
        <v>724</v>
      </c>
      <c r="S445" s="4116"/>
      <c r="T445" s="4116"/>
      <c r="U445" s="4116"/>
      <c r="V445" s="4116"/>
      <c r="W445" s="4116"/>
      <c r="X445" s="4115" t="s">
        <v>13</v>
      </c>
      <c r="Y445" s="4116" t="s">
        <v>421</v>
      </c>
      <c r="Z445" s="4116"/>
      <c r="AA445" s="4116"/>
      <c r="AB445" s="4116"/>
      <c r="AC445" s="4117"/>
      <c r="AE445" s="1606" t="s">
        <v>1254</v>
      </c>
    </row>
    <row r="446" spans="1:35" ht="15" customHeight="1">
      <c r="A446" s="4267"/>
      <c r="B446" s="4273"/>
      <c r="C446" s="4274"/>
      <c r="D446" s="4274"/>
      <c r="E446" s="4274"/>
      <c r="F446" s="4274"/>
      <c r="G446" s="4274"/>
      <c r="H446" s="4274"/>
      <c r="I446" s="4275"/>
      <c r="J446" s="4274"/>
      <c r="K446" s="4274"/>
      <c r="L446" s="4274"/>
      <c r="M446" s="4274"/>
      <c r="N446" s="4274"/>
      <c r="P446" s="4267"/>
      <c r="Q446" s="4121"/>
      <c r="R446" s="4116"/>
      <c r="S446" s="4116"/>
      <c r="T446" s="4116"/>
      <c r="U446" s="4116"/>
      <c r="V446" s="4116"/>
      <c r="W446" s="4116"/>
      <c r="X446" s="4115"/>
      <c r="Y446" s="4116"/>
      <c r="Z446" s="4116"/>
      <c r="AA446" s="4116"/>
      <c r="AB446" s="4116"/>
      <c r="AC446" s="4117"/>
      <c r="AE446" s="1606" t="s">
        <v>1254</v>
      </c>
    </row>
    <row r="447" spans="1:35" ht="15" customHeight="1">
      <c r="A447" s="4267"/>
      <c r="B447" s="4273" t="s">
        <v>248</v>
      </c>
      <c r="C447" s="4274" t="s">
        <v>249</v>
      </c>
      <c r="D447" s="4274"/>
      <c r="E447" s="4274"/>
      <c r="F447" s="4274"/>
      <c r="G447" s="4274"/>
      <c r="H447" s="4274"/>
      <c r="I447" s="4275" t="s">
        <v>15</v>
      </c>
      <c r="J447" s="4274" t="s">
        <v>250</v>
      </c>
      <c r="K447" s="4274"/>
      <c r="L447" s="4274"/>
      <c r="M447" s="4274"/>
      <c r="N447" s="4274"/>
      <c r="P447" s="4267"/>
      <c r="Q447" s="4121" t="s">
        <v>248</v>
      </c>
      <c r="R447" s="4116" t="s">
        <v>249</v>
      </c>
      <c r="S447" s="4116"/>
      <c r="T447" s="4116"/>
      <c r="U447" s="4116"/>
      <c r="V447" s="4116"/>
      <c r="W447" s="4116"/>
      <c r="X447" s="4115" t="s">
        <v>15</v>
      </c>
      <c r="Y447" s="4116" t="s">
        <v>250</v>
      </c>
      <c r="Z447" s="4116"/>
      <c r="AA447" s="4116"/>
      <c r="AB447" s="4116"/>
      <c r="AC447" s="4117"/>
      <c r="AE447" s="1606" t="s">
        <v>1254</v>
      </c>
    </row>
    <row r="448" spans="1:35" ht="15" customHeight="1">
      <c r="A448" s="4267"/>
      <c r="B448" s="4273"/>
      <c r="C448" s="4274"/>
      <c r="D448" s="4274"/>
      <c r="E448" s="4274"/>
      <c r="F448" s="4274"/>
      <c r="G448" s="4274"/>
      <c r="H448" s="4274"/>
      <c r="I448" s="4275"/>
      <c r="J448" s="4274"/>
      <c r="K448" s="4274"/>
      <c r="L448" s="4274"/>
      <c r="M448" s="4274"/>
      <c r="N448" s="4274"/>
      <c r="P448" s="4267"/>
      <c r="Q448" s="4121"/>
      <c r="R448" s="4116"/>
      <c r="S448" s="4116"/>
      <c r="T448" s="4116"/>
      <c r="U448" s="4116"/>
      <c r="V448" s="4116"/>
      <c r="W448" s="4116"/>
      <c r="X448" s="4115"/>
      <c r="Y448" s="4116"/>
      <c r="Z448" s="4116"/>
      <c r="AA448" s="4116"/>
      <c r="AB448" s="4116"/>
      <c r="AC448" s="4117"/>
      <c r="AE448" s="1606" t="s">
        <v>1254</v>
      </c>
    </row>
    <row r="449" spans="1:35" ht="15.75">
      <c r="A449" s="4267"/>
      <c r="B449" s="1618" t="s">
        <v>253</v>
      </c>
      <c r="C449" s="1619" t="str">
        <f ca="1">CELL("nomfichier")</f>
        <v>E:\0-UPRT\1-UPRT.FR-SITE-WEB\ff-fiches-fabrications\ff-fiches-fabrication-maj-08-2020\[ff-14.B-restauration-10.postits-portions.xlsx]Nota</v>
      </c>
      <c r="D449" s="1619"/>
      <c r="E449" s="1619"/>
      <c r="F449" s="1619"/>
      <c r="G449" s="1619"/>
      <c r="H449" s="1619"/>
      <c r="I449" s="1619"/>
      <c r="J449" s="1619"/>
      <c r="K449" s="1619"/>
      <c r="L449" s="1619"/>
      <c r="M449" s="1619"/>
      <c r="N449" s="1620"/>
      <c r="P449" s="4267"/>
      <c r="Q449" s="1618" t="s">
        <v>253</v>
      </c>
      <c r="R449" s="1619" t="str">
        <f ca="1">CELL("nomfichier")</f>
        <v>E:\0-UPRT\1-UPRT.FR-SITE-WEB\ff-fiches-fabrications\ff-fiches-fabrication-maj-08-2020\[ff-14.B-restauration-10.postits-portions.xlsx]Nota</v>
      </c>
      <c r="S449" s="1619"/>
      <c r="T449" s="1619"/>
      <c r="U449" s="1619"/>
      <c r="V449" s="1619"/>
      <c r="W449" s="1619"/>
      <c r="X449" s="1619"/>
      <c r="Y449" s="1619"/>
      <c r="Z449" s="1619"/>
      <c r="AA449" s="1619"/>
      <c r="AB449" s="1619"/>
      <c r="AC449" s="1620"/>
      <c r="AE449" s="1606" t="s">
        <v>1254</v>
      </c>
    </row>
    <row r="450" spans="1:35" ht="15.75">
      <c r="A450" s="4267"/>
      <c r="B450" s="1621" t="s">
        <v>255</v>
      </c>
      <c r="C450" s="1619" t="s">
        <v>726</v>
      </c>
      <c r="D450" s="1619"/>
      <c r="E450" s="1619"/>
      <c r="F450" s="1619"/>
      <c r="G450" s="1619"/>
      <c r="H450" s="1619"/>
      <c r="I450" s="1619"/>
      <c r="J450" s="1619"/>
      <c r="K450" s="1619"/>
      <c r="L450" s="1619"/>
      <c r="M450" s="1619"/>
      <c r="N450" s="1620"/>
      <c r="P450" s="4267"/>
      <c r="Q450" s="1621" t="s">
        <v>255</v>
      </c>
      <c r="R450" s="1619" t="s">
        <v>726</v>
      </c>
      <c r="S450" s="1619"/>
      <c r="T450" s="1619"/>
      <c r="U450" s="1619"/>
      <c r="V450" s="1619"/>
      <c r="W450" s="1619"/>
      <c r="X450" s="1619"/>
      <c r="Y450" s="1619"/>
      <c r="Z450" s="1619"/>
      <c r="AA450" s="1619"/>
      <c r="AB450" s="1619"/>
      <c r="AC450" s="1620"/>
      <c r="AE450" s="1606" t="s">
        <v>1254</v>
      </c>
    </row>
    <row r="451" spans="1:35" ht="16.5" thickBot="1">
      <c r="A451" s="4267"/>
      <c r="B451" s="4135" t="s">
        <v>258</v>
      </c>
      <c r="C451" s="4135"/>
      <c r="D451" s="4135"/>
      <c r="E451" s="4135"/>
      <c r="F451" s="4135"/>
      <c r="G451" s="4135"/>
      <c r="H451" s="4135"/>
      <c r="I451" s="4135"/>
      <c r="J451" s="4135"/>
      <c r="K451" s="4135"/>
      <c r="L451" s="4135"/>
      <c r="M451" s="4135"/>
      <c r="N451" s="4136"/>
      <c r="P451" s="4267"/>
      <c r="Q451" s="4135" t="s">
        <v>258</v>
      </c>
      <c r="R451" s="4135"/>
      <c r="S451" s="4135"/>
      <c r="T451" s="4135"/>
      <c r="U451" s="4135"/>
      <c r="V451" s="4135"/>
      <c r="W451" s="4135"/>
      <c r="X451" s="4135"/>
      <c r="Y451" s="4135"/>
      <c r="Z451" s="4135"/>
      <c r="AA451" s="4135"/>
      <c r="AB451" s="4135"/>
      <c r="AC451" s="4136"/>
      <c r="AE451" s="1606" t="s">
        <v>1254</v>
      </c>
    </row>
    <row r="452" spans="1:35">
      <c r="A452" s="77"/>
      <c r="B452" s="77"/>
      <c r="C452" s="77"/>
      <c r="D452" s="77"/>
      <c r="E452" s="77"/>
      <c r="F452" s="77"/>
      <c r="G452" s="77"/>
      <c r="H452" s="77"/>
      <c r="I452" s="77"/>
      <c r="J452" s="77"/>
      <c r="K452" s="77"/>
      <c r="L452" s="77"/>
      <c r="M452" s="77"/>
      <c r="N452" s="77"/>
      <c r="P452" s="77"/>
      <c r="Q452" s="77"/>
      <c r="R452" s="77"/>
      <c r="S452" s="77"/>
      <c r="T452" s="77"/>
      <c r="U452" s="77"/>
      <c r="V452" s="77"/>
      <c r="W452" s="77"/>
      <c r="X452" s="77"/>
      <c r="Y452" s="77"/>
      <c r="Z452" s="77"/>
      <c r="AA452" s="77"/>
      <c r="AB452" s="77"/>
      <c r="AC452" s="77"/>
    </row>
    <row r="453" spans="1:35" ht="15.75">
      <c r="B453" s="4285" t="s">
        <v>1584</v>
      </c>
      <c r="C453" s="4285"/>
      <c r="D453" s="4285"/>
      <c r="E453" s="1641"/>
      <c r="F453" s="1641"/>
      <c r="G453" s="1641"/>
      <c r="H453" s="1641"/>
      <c r="I453" s="1641"/>
      <c r="J453" s="1641"/>
      <c r="K453" s="1641"/>
      <c r="L453" s="1641"/>
      <c r="M453" s="1641"/>
      <c r="N453" s="1641"/>
      <c r="Q453" s="4285" t="s">
        <v>1584</v>
      </c>
      <c r="R453" s="4285"/>
      <c r="S453" s="4285"/>
      <c r="T453" s="1641"/>
      <c r="U453" s="1641"/>
      <c r="V453" s="1641"/>
      <c r="W453" s="1641"/>
      <c r="X453" s="1641"/>
      <c r="Y453" s="1641"/>
      <c r="Z453" s="1641"/>
      <c r="AA453" s="1641"/>
      <c r="AB453" s="1641"/>
      <c r="AC453" s="1641"/>
    </row>
    <row r="454" spans="1:35" ht="15.75" thickBot="1">
      <c r="A454" s="77"/>
      <c r="B454" s="77"/>
      <c r="C454" s="77"/>
      <c r="D454" s="77"/>
      <c r="E454" s="77"/>
      <c r="F454" s="77"/>
      <c r="G454" s="77"/>
      <c r="H454" s="77"/>
      <c r="I454" s="77"/>
      <c r="J454" s="77"/>
      <c r="K454" s="77"/>
      <c r="L454" s="77"/>
      <c r="M454" s="77"/>
      <c r="N454" s="77"/>
      <c r="P454" s="77"/>
      <c r="Q454" s="77"/>
      <c r="R454" s="77"/>
      <c r="S454" s="77"/>
      <c r="T454" s="77"/>
      <c r="U454" s="77"/>
      <c r="V454" s="77"/>
      <c r="W454" s="77"/>
      <c r="X454" s="77"/>
      <c r="Y454" s="77"/>
      <c r="Z454" s="77"/>
      <c r="AA454" s="77"/>
      <c r="AB454" s="77"/>
      <c r="AC454" s="77"/>
    </row>
    <row r="455" spans="1:35">
      <c r="A455" s="1566" t="s">
        <v>243</v>
      </c>
      <c r="B455" s="4283" t="s">
        <v>340</v>
      </c>
      <c r="C455" s="4283"/>
      <c r="D455" s="4283"/>
      <c r="E455" s="4283"/>
      <c r="F455" s="4283"/>
      <c r="G455" s="4283"/>
      <c r="H455" s="4284" t="s">
        <v>1770</v>
      </c>
      <c r="I455" s="4088" t="str">
        <f>B455</f>
        <v>NOM DE LA RECETTE</v>
      </c>
      <c r="J455" s="4088"/>
      <c r="K455" s="4088"/>
      <c r="L455" s="4088"/>
      <c r="M455" s="4088"/>
      <c r="N455" s="4089"/>
      <c r="P455" s="1566" t="s">
        <v>243</v>
      </c>
      <c r="Q455" s="4283" t="s">
        <v>340</v>
      </c>
      <c r="R455" s="4283"/>
      <c r="S455" s="4283"/>
      <c r="T455" s="4283"/>
      <c r="U455" s="4283"/>
      <c r="V455" s="4283"/>
      <c r="W455" s="4284" t="s">
        <v>1770</v>
      </c>
      <c r="X455" s="4088" t="str">
        <f>Q455</f>
        <v>NOM DE LA RECETTE</v>
      </c>
      <c r="Y455" s="4088"/>
      <c r="Z455" s="4088"/>
      <c r="AA455" s="4088"/>
      <c r="AB455" s="4088"/>
      <c r="AC455" s="4089"/>
      <c r="AE455" s="4422" t="s">
        <v>245</v>
      </c>
      <c r="AF455" s="4423" t="s">
        <v>744</v>
      </c>
      <c r="AG455" s="4423"/>
      <c r="AH455" s="4423"/>
      <c r="AI455" s="4423"/>
    </row>
    <row r="456" spans="1:35">
      <c r="A456" s="4278"/>
      <c r="B456" s="4283"/>
      <c r="C456" s="4283"/>
      <c r="D456" s="4283"/>
      <c r="E456" s="4283"/>
      <c r="F456" s="4283"/>
      <c r="G456" s="4283"/>
      <c r="H456" s="4284"/>
      <c r="I456" s="4090"/>
      <c r="J456" s="4090"/>
      <c r="K456" s="4090"/>
      <c r="L456" s="4090"/>
      <c r="M456" s="4090"/>
      <c r="N456" s="4091"/>
      <c r="P456" s="4278"/>
      <c r="Q456" s="4283"/>
      <c r="R456" s="4283"/>
      <c r="S456" s="4283"/>
      <c r="T456" s="4283"/>
      <c r="U456" s="4283"/>
      <c r="V456" s="4283"/>
      <c r="W456" s="4284"/>
      <c r="X456" s="4090"/>
      <c r="Y456" s="4090"/>
      <c r="Z456" s="4090"/>
      <c r="AA456" s="4090"/>
      <c r="AB456" s="4090"/>
      <c r="AC456" s="4091"/>
      <c r="AE456" s="4422"/>
      <c r="AF456" s="4423"/>
      <c r="AG456" s="4423"/>
      <c r="AH456" s="4423"/>
      <c r="AI456" s="4423"/>
    </row>
    <row r="457" spans="1:35" ht="26.25">
      <c r="A457" s="4278"/>
      <c r="B457" s="4279" t="s">
        <v>1571</v>
      </c>
      <c r="C457" s="4279"/>
      <c r="D457" s="4279"/>
      <c r="E457" s="4279"/>
      <c r="F457" s="4279"/>
      <c r="G457" s="4279"/>
      <c r="H457" s="1756"/>
      <c r="I457" s="1567" t="s">
        <v>247</v>
      </c>
      <c r="J457" s="1568"/>
      <c r="K457" s="1568"/>
      <c r="L457" s="1568"/>
      <c r="M457" s="1568"/>
      <c r="N457" s="1569"/>
      <c r="P457" s="4278"/>
      <c r="Q457" s="4133" t="s">
        <v>1571</v>
      </c>
      <c r="R457" s="4133"/>
      <c r="S457" s="4133"/>
      <c r="T457" s="4133"/>
      <c r="U457" s="4133"/>
      <c r="V457" s="4133"/>
      <c r="W457" s="4133"/>
      <c r="X457" s="527" t="s">
        <v>247</v>
      </c>
      <c r="Y457" s="1570"/>
      <c r="Z457" s="1570"/>
      <c r="AA457" s="1570"/>
      <c r="AB457" s="1570"/>
      <c r="AC457" s="1571"/>
      <c r="AE457" s="4422"/>
      <c r="AF457" s="4423"/>
      <c r="AG457" s="4423"/>
      <c r="AH457" s="4423"/>
      <c r="AI457" s="4423"/>
    </row>
    <row r="458" spans="1:35" ht="26.25">
      <c r="A458" s="4278"/>
      <c r="B458" s="4279"/>
      <c r="C458" s="4279"/>
      <c r="D458" s="4279"/>
      <c r="E458" s="4279"/>
      <c r="F458" s="4279"/>
      <c r="G458" s="4279"/>
      <c r="H458" s="1756"/>
      <c r="I458" s="1572" t="s">
        <v>1563</v>
      </c>
      <c r="J458" s="1573"/>
      <c r="K458" s="1573"/>
      <c r="L458" s="1573"/>
      <c r="M458" s="1573"/>
      <c r="N458" s="1574"/>
      <c r="P458" s="4278"/>
      <c r="Q458" s="4133"/>
      <c r="R458" s="4133"/>
      <c r="S458" s="4133"/>
      <c r="T458" s="4133"/>
      <c r="U458" s="4133"/>
      <c r="V458" s="4133"/>
      <c r="W458" s="4133"/>
      <c r="X458" s="1575" t="s">
        <v>1563</v>
      </c>
      <c r="Y458" s="1576"/>
      <c r="Z458" s="1576"/>
      <c r="AA458" s="1576"/>
      <c r="AB458" s="1576"/>
      <c r="AC458" s="1577"/>
      <c r="AE458" s="4422"/>
      <c r="AF458" s="4423"/>
      <c r="AG458" s="4423"/>
      <c r="AH458" s="4423"/>
      <c r="AI458" s="4423"/>
    </row>
    <row r="459" spans="1:35" ht="18.75">
      <c r="A459" s="4278"/>
      <c r="B459" s="1757" t="s">
        <v>12</v>
      </c>
      <c r="C459" s="1758"/>
      <c r="D459" s="1758"/>
      <c r="E459" s="1758"/>
      <c r="F459" s="1758"/>
      <c r="G459" s="4280" t="s">
        <v>13</v>
      </c>
      <c r="H459" s="4280"/>
      <c r="I459" s="1572"/>
      <c r="J459" s="1573"/>
      <c r="K459" s="1573"/>
      <c r="L459" s="1573"/>
      <c r="M459" s="1573"/>
      <c r="N459" s="1574"/>
      <c r="P459" s="4278"/>
      <c r="Q459" s="1580" t="s">
        <v>12</v>
      </c>
      <c r="R459" s="1581"/>
      <c r="S459" s="1581"/>
      <c r="T459" s="1581"/>
      <c r="U459" s="1581"/>
      <c r="V459" s="4111" t="s">
        <v>13</v>
      </c>
      <c r="W459" s="4111"/>
      <c r="X459" s="1575"/>
      <c r="Y459" s="1576"/>
      <c r="Z459" s="1576"/>
      <c r="AA459" s="1576"/>
      <c r="AB459" s="1576"/>
      <c r="AC459" s="1577"/>
      <c r="AE459" s="4422"/>
      <c r="AF459" s="4423"/>
      <c r="AG459" s="4423"/>
      <c r="AH459" s="4423"/>
      <c r="AI459" s="4423"/>
    </row>
    <row r="460" spans="1:35" ht="15.75">
      <c r="A460" s="4278"/>
      <c r="B460" s="4281" t="s">
        <v>251</v>
      </c>
      <c r="C460" s="4281"/>
      <c r="D460" s="1759"/>
      <c r="E460" s="1759"/>
      <c r="F460" s="1759"/>
      <c r="G460" s="4282" t="s">
        <v>18</v>
      </c>
      <c r="H460" s="4282"/>
      <c r="I460" s="1572"/>
      <c r="J460" s="1572"/>
      <c r="K460" s="1572"/>
      <c r="L460" s="1572"/>
      <c r="M460" s="1572"/>
      <c r="N460" s="1583"/>
      <c r="P460" s="4278"/>
      <c r="Q460" s="4113" t="s">
        <v>251</v>
      </c>
      <c r="R460" s="4113"/>
      <c r="S460" s="1584"/>
      <c r="T460" s="1584"/>
      <c r="U460" s="1584"/>
      <c r="V460" s="4114" t="s">
        <v>18</v>
      </c>
      <c r="W460" s="4114"/>
      <c r="X460" s="1575"/>
      <c r="Y460" s="1575"/>
      <c r="Z460" s="1575"/>
      <c r="AA460" s="1575"/>
      <c r="AB460" s="1575"/>
      <c r="AC460" s="1585"/>
      <c r="AE460" s="4422"/>
      <c r="AF460" s="4423"/>
      <c r="AG460" s="4423"/>
      <c r="AH460" s="4423"/>
      <c r="AI460" s="4423"/>
    </row>
    <row r="461" spans="1:35" ht="15.75">
      <c r="A461" s="4278"/>
      <c r="B461" s="4105">
        <v>2</v>
      </c>
      <c r="C461" s="4282" t="s">
        <v>21</v>
      </c>
      <c r="D461" s="4288" t="s">
        <v>252</v>
      </c>
      <c r="E461" s="1760"/>
      <c r="F461" s="1760"/>
      <c r="G461" s="4107">
        <v>10</v>
      </c>
      <c r="H461" s="4107"/>
      <c r="I461" s="1572"/>
      <c r="J461" s="1572"/>
      <c r="K461" s="1572"/>
      <c r="L461" s="1572"/>
      <c r="M461" s="1572"/>
      <c r="N461" s="1583"/>
      <c r="P461" s="4278"/>
      <c r="Q461" s="4291">
        <v>2</v>
      </c>
      <c r="R461" s="4109" t="s">
        <v>21</v>
      </c>
      <c r="S461" s="4096" t="s">
        <v>252</v>
      </c>
      <c r="T461" s="1586"/>
      <c r="U461" s="1586"/>
      <c r="V461" s="4097">
        <v>10</v>
      </c>
      <c r="W461" s="4097"/>
      <c r="X461" s="1575"/>
      <c r="Y461" s="1575"/>
      <c r="Z461" s="1575"/>
      <c r="AA461" s="1575"/>
      <c r="AB461" s="1575"/>
      <c r="AC461" s="1585"/>
      <c r="AE461" s="4422"/>
      <c r="AF461" s="4423"/>
      <c r="AG461" s="4423"/>
      <c r="AH461" s="4423"/>
      <c r="AI461" s="4423"/>
    </row>
    <row r="462" spans="1:35" ht="15.75">
      <c r="A462" s="4278"/>
      <c r="B462" s="4105"/>
      <c r="C462" s="4282"/>
      <c r="D462" s="4288"/>
      <c r="E462" s="1760"/>
      <c r="F462" s="1760"/>
      <c r="G462" s="4107"/>
      <c r="H462" s="4107"/>
      <c r="I462" s="1572"/>
      <c r="J462" s="1572"/>
      <c r="K462" s="1572"/>
      <c r="L462" s="1572"/>
      <c r="M462" s="1572"/>
      <c r="N462" s="1583"/>
      <c r="P462" s="4278"/>
      <c r="Q462" s="4291"/>
      <c r="R462" s="4109"/>
      <c r="S462" s="4096"/>
      <c r="T462" s="1586"/>
      <c r="U462" s="1586"/>
      <c r="V462" s="4097"/>
      <c r="W462" s="4097"/>
      <c r="X462" s="1575"/>
      <c r="Y462" s="1575"/>
      <c r="Z462" s="1575"/>
      <c r="AA462" s="1575"/>
      <c r="AB462" s="1575"/>
      <c r="AC462" s="1585"/>
      <c r="AE462" s="4422"/>
      <c r="AF462" s="4423"/>
      <c r="AG462" s="4423"/>
      <c r="AH462" s="4423"/>
      <c r="AI462" s="4423"/>
    </row>
    <row r="463" spans="1:35" ht="15.75">
      <c r="A463" s="4278"/>
      <c r="B463" s="1761"/>
      <c r="C463" s="1762"/>
      <c r="D463" s="1762"/>
      <c r="E463" s="1760"/>
      <c r="F463" s="1760"/>
      <c r="G463" s="4288" t="s">
        <v>254</v>
      </c>
      <c r="H463" s="4288"/>
      <c r="I463" s="1572"/>
      <c r="J463" s="1572"/>
      <c r="K463" s="1572"/>
      <c r="L463" s="1572"/>
      <c r="M463" s="1572"/>
      <c r="N463" s="1583"/>
      <c r="P463" s="4278"/>
      <c r="Q463" s="1588"/>
      <c r="R463" s="1588"/>
      <c r="S463" s="1588"/>
      <c r="T463" s="1586"/>
      <c r="U463" s="1586"/>
      <c r="V463" s="4099" t="s">
        <v>254</v>
      </c>
      <c r="W463" s="4099"/>
      <c r="X463" s="1575"/>
      <c r="Y463" s="1575"/>
      <c r="Z463" s="1575"/>
      <c r="AA463" s="1575"/>
      <c r="AB463" s="1575"/>
      <c r="AC463" s="1585"/>
      <c r="AE463" s="4422"/>
      <c r="AF463" s="4423"/>
      <c r="AG463" s="4423"/>
      <c r="AH463" s="4423"/>
      <c r="AI463" s="4423"/>
    </row>
    <row r="464" spans="1:35" ht="15.75">
      <c r="A464" s="4278"/>
      <c r="B464" s="1763" t="s">
        <v>30</v>
      </c>
      <c r="C464" s="1764" t="s">
        <v>248</v>
      </c>
      <c r="D464" s="1764" t="s">
        <v>27</v>
      </c>
      <c r="E464" s="1760"/>
      <c r="F464" s="1760"/>
      <c r="G464" s="1765"/>
      <c r="H464" s="1766"/>
      <c r="I464" s="1572"/>
      <c r="J464" s="1572"/>
      <c r="K464" s="1572"/>
      <c r="L464" s="1572"/>
      <c r="M464" s="1572"/>
      <c r="N464" s="1583"/>
      <c r="P464" s="4278"/>
      <c r="Q464" s="1633" t="s">
        <v>30</v>
      </c>
      <c r="R464" s="1633" t="s">
        <v>248</v>
      </c>
      <c r="S464" s="1633" t="s">
        <v>27</v>
      </c>
      <c r="T464" s="1586"/>
      <c r="U464" s="1586"/>
      <c r="V464" s="1593"/>
      <c r="W464" s="1594"/>
      <c r="X464" s="1575"/>
      <c r="Y464" s="1575"/>
      <c r="Z464" s="1575"/>
      <c r="AA464" s="1575"/>
      <c r="AB464" s="1575"/>
      <c r="AC464" s="1585"/>
      <c r="AE464" s="4422"/>
      <c r="AF464" s="4423"/>
      <c r="AG464" s="4423"/>
      <c r="AH464" s="4423"/>
      <c r="AI464" s="4423"/>
    </row>
    <row r="465" spans="1:35" ht="15.75">
      <c r="A465" s="4278"/>
      <c r="B465" s="1595">
        <v>150</v>
      </c>
      <c r="C465" s="1596" t="s">
        <v>686</v>
      </c>
      <c r="D465" s="1767" t="s">
        <v>672</v>
      </c>
      <c r="E465" s="1760"/>
      <c r="F465" s="1760"/>
      <c r="G465" s="1768">
        <f>(B465/B461)*G461</f>
        <v>750</v>
      </c>
      <c r="H465" s="1769" t="str">
        <f t="shared" ref="H465:H484" si="18">C465</f>
        <v>g</v>
      </c>
      <c r="I465" s="1572"/>
      <c r="J465" s="1572"/>
      <c r="K465" s="1572"/>
      <c r="L465" s="1572"/>
      <c r="M465" s="1572"/>
      <c r="N465" s="1583"/>
      <c r="P465" s="4278"/>
      <c r="Q465" s="1595">
        <v>150</v>
      </c>
      <c r="R465" s="1596" t="s">
        <v>686</v>
      </c>
      <c r="S465" s="1770" t="s">
        <v>672</v>
      </c>
      <c r="T465" s="1586"/>
      <c r="U465" s="1586"/>
      <c r="V465" s="1601">
        <f>(Q465/Q461)*V461</f>
        <v>750</v>
      </c>
      <c r="W465" s="1602" t="str">
        <f t="shared" ref="W465:W484" si="19">R465</f>
        <v>g</v>
      </c>
      <c r="X465" s="1575"/>
      <c r="Y465" s="1575"/>
      <c r="Z465" s="1575"/>
      <c r="AA465" s="1575"/>
      <c r="AB465" s="1575"/>
      <c r="AC465" s="1585"/>
      <c r="AE465" s="4422"/>
      <c r="AF465" s="4423"/>
      <c r="AG465" s="4423"/>
      <c r="AH465" s="4423"/>
      <c r="AI465" s="4423"/>
    </row>
    <row r="466" spans="1:35" ht="15.75">
      <c r="A466" s="4278"/>
      <c r="B466" s="1595">
        <v>80</v>
      </c>
      <c r="C466" s="1596" t="s">
        <v>686</v>
      </c>
      <c r="D466" s="1767" t="s">
        <v>672</v>
      </c>
      <c r="E466" s="1760"/>
      <c r="F466" s="1760"/>
      <c r="G466" s="1768">
        <f>(B466/B461)*G461</f>
        <v>400</v>
      </c>
      <c r="H466" s="1769" t="str">
        <f t="shared" si="18"/>
        <v>g</v>
      </c>
      <c r="I466" s="1572"/>
      <c r="J466" s="1572"/>
      <c r="K466" s="1572"/>
      <c r="L466" s="1572"/>
      <c r="M466" s="1572"/>
      <c r="N466" s="1583"/>
      <c r="P466" s="4278"/>
      <c r="Q466" s="1595">
        <v>80</v>
      </c>
      <c r="R466" s="1596" t="s">
        <v>686</v>
      </c>
      <c r="S466" s="1770" t="s">
        <v>672</v>
      </c>
      <c r="T466" s="1586"/>
      <c r="U466" s="1586"/>
      <c r="V466" s="1601">
        <f>(Q466/Q461)*V461</f>
        <v>400</v>
      </c>
      <c r="W466" s="1602" t="str">
        <f t="shared" si="19"/>
        <v>g</v>
      </c>
      <c r="X466" s="1575"/>
      <c r="Y466" s="1575"/>
      <c r="Z466" s="1575"/>
      <c r="AA466" s="1575"/>
      <c r="AB466" s="1575"/>
      <c r="AC466" s="1585"/>
      <c r="AE466" s="4422"/>
      <c r="AF466" s="4423"/>
      <c r="AG466" s="4423"/>
      <c r="AH466" s="4423"/>
      <c r="AI466" s="4423"/>
    </row>
    <row r="467" spans="1:35" ht="15.75">
      <c r="A467" s="4278"/>
      <c r="B467" s="1595">
        <v>1</v>
      </c>
      <c r="C467" s="1596" t="s">
        <v>263</v>
      </c>
      <c r="D467" s="1767" t="s">
        <v>672</v>
      </c>
      <c r="E467" s="1760"/>
      <c r="F467" s="1760"/>
      <c r="G467" s="1771">
        <f>(B467/B461)*G461</f>
        <v>5</v>
      </c>
      <c r="H467" s="1769" t="str">
        <f t="shared" si="18"/>
        <v>blanc</v>
      </c>
      <c r="I467" s="1572"/>
      <c r="J467" s="1572"/>
      <c r="K467" s="1572"/>
      <c r="L467" s="1572"/>
      <c r="M467" s="1572"/>
      <c r="N467" s="1583"/>
      <c r="P467" s="4278"/>
      <c r="Q467" s="1595">
        <v>1</v>
      </c>
      <c r="R467" s="1596" t="s">
        <v>263</v>
      </c>
      <c r="S467" s="1770" t="s">
        <v>672</v>
      </c>
      <c r="T467" s="1586"/>
      <c r="U467" s="1586"/>
      <c r="V467" s="1601">
        <f>(Q467/Q461)*V461</f>
        <v>5</v>
      </c>
      <c r="W467" s="1602" t="str">
        <f t="shared" si="19"/>
        <v>blanc</v>
      </c>
      <c r="X467" s="1575"/>
      <c r="Y467" s="1575"/>
      <c r="Z467" s="1575"/>
      <c r="AA467" s="1575"/>
      <c r="AB467" s="1575"/>
      <c r="AC467" s="1585"/>
      <c r="AE467" s="4422"/>
      <c r="AF467" s="4423"/>
      <c r="AG467" s="4423"/>
      <c r="AH467" s="4423"/>
      <c r="AI467" s="4423"/>
    </row>
    <row r="468" spans="1:35" ht="18.75">
      <c r="A468" s="4278"/>
      <c r="B468" s="1595">
        <v>2</v>
      </c>
      <c r="C468" s="1596" t="s">
        <v>270</v>
      </c>
      <c r="D468" s="1767" t="s">
        <v>672</v>
      </c>
      <c r="E468" s="1760"/>
      <c r="F468" s="1760"/>
      <c r="G468" s="1772">
        <f>(B468/B461)*G461</f>
        <v>10</v>
      </c>
      <c r="H468" s="1769" t="str">
        <f t="shared" si="18"/>
        <v>pincées</v>
      </c>
      <c r="I468" s="1572"/>
      <c r="J468" s="1572"/>
      <c r="K468" s="1572"/>
      <c r="L468" s="1572"/>
      <c r="M468" s="1572"/>
      <c r="N468" s="1583"/>
      <c r="P468" s="4278"/>
      <c r="Q468" s="1595">
        <v>2</v>
      </c>
      <c r="R468" s="1596" t="s">
        <v>270</v>
      </c>
      <c r="S468" s="1770" t="s">
        <v>672</v>
      </c>
      <c r="T468" s="1586"/>
      <c r="U468" s="1586"/>
      <c r="V468" s="1601">
        <f>(Q468/Q461)*V461</f>
        <v>10</v>
      </c>
      <c r="W468" s="1602" t="str">
        <f t="shared" si="19"/>
        <v>pincées</v>
      </c>
      <c r="X468" s="1575"/>
      <c r="Y468" s="1575"/>
      <c r="Z468" s="1575"/>
      <c r="AA468" s="1575"/>
      <c r="AB468" s="1575"/>
      <c r="AC468" s="1585"/>
      <c r="AE468" s="1605" t="s">
        <v>1254</v>
      </c>
    </row>
    <row r="469" spans="1:35" ht="15.75">
      <c r="A469" s="4278"/>
      <c r="B469" s="1595"/>
      <c r="C469" s="1596"/>
      <c r="D469" s="1767"/>
      <c r="E469" s="1760"/>
      <c r="F469" s="1760"/>
      <c r="G469" s="1772">
        <f>(B469/B461)*G461</f>
        <v>0</v>
      </c>
      <c r="H469" s="1769">
        <f t="shared" si="18"/>
        <v>0</v>
      </c>
      <c r="I469" s="1572"/>
      <c r="J469" s="1572"/>
      <c r="K469" s="1572"/>
      <c r="L469" s="1572"/>
      <c r="M469" s="1572"/>
      <c r="N469" s="1583"/>
      <c r="P469" s="4278"/>
      <c r="Q469" s="1595"/>
      <c r="R469" s="1596"/>
      <c r="S469" s="1770"/>
      <c r="T469" s="1586"/>
      <c r="U469" s="1586"/>
      <c r="V469" s="1607">
        <f>(Q469/Q461)*V461</f>
        <v>0</v>
      </c>
      <c r="W469" s="1602">
        <f t="shared" si="19"/>
        <v>0</v>
      </c>
      <c r="X469" s="1575"/>
      <c r="Y469" s="1575"/>
      <c r="Z469" s="1575"/>
      <c r="AA469" s="1575"/>
      <c r="AB469" s="1575"/>
      <c r="AC469" s="1585"/>
      <c r="AE469" s="1606" t="s">
        <v>1254</v>
      </c>
    </row>
    <row r="470" spans="1:35" ht="15.75">
      <c r="A470" s="4278"/>
      <c r="B470" s="1595"/>
      <c r="C470" s="1596"/>
      <c r="D470" s="1767"/>
      <c r="E470" s="1760"/>
      <c r="F470" s="1760"/>
      <c r="G470" s="1772">
        <f>(B470/B461)*G461</f>
        <v>0</v>
      </c>
      <c r="H470" s="1769">
        <f t="shared" si="18"/>
        <v>0</v>
      </c>
      <c r="I470" s="1572"/>
      <c r="J470" s="1572"/>
      <c r="K470" s="1572"/>
      <c r="L470" s="1572"/>
      <c r="M470" s="1572"/>
      <c r="N470" s="1583"/>
      <c r="P470" s="4278"/>
      <c r="Q470" s="1595"/>
      <c r="R470" s="1596"/>
      <c r="S470" s="1770"/>
      <c r="T470" s="1586"/>
      <c r="U470" s="1586"/>
      <c r="V470" s="1607">
        <f>(Q470/Q461)*V461</f>
        <v>0</v>
      </c>
      <c r="W470" s="1602">
        <f t="shared" si="19"/>
        <v>0</v>
      </c>
      <c r="X470" s="1575"/>
      <c r="Y470" s="1575"/>
      <c r="Z470" s="1575"/>
      <c r="AA470" s="1575"/>
      <c r="AB470" s="1575"/>
      <c r="AC470" s="1585"/>
      <c r="AE470" s="1606" t="s">
        <v>1254</v>
      </c>
    </row>
    <row r="471" spans="1:35" ht="15.75">
      <c r="A471" s="4278"/>
      <c r="B471" s="1595"/>
      <c r="C471" s="1596"/>
      <c r="D471" s="1767"/>
      <c r="E471" s="1760"/>
      <c r="F471" s="1760"/>
      <c r="G471" s="1772">
        <f>(B471/B461)*G461</f>
        <v>0</v>
      </c>
      <c r="H471" s="1769">
        <f t="shared" si="18"/>
        <v>0</v>
      </c>
      <c r="I471" s="1572"/>
      <c r="J471" s="1572"/>
      <c r="K471" s="1572"/>
      <c r="L471" s="1572"/>
      <c r="M471" s="1572"/>
      <c r="N471" s="1583"/>
      <c r="P471" s="4278"/>
      <c r="Q471" s="1595"/>
      <c r="R471" s="1596"/>
      <c r="S471" s="1770"/>
      <c r="T471" s="1586"/>
      <c r="U471" s="1586"/>
      <c r="V471" s="1607">
        <f>(Q471/Q461)*V461</f>
        <v>0</v>
      </c>
      <c r="W471" s="1602">
        <f t="shared" si="19"/>
        <v>0</v>
      </c>
      <c r="X471" s="1575"/>
      <c r="Y471" s="1575"/>
      <c r="Z471" s="1575"/>
      <c r="AA471" s="1575"/>
      <c r="AB471" s="1575"/>
      <c r="AC471" s="1585"/>
      <c r="AE471" s="1606" t="s">
        <v>1254</v>
      </c>
    </row>
    <row r="472" spans="1:35" ht="15.75">
      <c r="A472" s="4278"/>
      <c r="B472" s="1595"/>
      <c r="C472" s="1596"/>
      <c r="D472" s="1767"/>
      <c r="E472" s="1760"/>
      <c r="F472" s="1760"/>
      <c r="G472" s="1772">
        <f>(B472/B461)*G461</f>
        <v>0</v>
      </c>
      <c r="H472" s="1769">
        <f t="shared" si="18"/>
        <v>0</v>
      </c>
      <c r="I472" s="1572"/>
      <c r="J472" s="1572"/>
      <c r="K472" s="1572"/>
      <c r="L472" s="1572"/>
      <c r="M472" s="1572"/>
      <c r="N472" s="1583"/>
      <c r="P472" s="4278"/>
      <c r="Q472" s="1595"/>
      <c r="R472" s="1596"/>
      <c r="S472" s="1770"/>
      <c r="T472" s="1586"/>
      <c r="U472" s="1586"/>
      <c r="V472" s="1607">
        <f>(Q472/Q461)*V461</f>
        <v>0</v>
      </c>
      <c r="W472" s="1602">
        <f t="shared" si="19"/>
        <v>0</v>
      </c>
      <c r="X472" s="1575"/>
      <c r="Y472" s="1575"/>
      <c r="Z472" s="1575"/>
      <c r="AA472" s="1575"/>
      <c r="AB472" s="1575"/>
      <c r="AC472" s="1585"/>
      <c r="AE472" s="1606" t="s">
        <v>1254</v>
      </c>
    </row>
    <row r="473" spans="1:35" ht="15.75">
      <c r="A473" s="4278"/>
      <c r="B473" s="1595"/>
      <c r="C473" s="1596"/>
      <c r="D473" s="1767"/>
      <c r="E473" s="1760"/>
      <c r="F473" s="1760"/>
      <c r="G473" s="1772">
        <f>(B473/B461)*G461</f>
        <v>0</v>
      </c>
      <c r="H473" s="1769">
        <f t="shared" si="18"/>
        <v>0</v>
      </c>
      <c r="I473" s="1572"/>
      <c r="J473" s="1572"/>
      <c r="K473" s="1572"/>
      <c r="L473" s="1572"/>
      <c r="M473" s="1572"/>
      <c r="N473" s="1583"/>
      <c r="P473" s="4278"/>
      <c r="Q473" s="1595"/>
      <c r="R473" s="1596"/>
      <c r="S473" s="1770"/>
      <c r="T473" s="1586"/>
      <c r="U473" s="1586"/>
      <c r="V473" s="1607">
        <f>(Q473/Q461)*V461</f>
        <v>0</v>
      </c>
      <c r="W473" s="1602">
        <f t="shared" si="19"/>
        <v>0</v>
      </c>
      <c r="X473" s="1575"/>
      <c r="Y473" s="1575"/>
      <c r="Z473" s="1575"/>
      <c r="AA473" s="1575"/>
      <c r="AB473" s="1575"/>
      <c r="AC473" s="1585"/>
      <c r="AE473" s="1606" t="s">
        <v>1254</v>
      </c>
    </row>
    <row r="474" spans="1:35" ht="15.75">
      <c r="A474" s="4278"/>
      <c r="B474" s="1595"/>
      <c r="C474" s="1596"/>
      <c r="D474" s="1767"/>
      <c r="E474" s="1760"/>
      <c r="F474" s="1760"/>
      <c r="G474" s="1772">
        <f>(B474/B461)*G461</f>
        <v>0</v>
      </c>
      <c r="H474" s="1769">
        <f t="shared" si="18"/>
        <v>0</v>
      </c>
      <c r="I474" s="1572"/>
      <c r="J474" s="1572"/>
      <c r="K474" s="1572"/>
      <c r="L474" s="1572"/>
      <c r="M474" s="1572"/>
      <c r="N474" s="1583"/>
      <c r="P474" s="4278"/>
      <c r="Q474" s="1595"/>
      <c r="R474" s="1596"/>
      <c r="S474" s="1770"/>
      <c r="T474" s="1586"/>
      <c r="U474" s="1586"/>
      <c r="V474" s="1607">
        <f>(Q474/Q461)*V461</f>
        <v>0</v>
      </c>
      <c r="W474" s="1602">
        <f t="shared" si="19"/>
        <v>0</v>
      </c>
      <c r="X474" s="1575"/>
      <c r="Y474" s="1575"/>
      <c r="Z474" s="1575"/>
      <c r="AA474" s="1575"/>
      <c r="AB474" s="1575"/>
      <c r="AC474" s="1585"/>
      <c r="AE474" s="1606" t="s">
        <v>1254</v>
      </c>
    </row>
    <row r="475" spans="1:35" ht="15.75">
      <c r="A475" s="4278"/>
      <c r="B475" s="1595"/>
      <c r="C475" s="1596"/>
      <c r="D475" s="1767"/>
      <c r="E475" s="1760"/>
      <c r="F475" s="1760"/>
      <c r="G475" s="1772">
        <f>(B475/B461)*G461</f>
        <v>0</v>
      </c>
      <c r="H475" s="1769">
        <f t="shared" si="18"/>
        <v>0</v>
      </c>
      <c r="I475" s="1572"/>
      <c r="J475" s="1572"/>
      <c r="K475" s="1572"/>
      <c r="L475" s="1572"/>
      <c r="M475" s="1572"/>
      <c r="N475" s="1583"/>
      <c r="P475" s="4278"/>
      <c r="Q475" s="1595"/>
      <c r="R475" s="1596"/>
      <c r="S475" s="1770"/>
      <c r="T475" s="1586"/>
      <c r="U475" s="1586"/>
      <c r="V475" s="1607">
        <f>(Q475/Q461)*V461</f>
        <v>0</v>
      </c>
      <c r="W475" s="1602">
        <f t="shared" si="19"/>
        <v>0</v>
      </c>
      <c r="X475" s="1575"/>
      <c r="Y475" s="1575"/>
      <c r="Z475" s="1575"/>
      <c r="AA475" s="1575"/>
      <c r="AB475" s="1575"/>
      <c r="AC475" s="1585"/>
      <c r="AE475" s="1606" t="s">
        <v>1254</v>
      </c>
    </row>
    <row r="476" spans="1:35" ht="15.75">
      <c r="A476" s="4278"/>
      <c r="B476" s="1595"/>
      <c r="C476" s="1596"/>
      <c r="D476" s="1767"/>
      <c r="E476" s="1760"/>
      <c r="F476" s="1760"/>
      <c r="G476" s="1772">
        <f>(B476/B461)*G461</f>
        <v>0</v>
      </c>
      <c r="H476" s="1769">
        <f t="shared" si="18"/>
        <v>0</v>
      </c>
      <c r="I476" s="1572"/>
      <c r="J476" s="1572"/>
      <c r="K476" s="1572"/>
      <c r="L476" s="1572"/>
      <c r="M476" s="1572"/>
      <c r="N476" s="1583"/>
      <c r="P476" s="4278"/>
      <c r="Q476" s="1595"/>
      <c r="R476" s="1596"/>
      <c r="S476" s="1770"/>
      <c r="T476" s="1586"/>
      <c r="U476" s="1586"/>
      <c r="V476" s="1607">
        <f>(Q476/Q461)*V461</f>
        <v>0</v>
      </c>
      <c r="W476" s="1602">
        <f t="shared" si="19"/>
        <v>0</v>
      </c>
      <c r="X476" s="1575"/>
      <c r="Y476" s="1575"/>
      <c r="Z476" s="1575"/>
      <c r="AA476" s="1575"/>
      <c r="AB476" s="1575"/>
      <c r="AC476" s="1585"/>
      <c r="AE476" s="1606" t="s">
        <v>1254</v>
      </c>
    </row>
    <row r="477" spans="1:35" ht="15.75">
      <c r="A477" s="4278"/>
      <c r="B477" s="1595"/>
      <c r="C477" s="1596"/>
      <c r="D477" s="1767"/>
      <c r="E477" s="1760"/>
      <c r="F477" s="1760"/>
      <c r="G477" s="1772">
        <f>(B477/B461)*G461</f>
        <v>0</v>
      </c>
      <c r="H477" s="1769">
        <f t="shared" si="18"/>
        <v>0</v>
      </c>
      <c r="I477" s="1572"/>
      <c r="J477" s="1572"/>
      <c r="K477" s="1572"/>
      <c r="L477" s="1572"/>
      <c r="M477" s="1572"/>
      <c r="N477" s="1583"/>
      <c r="P477" s="4278"/>
      <c r="Q477" s="1595"/>
      <c r="R477" s="1596"/>
      <c r="S477" s="1770"/>
      <c r="T477" s="1586"/>
      <c r="U477" s="1586"/>
      <c r="V477" s="1607">
        <f>(Q477/Q461)*V461</f>
        <v>0</v>
      </c>
      <c r="W477" s="1602">
        <f t="shared" si="19"/>
        <v>0</v>
      </c>
      <c r="X477" s="1575"/>
      <c r="Y477" s="1575"/>
      <c r="Z477" s="1575"/>
      <c r="AA477" s="1575"/>
      <c r="AB477" s="1575"/>
      <c r="AC477" s="1585"/>
      <c r="AE477" s="1606" t="s">
        <v>1254</v>
      </c>
    </row>
    <row r="478" spans="1:35" ht="15.75">
      <c r="A478" s="4278"/>
      <c r="B478" s="1595"/>
      <c r="C478" s="1596"/>
      <c r="D478" s="1767"/>
      <c r="E478" s="1760"/>
      <c r="F478" s="1760"/>
      <c r="G478" s="1772">
        <f>(B478/B461)*G461</f>
        <v>0</v>
      </c>
      <c r="H478" s="1769">
        <f t="shared" si="18"/>
        <v>0</v>
      </c>
      <c r="I478" s="1572"/>
      <c r="J478" s="1572"/>
      <c r="K478" s="1572"/>
      <c r="L478" s="1572"/>
      <c r="M478" s="1572"/>
      <c r="N478" s="1583"/>
      <c r="P478" s="4278"/>
      <c r="Q478" s="1595"/>
      <c r="R478" s="1596"/>
      <c r="S478" s="1770"/>
      <c r="T478" s="1586"/>
      <c r="U478" s="1586"/>
      <c r="V478" s="1607">
        <f>(Q478/Q461)*V461</f>
        <v>0</v>
      </c>
      <c r="W478" s="1602">
        <f t="shared" si="19"/>
        <v>0</v>
      </c>
      <c r="X478" s="1575"/>
      <c r="Y478" s="1575"/>
      <c r="Z478" s="1575"/>
      <c r="AA478" s="1575"/>
      <c r="AB478" s="1575"/>
      <c r="AC478" s="1585"/>
      <c r="AE478" s="1606" t="s">
        <v>1254</v>
      </c>
    </row>
    <row r="479" spans="1:35" ht="15.75">
      <c r="A479" s="4278"/>
      <c r="B479" s="1595"/>
      <c r="C479" s="1596"/>
      <c r="D479" s="1767"/>
      <c r="E479" s="1760"/>
      <c r="F479" s="1760"/>
      <c r="G479" s="1772">
        <f>(B479/B461)*G461</f>
        <v>0</v>
      </c>
      <c r="H479" s="1769">
        <f t="shared" si="18"/>
        <v>0</v>
      </c>
      <c r="I479" s="1572"/>
      <c r="J479" s="1572"/>
      <c r="K479" s="1572"/>
      <c r="L479" s="1572"/>
      <c r="M479" s="1572"/>
      <c r="N479" s="1583"/>
      <c r="P479" s="4278"/>
      <c r="Q479" s="1595"/>
      <c r="R479" s="1596"/>
      <c r="S479" s="1770"/>
      <c r="T479" s="1586"/>
      <c r="U479" s="1586"/>
      <c r="V479" s="1607">
        <f>(Q479/Q461)*V461</f>
        <v>0</v>
      </c>
      <c r="W479" s="1602">
        <f t="shared" si="19"/>
        <v>0</v>
      </c>
      <c r="X479" s="1575"/>
      <c r="Y479" s="1575"/>
      <c r="Z479" s="1575"/>
      <c r="AA479" s="1575"/>
      <c r="AB479" s="1575"/>
      <c r="AC479" s="1585"/>
      <c r="AE479" s="1606" t="s">
        <v>1254</v>
      </c>
    </row>
    <row r="480" spans="1:35" ht="15.75">
      <c r="A480" s="4278"/>
      <c r="B480" s="1595"/>
      <c r="C480" s="1596"/>
      <c r="D480" s="1767"/>
      <c r="E480" s="1760"/>
      <c r="F480" s="1760"/>
      <c r="G480" s="1772">
        <f>(B480/B461)*G461</f>
        <v>0</v>
      </c>
      <c r="H480" s="1769">
        <f t="shared" si="18"/>
        <v>0</v>
      </c>
      <c r="I480" s="1572"/>
      <c r="J480" s="1572"/>
      <c r="K480" s="1572"/>
      <c r="L480" s="1572"/>
      <c r="M480" s="1572"/>
      <c r="N480" s="1583"/>
      <c r="P480" s="4278"/>
      <c r="Q480" s="1595"/>
      <c r="R480" s="1596"/>
      <c r="S480" s="1770"/>
      <c r="T480" s="1586"/>
      <c r="U480" s="1586"/>
      <c r="V480" s="1607">
        <f>(Q480/Q461)*V461</f>
        <v>0</v>
      </c>
      <c r="W480" s="1602">
        <f t="shared" si="19"/>
        <v>0</v>
      </c>
      <c r="X480" s="1575"/>
      <c r="Y480" s="1575"/>
      <c r="Z480" s="1575"/>
      <c r="AA480" s="1575"/>
      <c r="AB480" s="1575"/>
      <c r="AC480" s="1585"/>
      <c r="AE480" s="1606" t="s">
        <v>1254</v>
      </c>
    </row>
    <row r="481" spans="1:35" ht="15.75">
      <c r="A481" s="4278"/>
      <c r="B481" s="1595"/>
      <c r="C481" s="1596"/>
      <c r="D481" s="1767"/>
      <c r="E481" s="1760"/>
      <c r="F481" s="1760"/>
      <c r="G481" s="1772">
        <f>(B481/B461)*G461</f>
        <v>0</v>
      </c>
      <c r="H481" s="1769">
        <f t="shared" si="18"/>
        <v>0</v>
      </c>
      <c r="I481" s="1572"/>
      <c r="J481" s="1572"/>
      <c r="K481" s="1572"/>
      <c r="L481" s="1572"/>
      <c r="M481" s="1572"/>
      <c r="N481" s="1583"/>
      <c r="P481" s="4278"/>
      <c r="Q481" s="1595"/>
      <c r="R481" s="1596"/>
      <c r="S481" s="1770"/>
      <c r="T481" s="1586"/>
      <c r="U481" s="1586"/>
      <c r="V481" s="1607">
        <f>(Q481/Q461)*V461</f>
        <v>0</v>
      </c>
      <c r="W481" s="1602">
        <f t="shared" si="19"/>
        <v>0</v>
      </c>
      <c r="X481" s="1575"/>
      <c r="Y481" s="1575"/>
      <c r="Z481" s="1575"/>
      <c r="AA481" s="1575"/>
      <c r="AB481" s="1575"/>
      <c r="AC481" s="1585"/>
      <c r="AE481" s="1606" t="s">
        <v>1254</v>
      </c>
    </row>
    <row r="482" spans="1:35" ht="15.75">
      <c r="A482" s="4278"/>
      <c r="B482" s="1595"/>
      <c r="C482" s="1596"/>
      <c r="D482" s="1767"/>
      <c r="E482" s="1760"/>
      <c r="F482" s="1760"/>
      <c r="G482" s="1772">
        <f>(B482/B461)*G461</f>
        <v>0</v>
      </c>
      <c r="H482" s="1769">
        <f t="shared" si="18"/>
        <v>0</v>
      </c>
      <c r="I482" s="1572"/>
      <c r="J482" s="1572"/>
      <c r="K482" s="1572"/>
      <c r="L482" s="1572"/>
      <c r="M482" s="1572"/>
      <c r="N482" s="1583"/>
      <c r="P482" s="4278"/>
      <c r="Q482" s="1595"/>
      <c r="R482" s="1596"/>
      <c r="S482" s="1770"/>
      <c r="T482" s="1586"/>
      <c r="U482" s="1586"/>
      <c r="V482" s="1607">
        <f>(Q482/Q461)*V461</f>
        <v>0</v>
      </c>
      <c r="W482" s="1602">
        <f t="shared" si="19"/>
        <v>0</v>
      </c>
      <c r="X482" s="1575"/>
      <c r="Y482" s="1575"/>
      <c r="Z482" s="1575"/>
      <c r="AA482" s="1575"/>
      <c r="AB482" s="1575"/>
      <c r="AC482" s="1585"/>
      <c r="AE482" s="1606" t="s">
        <v>1254</v>
      </c>
    </row>
    <row r="483" spans="1:35" ht="15.75">
      <c r="A483" s="4278"/>
      <c r="B483" s="1595"/>
      <c r="C483" s="1596"/>
      <c r="D483" s="1767"/>
      <c r="E483" s="1760"/>
      <c r="F483" s="1760"/>
      <c r="G483" s="1772">
        <f>(B483/B461)*G461</f>
        <v>0</v>
      </c>
      <c r="H483" s="1769">
        <f t="shared" si="18"/>
        <v>0</v>
      </c>
      <c r="I483" s="1572"/>
      <c r="J483" s="1572"/>
      <c r="K483" s="1572"/>
      <c r="L483" s="1572"/>
      <c r="M483" s="1572"/>
      <c r="N483" s="1583"/>
      <c r="P483" s="4278"/>
      <c r="Q483" s="1595"/>
      <c r="R483" s="1596"/>
      <c r="S483" s="1770"/>
      <c r="T483" s="1586"/>
      <c r="U483" s="1586"/>
      <c r="V483" s="1607">
        <f>(Q483/Q461)*V461</f>
        <v>0</v>
      </c>
      <c r="W483" s="1602">
        <f t="shared" si="19"/>
        <v>0</v>
      </c>
      <c r="X483" s="1575"/>
      <c r="Y483" s="1575"/>
      <c r="Z483" s="1575"/>
      <c r="AA483" s="1575"/>
      <c r="AB483" s="1575"/>
      <c r="AC483" s="1585"/>
      <c r="AE483" s="1606" t="s">
        <v>1254</v>
      </c>
    </row>
    <row r="484" spans="1:35" ht="15.75">
      <c r="A484" s="4278"/>
      <c r="B484" s="1595"/>
      <c r="C484" s="1596"/>
      <c r="D484" s="1767"/>
      <c r="E484" s="1760"/>
      <c r="F484" s="1760"/>
      <c r="G484" s="1772">
        <f>(B484/B461)*G461</f>
        <v>0</v>
      </c>
      <c r="H484" s="1769">
        <f t="shared" si="18"/>
        <v>0</v>
      </c>
      <c r="I484" s="1572"/>
      <c r="J484" s="1572"/>
      <c r="K484" s="1572"/>
      <c r="L484" s="1572"/>
      <c r="M484" s="1572"/>
      <c r="N484" s="1583"/>
      <c r="P484" s="4278"/>
      <c r="Q484" s="1595"/>
      <c r="R484" s="1596"/>
      <c r="S484" s="1770"/>
      <c r="T484" s="1586"/>
      <c r="U484" s="1586"/>
      <c r="V484" s="1607">
        <f>(Q484/Q461)*V461</f>
        <v>0</v>
      </c>
      <c r="W484" s="1602">
        <f t="shared" si="19"/>
        <v>0</v>
      </c>
      <c r="X484" s="1575"/>
      <c r="Y484" s="1575"/>
      <c r="Z484" s="1575"/>
      <c r="AA484" s="1575"/>
      <c r="AB484" s="1575"/>
      <c r="AC484" s="1585"/>
      <c r="AE484" s="1606" t="s">
        <v>1254</v>
      </c>
    </row>
    <row r="485" spans="1:35" ht="15.75">
      <c r="A485" s="4278"/>
      <c r="B485" s="4289" t="s">
        <v>1565</v>
      </c>
      <c r="C485" s="4289"/>
      <c r="D485" s="4289"/>
      <c r="E485" s="4289"/>
      <c r="F485" s="4289"/>
      <c r="G485" s="4289"/>
      <c r="H485" s="4289"/>
      <c r="I485" s="4289"/>
      <c r="J485" s="4289"/>
      <c r="K485" s="4289"/>
      <c r="L485" s="4289"/>
      <c r="M485" s="4289"/>
      <c r="N485" s="4290"/>
      <c r="P485" s="4278"/>
      <c r="Q485" s="4289" t="s">
        <v>1565</v>
      </c>
      <c r="R485" s="4289"/>
      <c r="S485" s="4289"/>
      <c r="T485" s="4289"/>
      <c r="U485" s="4289"/>
      <c r="V485" s="4289"/>
      <c r="W485" s="4289"/>
      <c r="X485" s="4289"/>
      <c r="Y485" s="4289"/>
      <c r="Z485" s="4289"/>
      <c r="AA485" s="4289"/>
      <c r="AB485" s="4289"/>
      <c r="AC485" s="4290"/>
      <c r="AE485" s="4424" t="s">
        <v>245</v>
      </c>
      <c r="AF485" s="4425" t="s">
        <v>744</v>
      </c>
      <c r="AG485" s="4425"/>
      <c r="AH485" s="4425"/>
      <c r="AI485" s="4425"/>
    </row>
    <row r="486" spans="1:35" ht="18.75">
      <c r="A486" s="4278"/>
      <c r="B486" s="1773" t="s">
        <v>15</v>
      </c>
      <c r="C486" s="1609" t="s">
        <v>272</v>
      </c>
      <c r="D486" s="4102"/>
      <c r="E486" s="4103"/>
      <c r="F486" s="4103"/>
      <c r="G486" s="4103"/>
      <c r="H486" s="4103"/>
      <c r="I486" s="4103"/>
      <c r="J486" s="4103"/>
      <c r="K486" s="4103"/>
      <c r="L486" s="4103"/>
      <c r="M486" s="4103"/>
      <c r="N486" s="4104"/>
      <c r="P486" s="4278"/>
      <c r="Q486" s="1610" t="s">
        <v>15</v>
      </c>
      <c r="R486" s="1609" t="s">
        <v>272</v>
      </c>
      <c r="S486" s="4102"/>
      <c r="T486" s="4103"/>
      <c r="U486" s="4103"/>
      <c r="V486" s="4103"/>
      <c r="W486" s="4103"/>
      <c r="X486" s="4103"/>
      <c r="Y486" s="4103"/>
      <c r="Z486" s="4103"/>
      <c r="AA486" s="4103"/>
      <c r="AB486" s="4103"/>
      <c r="AC486" s="4104"/>
      <c r="AE486" s="4424"/>
      <c r="AF486" s="4425"/>
      <c r="AG486" s="4425"/>
      <c r="AH486" s="4425"/>
      <c r="AI486" s="4425"/>
    </row>
    <row r="487" spans="1:35" ht="15" customHeight="1">
      <c r="A487" s="4278"/>
      <c r="B487" s="4286" t="s">
        <v>503</v>
      </c>
      <c r="C487" s="4286"/>
      <c r="D487" s="4286"/>
      <c r="E487" s="4286"/>
      <c r="F487" s="4286"/>
      <c r="G487" s="4286"/>
      <c r="H487" s="4286"/>
      <c r="I487" s="4286"/>
      <c r="J487" s="4286"/>
      <c r="K487" s="4286"/>
      <c r="L487" s="4286"/>
      <c r="M487" s="4286"/>
      <c r="N487" s="4287"/>
      <c r="P487" s="4278"/>
      <c r="Q487" s="4286" t="s">
        <v>503</v>
      </c>
      <c r="R487" s="4286"/>
      <c r="S487" s="4286"/>
      <c r="T487" s="4286"/>
      <c r="U487" s="4286"/>
      <c r="V487" s="4286"/>
      <c r="W487" s="4286"/>
      <c r="X487" s="4286"/>
      <c r="Y487" s="4286"/>
      <c r="Z487" s="4286"/>
      <c r="AA487" s="4286"/>
      <c r="AB487" s="4286"/>
      <c r="AC487" s="4287"/>
      <c r="AE487" s="4424"/>
      <c r="AF487" s="4425"/>
      <c r="AG487" s="4425"/>
      <c r="AH487" s="4425"/>
      <c r="AI487" s="4425"/>
    </row>
    <row r="488" spans="1:35" ht="15" customHeight="1">
      <c r="A488" s="4278"/>
      <c r="B488" s="4286"/>
      <c r="C488" s="4286"/>
      <c r="D488" s="4286"/>
      <c r="E488" s="4286"/>
      <c r="F488" s="4286"/>
      <c r="G488" s="4286"/>
      <c r="H488" s="4286"/>
      <c r="I488" s="4286"/>
      <c r="J488" s="4286"/>
      <c r="K488" s="4286"/>
      <c r="L488" s="4286"/>
      <c r="M488" s="4286"/>
      <c r="N488" s="4287"/>
      <c r="P488" s="4278"/>
      <c r="Q488" s="4286"/>
      <c r="R488" s="4286"/>
      <c r="S488" s="4286"/>
      <c r="T488" s="4286"/>
      <c r="U488" s="4286"/>
      <c r="V488" s="4286"/>
      <c r="W488" s="4286"/>
      <c r="X488" s="4286"/>
      <c r="Y488" s="4286"/>
      <c r="Z488" s="4286"/>
      <c r="AA488" s="4286"/>
      <c r="AB488" s="4286"/>
      <c r="AC488" s="4287"/>
      <c r="AE488" s="1606" t="s">
        <v>1254</v>
      </c>
    </row>
    <row r="489" spans="1:35" ht="18.75">
      <c r="A489" s="4278"/>
      <c r="B489" s="4125" t="s">
        <v>735</v>
      </c>
      <c r="C489" s="4125"/>
      <c r="D489" s="4125"/>
      <c r="E489" s="4125"/>
      <c r="F489" s="4125"/>
      <c r="G489" s="4125"/>
      <c r="H489" s="4125"/>
      <c r="I489" s="4125"/>
      <c r="J489" s="4125"/>
      <c r="K489" s="4125"/>
      <c r="L489" s="4125"/>
      <c r="M489" s="4125"/>
      <c r="N489" s="4126"/>
      <c r="P489" s="4278"/>
      <c r="Q489" s="4127" t="s">
        <v>735</v>
      </c>
      <c r="R489" s="4127"/>
      <c r="S489" s="4127"/>
      <c r="T489" s="4127"/>
      <c r="U489" s="4127"/>
      <c r="V489" s="4127"/>
      <c r="W489" s="4127"/>
      <c r="X489" s="4127"/>
      <c r="Y489" s="4127"/>
      <c r="Z489" s="4127"/>
      <c r="AA489" s="4127"/>
      <c r="AB489" s="4127"/>
      <c r="AC489" s="4128"/>
      <c r="AE489" s="1606" t="s">
        <v>1254</v>
      </c>
    </row>
    <row r="490" spans="1:35" ht="15.75">
      <c r="A490" s="4278"/>
      <c r="B490" s="77"/>
      <c r="C490" s="77"/>
      <c r="D490" s="1768">
        <v>10</v>
      </c>
      <c r="E490" s="1611"/>
      <c r="F490" s="1772">
        <v>2.5</v>
      </c>
      <c r="G490" s="1612"/>
      <c r="H490" s="1771">
        <v>0.25</v>
      </c>
      <c r="I490" s="1613"/>
      <c r="J490" s="1613"/>
      <c r="K490" s="1613"/>
      <c r="L490" s="1613"/>
      <c r="M490" s="1613"/>
      <c r="N490" s="1614"/>
      <c r="P490" s="4278"/>
      <c r="Q490" s="77"/>
      <c r="R490" s="77"/>
      <c r="S490" s="1601">
        <v>10</v>
      </c>
      <c r="T490" s="1611"/>
      <c r="U490" s="1607">
        <v>2.5</v>
      </c>
      <c r="V490" s="1612"/>
      <c r="W490" s="1615">
        <v>0.25</v>
      </c>
      <c r="X490" s="1613"/>
      <c r="Y490" s="1613"/>
      <c r="Z490" s="1613"/>
      <c r="AA490" s="1613"/>
      <c r="AB490" s="1613"/>
      <c r="AC490" s="1614"/>
      <c r="AE490" s="1606" t="s">
        <v>1254</v>
      </c>
    </row>
    <row r="491" spans="1:35" ht="15.75">
      <c r="A491" s="4278"/>
      <c r="B491" s="77"/>
      <c r="C491" s="77"/>
      <c r="D491" s="1595">
        <v>150</v>
      </c>
      <c r="E491" s="1613"/>
      <c r="F491" s="1616">
        <v>2.5</v>
      </c>
      <c r="G491" s="1613"/>
      <c r="H491" s="1617">
        <v>0.25</v>
      </c>
      <c r="I491" s="1613"/>
      <c r="J491" s="1613"/>
      <c r="K491" s="1613"/>
      <c r="L491" s="1613"/>
      <c r="M491" s="1613"/>
      <c r="N491" s="1614"/>
      <c r="P491" s="4278"/>
      <c r="Q491" s="77"/>
      <c r="R491" s="77"/>
      <c r="S491" s="1595">
        <v>150</v>
      </c>
      <c r="T491" s="1613"/>
      <c r="U491" s="1616">
        <v>2.5</v>
      </c>
      <c r="V491" s="1613"/>
      <c r="W491" s="1617">
        <v>0.25</v>
      </c>
      <c r="X491" s="1613"/>
      <c r="Y491" s="1613"/>
      <c r="Z491" s="1613"/>
      <c r="AA491" s="1613"/>
      <c r="AB491" s="1613"/>
      <c r="AC491" s="1614"/>
      <c r="AE491" s="1606" t="s">
        <v>1254</v>
      </c>
    </row>
    <row r="492" spans="1:35" ht="15" customHeight="1">
      <c r="A492" s="4278"/>
      <c r="B492" s="4293" t="s">
        <v>27</v>
      </c>
      <c r="C492" s="4294" t="s">
        <v>242</v>
      </c>
      <c r="D492" s="4294"/>
      <c r="E492" s="4294"/>
      <c r="F492" s="4294"/>
      <c r="G492" s="4294"/>
      <c r="H492" s="4294"/>
      <c r="I492" s="4295" t="s">
        <v>12</v>
      </c>
      <c r="J492" s="4294" t="s">
        <v>14</v>
      </c>
      <c r="K492" s="4294"/>
      <c r="L492" s="4294"/>
      <c r="M492" s="4294"/>
      <c r="N492" s="4294"/>
      <c r="P492" s="4278"/>
      <c r="Q492" s="4121" t="s">
        <v>27</v>
      </c>
      <c r="R492" s="4116" t="s">
        <v>242</v>
      </c>
      <c r="S492" s="4116"/>
      <c r="T492" s="4116"/>
      <c r="U492" s="4116"/>
      <c r="V492" s="4116"/>
      <c r="W492" s="4116"/>
      <c r="X492" s="4115" t="s">
        <v>12</v>
      </c>
      <c r="Y492" s="4116" t="s">
        <v>14</v>
      </c>
      <c r="Z492" s="4116"/>
      <c r="AA492" s="4116"/>
      <c r="AB492" s="4116"/>
      <c r="AC492" s="4117"/>
      <c r="AE492" s="1606" t="s">
        <v>1254</v>
      </c>
    </row>
    <row r="493" spans="1:35" ht="15" customHeight="1">
      <c r="A493" s="4278"/>
      <c r="B493" s="4293"/>
      <c r="C493" s="4294"/>
      <c r="D493" s="4294"/>
      <c r="E493" s="4294"/>
      <c r="F493" s="4294"/>
      <c r="G493" s="4294"/>
      <c r="H493" s="4294"/>
      <c r="I493" s="4295"/>
      <c r="J493" s="4294"/>
      <c r="K493" s="4294"/>
      <c r="L493" s="4294"/>
      <c r="M493" s="4294"/>
      <c r="N493" s="4294"/>
      <c r="P493" s="4278"/>
      <c r="Q493" s="4121"/>
      <c r="R493" s="4116"/>
      <c r="S493" s="4116"/>
      <c r="T493" s="4116"/>
      <c r="U493" s="4116"/>
      <c r="V493" s="4116"/>
      <c r="W493" s="4116"/>
      <c r="X493" s="4115"/>
      <c r="Y493" s="4116"/>
      <c r="Z493" s="4116"/>
      <c r="AA493" s="4116"/>
      <c r="AB493" s="4116"/>
      <c r="AC493" s="4117"/>
      <c r="AE493" s="1606" t="s">
        <v>1254</v>
      </c>
    </row>
    <row r="494" spans="1:35" ht="15" customHeight="1">
      <c r="A494" s="4278"/>
      <c r="B494" s="4293" t="s">
        <v>30</v>
      </c>
      <c r="C494" s="4294" t="s">
        <v>724</v>
      </c>
      <c r="D494" s="4294"/>
      <c r="E494" s="4294"/>
      <c r="F494" s="4294"/>
      <c r="G494" s="4294"/>
      <c r="H494" s="4294"/>
      <c r="I494" s="4295" t="s">
        <v>13</v>
      </c>
      <c r="J494" s="4294" t="s">
        <v>421</v>
      </c>
      <c r="K494" s="4294"/>
      <c r="L494" s="4294"/>
      <c r="M494" s="4294"/>
      <c r="N494" s="4294"/>
      <c r="P494" s="4278"/>
      <c r="Q494" s="4121" t="s">
        <v>30</v>
      </c>
      <c r="R494" s="4116" t="s">
        <v>724</v>
      </c>
      <c r="S494" s="4116"/>
      <c r="T494" s="4116"/>
      <c r="U494" s="4116"/>
      <c r="V494" s="4116"/>
      <c r="W494" s="4116"/>
      <c r="X494" s="4115" t="s">
        <v>13</v>
      </c>
      <c r="Y494" s="4116" t="s">
        <v>421</v>
      </c>
      <c r="Z494" s="4116"/>
      <c r="AA494" s="4116"/>
      <c r="AB494" s="4116"/>
      <c r="AC494" s="4117"/>
      <c r="AE494" s="1606" t="s">
        <v>1254</v>
      </c>
    </row>
    <row r="495" spans="1:35" ht="15" customHeight="1">
      <c r="A495" s="4278"/>
      <c r="B495" s="4293"/>
      <c r="C495" s="4294"/>
      <c r="D495" s="4294"/>
      <c r="E495" s="4294"/>
      <c r="F495" s="4294"/>
      <c r="G495" s="4294"/>
      <c r="H495" s="4294"/>
      <c r="I495" s="4295"/>
      <c r="J495" s="4294"/>
      <c r="K495" s="4294"/>
      <c r="L495" s="4294"/>
      <c r="M495" s="4294"/>
      <c r="N495" s="4294"/>
      <c r="P495" s="4278"/>
      <c r="Q495" s="4121"/>
      <c r="R495" s="4116"/>
      <c r="S495" s="4116"/>
      <c r="T495" s="4116"/>
      <c r="U495" s="4116"/>
      <c r="V495" s="4116"/>
      <c r="W495" s="4116"/>
      <c r="X495" s="4115"/>
      <c r="Y495" s="4116"/>
      <c r="Z495" s="4116"/>
      <c r="AA495" s="4116"/>
      <c r="AB495" s="4116"/>
      <c r="AC495" s="4117"/>
      <c r="AE495" s="1606" t="s">
        <v>1254</v>
      </c>
    </row>
    <row r="496" spans="1:35" ht="15" customHeight="1">
      <c r="A496" s="4278"/>
      <c r="B496" s="4293" t="s">
        <v>248</v>
      </c>
      <c r="C496" s="4294" t="s">
        <v>249</v>
      </c>
      <c r="D496" s="4294"/>
      <c r="E496" s="4294"/>
      <c r="F496" s="4294"/>
      <c r="G496" s="4294"/>
      <c r="H496" s="4294"/>
      <c r="I496" s="4295" t="s">
        <v>15</v>
      </c>
      <c r="J496" s="4294" t="s">
        <v>250</v>
      </c>
      <c r="K496" s="4294"/>
      <c r="L496" s="4294"/>
      <c r="M496" s="4294"/>
      <c r="N496" s="4294"/>
      <c r="P496" s="4278"/>
      <c r="Q496" s="4121" t="s">
        <v>248</v>
      </c>
      <c r="R496" s="4116" t="s">
        <v>249</v>
      </c>
      <c r="S496" s="4116"/>
      <c r="T496" s="4116"/>
      <c r="U496" s="4116"/>
      <c r="V496" s="4116"/>
      <c r="W496" s="4116"/>
      <c r="X496" s="4115" t="s">
        <v>15</v>
      </c>
      <c r="Y496" s="4116" t="s">
        <v>250</v>
      </c>
      <c r="Z496" s="4116"/>
      <c r="AA496" s="4116"/>
      <c r="AB496" s="4116"/>
      <c r="AC496" s="4117"/>
      <c r="AE496" s="1606" t="s">
        <v>1254</v>
      </c>
    </row>
    <row r="497" spans="1:35" ht="15" customHeight="1">
      <c r="A497" s="4278"/>
      <c r="B497" s="4293"/>
      <c r="C497" s="4294"/>
      <c r="D497" s="4294"/>
      <c r="E497" s="4294"/>
      <c r="F497" s="4294"/>
      <c r="G497" s="4294"/>
      <c r="H497" s="4294"/>
      <c r="I497" s="4295"/>
      <c r="J497" s="4294"/>
      <c r="K497" s="4294"/>
      <c r="L497" s="4294"/>
      <c r="M497" s="4294"/>
      <c r="N497" s="4294"/>
      <c r="P497" s="4278"/>
      <c r="Q497" s="4121"/>
      <c r="R497" s="4116"/>
      <c r="S497" s="4116"/>
      <c r="T497" s="4116"/>
      <c r="U497" s="4116"/>
      <c r="V497" s="4116"/>
      <c r="W497" s="4116"/>
      <c r="X497" s="4115"/>
      <c r="Y497" s="4116"/>
      <c r="Z497" s="4116"/>
      <c r="AA497" s="4116"/>
      <c r="AB497" s="4116"/>
      <c r="AC497" s="4117"/>
      <c r="AE497" s="1606" t="s">
        <v>1254</v>
      </c>
    </row>
    <row r="498" spans="1:35" ht="15.75">
      <c r="A498" s="4278"/>
      <c r="B498" s="1618" t="s">
        <v>253</v>
      </c>
      <c r="C498" s="1619" t="str">
        <f ca="1">CELL("nomfichier")</f>
        <v>E:\0-UPRT\1-UPRT.FR-SITE-WEB\ff-fiches-fabrications\ff-fiches-fabrication-maj-08-2020\[ff-14.B-restauration-10.postits-portions.xlsx]Nota</v>
      </c>
      <c r="D498" s="1619"/>
      <c r="E498" s="1619"/>
      <c r="F498" s="1619"/>
      <c r="G498" s="1619"/>
      <c r="H498" s="1619"/>
      <c r="I498" s="1619"/>
      <c r="J498" s="1619"/>
      <c r="K498" s="1619"/>
      <c r="L498" s="1619"/>
      <c r="M498" s="1619"/>
      <c r="N498" s="1620"/>
      <c r="P498" s="4278"/>
      <c r="Q498" s="1618" t="s">
        <v>253</v>
      </c>
      <c r="R498" s="1619" t="str">
        <f ca="1">CELL("nomfichier")</f>
        <v>E:\0-UPRT\1-UPRT.FR-SITE-WEB\ff-fiches-fabrications\ff-fiches-fabrication-maj-08-2020\[ff-14.B-restauration-10.postits-portions.xlsx]Nota</v>
      </c>
      <c r="S498" s="1619"/>
      <c r="T498" s="1619"/>
      <c r="U498" s="1619"/>
      <c r="V498" s="1619"/>
      <c r="W498" s="1619"/>
      <c r="X498" s="1619"/>
      <c r="Y498" s="1619"/>
      <c r="Z498" s="1619"/>
      <c r="AA498" s="1619"/>
      <c r="AB498" s="1619"/>
      <c r="AC498" s="1620"/>
      <c r="AE498" s="1606" t="s">
        <v>1254</v>
      </c>
    </row>
    <row r="499" spans="1:35" ht="15.75">
      <c r="A499" s="4278"/>
      <c r="B499" s="1621" t="s">
        <v>255</v>
      </c>
      <c r="C499" s="1619" t="s">
        <v>726</v>
      </c>
      <c r="D499" s="1619"/>
      <c r="E499" s="1619"/>
      <c r="F499" s="1619"/>
      <c r="G499" s="1619"/>
      <c r="H499" s="1619"/>
      <c r="I499" s="1619"/>
      <c r="J499" s="1619"/>
      <c r="K499" s="1619"/>
      <c r="L499" s="1619"/>
      <c r="M499" s="1619"/>
      <c r="N499" s="1620"/>
      <c r="P499" s="4278"/>
      <c r="Q499" s="1621" t="s">
        <v>255</v>
      </c>
      <c r="R499" s="1619" t="s">
        <v>726</v>
      </c>
      <c r="S499" s="1619"/>
      <c r="T499" s="1619"/>
      <c r="U499" s="1619"/>
      <c r="V499" s="1619"/>
      <c r="W499" s="1619"/>
      <c r="X499" s="1619"/>
      <c r="Y499" s="1619"/>
      <c r="Z499" s="1619"/>
      <c r="AA499" s="1619"/>
      <c r="AB499" s="1619"/>
      <c r="AC499" s="1620"/>
      <c r="AE499" s="1606" t="s">
        <v>1254</v>
      </c>
    </row>
    <row r="500" spans="1:35" ht="16.5" thickBot="1">
      <c r="A500" s="4278"/>
      <c r="B500" s="4135" t="s">
        <v>258</v>
      </c>
      <c r="C500" s="4135"/>
      <c r="D500" s="4135"/>
      <c r="E500" s="4135"/>
      <c r="F500" s="4135"/>
      <c r="G500" s="4135"/>
      <c r="H500" s="4135"/>
      <c r="I500" s="4135"/>
      <c r="J500" s="4135"/>
      <c r="K500" s="4135"/>
      <c r="L500" s="4135"/>
      <c r="M500" s="4135"/>
      <c r="N500" s="4136"/>
      <c r="P500" s="4278"/>
      <c r="Q500" s="4135" t="s">
        <v>258</v>
      </c>
      <c r="R500" s="4135"/>
      <c r="S500" s="4135"/>
      <c r="T500" s="4135"/>
      <c r="U500" s="4135"/>
      <c r="V500" s="4135"/>
      <c r="W500" s="4135"/>
      <c r="X500" s="4135"/>
      <c r="Y500" s="4135"/>
      <c r="Z500" s="4135"/>
      <c r="AA500" s="4135"/>
      <c r="AB500" s="4135"/>
      <c r="AC500" s="4136"/>
      <c r="AE500" s="1606" t="s">
        <v>1254</v>
      </c>
    </row>
    <row r="501" spans="1:35">
      <c r="A501" s="77"/>
      <c r="B501" s="77"/>
      <c r="C501" s="77"/>
      <c r="D501" s="77"/>
      <c r="E501" s="77"/>
      <c r="F501" s="77"/>
      <c r="G501" s="77"/>
      <c r="H501" s="77"/>
      <c r="I501" s="77"/>
      <c r="J501" s="77"/>
      <c r="K501" s="77"/>
      <c r="L501" s="77"/>
      <c r="M501" s="77"/>
      <c r="N501" s="77"/>
      <c r="P501" s="77"/>
      <c r="Q501" s="77"/>
      <c r="R501" s="77"/>
      <c r="S501" s="77"/>
      <c r="T501" s="77"/>
      <c r="U501" s="77"/>
      <c r="V501" s="77"/>
      <c r="W501" s="77"/>
      <c r="X501" s="77"/>
      <c r="Y501" s="77"/>
      <c r="Z501" s="77"/>
      <c r="AA501" s="77"/>
      <c r="AB501" s="77"/>
      <c r="AC501" s="77"/>
    </row>
    <row r="502" spans="1:35" ht="15.75">
      <c r="B502" s="4292" t="s">
        <v>1586</v>
      </c>
      <c r="C502" s="4292"/>
      <c r="D502" s="4292"/>
      <c r="E502" s="1641"/>
      <c r="F502" s="1641"/>
      <c r="G502" s="1641"/>
      <c r="H502" s="1641"/>
      <c r="I502" s="1641"/>
      <c r="J502" s="1641"/>
      <c r="K502" s="1641"/>
      <c r="L502" s="1641"/>
      <c r="M502" s="1641"/>
      <c r="N502" s="1641"/>
      <c r="Q502" s="4292" t="s">
        <v>1586</v>
      </c>
      <c r="R502" s="4292"/>
      <c r="S502" s="4292"/>
      <c r="T502" s="1641"/>
      <c r="U502" s="1641"/>
      <c r="V502" s="1641"/>
      <c r="W502" s="1641"/>
      <c r="X502" s="1641"/>
      <c r="Y502" s="1641"/>
      <c r="Z502" s="1641"/>
      <c r="AA502" s="1641"/>
      <c r="AB502" s="1641"/>
      <c r="AC502" s="1641"/>
    </row>
    <row r="503" spans="1:35" ht="15.75" thickBot="1">
      <c r="A503" s="77"/>
      <c r="B503" s="77"/>
      <c r="C503" s="77"/>
      <c r="D503" s="77"/>
      <c r="E503" s="77"/>
      <c r="F503" s="77"/>
      <c r="G503" s="77"/>
      <c r="H503" s="77"/>
      <c r="I503" s="77"/>
      <c r="J503" s="77"/>
      <c r="K503" s="77"/>
      <c r="L503" s="77"/>
      <c r="M503" s="77"/>
      <c r="N503" s="77"/>
      <c r="P503" s="77"/>
      <c r="Q503" s="77"/>
      <c r="R503" s="77"/>
      <c r="S503" s="77"/>
      <c r="T503" s="77"/>
      <c r="U503" s="77"/>
      <c r="V503" s="77"/>
      <c r="W503" s="77"/>
      <c r="X503" s="77"/>
      <c r="Y503" s="77"/>
      <c r="Z503" s="77"/>
      <c r="AA503" s="77"/>
      <c r="AB503" s="77"/>
      <c r="AC503" s="77"/>
    </row>
    <row r="504" spans="1:35">
      <c r="A504" s="1566" t="s">
        <v>243</v>
      </c>
      <c r="B504" s="4305" t="s">
        <v>340</v>
      </c>
      <c r="C504" s="4305"/>
      <c r="D504" s="4305"/>
      <c r="E504" s="4305"/>
      <c r="F504" s="4305"/>
      <c r="G504" s="4305"/>
      <c r="H504" s="4306" t="s">
        <v>1771</v>
      </c>
      <c r="I504" s="4088" t="str">
        <f>B504</f>
        <v>NOM DE LA RECETTE</v>
      </c>
      <c r="J504" s="4088"/>
      <c r="K504" s="4088"/>
      <c r="L504" s="4088"/>
      <c r="M504" s="4088"/>
      <c r="N504" s="4089"/>
      <c r="P504" s="1566" t="s">
        <v>243</v>
      </c>
      <c r="Q504" s="4305" t="s">
        <v>340</v>
      </c>
      <c r="R504" s="4305"/>
      <c r="S504" s="4305"/>
      <c r="T504" s="4305"/>
      <c r="U504" s="4305"/>
      <c r="V504" s="4305"/>
      <c r="W504" s="4306" t="s">
        <v>1771</v>
      </c>
      <c r="X504" s="4088" t="str">
        <f>Q504</f>
        <v>NOM DE LA RECETTE</v>
      </c>
      <c r="Y504" s="4088"/>
      <c r="Z504" s="4088"/>
      <c r="AA504" s="4088"/>
      <c r="AB504" s="4088"/>
      <c r="AC504" s="4089"/>
      <c r="AE504" s="4422" t="s">
        <v>245</v>
      </c>
      <c r="AF504" s="4423" t="s">
        <v>744</v>
      </c>
      <c r="AG504" s="4423"/>
      <c r="AH504" s="4423"/>
      <c r="AI504" s="4423"/>
    </row>
    <row r="505" spans="1:35">
      <c r="A505" s="4301"/>
      <c r="B505" s="4305"/>
      <c r="C505" s="4305"/>
      <c r="D505" s="4305"/>
      <c r="E505" s="4305"/>
      <c r="F505" s="4305"/>
      <c r="G505" s="4305"/>
      <c r="H505" s="4306"/>
      <c r="I505" s="4090"/>
      <c r="J505" s="4090"/>
      <c r="K505" s="4090"/>
      <c r="L505" s="4090"/>
      <c r="M505" s="4090"/>
      <c r="N505" s="4091"/>
      <c r="P505" s="4301"/>
      <c r="Q505" s="4305"/>
      <c r="R505" s="4305"/>
      <c r="S505" s="4305"/>
      <c r="T505" s="4305"/>
      <c r="U505" s="4305"/>
      <c r="V505" s="4305"/>
      <c r="W505" s="4306"/>
      <c r="X505" s="4090"/>
      <c r="Y505" s="4090"/>
      <c r="Z505" s="4090"/>
      <c r="AA505" s="4090"/>
      <c r="AB505" s="4090"/>
      <c r="AC505" s="4091"/>
      <c r="AE505" s="4422"/>
      <c r="AF505" s="4423"/>
      <c r="AG505" s="4423"/>
      <c r="AH505" s="4423"/>
      <c r="AI505" s="4423"/>
    </row>
    <row r="506" spans="1:35" ht="26.25">
      <c r="A506" s="4301"/>
      <c r="B506" s="4302" t="s">
        <v>1571</v>
      </c>
      <c r="C506" s="4302"/>
      <c r="D506" s="4302"/>
      <c r="E506" s="4302"/>
      <c r="F506" s="4302"/>
      <c r="G506" s="4302"/>
      <c r="H506" s="1774"/>
      <c r="I506" s="1567" t="s">
        <v>247</v>
      </c>
      <c r="J506" s="1568"/>
      <c r="K506" s="1568"/>
      <c r="L506" s="1568"/>
      <c r="M506" s="1568"/>
      <c r="N506" s="1569"/>
      <c r="P506" s="4301"/>
      <c r="Q506" s="4133" t="s">
        <v>1571</v>
      </c>
      <c r="R506" s="4133"/>
      <c r="S506" s="4133"/>
      <c r="T506" s="4133"/>
      <c r="U506" s="4133"/>
      <c r="V506" s="4133"/>
      <c r="W506" s="4133"/>
      <c r="X506" s="527" t="s">
        <v>247</v>
      </c>
      <c r="Y506" s="1570"/>
      <c r="Z506" s="1570"/>
      <c r="AA506" s="1570"/>
      <c r="AB506" s="1570"/>
      <c r="AC506" s="1571"/>
      <c r="AE506" s="4422"/>
      <c r="AF506" s="4423"/>
      <c r="AG506" s="4423"/>
      <c r="AH506" s="4423"/>
      <c r="AI506" s="4423"/>
    </row>
    <row r="507" spans="1:35" ht="26.25">
      <c r="A507" s="4301"/>
      <c r="B507" s="4302"/>
      <c r="C507" s="4302"/>
      <c r="D507" s="4302"/>
      <c r="E507" s="4302"/>
      <c r="F507" s="4302"/>
      <c r="G507" s="4302"/>
      <c r="H507" s="1774"/>
      <c r="I507" s="1572" t="s">
        <v>1563</v>
      </c>
      <c r="J507" s="1573"/>
      <c r="K507" s="1573"/>
      <c r="L507" s="1573"/>
      <c r="M507" s="1573"/>
      <c r="N507" s="1574"/>
      <c r="P507" s="4301"/>
      <c r="Q507" s="4133"/>
      <c r="R507" s="4133"/>
      <c r="S507" s="4133"/>
      <c r="T507" s="4133"/>
      <c r="U507" s="4133"/>
      <c r="V507" s="4133"/>
      <c r="W507" s="4133"/>
      <c r="X507" s="1575" t="s">
        <v>1563</v>
      </c>
      <c r="Y507" s="1576"/>
      <c r="Z507" s="1576"/>
      <c r="AA507" s="1576"/>
      <c r="AB507" s="1576"/>
      <c r="AC507" s="1577"/>
      <c r="AE507" s="4422"/>
      <c r="AF507" s="4423"/>
      <c r="AG507" s="4423"/>
      <c r="AH507" s="4423"/>
      <c r="AI507" s="4423"/>
    </row>
    <row r="508" spans="1:35" ht="18.75">
      <c r="A508" s="4301"/>
      <c r="B508" s="1775" t="s">
        <v>12</v>
      </c>
      <c r="C508" s="1776"/>
      <c r="D508" s="1776"/>
      <c r="E508" s="1776"/>
      <c r="F508" s="1776"/>
      <c r="G508" s="4303" t="s">
        <v>13</v>
      </c>
      <c r="H508" s="4303"/>
      <c r="I508" s="1572"/>
      <c r="J508" s="1573"/>
      <c r="K508" s="1573"/>
      <c r="L508" s="1573"/>
      <c r="M508" s="1573"/>
      <c r="N508" s="1574"/>
      <c r="P508" s="4301"/>
      <c r="Q508" s="1580" t="s">
        <v>12</v>
      </c>
      <c r="R508" s="1581"/>
      <c r="S508" s="1581"/>
      <c r="T508" s="1581"/>
      <c r="U508" s="1581"/>
      <c r="V508" s="4111" t="s">
        <v>13</v>
      </c>
      <c r="W508" s="4111"/>
      <c r="X508" s="1575"/>
      <c r="Y508" s="1576"/>
      <c r="Z508" s="1576"/>
      <c r="AA508" s="1576"/>
      <c r="AB508" s="1576"/>
      <c r="AC508" s="1577"/>
      <c r="AE508" s="4422"/>
      <c r="AF508" s="4423"/>
      <c r="AG508" s="4423"/>
      <c r="AH508" s="4423"/>
      <c r="AI508" s="4423"/>
    </row>
    <row r="509" spans="1:35" ht="15.75">
      <c r="A509" s="4301"/>
      <c r="B509" s="4304" t="s">
        <v>251</v>
      </c>
      <c r="C509" s="4304"/>
      <c r="D509" s="1777"/>
      <c r="E509" s="1777"/>
      <c r="F509" s="1777"/>
      <c r="G509" s="4299" t="s">
        <v>18</v>
      </c>
      <c r="H509" s="4299"/>
      <c r="I509" s="1572"/>
      <c r="J509" s="1572"/>
      <c r="K509" s="1572"/>
      <c r="L509" s="1572"/>
      <c r="M509" s="1572"/>
      <c r="N509" s="1583"/>
      <c r="P509" s="4301"/>
      <c r="Q509" s="4113" t="s">
        <v>251</v>
      </c>
      <c r="R509" s="4113"/>
      <c r="S509" s="1584"/>
      <c r="T509" s="1584"/>
      <c r="U509" s="1584"/>
      <c r="V509" s="4114" t="s">
        <v>18</v>
      </c>
      <c r="W509" s="4114"/>
      <c r="X509" s="1575"/>
      <c r="Y509" s="1575"/>
      <c r="Z509" s="1575"/>
      <c r="AA509" s="1575"/>
      <c r="AB509" s="1575"/>
      <c r="AC509" s="1585"/>
      <c r="AE509" s="4422"/>
      <c r="AF509" s="4423"/>
      <c r="AG509" s="4423"/>
      <c r="AH509" s="4423"/>
      <c r="AI509" s="4423"/>
    </row>
    <row r="510" spans="1:35" ht="15.75">
      <c r="A510" s="4301"/>
      <c r="B510" s="4105">
        <v>2</v>
      </c>
      <c r="C510" s="4299" t="s">
        <v>21</v>
      </c>
      <c r="D510" s="4296" t="s">
        <v>252</v>
      </c>
      <c r="E510" s="1778"/>
      <c r="F510" s="1778"/>
      <c r="G510" s="4107">
        <v>10</v>
      </c>
      <c r="H510" s="4107"/>
      <c r="I510" s="1572"/>
      <c r="J510" s="1572"/>
      <c r="K510" s="1572"/>
      <c r="L510" s="1572"/>
      <c r="M510" s="1572"/>
      <c r="N510" s="1583"/>
      <c r="P510" s="4301"/>
      <c r="Q510" s="4300">
        <v>2</v>
      </c>
      <c r="R510" s="4109" t="s">
        <v>21</v>
      </c>
      <c r="S510" s="4096" t="s">
        <v>252</v>
      </c>
      <c r="T510" s="1586"/>
      <c r="U510" s="1586"/>
      <c r="V510" s="4097">
        <v>10</v>
      </c>
      <c r="W510" s="4097"/>
      <c r="X510" s="1575"/>
      <c r="Y510" s="1575"/>
      <c r="Z510" s="1575"/>
      <c r="AA510" s="1575"/>
      <c r="AB510" s="1575"/>
      <c r="AC510" s="1585"/>
      <c r="AE510" s="4422"/>
      <c r="AF510" s="4423"/>
      <c r="AG510" s="4423"/>
      <c r="AH510" s="4423"/>
      <c r="AI510" s="4423"/>
    </row>
    <row r="511" spans="1:35" ht="15.75">
      <c r="A511" s="4301"/>
      <c r="B511" s="4105"/>
      <c r="C511" s="4299"/>
      <c r="D511" s="4296"/>
      <c r="E511" s="1778"/>
      <c r="F511" s="1778"/>
      <c r="G511" s="4107"/>
      <c r="H511" s="4107"/>
      <c r="I511" s="1572"/>
      <c r="J511" s="1572"/>
      <c r="K511" s="1572"/>
      <c r="L511" s="1572"/>
      <c r="M511" s="1572"/>
      <c r="N511" s="1583"/>
      <c r="P511" s="4301"/>
      <c r="Q511" s="4300"/>
      <c r="R511" s="4109"/>
      <c r="S511" s="4096"/>
      <c r="T511" s="1586"/>
      <c r="U511" s="1586"/>
      <c r="V511" s="4097"/>
      <c r="W511" s="4097"/>
      <c r="X511" s="1575"/>
      <c r="Y511" s="1575"/>
      <c r="Z511" s="1575"/>
      <c r="AA511" s="1575"/>
      <c r="AB511" s="1575"/>
      <c r="AC511" s="1585"/>
      <c r="AE511" s="4422"/>
      <c r="AF511" s="4423"/>
      <c r="AG511" s="4423"/>
      <c r="AH511" s="4423"/>
      <c r="AI511" s="4423"/>
    </row>
    <row r="512" spans="1:35" ht="15.75">
      <c r="A512" s="4301"/>
      <c r="B512" s="1779"/>
      <c r="C512" s="1779"/>
      <c r="D512" s="1779"/>
      <c r="E512" s="1778"/>
      <c r="F512" s="1778"/>
      <c r="G512" s="4296" t="s">
        <v>254</v>
      </c>
      <c r="H512" s="4296"/>
      <c r="I512" s="1572"/>
      <c r="J512" s="1572"/>
      <c r="K512" s="1572"/>
      <c r="L512" s="1572"/>
      <c r="M512" s="1572"/>
      <c r="N512" s="1583"/>
      <c r="P512" s="4301"/>
      <c r="Q512" s="1588"/>
      <c r="R512" s="1588"/>
      <c r="S512" s="1588"/>
      <c r="T512" s="1586"/>
      <c r="U512" s="1586"/>
      <c r="V512" s="4099" t="s">
        <v>254</v>
      </c>
      <c r="W512" s="4099"/>
      <c r="X512" s="1575"/>
      <c r="Y512" s="1575"/>
      <c r="Z512" s="1575"/>
      <c r="AA512" s="1575"/>
      <c r="AB512" s="1575"/>
      <c r="AC512" s="1585"/>
      <c r="AE512" s="4422"/>
      <c r="AF512" s="4423"/>
      <c r="AG512" s="4423"/>
      <c r="AH512" s="4423"/>
      <c r="AI512" s="4423"/>
    </row>
    <row r="513" spans="1:35" ht="15.75">
      <c r="A513" s="4301"/>
      <c r="B513" s="1780" t="s">
        <v>30</v>
      </c>
      <c r="C513" s="1780" t="s">
        <v>248</v>
      </c>
      <c r="D513" s="1780" t="s">
        <v>27</v>
      </c>
      <c r="E513" s="1778"/>
      <c r="F513" s="1778"/>
      <c r="G513" s="1781"/>
      <c r="H513" s="1782"/>
      <c r="I513" s="1572"/>
      <c r="J513" s="1572"/>
      <c r="K513" s="1572"/>
      <c r="L513" s="1572"/>
      <c r="M513" s="1572"/>
      <c r="N513" s="1583"/>
      <c r="P513" s="4301"/>
      <c r="Q513" s="1633" t="s">
        <v>30</v>
      </c>
      <c r="R513" s="1633" t="s">
        <v>248</v>
      </c>
      <c r="S513" s="1633" t="s">
        <v>27</v>
      </c>
      <c r="T513" s="1586"/>
      <c r="U513" s="1586"/>
      <c r="V513" s="1593"/>
      <c r="W513" s="1594"/>
      <c r="X513" s="1575"/>
      <c r="Y513" s="1575"/>
      <c r="Z513" s="1575"/>
      <c r="AA513" s="1575"/>
      <c r="AB513" s="1575"/>
      <c r="AC513" s="1585"/>
      <c r="AE513" s="4422"/>
      <c r="AF513" s="4423"/>
      <c r="AG513" s="4423"/>
      <c r="AH513" s="4423"/>
      <c r="AI513" s="4423"/>
    </row>
    <row r="514" spans="1:35" ht="15.75">
      <c r="A514" s="4301"/>
      <c r="B514" s="1595">
        <v>150</v>
      </c>
      <c r="C514" s="1596" t="s">
        <v>686</v>
      </c>
      <c r="D514" s="1783" t="s">
        <v>672</v>
      </c>
      <c r="E514" s="1778"/>
      <c r="F514" s="1778"/>
      <c r="G514" s="1784">
        <f>(B514/B510)*G510</f>
        <v>750</v>
      </c>
      <c r="H514" s="1785" t="str">
        <f t="shared" ref="H514:H533" si="20">C514</f>
        <v>g</v>
      </c>
      <c r="I514" s="1572"/>
      <c r="J514" s="1572"/>
      <c r="K514" s="1572"/>
      <c r="L514" s="1572"/>
      <c r="M514" s="1572"/>
      <c r="N514" s="1583"/>
      <c r="P514" s="4301"/>
      <c r="Q514" s="1595">
        <v>150</v>
      </c>
      <c r="R514" s="1596" t="s">
        <v>686</v>
      </c>
      <c r="S514" s="1786" t="s">
        <v>672</v>
      </c>
      <c r="T514" s="1586"/>
      <c r="U514" s="1586"/>
      <c r="V514" s="1601">
        <f>(Q514/Q510)*V510</f>
        <v>750</v>
      </c>
      <c r="W514" s="1602" t="str">
        <f t="shared" ref="W514:W533" si="21">R514</f>
        <v>g</v>
      </c>
      <c r="X514" s="1575"/>
      <c r="Y514" s="1575"/>
      <c r="Z514" s="1575"/>
      <c r="AA514" s="1575"/>
      <c r="AB514" s="1575"/>
      <c r="AC514" s="1585"/>
      <c r="AE514" s="4422"/>
      <c r="AF514" s="4423"/>
      <c r="AG514" s="4423"/>
      <c r="AH514" s="4423"/>
      <c r="AI514" s="4423"/>
    </row>
    <row r="515" spans="1:35" ht="15.75">
      <c r="A515" s="4301"/>
      <c r="B515" s="1595">
        <v>80</v>
      </c>
      <c r="C515" s="1596" t="s">
        <v>686</v>
      </c>
      <c r="D515" s="1783" t="s">
        <v>672</v>
      </c>
      <c r="E515" s="1778"/>
      <c r="F515" s="1778"/>
      <c r="G515" s="1784">
        <f>(B515/B510)*G510</f>
        <v>400</v>
      </c>
      <c r="H515" s="1785" t="str">
        <f t="shared" si="20"/>
        <v>g</v>
      </c>
      <c r="I515" s="1572"/>
      <c r="J515" s="1572"/>
      <c r="K515" s="1572"/>
      <c r="L515" s="1572"/>
      <c r="M515" s="1572"/>
      <c r="N515" s="1583"/>
      <c r="P515" s="4301"/>
      <c r="Q515" s="1595">
        <v>80</v>
      </c>
      <c r="R515" s="1596" t="s">
        <v>686</v>
      </c>
      <c r="S515" s="1786" t="s">
        <v>672</v>
      </c>
      <c r="T515" s="1586"/>
      <c r="U515" s="1586"/>
      <c r="V515" s="1601">
        <f>(Q515/Q510)*V510</f>
        <v>400</v>
      </c>
      <c r="W515" s="1602" t="str">
        <f t="shared" si="21"/>
        <v>g</v>
      </c>
      <c r="X515" s="1575"/>
      <c r="Y515" s="1575"/>
      <c r="Z515" s="1575"/>
      <c r="AA515" s="1575"/>
      <c r="AB515" s="1575"/>
      <c r="AC515" s="1585"/>
      <c r="AE515" s="4422"/>
      <c r="AF515" s="4423"/>
      <c r="AG515" s="4423"/>
      <c r="AH515" s="4423"/>
      <c r="AI515" s="4423"/>
    </row>
    <row r="516" spans="1:35" ht="15.75">
      <c r="A516" s="4301"/>
      <c r="B516" s="1595">
        <v>1</v>
      </c>
      <c r="C516" s="1596" t="s">
        <v>263</v>
      </c>
      <c r="D516" s="1783" t="s">
        <v>672</v>
      </c>
      <c r="E516" s="1778"/>
      <c r="F516" s="1778"/>
      <c r="G516" s="1787">
        <f>(B516/B510)*G510</f>
        <v>5</v>
      </c>
      <c r="H516" s="1785" t="str">
        <f t="shared" si="20"/>
        <v>blanc</v>
      </c>
      <c r="I516" s="1572"/>
      <c r="J516" s="1572"/>
      <c r="K516" s="1572"/>
      <c r="L516" s="1572"/>
      <c r="M516" s="1572"/>
      <c r="N516" s="1583"/>
      <c r="P516" s="4301"/>
      <c r="Q516" s="1595">
        <v>1</v>
      </c>
      <c r="R516" s="1596" t="s">
        <v>263</v>
      </c>
      <c r="S516" s="1786" t="s">
        <v>672</v>
      </c>
      <c r="T516" s="1586"/>
      <c r="U516" s="1586"/>
      <c r="V516" s="1601">
        <f>(Q516/Q510)*V510</f>
        <v>5</v>
      </c>
      <c r="W516" s="1602" t="str">
        <f t="shared" si="21"/>
        <v>blanc</v>
      </c>
      <c r="X516" s="1575"/>
      <c r="Y516" s="1575"/>
      <c r="Z516" s="1575"/>
      <c r="AA516" s="1575"/>
      <c r="AB516" s="1575"/>
      <c r="AC516" s="1585"/>
      <c r="AE516" s="4422"/>
      <c r="AF516" s="4423"/>
      <c r="AG516" s="4423"/>
      <c r="AH516" s="4423"/>
      <c r="AI516" s="4423"/>
    </row>
    <row r="517" spans="1:35" ht="18.75">
      <c r="A517" s="4301"/>
      <c r="B517" s="1595">
        <v>2</v>
      </c>
      <c r="C517" s="1596" t="s">
        <v>270</v>
      </c>
      <c r="D517" s="1783" t="s">
        <v>672</v>
      </c>
      <c r="E517" s="1778"/>
      <c r="F517" s="1778"/>
      <c r="G517" s="1788">
        <f>(B517/B510)*G510</f>
        <v>10</v>
      </c>
      <c r="H517" s="1785" t="str">
        <f t="shared" si="20"/>
        <v>pincées</v>
      </c>
      <c r="I517" s="1572"/>
      <c r="J517" s="1572"/>
      <c r="K517" s="1572"/>
      <c r="L517" s="1572"/>
      <c r="M517" s="1572"/>
      <c r="N517" s="1583"/>
      <c r="P517" s="4301"/>
      <c r="Q517" s="1595">
        <v>2</v>
      </c>
      <c r="R517" s="1596" t="s">
        <v>270</v>
      </c>
      <c r="S517" s="1786" t="s">
        <v>672</v>
      </c>
      <c r="T517" s="1586"/>
      <c r="U517" s="1586"/>
      <c r="V517" s="1601">
        <f>(Q517/Q510)*V510</f>
        <v>10</v>
      </c>
      <c r="W517" s="1602" t="str">
        <f t="shared" si="21"/>
        <v>pincées</v>
      </c>
      <c r="X517" s="1575"/>
      <c r="Y517" s="1575"/>
      <c r="Z517" s="1575"/>
      <c r="AA517" s="1575"/>
      <c r="AB517" s="1575"/>
      <c r="AC517" s="1585"/>
      <c r="AE517" s="1605" t="s">
        <v>1254</v>
      </c>
    </row>
    <row r="518" spans="1:35" ht="15.75">
      <c r="A518" s="4301"/>
      <c r="B518" s="1595"/>
      <c r="C518" s="1596"/>
      <c r="D518" s="1783"/>
      <c r="E518" s="1778"/>
      <c r="F518" s="1778"/>
      <c r="G518" s="1788">
        <f>(B518/B510)*G510</f>
        <v>0</v>
      </c>
      <c r="H518" s="1785">
        <f t="shared" si="20"/>
        <v>0</v>
      </c>
      <c r="I518" s="1572"/>
      <c r="J518" s="1572"/>
      <c r="K518" s="1572"/>
      <c r="L518" s="1572"/>
      <c r="M518" s="1572"/>
      <c r="N518" s="1583"/>
      <c r="P518" s="4301"/>
      <c r="Q518" s="1595"/>
      <c r="R518" s="1596"/>
      <c r="S518" s="1786"/>
      <c r="T518" s="1586"/>
      <c r="U518" s="1586"/>
      <c r="V518" s="1607">
        <f>(Q518/Q510)*V510</f>
        <v>0</v>
      </c>
      <c r="W518" s="1602">
        <f t="shared" si="21"/>
        <v>0</v>
      </c>
      <c r="X518" s="1575"/>
      <c r="Y518" s="1575"/>
      <c r="Z518" s="1575"/>
      <c r="AA518" s="1575"/>
      <c r="AB518" s="1575"/>
      <c r="AC518" s="1585"/>
      <c r="AE518" s="1606" t="s">
        <v>1254</v>
      </c>
    </row>
    <row r="519" spans="1:35" ht="15.75">
      <c r="A519" s="4301"/>
      <c r="B519" s="1595"/>
      <c r="C519" s="1596"/>
      <c r="D519" s="1783"/>
      <c r="E519" s="1778"/>
      <c r="F519" s="1778"/>
      <c r="G519" s="1788">
        <f>(B519/B510)*G510</f>
        <v>0</v>
      </c>
      <c r="H519" s="1785">
        <f t="shared" si="20"/>
        <v>0</v>
      </c>
      <c r="I519" s="1572"/>
      <c r="J519" s="1572"/>
      <c r="K519" s="1572"/>
      <c r="L519" s="1572"/>
      <c r="M519" s="1572"/>
      <c r="N519" s="1583"/>
      <c r="P519" s="4301"/>
      <c r="Q519" s="1595"/>
      <c r="R519" s="1596"/>
      <c r="S519" s="1786"/>
      <c r="T519" s="1586"/>
      <c r="U519" s="1586"/>
      <c r="V519" s="1607">
        <f>(Q519/Q510)*V510</f>
        <v>0</v>
      </c>
      <c r="W519" s="1602">
        <f t="shared" si="21"/>
        <v>0</v>
      </c>
      <c r="X519" s="1575"/>
      <c r="Y519" s="1575"/>
      <c r="Z519" s="1575"/>
      <c r="AA519" s="1575"/>
      <c r="AB519" s="1575"/>
      <c r="AC519" s="1585"/>
      <c r="AE519" s="1606" t="s">
        <v>1254</v>
      </c>
    </row>
    <row r="520" spans="1:35" ht="15.75">
      <c r="A520" s="4301"/>
      <c r="B520" s="1595"/>
      <c r="C520" s="1596"/>
      <c r="D520" s="1783"/>
      <c r="E520" s="1778"/>
      <c r="F520" s="1778"/>
      <c r="G520" s="1788">
        <f>(B520/B510)*G510</f>
        <v>0</v>
      </c>
      <c r="H520" s="1785">
        <f t="shared" si="20"/>
        <v>0</v>
      </c>
      <c r="I520" s="1572"/>
      <c r="J520" s="1572"/>
      <c r="K520" s="1572"/>
      <c r="L520" s="1572"/>
      <c r="M520" s="1572"/>
      <c r="N520" s="1583"/>
      <c r="P520" s="4301"/>
      <c r="Q520" s="1595"/>
      <c r="R520" s="1596"/>
      <c r="S520" s="1786"/>
      <c r="T520" s="1586"/>
      <c r="U520" s="1586"/>
      <c r="V520" s="1607">
        <f>(Q520/Q510)*V510</f>
        <v>0</v>
      </c>
      <c r="W520" s="1602">
        <f t="shared" si="21"/>
        <v>0</v>
      </c>
      <c r="X520" s="1575"/>
      <c r="Y520" s="1575"/>
      <c r="Z520" s="1575"/>
      <c r="AA520" s="1575"/>
      <c r="AB520" s="1575"/>
      <c r="AC520" s="1585"/>
      <c r="AE520" s="1606" t="s">
        <v>1254</v>
      </c>
    </row>
    <row r="521" spans="1:35" ht="15.75">
      <c r="A521" s="4301"/>
      <c r="B521" s="1595"/>
      <c r="C521" s="1596"/>
      <c r="D521" s="1783"/>
      <c r="E521" s="1778"/>
      <c r="F521" s="1778"/>
      <c r="G521" s="1788">
        <f>(B521/B510)*G510</f>
        <v>0</v>
      </c>
      <c r="H521" s="1785">
        <f t="shared" si="20"/>
        <v>0</v>
      </c>
      <c r="I521" s="1572"/>
      <c r="J521" s="1572"/>
      <c r="K521" s="1572"/>
      <c r="L521" s="1572"/>
      <c r="M521" s="1572"/>
      <c r="N521" s="1583"/>
      <c r="P521" s="4301"/>
      <c r="Q521" s="1595"/>
      <c r="R521" s="1596"/>
      <c r="S521" s="1786"/>
      <c r="T521" s="1586"/>
      <c r="U521" s="1586"/>
      <c r="V521" s="1607">
        <f>(Q521/Q510)*V510</f>
        <v>0</v>
      </c>
      <c r="W521" s="1602">
        <f t="shared" si="21"/>
        <v>0</v>
      </c>
      <c r="X521" s="1575"/>
      <c r="Y521" s="1575"/>
      <c r="Z521" s="1575"/>
      <c r="AA521" s="1575"/>
      <c r="AB521" s="1575"/>
      <c r="AC521" s="1585"/>
      <c r="AE521" s="1606" t="s">
        <v>1254</v>
      </c>
    </row>
    <row r="522" spans="1:35" ht="15.75">
      <c r="A522" s="4301"/>
      <c r="B522" s="1595"/>
      <c r="C522" s="1596"/>
      <c r="D522" s="1783"/>
      <c r="E522" s="1778"/>
      <c r="F522" s="1778"/>
      <c r="G522" s="1788">
        <f>(B522/B510)*G510</f>
        <v>0</v>
      </c>
      <c r="H522" s="1785">
        <f t="shared" si="20"/>
        <v>0</v>
      </c>
      <c r="I522" s="1572"/>
      <c r="J522" s="1572"/>
      <c r="K522" s="1572"/>
      <c r="L522" s="1572"/>
      <c r="M522" s="1572"/>
      <c r="N522" s="1583"/>
      <c r="P522" s="4301"/>
      <c r="Q522" s="1595"/>
      <c r="R522" s="1596"/>
      <c r="S522" s="1786"/>
      <c r="T522" s="1586"/>
      <c r="U522" s="1586"/>
      <c r="V522" s="1607">
        <f>(Q522/Q510)*V510</f>
        <v>0</v>
      </c>
      <c r="W522" s="1602">
        <f t="shared" si="21"/>
        <v>0</v>
      </c>
      <c r="X522" s="1575"/>
      <c r="Y522" s="1575"/>
      <c r="Z522" s="1575"/>
      <c r="AA522" s="1575"/>
      <c r="AB522" s="1575"/>
      <c r="AC522" s="1585"/>
      <c r="AE522" s="1606" t="s">
        <v>1254</v>
      </c>
    </row>
    <row r="523" spans="1:35" ht="15.75">
      <c r="A523" s="4301"/>
      <c r="B523" s="1595"/>
      <c r="C523" s="1596"/>
      <c r="D523" s="1783"/>
      <c r="E523" s="1778"/>
      <c r="F523" s="1778"/>
      <c r="G523" s="1788">
        <f>(B523/B510)*G510</f>
        <v>0</v>
      </c>
      <c r="H523" s="1785">
        <f t="shared" si="20"/>
        <v>0</v>
      </c>
      <c r="I523" s="1572"/>
      <c r="J523" s="1572"/>
      <c r="K523" s="1572"/>
      <c r="L523" s="1572"/>
      <c r="M523" s="1572"/>
      <c r="N523" s="1583"/>
      <c r="P523" s="4301"/>
      <c r="Q523" s="1595"/>
      <c r="R523" s="1596"/>
      <c r="S523" s="1786"/>
      <c r="T523" s="1586"/>
      <c r="U523" s="1586"/>
      <c r="V523" s="1607">
        <f>(Q523/Q510)*V510</f>
        <v>0</v>
      </c>
      <c r="W523" s="1602">
        <f t="shared" si="21"/>
        <v>0</v>
      </c>
      <c r="X523" s="1575"/>
      <c r="Y523" s="1575"/>
      <c r="Z523" s="1575"/>
      <c r="AA523" s="1575"/>
      <c r="AB523" s="1575"/>
      <c r="AC523" s="1585"/>
      <c r="AE523" s="1606" t="s">
        <v>1254</v>
      </c>
    </row>
    <row r="524" spans="1:35" ht="15.75">
      <c r="A524" s="4301"/>
      <c r="B524" s="1595"/>
      <c r="C524" s="1596"/>
      <c r="D524" s="1783"/>
      <c r="E524" s="1778"/>
      <c r="F524" s="1778"/>
      <c r="G524" s="1788">
        <f>(B524/B510)*G510</f>
        <v>0</v>
      </c>
      <c r="H524" s="1785">
        <f t="shared" si="20"/>
        <v>0</v>
      </c>
      <c r="I524" s="1572"/>
      <c r="J524" s="1572"/>
      <c r="K524" s="1572"/>
      <c r="L524" s="1572"/>
      <c r="M524" s="1572"/>
      <c r="N524" s="1583"/>
      <c r="P524" s="4301"/>
      <c r="Q524" s="1595"/>
      <c r="R524" s="1596"/>
      <c r="S524" s="1786"/>
      <c r="T524" s="1586"/>
      <c r="U524" s="1586"/>
      <c r="V524" s="1607">
        <f>(Q524/Q510)*V510</f>
        <v>0</v>
      </c>
      <c r="W524" s="1602">
        <f t="shared" si="21"/>
        <v>0</v>
      </c>
      <c r="X524" s="1575"/>
      <c r="Y524" s="1575"/>
      <c r="Z524" s="1575"/>
      <c r="AA524" s="1575"/>
      <c r="AB524" s="1575"/>
      <c r="AC524" s="1585"/>
      <c r="AE524" s="1606" t="s">
        <v>1254</v>
      </c>
    </row>
    <row r="525" spans="1:35" ht="15.75">
      <c r="A525" s="4301"/>
      <c r="B525" s="1595"/>
      <c r="C525" s="1596"/>
      <c r="D525" s="1783"/>
      <c r="E525" s="1778"/>
      <c r="F525" s="1778"/>
      <c r="G525" s="1788">
        <f>(B525/B510)*G510</f>
        <v>0</v>
      </c>
      <c r="H525" s="1785">
        <f t="shared" si="20"/>
        <v>0</v>
      </c>
      <c r="I525" s="1572"/>
      <c r="J525" s="1572"/>
      <c r="K525" s="1572"/>
      <c r="L525" s="1572"/>
      <c r="M525" s="1572"/>
      <c r="N525" s="1583"/>
      <c r="P525" s="4301"/>
      <c r="Q525" s="1595"/>
      <c r="R525" s="1596"/>
      <c r="S525" s="1786"/>
      <c r="T525" s="1586"/>
      <c r="U525" s="1586"/>
      <c r="V525" s="1607">
        <f>(Q525/Q510)*V510</f>
        <v>0</v>
      </c>
      <c r="W525" s="1602">
        <f t="shared" si="21"/>
        <v>0</v>
      </c>
      <c r="X525" s="1575"/>
      <c r="Y525" s="1575"/>
      <c r="Z525" s="1575"/>
      <c r="AA525" s="1575"/>
      <c r="AB525" s="1575"/>
      <c r="AC525" s="1585"/>
      <c r="AE525" s="1606" t="s">
        <v>1254</v>
      </c>
    </row>
    <row r="526" spans="1:35" ht="15.75">
      <c r="A526" s="4301"/>
      <c r="B526" s="1595"/>
      <c r="C526" s="1596"/>
      <c r="D526" s="1783"/>
      <c r="E526" s="1778"/>
      <c r="F526" s="1778"/>
      <c r="G526" s="1788">
        <f>(B526/B510)*G510</f>
        <v>0</v>
      </c>
      <c r="H526" s="1785">
        <f t="shared" si="20"/>
        <v>0</v>
      </c>
      <c r="I526" s="1572"/>
      <c r="J526" s="1572"/>
      <c r="K526" s="1572"/>
      <c r="L526" s="1572"/>
      <c r="M526" s="1572"/>
      <c r="N526" s="1583"/>
      <c r="P526" s="4301"/>
      <c r="Q526" s="1595"/>
      <c r="R526" s="1596"/>
      <c r="S526" s="1786"/>
      <c r="T526" s="1586"/>
      <c r="U526" s="1586"/>
      <c r="V526" s="1607">
        <f>(Q526/Q510)*V510</f>
        <v>0</v>
      </c>
      <c r="W526" s="1602">
        <f t="shared" si="21"/>
        <v>0</v>
      </c>
      <c r="X526" s="1575"/>
      <c r="Y526" s="1575"/>
      <c r="Z526" s="1575"/>
      <c r="AA526" s="1575"/>
      <c r="AB526" s="1575"/>
      <c r="AC526" s="1585"/>
      <c r="AE526" s="1606" t="s">
        <v>1254</v>
      </c>
    </row>
    <row r="527" spans="1:35" ht="15.75">
      <c r="A527" s="4301"/>
      <c r="B527" s="1595"/>
      <c r="C527" s="1596"/>
      <c r="D527" s="1783"/>
      <c r="E527" s="1778"/>
      <c r="F527" s="1778"/>
      <c r="G527" s="1788">
        <f>(B527/B510)*G510</f>
        <v>0</v>
      </c>
      <c r="H527" s="1785">
        <f t="shared" si="20"/>
        <v>0</v>
      </c>
      <c r="I527" s="1572"/>
      <c r="J527" s="1572"/>
      <c r="K527" s="1572"/>
      <c r="L527" s="1572"/>
      <c r="M527" s="1572"/>
      <c r="N527" s="1583"/>
      <c r="P527" s="4301"/>
      <c r="Q527" s="1595"/>
      <c r="R527" s="1596"/>
      <c r="S527" s="1786"/>
      <c r="T527" s="1586"/>
      <c r="U527" s="1586"/>
      <c r="V527" s="1607">
        <f>(Q527/Q510)*V510</f>
        <v>0</v>
      </c>
      <c r="W527" s="1602">
        <f t="shared" si="21"/>
        <v>0</v>
      </c>
      <c r="X527" s="1575"/>
      <c r="Y527" s="1575"/>
      <c r="Z527" s="1575"/>
      <c r="AA527" s="1575"/>
      <c r="AB527" s="1575"/>
      <c r="AC527" s="1585"/>
      <c r="AE527" s="1606" t="s">
        <v>1254</v>
      </c>
    </row>
    <row r="528" spans="1:35" ht="15.75">
      <c r="A528" s="4301"/>
      <c r="B528" s="1595"/>
      <c r="C528" s="1596"/>
      <c r="D528" s="1783"/>
      <c r="E528" s="1778"/>
      <c r="F528" s="1778"/>
      <c r="G528" s="1788">
        <f>(B528/B510)*G510</f>
        <v>0</v>
      </c>
      <c r="H528" s="1785">
        <f t="shared" si="20"/>
        <v>0</v>
      </c>
      <c r="I528" s="1572"/>
      <c r="J528" s="1572"/>
      <c r="K528" s="1572"/>
      <c r="L528" s="1572"/>
      <c r="M528" s="1572"/>
      <c r="N528" s="1583"/>
      <c r="P528" s="4301"/>
      <c r="Q528" s="1595"/>
      <c r="R528" s="1596"/>
      <c r="S528" s="1786"/>
      <c r="T528" s="1586"/>
      <c r="U528" s="1586"/>
      <c r="V528" s="1607">
        <f>(Q528/Q510)*V510</f>
        <v>0</v>
      </c>
      <c r="W528" s="1602">
        <f t="shared" si="21"/>
        <v>0</v>
      </c>
      <c r="X528" s="1575"/>
      <c r="Y528" s="1575"/>
      <c r="Z528" s="1575"/>
      <c r="AA528" s="1575"/>
      <c r="AB528" s="1575"/>
      <c r="AC528" s="1585"/>
      <c r="AE528" s="1606" t="s">
        <v>1254</v>
      </c>
    </row>
    <row r="529" spans="1:35" ht="15.75">
      <c r="A529" s="4301"/>
      <c r="B529" s="1595"/>
      <c r="C529" s="1596"/>
      <c r="D529" s="1783"/>
      <c r="E529" s="1778"/>
      <c r="F529" s="1778"/>
      <c r="G529" s="1788">
        <f>(B529/B510)*G510</f>
        <v>0</v>
      </c>
      <c r="H529" s="1785">
        <f t="shared" si="20"/>
        <v>0</v>
      </c>
      <c r="I529" s="1572"/>
      <c r="J529" s="1572"/>
      <c r="K529" s="1572"/>
      <c r="L529" s="1572"/>
      <c r="M529" s="1572"/>
      <c r="N529" s="1583"/>
      <c r="P529" s="4301"/>
      <c r="Q529" s="1595"/>
      <c r="R529" s="1596"/>
      <c r="S529" s="1786"/>
      <c r="T529" s="1586"/>
      <c r="U529" s="1586"/>
      <c r="V529" s="1607">
        <f>(Q529/Q510)*V510</f>
        <v>0</v>
      </c>
      <c r="W529" s="1602">
        <f t="shared" si="21"/>
        <v>0</v>
      </c>
      <c r="X529" s="1575"/>
      <c r="Y529" s="1575"/>
      <c r="Z529" s="1575"/>
      <c r="AA529" s="1575"/>
      <c r="AB529" s="1575"/>
      <c r="AC529" s="1585"/>
      <c r="AE529" s="1606" t="s">
        <v>1254</v>
      </c>
    </row>
    <row r="530" spans="1:35" ht="15.75">
      <c r="A530" s="4301"/>
      <c r="B530" s="1595"/>
      <c r="C530" s="1596"/>
      <c r="D530" s="1783"/>
      <c r="E530" s="1778"/>
      <c r="F530" s="1778"/>
      <c r="G530" s="1788">
        <f>(B530/B510)*G510</f>
        <v>0</v>
      </c>
      <c r="H530" s="1785">
        <f t="shared" si="20"/>
        <v>0</v>
      </c>
      <c r="I530" s="1572"/>
      <c r="J530" s="1572"/>
      <c r="K530" s="1572"/>
      <c r="L530" s="1572"/>
      <c r="M530" s="1572"/>
      <c r="N530" s="1583"/>
      <c r="P530" s="4301"/>
      <c r="Q530" s="1595"/>
      <c r="R530" s="1596"/>
      <c r="S530" s="1786"/>
      <c r="T530" s="1586"/>
      <c r="U530" s="1586"/>
      <c r="V530" s="1607">
        <f>(Q530/Q510)*V510</f>
        <v>0</v>
      </c>
      <c r="W530" s="1602">
        <f t="shared" si="21"/>
        <v>0</v>
      </c>
      <c r="X530" s="1575"/>
      <c r="Y530" s="1575"/>
      <c r="Z530" s="1575"/>
      <c r="AA530" s="1575"/>
      <c r="AB530" s="1575"/>
      <c r="AC530" s="1585"/>
      <c r="AE530" s="1606" t="s">
        <v>1254</v>
      </c>
    </row>
    <row r="531" spans="1:35" ht="15.75">
      <c r="A531" s="4301"/>
      <c r="B531" s="1595"/>
      <c r="C531" s="1596"/>
      <c r="D531" s="1783"/>
      <c r="E531" s="1778"/>
      <c r="F531" s="1778"/>
      <c r="G531" s="1788">
        <f>(B531/B510)*G510</f>
        <v>0</v>
      </c>
      <c r="H531" s="1785">
        <f t="shared" si="20"/>
        <v>0</v>
      </c>
      <c r="I531" s="1572"/>
      <c r="J531" s="1572"/>
      <c r="K531" s="1572"/>
      <c r="L531" s="1572"/>
      <c r="M531" s="1572"/>
      <c r="N531" s="1583"/>
      <c r="P531" s="4301"/>
      <c r="Q531" s="1595"/>
      <c r="R531" s="1596"/>
      <c r="S531" s="1786"/>
      <c r="T531" s="1586"/>
      <c r="U531" s="1586"/>
      <c r="V531" s="1607">
        <f>(Q531/Q510)*V510</f>
        <v>0</v>
      </c>
      <c r="W531" s="1602">
        <f t="shared" si="21"/>
        <v>0</v>
      </c>
      <c r="X531" s="1575"/>
      <c r="Y531" s="1575"/>
      <c r="Z531" s="1575"/>
      <c r="AA531" s="1575"/>
      <c r="AB531" s="1575"/>
      <c r="AC531" s="1585"/>
      <c r="AE531" s="1606" t="s">
        <v>1254</v>
      </c>
    </row>
    <row r="532" spans="1:35" ht="15.75">
      <c r="A532" s="4301"/>
      <c r="B532" s="1595"/>
      <c r="C532" s="1596"/>
      <c r="D532" s="1783"/>
      <c r="E532" s="1778"/>
      <c r="F532" s="1778"/>
      <c r="G532" s="1788">
        <f>(B532/B510)*G510</f>
        <v>0</v>
      </c>
      <c r="H532" s="1785">
        <f t="shared" si="20"/>
        <v>0</v>
      </c>
      <c r="I532" s="1572"/>
      <c r="J532" s="1572"/>
      <c r="K532" s="1572"/>
      <c r="L532" s="1572"/>
      <c r="M532" s="1572"/>
      <c r="N532" s="1583"/>
      <c r="P532" s="4301"/>
      <c r="Q532" s="1595"/>
      <c r="R532" s="1596"/>
      <c r="S532" s="1786"/>
      <c r="T532" s="1586"/>
      <c r="U532" s="1586"/>
      <c r="V532" s="1607">
        <f>(Q532/Q510)*V510</f>
        <v>0</v>
      </c>
      <c r="W532" s="1602">
        <f t="shared" si="21"/>
        <v>0</v>
      </c>
      <c r="X532" s="1575"/>
      <c r="Y532" s="1575"/>
      <c r="Z532" s="1575"/>
      <c r="AA532" s="1575"/>
      <c r="AB532" s="1575"/>
      <c r="AC532" s="1585"/>
      <c r="AE532" s="1606" t="s">
        <v>1254</v>
      </c>
    </row>
    <row r="533" spans="1:35" ht="15.75">
      <c r="A533" s="4301"/>
      <c r="B533" s="1595"/>
      <c r="C533" s="1596"/>
      <c r="D533" s="1783"/>
      <c r="E533" s="1778"/>
      <c r="F533" s="1778"/>
      <c r="G533" s="1788">
        <f>(B533/B510)*G510</f>
        <v>0</v>
      </c>
      <c r="H533" s="1785">
        <f t="shared" si="20"/>
        <v>0</v>
      </c>
      <c r="I533" s="1572"/>
      <c r="J533" s="1572"/>
      <c r="K533" s="1572"/>
      <c r="L533" s="1572"/>
      <c r="M533" s="1572"/>
      <c r="N533" s="1583"/>
      <c r="P533" s="4301"/>
      <c r="Q533" s="1595"/>
      <c r="R533" s="1596"/>
      <c r="S533" s="1786"/>
      <c r="T533" s="1586"/>
      <c r="U533" s="1586"/>
      <c r="V533" s="1607">
        <f>(Q533/Q510)*V510</f>
        <v>0</v>
      </c>
      <c r="W533" s="1602">
        <f t="shared" si="21"/>
        <v>0</v>
      </c>
      <c r="X533" s="1575"/>
      <c r="Y533" s="1575"/>
      <c r="Z533" s="1575"/>
      <c r="AA533" s="1575"/>
      <c r="AB533" s="1575"/>
      <c r="AC533" s="1585"/>
      <c r="AE533" s="1606" t="s">
        <v>1254</v>
      </c>
    </row>
    <row r="534" spans="1:35" ht="15.75">
      <c r="A534" s="4301"/>
      <c r="B534" s="4297" t="s">
        <v>1565</v>
      </c>
      <c r="C534" s="4297"/>
      <c r="D534" s="4297"/>
      <c r="E534" s="4297"/>
      <c r="F534" s="4297"/>
      <c r="G534" s="4297"/>
      <c r="H534" s="4297"/>
      <c r="I534" s="4297"/>
      <c r="J534" s="4297"/>
      <c r="K534" s="4297"/>
      <c r="L534" s="4297"/>
      <c r="M534" s="4297"/>
      <c r="N534" s="4298"/>
      <c r="P534" s="4301"/>
      <c r="Q534" s="4297" t="s">
        <v>1565</v>
      </c>
      <c r="R534" s="4297"/>
      <c r="S534" s="4297"/>
      <c r="T534" s="4297"/>
      <c r="U534" s="4297"/>
      <c r="V534" s="4297"/>
      <c r="W534" s="4297"/>
      <c r="X534" s="4297"/>
      <c r="Y534" s="4297"/>
      <c r="Z534" s="4297"/>
      <c r="AA534" s="4297"/>
      <c r="AB534" s="4297"/>
      <c r="AC534" s="4298"/>
      <c r="AE534" s="4424" t="s">
        <v>245</v>
      </c>
      <c r="AF534" s="4425" t="s">
        <v>744</v>
      </c>
      <c r="AG534" s="4425"/>
      <c r="AH534" s="4425"/>
      <c r="AI534" s="4425"/>
    </row>
    <row r="535" spans="1:35" ht="18.75">
      <c r="A535" s="4301"/>
      <c r="B535" s="1789" t="s">
        <v>15</v>
      </c>
      <c r="C535" s="1609" t="s">
        <v>272</v>
      </c>
      <c r="D535" s="4102"/>
      <c r="E535" s="4103"/>
      <c r="F535" s="4103"/>
      <c r="G535" s="4103"/>
      <c r="H535" s="4103"/>
      <c r="I535" s="4103"/>
      <c r="J535" s="4103"/>
      <c r="K535" s="4103"/>
      <c r="L535" s="4103"/>
      <c r="M535" s="4103"/>
      <c r="N535" s="4104"/>
      <c r="P535" s="4301"/>
      <c r="Q535" s="1610" t="s">
        <v>15</v>
      </c>
      <c r="R535" s="1609" t="s">
        <v>272</v>
      </c>
      <c r="S535" s="4102"/>
      <c r="T535" s="4103"/>
      <c r="U535" s="4103"/>
      <c r="V535" s="4103"/>
      <c r="W535" s="4103"/>
      <c r="X535" s="4103"/>
      <c r="Y535" s="4103"/>
      <c r="Z535" s="4103"/>
      <c r="AA535" s="4103"/>
      <c r="AB535" s="4103"/>
      <c r="AC535" s="4104"/>
      <c r="AE535" s="4424"/>
      <c r="AF535" s="4425"/>
      <c r="AG535" s="4425"/>
      <c r="AH535" s="4425"/>
      <c r="AI535" s="4425"/>
    </row>
    <row r="536" spans="1:35" ht="15" customHeight="1">
      <c r="A536" s="4301"/>
      <c r="B536" s="4310" t="s">
        <v>503</v>
      </c>
      <c r="C536" s="4310"/>
      <c r="D536" s="4310"/>
      <c r="E536" s="4310"/>
      <c r="F536" s="4310"/>
      <c r="G536" s="4310"/>
      <c r="H536" s="4310"/>
      <c r="I536" s="4310"/>
      <c r="J536" s="4310"/>
      <c r="K536" s="4310"/>
      <c r="L536" s="4310"/>
      <c r="M536" s="4310"/>
      <c r="N536" s="4311"/>
      <c r="P536" s="4301"/>
      <c r="Q536" s="4310" t="s">
        <v>503</v>
      </c>
      <c r="R536" s="4310"/>
      <c r="S536" s="4310"/>
      <c r="T536" s="4310"/>
      <c r="U536" s="4310"/>
      <c r="V536" s="4310"/>
      <c r="W536" s="4310"/>
      <c r="X536" s="4310"/>
      <c r="Y536" s="4310"/>
      <c r="Z536" s="4310"/>
      <c r="AA536" s="4310"/>
      <c r="AB536" s="4310"/>
      <c r="AC536" s="4311"/>
      <c r="AE536" s="4424"/>
      <c r="AF536" s="4425"/>
      <c r="AG536" s="4425"/>
      <c r="AH536" s="4425"/>
      <c r="AI536" s="4425"/>
    </row>
    <row r="537" spans="1:35" ht="15" customHeight="1">
      <c r="A537" s="4301"/>
      <c r="B537" s="4310"/>
      <c r="C537" s="4310"/>
      <c r="D537" s="4310"/>
      <c r="E537" s="4310"/>
      <c r="F537" s="4310"/>
      <c r="G537" s="4310"/>
      <c r="H537" s="4310"/>
      <c r="I537" s="4310"/>
      <c r="J537" s="4310"/>
      <c r="K537" s="4310"/>
      <c r="L537" s="4310"/>
      <c r="M537" s="4310"/>
      <c r="N537" s="4311"/>
      <c r="P537" s="4301"/>
      <c r="Q537" s="4310"/>
      <c r="R537" s="4310"/>
      <c r="S537" s="4310"/>
      <c r="T537" s="4310"/>
      <c r="U537" s="4310"/>
      <c r="V537" s="4310"/>
      <c r="W537" s="4310"/>
      <c r="X537" s="4310"/>
      <c r="Y537" s="4310"/>
      <c r="Z537" s="4310"/>
      <c r="AA537" s="4310"/>
      <c r="AB537" s="4310"/>
      <c r="AC537" s="4311"/>
      <c r="AE537" s="1606" t="s">
        <v>1254</v>
      </c>
    </row>
    <row r="538" spans="1:35" ht="18.75">
      <c r="A538" s="4301"/>
      <c r="B538" s="4125" t="s">
        <v>735</v>
      </c>
      <c r="C538" s="4125"/>
      <c r="D538" s="4125"/>
      <c r="E538" s="4125"/>
      <c r="F538" s="4125"/>
      <c r="G538" s="4125"/>
      <c r="H538" s="4125"/>
      <c r="I538" s="4125"/>
      <c r="J538" s="4125"/>
      <c r="K538" s="4125"/>
      <c r="L538" s="4125"/>
      <c r="M538" s="4125"/>
      <c r="N538" s="4126"/>
      <c r="P538" s="4301"/>
      <c r="Q538" s="4127" t="s">
        <v>735</v>
      </c>
      <c r="R538" s="4127"/>
      <c r="S538" s="4127"/>
      <c r="T538" s="4127"/>
      <c r="U538" s="4127"/>
      <c r="V538" s="4127"/>
      <c r="W538" s="4127"/>
      <c r="X538" s="4127"/>
      <c r="Y538" s="4127"/>
      <c r="Z538" s="4127"/>
      <c r="AA538" s="4127"/>
      <c r="AB538" s="4127"/>
      <c r="AC538" s="4128"/>
      <c r="AE538" s="1606" t="s">
        <v>1254</v>
      </c>
    </row>
    <row r="539" spans="1:35" ht="15.75">
      <c r="A539" s="4301"/>
      <c r="B539" s="77"/>
      <c r="C539" s="77"/>
      <c r="D539" s="1784">
        <v>10</v>
      </c>
      <c r="E539" s="1611"/>
      <c r="F539" s="1788">
        <v>2.5</v>
      </c>
      <c r="G539" s="1612"/>
      <c r="H539" s="1787">
        <v>0.25</v>
      </c>
      <c r="I539" s="1613"/>
      <c r="J539" s="1613"/>
      <c r="K539" s="1613"/>
      <c r="L539" s="1613"/>
      <c r="M539" s="1613"/>
      <c r="N539" s="1614"/>
      <c r="P539" s="4301"/>
      <c r="Q539" s="77"/>
      <c r="R539" s="77"/>
      <c r="S539" s="1601">
        <v>10</v>
      </c>
      <c r="T539" s="1611"/>
      <c r="U539" s="1607">
        <v>2.5</v>
      </c>
      <c r="V539" s="1612"/>
      <c r="W539" s="1615">
        <v>0.25</v>
      </c>
      <c r="X539" s="1613"/>
      <c r="Y539" s="1613"/>
      <c r="Z539" s="1613"/>
      <c r="AA539" s="1613"/>
      <c r="AB539" s="1613"/>
      <c r="AC539" s="1614"/>
      <c r="AE539" s="1606" t="s">
        <v>1254</v>
      </c>
    </row>
    <row r="540" spans="1:35" ht="15.75">
      <c r="A540" s="4301"/>
      <c r="B540" s="77"/>
      <c r="C540" s="77"/>
      <c r="D540" s="1595">
        <v>150</v>
      </c>
      <c r="E540" s="1613"/>
      <c r="F540" s="1616">
        <v>2.5</v>
      </c>
      <c r="G540" s="1613"/>
      <c r="H540" s="1617">
        <v>0.25</v>
      </c>
      <c r="I540" s="1613"/>
      <c r="J540" s="1613"/>
      <c r="K540" s="1613"/>
      <c r="L540" s="1613"/>
      <c r="M540" s="1613"/>
      <c r="N540" s="1614"/>
      <c r="P540" s="4301"/>
      <c r="Q540" s="77"/>
      <c r="R540" s="77"/>
      <c r="S540" s="1595">
        <v>150</v>
      </c>
      <c r="T540" s="1613"/>
      <c r="U540" s="1616">
        <v>2.5</v>
      </c>
      <c r="V540" s="1613"/>
      <c r="W540" s="1617">
        <v>0.25</v>
      </c>
      <c r="X540" s="1613"/>
      <c r="Y540" s="1613"/>
      <c r="Z540" s="1613"/>
      <c r="AA540" s="1613"/>
      <c r="AB540" s="1613"/>
      <c r="AC540" s="1614"/>
      <c r="AE540" s="1606" t="s">
        <v>1254</v>
      </c>
    </row>
    <row r="541" spans="1:35" ht="15" customHeight="1">
      <c r="A541" s="4301"/>
      <c r="B541" s="4307" t="s">
        <v>27</v>
      </c>
      <c r="C541" s="4308" t="s">
        <v>242</v>
      </c>
      <c r="D541" s="4308"/>
      <c r="E541" s="4308"/>
      <c r="F541" s="4308"/>
      <c r="G541" s="4308"/>
      <c r="H541" s="4308"/>
      <c r="I541" s="4309" t="s">
        <v>12</v>
      </c>
      <c r="J541" s="4308" t="s">
        <v>14</v>
      </c>
      <c r="K541" s="4308"/>
      <c r="L541" s="4308"/>
      <c r="M541" s="4308"/>
      <c r="N541" s="4308"/>
      <c r="P541" s="4301"/>
      <c r="Q541" s="4121" t="s">
        <v>27</v>
      </c>
      <c r="R541" s="4116" t="s">
        <v>242</v>
      </c>
      <c r="S541" s="4116"/>
      <c r="T541" s="4116"/>
      <c r="U541" s="4116"/>
      <c r="V541" s="4116"/>
      <c r="W541" s="4116"/>
      <c r="X541" s="4115" t="s">
        <v>12</v>
      </c>
      <c r="Y541" s="4116" t="s">
        <v>14</v>
      </c>
      <c r="Z541" s="4116"/>
      <c r="AA541" s="4116"/>
      <c r="AB541" s="4116"/>
      <c r="AC541" s="4117"/>
      <c r="AE541" s="1606" t="s">
        <v>1254</v>
      </c>
    </row>
    <row r="542" spans="1:35" ht="15" customHeight="1">
      <c r="A542" s="4301"/>
      <c r="B542" s="4307"/>
      <c r="C542" s="4308"/>
      <c r="D542" s="4308"/>
      <c r="E542" s="4308"/>
      <c r="F542" s="4308"/>
      <c r="G542" s="4308"/>
      <c r="H542" s="4308"/>
      <c r="I542" s="4309"/>
      <c r="J542" s="4308"/>
      <c r="K542" s="4308"/>
      <c r="L542" s="4308"/>
      <c r="M542" s="4308"/>
      <c r="N542" s="4308"/>
      <c r="P542" s="4301"/>
      <c r="Q542" s="4121"/>
      <c r="R542" s="4116"/>
      <c r="S542" s="4116"/>
      <c r="T542" s="4116"/>
      <c r="U542" s="4116"/>
      <c r="V542" s="4116"/>
      <c r="W542" s="4116"/>
      <c r="X542" s="4115"/>
      <c r="Y542" s="4116"/>
      <c r="Z542" s="4116"/>
      <c r="AA542" s="4116"/>
      <c r="AB542" s="4116"/>
      <c r="AC542" s="4117"/>
      <c r="AE542" s="1606" t="s">
        <v>1254</v>
      </c>
    </row>
    <row r="543" spans="1:35" ht="15" customHeight="1">
      <c r="A543" s="4301"/>
      <c r="B543" s="4307" t="s">
        <v>30</v>
      </c>
      <c r="C543" s="4308" t="s">
        <v>724</v>
      </c>
      <c r="D543" s="4308"/>
      <c r="E543" s="4308"/>
      <c r="F543" s="4308"/>
      <c r="G543" s="4308"/>
      <c r="H543" s="4308"/>
      <c r="I543" s="4309" t="s">
        <v>13</v>
      </c>
      <c r="J543" s="4308" t="s">
        <v>421</v>
      </c>
      <c r="K543" s="4308"/>
      <c r="L543" s="4308"/>
      <c r="M543" s="4308"/>
      <c r="N543" s="4308"/>
      <c r="P543" s="4301"/>
      <c r="Q543" s="4121" t="s">
        <v>30</v>
      </c>
      <c r="R543" s="4116" t="s">
        <v>724</v>
      </c>
      <c r="S543" s="4116"/>
      <c r="T543" s="4116"/>
      <c r="U543" s="4116"/>
      <c r="V543" s="4116"/>
      <c r="W543" s="4116"/>
      <c r="X543" s="4115" t="s">
        <v>13</v>
      </c>
      <c r="Y543" s="4116" t="s">
        <v>421</v>
      </c>
      <c r="Z543" s="4116"/>
      <c r="AA543" s="4116"/>
      <c r="AB543" s="4116"/>
      <c r="AC543" s="4117"/>
      <c r="AE543" s="1606" t="s">
        <v>1254</v>
      </c>
    </row>
    <row r="544" spans="1:35" ht="15" customHeight="1">
      <c r="A544" s="4301"/>
      <c r="B544" s="4307"/>
      <c r="C544" s="4308"/>
      <c r="D544" s="4308"/>
      <c r="E544" s="4308"/>
      <c r="F544" s="4308"/>
      <c r="G544" s="4308"/>
      <c r="H544" s="4308"/>
      <c r="I544" s="4309"/>
      <c r="J544" s="4308"/>
      <c r="K544" s="4308"/>
      <c r="L544" s="4308"/>
      <c r="M544" s="4308"/>
      <c r="N544" s="4308"/>
      <c r="P544" s="4301"/>
      <c r="Q544" s="4121"/>
      <c r="R544" s="4116"/>
      <c r="S544" s="4116"/>
      <c r="T544" s="4116"/>
      <c r="U544" s="4116"/>
      <c r="V544" s="4116"/>
      <c r="W544" s="4116"/>
      <c r="X544" s="4115"/>
      <c r="Y544" s="4116"/>
      <c r="Z544" s="4116"/>
      <c r="AA544" s="4116"/>
      <c r="AB544" s="4116"/>
      <c r="AC544" s="4117"/>
      <c r="AE544" s="1606" t="s">
        <v>1254</v>
      </c>
    </row>
    <row r="545" spans="1:35" ht="15" customHeight="1">
      <c r="A545" s="4301"/>
      <c r="B545" s="4307" t="s">
        <v>248</v>
      </c>
      <c r="C545" s="4308" t="s">
        <v>249</v>
      </c>
      <c r="D545" s="4308"/>
      <c r="E545" s="4308"/>
      <c r="F545" s="4308"/>
      <c r="G545" s="4308"/>
      <c r="H545" s="4308"/>
      <c r="I545" s="4309" t="s">
        <v>15</v>
      </c>
      <c r="J545" s="4308" t="s">
        <v>250</v>
      </c>
      <c r="K545" s="4308"/>
      <c r="L545" s="4308"/>
      <c r="M545" s="4308"/>
      <c r="N545" s="4308"/>
      <c r="P545" s="4301"/>
      <c r="Q545" s="4121" t="s">
        <v>248</v>
      </c>
      <c r="R545" s="4116" t="s">
        <v>249</v>
      </c>
      <c r="S545" s="4116"/>
      <c r="T545" s="4116"/>
      <c r="U545" s="4116"/>
      <c r="V545" s="4116"/>
      <c r="W545" s="4116"/>
      <c r="X545" s="4115" t="s">
        <v>15</v>
      </c>
      <c r="Y545" s="4116" t="s">
        <v>250</v>
      </c>
      <c r="Z545" s="4116"/>
      <c r="AA545" s="4116"/>
      <c r="AB545" s="4116"/>
      <c r="AC545" s="4117"/>
      <c r="AE545" s="1606" t="s">
        <v>1254</v>
      </c>
    </row>
    <row r="546" spans="1:35" ht="15" customHeight="1">
      <c r="A546" s="4301"/>
      <c r="B546" s="4307"/>
      <c r="C546" s="4308"/>
      <c r="D546" s="4308"/>
      <c r="E546" s="4308"/>
      <c r="F546" s="4308"/>
      <c r="G546" s="4308"/>
      <c r="H546" s="4308"/>
      <c r="I546" s="4309"/>
      <c r="J546" s="4308"/>
      <c r="K546" s="4308"/>
      <c r="L546" s="4308"/>
      <c r="M546" s="4308"/>
      <c r="N546" s="4308"/>
      <c r="P546" s="4301"/>
      <c r="Q546" s="4121"/>
      <c r="R546" s="4116"/>
      <c r="S546" s="4116"/>
      <c r="T546" s="4116"/>
      <c r="U546" s="4116"/>
      <c r="V546" s="4116"/>
      <c r="W546" s="4116"/>
      <c r="X546" s="4115"/>
      <c r="Y546" s="4116"/>
      <c r="Z546" s="4116"/>
      <c r="AA546" s="4116"/>
      <c r="AB546" s="4116"/>
      <c r="AC546" s="4117"/>
      <c r="AE546" s="1606" t="s">
        <v>1254</v>
      </c>
    </row>
    <row r="547" spans="1:35" ht="15.75">
      <c r="A547" s="4301"/>
      <c r="B547" s="1618" t="s">
        <v>253</v>
      </c>
      <c r="C547" s="1619" t="str">
        <f ca="1">CELL("nomfichier")</f>
        <v>E:\0-UPRT\1-UPRT.FR-SITE-WEB\ff-fiches-fabrications\ff-fiches-fabrication-maj-08-2020\[ff-14.B-restauration-10.postits-portions.xlsx]Nota</v>
      </c>
      <c r="D547" s="1619"/>
      <c r="E547" s="1619"/>
      <c r="F547" s="1619"/>
      <c r="G547" s="1619"/>
      <c r="H547" s="1619"/>
      <c r="I547" s="1619"/>
      <c r="J547" s="1619"/>
      <c r="K547" s="1619"/>
      <c r="L547" s="1619"/>
      <c r="M547" s="1619"/>
      <c r="N547" s="1620"/>
      <c r="P547" s="4301"/>
      <c r="Q547" s="1618" t="s">
        <v>253</v>
      </c>
      <c r="R547" s="1619" t="str">
        <f ca="1">CELL("nomfichier")</f>
        <v>E:\0-UPRT\1-UPRT.FR-SITE-WEB\ff-fiches-fabrications\ff-fiches-fabrication-maj-08-2020\[ff-14.B-restauration-10.postits-portions.xlsx]Nota</v>
      </c>
      <c r="S547" s="1619"/>
      <c r="T547" s="1619"/>
      <c r="U547" s="1619"/>
      <c r="V547" s="1619"/>
      <c r="W547" s="1619"/>
      <c r="X547" s="1619"/>
      <c r="Y547" s="1619"/>
      <c r="Z547" s="1619"/>
      <c r="AA547" s="1619"/>
      <c r="AB547" s="1619"/>
      <c r="AC547" s="1620"/>
      <c r="AE547" s="1606" t="s">
        <v>1254</v>
      </c>
    </row>
    <row r="548" spans="1:35" ht="15.75">
      <c r="A548" s="4301"/>
      <c r="B548" s="1621" t="s">
        <v>255</v>
      </c>
      <c r="C548" s="1619" t="s">
        <v>726</v>
      </c>
      <c r="D548" s="1619"/>
      <c r="E548" s="1619"/>
      <c r="F548" s="1619"/>
      <c r="G548" s="1619"/>
      <c r="H548" s="1619"/>
      <c r="I548" s="1619"/>
      <c r="J548" s="1619"/>
      <c r="K548" s="1619"/>
      <c r="L548" s="1619"/>
      <c r="M548" s="1619"/>
      <c r="N548" s="1620"/>
      <c r="P548" s="4301"/>
      <c r="Q548" s="1621" t="s">
        <v>255</v>
      </c>
      <c r="R548" s="1619" t="s">
        <v>726</v>
      </c>
      <c r="S548" s="1619"/>
      <c r="T548" s="1619"/>
      <c r="U548" s="1619"/>
      <c r="V548" s="1619"/>
      <c r="W548" s="1619"/>
      <c r="X548" s="1619"/>
      <c r="Y548" s="1619"/>
      <c r="Z548" s="1619"/>
      <c r="AA548" s="1619"/>
      <c r="AB548" s="1619"/>
      <c r="AC548" s="1620"/>
      <c r="AE548" s="1606" t="s">
        <v>1254</v>
      </c>
    </row>
    <row r="549" spans="1:35" ht="16.5" thickBot="1">
      <c r="A549" s="4301"/>
      <c r="B549" s="4135" t="s">
        <v>258</v>
      </c>
      <c r="C549" s="4135"/>
      <c r="D549" s="4135"/>
      <c r="E549" s="4135"/>
      <c r="F549" s="4135"/>
      <c r="G549" s="4135"/>
      <c r="H549" s="4135"/>
      <c r="I549" s="4135"/>
      <c r="J549" s="4135"/>
      <c r="K549" s="4135"/>
      <c r="L549" s="4135"/>
      <c r="M549" s="4135"/>
      <c r="N549" s="4136"/>
      <c r="P549" s="4301"/>
      <c r="Q549" s="4135" t="s">
        <v>258</v>
      </c>
      <c r="R549" s="4135"/>
      <c r="S549" s="4135"/>
      <c r="T549" s="4135"/>
      <c r="U549" s="4135"/>
      <c r="V549" s="4135"/>
      <c r="W549" s="4135"/>
      <c r="X549" s="4135"/>
      <c r="Y549" s="4135"/>
      <c r="Z549" s="4135"/>
      <c r="AA549" s="4135"/>
      <c r="AB549" s="4135"/>
      <c r="AC549" s="4136"/>
      <c r="AE549" s="1606" t="s">
        <v>1254</v>
      </c>
    </row>
    <row r="550" spans="1:35">
      <c r="A550" s="77"/>
      <c r="B550" s="77"/>
      <c r="C550" s="77"/>
      <c r="D550" s="77"/>
      <c r="E550" s="77"/>
      <c r="F550" s="77"/>
      <c r="G550" s="77"/>
      <c r="H550" s="77"/>
      <c r="I550" s="77"/>
      <c r="J550" s="77"/>
      <c r="K550" s="77"/>
      <c r="L550" s="77"/>
      <c r="M550" s="77"/>
      <c r="N550" s="77"/>
      <c r="P550" s="77"/>
      <c r="Q550" s="77"/>
      <c r="R550" s="77"/>
      <c r="S550" s="77"/>
      <c r="T550" s="77"/>
      <c r="U550" s="77"/>
      <c r="V550" s="77"/>
      <c r="W550" s="77"/>
      <c r="X550" s="77"/>
      <c r="Y550" s="77"/>
      <c r="Z550" s="77"/>
      <c r="AA550" s="77"/>
      <c r="AB550" s="77"/>
      <c r="AC550" s="77"/>
    </row>
    <row r="551" spans="1:35" ht="15.75">
      <c r="B551" s="4319" t="s">
        <v>1588</v>
      </c>
      <c r="C551" s="4319"/>
      <c r="D551" s="4319"/>
      <c r="E551" s="1641"/>
      <c r="F551" s="1641"/>
      <c r="G551" s="1641"/>
      <c r="H551" s="1641"/>
      <c r="I551" s="1641"/>
      <c r="J551" s="1641"/>
      <c r="K551" s="1641"/>
      <c r="L551" s="1641"/>
      <c r="M551" s="1641"/>
      <c r="N551" s="1641"/>
      <c r="Q551" s="4319" t="s">
        <v>1588</v>
      </c>
      <c r="R551" s="4319"/>
      <c r="S551" s="4319"/>
      <c r="T551" s="1641"/>
      <c r="U551" s="1641"/>
      <c r="V551" s="1641"/>
      <c r="W551" s="1641"/>
      <c r="X551" s="1641"/>
      <c r="Y551" s="1641"/>
      <c r="Z551" s="1641"/>
      <c r="AA551" s="1641"/>
      <c r="AB551" s="1641"/>
      <c r="AC551" s="1641"/>
    </row>
    <row r="552" spans="1:35" ht="15.75" thickBot="1">
      <c r="A552" s="77"/>
      <c r="B552" s="77"/>
      <c r="C552" s="77"/>
      <c r="D552" s="77"/>
      <c r="E552" s="77"/>
      <c r="F552" s="77"/>
      <c r="G552" s="77"/>
      <c r="H552" s="77"/>
      <c r="I552" s="77"/>
      <c r="J552" s="77"/>
      <c r="K552" s="77"/>
      <c r="L552" s="77"/>
      <c r="M552" s="77"/>
      <c r="N552" s="77"/>
      <c r="P552" s="77"/>
      <c r="Q552" s="77"/>
      <c r="R552" s="77"/>
      <c r="S552" s="77"/>
      <c r="T552" s="77"/>
      <c r="U552" s="77"/>
      <c r="V552" s="77"/>
      <c r="W552" s="77"/>
      <c r="X552" s="77"/>
      <c r="Y552" s="77"/>
      <c r="Z552" s="77"/>
      <c r="AA552" s="77"/>
      <c r="AB552" s="77"/>
      <c r="AC552" s="77"/>
    </row>
    <row r="553" spans="1:35">
      <c r="A553" s="1566" t="s">
        <v>243</v>
      </c>
      <c r="B553" s="4317" t="s">
        <v>340</v>
      </c>
      <c r="C553" s="4317"/>
      <c r="D553" s="4317"/>
      <c r="E553" s="4317"/>
      <c r="F553" s="4317"/>
      <c r="G553" s="4317"/>
      <c r="H553" s="4318" t="s">
        <v>1772</v>
      </c>
      <c r="I553" s="4088" t="str">
        <f>B553</f>
        <v>NOM DE LA RECETTE</v>
      </c>
      <c r="J553" s="4088"/>
      <c r="K553" s="4088"/>
      <c r="L553" s="4088"/>
      <c r="M553" s="4088"/>
      <c r="N553" s="4089"/>
      <c r="P553" s="1566" t="s">
        <v>243</v>
      </c>
      <c r="Q553" s="4317" t="s">
        <v>340</v>
      </c>
      <c r="R553" s="4317"/>
      <c r="S553" s="4317"/>
      <c r="T553" s="4317"/>
      <c r="U553" s="4317"/>
      <c r="V553" s="4317"/>
      <c r="W553" s="4318" t="s">
        <v>1772</v>
      </c>
      <c r="X553" s="4088" t="str">
        <f>Q553</f>
        <v>NOM DE LA RECETTE</v>
      </c>
      <c r="Y553" s="4088"/>
      <c r="Z553" s="4088"/>
      <c r="AA553" s="4088"/>
      <c r="AB553" s="4088"/>
      <c r="AC553" s="4089"/>
      <c r="AE553" s="4422" t="s">
        <v>245</v>
      </c>
      <c r="AF553" s="4423" t="s">
        <v>744</v>
      </c>
      <c r="AG553" s="4423"/>
      <c r="AH553" s="4423"/>
      <c r="AI553" s="4423"/>
    </row>
    <row r="554" spans="1:35">
      <c r="A554" s="4312"/>
      <c r="B554" s="4317"/>
      <c r="C554" s="4317"/>
      <c r="D554" s="4317"/>
      <c r="E554" s="4317"/>
      <c r="F554" s="4317"/>
      <c r="G554" s="4317"/>
      <c r="H554" s="4318"/>
      <c r="I554" s="4090"/>
      <c r="J554" s="4090"/>
      <c r="K554" s="4090"/>
      <c r="L554" s="4090"/>
      <c r="M554" s="4090"/>
      <c r="N554" s="4091"/>
      <c r="P554" s="4312"/>
      <c r="Q554" s="4317"/>
      <c r="R554" s="4317"/>
      <c r="S554" s="4317"/>
      <c r="T554" s="4317"/>
      <c r="U554" s="4317"/>
      <c r="V554" s="4317"/>
      <c r="W554" s="4318"/>
      <c r="X554" s="4090"/>
      <c r="Y554" s="4090"/>
      <c r="Z554" s="4090"/>
      <c r="AA554" s="4090"/>
      <c r="AB554" s="4090"/>
      <c r="AC554" s="4091"/>
      <c r="AE554" s="4422"/>
      <c r="AF554" s="4423"/>
      <c r="AG554" s="4423"/>
      <c r="AH554" s="4423"/>
      <c r="AI554" s="4423"/>
    </row>
    <row r="555" spans="1:35" ht="26.25">
      <c r="A555" s="4312"/>
      <c r="B555" s="4313" t="s">
        <v>1571</v>
      </c>
      <c r="C555" s="4313"/>
      <c r="D555" s="4313"/>
      <c r="E555" s="4313"/>
      <c r="F555" s="4313"/>
      <c r="G555" s="4313"/>
      <c r="H555" s="1790"/>
      <c r="I555" s="1567" t="s">
        <v>247</v>
      </c>
      <c r="J555" s="1568"/>
      <c r="K555" s="1568"/>
      <c r="L555" s="1568"/>
      <c r="M555" s="1568"/>
      <c r="N555" s="1569"/>
      <c r="P555" s="4312"/>
      <c r="Q555" s="4133" t="s">
        <v>1571</v>
      </c>
      <c r="R555" s="4133"/>
      <c r="S555" s="4133"/>
      <c r="T555" s="4133"/>
      <c r="U555" s="4133"/>
      <c r="V555" s="4133"/>
      <c r="W555" s="4133"/>
      <c r="X555" s="527" t="s">
        <v>247</v>
      </c>
      <c r="Y555" s="1570"/>
      <c r="Z555" s="1570"/>
      <c r="AA555" s="1570"/>
      <c r="AB555" s="1570"/>
      <c r="AC555" s="1571"/>
      <c r="AE555" s="4422"/>
      <c r="AF555" s="4423"/>
      <c r="AG555" s="4423"/>
      <c r="AH555" s="4423"/>
      <c r="AI555" s="4423"/>
    </row>
    <row r="556" spans="1:35" ht="26.25">
      <c r="A556" s="4312"/>
      <c r="B556" s="4313"/>
      <c r="C556" s="4313"/>
      <c r="D556" s="4313"/>
      <c r="E556" s="4313"/>
      <c r="F556" s="4313"/>
      <c r="G556" s="4313"/>
      <c r="H556" s="1790"/>
      <c r="I556" s="1572" t="s">
        <v>1563</v>
      </c>
      <c r="J556" s="1573"/>
      <c r="K556" s="1573"/>
      <c r="L556" s="1573"/>
      <c r="M556" s="1573"/>
      <c r="N556" s="1574"/>
      <c r="P556" s="4312"/>
      <c r="Q556" s="4133"/>
      <c r="R556" s="4133"/>
      <c r="S556" s="4133"/>
      <c r="T556" s="4133"/>
      <c r="U556" s="4133"/>
      <c r="V556" s="4133"/>
      <c r="W556" s="4133"/>
      <c r="X556" s="1575" t="s">
        <v>1563</v>
      </c>
      <c r="Y556" s="1576"/>
      <c r="Z556" s="1576"/>
      <c r="AA556" s="1576"/>
      <c r="AB556" s="1576"/>
      <c r="AC556" s="1577"/>
      <c r="AE556" s="4422"/>
      <c r="AF556" s="4423"/>
      <c r="AG556" s="4423"/>
      <c r="AH556" s="4423"/>
      <c r="AI556" s="4423"/>
    </row>
    <row r="557" spans="1:35" ht="18.75">
      <c r="A557" s="4312"/>
      <c r="B557" s="1791" t="s">
        <v>12</v>
      </c>
      <c r="C557" s="1792"/>
      <c r="D557" s="1792"/>
      <c r="E557" s="1792"/>
      <c r="F557" s="1792"/>
      <c r="G557" s="4314" t="s">
        <v>13</v>
      </c>
      <c r="H557" s="4314"/>
      <c r="I557" s="1572"/>
      <c r="J557" s="1573"/>
      <c r="K557" s="1573"/>
      <c r="L557" s="1573"/>
      <c r="M557" s="1573"/>
      <c r="N557" s="1574"/>
      <c r="P557" s="4312"/>
      <c r="Q557" s="1580" t="s">
        <v>12</v>
      </c>
      <c r="R557" s="1581"/>
      <c r="S557" s="1581"/>
      <c r="T557" s="1581"/>
      <c r="U557" s="1581"/>
      <c r="V557" s="4111" t="s">
        <v>13</v>
      </c>
      <c r="W557" s="4111"/>
      <c r="X557" s="1575"/>
      <c r="Y557" s="1576"/>
      <c r="Z557" s="1576"/>
      <c r="AA557" s="1576"/>
      <c r="AB557" s="1576"/>
      <c r="AC557" s="1577"/>
      <c r="AE557" s="4422"/>
      <c r="AF557" s="4423"/>
      <c r="AG557" s="4423"/>
      <c r="AH557" s="4423"/>
      <c r="AI557" s="4423"/>
    </row>
    <row r="558" spans="1:35" ht="15.75">
      <c r="A558" s="4312"/>
      <c r="B558" s="4315" t="s">
        <v>251</v>
      </c>
      <c r="C558" s="4315"/>
      <c r="D558" s="1793"/>
      <c r="E558" s="1793"/>
      <c r="F558" s="1793"/>
      <c r="G558" s="4316" t="s">
        <v>18</v>
      </c>
      <c r="H558" s="4316"/>
      <c r="I558" s="1572"/>
      <c r="J558" s="1572"/>
      <c r="K558" s="1572"/>
      <c r="L558" s="1572"/>
      <c r="M558" s="1572"/>
      <c r="N558" s="1583"/>
      <c r="P558" s="4312"/>
      <c r="Q558" s="4113" t="s">
        <v>251</v>
      </c>
      <c r="R558" s="4113"/>
      <c r="S558" s="1584"/>
      <c r="T558" s="1584"/>
      <c r="U558" s="1584"/>
      <c r="V558" s="4114" t="s">
        <v>18</v>
      </c>
      <c r="W558" s="4114"/>
      <c r="X558" s="1575"/>
      <c r="Y558" s="1575"/>
      <c r="Z558" s="1575"/>
      <c r="AA558" s="1575"/>
      <c r="AB558" s="1575"/>
      <c r="AC558" s="1585"/>
      <c r="AE558" s="4422"/>
      <c r="AF558" s="4423"/>
      <c r="AG558" s="4423"/>
      <c r="AH558" s="4423"/>
      <c r="AI558" s="4423"/>
    </row>
    <row r="559" spans="1:35" ht="15.75">
      <c r="A559" s="4312"/>
      <c r="B559" s="4105">
        <v>2</v>
      </c>
      <c r="C559" s="4316" t="s">
        <v>21</v>
      </c>
      <c r="D559" s="4322" t="s">
        <v>252</v>
      </c>
      <c r="E559" s="1794"/>
      <c r="F559" s="1794"/>
      <c r="G559" s="4107">
        <v>10</v>
      </c>
      <c r="H559" s="4107"/>
      <c r="I559" s="1572"/>
      <c r="J559" s="1572"/>
      <c r="K559" s="1572"/>
      <c r="L559" s="1572"/>
      <c r="M559" s="1572"/>
      <c r="N559" s="1583"/>
      <c r="P559" s="4312"/>
      <c r="Q559" s="4325">
        <v>2</v>
      </c>
      <c r="R559" s="4109" t="s">
        <v>21</v>
      </c>
      <c r="S559" s="4096" t="s">
        <v>252</v>
      </c>
      <c r="T559" s="1586"/>
      <c r="U559" s="1586"/>
      <c r="V559" s="4097">
        <v>10</v>
      </c>
      <c r="W559" s="4097"/>
      <c r="X559" s="1575"/>
      <c r="Y559" s="1575"/>
      <c r="Z559" s="1575"/>
      <c r="AA559" s="1575"/>
      <c r="AB559" s="1575"/>
      <c r="AC559" s="1585"/>
      <c r="AE559" s="4422"/>
      <c r="AF559" s="4423"/>
      <c r="AG559" s="4423"/>
      <c r="AH559" s="4423"/>
      <c r="AI559" s="4423"/>
    </row>
    <row r="560" spans="1:35" ht="15.75">
      <c r="A560" s="4312"/>
      <c r="B560" s="4105"/>
      <c r="C560" s="4316"/>
      <c r="D560" s="4322"/>
      <c r="E560" s="1794"/>
      <c r="F560" s="1794"/>
      <c r="G560" s="4107"/>
      <c r="H560" s="4107"/>
      <c r="I560" s="1572"/>
      <c r="J560" s="1572"/>
      <c r="K560" s="1572"/>
      <c r="L560" s="1572"/>
      <c r="M560" s="1572"/>
      <c r="N560" s="1583"/>
      <c r="P560" s="4312"/>
      <c r="Q560" s="4325"/>
      <c r="R560" s="4109"/>
      <c r="S560" s="4096"/>
      <c r="T560" s="1586"/>
      <c r="U560" s="1586"/>
      <c r="V560" s="4097"/>
      <c r="W560" s="4097"/>
      <c r="X560" s="1575"/>
      <c r="Y560" s="1575"/>
      <c r="Z560" s="1575"/>
      <c r="AA560" s="1575"/>
      <c r="AB560" s="1575"/>
      <c r="AC560" s="1585"/>
      <c r="AE560" s="4422"/>
      <c r="AF560" s="4423"/>
      <c r="AG560" s="4423"/>
      <c r="AH560" s="4423"/>
      <c r="AI560" s="4423"/>
    </row>
    <row r="561" spans="1:35" ht="15.75">
      <c r="A561" s="4312"/>
      <c r="B561" s="1795"/>
      <c r="C561" s="1795"/>
      <c r="D561" s="1795"/>
      <c r="E561" s="1794"/>
      <c r="F561" s="1794"/>
      <c r="G561" s="4322" t="s">
        <v>254</v>
      </c>
      <c r="H561" s="4322"/>
      <c r="I561" s="1572"/>
      <c r="J561" s="1572"/>
      <c r="K561" s="1572"/>
      <c r="L561" s="1572"/>
      <c r="M561" s="1572"/>
      <c r="N561" s="1583"/>
      <c r="P561" s="4312"/>
      <c r="Q561" s="1588"/>
      <c r="R561" s="1588"/>
      <c r="S561" s="1588"/>
      <c r="T561" s="1586"/>
      <c r="U561" s="1586"/>
      <c r="V561" s="4099" t="s">
        <v>254</v>
      </c>
      <c r="W561" s="4099"/>
      <c r="X561" s="1575"/>
      <c r="Y561" s="1575"/>
      <c r="Z561" s="1575"/>
      <c r="AA561" s="1575"/>
      <c r="AB561" s="1575"/>
      <c r="AC561" s="1585"/>
      <c r="AE561" s="4422"/>
      <c r="AF561" s="4423"/>
      <c r="AG561" s="4423"/>
      <c r="AH561" s="4423"/>
      <c r="AI561" s="4423"/>
    </row>
    <row r="562" spans="1:35" ht="15.75">
      <c r="A562" s="4312"/>
      <c r="B562" s="1796" t="s">
        <v>30</v>
      </c>
      <c r="C562" s="1796" t="s">
        <v>248</v>
      </c>
      <c r="D562" s="1796" t="s">
        <v>27</v>
      </c>
      <c r="E562" s="1794"/>
      <c r="F562" s="1794"/>
      <c r="G562" s="1797"/>
      <c r="H562" s="1798"/>
      <c r="I562" s="1572"/>
      <c r="J562" s="1572"/>
      <c r="K562" s="1572"/>
      <c r="L562" s="1572"/>
      <c r="M562" s="1572"/>
      <c r="N562" s="1583"/>
      <c r="P562" s="4312"/>
      <c r="Q562" s="1633" t="s">
        <v>30</v>
      </c>
      <c r="R562" s="1633" t="s">
        <v>248</v>
      </c>
      <c r="S562" s="1633" t="s">
        <v>27</v>
      </c>
      <c r="T562" s="1586"/>
      <c r="U562" s="1586"/>
      <c r="V562" s="1593"/>
      <c r="W562" s="1594"/>
      <c r="X562" s="1575"/>
      <c r="Y562" s="1575"/>
      <c r="Z562" s="1575"/>
      <c r="AA562" s="1575"/>
      <c r="AB562" s="1575"/>
      <c r="AC562" s="1585"/>
      <c r="AE562" s="4422"/>
      <c r="AF562" s="4423"/>
      <c r="AG562" s="4423"/>
      <c r="AH562" s="4423"/>
      <c r="AI562" s="4423"/>
    </row>
    <row r="563" spans="1:35" ht="15.75">
      <c r="A563" s="4312"/>
      <c r="B563" s="1595">
        <v>150</v>
      </c>
      <c r="C563" s="1596" t="s">
        <v>686</v>
      </c>
      <c r="D563" s="1799" t="s">
        <v>672</v>
      </c>
      <c r="E563" s="1794"/>
      <c r="F563" s="1794"/>
      <c r="G563" s="1800">
        <f>(B563/B559)*G559</f>
        <v>750</v>
      </c>
      <c r="H563" s="1801" t="str">
        <f t="shared" ref="H563:H582" si="22">C563</f>
        <v>g</v>
      </c>
      <c r="I563" s="1572"/>
      <c r="J563" s="1572"/>
      <c r="K563" s="1572"/>
      <c r="L563" s="1572"/>
      <c r="M563" s="1572"/>
      <c r="N563" s="1583"/>
      <c r="P563" s="4312"/>
      <c r="Q563" s="1595">
        <v>150</v>
      </c>
      <c r="R563" s="1596" t="s">
        <v>686</v>
      </c>
      <c r="S563" s="1802" t="s">
        <v>672</v>
      </c>
      <c r="T563" s="1586"/>
      <c r="U563" s="1586"/>
      <c r="V563" s="1601">
        <f>(Q563/Q559)*V559</f>
        <v>750</v>
      </c>
      <c r="W563" s="1602" t="str">
        <f t="shared" ref="W563:W582" si="23">R563</f>
        <v>g</v>
      </c>
      <c r="X563" s="1575"/>
      <c r="Y563" s="1575"/>
      <c r="Z563" s="1575"/>
      <c r="AA563" s="1575"/>
      <c r="AB563" s="1575"/>
      <c r="AC563" s="1585"/>
      <c r="AE563" s="4422"/>
      <c r="AF563" s="4423"/>
      <c r="AG563" s="4423"/>
      <c r="AH563" s="4423"/>
      <c r="AI563" s="4423"/>
    </row>
    <row r="564" spans="1:35" ht="15.75">
      <c r="A564" s="4312"/>
      <c r="B564" s="1595">
        <v>80</v>
      </c>
      <c r="C564" s="1596" t="s">
        <v>686</v>
      </c>
      <c r="D564" s="1799" t="s">
        <v>672</v>
      </c>
      <c r="E564" s="1794"/>
      <c r="F564" s="1794"/>
      <c r="G564" s="1800">
        <f>(B564/B559)*G559</f>
        <v>400</v>
      </c>
      <c r="H564" s="1801" t="str">
        <f t="shared" si="22"/>
        <v>g</v>
      </c>
      <c r="I564" s="1572"/>
      <c r="J564" s="1572"/>
      <c r="K564" s="1572"/>
      <c r="L564" s="1572"/>
      <c r="M564" s="1572"/>
      <c r="N564" s="1583"/>
      <c r="P564" s="4312"/>
      <c r="Q564" s="1595">
        <v>80</v>
      </c>
      <c r="R564" s="1596" t="s">
        <v>686</v>
      </c>
      <c r="S564" s="1802" t="s">
        <v>672</v>
      </c>
      <c r="T564" s="1586"/>
      <c r="U564" s="1586"/>
      <c r="V564" s="1601">
        <f>(Q564/Q559)*V559</f>
        <v>400</v>
      </c>
      <c r="W564" s="1602" t="str">
        <f t="shared" si="23"/>
        <v>g</v>
      </c>
      <c r="X564" s="1575"/>
      <c r="Y564" s="1575"/>
      <c r="Z564" s="1575"/>
      <c r="AA564" s="1575"/>
      <c r="AB564" s="1575"/>
      <c r="AC564" s="1585"/>
      <c r="AE564" s="4422"/>
      <c r="AF564" s="4423"/>
      <c r="AG564" s="4423"/>
      <c r="AH564" s="4423"/>
      <c r="AI564" s="4423"/>
    </row>
    <row r="565" spans="1:35" ht="15.75">
      <c r="A565" s="4312"/>
      <c r="B565" s="1595">
        <v>1</v>
      </c>
      <c r="C565" s="1596" t="s">
        <v>263</v>
      </c>
      <c r="D565" s="1799" t="s">
        <v>672</v>
      </c>
      <c r="E565" s="1794"/>
      <c r="F565" s="1794"/>
      <c r="G565" s="1803">
        <f>(B565/B559)*G559</f>
        <v>5</v>
      </c>
      <c r="H565" s="1801" t="str">
        <f t="shared" si="22"/>
        <v>blanc</v>
      </c>
      <c r="I565" s="1572"/>
      <c r="J565" s="1572"/>
      <c r="K565" s="1572"/>
      <c r="L565" s="1572"/>
      <c r="M565" s="1572"/>
      <c r="N565" s="1583"/>
      <c r="P565" s="4312"/>
      <c r="Q565" s="1595">
        <v>1</v>
      </c>
      <c r="R565" s="1596" t="s">
        <v>263</v>
      </c>
      <c r="S565" s="1802" t="s">
        <v>672</v>
      </c>
      <c r="T565" s="1586"/>
      <c r="U565" s="1586"/>
      <c r="V565" s="1601">
        <f>(Q565/Q559)*V559</f>
        <v>5</v>
      </c>
      <c r="W565" s="1602" t="str">
        <f t="shared" si="23"/>
        <v>blanc</v>
      </c>
      <c r="X565" s="1575"/>
      <c r="Y565" s="1575"/>
      <c r="Z565" s="1575"/>
      <c r="AA565" s="1575"/>
      <c r="AB565" s="1575"/>
      <c r="AC565" s="1585"/>
      <c r="AE565" s="4422"/>
      <c r="AF565" s="4423"/>
      <c r="AG565" s="4423"/>
      <c r="AH565" s="4423"/>
      <c r="AI565" s="4423"/>
    </row>
    <row r="566" spans="1:35" ht="18.75">
      <c r="A566" s="4312"/>
      <c r="B566" s="1595">
        <v>2</v>
      </c>
      <c r="C566" s="1596" t="s">
        <v>270</v>
      </c>
      <c r="D566" s="1799" t="s">
        <v>672</v>
      </c>
      <c r="E566" s="1794"/>
      <c r="F566" s="1794"/>
      <c r="G566" s="1804">
        <f>(B566/B559)*G559</f>
        <v>10</v>
      </c>
      <c r="H566" s="1801" t="str">
        <f t="shared" si="22"/>
        <v>pincées</v>
      </c>
      <c r="I566" s="1572"/>
      <c r="J566" s="1572"/>
      <c r="K566" s="1572"/>
      <c r="L566" s="1572"/>
      <c r="M566" s="1572"/>
      <c r="N566" s="1583"/>
      <c r="P566" s="4312"/>
      <c r="Q566" s="1595">
        <v>2</v>
      </c>
      <c r="R566" s="1596" t="s">
        <v>270</v>
      </c>
      <c r="S566" s="1802" t="s">
        <v>672</v>
      </c>
      <c r="T566" s="1586"/>
      <c r="U566" s="1586"/>
      <c r="V566" s="1601">
        <f>(Q566/Q559)*V559</f>
        <v>10</v>
      </c>
      <c r="W566" s="1602" t="str">
        <f t="shared" si="23"/>
        <v>pincées</v>
      </c>
      <c r="X566" s="1575"/>
      <c r="Y566" s="1575"/>
      <c r="Z566" s="1575"/>
      <c r="AA566" s="1575"/>
      <c r="AB566" s="1575"/>
      <c r="AC566" s="1585"/>
      <c r="AE566" s="1605" t="s">
        <v>1254</v>
      </c>
    </row>
    <row r="567" spans="1:35" ht="15.75">
      <c r="A567" s="4312"/>
      <c r="B567" s="1595"/>
      <c r="C567" s="1596"/>
      <c r="D567" s="1799"/>
      <c r="E567" s="1794"/>
      <c r="F567" s="1794"/>
      <c r="G567" s="1804">
        <f>(B567/B559)*G559</f>
        <v>0</v>
      </c>
      <c r="H567" s="1801">
        <f t="shared" si="22"/>
        <v>0</v>
      </c>
      <c r="I567" s="1572"/>
      <c r="J567" s="1572"/>
      <c r="K567" s="1572"/>
      <c r="L567" s="1572"/>
      <c r="M567" s="1572"/>
      <c r="N567" s="1583"/>
      <c r="P567" s="4312"/>
      <c r="Q567" s="1595"/>
      <c r="R567" s="1596"/>
      <c r="S567" s="1802"/>
      <c r="T567" s="1586"/>
      <c r="U567" s="1586"/>
      <c r="V567" s="1607">
        <f>(Q567/Q559)*V559</f>
        <v>0</v>
      </c>
      <c r="W567" s="1602">
        <f t="shared" si="23"/>
        <v>0</v>
      </c>
      <c r="X567" s="1575"/>
      <c r="Y567" s="1575"/>
      <c r="Z567" s="1575"/>
      <c r="AA567" s="1575"/>
      <c r="AB567" s="1575"/>
      <c r="AC567" s="1585"/>
      <c r="AE567" s="1606" t="s">
        <v>1254</v>
      </c>
    </row>
    <row r="568" spans="1:35" ht="15.75">
      <c r="A568" s="4312"/>
      <c r="B568" s="1595"/>
      <c r="C568" s="1596"/>
      <c r="D568" s="1799"/>
      <c r="E568" s="1794"/>
      <c r="F568" s="1794"/>
      <c r="G568" s="1804">
        <f>(B568/B559)*G559</f>
        <v>0</v>
      </c>
      <c r="H568" s="1801">
        <f t="shared" si="22"/>
        <v>0</v>
      </c>
      <c r="I568" s="1572"/>
      <c r="J568" s="1572"/>
      <c r="K568" s="1572"/>
      <c r="L568" s="1572"/>
      <c r="M568" s="1572"/>
      <c r="N568" s="1583"/>
      <c r="P568" s="4312"/>
      <c r="Q568" s="1595"/>
      <c r="R568" s="1596"/>
      <c r="S568" s="1802"/>
      <c r="T568" s="1586"/>
      <c r="U568" s="1586"/>
      <c r="V568" s="1607">
        <f>(Q568/Q559)*V559</f>
        <v>0</v>
      </c>
      <c r="W568" s="1602">
        <f t="shared" si="23"/>
        <v>0</v>
      </c>
      <c r="X568" s="1575"/>
      <c r="Y568" s="1575"/>
      <c r="Z568" s="1575"/>
      <c r="AA568" s="1575"/>
      <c r="AB568" s="1575"/>
      <c r="AC568" s="1585"/>
      <c r="AE568" s="1606" t="s">
        <v>1254</v>
      </c>
    </row>
    <row r="569" spans="1:35" ht="15.75">
      <c r="A569" s="4312"/>
      <c r="B569" s="1595"/>
      <c r="C569" s="1596"/>
      <c r="D569" s="1799"/>
      <c r="E569" s="1794"/>
      <c r="F569" s="1794"/>
      <c r="G569" s="1804">
        <f>(B569/B559)*G559</f>
        <v>0</v>
      </c>
      <c r="H569" s="1801">
        <f t="shared" si="22"/>
        <v>0</v>
      </c>
      <c r="I569" s="1572"/>
      <c r="J569" s="1572"/>
      <c r="K569" s="1572"/>
      <c r="L569" s="1572"/>
      <c r="M569" s="1572"/>
      <c r="N569" s="1583"/>
      <c r="P569" s="4312"/>
      <c r="Q569" s="1595"/>
      <c r="R569" s="1596"/>
      <c r="S569" s="1802"/>
      <c r="T569" s="1586"/>
      <c r="U569" s="1586"/>
      <c r="V569" s="1607">
        <f>(Q569/Q559)*V559</f>
        <v>0</v>
      </c>
      <c r="W569" s="1602">
        <f t="shared" si="23"/>
        <v>0</v>
      </c>
      <c r="X569" s="1575"/>
      <c r="Y569" s="1575"/>
      <c r="Z569" s="1575"/>
      <c r="AA569" s="1575"/>
      <c r="AB569" s="1575"/>
      <c r="AC569" s="1585"/>
      <c r="AE569" s="1606" t="s">
        <v>1254</v>
      </c>
    </row>
    <row r="570" spans="1:35" ht="15.75">
      <c r="A570" s="4312"/>
      <c r="B570" s="1595"/>
      <c r="C570" s="1596"/>
      <c r="D570" s="1799"/>
      <c r="E570" s="1794"/>
      <c r="F570" s="1794"/>
      <c r="G570" s="1804">
        <f>(B570/B559)*G559</f>
        <v>0</v>
      </c>
      <c r="H570" s="1801">
        <f t="shared" si="22"/>
        <v>0</v>
      </c>
      <c r="I570" s="1572"/>
      <c r="J570" s="1572"/>
      <c r="K570" s="1572"/>
      <c r="L570" s="1572"/>
      <c r="M570" s="1572"/>
      <c r="N570" s="1583"/>
      <c r="P570" s="4312"/>
      <c r="Q570" s="1595"/>
      <c r="R570" s="1596"/>
      <c r="S570" s="1802"/>
      <c r="T570" s="1586"/>
      <c r="U570" s="1586"/>
      <c r="V570" s="1607">
        <f>(Q570/Q559)*V559</f>
        <v>0</v>
      </c>
      <c r="W570" s="1602">
        <f t="shared" si="23"/>
        <v>0</v>
      </c>
      <c r="X570" s="1575"/>
      <c r="Y570" s="1575"/>
      <c r="Z570" s="1575"/>
      <c r="AA570" s="1575"/>
      <c r="AB570" s="1575"/>
      <c r="AC570" s="1585"/>
      <c r="AE570" s="1606" t="s">
        <v>1254</v>
      </c>
    </row>
    <row r="571" spans="1:35" ht="15.75">
      <c r="A571" s="4312"/>
      <c r="B571" s="1595"/>
      <c r="C571" s="1596"/>
      <c r="D571" s="1799"/>
      <c r="E571" s="1794"/>
      <c r="F571" s="1794"/>
      <c r="G571" s="1804">
        <f>(B571/B559)*G559</f>
        <v>0</v>
      </c>
      <c r="H571" s="1801">
        <f t="shared" si="22"/>
        <v>0</v>
      </c>
      <c r="I571" s="1572"/>
      <c r="J571" s="1572"/>
      <c r="K571" s="1572"/>
      <c r="L571" s="1572"/>
      <c r="M571" s="1572"/>
      <c r="N571" s="1583"/>
      <c r="P571" s="4312"/>
      <c r="Q571" s="1595"/>
      <c r="R571" s="1596"/>
      <c r="S571" s="1802"/>
      <c r="T571" s="1586"/>
      <c r="U571" s="1586"/>
      <c r="V571" s="1607">
        <f>(Q571/Q559)*V559</f>
        <v>0</v>
      </c>
      <c r="W571" s="1602">
        <f t="shared" si="23"/>
        <v>0</v>
      </c>
      <c r="X571" s="1575"/>
      <c r="Y571" s="1575"/>
      <c r="Z571" s="1575"/>
      <c r="AA571" s="1575"/>
      <c r="AB571" s="1575"/>
      <c r="AC571" s="1585"/>
      <c r="AE571" s="1606" t="s">
        <v>1254</v>
      </c>
    </row>
    <row r="572" spans="1:35" ht="15.75">
      <c r="A572" s="4312"/>
      <c r="B572" s="1595"/>
      <c r="C572" s="1596"/>
      <c r="D572" s="1799"/>
      <c r="E572" s="1794"/>
      <c r="F572" s="1794"/>
      <c r="G572" s="1804">
        <f>(B572/B559)*G559</f>
        <v>0</v>
      </c>
      <c r="H572" s="1801">
        <f t="shared" si="22"/>
        <v>0</v>
      </c>
      <c r="I572" s="1572"/>
      <c r="J572" s="1572"/>
      <c r="K572" s="1572"/>
      <c r="L572" s="1572"/>
      <c r="M572" s="1572"/>
      <c r="N572" s="1583"/>
      <c r="P572" s="4312"/>
      <c r="Q572" s="1595"/>
      <c r="R572" s="1596"/>
      <c r="S572" s="1802"/>
      <c r="T572" s="1586"/>
      <c r="U572" s="1586"/>
      <c r="V572" s="1607">
        <f>(Q572/Q559)*V559</f>
        <v>0</v>
      </c>
      <c r="W572" s="1602">
        <f t="shared" si="23"/>
        <v>0</v>
      </c>
      <c r="X572" s="1575"/>
      <c r="Y572" s="1575"/>
      <c r="Z572" s="1575"/>
      <c r="AA572" s="1575"/>
      <c r="AB572" s="1575"/>
      <c r="AC572" s="1585"/>
      <c r="AE572" s="1606" t="s">
        <v>1254</v>
      </c>
    </row>
    <row r="573" spans="1:35" ht="15.75">
      <c r="A573" s="4312"/>
      <c r="B573" s="1595"/>
      <c r="C573" s="1596"/>
      <c r="D573" s="1799"/>
      <c r="E573" s="1794"/>
      <c r="F573" s="1794"/>
      <c r="G573" s="1804">
        <f>(B573/B559)*G559</f>
        <v>0</v>
      </c>
      <c r="H573" s="1801">
        <f t="shared" si="22"/>
        <v>0</v>
      </c>
      <c r="I573" s="1572"/>
      <c r="J573" s="1572"/>
      <c r="K573" s="1572"/>
      <c r="L573" s="1572"/>
      <c r="M573" s="1572"/>
      <c r="N573" s="1583"/>
      <c r="P573" s="4312"/>
      <c r="Q573" s="1595"/>
      <c r="R573" s="1596"/>
      <c r="S573" s="1802"/>
      <c r="T573" s="1586"/>
      <c r="U573" s="1586"/>
      <c r="V573" s="1607">
        <f>(Q573/Q559)*V559</f>
        <v>0</v>
      </c>
      <c r="W573" s="1602">
        <f t="shared" si="23"/>
        <v>0</v>
      </c>
      <c r="X573" s="1575"/>
      <c r="Y573" s="1575"/>
      <c r="Z573" s="1575"/>
      <c r="AA573" s="1575"/>
      <c r="AB573" s="1575"/>
      <c r="AC573" s="1585"/>
      <c r="AE573" s="1606" t="s">
        <v>1254</v>
      </c>
    </row>
    <row r="574" spans="1:35" ht="15.75">
      <c r="A574" s="4312"/>
      <c r="B574" s="1595"/>
      <c r="C574" s="1596"/>
      <c r="D574" s="1799"/>
      <c r="E574" s="1794"/>
      <c r="F574" s="1794"/>
      <c r="G574" s="1804">
        <f>(B574/B559)*G559</f>
        <v>0</v>
      </c>
      <c r="H574" s="1801">
        <f t="shared" si="22"/>
        <v>0</v>
      </c>
      <c r="I574" s="1572"/>
      <c r="J574" s="1572"/>
      <c r="K574" s="1572"/>
      <c r="L574" s="1572"/>
      <c r="M574" s="1572"/>
      <c r="N574" s="1583"/>
      <c r="P574" s="4312"/>
      <c r="Q574" s="1595"/>
      <c r="R574" s="1596"/>
      <c r="S574" s="1802"/>
      <c r="T574" s="1586"/>
      <c r="U574" s="1586"/>
      <c r="V574" s="1607">
        <f>(Q574/Q559)*V559</f>
        <v>0</v>
      </c>
      <c r="W574" s="1602">
        <f t="shared" si="23"/>
        <v>0</v>
      </c>
      <c r="X574" s="1575"/>
      <c r="Y574" s="1575"/>
      <c r="Z574" s="1575"/>
      <c r="AA574" s="1575"/>
      <c r="AB574" s="1575"/>
      <c r="AC574" s="1585"/>
      <c r="AE574" s="1606" t="s">
        <v>1254</v>
      </c>
    </row>
    <row r="575" spans="1:35" ht="15.75">
      <c r="A575" s="4312"/>
      <c r="B575" s="1595"/>
      <c r="C575" s="1596"/>
      <c r="D575" s="1799"/>
      <c r="E575" s="1794"/>
      <c r="F575" s="1794"/>
      <c r="G575" s="1804">
        <f>(B575/B559)*G559</f>
        <v>0</v>
      </c>
      <c r="H575" s="1801">
        <f t="shared" si="22"/>
        <v>0</v>
      </c>
      <c r="I575" s="1572"/>
      <c r="J575" s="1572"/>
      <c r="K575" s="1572"/>
      <c r="L575" s="1572"/>
      <c r="M575" s="1572"/>
      <c r="N575" s="1583"/>
      <c r="P575" s="4312"/>
      <c r="Q575" s="1595"/>
      <c r="R575" s="1596"/>
      <c r="S575" s="1802"/>
      <c r="T575" s="1586"/>
      <c r="U575" s="1586"/>
      <c r="V575" s="1607">
        <f>(Q575/Q559)*V559</f>
        <v>0</v>
      </c>
      <c r="W575" s="1602">
        <f t="shared" si="23"/>
        <v>0</v>
      </c>
      <c r="X575" s="1575"/>
      <c r="Y575" s="1575"/>
      <c r="Z575" s="1575"/>
      <c r="AA575" s="1575"/>
      <c r="AB575" s="1575"/>
      <c r="AC575" s="1585"/>
      <c r="AE575" s="1606" t="s">
        <v>1254</v>
      </c>
    </row>
    <row r="576" spans="1:35" ht="15.75">
      <c r="A576" s="4312"/>
      <c r="B576" s="1595"/>
      <c r="C576" s="1596"/>
      <c r="D576" s="1799"/>
      <c r="E576" s="1794"/>
      <c r="F576" s="1794"/>
      <c r="G576" s="1804">
        <f>(B576/B559)*G559</f>
        <v>0</v>
      </c>
      <c r="H576" s="1801">
        <f t="shared" si="22"/>
        <v>0</v>
      </c>
      <c r="I576" s="1572"/>
      <c r="J576" s="1572"/>
      <c r="K576" s="1572"/>
      <c r="L576" s="1572"/>
      <c r="M576" s="1572"/>
      <c r="N576" s="1583"/>
      <c r="P576" s="4312"/>
      <c r="Q576" s="1595"/>
      <c r="R576" s="1596"/>
      <c r="S576" s="1802"/>
      <c r="T576" s="1586"/>
      <c r="U576" s="1586"/>
      <c r="V576" s="1607">
        <f>(Q576/Q559)*V559</f>
        <v>0</v>
      </c>
      <c r="W576" s="1602">
        <f t="shared" si="23"/>
        <v>0</v>
      </c>
      <c r="X576" s="1575"/>
      <c r="Y576" s="1575"/>
      <c r="Z576" s="1575"/>
      <c r="AA576" s="1575"/>
      <c r="AB576" s="1575"/>
      <c r="AC576" s="1585"/>
      <c r="AE576" s="1606" t="s">
        <v>1254</v>
      </c>
    </row>
    <row r="577" spans="1:35" ht="15.75">
      <c r="A577" s="4312"/>
      <c r="B577" s="1595"/>
      <c r="C577" s="1596"/>
      <c r="D577" s="1799"/>
      <c r="E577" s="1794"/>
      <c r="F577" s="1794"/>
      <c r="G577" s="1804">
        <f>(B577/B559)*G559</f>
        <v>0</v>
      </c>
      <c r="H577" s="1801">
        <f t="shared" si="22"/>
        <v>0</v>
      </c>
      <c r="I577" s="1572"/>
      <c r="J577" s="1572"/>
      <c r="K577" s="1572"/>
      <c r="L577" s="1572"/>
      <c r="M577" s="1572"/>
      <c r="N577" s="1583"/>
      <c r="P577" s="4312"/>
      <c r="Q577" s="1595"/>
      <c r="R577" s="1596"/>
      <c r="S577" s="1802"/>
      <c r="T577" s="1586"/>
      <c r="U577" s="1586"/>
      <c r="V577" s="1607">
        <f>(Q577/Q559)*V559</f>
        <v>0</v>
      </c>
      <c r="W577" s="1602">
        <f t="shared" si="23"/>
        <v>0</v>
      </c>
      <c r="X577" s="1575"/>
      <c r="Y577" s="1575"/>
      <c r="Z577" s="1575"/>
      <c r="AA577" s="1575"/>
      <c r="AB577" s="1575"/>
      <c r="AC577" s="1585"/>
      <c r="AE577" s="1606" t="s">
        <v>1254</v>
      </c>
    </row>
    <row r="578" spans="1:35" ht="15.75">
      <c r="A578" s="4312"/>
      <c r="B578" s="1595"/>
      <c r="C578" s="1596"/>
      <c r="D578" s="1799"/>
      <c r="E578" s="1794"/>
      <c r="F578" s="1794"/>
      <c r="G578" s="1804">
        <f>(B578/B559)*G559</f>
        <v>0</v>
      </c>
      <c r="H578" s="1801">
        <f t="shared" si="22"/>
        <v>0</v>
      </c>
      <c r="I578" s="1572"/>
      <c r="J578" s="1572"/>
      <c r="K578" s="1572"/>
      <c r="L578" s="1572"/>
      <c r="M578" s="1572"/>
      <c r="N578" s="1583"/>
      <c r="P578" s="4312"/>
      <c r="Q578" s="1595"/>
      <c r="R578" s="1596"/>
      <c r="S578" s="1802"/>
      <c r="T578" s="1586"/>
      <c r="U578" s="1586"/>
      <c r="V578" s="1607">
        <f>(Q578/Q559)*V559</f>
        <v>0</v>
      </c>
      <c r="W578" s="1602">
        <f t="shared" si="23"/>
        <v>0</v>
      </c>
      <c r="X578" s="1575"/>
      <c r="Y578" s="1575"/>
      <c r="Z578" s="1575"/>
      <c r="AA578" s="1575"/>
      <c r="AB578" s="1575"/>
      <c r="AC578" s="1585"/>
      <c r="AE578" s="1606" t="s">
        <v>1254</v>
      </c>
    </row>
    <row r="579" spans="1:35" ht="15.75">
      <c r="A579" s="4312"/>
      <c r="B579" s="1595"/>
      <c r="C579" s="1596"/>
      <c r="D579" s="1799"/>
      <c r="E579" s="1794"/>
      <c r="F579" s="1794"/>
      <c r="G579" s="1804">
        <f>(B579/B559)*G559</f>
        <v>0</v>
      </c>
      <c r="H579" s="1801">
        <f t="shared" si="22"/>
        <v>0</v>
      </c>
      <c r="I579" s="1572"/>
      <c r="J579" s="1572"/>
      <c r="K579" s="1572"/>
      <c r="L579" s="1572"/>
      <c r="M579" s="1572"/>
      <c r="N579" s="1583"/>
      <c r="P579" s="4312"/>
      <c r="Q579" s="1595"/>
      <c r="R579" s="1596"/>
      <c r="S579" s="1802"/>
      <c r="T579" s="1586"/>
      <c r="U579" s="1586"/>
      <c r="V579" s="1607">
        <f>(Q579/Q559)*V559</f>
        <v>0</v>
      </c>
      <c r="W579" s="1602">
        <f t="shared" si="23"/>
        <v>0</v>
      </c>
      <c r="X579" s="1575"/>
      <c r="Y579" s="1575"/>
      <c r="Z579" s="1575"/>
      <c r="AA579" s="1575"/>
      <c r="AB579" s="1575"/>
      <c r="AC579" s="1585"/>
      <c r="AE579" s="1606" t="s">
        <v>1254</v>
      </c>
    </row>
    <row r="580" spans="1:35" ht="15.75">
      <c r="A580" s="4312"/>
      <c r="B580" s="1595"/>
      <c r="C580" s="1596"/>
      <c r="D580" s="1799"/>
      <c r="E580" s="1794"/>
      <c r="F580" s="1794"/>
      <c r="G580" s="1804">
        <f>(B580/B559)*G559</f>
        <v>0</v>
      </c>
      <c r="H580" s="1801">
        <f t="shared" si="22"/>
        <v>0</v>
      </c>
      <c r="I580" s="1572"/>
      <c r="J580" s="1572"/>
      <c r="K580" s="1572"/>
      <c r="L580" s="1572"/>
      <c r="M580" s="1572"/>
      <c r="N580" s="1583"/>
      <c r="P580" s="4312"/>
      <c r="Q580" s="1595"/>
      <c r="R580" s="1596"/>
      <c r="S580" s="1802"/>
      <c r="T580" s="1586"/>
      <c r="U580" s="1586"/>
      <c r="V580" s="1607">
        <f>(Q580/Q559)*V559</f>
        <v>0</v>
      </c>
      <c r="W580" s="1602">
        <f t="shared" si="23"/>
        <v>0</v>
      </c>
      <c r="X580" s="1575"/>
      <c r="Y580" s="1575"/>
      <c r="Z580" s="1575"/>
      <c r="AA580" s="1575"/>
      <c r="AB580" s="1575"/>
      <c r="AC580" s="1585"/>
      <c r="AE580" s="1606" t="s">
        <v>1254</v>
      </c>
    </row>
    <row r="581" spans="1:35" ht="15.75">
      <c r="A581" s="4312"/>
      <c r="B581" s="1595"/>
      <c r="C581" s="1596"/>
      <c r="D581" s="1799"/>
      <c r="E581" s="1794"/>
      <c r="F581" s="1794"/>
      <c r="G581" s="1804">
        <f>(B581/B559)*G559</f>
        <v>0</v>
      </c>
      <c r="H581" s="1801">
        <f t="shared" si="22"/>
        <v>0</v>
      </c>
      <c r="I581" s="1572"/>
      <c r="J581" s="1572"/>
      <c r="K581" s="1572"/>
      <c r="L581" s="1572"/>
      <c r="M581" s="1572"/>
      <c r="N581" s="1583"/>
      <c r="P581" s="4312"/>
      <c r="Q581" s="1595"/>
      <c r="R581" s="1596"/>
      <c r="S581" s="1802"/>
      <c r="T581" s="1586"/>
      <c r="U581" s="1586"/>
      <c r="V581" s="1607">
        <f>(Q581/Q559)*V559</f>
        <v>0</v>
      </c>
      <c r="W581" s="1602">
        <f t="shared" si="23"/>
        <v>0</v>
      </c>
      <c r="X581" s="1575"/>
      <c r="Y581" s="1575"/>
      <c r="Z581" s="1575"/>
      <c r="AA581" s="1575"/>
      <c r="AB581" s="1575"/>
      <c r="AC581" s="1585"/>
      <c r="AE581" s="1606" t="s">
        <v>1254</v>
      </c>
    </row>
    <row r="582" spans="1:35" ht="15.75">
      <c r="A582" s="4312"/>
      <c r="B582" s="1595"/>
      <c r="C582" s="1596"/>
      <c r="D582" s="1799"/>
      <c r="E582" s="1794"/>
      <c r="F582" s="1794"/>
      <c r="G582" s="1804">
        <f>(B582/B559)*G559</f>
        <v>0</v>
      </c>
      <c r="H582" s="1801">
        <f t="shared" si="22"/>
        <v>0</v>
      </c>
      <c r="I582" s="1572"/>
      <c r="J582" s="1572"/>
      <c r="K582" s="1572"/>
      <c r="L582" s="1572"/>
      <c r="M582" s="1572"/>
      <c r="N582" s="1583"/>
      <c r="P582" s="4312"/>
      <c r="Q582" s="1595"/>
      <c r="R582" s="1596"/>
      <c r="S582" s="1802"/>
      <c r="T582" s="1586"/>
      <c r="U582" s="1586"/>
      <c r="V582" s="1607">
        <f>(Q582/Q559)*V559</f>
        <v>0</v>
      </c>
      <c r="W582" s="1602">
        <f t="shared" si="23"/>
        <v>0</v>
      </c>
      <c r="X582" s="1575"/>
      <c r="Y582" s="1575"/>
      <c r="Z582" s="1575"/>
      <c r="AA582" s="1575"/>
      <c r="AB582" s="1575"/>
      <c r="AC582" s="1585"/>
      <c r="AE582" s="1606" t="s">
        <v>1254</v>
      </c>
    </row>
    <row r="583" spans="1:35" ht="15.75">
      <c r="A583" s="4312"/>
      <c r="B583" s="4323" t="s">
        <v>1565</v>
      </c>
      <c r="C583" s="4323"/>
      <c r="D583" s="4323"/>
      <c r="E583" s="4323"/>
      <c r="F583" s="4323"/>
      <c r="G583" s="4323"/>
      <c r="H583" s="4323"/>
      <c r="I583" s="4323"/>
      <c r="J583" s="4323"/>
      <c r="K583" s="4323"/>
      <c r="L583" s="4323"/>
      <c r="M583" s="4323"/>
      <c r="N583" s="4324"/>
      <c r="P583" s="4312"/>
      <c r="Q583" s="4323" t="s">
        <v>1565</v>
      </c>
      <c r="R583" s="4323"/>
      <c r="S583" s="4323"/>
      <c r="T583" s="4323"/>
      <c r="U583" s="4323"/>
      <c r="V583" s="4323"/>
      <c r="W583" s="4323"/>
      <c r="X583" s="4323"/>
      <c r="Y583" s="4323"/>
      <c r="Z583" s="4323"/>
      <c r="AA583" s="4323"/>
      <c r="AB583" s="4323"/>
      <c r="AC583" s="4324"/>
      <c r="AE583" s="4424" t="s">
        <v>245</v>
      </c>
      <c r="AF583" s="4425" t="s">
        <v>744</v>
      </c>
      <c r="AG583" s="4425"/>
      <c r="AH583" s="4425"/>
      <c r="AI583" s="4425"/>
    </row>
    <row r="584" spans="1:35" ht="18.75">
      <c r="A584" s="4312"/>
      <c r="B584" s="1805" t="s">
        <v>15</v>
      </c>
      <c r="C584" s="1609" t="s">
        <v>272</v>
      </c>
      <c r="D584" s="4102"/>
      <c r="E584" s="4103"/>
      <c r="F584" s="4103"/>
      <c r="G584" s="4103"/>
      <c r="H584" s="4103"/>
      <c r="I584" s="4103"/>
      <c r="J584" s="4103"/>
      <c r="K584" s="4103"/>
      <c r="L584" s="4103"/>
      <c r="M584" s="4103"/>
      <c r="N584" s="4104"/>
      <c r="P584" s="4312"/>
      <c r="Q584" s="1610" t="s">
        <v>15</v>
      </c>
      <c r="R584" s="1609" t="s">
        <v>272</v>
      </c>
      <c r="S584" s="4102"/>
      <c r="T584" s="4103"/>
      <c r="U584" s="4103"/>
      <c r="V584" s="4103"/>
      <c r="W584" s="4103"/>
      <c r="X584" s="4103"/>
      <c r="Y584" s="4103"/>
      <c r="Z584" s="4103"/>
      <c r="AA584" s="4103"/>
      <c r="AB584" s="4103"/>
      <c r="AC584" s="4104"/>
      <c r="AE584" s="4424"/>
      <c r="AF584" s="4425"/>
      <c r="AG584" s="4425"/>
      <c r="AH584" s="4425"/>
      <c r="AI584" s="4425"/>
    </row>
    <row r="585" spans="1:35" ht="15" customHeight="1">
      <c r="A585" s="4312"/>
      <c r="B585" s="4320" t="s">
        <v>503</v>
      </c>
      <c r="C585" s="4320"/>
      <c r="D585" s="4320"/>
      <c r="E585" s="4320"/>
      <c r="F585" s="4320"/>
      <c r="G585" s="4320"/>
      <c r="H585" s="4320"/>
      <c r="I585" s="4320"/>
      <c r="J585" s="4320"/>
      <c r="K585" s="4320"/>
      <c r="L585" s="4320"/>
      <c r="M585" s="4320"/>
      <c r="N585" s="4321"/>
      <c r="P585" s="4312"/>
      <c r="Q585" s="4320" t="s">
        <v>503</v>
      </c>
      <c r="R585" s="4320"/>
      <c r="S585" s="4320"/>
      <c r="T585" s="4320"/>
      <c r="U585" s="4320"/>
      <c r="V585" s="4320"/>
      <c r="W585" s="4320"/>
      <c r="X585" s="4320"/>
      <c r="Y585" s="4320"/>
      <c r="Z585" s="4320"/>
      <c r="AA585" s="4320"/>
      <c r="AB585" s="4320"/>
      <c r="AC585" s="4321"/>
      <c r="AE585" s="4424"/>
      <c r="AF585" s="4425"/>
      <c r="AG585" s="4425"/>
      <c r="AH585" s="4425"/>
      <c r="AI585" s="4425"/>
    </row>
    <row r="586" spans="1:35" ht="15" customHeight="1">
      <c r="A586" s="4312"/>
      <c r="B586" s="4320"/>
      <c r="C586" s="4320"/>
      <c r="D586" s="4320"/>
      <c r="E586" s="4320"/>
      <c r="F586" s="4320"/>
      <c r="G586" s="4320"/>
      <c r="H586" s="4320"/>
      <c r="I586" s="4320"/>
      <c r="J586" s="4320"/>
      <c r="K586" s="4320"/>
      <c r="L586" s="4320"/>
      <c r="M586" s="4320"/>
      <c r="N586" s="4321"/>
      <c r="P586" s="4312"/>
      <c r="Q586" s="4320"/>
      <c r="R586" s="4320"/>
      <c r="S586" s="4320"/>
      <c r="T586" s="4320"/>
      <c r="U586" s="4320"/>
      <c r="V586" s="4320"/>
      <c r="W586" s="4320"/>
      <c r="X586" s="4320"/>
      <c r="Y586" s="4320"/>
      <c r="Z586" s="4320"/>
      <c r="AA586" s="4320"/>
      <c r="AB586" s="4320"/>
      <c r="AC586" s="4321"/>
      <c r="AE586" s="1606" t="s">
        <v>1254</v>
      </c>
    </row>
    <row r="587" spans="1:35" ht="18.75">
      <c r="A587" s="4312"/>
      <c r="B587" s="4125" t="s">
        <v>735</v>
      </c>
      <c r="C587" s="4125"/>
      <c r="D587" s="4125"/>
      <c r="E587" s="4125"/>
      <c r="F587" s="4125"/>
      <c r="G587" s="4125"/>
      <c r="H587" s="4125"/>
      <c r="I587" s="4125"/>
      <c r="J587" s="4125"/>
      <c r="K587" s="4125"/>
      <c r="L587" s="4125"/>
      <c r="M587" s="4125"/>
      <c r="N587" s="4126"/>
      <c r="P587" s="4312"/>
      <c r="Q587" s="4127" t="s">
        <v>735</v>
      </c>
      <c r="R587" s="4127"/>
      <c r="S587" s="4127"/>
      <c r="T587" s="4127"/>
      <c r="U587" s="4127"/>
      <c r="V587" s="4127"/>
      <c r="W587" s="4127"/>
      <c r="X587" s="4127"/>
      <c r="Y587" s="4127"/>
      <c r="Z587" s="4127"/>
      <c r="AA587" s="4127"/>
      <c r="AB587" s="4127"/>
      <c r="AC587" s="4128"/>
      <c r="AE587" s="1606" t="s">
        <v>1254</v>
      </c>
    </row>
    <row r="588" spans="1:35" ht="15.75">
      <c r="A588" s="4312"/>
      <c r="B588" s="77"/>
      <c r="C588" s="77"/>
      <c r="D588" s="1800">
        <v>10</v>
      </c>
      <c r="E588" s="1611"/>
      <c r="F588" s="1804">
        <v>2.5</v>
      </c>
      <c r="G588" s="1612"/>
      <c r="H588" s="1803">
        <v>0.25</v>
      </c>
      <c r="I588" s="1613"/>
      <c r="J588" s="1613"/>
      <c r="K588" s="1613"/>
      <c r="L588" s="1613"/>
      <c r="M588" s="1613"/>
      <c r="N588" s="1614"/>
      <c r="P588" s="4312"/>
      <c r="Q588" s="77"/>
      <c r="R588" s="77"/>
      <c r="S588" s="1601">
        <v>10</v>
      </c>
      <c r="T588" s="1611"/>
      <c r="U588" s="1607">
        <v>2.5</v>
      </c>
      <c r="V588" s="1612"/>
      <c r="W588" s="1615">
        <v>0.25</v>
      </c>
      <c r="X588" s="1613"/>
      <c r="Y588" s="1613"/>
      <c r="Z588" s="1613"/>
      <c r="AA588" s="1613"/>
      <c r="AB588" s="1613"/>
      <c r="AC588" s="1614"/>
      <c r="AE588" s="1606" t="s">
        <v>1254</v>
      </c>
    </row>
    <row r="589" spans="1:35" ht="15.75">
      <c r="A589" s="4312"/>
      <c r="B589" s="77"/>
      <c r="C589" s="77"/>
      <c r="D589" s="1595">
        <v>150</v>
      </c>
      <c r="E589" s="1613"/>
      <c r="F589" s="1616">
        <v>2.5</v>
      </c>
      <c r="G589" s="1613"/>
      <c r="H589" s="1617">
        <v>0.25</v>
      </c>
      <c r="I589" s="1613"/>
      <c r="J589" s="1613"/>
      <c r="K589" s="1613"/>
      <c r="L589" s="1613"/>
      <c r="M589" s="1613"/>
      <c r="N589" s="1614"/>
      <c r="P589" s="4312"/>
      <c r="Q589" s="77"/>
      <c r="R589" s="77"/>
      <c r="S589" s="1595">
        <v>150</v>
      </c>
      <c r="T589" s="1613"/>
      <c r="U589" s="1616">
        <v>2.5</v>
      </c>
      <c r="V589" s="1613"/>
      <c r="W589" s="1617">
        <v>0.25</v>
      </c>
      <c r="X589" s="1613"/>
      <c r="Y589" s="1613"/>
      <c r="Z589" s="1613"/>
      <c r="AA589" s="1613"/>
      <c r="AB589" s="1613"/>
      <c r="AC589" s="1614"/>
      <c r="AE589" s="1606" t="s">
        <v>1254</v>
      </c>
    </row>
    <row r="590" spans="1:35" ht="15" customHeight="1">
      <c r="A590" s="4312"/>
      <c r="B590" s="4327" t="s">
        <v>27</v>
      </c>
      <c r="C590" s="4328" t="s">
        <v>242</v>
      </c>
      <c r="D590" s="4328"/>
      <c r="E590" s="4328"/>
      <c r="F590" s="4328"/>
      <c r="G590" s="4328"/>
      <c r="H590" s="4328"/>
      <c r="I590" s="4329" t="s">
        <v>12</v>
      </c>
      <c r="J590" s="4328" t="s">
        <v>14</v>
      </c>
      <c r="K590" s="4328"/>
      <c r="L590" s="4328"/>
      <c r="M590" s="4328"/>
      <c r="N590" s="4328"/>
      <c r="P590" s="4312"/>
      <c r="Q590" s="4121" t="s">
        <v>27</v>
      </c>
      <c r="R590" s="4116" t="s">
        <v>242</v>
      </c>
      <c r="S590" s="4116"/>
      <c r="T590" s="4116"/>
      <c r="U590" s="4116"/>
      <c r="V590" s="4116"/>
      <c r="W590" s="4116"/>
      <c r="X590" s="4115" t="s">
        <v>12</v>
      </c>
      <c r="Y590" s="4116" t="s">
        <v>14</v>
      </c>
      <c r="Z590" s="4116"/>
      <c r="AA590" s="4116"/>
      <c r="AB590" s="4116"/>
      <c r="AC590" s="4117"/>
      <c r="AE590" s="1606" t="s">
        <v>1254</v>
      </c>
    </row>
    <row r="591" spans="1:35" ht="15" customHeight="1">
      <c r="A591" s="4312"/>
      <c r="B591" s="4327"/>
      <c r="C591" s="4328"/>
      <c r="D591" s="4328"/>
      <c r="E591" s="4328"/>
      <c r="F591" s="4328"/>
      <c r="G591" s="4328"/>
      <c r="H591" s="4328"/>
      <c r="I591" s="4329"/>
      <c r="J591" s="4328"/>
      <c r="K591" s="4328"/>
      <c r="L591" s="4328"/>
      <c r="M591" s="4328"/>
      <c r="N591" s="4328"/>
      <c r="P591" s="4312"/>
      <c r="Q591" s="4121"/>
      <c r="R591" s="4116"/>
      <c r="S591" s="4116"/>
      <c r="T591" s="4116"/>
      <c r="U591" s="4116"/>
      <c r="V591" s="4116"/>
      <c r="W591" s="4116"/>
      <c r="X591" s="4115"/>
      <c r="Y591" s="4116"/>
      <c r="Z591" s="4116"/>
      <c r="AA591" s="4116"/>
      <c r="AB591" s="4116"/>
      <c r="AC591" s="4117"/>
      <c r="AE591" s="1606" t="s">
        <v>1254</v>
      </c>
    </row>
    <row r="592" spans="1:35" ht="15" customHeight="1">
      <c r="A592" s="4312"/>
      <c r="B592" s="4327" t="s">
        <v>30</v>
      </c>
      <c r="C592" s="4328" t="s">
        <v>724</v>
      </c>
      <c r="D592" s="4328"/>
      <c r="E592" s="4328"/>
      <c r="F592" s="4328"/>
      <c r="G592" s="4328"/>
      <c r="H592" s="4328"/>
      <c r="I592" s="4329" t="s">
        <v>13</v>
      </c>
      <c r="J592" s="4328" t="s">
        <v>421</v>
      </c>
      <c r="K592" s="4328"/>
      <c r="L592" s="4328"/>
      <c r="M592" s="4328"/>
      <c r="N592" s="4328"/>
      <c r="P592" s="4312"/>
      <c r="Q592" s="4121" t="s">
        <v>30</v>
      </c>
      <c r="R592" s="4116" t="s">
        <v>724</v>
      </c>
      <c r="S592" s="4116"/>
      <c r="T592" s="4116"/>
      <c r="U592" s="4116"/>
      <c r="V592" s="4116"/>
      <c r="W592" s="4116"/>
      <c r="X592" s="4115" t="s">
        <v>13</v>
      </c>
      <c r="Y592" s="4116" t="s">
        <v>421</v>
      </c>
      <c r="Z592" s="4116"/>
      <c r="AA592" s="4116"/>
      <c r="AB592" s="4116"/>
      <c r="AC592" s="4117"/>
      <c r="AE592" s="1606" t="s">
        <v>1254</v>
      </c>
    </row>
    <row r="593" spans="1:35" ht="15" customHeight="1">
      <c r="A593" s="4312"/>
      <c r="B593" s="4327"/>
      <c r="C593" s="4328"/>
      <c r="D593" s="4328"/>
      <c r="E593" s="4328"/>
      <c r="F593" s="4328"/>
      <c r="G593" s="4328"/>
      <c r="H593" s="4328"/>
      <c r="I593" s="4329"/>
      <c r="J593" s="4328"/>
      <c r="K593" s="4328"/>
      <c r="L593" s="4328"/>
      <c r="M593" s="4328"/>
      <c r="N593" s="4328"/>
      <c r="P593" s="4312"/>
      <c r="Q593" s="4121"/>
      <c r="R593" s="4116"/>
      <c r="S593" s="4116"/>
      <c r="T593" s="4116"/>
      <c r="U593" s="4116"/>
      <c r="V593" s="4116"/>
      <c r="W593" s="4116"/>
      <c r="X593" s="4115"/>
      <c r="Y593" s="4116"/>
      <c r="Z593" s="4116"/>
      <c r="AA593" s="4116"/>
      <c r="AB593" s="4116"/>
      <c r="AC593" s="4117"/>
      <c r="AE593" s="1606" t="s">
        <v>1254</v>
      </c>
    </row>
    <row r="594" spans="1:35" ht="15" customHeight="1">
      <c r="A594" s="4312"/>
      <c r="B594" s="4327" t="s">
        <v>248</v>
      </c>
      <c r="C594" s="4328" t="s">
        <v>249</v>
      </c>
      <c r="D594" s="4328"/>
      <c r="E594" s="4328"/>
      <c r="F594" s="4328"/>
      <c r="G594" s="4328"/>
      <c r="H594" s="4328"/>
      <c r="I594" s="4329" t="s">
        <v>15</v>
      </c>
      <c r="J594" s="4328" t="s">
        <v>250</v>
      </c>
      <c r="K594" s="4328"/>
      <c r="L594" s="4328"/>
      <c r="M594" s="4328"/>
      <c r="N594" s="4328"/>
      <c r="P594" s="4312"/>
      <c r="Q594" s="4121" t="s">
        <v>248</v>
      </c>
      <c r="R594" s="4116" t="s">
        <v>249</v>
      </c>
      <c r="S594" s="4116"/>
      <c r="T594" s="4116"/>
      <c r="U594" s="4116"/>
      <c r="V594" s="4116"/>
      <c r="W594" s="4116"/>
      <c r="X594" s="4115" t="s">
        <v>15</v>
      </c>
      <c r="Y594" s="4116" t="s">
        <v>250</v>
      </c>
      <c r="Z594" s="4116"/>
      <c r="AA594" s="4116"/>
      <c r="AB594" s="4116"/>
      <c r="AC594" s="4117"/>
      <c r="AE594" s="1606" t="s">
        <v>1254</v>
      </c>
    </row>
    <row r="595" spans="1:35" ht="15" customHeight="1">
      <c r="A595" s="4312"/>
      <c r="B595" s="4327"/>
      <c r="C595" s="4328"/>
      <c r="D595" s="4328"/>
      <c r="E595" s="4328"/>
      <c r="F595" s="4328"/>
      <c r="G595" s="4328"/>
      <c r="H595" s="4328"/>
      <c r="I595" s="4329"/>
      <c r="J595" s="4328"/>
      <c r="K595" s="4328"/>
      <c r="L595" s="4328"/>
      <c r="M595" s="4328"/>
      <c r="N595" s="4328"/>
      <c r="P595" s="4312"/>
      <c r="Q595" s="4121"/>
      <c r="R595" s="4116"/>
      <c r="S595" s="4116"/>
      <c r="T595" s="4116"/>
      <c r="U595" s="4116"/>
      <c r="V595" s="4116"/>
      <c r="W595" s="4116"/>
      <c r="X595" s="4115"/>
      <c r="Y595" s="4116"/>
      <c r="Z595" s="4116"/>
      <c r="AA595" s="4116"/>
      <c r="AB595" s="4116"/>
      <c r="AC595" s="4117"/>
      <c r="AE595" s="1606" t="s">
        <v>1254</v>
      </c>
    </row>
    <row r="596" spans="1:35" ht="15.75">
      <c r="A596" s="4312"/>
      <c r="B596" s="1618" t="s">
        <v>253</v>
      </c>
      <c r="C596" s="1619" t="str">
        <f ca="1">CELL("nomfichier")</f>
        <v>E:\0-UPRT\1-UPRT.FR-SITE-WEB\ff-fiches-fabrications\ff-fiches-fabrication-maj-08-2020\[ff-14.B-restauration-10.postits-portions.xlsx]Nota</v>
      </c>
      <c r="D596" s="1619"/>
      <c r="E596" s="1619"/>
      <c r="F596" s="1619"/>
      <c r="G596" s="1619"/>
      <c r="H596" s="1619"/>
      <c r="I596" s="1619"/>
      <c r="J596" s="1619"/>
      <c r="K596" s="1619"/>
      <c r="L596" s="1619"/>
      <c r="M596" s="1619"/>
      <c r="N596" s="1620"/>
      <c r="P596" s="4312"/>
      <c r="Q596" s="1618" t="s">
        <v>253</v>
      </c>
      <c r="R596" s="1619" t="str">
        <f ca="1">CELL("nomfichier")</f>
        <v>E:\0-UPRT\1-UPRT.FR-SITE-WEB\ff-fiches-fabrications\ff-fiches-fabrication-maj-08-2020\[ff-14.B-restauration-10.postits-portions.xlsx]Nota</v>
      </c>
      <c r="S596" s="1619"/>
      <c r="T596" s="1619"/>
      <c r="U596" s="1619"/>
      <c r="V596" s="1619"/>
      <c r="W596" s="1619"/>
      <c r="X596" s="1619"/>
      <c r="Y596" s="1619"/>
      <c r="Z596" s="1619"/>
      <c r="AA596" s="1619"/>
      <c r="AB596" s="1619"/>
      <c r="AC596" s="1620"/>
      <c r="AE596" s="1606" t="s">
        <v>1254</v>
      </c>
    </row>
    <row r="597" spans="1:35" ht="15.75">
      <c r="A597" s="4312"/>
      <c r="B597" s="1621" t="s">
        <v>255</v>
      </c>
      <c r="C597" s="1619" t="s">
        <v>726</v>
      </c>
      <c r="D597" s="1619"/>
      <c r="E597" s="1619"/>
      <c r="F597" s="1619"/>
      <c r="G597" s="1619"/>
      <c r="H597" s="1619"/>
      <c r="I597" s="1619"/>
      <c r="J597" s="1619"/>
      <c r="K597" s="1619"/>
      <c r="L597" s="1619"/>
      <c r="M597" s="1619"/>
      <c r="N597" s="1620"/>
      <c r="P597" s="4312"/>
      <c r="Q597" s="1621" t="s">
        <v>255</v>
      </c>
      <c r="R597" s="1619" t="s">
        <v>726</v>
      </c>
      <c r="S597" s="1619"/>
      <c r="T597" s="1619"/>
      <c r="U597" s="1619"/>
      <c r="V597" s="1619"/>
      <c r="W597" s="1619"/>
      <c r="X597" s="1619"/>
      <c r="Y597" s="1619"/>
      <c r="Z597" s="1619"/>
      <c r="AA597" s="1619"/>
      <c r="AB597" s="1619"/>
      <c r="AC597" s="1620"/>
      <c r="AE597" s="1606" t="s">
        <v>1254</v>
      </c>
    </row>
    <row r="598" spans="1:35" ht="16.5" thickBot="1">
      <c r="A598" s="4312"/>
      <c r="B598" s="4135" t="s">
        <v>258</v>
      </c>
      <c r="C598" s="4135"/>
      <c r="D598" s="4135"/>
      <c r="E598" s="4135"/>
      <c r="F598" s="4135"/>
      <c r="G598" s="4135"/>
      <c r="H598" s="4135"/>
      <c r="I598" s="4135"/>
      <c r="J598" s="4135"/>
      <c r="K598" s="4135"/>
      <c r="L598" s="4135"/>
      <c r="M598" s="4135"/>
      <c r="N598" s="4136"/>
      <c r="P598" s="4312"/>
      <c r="Q598" s="4135" t="s">
        <v>258</v>
      </c>
      <c r="R598" s="4135"/>
      <c r="S598" s="4135"/>
      <c r="T598" s="4135"/>
      <c r="U598" s="4135"/>
      <c r="V598" s="4135"/>
      <c r="W598" s="4135"/>
      <c r="X598" s="4135"/>
      <c r="Y598" s="4135"/>
      <c r="Z598" s="4135"/>
      <c r="AA598" s="4135"/>
      <c r="AB598" s="4135"/>
      <c r="AC598" s="4136"/>
      <c r="AE598" s="1606" t="s">
        <v>1254</v>
      </c>
    </row>
    <row r="599" spans="1:35">
      <c r="A599" s="77"/>
      <c r="B599" s="77"/>
      <c r="C599" s="77"/>
      <c r="D599" s="77"/>
      <c r="E599" s="77"/>
      <c r="F599" s="77"/>
      <c r="G599" s="77"/>
      <c r="H599" s="77"/>
      <c r="I599" s="77"/>
      <c r="J599" s="77"/>
      <c r="K599" s="77"/>
      <c r="L599" s="77"/>
      <c r="M599" s="77"/>
      <c r="N599" s="77"/>
      <c r="P599" s="77"/>
      <c r="Q599" s="77"/>
      <c r="R599" s="77"/>
      <c r="S599" s="77"/>
      <c r="T599" s="77"/>
      <c r="U599" s="77"/>
      <c r="V599" s="77"/>
      <c r="W599" s="77"/>
      <c r="X599" s="77"/>
      <c r="Y599" s="77"/>
      <c r="Z599" s="77"/>
      <c r="AA599" s="77"/>
      <c r="AB599" s="77"/>
      <c r="AC599" s="77"/>
    </row>
    <row r="600" spans="1:35" ht="15.75">
      <c r="B600" s="4326" t="s">
        <v>1590</v>
      </c>
      <c r="C600" s="4326"/>
      <c r="D600" s="4326"/>
      <c r="E600" s="1641"/>
      <c r="F600" s="1641"/>
      <c r="G600" s="1641"/>
      <c r="H600" s="1641"/>
      <c r="I600" s="1641"/>
      <c r="J600" s="1641"/>
      <c r="K600" s="1641"/>
      <c r="L600" s="1641"/>
      <c r="M600" s="1641"/>
      <c r="N600" s="1641"/>
      <c r="Q600" s="4326" t="s">
        <v>1590</v>
      </c>
      <c r="R600" s="4326"/>
      <c r="S600" s="4326"/>
      <c r="T600" s="1641"/>
      <c r="U600" s="1641"/>
      <c r="V600" s="1641"/>
      <c r="W600" s="1641"/>
      <c r="X600" s="1641"/>
      <c r="Y600" s="1641"/>
      <c r="Z600" s="1641"/>
      <c r="AA600" s="1641"/>
      <c r="AB600" s="1641"/>
      <c r="AC600" s="1641"/>
    </row>
    <row r="601" spans="1:35" ht="15.75" thickBot="1">
      <c r="A601" s="77"/>
      <c r="B601" s="77"/>
      <c r="C601" s="77"/>
      <c r="D601" s="77"/>
      <c r="E601" s="77"/>
      <c r="F601" s="77"/>
      <c r="G601" s="77"/>
      <c r="H601" s="77"/>
      <c r="I601" s="77"/>
      <c r="J601" s="77"/>
      <c r="K601" s="77"/>
      <c r="L601" s="77"/>
      <c r="M601" s="77"/>
      <c r="N601" s="77"/>
      <c r="P601" s="77"/>
      <c r="Q601" s="77"/>
      <c r="R601" s="77"/>
      <c r="S601" s="77"/>
      <c r="T601" s="77"/>
      <c r="U601" s="77"/>
      <c r="V601" s="77"/>
      <c r="W601" s="77"/>
      <c r="X601" s="77"/>
      <c r="Y601" s="77"/>
      <c r="Z601" s="77"/>
      <c r="AA601" s="77"/>
      <c r="AB601" s="77"/>
      <c r="AC601" s="77"/>
    </row>
    <row r="602" spans="1:35">
      <c r="A602" s="1566" t="s">
        <v>243</v>
      </c>
      <c r="B602" s="4339" t="s">
        <v>340</v>
      </c>
      <c r="C602" s="4339"/>
      <c r="D602" s="4339"/>
      <c r="E602" s="4339"/>
      <c r="F602" s="4339"/>
      <c r="G602" s="4339"/>
      <c r="H602" s="4340" t="s">
        <v>1773</v>
      </c>
      <c r="I602" s="4088" t="str">
        <f>B602</f>
        <v>NOM DE LA RECETTE</v>
      </c>
      <c r="J602" s="4088"/>
      <c r="K602" s="4088"/>
      <c r="L602" s="4088"/>
      <c r="M602" s="4088"/>
      <c r="N602" s="4089"/>
      <c r="P602" s="1566" t="s">
        <v>243</v>
      </c>
      <c r="Q602" s="4339" t="s">
        <v>340</v>
      </c>
      <c r="R602" s="4339"/>
      <c r="S602" s="4339"/>
      <c r="T602" s="4339"/>
      <c r="U602" s="4339"/>
      <c r="V602" s="4339"/>
      <c r="W602" s="4340" t="s">
        <v>1773</v>
      </c>
      <c r="X602" s="4088" t="str">
        <f>Q602</f>
        <v>NOM DE LA RECETTE</v>
      </c>
      <c r="Y602" s="4088"/>
      <c r="Z602" s="4088"/>
      <c r="AA602" s="4088"/>
      <c r="AB602" s="4088"/>
      <c r="AC602" s="4089"/>
      <c r="AE602" s="4422" t="s">
        <v>245</v>
      </c>
      <c r="AF602" s="4423" t="s">
        <v>744</v>
      </c>
      <c r="AG602" s="4423"/>
      <c r="AH602" s="4423"/>
      <c r="AI602" s="4423"/>
    </row>
    <row r="603" spans="1:35">
      <c r="A603" s="4335"/>
      <c r="B603" s="4339"/>
      <c r="C603" s="4339"/>
      <c r="D603" s="4339"/>
      <c r="E603" s="4339"/>
      <c r="F603" s="4339"/>
      <c r="G603" s="4339"/>
      <c r="H603" s="4340"/>
      <c r="I603" s="4090"/>
      <c r="J603" s="4090"/>
      <c r="K603" s="4090"/>
      <c r="L603" s="4090"/>
      <c r="M603" s="4090"/>
      <c r="N603" s="4091"/>
      <c r="P603" s="4335"/>
      <c r="Q603" s="4339"/>
      <c r="R603" s="4339"/>
      <c r="S603" s="4339"/>
      <c r="T603" s="4339"/>
      <c r="U603" s="4339"/>
      <c r="V603" s="4339"/>
      <c r="W603" s="4340"/>
      <c r="X603" s="4090"/>
      <c r="Y603" s="4090"/>
      <c r="Z603" s="4090"/>
      <c r="AA603" s="4090"/>
      <c r="AB603" s="4090"/>
      <c r="AC603" s="4091"/>
      <c r="AE603" s="4422"/>
      <c r="AF603" s="4423"/>
      <c r="AG603" s="4423"/>
      <c r="AH603" s="4423"/>
      <c r="AI603" s="4423"/>
    </row>
    <row r="604" spans="1:35" ht="26.25">
      <c r="A604" s="4335"/>
      <c r="B604" s="4336" t="s">
        <v>1571</v>
      </c>
      <c r="C604" s="4336"/>
      <c r="D604" s="4336"/>
      <c r="E604" s="4336"/>
      <c r="F604" s="4336"/>
      <c r="G604" s="4336"/>
      <c r="H604" s="1806"/>
      <c r="I604" s="1567" t="s">
        <v>247</v>
      </c>
      <c r="J604" s="1568"/>
      <c r="K604" s="1568"/>
      <c r="L604" s="1568"/>
      <c r="M604" s="1568"/>
      <c r="N604" s="1569"/>
      <c r="P604" s="4335"/>
      <c r="Q604" s="4133" t="s">
        <v>1571</v>
      </c>
      <c r="R604" s="4133"/>
      <c r="S604" s="4133"/>
      <c r="T604" s="4133"/>
      <c r="U604" s="4133"/>
      <c r="V604" s="4133"/>
      <c r="W604" s="4133"/>
      <c r="X604" s="527" t="s">
        <v>247</v>
      </c>
      <c r="Y604" s="1570"/>
      <c r="Z604" s="1570"/>
      <c r="AA604" s="1570"/>
      <c r="AB604" s="1570"/>
      <c r="AC604" s="1571"/>
      <c r="AE604" s="4422"/>
      <c r="AF604" s="4423"/>
      <c r="AG604" s="4423"/>
      <c r="AH604" s="4423"/>
      <c r="AI604" s="4423"/>
    </row>
    <row r="605" spans="1:35" ht="26.25">
      <c r="A605" s="4335"/>
      <c r="B605" s="4336"/>
      <c r="C605" s="4336"/>
      <c r="D605" s="4336"/>
      <c r="E605" s="4336"/>
      <c r="F605" s="4336"/>
      <c r="G605" s="4336"/>
      <c r="H605" s="1806"/>
      <c r="I605" s="1572" t="s">
        <v>1563</v>
      </c>
      <c r="J605" s="1573"/>
      <c r="K605" s="1573"/>
      <c r="L605" s="1573"/>
      <c r="M605" s="1573"/>
      <c r="N605" s="1574"/>
      <c r="P605" s="4335"/>
      <c r="Q605" s="4133"/>
      <c r="R605" s="4133"/>
      <c r="S605" s="4133"/>
      <c r="T605" s="4133"/>
      <c r="U605" s="4133"/>
      <c r="V605" s="4133"/>
      <c r="W605" s="4133"/>
      <c r="X605" s="1575" t="s">
        <v>1563</v>
      </c>
      <c r="Y605" s="1576"/>
      <c r="Z605" s="1576"/>
      <c r="AA605" s="1576"/>
      <c r="AB605" s="1576"/>
      <c r="AC605" s="1577"/>
      <c r="AE605" s="4422"/>
      <c r="AF605" s="4423"/>
      <c r="AG605" s="4423"/>
      <c r="AH605" s="4423"/>
      <c r="AI605" s="4423"/>
    </row>
    <row r="606" spans="1:35" ht="18.75">
      <c r="A606" s="4335"/>
      <c r="B606" s="1807" t="s">
        <v>12</v>
      </c>
      <c r="C606" s="1808"/>
      <c r="D606" s="1808"/>
      <c r="E606" s="1808"/>
      <c r="F606" s="1808"/>
      <c r="G606" s="4337" t="s">
        <v>13</v>
      </c>
      <c r="H606" s="4337"/>
      <c r="I606" s="1572"/>
      <c r="J606" s="1573"/>
      <c r="K606" s="1573"/>
      <c r="L606" s="1573"/>
      <c r="M606" s="1573"/>
      <c r="N606" s="1574"/>
      <c r="P606" s="4335"/>
      <c r="Q606" s="1580" t="s">
        <v>12</v>
      </c>
      <c r="R606" s="1581"/>
      <c r="S606" s="1581"/>
      <c r="T606" s="1581"/>
      <c r="U606" s="1581"/>
      <c r="V606" s="4111" t="s">
        <v>13</v>
      </c>
      <c r="W606" s="4111"/>
      <c r="X606" s="1575"/>
      <c r="Y606" s="1576"/>
      <c r="Z606" s="1576"/>
      <c r="AA606" s="1576"/>
      <c r="AB606" s="1576"/>
      <c r="AC606" s="1577"/>
      <c r="AE606" s="4422"/>
      <c r="AF606" s="4423"/>
      <c r="AG606" s="4423"/>
      <c r="AH606" s="4423"/>
      <c r="AI606" s="4423"/>
    </row>
    <row r="607" spans="1:35" ht="15.75">
      <c r="A607" s="4335"/>
      <c r="B607" s="4338" t="s">
        <v>251</v>
      </c>
      <c r="C607" s="4338"/>
      <c r="D607" s="1809"/>
      <c r="E607" s="1809"/>
      <c r="F607" s="1809"/>
      <c r="G607" s="4333" t="s">
        <v>18</v>
      </c>
      <c r="H607" s="4333"/>
      <c r="I607" s="1572"/>
      <c r="J607" s="1572"/>
      <c r="K607" s="1572"/>
      <c r="L607" s="1572"/>
      <c r="M607" s="1572"/>
      <c r="N607" s="1583"/>
      <c r="P607" s="4335"/>
      <c r="Q607" s="4113" t="s">
        <v>251</v>
      </c>
      <c r="R607" s="4113"/>
      <c r="S607" s="1584"/>
      <c r="T607" s="1584"/>
      <c r="U607" s="1584"/>
      <c r="V607" s="4114" t="s">
        <v>18</v>
      </c>
      <c r="W607" s="4114"/>
      <c r="X607" s="1575"/>
      <c r="Y607" s="1575"/>
      <c r="Z607" s="1575"/>
      <c r="AA607" s="1575"/>
      <c r="AB607" s="1575"/>
      <c r="AC607" s="1585"/>
      <c r="AE607" s="4422"/>
      <c r="AF607" s="4423"/>
      <c r="AG607" s="4423"/>
      <c r="AH607" s="4423"/>
      <c r="AI607" s="4423"/>
    </row>
    <row r="608" spans="1:35" ht="15.75">
      <c r="A608" s="4335"/>
      <c r="B608" s="4105">
        <v>2</v>
      </c>
      <c r="C608" s="4333" t="s">
        <v>21</v>
      </c>
      <c r="D608" s="4330" t="s">
        <v>252</v>
      </c>
      <c r="E608" s="1810"/>
      <c r="F608" s="1810"/>
      <c r="G608" s="4107">
        <v>10</v>
      </c>
      <c r="H608" s="4107"/>
      <c r="I608" s="1572"/>
      <c r="J608" s="1572"/>
      <c r="K608" s="1572"/>
      <c r="L608" s="1572"/>
      <c r="M608" s="1572"/>
      <c r="N608" s="1583"/>
      <c r="P608" s="4335"/>
      <c r="Q608" s="4334">
        <v>2</v>
      </c>
      <c r="R608" s="4109" t="s">
        <v>21</v>
      </c>
      <c r="S608" s="4096" t="s">
        <v>252</v>
      </c>
      <c r="T608" s="1586"/>
      <c r="U608" s="1586"/>
      <c r="V608" s="4097">
        <v>10</v>
      </c>
      <c r="W608" s="4097"/>
      <c r="X608" s="1575"/>
      <c r="Y608" s="1575"/>
      <c r="Z608" s="1575"/>
      <c r="AA608" s="1575"/>
      <c r="AB608" s="1575"/>
      <c r="AC608" s="1585"/>
      <c r="AE608" s="4422"/>
      <c r="AF608" s="4423"/>
      <c r="AG608" s="4423"/>
      <c r="AH608" s="4423"/>
      <c r="AI608" s="4423"/>
    </row>
    <row r="609" spans="1:35" ht="15.75">
      <c r="A609" s="4335"/>
      <c r="B609" s="4105"/>
      <c r="C609" s="4333"/>
      <c r="D609" s="4330"/>
      <c r="E609" s="1810"/>
      <c r="F609" s="1810"/>
      <c r="G609" s="4107"/>
      <c r="H609" s="4107"/>
      <c r="I609" s="1572"/>
      <c r="J609" s="1572"/>
      <c r="K609" s="1572"/>
      <c r="L609" s="1572"/>
      <c r="M609" s="1572"/>
      <c r="N609" s="1583"/>
      <c r="P609" s="4335"/>
      <c r="Q609" s="4334"/>
      <c r="R609" s="4109"/>
      <c r="S609" s="4096"/>
      <c r="T609" s="1586"/>
      <c r="U609" s="1586"/>
      <c r="V609" s="4097"/>
      <c r="W609" s="4097"/>
      <c r="X609" s="1575"/>
      <c r="Y609" s="1575"/>
      <c r="Z609" s="1575"/>
      <c r="AA609" s="1575"/>
      <c r="AB609" s="1575"/>
      <c r="AC609" s="1585"/>
      <c r="AE609" s="4422"/>
      <c r="AF609" s="4423"/>
      <c r="AG609" s="4423"/>
      <c r="AH609" s="4423"/>
      <c r="AI609" s="4423"/>
    </row>
    <row r="610" spans="1:35" ht="15.75">
      <c r="A610" s="4335"/>
      <c r="B610" s="1811"/>
      <c r="C610" s="1811"/>
      <c r="D610" s="1811"/>
      <c r="E610" s="1810"/>
      <c r="F610" s="1810"/>
      <c r="G610" s="4330" t="s">
        <v>254</v>
      </c>
      <c r="H610" s="4330"/>
      <c r="I610" s="1572"/>
      <c r="J610" s="1572"/>
      <c r="K610" s="1572"/>
      <c r="L610" s="1572"/>
      <c r="M610" s="1572"/>
      <c r="N610" s="1583"/>
      <c r="P610" s="4335"/>
      <c r="Q610" s="1588"/>
      <c r="R610" s="1588"/>
      <c r="S610" s="1588"/>
      <c r="T610" s="1586"/>
      <c r="U610" s="1586"/>
      <c r="V610" s="4099" t="s">
        <v>254</v>
      </c>
      <c r="W610" s="4099"/>
      <c r="X610" s="1575"/>
      <c r="Y610" s="1575"/>
      <c r="Z610" s="1575"/>
      <c r="AA610" s="1575"/>
      <c r="AB610" s="1575"/>
      <c r="AC610" s="1585"/>
      <c r="AE610" s="4422"/>
      <c r="AF610" s="4423"/>
      <c r="AG610" s="4423"/>
      <c r="AH610" s="4423"/>
      <c r="AI610" s="4423"/>
    </row>
    <row r="611" spans="1:35" ht="15.75">
      <c r="A611" s="4335"/>
      <c r="B611" s="1812" t="s">
        <v>30</v>
      </c>
      <c r="C611" s="1812" t="s">
        <v>248</v>
      </c>
      <c r="D611" s="1812" t="s">
        <v>27</v>
      </c>
      <c r="E611" s="1810"/>
      <c r="F611" s="1810"/>
      <c r="G611" s="1813"/>
      <c r="H611" s="1814"/>
      <c r="I611" s="1572"/>
      <c r="J611" s="1572"/>
      <c r="K611" s="1572"/>
      <c r="L611" s="1572"/>
      <c r="M611" s="1572"/>
      <c r="N611" s="1583"/>
      <c r="P611" s="4335"/>
      <c r="Q611" s="1633" t="s">
        <v>30</v>
      </c>
      <c r="R611" s="1633" t="s">
        <v>248</v>
      </c>
      <c r="S611" s="1633" t="s">
        <v>27</v>
      </c>
      <c r="T611" s="1586"/>
      <c r="U611" s="1586"/>
      <c r="V611" s="1593"/>
      <c r="W611" s="1594"/>
      <c r="X611" s="1575"/>
      <c r="Y611" s="1575"/>
      <c r="Z611" s="1575"/>
      <c r="AA611" s="1575"/>
      <c r="AB611" s="1575"/>
      <c r="AC611" s="1585"/>
      <c r="AE611" s="4422"/>
      <c r="AF611" s="4423"/>
      <c r="AG611" s="4423"/>
      <c r="AH611" s="4423"/>
      <c r="AI611" s="4423"/>
    </row>
    <row r="612" spans="1:35" ht="15.75">
      <c r="A612" s="4335"/>
      <c r="B612" s="1595">
        <v>150</v>
      </c>
      <c r="C612" s="1596" t="s">
        <v>686</v>
      </c>
      <c r="D612" s="1815" t="s">
        <v>672</v>
      </c>
      <c r="E612" s="1810"/>
      <c r="F612" s="1810"/>
      <c r="G612" s="1816">
        <f>(B612/B608)*G608</f>
        <v>750</v>
      </c>
      <c r="H612" s="1817" t="str">
        <f t="shared" ref="H612:H631" si="24">C612</f>
        <v>g</v>
      </c>
      <c r="I612" s="1572"/>
      <c r="J612" s="1572"/>
      <c r="K612" s="1572"/>
      <c r="L612" s="1572"/>
      <c r="M612" s="1572"/>
      <c r="N612" s="1583"/>
      <c r="P612" s="4335"/>
      <c r="Q612" s="1595">
        <v>150</v>
      </c>
      <c r="R612" s="1596" t="s">
        <v>686</v>
      </c>
      <c r="S612" s="1818" t="s">
        <v>672</v>
      </c>
      <c r="T612" s="1586"/>
      <c r="U612" s="1586"/>
      <c r="V612" s="1601">
        <f>(Q612/Q608)*V608</f>
        <v>750</v>
      </c>
      <c r="W612" s="1602" t="str">
        <f t="shared" ref="W612:W631" si="25">R612</f>
        <v>g</v>
      </c>
      <c r="X612" s="1575"/>
      <c r="Y612" s="1575"/>
      <c r="Z612" s="1575"/>
      <c r="AA612" s="1575"/>
      <c r="AB612" s="1575"/>
      <c r="AC612" s="1585"/>
      <c r="AE612" s="4422"/>
      <c r="AF612" s="4423"/>
      <c r="AG612" s="4423"/>
      <c r="AH612" s="4423"/>
      <c r="AI612" s="4423"/>
    </row>
    <row r="613" spans="1:35" ht="15.75">
      <c r="A613" s="4335"/>
      <c r="B613" s="1595">
        <v>80</v>
      </c>
      <c r="C613" s="1596" t="s">
        <v>686</v>
      </c>
      <c r="D613" s="1815" t="s">
        <v>672</v>
      </c>
      <c r="E613" s="1810"/>
      <c r="F613" s="1810"/>
      <c r="G613" s="1816">
        <f>(B613/B608)*G608</f>
        <v>400</v>
      </c>
      <c r="H613" s="1817" t="str">
        <f t="shared" si="24"/>
        <v>g</v>
      </c>
      <c r="I613" s="1572"/>
      <c r="J613" s="1572"/>
      <c r="K613" s="1572"/>
      <c r="L613" s="1572"/>
      <c r="M613" s="1572"/>
      <c r="N613" s="1583"/>
      <c r="P613" s="4335"/>
      <c r="Q613" s="1595">
        <v>80</v>
      </c>
      <c r="R613" s="1596" t="s">
        <v>686</v>
      </c>
      <c r="S613" s="1818" t="s">
        <v>672</v>
      </c>
      <c r="T613" s="1586"/>
      <c r="U613" s="1586"/>
      <c r="V613" s="1601">
        <f>(Q613/Q608)*V608</f>
        <v>400</v>
      </c>
      <c r="W613" s="1602" t="str">
        <f t="shared" si="25"/>
        <v>g</v>
      </c>
      <c r="X613" s="1575"/>
      <c r="Y613" s="1575"/>
      <c r="Z613" s="1575"/>
      <c r="AA613" s="1575"/>
      <c r="AB613" s="1575"/>
      <c r="AC613" s="1585"/>
      <c r="AE613" s="4422"/>
      <c r="AF613" s="4423"/>
      <c r="AG613" s="4423"/>
      <c r="AH613" s="4423"/>
      <c r="AI613" s="4423"/>
    </row>
    <row r="614" spans="1:35" ht="15.75">
      <c r="A614" s="4335"/>
      <c r="B614" s="1595">
        <v>1</v>
      </c>
      <c r="C614" s="1596" t="s">
        <v>263</v>
      </c>
      <c r="D614" s="1815" t="s">
        <v>672</v>
      </c>
      <c r="E614" s="1810"/>
      <c r="F614" s="1810"/>
      <c r="G614" s="1819">
        <f>(B614/B608)*G608</f>
        <v>5</v>
      </c>
      <c r="H614" s="1817" t="str">
        <f t="shared" si="24"/>
        <v>blanc</v>
      </c>
      <c r="I614" s="1572"/>
      <c r="J614" s="1572"/>
      <c r="K614" s="1572"/>
      <c r="L614" s="1572"/>
      <c r="M614" s="1572"/>
      <c r="N614" s="1583"/>
      <c r="P614" s="4335"/>
      <c r="Q614" s="1595">
        <v>1</v>
      </c>
      <c r="R614" s="1596" t="s">
        <v>263</v>
      </c>
      <c r="S614" s="1818" t="s">
        <v>672</v>
      </c>
      <c r="T614" s="1586"/>
      <c r="U614" s="1586"/>
      <c r="V614" s="1601">
        <f>(Q614/Q608)*V608</f>
        <v>5</v>
      </c>
      <c r="W614" s="1602" t="str">
        <f t="shared" si="25"/>
        <v>blanc</v>
      </c>
      <c r="X614" s="1575"/>
      <c r="Y614" s="1575"/>
      <c r="Z614" s="1575"/>
      <c r="AA614" s="1575"/>
      <c r="AB614" s="1575"/>
      <c r="AC614" s="1585"/>
      <c r="AE614" s="4422"/>
      <c r="AF614" s="4423"/>
      <c r="AG614" s="4423"/>
      <c r="AH614" s="4423"/>
      <c r="AI614" s="4423"/>
    </row>
    <row r="615" spans="1:35" ht="18.75">
      <c r="A615" s="4335"/>
      <c r="B615" s="1595">
        <v>2</v>
      </c>
      <c r="C615" s="1596" t="s">
        <v>270</v>
      </c>
      <c r="D615" s="1815" t="s">
        <v>672</v>
      </c>
      <c r="E615" s="1810"/>
      <c r="F615" s="1810"/>
      <c r="G615" s="1820">
        <f>(B615/B608)*G608</f>
        <v>10</v>
      </c>
      <c r="H615" s="1817" t="str">
        <f t="shared" si="24"/>
        <v>pincées</v>
      </c>
      <c r="I615" s="1572"/>
      <c r="J615" s="1572"/>
      <c r="K615" s="1572"/>
      <c r="L615" s="1572"/>
      <c r="M615" s="1572"/>
      <c r="N615" s="1583"/>
      <c r="P615" s="4335"/>
      <c r="Q615" s="1595">
        <v>2</v>
      </c>
      <c r="R615" s="1596" t="s">
        <v>270</v>
      </c>
      <c r="S615" s="1818" t="s">
        <v>672</v>
      </c>
      <c r="T615" s="1586"/>
      <c r="U615" s="1586"/>
      <c r="V615" s="1601">
        <f>(Q615/Q608)*V608</f>
        <v>10</v>
      </c>
      <c r="W615" s="1602" t="str">
        <f t="shared" si="25"/>
        <v>pincées</v>
      </c>
      <c r="X615" s="1575"/>
      <c r="Y615" s="1575"/>
      <c r="Z615" s="1575"/>
      <c r="AA615" s="1575"/>
      <c r="AB615" s="1575"/>
      <c r="AC615" s="1585"/>
      <c r="AE615" s="1605" t="s">
        <v>1254</v>
      </c>
    </row>
    <row r="616" spans="1:35" ht="15.75">
      <c r="A616" s="4335"/>
      <c r="B616" s="1595"/>
      <c r="C616" s="1596"/>
      <c r="D616" s="1815"/>
      <c r="E616" s="1810"/>
      <c r="F616" s="1810"/>
      <c r="G616" s="1820">
        <f>(B616/B608)*G608</f>
        <v>0</v>
      </c>
      <c r="H616" s="1817">
        <f t="shared" si="24"/>
        <v>0</v>
      </c>
      <c r="I616" s="1572"/>
      <c r="J616" s="1572"/>
      <c r="K616" s="1572"/>
      <c r="L616" s="1572"/>
      <c r="M616" s="1572"/>
      <c r="N616" s="1583"/>
      <c r="P616" s="4335"/>
      <c r="Q616" s="1595"/>
      <c r="R616" s="1596"/>
      <c r="S616" s="1818"/>
      <c r="T616" s="1586"/>
      <c r="U616" s="1586"/>
      <c r="V616" s="1607">
        <f>(Q616/Q608)*V608</f>
        <v>0</v>
      </c>
      <c r="W616" s="1602">
        <f t="shared" si="25"/>
        <v>0</v>
      </c>
      <c r="X616" s="1575"/>
      <c r="Y616" s="1575"/>
      <c r="Z616" s="1575"/>
      <c r="AA616" s="1575"/>
      <c r="AB616" s="1575"/>
      <c r="AC616" s="1585"/>
      <c r="AE616" s="1606" t="s">
        <v>1254</v>
      </c>
    </row>
    <row r="617" spans="1:35" ht="15.75">
      <c r="A617" s="4335"/>
      <c r="B617" s="1595"/>
      <c r="C617" s="1596"/>
      <c r="D617" s="1815"/>
      <c r="E617" s="1810"/>
      <c r="F617" s="1810"/>
      <c r="G617" s="1820">
        <f>(B617/B608)*G608</f>
        <v>0</v>
      </c>
      <c r="H617" s="1817">
        <f t="shared" si="24"/>
        <v>0</v>
      </c>
      <c r="I617" s="1572"/>
      <c r="J617" s="1572"/>
      <c r="K617" s="1572"/>
      <c r="L617" s="1572"/>
      <c r="M617" s="1572"/>
      <c r="N617" s="1583"/>
      <c r="P617" s="4335"/>
      <c r="Q617" s="1595"/>
      <c r="R617" s="1596"/>
      <c r="S617" s="1818"/>
      <c r="T617" s="1586"/>
      <c r="U617" s="1586"/>
      <c r="V617" s="1607">
        <f>(Q617/Q608)*V608</f>
        <v>0</v>
      </c>
      <c r="W617" s="1602">
        <f t="shared" si="25"/>
        <v>0</v>
      </c>
      <c r="X617" s="1575"/>
      <c r="Y617" s="1575"/>
      <c r="Z617" s="1575"/>
      <c r="AA617" s="1575"/>
      <c r="AB617" s="1575"/>
      <c r="AC617" s="1585"/>
      <c r="AE617" s="1606" t="s">
        <v>1254</v>
      </c>
    </row>
    <row r="618" spans="1:35" ht="15.75">
      <c r="A618" s="4335"/>
      <c r="B618" s="1595"/>
      <c r="C618" s="1596"/>
      <c r="D618" s="1815"/>
      <c r="E618" s="1810"/>
      <c r="F618" s="1810"/>
      <c r="G618" s="1820">
        <f>(B618/B608)*G608</f>
        <v>0</v>
      </c>
      <c r="H618" s="1817">
        <f t="shared" si="24"/>
        <v>0</v>
      </c>
      <c r="I618" s="1572"/>
      <c r="J618" s="1572"/>
      <c r="K618" s="1572"/>
      <c r="L618" s="1572"/>
      <c r="M618" s="1572"/>
      <c r="N618" s="1583"/>
      <c r="P618" s="4335"/>
      <c r="Q618" s="1595"/>
      <c r="R618" s="1596"/>
      <c r="S618" s="1818"/>
      <c r="T618" s="1586"/>
      <c r="U618" s="1586"/>
      <c r="V618" s="1607">
        <f>(Q618/Q608)*V608</f>
        <v>0</v>
      </c>
      <c r="W618" s="1602">
        <f t="shared" si="25"/>
        <v>0</v>
      </c>
      <c r="X618" s="1575"/>
      <c r="Y618" s="1575"/>
      <c r="Z618" s="1575"/>
      <c r="AA618" s="1575"/>
      <c r="AB618" s="1575"/>
      <c r="AC618" s="1585"/>
      <c r="AE618" s="1606" t="s">
        <v>1254</v>
      </c>
    </row>
    <row r="619" spans="1:35" ht="15.75">
      <c r="A619" s="4335"/>
      <c r="B619" s="1595"/>
      <c r="C619" s="1596"/>
      <c r="D619" s="1815"/>
      <c r="E619" s="1810"/>
      <c r="F619" s="1810"/>
      <c r="G619" s="1820">
        <f>(B619/B608)*G608</f>
        <v>0</v>
      </c>
      <c r="H619" s="1817">
        <f t="shared" si="24"/>
        <v>0</v>
      </c>
      <c r="I619" s="1572"/>
      <c r="J619" s="1572"/>
      <c r="K619" s="1572"/>
      <c r="L619" s="1572"/>
      <c r="M619" s="1572"/>
      <c r="N619" s="1583"/>
      <c r="P619" s="4335"/>
      <c r="Q619" s="1595"/>
      <c r="R619" s="1596"/>
      <c r="S619" s="1818"/>
      <c r="T619" s="1586"/>
      <c r="U619" s="1586"/>
      <c r="V619" s="1607">
        <f>(Q619/Q608)*V608</f>
        <v>0</v>
      </c>
      <c r="W619" s="1602">
        <f t="shared" si="25"/>
        <v>0</v>
      </c>
      <c r="X619" s="1575"/>
      <c r="Y619" s="1575"/>
      <c r="Z619" s="1575"/>
      <c r="AA619" s="1575"/>
      <c r="AB619" s="1575"/>
      <c r="AC619" s="1585"/>
      <c r="AE619" s="1606" t="s">
        <v>1254</v>
      </c>
    </row>
    <row r="620" spans="1:35" ht="15.75">
      <c r="A620" s="4335"/>
      <c r="B620" s="1595"/>
      <c r="C620" s="1596"/>
      <c r="D620" s="1815"/>
      <c r="E620" s="1810"/>
      <c r="F620" s="1810"/>
      <c r="G620" s="1820">
        <f>(B620/B608)*G608</f>
        <v>0</v>
      </c>
      <c r="H620" s="1817">
        <f t="shared" si="24"/>
        <v>0</v>
      </c>
      <c r="I620" s="1572"/>
      <c r="J620" s="1572"/>
      <c r="K620" s="1572"/>
      <c r="L620" s="1572"/>
      <c r="M620" s="1572"/>
      <c r="N620" s="1583"/>
      <c r="P620" s="4335"/>
      <c r="Q620" s="1595"/>
      <c r="R620" s="1596"/>
      <c r="S620" s="1818"/>
      <c r="T620" s="1586"/>
      <c r="U620" s="1586"/>
      <c r="V620" s="1607">
        <f>(Q620/Q608)*V608</f>
        <v>0</v>
      </c>
      <c r="W620" s="1602">
        <f t="shared" si="25"/>
        <v>0</v>
      </c>
      <c r="X620" s="1575"/>
      <c r="Y620" s="1575"/>
      <c r="Z620" s="1575"/>
      <c r="AA620" s="1575"/>
      <c r="AB620" s="1575"/>
      <c r="AC620" s="1585"/>
      <c r="AE620" s="1606" t="s">
        <v>1254</v>
      </c>
    </row>
    <row r="621" spans="1:35" ht="15.75">
      <c r="A621" s="4335"/>
      <c r="B621" s="1595"/>
      <c r="C621" s="1596"/>
      <c r="D621" s="1815"/>
      <c r="E621" s="1810"/>
      <c r="F621" s="1810"/>
      <c r="G621" s="1820">
        <f>(B621/B608)*G608</f>
        <v>0</v>
      </c>
      <c r="H621" s="1817">
        <f t="shared" si="24"/>
        <v>0</v>
      </c>
      <c r="I621" s="1572"/>
      <c r="J621" s="1572"/>
      <c r="K621" s="1572"/>
      <c r="L621" s="1572"/>
      <c r="M621" s="1572"/>
      <c r="N621" s="1583"/>
      <c r="P621" s="4335"/>
      <c r="Q621" s="1595"/>
      <c r="R621" s="1596"/>
      <c r="S621" s="1818"/>
      <c r="T621" s="1586"/>
      <c r="U621" s="1586"/>
      <c r="V621" s="1607">
        <f>(Q621/Q608)*V608</f>
        <v>0</v>
      </c>
      <c r="W621" s="1602">
        <f t="shared" si="25"/>
        <v>0</v>
      </c>
      <c r="X621" s="1575"/>
      <c r="Y621" s="1575"/>
      <c r="Z621" s="1575"/>
      <c r="AA621" s="1575"/>
      <c r="AB621" s="1575"/>
      <c r="AC621" s="1585"/>
      <c r="AE621" s="1606" t="s">
        <v>1254</v>
      </c>
    </row>
    <row r="622" spans="1:35" ht="15.75">
      <c r="A622" s="4335"/>
      <c r="B622" s="1595"/>
      <c r="C622" s="1596"/>
      <c r="D622" s="1815"/>
      <c r="E622" s="1810"/>
      <c r="F622" s="1810"/>
      <c r="G622" s="1820">
        <f>(B622/B608)*G608</f>
        <v>0</v>
      </c>
      <c r="H622" s="1817">
        <f t="shared" si="24"/>
        <v>0</v>
      </c>
      <c r="I622" s="1572"/>
      <c r="J622" s="1572"/>
      <c r="K622" s="1572"/>
      <c r="L622" s="1572"/>
      <c r="M622" s="1572"/>
      <c r="N622" s="1583"/>
      <c r="P622" s="4335"/>
      <c r="Q622" s="1595"/>
      <c r="R622" s="1596"/>
      <c r="S622" s="1818"/>
      <c r="T622" s="1586"/>
      <c r="U622" s="1586"/>
      <c r="V622" s="1607">
        <f>(Q622/Q608)*V608</f>
        <v>0</v>
      </c>
      <c r="W622" s="1602">
        <f t="shared" si="25"/>
        <v>0</v>
      </c>
      <c r="X622" s="1575"/>
      <c r="Y622" s="1575"/>
      <c r="Z622" s="1575"/>
      <c r="AA622" s="1575"/>
      <c r="AB622" s="1575"/>
      <c r="AC622" s="1585"/>
      <c r="AE622" s="1606" t="s">
        <v>1254</v>
      </c>
    </row>
    <row r="623" spans="1:35" ht="15.75">
      <c r="A623" s="4335"/>
      <c r="B623" s="1595"/>
      <c r="C623" s="1596"/>
      <c r="D623" s="1815"/>
      <c r="E623" s="1810"/>
      <c r="F623" s="1810"/>
      <c r="G623" s="1820">
        <f>(B623/B608)*G608</f>
        <v>0</v>
      </c>
      <c r="H623" s="1817">
        <f t="shared" si="24"/>
        <v>0</v>
      </c>
      <c r="I623" s="1572"/>
      <c r="J623" s="1572"/>
      <c r="K623" s="1572"/>
      <c r="L623" s="1572"/>
      <c r="M623" s="1572"/>
      <c r="N623" s="1583"/>
      <c r="P623" s="4335"/>
      <c r="Q623" s="1595"/>
      <c r="R623" s="1596"/>
      <c r="S623" s="1818"/>
      <c r="T623" s="1586"/>
      <c r="U623" s="1586"/>
      <c r="V623" s="1607">
        <f>(Q623/Q608)*V608</f>
        <v>0</v>
      </c>
      <c r="W623" s="1602">
        <f t="shared" si="25"/>
        <v>0</v>
      </c>
      <c r="X623" s="1575"/>
      <c r="Y623" s="1575"/>
      <c r="Z623" s="1575"/>
      <c r="AA623" s="1575"/>
      <c r="AB623" s="1575"/>
      <c r="AC623" s="1585"/>
      <c r="AE623" s="1606" t="s">
        <v>1254</v>
      </c>
    </row>
    <row r="624" spans="1:35" ht="15.75">
      <c r="A624" s="4335"/>
      <c r="B624" s="1595"/>
      <c r="C624" s="1596"/>
      <c r="D624" s="1815"/>
      <c r="E624" s="1810"/>
      <c r="F624" s="1810"/>
      <c r="G624" s="1820">
        <f>(B624/B608)*G608</f>
        <v>0</v>
      </c>
      <c r="H624" s="1817">
        <f t="shared" si="24"/>
        <v>0</v>
      </c>
      <c r="I624" s="1572"/>
      <c r="J624" s="1572"/>
      <c r="K624" s="1572"/>
      <c r="L624" s="1572"/>
      <c r="M624" s="1572"/>
      <c r="N624" s="1583"/>
      <c r="P624" s="4335"/>
      <c r="Q624" s="1595"/>
      <c r="R624" s="1596"/>
      <c r="S624" s="1818"/>
      <c r="T624" s="1586"/>
      <c r="U624" s="1586"/>
      <c r="V624" s="1607">
        <f>(Q624/Q608)*V608</f>
        <v>0</v>
      </c>
      <c r="W624" s="1602">
        <f t="shared" si="25"/>
        <v>0</v>
      </c>
      <c r="X624" s="1575"/>
      <c r="Y624" s="1575"/>
      <c r="Z624" s="1575"/>
      <c r="AA624" s="1575"/>
      <c r="AB624" s="1575"/>
      <c r="AC624" s="1585"/>
      <c r="AE624" s="1606" t="s">
        <v>1254</v>
      </c>
    </row>
    <row r="625" spans="1:35" ht="15.75">
      <c r="A625" s="4335"/>
      <c r="B625" s="1595"/>
      <c r="C625" s="1596"/>
      <c r="D625" s="1815"/>
      <c r="E625" s="1810"/>
      <c r="F625" s="1810"/>
      <c r="G625" s="1820">
        <f>(B625/B608)*G608</f>
        <v>0</v>
      </c>
      <c r="H625" s="1817">
        <f t="shared" si="24"/>
        <v>0</v>
      </c>
      <c r="I625" s="1572"/>
      <c r="J625" s="1572"/>
      <c r="K625" s="1572"/>
      <c r="L625" s="1572"/>
      <c r="M625" s="1572"/>
      <c r="N625" s="1583"/>
      <c r="P625" s="4335"/>
      <c r="Q625" s="1595"/>
      <c r="R625" s="1596"/>
      <c r="S625" s="1818"/>
      <c r="T625" s="1586"/>
      <c r="U625" s="1586"/>
      <c r="V625" s="1607">
        <f>(Q625/Q608)*V608</f>
        <v>0</v>
      </c>
      <c r="W625" s="1602">
        <f t="shared" si="25"/>
        <v>0</v>
      </c>
      <c r="X625" s="1575"/>
      <c r="Y625" s="1575"/>
      <c r="Z625" s="1575"/>
      <c r="AA625" s="1575"/>
      <c r="AB625" s="1575"/>
      <c r="AC625" s="1585"/>
      <c r="AE625" s="1606" t="s">
        <v>1254</v>
      </c>
    </row>
    <row r="626" spans="1:35" ht="15.75">
      <c r="A626" s="4335"/>
      <c r="B626" s="1595"/>
      <c r="C626" s="1596"/>
      <c r="D626" s="1815"/>
      <c r="E626" s="1810"/>
      <c r="F626" s="1810"/>
      <c r="G626" s="1820">
        <f>(B626/B608)*G608</f>
        <v>0</v>
      </c>
      <c r="H626" s="1817">
        <f t="shared" si="24"/>
        <v>0</v>
      </c>
      <c r="I626" s="1572"/>
      <c r="J626" s="1572"/>
      <c r="K626" s="1572"/>
      <c r="L626" s="1572"/>
      <c r="M626" s="1572"/>
      <c r="N626" s="1583"/>
      <c r="P626" s="4335"/>
      <c r="Q626" s="1595"/>
      <c r="R626" s="1596"/>
      <c r="S626" s="1818"/>
      <c r="T626" s="1586"/>
      <c r="U626" s="1586"/>
      <c r="V626" s="1607">
        <f>(Q626/Q608)*V608</f>
        <v>0</v>
      </c>
      <c r="W626" s="1602">
        <f t="shared" si="25"/>
        <v>0</v>
      </c>
      <c r="X626" s="1575"/>
      <c r="Y626" s="1575"/>
      <c r="Z626" s="1575"/>
      <c r="AA626" s="1575"/>
      <c r="AB626" s="1575"/>
      <c r="AC626" s="1585"/>
      <c r="AE626" s="1606" t="s">
        <v>1254</v>
      </c>
    </row>
    <row r="627" spans="1:35" ht="15.75">
      <c r="A627" s="4335"/>
      <c r="B627" s="1595"/>
      <c r="C627" s="1596"/>
      <c r="D627" s="1815"/>
      <c r="E627" s="1810"/>
      <c r="F627" s="1810"/>
      <c r="G627" s="1820">
        <f>(B627/B608)*G608</f>
        <v>0</v>
      </c>
      <c r="H627" s="1817">
        <f t="shared" si="24"/>
        <v>0</v>
      </c>
      <c r="I627" s="1572"/>
      <c r="J627" s="1572"/>
      <c r="K627" s="1572"/>
      <c r="L627" s="1572"/>
      <c r="M627" s="1572"/>
      <c r="N627" s="1583"/>
      <c r="P627" s="4335"/>
      <c r="Q627" s="1595"/>
      <c r="R627" s="1596"/>
      <c r="S627" s="1818"/>
      <c r="T627" s="1586"/>
      <c r="U627" s="1586"/>
      <c r="V627" s="1607">
        <f>(Q627/Q608)*V608</f>
        <v>0</v>
      </c>
      <c r="W627" s="1602">
        <f t="shared" si="25"/>
        <v>0</v>
      </c>
      <c r="X627" s="1575"/>
      <c r="Y627" s="1575"/>
      <c r="Z627" s="1575"/>
      <c r="AA627" s="1575"/>
      <c r="AB627" s="1575"/>
      <c r="AC627" s="1585"/>
      <c r="AE627" s="1606" t="s">
        <v>1254</v>
      </c>
    </row>
    <row r="628" spans="1:35" ht="15.75">
      <c r="A628" s="4335"/>
      <c r="B628" s="1595"/>
      <c r="C628" s="1596"/>
      <c r="D628" s="1815"/>
      <c r="E628" s="1810"/>
      <c r="F628" s="1810"/>
      <c r="G628" s="1820">
        <f>(B628/B608)*G608</f>
        <v>0</v>
      </c>
      <c r="H628" s="1817">
        <f t="shared" si="24"/>
        <v>0</v>
      </c>
      <c r="I628" s="1572"/>
      <c r="J628" s="1572"/>
      <c r="K628" s="1572"/>
      <c r="L628" s="1572"/>
      <c r="M628" s="1572"/>
      <c r="N628" s="1583"/>
      <c r="P628" s="4335"/>
      <c r="Q628" s="1595"/>
      <c r="R628" s="1596"/>
      <c r="S628" s="1818"/>
      <c r="T628" s="1586"/>
      <c r="U628" s="1586"/>
      <c r="V628" s="1607">
        <f>(Q628/Q608)*V608</f>
        <v>0</v>
      </c>
      <c r="W628" s="1602">
        <f t="shared" si="25"/>
        <v>0</v>
      </c>
      <c r="X628" s="1575"/>
      <c r="Y628" s="1575"/>
      <c r="Z628" s="1575"/>
      <c r="AA628" s="1575"/>
      <c r="AB628" s="1575"/>
      <c r="AC628" s="1585"/>
      <c r="AE628" s="1606" t="s">
        <v>1254</v>
      </c>
    </row>
    <row r="629" spans="1:35" ht="15.75">
      <c r="A629" s="4335"/>
      <c r="B629" s="1595"/>
      <c r="C629" s="1596"/>
      <c r="D629" s="1815"/>
      <c r="E629" s="1810"/>
      <c r="F629" s="1810"/>
      <c r="G629" s="1820">
        <f>(B629/B608)*G608</f>
        <v>0</v>
      </c>
      <c r="H629" s="1817">
        <f t="shared" si="24"/>
        <v>0</v>
      </c>
      <c r="I629" s="1572"/>
      <c r="J629" s="1572"/>
      <c r="K629" s="1572"/>
      <c r="L629" s="1572"/>
      <c r="M629" s="1572"/>
      <c r="N629" s="1583"/>
      <c r="P629" s="4335"/>
      <c r="Q629" s="1595"/>
      <c r="R629" s="1596"/>
      <c r="S629" s="1818"/>
      <c r="T629" s="1586"/>
      <c r="U629" s="1586"/>
      <c r="V629" s="1607">
        <f>(Q629/Q608)*V608</f>
        <v>0</v>
      </c>
      <c r="W629" s="1602">
        <f t="shared" si="25"/>
        <v>0</v>
      </c>
      <c r="X629" s="1575"/>
      <c r="Y629" s="1575"/>
      <c r="Z629" s="1575"/>
      <c r="AA629" s="1575"/>
      <c r="AB629" s="1575"/>
      <c r="AC629" s="1585"/>
      <c r="AE629" s="1606" t="s">
        <v>1254</v>
      </c>
    </row>
    <row r="630" spans="1:35" ht="15.75">
      <c r="A630" s="4335"/>
      <c r="B630" s="1595"/>
      <c r="C630" s="1596"/>
      <c r="D630" s="1815"/>
      <c r="E630" s="1810"/>
      <c r="F630" s="1810"/>
      <c r="G630" s="1820">
        <f>(B630/B608)*G608</f>
        <v>0</v>
      </c>
      <c r="H630" s="1817">
        <f t="shared" si="24"/>
        <v>0</v>
      </c>
      <c r="I630" s="1572"/>
      <c r="J630" s="1572"/>
      <c r="K630" s="1572"/>
      <c r="L630" s="1572"/>
      <c r="M630" s="1572"/>
      <c r="N630" s="1583"/>
      <c r="P630" s="4335"/>
      <c r="Q630" s="1595"/>
      <c r="R630" s="1596"/>
      <c r="S630" s="1818"/>
      <c r="T630" s="1586"/>
      <c r="U630" s="1586"/>
      <c r="V630" s="1607">
        <f>(Q630/Q608)*V608</f>
        <v>0</v>
      </c>
      <c r="W630" s="1602">
        <f t="shared" si="25"/>
        <v>0</v>
      </c>
      <c r="X630" s="1575"/>
      <c r="Y630" s="1575"/>
      <c r="Z630" s="1575"/>
      <c r="AA630" s="1575"/>
      <c r="AB630" s="1575"/>
      <c r="AC630" s="1585"/>
      <c r="AE630" s="1606" t="s">
        <v>1254</v>
      </c>
    </row>
    <row r="631" spans="1:35" ht="15.75">
      <c r="A631" s="4335"/>
      <c r="B631" s="1595"/>
      <c r="C631" s="1596"/>
      <c r="D631" s="1815"/>
      <c r="E631" s="1810"/>
      <c r="F631" s="1810"/>
      <c r="G631" s="1820">
        <f>(B631/B608)*G608</f>
        <v>0</v>
      </c>
      <c r="H631" s="1817">
        <f t="shared" si="24"/>
        <v>0</v>
      </c>
      <c r="I631" s="1572"/>
      <c r="J631" s="1572"/>
      <c r="K631" s="1572"/>
      <c r="L631" s="1572"/>
      <c r="M631" s="1572"/>
      <c r="N631" s="1583"/>
      <c r="P631" s="4335"/>
      <c r="Q631" s="1595"/>
      <c r="R631" s="1596"/>
      <c r="S631" s="1818"/>
      <c r="T631" s="1586"/>
      <c r="U631" s="1586"/>
      <c r="V631" s="1607">
        <f>(Q631/Q608)*V608</f>
        <v>0</v>
      </c>
      <c r="W631" s="1602">
        <f t="shared" si="25"/>
        <v>0</v>
      </c>
      <c r="X631" s="1575"/>
      <c r="Y631" s="1575"/>
      <c r="Z631" s="1575"/>
      <c r="AA631" s="1575"/>
      <c r="AB631" s="1575"/>
      <c r="AC631" s="1585"/>
      <c r="AE631" s="1606" t="s">
        <v>1254</v>
      </c>
    </row>
    <row r="632" spans="1:35" ht="15.75">
      <c r="A632" s="4335"/>
      <c r="B632" s="4331" t="s">
        <v>1565</v>
      </c>
      <c r="C632" s="4331"/>
      <c r="D632" s="4331"/>
      <c r="E632" s="4331"/>
      <c r="F632" s="4331"/>
      <c r="G632" s="4331"/>
      <c r="H632" s="4331"/>
      <c r="I632" s="4331"/>
      <c r="J632" s="4331"/>
      <c r="K632" s="4331"/>
      <c r="L632" s="4331"/>
      <c r="M632" s="4331"/>
      <c r="N632" s="4332"/>
      <c r="P632" s="4335"/>
      <c r="Q632" s="4331" t="s">
        <v>1565</v>
      </c>
      <c r="R632" s="4331"/>
      <c r="S632" s="4331"/>
      <c r="T632" s="4331"/>
      <c r="U632" s="4331"/>
      <c r="V632" s="4331"/>
      <c r="W632" s="4331"/>
      <c r="X632" s="4331"/>
      <c r="Y632" s="4331"/>
      <c r="Z632" s="4331"/>
      <c r="AA632" s="4331"/>
      <c r="AB632" s="4331"/>
      <c r="AC632" s="4332"/>
      <c r="AE632" s="4424" t="s">
        <v>245</v>
      </c>
      <c r="AF632" s="4425" t="s">
        <v>744</v>
      </c>
      <c r="AG632" s="4425"/>
      <c r="AH632" s="4425"/>
      <c r="AI632" s="4425"/>
    </row>
    <row r="633" spans="1:35" ht="18.75">
      <c r="A633" s="4335"/>
      <c r="B633" s="1821" t="s">
        <v>15</v>
      </c>
      <c r="C633" s="1609" t="s">
        <v>272</v>
      </c>
      <c r="D633" s="4102"/>
      <c r="E633" s="4103"/>
      <c r="F633" s="4103"/>
      <c r="G633" s="4103"/>
      <c r="H633" s="4103"/>
      <c r="I633" s="4103"/>
      <c r="J633" s="4103"/>
      <c r="K633" s="4103"/>
      <c r="L633" s="4103"/>
      <c r="M633" s="4103"/>
      <c r="N633" s="4104"/>
      <c r="P633" s="4335"/>
      <c r="Q633" s="1610" t="s">
        <v>15</v>
      </c>
      <c r="R633" s="1609" t="s">
        <v>272</v>
      </c>
      <c r="S633" s="4102"/>
      <c r="T633" s="4103"/>
      <c r="U633" s="4103"/>
      <c r="V633" s="4103"/>
      <c r="W633" s="4103"/>
      <c r="X633" s="4103"/>
      <c r="Y633" s="4103"/>
      <c r="Z633" s="4103"/>
      <c r="AA633" s="4103"/>
      <c r="AB633" s="4103"/>
      <c r="AC633" s="4104"/>
      <c r="AE633" s="4424"/>
      <c r="AF633" s="4425"/>
      <c r="AG633" s="4425"/>
      <c r="AH633" s="4425"/>
      <c r="AI633" s="4425"/>
    </row>
    <row r="634" spans="1:35" ht="15" customHeight="1">
      <c r="A634" s="4335"/>
      <c r="B634" s="4344" t="s">
        <v>503</v>
      </c>
      <c r="C634" s="4344"/>
      <c r="D634" s="4344"/>
      <c r="E634" s="4344"/>
      <c r="F634" s="4344"/>
      <c r="G634" s="4344"/>
      <c r="H634" s="4344"/>
      <c r="I634" s="4344"/>
      <c r="J634" s="4344"/>
      <c r="K634" s="4344"/>
      <c r="L634" s="4344"/>
      <c r="M634" s="4344"/>
      <c r="N634" s="4345"/>
      <c r="P634" s="4335"/>
      <c r="Q634" s="4344" t="s">
        <v>503</v>
      </c>
      <c r="R634" s="4344"/>
      <c r="S634" s="4344"/>
      <c r="T634" s="4344"/>
      <c r="U634" s="4344"/>
      <c r="V634" s="4344"/>
      <c r="W634" s="4344"/>
      <c r="X634" s="4344"/>
      <c r="Y634" s="4344"/>
      <c r="Z634" s="4344"/>
      <c r="AA634" s="4344"/>
      <c r="AB634" s="4344"/>
      <c r="AC634" s="4345"/>
      <c r="AE634" s="4424"/>
      <c r="AF634" s="4425"/>
      <c r="AG634" s="4425"/>
      <c r="AH634" s="4425"/>
      <c r="AI634" s="4425"/>
    </row>
    <row r="635" spans="1:35" ht="15" customHeight="1">
      <c r="A635" s="4335"/>
      <c r="B635" s="4344"/>
      <c r="C635" s="4344"/>
      <c r="D635" s="4344"/>
      <c r="E635" s="4344"/>
      <c r="F635" s="4344"/>
      <c r="G635" s="4344"/>
      <c r="H635" s="4344"/>
      <c r="I635" s="4344"/>
      <c r="J635" s="4344"/>
      <c r="K635" s="4344"/>
      <c r="L635" s="4344"/>
      <c r="M635" s="4344"/>
      <c r="N635" s="4345"/>
      <c r="P635" s="4335"/>
      <c r="Q635" s="4344"/>
      <c r="R635" s="4344"/>
      <c r="S635" s="4344"/>
      <c r="T635" s="4344"/>
      <c r="U635" s="4344"/>
      <c r="V635" s="4344"/>
      <c r="W635" s="4344"/>
      <c r="X635" s="4344"/>
      <c r="Y635" s="4344"/>
      <c r="Z635" s="4344"/>
      <c r="AA635" s="4344"/>
      <c r="AB635" s="4344"/>
      <c r="AC635" s="4345"/>
      <c r="AE635" s="1606" t="s">
        <v>1254</v>
      </c>
    </row>
    <row r="636" spans="1:35" ht="18.75">
      <c r="A636" s="4335"/>
      <c r="B636" s="4125" t="s">
        <v>735</v>
      </c>
      <c r="C636" s="4125"/>
      <c r="D636" s="4125"/>
      <c r="E636" s="4125"/>
      <c r="F636" s="4125"/>
      <c r="G636" s="4125"/>
      <c r="H636" s="4125"/>
      <c r="I636" s="4125"/>
      <c r="J636" s="4125"/>
      <c r="K636" s="4125"/>
      <c r="L636" s="4125"/>
      <c r="M636" s="4125"/>
      <c r="N636" s="4126"/>
      <c r="P636" s="4335"/>
      <c r="Q636" s="4127" t="s">
        <v>735</v>
      </c>
      <c r="R636" s="4127"/>
      <c r="S636" s="4127"/>
      <c r="T636" s="4127"/>
      <c r="U636" s="4127"/>
      <c r="V636" s="4127"/>
      <c r="W636" s="4127"/>
      <c r="X636" s="4127"/>
      <c r="Y636" s="4127"/>
      <c r="Z636" s="4127"/>
      <c r="AA636" s="4127"/>
      <c r="AB636" s="4127"/>
      <c r="AC636" s="4128"/>
      <c r="AE636" s="1606" t="s">
        <v>1254</v>
      </c>
    </row>
    <row r="637" spans="1:35" ht="15.75">
      <c r="A637" s="4335"/>
      <c r="B637" s="77"/>
      <c r="C637" s="77"/>
      <c r="D637" s="1816">
        <v>10</v>
      </c>
      <c r="E637" s="1611"/>
      <c r="F637" s="1820">
        <v>2.5</v>
      </c>
      <c r="G637" s="1612"/>
      <c r="H637" s="1819">
        <v>0.25</v>
      </c>
      <c r="I637" s="1613"/>
      <c r="J637" s="1613"/>
      <c r="K637" s="1613"/>
      <c r="L637" s="1613"/>
      <c r="M637" s="1613"/>
      <c r="N637" s="1614"/>
      <c r="P637" s="4335"/>
      <c r="Q637" s="77"/>
      <c r="R637" s="77"/>
      <c r="S637" s="1601">
        <v>10</v>
      </c>
      <c r="T637" s="1611"/>
      <c r="U637" s="1607">
        <v>2.5</v>
      </c>
      <c r="V637" s="1612"/>
      <c r="W637" s="1615">
        <v>0.25</v>
      </c>
      <c r="X637" s="1613"/>
      <c r="Y637" s="1613"/>
      <c r="Z637" s="1613"/>
      <c r="AA637" s="1613"/>
      <c r="AB637" s="1613"/>
      <c r="AC637" s="1614"/>
      <c r="AE637" s="1606" t="s">
        <v>1254</v>
      </c>
    </row>
    <row r="638" spans="1:35" ht="15.75">
      <c r="A638" s="4335"/>
      <c r="B638" s="77"/>
      <c r="C638" s="77"/>
      <c r="D638" s="1595">
        <v>150</v>
      </c>
      <c r="E638" s="1613"/>
      <c r="F638" s="1616">
        <v>2.5</v>
      </c>
      <c r="G638" s="1613"/>
      <c r="H638" s="1617">
        <v>0.25</v>
      </c>
      <c r="I638" s="1613"/>
      <c r="J638" s="1613"/>
      <c r="K638" s="1613"/>
      <c r="L638" s="1613"/>
      <c r="M638" s="1613"/>
      <c r="N638" s="1614"/>
      <c r="P638" s="4335"/>
      <c r="Q638" s="77"/>
      <c r="R638" s="77"/>
      <c r="S638" s="1595">
        <v>150</v>
      </c>
      <c r="T638" s="1613"/>
      <c r="U638" s="1616">
        <v>2.5</v>
      </c>
      <c r="V638" s="1613"/>
      <c r="W638" s="1617">
        <v>0.25</v>
      </c>
      <c r="X638" s="1613"/>
      <c r="Y638" s="1613"/>
      <c r="Z638" s="1613"/>
      <c r="AA638" s="1613"/>
      <c r="AB638" s="1613"/>
      <c r="AC638" s="1614"/>
      <c r="AE638" s="1606" t="s">
        <v>1254</v>
      </c>
    </row>
    <row r="639" spans="1:35" ht="15" customHeight="1">
      <c r="A639" s="4335"/>
      <c r="B639" s="4341" t="s">
        <v>27</v>
      </c>
      <c r="C639" s="4342" t="s">
        <v>242</v>
      </c>
      <c r="D639" s="4342"/>
      <c r="E639" s="4342"/>
      <c r="F639" s="4342"/>
      <c r="G639" s="4342"/>
      <c r="H639" s="4342"/>
      <c r="I639" s="4343" t="s">
        <v>12</v>
      </c>
      <c r="J639" s="4342" t="s">
        <v>14</v>
      </c>
      <c r="K639" s="4342"/>
      <c r="L639" s="4342"/>
      <c r="M639" s="4342"/>
      <c r="N639" s="4342"/>
      <c r="P639" s="4335"/>
      <c r="Q639" s="4121" t="s">
        <v>27</v>
      </c>
      <c r="R639" s="4116" t="s">
        <v>242</v>
      </c>
      <c r="S639" s="4116"/>
      <c r="T639" s="4116"/>
      <c r="U639" s="4116"/>
      <c r="V639" s="4116"/>
      <c r="W639" s="4116"/>
      <c r="X639" s="4115" t="s">
        <v>12</v>
      </c>
      <c r="Y639" s="4116" t="s">
        <v>14</v>
      </c>
      <c r="Z639" s="4116"/>
      <c r="AA639" s="4116"/>
      <c r="AB639" s="4116"/>
      <c r="AC639" s="4117"/>
      <c r="AE639" s="1606" t="s">
        <v>1254</v>
      </c>
    </row>
    <row r="640" spans="1:35" ht="15" customHeight="1">
      <c r="A640" s="4335"/>
      <c r="B640" s="4341"/>
      <c r="C640" s="4342"/>
      <c r="D640" s="4342"/>
      <c r="E640" s="4342"/>
      <c r="F640" s="4342"/>
      <c r="G640" s="4342"/>
      <c r="H640" s="4342"/>
      <c r="I640" s="4343"/>
      <c r="J640" s="4342"/>
      <c r="K640" s="4342"/>
      <c r="L640" s="4342"/>
      <c r="M640" s="4342"/>
      <c r="N640" s="4342"/>
      <c r="P640" s="4335"/>
      <c r="Q640" s="4121"/>
      <c r="R640" s="4116"/>
      <c r="S640" s="4116"/>
      <c r="T640" s="4116"/>
      <c r="U640" s="4116"/>
      <c r="V640" s="4116"/>
      <c r="W640" s="4116"/>
      <c r="X640" s="4115"/>
      <c r="Y640" s="4116"/>
      <c r="Z640" s="4116"/>
      <c r="AA640" s="4116"/>
      <c r="AB640" s="4116"/>
      <c r="AC640" s="4117"/>
      <c r="AE640" s="1606" t="s">
        <v>1254</v>
      </c>
    </row>
    <row r="641" spans="1:35" ht="15" customHeight="1">
      <c r="A641" s="4335"/>
      <c r="B641" s="4341" t="s">
        <v>30</v>
      </c>
      <c r="C641" s="4342" t="s">
        <v>724</v>
      </c>
      <c r="D641" s="4342"/>
      <c r="E641" s="4342"/>
      <c r="F641" s="4342"/>
      <c r="G641" s="4342"/>
      <c r="H641" s="4342"/>
      <c r="I641" s="4343" t="s">
        <v>13</v>
      </c>
      <c r="J641" s="4342" t="s">
        <v>421</v>
      </c>
      <c r="K641" s="4342"/>
      <c r="L641" s="4342"/>
      <c r="M641" s="4342"/>
      <c r="N641" s="4342"/>
      <c r="P641" s="4335"/>
      <c r="Q641" s="4121" t="s">
        <v>30</v>
      </c>
      <c r="R641" s="4116" t="s">
        <v>724</v>
      </c>
      <c r="S641" s="4116"/>
      <c r="T641" s="4116"/>
      <c r="U641" s="4116"/>
      <c r="V641" s="4116"/>
      <c r="W641" s="4116"/>
      <c r="X641" s="4115" t="s">
        <v>13</v>
      </c>
      <c r="Y641" s="4116" t="s">
        <v>421</v>
      </c>
      <c r="Z641" s="4116"/>
      <c r="AA641" s="4116"/>
      <c r="AB641" s="4116"/>
      <c r="AC641" s="4117"/>
      <c r="AE641" s="1606" t="s">
        <v>1254</v>
      </c>
    </row>
    <row r="642" spans="1:35" ht="15" customHeight="1">
      <c r="A642" s="4335"/>
      <c r="B642" s="4341"/>
      <c r="C642" s="4342"/>
      <c r="D642" s="4342"/>
      <c r="E642" s="4342"/>
      <c r="F642" s="4342"/>
      <c r="G642" s="4342"/>
      <c r="H642" s="4342"/>
      <c r="I642" s="4343"/>
      <c r="J642" s="4342"/>
      <c r="K642" s="4342"/>
      <c r="L642" s="4342"/>
      <c r="M642" s="4342"/>
      <c r="N642" s="4342"/>
      <c r="P642" s="4335"/>
      <c r="Q642" s="4121"/>
      <c r="R642" s="4116"/>
      <c r="S642" s="4116"/>
      <c r="T642" s="4116"/>
      <c r="U642" s="4116"/>
      <c r="V642" s="4116"/>
      <c r="W642" s="4116"/>
      <c r="X642" s="4115"/>
      <c r="Y642" s="4116"/>
      <c r="Z642" s="4116"/>
      <c r="AA642" s="4116"/>
      <c r="AB642" s="4116"/>
      <c r="AC642" s="4117"/>
      <c r="AE642" s="1606" t="s">
        <v>1254</v>
      </c>
    </row>
    <row r="643" spans="1:35" ht="15" customHeight="1">
      <c r="A643" s="4335"/>
      <c r="B643" s="4341" t="s">
        <v>248</v>
      </c>
      <c r="C643" s="4342" t="s">
        <v>249</v>
      </c>
      <c r="D643" s="4342"/>
      <c r="E643" s="4342"/>
      <c r="F643" s="4342"/>
      <c r="G643" s="4342"/>
      <c r="H643" s="4342"/>
      <c r="I643" s="4343" t="s">
        <v>15</v>
      </c>
      <c r="J643" s="4342" t="s">
        <v>250</v>
      </c>
      <c r="K643" s="4342"/>
      <c r="L643" s="4342"/>
      <c r="M643" s="4342"/>
      <c r="N643" s="4342"/>
      <c r="P643" s="4335"/>
      <c r="Q643" s="4121" t="s">
        <v>248</v>
      </c>
      <c r="R643" s="4116" t="s">
        <v>249</v>
      </c>
      <c r="S643" s="4116"/>
      <c r="T643" s="4116"/>
      <c r="U643" s="4116"/>
      <c r="V643" s="4116"/>
      <c r="W643" s="4116"/>
      <c r="X643" s="4115" t="s">
        <v>15</v>
      </c>
      <c r="Y643" s="4116" t="s">
        <v>250</v>
      </c>
      <c r="Z643" s="4116"/>
      <c r="AA643" s="4116"/>
      <c r="AB643" s="4116"/>
      <c r="AC643" s="4117"/>
      <c r="AE643" s="1606" t="s">
        <v>1254</v>
      </c>
    </row>
    <row r="644" spans="1:35" ht="15" customHeight="1">
      <c r="A644" s="4335"/>
      <c r="B644" s="4341"/>
      <c r="C644" s="4342"/>
      <c r="D644" s="4342"/>
      <c r="E644" s="4342"/>
      <c r="F644" s="4342"/>
      <c r="G644" s="4342"/>
      <c r="H644" s="4342"/>
      <c r="I644" s="4343"/>
      <c r="J644" s="4342"/>
      <c r="K644" s="4342"/>
      <c r="L644" s="4342"/>
      <c r="M644" s="4342"/>
      <c r="N644" s="4342"/>
      <c r="P644" s="4335"/>
      <c r="Q644" s="4121"/>
      <c r="R644" s="4116"/>
      <c r="S644" s="4116"/>
      <c r="T644" s="4116"/>
      <c r="U644" s="4116"/>
      <c r="V644" s="4116"/>
      <c r="W644" s="4116"/>
      <c r="X644" s="4115"/>
      <c r="Y644" s="4116"/>
      <c r="Z644" s="4116"/>
      <c r="AA644" s="4116"/>
      <c r="AB644" s="4116"/>
      <c r="AC644" s="4117"/>
      <c r="AE644" s="1606" t="s">
        <v>1254</v>
      </c>
    </row>
    <row r="645" spans="1:35" ht="15.75">
      <c r="A645" s="4335"/>
      <c r="B645" s="1618" t="s">
        <v>253</v>
      </c>
      <c r="C645" s="1619" t="str">
        <f ca="1">CELL("nomfichier")</f>
        <v>E:\0-UPRT\1-UPRT.FR-SITE-WEB\ff-fiches-fabrications\ff-fiches-fabrication-maj-08-2020\[ff-14.B-restauration-10.postits-portions.xlsx]Nota</v>
      </c>
      <c r="D645" s="1619"/>
      <c r="E645" s="1619"/>
      <c r="F645" s="1619"/>
      <c r="G645" s="1619"/>
      <c r="H645" s="1619"/>
      <c r="I645" s="1619"/>
      <c r="J645" s="1619"/>
      <c r="K645" s="1619"/>
      <c r="L645" s="1619"/>
      <c r="M645" s="1619"/>
      <c r="N645" s="1620"/>
      <c r="P645" s="4335"/>
      <c r="Q645" s="1618" t="s">
        <v>253</v>
      </c>
      <c r="R645" s="1619" t="str">
        <f ca="1">CELL("nomfichier")</f>
        <v>E:\0-UPRT\1-UPRT.FR-SITE-WEB\ff-fiches-fabrications\ff-fiches-fabrication-maj-08-2020\[ff-14.B-restauration-10.postits-portions.xlsx]Nota</v>
      </c>
      <c r="S645" s="1619"/>
      <c r="T645" s="1619"/>
      <c r="U645" s="1619"/>
      <c r="V645" s="1619"/>
      <c r="W645" s="1619"/>
      <c r="X645" s="1619"/>
      <c r="Y645" s="1619"/>
      <c r="Z645" s="1619"/>
      <c r="AA645" s="1619"/>
      <c r="AB645" s="1619"/>
      <c r="AC645" s="1620"/>
      <c r="AE645" s="1606" t="s">
        <v>1254</v>
      </c>
    </row>
    <row r="646" spans="1:35" ht="15.75">
      <c r="A646" s="4335"/>
      <c r="B646" s="1621" t="s">
        <v>255</v>
      </c>
      <c r="C646" s="1619" t="s">
        <v>726</v>
      </c>
      <c r="D646" s="1619"/>
      <c r="E646" s="1619"/>
      <c r="F646" s="1619"/>
      <c r="G646" s="1619"/>
      <c r="H646" s="1619"/>
      <c r="I646" s="1619"/>
      <c r="J646" s="1619"/>
      <c r="K646" s="1619"/>
      <c r="L646" s="1619"/>
      <c r="M646" s="1619"/>
      <c r="N646" s="1620"/>
      <c r="P646" s="4335"/>
      <c r="Q646" s="1621" t="s">
        <v>255</v>
      </c>
      <c r="R646" s="1619" t="s">
        <v>726</v>
      </c>
      <c r="S646" s="1619"/>
      <c r="T646" s="1619"/>
      <c r="U646" s="1619"/>
      <c r="V646" s="1619"/>
      <c r="W646" s="1619"/>
      <c r="X646" s="1619"/>
      <c r="Y646" s="1619"/>
      <c r="Z646" s="1619"/>
      <c r="AA646" s="1619"/>
      <c r="AB646" s="1619"/>
      <c r="AC646" s="1620"/>
      <c r="AE646" s="1606" t="s">
        <v>1254</v>
      </c>
    </row>
    <row r="647" spans="1:35" ht="16.5" thickBot="1">
      <c r="A647" s="4335"/>
      <c r="B647" s="4135" t="s">
        <v>258</v>
      </c>
      <c r="C647" s="4135"/>
      <c r="D647" s="4135"/>
      <c r="E647" s="4135"/>
      <c r="F647" s="4135"/>
      <c r="G647" s="4135"/>
      <c r="H647" s="4135"/>
      <c r="I647" s="4135"/>
      <c r="J647" s="4135"/>
      <c r="K647" s="4135"/>
      <c r="L647" s="4135"/>
      <c r="M647" s="4135"/>
      <c r="N647" s="4136"/>
      <c r="P647" s="4335"/>
      <c r="Q647" s="4135" t="s">
        <v>258</v>
      </c>
      <c r="R647" s="4135"/>
      <c r="S647" s="4135"/>
      <c r="T647" s="4135"/>
      <c r="U647" s="4135"/>
      <c r="V647" s="4135"/>
      <c r="W647" s="4135"/>
      <c r="X647" s="4135"/>
      <c r="Y647" s="4135"/>
      <c r="Z647" s="4135"/>
      <c r="AA647" s="4135"/>
      <c r="AB647" s="4135"/>
      <c r="AC647" s="4136"/>
      <c r="AE647" s="1606" t="s">
        <v>1254</v>
      </c>
    </row>
    <row r="648" spans="1:35">
      <c r="A648" s="77"/>
      <c r="B648" s="77"/>
      <c r="C648" s="77"/>
      <c r="D648" s="77"/>
      <c r="E648" s="77"/>
      <c r="F648" s="77"/>
      <c r="G648" s="77"/>
      <c r="H648" s="77"/>
      <c r="I648" s="77"/>
      <c r="J648" s="77"/>
      <c r="K648" s="77"/>
      <c r="L648" s="77"/>
      <c r="M648" s="77"/>
      <c r="N648" s="77"/>
      <c r="P648" s="77"/>
      <c r="Q648" s="77"/>
      <c r="R648" s="77"/>
      <c r="S648" s="77"/>
      <c r="T648" s="77"/>
      <c r="U648" s="77"/>
      <c r="V648" s="77"/>
      <c r="W648" s="77"/>
      <c r="X648" s="77"/>
      <c r="Y648" s="77"/>
      <c r="Z648" s="77"/>
      <c r="AA648" s="77"/>
      <c r="AB648" s="77"/>
      <c r="AC648" s="77"/>
    </row>
    <row r="649" spans="1:35" ht="15.75">
      <c r="B649" s="4224" t="s">
        <v>1592</v>
      </c>
      <c r="C649" s="4224"/>
      <c r="D649" s="4224"/>
      <c r="E649" s="1641"/>
      <c r="F649" s="1641"/>
      <c r="G649" s="1641"/>
      <c r="H649" s="1641"/>
      <c r="I649" s="1641"/>
      <c r="J649" s="1641"/>
      <c r="K649" s="1641"/>
      <c r="L649" s="1641"/>
      <c r="M649" s="1641"/>
      <c r="N649" s="1641"/>
      <c r="Q649" s="4224" t="s">
        <v>1592</v>
      </c>
      <c r="R649" s="4224"/>
      <c r="S649" s="4224"/>
      <c r="T649" s="1641"/>
      <c r="U649" s="1641"/>
      <c r="V649" s="1641"/>
      <c r="W649" s="1641"/>
      <c r="X649" s="1641"/>
      <c r="Y649" s="1641"/>
      <c r="Z649" s="1641"/>
      <c r="AA649" s="1641"/>
      <c r="AB649" s="1641"/>
      <c r="AC649" s="1641"/>
    </row>
    <row r="650" spans="1:35" ht="15.75" thickBot="1">
      <c r="A650" s="77"/>
      <c r="B650" s="77"/>
      <c r="C650" s="77"/>
      <c r="D650" s="77"/>
      <c r="E650" s="77"/>
      <c r="F650" s="77"/>
      <c r="G650" s="77"/>
      <c r="H650" s="77"/>
      <c r="I650" s="77"/>
      <c r="J650" s="77"/>
      <c r="K650" s="77"/>
      <c r="L650" s="77"/>
      <c r="M650" s="77"/>
      <c r="N650" s="77"/>
      <c r="P650" s="77"/>
      <c r="Q650" s="77"/>
      <c r="R650" s="77"/>
      <c r="S650" s="77"/>
      <c r="T650" s="77"/>
      <c r="U650" s="77"/>
      <c r="V650" s="77"/>
      <c r="W650" s="77"/>
      <c r="X650" s="77"/>
      <c r="Y650" s="77"/>
      <c r="Z650" s="77"/>
      <c r="AA650" s="77"/>
      <c r="AB650" s="77"/>
      <c r="AC650" s="77"/>
    </row>
    <row r="651" spans="1:35" ht="15" customHeight="1">
      <c r="A651" s="1566" t="s">
        <v>243</v>
      </c>
      <c r="B651" s="4237" t="s">
        <v>340</v>
      </c>
      <c r="C651" s="4237"/>
      <c r="D651" s="4237"/>
      <c r="E651" s="4237"/>
      <c r="F651" s="4237"/>
      <c r="G651" s="4237"/>
      <c r="H651" s="4238" t="s">
        <v>1774</v>
      </c>
      <c r="I651" s="4088" t="str">
        <f>B651</f>
        <v>NOM DE LA RECETTE</v>
      </c>
      <c r="J651" s="4088"/>
      <c r="K651" s="4088"/>
      <c r="L651" s="4088"/>
      <c r="M651" s="4088"/>
      <c r="N651" s="4089"/>
      <c r="P651" s="1566" t="s">
        <v>243</v>
      </c>
      <c r="Q651" s="4237" t="s">
        <v>340</v>
      </c>
      <c r="R651" s="4237"/>
      <c r="S651" s="4237"/>
      <c r="T651" s="4237"/>
      <c r="U651" s="4237"/>
      <c r="V651" s="4237"/>
      <c r="W651" s="4238" t="s">
        <v>1774</v>
      </c>
      <c r="X651" s="4088" t="str">
        <f>Q651</f>
        <v>NOM DE LA RECETTE</v>
      </c>
      <c r="Y651" s="4088"/>
      <c r="Z651" s="4088"/>
      <c r="AA651" s="4088"/>
      <c r="AB651" s="4088"/>
      <c r="AC651" s="4089"/>
      <c r="AE651" s="4422" t="s">
        <v>245</v>
      </c>
      <c r="AF651" s="4423" t="s">
        <v>744</v>
      </c>
      <c r="AG651" s="4423"/>
      <c r="AH651" s="4423"/>
      <c r="AI651" s="4423"/>
    </row>
    <row r="652" spans="1:35" ht="15" customHeight="1">
      <c r="A652" s="4233"/>
      <c r="B652" s="4237"/>
      <c r="C652" s="4237"/>
      <c r="D652" s="4237"/>
      <c r="E652" s="4237"/>
      <c r="F652" s="4237"/>
      <c r="G652" s="4237"/>
      <c r="H652" s="4238"/>
      <c r="I652" s="4090"/>
      <c r="J652" s="4090"/>
      <c r="K652" s="4090"/>
      <c r="L652" s="4090"/>
      <c r="M652" s="4090"/>
      <c r="N652" s="4091"/>
      <c r="P652" s="4233"/>
      <c r="Q652" s="4237"/>
      <c r="R652" s="4237"/>
      <c r="S652" s="4237"/>
      <c r="T652" s="4237"/>
      <c r="U652" s="4237"/>
      <c r="V652" s="4237"/>
      <c r="W652" s="4238"/>
      <c r="X652" s="4090"/>
      <c r="Y652" s="4090"/>
      <c r="Z652" s="4090"/>
      <c r="AA652" s="4090"/>
      <c r="AB652" s="4090"/>
      <c r="AC652" s="4091"/>
      <c r="AE652" s="4422"/>
      <c r="AF652" s="4423"/>
      <c r="AG652" s="4423"/>
      <c r="AH652" s="4423"/>
      <c r="AI652" s="4423"/>
    </row>
    <row r="653" spans="1:35" ht="26.25">
      <c r="A653" s="4233"/>
      <c r="B653" s="4234" t="s">
        <v>1571</v>
      </c>
      <c r="C653" s="4234"/>
      <c r="D653" s="4234"/>
      <c r="E653" s="4234"/>
      <c r="F653" s="4234"/>
      <c r="G653" s="4234"/>
      <c r="H653" s="1708"/>
      <c r="I653" s="1567" t="s">
        <v>247</v>
      </c>
      <c r="J653" s="1568"/>
      <c r="K653" s="1568"/>
      <c r="L653" s="1568"/>
      <c r="M653" s="1568"/>
      <c r="N653" s="1569"/>
      <c r="P653" s="4233"/>
      <c r="Q653" s="4133" t="s">
        <v>1571</v>
      </c>
      <c r="R653" s="4133"/>
      <c r="S653" s="4133"/>
      <c r="T653" s="4133"/>
      <c r="U653" s="4133"/>
      <c r="V653" s="4133"/>
      <c r="W653" s="4133"/>
      <c r="X653" s="527" t="s">
        <v>247</v>
      </c>
      <c r="Y653" s="1570"/>
      <c r="Z653" s="1570"/>
      <c r="AA653" s="1570"/>
      <c r="AB653" s="1570"/>
      <c r="AC653" s="1571"/>
      <c r="AE653" s="4422"/>
      <c r="AF653" s="4423"/>
      <c r="AG653" s="4423"/>
      <c r="AH653" s="4423"/>
      <c r="AI653" s="4423"/>
    </row>
    <row r="654" spans="1:35" ht="26.25">
      <c r="A654" s="4233"/>
      <c r="B654" s="4234"/>
      <c r="C654" s="4234"/>
      <c r="D654" s="4234"/>
      <c r="E654" s="4234"/>
      <c r="F654" s="4234"/>
      <c r="G654" s="4234"/>
      <c r="H654" s="1708"/>
      <c r="I654" s="1572" t="s">
        <v>1563</v>
      </c>
      <c r="J654" s="1573"/>
      <c r="K654" s="1573"/>
      <c r="L654" s="1573"/>
      <c r="M654" s="1573"/>
      <c r="N654" s="1574"/>
      <c r="P654" s="4233"/>
      <c r="Q654" s="4133"/>
      <c r="R654" s="4133"/>
      <c r="S654" s="4133"/>
      <c r="T654" s="4133"/>
      <c r="U654" s="4133"/>
      <c r="V654" s="4133"/>
      <c r="W654" s="4133"/>
      <c r="X654" s="1575" t="s">
        <v>1563</v>
      </c>
      <c r="Y654" s="1576"/>
      <c r="Z654" s="1576"/>
      <c r="AA654" s="1576"/>
      <c r="AB654" s="1576"/>
      <c r="AC654" s="1577"/>
      <c r="AE654" s="4422"/>
      <c r="AF654" s="4423"/>
      <c r="AG654" s="4423"/>
      <c r="AH654" s="4423"/>
      <c r="AI654" s="4423"/>
    </row>
    <row r="655" spans="1:35" ht="18.75" customHeight="1">
      <c r="A655" s="4233"/>
      <c r="B655" s="1709" t="s">
        <v>12</v>
      </c>
      <c r="C655" s="1710"/>
      <c r="D655" s="1710"/>
      <c r="E655" s="1710"/>
      <c r="F655" s="1710"/>
      <c r="G655" s="4235" t="s">
        <v>13</v>
      </c>
      <c r="H655" s="4235"/>
      <c r="I655" s="1572"/>
      <c r="J655" s="1573"/>
      <c r="K655" s="1573"/>
      <c r="L655" s="1573"/>
      <c r="M655" s="1573"/>
      <c r="N655" s="1574"/>
      <c r="P655" s="4233"/>
      <c r="Q655" s="1580" t="s">
        <v>12</v>
      </c>
      <c r="R655" s="1581"/>
      <c r="S655" s="1581"/>
      <c r="T655" s="1581"/>
      <c r="U655" s="1581"/>
      <c r="V655" s="4111" t="s">
        <v>13</v>
      </c>
      <c r="W655" s="4111"/>
      <c r="X655" s="1575"/>
      <c r="Y655" s="1576"/>
      <c r="Z655" s="1576"/>
      <c r="AA655" s="1576"/>
      <c r="AB655" s="1576"/>
      <c r="AC655" s="1577"/>
      <c r="AE655" s="4422"/>
      <c r="AF655" s="4423"/>
      <c r="AG655" s="4423"/>
      <c r="AH655" s="4423"/>
      <c r="AI655" s="4423"/>
    </row>
    <row r="656" spans="1:35" ht="15.75" customHeight="1">
      <c r="A656" s="4233"/>
      <c r="B656" s="4236" t="s">
        <v>251</v>
      </c>
      <c r="C656" s="4236"/>
      <c r="D656" s="1711"/>
      <c r="E656" s="1711"/>
      <c r="F656" s="1711"/>
      <c r="G656" s="4231" t="s">
        <v>18</v>
      </c>
      <c r="H656" s="4231"/>
      <c r="I656" s="1572"/>
      <c r="J656" s="1572"/>
      <c r="K656" s="1572"/>
      <c r="L656" s="1572"/>
      <c r="M656" s="1572"/>
      <c r="N656" s="1583"/>
      <c r="P656" s="4233"/>
      <c r="Q656" s="4113" t="s">
        <v>251</v>
      </c>
      <c r="R656" s="4113"/>
      <c r="S656" s="1584"/>
      <c r="T656" s="1584"/>
      <c r="U656" s="1584"/>
      <c r="V656" s="4114" t="s">
        <v>18</v>
      </c>
      <c r="W656" s="4114"/>
      <c r="X656" s="1575"/>
      <c r="Y656" s="1575"/>
      <c r="Z656" s="1575"/>
      <c r="AA656" s="1575"/>
      <c r="AB656" s="1575"/>
      <c r="AC656" s="1585"/>
      <c r="AE656" s="4422"/>
      <c r="AF656" s="4423"/>
      <c r="AG656" s="4423"/>
      <c r="AH656" s="4423"/>
      <c r="AI656" s="4423"/>
    </row>
    <row r="657" spans="1:35" ht="15.75" customHeight="1">
      <c r="A657" s="4233"/>
      <c r="B657" s="4105">
        <v>2</v>
      </c>
      <c r="C657" s="4231" t="s">
        <v>21</v>
      </c>
      <c r="D657" s="4228" t="s">
        <v>252</v>
      </c>
      <c r="E657" s="1712"/>
      <c r="F657" s="1712"/>
      <c r="G657" s="4107">
        <v>10</v>
      </c>
      <c r="H657" s="4107"/>
      <c r="I657" s="1572"/>
      <c r="J657" s="1572"/>
      <c r="K657" s="1572"/>
      <c r="L657" s="1572"/>
      <c r="M657" s="1572"/>
      <c r="N657" s="1583"/>
      <c r="P657" s="4233"/>
      <c r="Q657" s="4346">
        <v>2</v>
      </c>
      <c r="R657" s="4109" t="s">
        <v>21</v>
      </c>
      <c r="S657" s="4096" t="s">
        <v>252</v>
      </c>
      <c r="T657" s="1586"/>
      <c r="U657" s="1586"/>
      <c r="V657" s="4097">
        <v>10</v>
      </c>
      <c r="W657" s="4097"/>
      <c r="X657" s="1575"/>
      <c r="Y657" s="1575"/>
      <c r="Z657" s="1575"/>
      <c r="AA657" s="1575"/>
      <c r="AB657" s="1575"/>
      <c r="AC657" s="1585"/>
      <c r="AE657" s="4422"/>
      <c r="AF657" s="4423"/>
      <c r="AG657" s="4423"/>
      <c r="AH657" s="4423"/>
      <c r="AI657" s="4423"/>
    </row>
    <row r="658" spans="1:35" ht="15.75" customHeight="1">
      <c r="A658" s="4233"/>
      <c r="B658" s="4105"/>
      <c r="C658" s="4231"/>
      <c r="D658" s="4228"/>
      <c r="E658" s="1712"/>
      <c r="F658" s="1712"/>
      <c r="G658" s="4107"/>
      <c r="H658" s="4107"/>
      <c r="I658" s="1572"/>
      <c r="J658" s="1572"/>
      <c r="K658" s="1572"/>
      <c r="L658" s="1572"/>
      <c r="M658" s="1572"/>
      <c r="N658" s="1583"/>
      <c r="P658" s="4233"/>
      <c r="Q658" s="4346"/>
      <c r="R658" s="4109"/>
      <c r="S658" s="4096"/>
      <c r="T658" s="1586"/>
      <c r="U658" s="1586"/>
      <c r="V658" s="4097"/>
      <c r="W658" s="4097"/>
      <c r="X658" s="1575"/>
      <c r="Y658" s="1575"/>
      <c r="Z658" s="1575"/>
      <c r="AA658" s="1575"/>
      <c r="AB658" s="1575"/>
      <c r="AC658" s="1585"/>
      <c r="AE658" s="4422"/>
      <c r="AF658" s="4423"/>
      <c r="AG658" s="4423"/>
      <c r="AH658" s="4423"/>
      <c r="AI658" s="4423"/>
    </row>
    <row r="659" spans="1:35" ht="15.75" customHeight="1">
      <c r="A659" s="4233"/>
      <c r="B659" s="1713"/>
      <c r="C659" s="1713"/>
      <c r="D659" s="1713"/>
      <c r="E659" s="1712"/>
      <c r="F659" s="1712"/>
      <c r="G659" s="4228" t="s">
        <v>254</v>
      </c>
      <c r="H659" s="4228"/>
      <c r="I659" s="1572"/>
      <c r="J659" s="1572"/>
      <c r="K659" s="1572"/>
      <c r="L659" s="1572"/>
      <c r="M659" s="1572"/>
      <c r="N659" s="1583"/>
      <c r="P659" s="4233"/>
      <c r="Q659" s="1588"/>
      <c r="R659" s="1588"/>
      <c r="S659" s="1588"/>
      <c r="T659" s="1586"/>
      <c r="U659" s="1586"/>
      <c r="V659" s="4099" t="s">
        <v>254</v>
      </c>
      <c r="W659" s="4099"/>
      <c r="X659" s="1575"/>
      <c r="Y659" s="1575"/>
      <c r="Z659" s="1575"/>
      <c r="AA659" s="1575"/>
      <c r="AB659" s="1575"/>
      <c r="AC659" s="1585"/>
      <c r="AE659" s="4422"/>
      <c r="AF659" s="4423"/>
      <c r="AG659" s="4423"/>
      <c r="AH659" s="4423"/>
      <c r="AI659" s="4423"/>
    </row>
    <row r="660" spans="1:35" ht="15.75" customHeight="1">
      <c r="A660" s="4233"/>
      <c r="B660" s="1714" t="s">
        <v>30</v>
      </c>
      <c r="C660" s="1714" t="s">
        <v>248</v>
      </c>
      <c r="D660" s="1714" t="s">
        <v>27</v>
      </c>
      <c r="E660" s="1712"/>
      <c r="F660" s="1712"/>
      <c r="G660" s="1715"/>
      <c r="H660" s="1716"/>
      <c r="I660" s="1572"/>
      <c r="J660" s="1572"/>
      <c r="K660" s="1572"/>
      <c r="L660" s="1572"/>
      <c r="M660" s="1572"/>
      <c r="N660" s="1583"/>
      <c r="P660" s="4233"/>
      <c r="Q660" s="1633" t="s">
        <v>30</v>
      </c>
      <c r="R660" s="1633" t="s">
        <v>248</v>
      </c>
      <c r="S660" s="1633" t="s">
        <v>27</v>
      </c>
      <c r="T660" s="1586"/>
      <c r="U660" s="1586"/>
      <c r="V660" s="1593"/>
      <c r="W660" s="1594"/>
      <c r="X660" s="1575"/>
      <c r="Y660" s="1575"/>
      <c r="Z660" s="1575"/>
      <c r="AA660" s="1575"/>
      <c r="AB660" s="1575"/>
      <c r="AC660" s="1585"/>
      <c r="AE660" s="4422"/>
      <c r="AF660" s="4423"/>
      <c r="AG660" s="4423"/>
      <c r="AH660" s="4423"/>
      <c r="AI660" s="4423"/>
    </row>
    <row r="661" spans="1:35" ht="15.75" customHeight="1">
      <c r="A661" s="4233"/>
      <c r="B661" s="1595">
        <v>150</v>
      </c>
      <c r="C661" s="1596" t="s">
        <v>686</v>
      </c>
      <c r="D661" s="1717" t="s">
        <v>672</v>
      </c>
      <c r="E661" s="1712"/>
      <c r="F661" s="1712"/>
      <c r="G661" s="1718">
        <f>(B661/B657)*G657</f>
        <v>750</v>
      </c>
      <c r="H661" s="1719" t="str">
        <f t="shared" ref="H661:H680" si="26">C661</f>
        <v>g</v>
      </c>
      <c r="I661" s="1572"/>
      <c r="J661" s="1572"/>
      <c r="K661" s="1572"/>
      <c r="L661" s="1572"/>
      <c r="M661" s="1572"/>
      <c r="N661" s="1583"/>
      <c r="P661" s="4233"/>
      <c r="Q661" s="1595">
        <v>150</v>
      </c>
      <c r="R661" s="1596" t="s">
        <v>686</v>
      </c>
      <c r="S661" s="1822" t="s">
        <v>672</v>
      </c>
      <c r="T661" s="1586"/>
      <c r="U661" s="1586"/>
      <c r="V661" s="1601">
        <f>(Q661/Q657)*V657</f>
        <v>750</v>
      </c>
      <c r="W661" s="1602" t="str">
        <f t="shared" ref="W661:W680" si="27">R661</f>
        <v>g</v>
      </c>
      <c r="X661" s="1575"/>
      <c r="Y661" s="1575"/>
      <c r="Z661" s="1575"/>
      <c r="AA661" s="1575"/>
      <c r="AB661" s="1575"/>
      <c r="AC661" s="1585"/>
      <c r="AE661" s="4422"/>
      <c r="AF661" s="4423"/>
      <c r="AG661" s="4423"/>
      <c r="AH661" s="4423"/>
      <c r="AI661" s="4423"/>
    </row>
    <row r="662" spans="1:35" ht="15.75" customHeight="1">
      <c r="A662" s="4233"/>
      <c r="B662" s="1595">
        <v>80</v>
      </c>
      <c r="C662" s="1596" t="s">
        <v>686</v>
      </c>
      <c r="D662" s="1717" t="s">
        <v>672</v>
      </c>
      <c r="E662" s="1712"/>
      <c r="F662" s="1712"/>
      <c r="G662" s="1718">
        <f>(B662/B657)*G657</f>
        <v>400</v>
      </c>
      <c r="H662" s="1719" t="str">
        <f t="shared" si="26"/>
        <v>g</v>
      </c>
      <c r="I662" s="1572"/>
      <c r="J662" s="1572"/>
      <c r="K662" s="1572"/>
      <c r="L662" s="1572"/>
      <c r="M662" s="1572"/>
      <c r="N662" s="1583"/>
      <c r="P662" s="4233"/>
      <c r="Q662" s="1595">
        <v>80</v>
      </c>
      <c r="R662" s="1596" t="s">
        <v>686</v>
      </c>
      <c r="S662" s="1822" t="s">
        <v>672</v>
      </c>
      <c r="T662" s="1586"/>
      <c r="U662" s="1586"/>
      <c r="V662" s="1601">
        <f>(Q662/Q657)*V657</f>
        <v>400</v>
      </c>
      <c r="W662" s="1602" t="str">
        <f t="shared" si="27"/>
        <v>g</v>
      </c>
      <c r="X662" s="1575"/>
      <c r="Y662" s="1575"/>
      <c r="Z662" s="1575"/>
      <c r="AA662" s="1575"/>
      <c r="AB662" s="1575"/>
      <c r="AC662" s="1585"/>
      <c r="AE662" s="4422"/>
      <c r="AF662" s="4423"/>
      <c r="AG662" s="4423"/>
      <c r="AH662" s="4423"/>
      <c r="AI662" s="4423"/>
    </row>
    <row r="663" spans="1:35" ht="15.75" customHeight="1">
      <c r="A663" s="4233"/>
      <c r="B663" s="1595">
        <v>1</v>
      </c>
      <c r="C663" s="1596" t="s">
        <v>263</v>
      </c>
      <c r="D663" s="1717" t="s">
        <v>672</v>
      </c>
      <c r="E663" s="1712"/>
      <c r="F663" s="1712"/>
      <c r="G663" s="1721">
        <f>(B663/B657)*G657</f>
        <v>5</v>
      </c>
      <c r="H663" s="1719" t="str">
        <f t="shared" si="26"/>
        <v>blanc</v>
      </c>
      <c r="I663" s="1572"/>
      <c r="J663" s="1572"/>
      <c r="K663" s="1572"/>
      <c r="L663" s="1572"/>
      <c r="M663" s="1572"/>
      <c r="N663" s="1583"/>
      <c r="P663" s="4233"/>
      <c r="Q663" s="1595">
        <v>1</v>
      </c>
      <c r="R663" s="1596" t="s">
        <v>263</v>
      </c>
      <c r="S663" s="1822" t="s">
        <v>672</v>
      </c>
      <c r="T663" s="1586"/>
      <c r="U663" s="1586"/>
      <c r="V663" s="1601">
        <f>(Q663/Q657)*V657</f>
        <v>5</v>
      </c>
      <c r="W663" s="1602" t="str">
        <f t="shared" si="27"/>
        <v>blanc</v>
      </c>
      <c r="X663" s="1575"/>
      <c r="Y663" s="1575"/>
      <c r="Z663" s="1575"/>
      <c r="AA663" s="1575"/>
      <c r="AB663" s="1575"/>
      <c r="AC663" s="1585"/>
      <c r="AE663" s="4422"/>
      <c r="AF663" s="4423"/>
      <c r="AG663" s="4423"/>
      <c r="AH663" s="4423"/>
      <c r="AI663" s="4423"/>
    </row>
    <row r="664" spans="1:35" ht="18.75">
      <c r="A664" s="4233"/>
      <c r="B664" s="1595">
        <v>2</v>
      </c>
      <c r="C664" s="1596" t="s">
        <v>270</v>
      </c>
      <c r="D664" s="1717" t="s">
        <v>672</v>
      </c>
      <c r="E664" s="1712"/>
      <c r="F664" s="1712"/>
      <c r="G664" s="1722">
        <f>(B664/B657)*G657</f>
        <v>10</v>
      </c>
      <c r="H664" s="1719" t="str">
        <f t="shared" si="26"/>
        <v>pincées</v>
      </c>
      <c r="I664" s="1572"/>
      <c r="J664" s="1572"/>
      <c r="K664" s="1572"/>
      <c r="L664" s="1572"/>
      <c r="M664" s="1572"/>
      <c r="N664" s="1583"/>
      <c r="P664" s="4233"/>
      <c r="Q664" s="1595">
        <v>2</v>
      </c>
      <c r="R664" s="1596" t="s">
        <v>270</v>
      </c>
      <c r="S664" s="1822" t="s">
        <v>672</v>
      </c>
      <c r="T664" s="1586"/>
      <c r="U664" s="1586"/>
      <c r="V664" s="1601">
        <f>(Q664/Q657)*V657</f>
        <v>10</v>
      </c>
      <c r="W664" s="1602" t="str">
        <f t="shared" si="27"/>
        <v>pincées</v>
      </c>
      <c r="X664" s="1575"/>
      <c r="Y664" s="1575"/>
      <c r="Z664" s="1575"/>
      <c r="AA664" s="1575"/>
      <c r="AB664" s="1575"/>
      <c r="AC664" s="1585"/>
      <c r="AE664" s="1605" t="s">
        <v>1254</v>
      </c>
    </row>
    <row r="665" spans="1:35" ht="15.75">
      <c r="A665" s="4233"/>
      <c r="B665" s="1595"/>
      <c r="C665" s="1596"/>
      <c r="D665" s="1717"/>
      <c r="E665" s="1712"/>
      <c r="F665" s="1712"/>
      <c r="G665" s="1722">
        <f>(B665/B657)*G657</f>
        <v>0</v>
      </c>
      <c r="H665" s="1719">
        <f t="shared" si="26"/>
        <v>0</v>
      </c>
      <c r="I665" s="1572"/>
      <c r="J665" s="1572"/>
      <c r="K665" s="1572"/>
      <c r="L665" s="1572"/>
      <c r="M665" s="1572"/>
      <c r="N665" s="1583"/>
      <c r="P665" s="4233"/>
      <c r="Q665" s="1595"/>
      <c r="R665" s="1596"/>
      <c r="S665" s="1822"/>
      <c r="T665" s="1586"/>
      <c r="U665" s="1586"/>
      <c r="V665" s="1607">
        <f>(Q665/Q657)*V657</f>
        <v>0</v>
      </c>
      <c r="W665" s="1602">
        <f t="shared" si="27"/>
        <v>0</v>
      </c>
      <c r="X665" s="1575"/>
      <c r="Y665" s="1575"/>
      <c r="Z665" s="1575"/>
      <c r="AA665" s="1575"/>
      <c r="AB665" s="1575"/>
      <c r="AC665" s="1585"/>
      <c r="AE665" s="1606" t="s">
        <v>1254</v>
      </c>
    </row>
    <row r="666" spans="1:35" ht="15.75">
      <c r="A666" s="4233"/>
      <c r="B666" s="1595"/>
      <c r="C666" s="1596"/>
      <c r="D666" s="1717"/>
      <c r="E666" s="1712"/>
      <c r="F666" s="1712"/>
      <c r="G666" s="1722">
        <f>(B666/B657)*G657</f>
        <v>0</v>
      </c>
      <c r="H666" s="1719">
        <f t="shared" si="26"/>
        <v>0</v>
      </c>
      <c r="I666" s="1572"/>
      <c r="J666" s="1572"/>
      <c r="K666" s="1572"/>
      <c r="L666" s="1572"/>
      <c r="M666" s="1572"/>
      <c r="N666" s="1583"/>
      <c r="P666" s="4233"/>
      <c r="Q666" s="1595"/>
      <c r="R666" s="1596"/>
      <c r="S666" s="1822"/>
      <c r="T666" s="1586"/>
      <c r="U666" s="1586"/>
      <c r="V666" s="1607">
        <f>(Q666/Q657)*V657</f>
        <v>0</v>
      </c>
      <c r="W666" s="1602">
        <f t="shared" si="27"/>
        <v>0</v>
      </c>
      <c r="X666" s="1575"/>
      <c r="Y666" s="1575"/>
      <c r="Z666" s="1575"/>
      <c r="AA666" s="1575"/>
      <c r="AB666" s="1575"/>
      <c r="AC666" s="1585"/>
      <c r="AE666" s="1606" t="s">
        <v>1254</v>
      </c>
    </row>
    <row r="667" spans="1:35" ht="15.75">
      <c r="A667" s="4233"/>
      <c r="B667" s="1595"/>
      <c r="C667" s="1596"/>
      <c r="D667" s="1717"/>
      <c r="E667" s="1712"/>
      <c r="F667" s="1712"/>
      <c r="G667" s="1722">
        <f>(B667/B657)*G657</f>
        <v>0</v>
      </c>
      <c r="H667" s="1719">
        <f t="shared" si="26"/>
        <v>0</v>
      </c>
      <c r="I667" s="1572"/>
      <c r="J667" s="1572"/>
      <c r="K667" s="1572"/>
      <c r="L667" s="1572"/>
      <c r="M667" s="1572"/>
      <c r="N667" s="1583"/>
      <c r="P667" s="4233"/>
      <c r="Q667" s="1595"/>
      <c r="R667" s="1596"/>
      <c r="S667" s="1822"/>
      <c r="T667" s="1586"/>
      <c r="U667" s="1586"/>
      <c r="V667" s="1607">
        <f>(Q667/Q657)*V657</f>
        <v>0</v>
      </c>
      <c r="W667" s="1602">
        <f t="shared" si="27"/>
        <v>0</v>
      </c>
      <c r="X667" s="1575"/>
      <c r="Y667" s="1575"/>
      <c r="Z667" s="1575"/>
      <c r="AA667" s="1575"/>
      <c r="AB667" s="1575"/>
      <c r="AC667" s="1585"/>
      <c r="AE667" s="1606" t="s">
        <v>1254</v>
      </c>
    </row>
    <row r="668" spans="1:35" ht="15.75">
      <c r="A668" s="4233"/>
      <c r="B668" s="1595"/>
      <c r="C668" s="1596"/>
      <c r="D668" s="1717"/>
      <c r="E668" s="1712"/>
      <c r="F668" s="1712"/>
      <c r="G668" s="1722">
        <f>(B668/B657)*G657</f>
        <v>0</v>
      </c>
      <c r="H668" s="1719">
        <f t="shared" si="26"/>
        <v>0</v>
      </c>
      <c r="I668" s="1572"/>
      <c r="J668" s="1572"/>
      <c r="K668" s="1572"/>
      <c r="L668" s="1572"/>
      <c r="M668" s="1572"/>
      <c r="N668" s="1583"/>
      <c r="P668" s="4233"/>
      <c r="Q668" s="1595"/>
      <c r="R668" s="1596"/>
      <c r="S668" s="1822"/>
      <c r="T668" s="1586"/>
      <c r="U668" s="1586"/>
      <c r="V668" s="1607">
        <f>(Q668/Q657)*V657</f>
        <v>0</v>
      </c>
      <c r="W668" s="1602">
        <f t="shared" si="27"/>
        <v>0</v>
      </c>
      <c r="X668" s="1575"/>
      <c r="Y668" s="1575"/>
      <c r="Z668" s="1575"/>
      <c r="AA668" s="1575"/>
      <c r="AB668" s="1575"/>
      <c r="AC668" s="1585"/>
      <c r="AE668" s="1606" t="s">
        <v>1254</v>
      </c>
    </row>
    <row r="669" spans="1:35" ht="15.75">
      <c r="A669" s="4233"/>
      <c r="B669" s="1595"/>
      <c r="C669" s="1596"/>
      <c r="D669" s="1717"/>
      <c r="E669" s="1712"/>
      <c r="F669" s="1712"/>
      <c r="G669" s="1722">
        <f>(B669/B657)*G657</f>
        <v>0</v>
      </c>
      <c r="H669" s="1719">
        <f t="shared" si="26"/>
        <v>0</v>
      </c>
      <c r="I669" s="1572"/>
      <c r="J669" s="1572"/>
      <c r="K669" s="1572"/>
      <c r="L669" s="1572"/>
      <c r="M669" s="1572"/>
      <c r="N669" s="1583"/>
      <c r="P669" s="4233"/>
      <c r="Q669" s="1595"/>
      <c r="R669" s="1596"/>
      <c r="S669" s="1822"/>
      <c r="T669" s="1586"/>
      <c r="U669" s="1586"/>
      <c r="V669" s="1607">
        <f>(Q669/Q657)*V657</f>
        <v>0</v>
      </c>
      <c r="W669" s="1602">
        <f t="shared" si="27"/>
        <v>0</v>
      </c>
      <c r="X669" s="1575"/>
      <c r="Y669" s="1575"/>
      <c r="Z669" s="1575"/>
      <c r="AA669" s="1575"/>
      <c r="AB669" s="1575"/>
      <c r="AC669" s="1585"/>
      <c r="AE669" s="1606" t="s">
        <v>1254</v>
      </c>
    </row>
    <row r="670" spans="1:35" ht="15.75">
      <c r="A670" s="4233"/>
      <c r="B670" s="1595"/>
      <c r="C670" s="1596"/>
      <c r="D670" s="1717"/>
      <c r="E670" s="1712"/>
      <c r="F670" s="1712"/>
      <c r="G670" s="1722">
        <f>(B670/B657)*G657</f>
        <v>0</v>
      </c>
      <c r="H670" s="1719">
        <f t="shared" si="26"/>
        <v>0</v>
      </c>
      <c r="I670" s="1572"/>
      <c r="J670" s="1572"/>
      <c r="K670" s="1572"/>
      <c r="L670" s="1572"/>
      <c r="M670" s="1572"/>
      <c r="N670" s="1583"/>
      <c r="P670" s="4233"/>
      <c r="Q670" s="1595"/>
      <c r="R670" s="1596"/>
      <c r="S670" s="1822"/>
      <c r="T670" s="1586"/>
      <c r="U670" s="1586"/>
      <c r="V670" s="1607">
        <f>(Q670/Q657)*V657</f>
        <v>0</v>
      </c>
      <c r="W670" s="1602">
        <f t="shared" si="27"/>
        <v>0</v>
      </c>
      <c r="X670" s="1575"/>
      <c r="Y670" s="1575"/>
      <c r="Z670" s="1575"/>
      <c r="AA670" s="1575"/>
      <c r="AB670" s="1575"/>
      <c r="AC670" s="1585"/>
      <c r="AE670" s="1606" t="s">
        <v>1254</v>
      </c>
    </row>
    <row r="671" spans="1:35" ht="15.75">
      <c r="A671" s="4233"/>
      <c r="B671" s="1595"/>
      <c r="C671" s="1596"/>
      <c r="D671" s="1717"/>
      <c r="E671" s="1712"/>
      <c r="F671" s="1712"/>
      <c r="G671" s="1722">
        <f>(B671/B657)*G657</f>
        <v>0</v>
      </c>
      <c r="H671" s="1719">
        <f t="shared" si="26"/>
        <v>0</v>
      </c>
      <c r="I671" s="1572"/>
      <c r="J671" s="1572"/>
      <c r="K671" s="1572"/>
      <c r="L671" s="1572"/>
      <c r="M671" s="1572"/>
      <c r="N671" s="1583"/>
      <c r="P671" s="4233"/>
      <c r="Q671" s="1595"/>
      <c r="R671" s="1596"/>
      <c r="S671" s="1822"/>
      <c r="T671" s="1586"/>
      <c r="U671" s="1586"/>
      <c r="V671" s="1607">
        <f>(Q671/Q657)*V657</f>
        <v>0</v>
      </c>
      <c r="W671" s="1602">
        <f t="shared" si="27"/>
        <v>0</v>
      </c>
      <c r="X671" s="1575"/>
      <c r="Y671" s="1575"/>
      <c r="Z671" s="1575"/>
      <c r="AA671" s="1575"/>
      <c r="AB671" s="1575"/>
      <c r="AC671" s="1585"/>
      <c r="AE671" s="1606" t="s">
        <v>1254</v>
      </c>
    </row>
    <row r="672" spans="1:35" ht="15.75">
      <c r="A672" s="4233"/>
      <c r="B672" s="1595"/>
      <c r="C672" s="1596"/>
      <c r="D672" s="1717"/>
      <c r="E672" s="1712"/>
      <c r="F672" s="1712"/>
      <c r="G672" s="1722">
        <f>(B672/B657)*G657</f>
        <v>0</v>
      </c>
      <c r="H672" s="1719">
        <f t="shared" si="26"/>
        <v>0</v>
      </c>
      <c r="I672" s="1572"/>
      <c r="J672" s="1572"/>
      <c r="K672" s="1572"/>
      <c r="L672" s="1572"/>
      <c r="M672" s="1572"/>
      <c r="N672" s="1583"/>
      <c r="P672" s="4233"/>
      <c r="Q672" s="1595"/>
      <c r="R672" s="1596"/>
      <c r="S672" s="1822"/>
      <c r="T672" s="1586"/>
      <c r="U672" s="1586"/>
      <c r="V672" s="1607">
        <f>(Q672/Q657)*V657</f>
        <v>0</v>
      </c>
      <c r="W672" s="1602">
        <f t="shared" si="27"/>
        <v>0</v>
      </c>
      <c r="X672" s="1575"/>
      <c r="Y672" s="1575"/>
      <c r="Z672" s="1575"/>
      <c r="AA672" s="1575"/>
      <c r="AB672" s="1575"/>
      <c r="AC672" s="1585"/>
      <c r="AE672" s="1606" t="s">
        <v>1254</v>
      </c>
    </row>
    <row r="673" spans="1:35" ht="15.75">
      <c r="A673" s="4233"/>
      <c r="B673" s="1595"/>
      <c r="C673" s="1596"/>
      <c r="D673" s="1717"/>
      <c r="E673" s="1712"/>
      <c r="F673" s="1712"/>
      <c r="G673" s="1722">
        <f>(B673/B657)*G657</f>
        <v>0</v>
      </c>
      <c r="H673" s="1719">
        <f t="shared" si="26"/>
        <v>0</v>
      </c>
      <c r="I673" s="1572"/>
      <c r="J673" s="1572"/>
      <c r="K673" s="1572"/>
      <c r="L673" s="1572"/>
      <c r="M673" s="1572"/>
      <c r="N673" s="1583"/>
      <c r="P673" s="4233"/>
      <c r="Q673" s="1595"/>
      <c r="R673" s="1596"/>
      <c r="S673" s="1822"/>
      <c r="T673" s="1586"/>
      <c r="U673" s="1586"/>
      <c r="V673" s="1607">
        <f>(Q673/Q657)*V657</f>
        <v>0</v>
      </c>
      <c r="W673" s="1602">
        <f t="shared" si="27"/>
        <v>0</v>
      </c>
      <c r="X673" s="1575"/>
      <c r="Y673" s="1575"/>
      <c r="Z673" s="1575"/>
      <c r="AA673" s="1575"/>
      <c r="AB673" s="1575"/>
      <c r="AC673" s="1585"/>
      <c r="AE673" s="1606" t="s">
        <v>1254</v>
      </c>
    </row>
    <row r="674" spans="1:35" ht="15.75">
      <c r="A674" s="4233"/>
      <c r="B674" s="1595"/>
      <c r="C674" s="1596"/>
      <c r="D674" s="1717"/>
      <c r="E674" s="1712"/>
      <c r="F674" s="1712"/>
      <c r="G674" s="1722">
        <f>(B674/B657)*G657</f>
        <v>0</v>
      </c>
      <c r="H674" s="1719">
        <f t="shared" si="26"/>
        <v>0</v>
      </c>
      <c r="I674" s="1572"/>
      <c r="J674" s="1572"/>
      <c r="K674" s="1572"/>
      <c r="L674" s="1572"/>
      <c r="M674" s="1572"/>
      <c r="N674" s="1583"/>
      <c r="P674" s="4233"/>
      <c r="Q674" s="1595"/>
      <c r="R674" s="1596"/>
      <c r="S674" s="1822"/>
      <c r="T674" s="1586"/>
      <c r="U674" s="1586"/>
      <c r="V674" s="1607">
        <f>(Q674/Q657)*V657</f>
        <v>0</v>
      </c>
      <c r="W674" s="1602">
        <f t="shared" si="27"/>
        <v>0</v>
      </c>
      <c r="X674" s="1575"/>
      <c r="Y674" s="1575"/>
      <c r="Z674" s="1575"/>
      <c r="AA674" s="1575"/>
      <c r="AB674" s="1575"/>
      <c r="AC674" s="1585"/>
      <c r="AE674" s="1606" t="s">
        <v>1254</v>
      </c>
    </row>
    <row r="675" spans="1:35" ht="15.75">
      <c r="A675" s="4233"/>
      <c r="B675" s="1595"/>
      <c r="C675" s="1596"/>
      <c r="D675" s="1717"/>
      <c r="E675" s="1712"/>
      <c r="F675" s="1712"/>
      <c r="G675" s="1722">
        <f>(B675/B657)*G657</f>
        <v>0</v>
      </c>
      <c r="H675" s="1719">
        <f t="shared" si="26"/>
        <v>0</v>
      </c>
      <c r="I675" s="1572"/>
      <c r="J675" s="1572"/>
      <c r="K675" s="1572"/>
      <c r="L675" s="1572"/>
      <c r="M675" s="1572"/>
      <c r="N675" s="1583"/>
      <c r="P675" s="4233"/>
      <c r="Q675" s="1595"/>
      <c r="R675" s="1596"/>
      <c r="S675" s="1822"/>
      <c r="T675" s="1586"/>
      <c r="U675" s="1586"/>
      <c r="V675" s="1607">
        <f>(Q675/Q657)*V657</f>
        <v>0</v>
      </c>
      <c r="W675" s="1602">
        <f t="shared" si="27"/>
        <v>0</v>
      </c>
      <c r="X675" s="1575"/>
      <c r="Y675" s="1575"/>
      <c r="Z675" s="1575"/>
      <c r="AA675" s="1575"/>
      <c r="AB675" s="1575"/>
      <c r="AC675" s="1585"/>
      <c r="AE675" s="1606" t="s">
        <v>1254</v>
      </c>
    </row>
    <row r="676" spans="1:35" ht="15.75">
      <c r="A676" s="4233"/>
      <c r="B676" s="1595"/>
      <c r="C676" s="1596"/>
      <c r="D676" s="1717"/>
      <c r="E676" s="1712"/>
      <c r="F676" s="1712"/>
      <c r="G676" s="1722">
        <f>(B676/B657)*G657</f>
        <v>0</v>
      </c>
      <c r="H676" s="1719">
        <f t="shared" si="26"/>
        <v>0</v>
      </c>
      <c r="I676" s="1572"/>
      <c r="J676" s="1572"/>
      <c r="K676" s="1572"/>
      <c r="L676" s="1572"/>
      <c r="M676" s="1572"/>
      <c r="N676" s="1583"/>
      <c r="P676" s="4233"/>
      <c r="Q676" s="1595"/>
      <c r="R676" s="1596"/>
      <c r="S676" s="1822"/>
      <c r="T676" s="1586"/>
      <c r="U676" s="1586"/>
      <c r="V676" s="1607">
        <f>(Q676/Q657)*V657</f>
        <v>0</v>
      </c>
      <c r="W676" s="1602">
        <f t="shared" si="27"/>
        <v>0</v>
      </c>
      <c r="X676" s="1575"/>
      <c r="Y676" s="1575"/>
      <c r="Z676" s="1575"/>
      <c r="AA676" s="1575"/>
      <c r="AB676" s="1575"/>
      <c r="AC676" s="1585"/>
      <c r="AE676" s="1606" t="s">
        <v>1254</v>
      </c>
    </row>
    <row r="677" spans="1:35" ht="15.75">
      <c r="A677" s="4233"/>
      <c r="B677" s="1595"/>
      <c r="C677" s="1596"/>
      <c r="D677" s="1717"/>
      <c r="E677" s="1712"/>
      <c r="F677" s="1712"/>
      <c r="G677" s="1722">
        <f>(B677/B657)*G657</f>
        <v>0</v>
      </c>
      <c r="H677" s="1719">
        <f t="shared" si="26"/>
        <v>0</v>
      </c>
      <c r="I677" s="1572"/>
      <c r="J677" s="1572"/>
      <c r="K677" s="1572"/>
      <c r="L677" s="1572"/>
      <c r="M677" s="1572"/>
      <c r="N677" s="1583"/>
      <c r="P677" s="4233"/>
      <c r="Q677" s="1595"/>
      <c r="R677" s="1596"/>
      <c r="S677" s="1822"/>
      <c r="T677" s="1586"/>
      <c r="U677" s="1586"/>
      <c r="V677" s="1607">
        <f>(Q677/Q657)*V657</f>
        <v>0</v>
      </c>
      <c r="W677" s="1602">
        <f t="shared" si="27"/>
        <v>0</v>
      </c>
      <c r="X677" s="1575"/>
      <c r="Y677" s="1575"/>
      <c r="Z677" s="1575"/>
      <c r="AA677" s="1575"/>
      <c r="AB677" s="1575"/>
      <c r="AC677" s="1585"/>
      <c r="AE677" s="1606" t="s">
        <v>1254</v>
      </c>
    </row>
    <row r="678" spans="1:35" ht="15.75">
      <c r="A678" s="4233"/>
      <c r="B678" s="1595"/>
      <c r="C678" s="1596"/>
      <c r="D678" s="1717"/>
      <c r="E678" s="1712"/>
      <c r="F678" s="1712"/>
      <c r="G678" s="1722">
        <f>(B678/B657)*G657</f>
        <v>0</v>
      </c>
      <c r="H678" s="1719">
        <f t="shared" si="26"/>
        <v>0</v>
      </c>
      <c r="I678" s="1572"/>
      <c r="J678" s="1572"/>
      <c r="K678" s="1572"/>
      <c r="L678" s="1572"/>
      <c r="M678" s="1572"/>
      <c r="N678" s="1583"/>
      <c r="P678" s="4233"/>
      <c r="Q678" s="1595"/>
      <c r="R678" s="1596"/>
      <c r="S678" s="1822"/>
      <c r="T678" s="1586"/>
      <c r="U678" s="1586"/>
      <c r="V678" s="1607">
        <f>(Q678/Q657)*V657</f>
        <v>0</v>
      </c>
      <c r="W678" s="1602">
        <f t="shared" si="27"/>
        <v>0</v>
      </c>
      <c r="X678" s="1575"/>
      <c r="Y678" s="1575"/>
      <c r="Z678" s="1575"/>
      <c r="AA678" s="1575"/>
      <c r="AB678" s="1575"/>
      <c r="AC678" s="1585"/>
      <c r="AE678" s="1606" t="s">
        <v>1254</v>
      </c>
    </row>
    <row r="679" spans="1:35" ht="15.75">
      <c r="A679" s="4233"/>
      <c r="B679" s="1595"/>
      <c r="C679" s="1596"/>
      <c r="D679" s="1717"/>
      <c r="E679" s="1712"/>
      <c r="F679" s="1712"/>
      <c r="G679" s="1722">
        <f>(B679/B657)*G657</f>
        <v>0</v>
      </c>
      <c r="H679" s="1719">
        <f t="shared" si="26"/>
        <v>0</v>
      </c>
      <c r="I679" s="1572"/>
      <c r="J679" s="1572"/>
      <c r="K679" s="1572"/>
      <c r="L679" s="1572"/>
      <c r="M679" s="1572"/>
      <c r="N679" s="1583"/>
      <c r="P679" s="4233"/>
      <c r="Q679" s="1595"/>
      <c r="R679" s="1596"/>
      <c r="S679" s="1822"/>
      <c r="T679" s="1586"/>
      <c r="U679" s="1586"/>
      <c r="V679" s="1607">
        <f>(Q679/Q657)*V657</f>
        <v>0</v>
      </c>
      <c r="W679" s="1602">
        <f t="shared" si="27"/>
        <v>0</v>
      </c>
      <c r="X679" s="1575"/>
      <c r="Y679" s="1575"/>
      <c r="Z679" s="1575"/>
      <c r="AA679" s="1575"/>
      <c r="AB679" s="1575"/>
      <c r="AC679" s="1585"/>
      <c r="AE679" s="1606" t="s">
        <v>1254</v>
      </c>
    </row>
    <row r="680" spans="1:35" ht="15.75">
      <c r="A680" s="4233"/>
      <c r="B680" s="1595"/>
      <c r="C680" s="1596"/>
      <c r="D680" s="1717"/>
      <c r="E680" s="1712"/>
      <c r="F680" s="1712"/>
      <c r="G680" s="1722">
        <f>(B680/B657)*G657</f>
        <v>0</v>
      </c>
      <c r="H680" s="1719">
        <f t="shared" si="26"/>
        <v>0</v>
      </c>
      <c r="I680" s="1572"/>
      <c r="J680" s="1572"/>
      <c r="K680" s="1572"/>
      <c r="L680" s="1572"/>
      <c r="M680" s="1572"/>
      <c r="N680" s="1583"/>
      <c r="P680" s="4233"/>
      <c r="Q680" s="1595"/>
      <c r="R680" s="1596"/>
      <c r="S680" s="1822"/>
      <c r="T680" s="1586"/>
      <c r="U680" s="1586"/>
      <c r="V680" s="1607">
        <f>(Q680/Q657)*V657</f>
        <v>0</v>
      </c>
      <c r="W680" s="1602">
        <f t="shared" si="27"/>
        <v>0</v>
      </c>
      <c r="X680" s="1575"/>
      <c r="Y680" s="1575"/>
      <c r="Z680" s="1575"/>
      <c r="AA680" s="1575"/>
      <c r="AB680" s="1575"/>
      <c r="AC680" s="1585"/>
      <c r="AE680" s="1606" t="s">
        <v>1254</v>
      </c>
    </row>
    <row r="681" spans="1:35" ht="15.75" customHeight="1">
      <c r="A681" s="4233"/>
      <c r="B681" s="4229" t="s">
        <v>1565</v>
      </c>
      <c r="C681" s="4229"/>
      <c r="D681" s="4229"/>
      <c r="E681" s="4229"/>
      <c r="F681" s="4229"/>
      <c r="G681" s="4229"/>
      <c r="H681" s="4229"/>
      <c r="I681" s="4229"/>
      <c r="J681" s="4229"/>
      <c r="K681" s="4229"/>
      <c r="L681" s="4229"/>
      <c r="M681" s="4229"/>
      <c r="N681" s="4230"/>
      <c r="P681" s="4233"/>
      <c r="Q681" s="4229" t="s">
        <v>1565</v>
      </c>
      <c r="R681" s="4229"/>
      <c r="S681" s="4229"/>
      <c r="T681" s="4229"/>
      <c r="U681" s="4229"/>
      <c r="V681" s="4229"/>
      <c r="W681" s="4229"/>
      <c r="X681" s="4229"/>
      <c r="Y681" s="4229"/>
      <c r="Z681" s="4229"/>
      <c r="AA681" s="4229"/>
      <c r="AB681" s="4229"/>
      <c r="AC681" s="4230"/>
      <c r="AE681" s="4424" t="s">
        <v>245</v>
      </c>
      <c r="AF681" s="4425" t="s">
        <v>744</v>
      </c>
      <c r="AG681" s="4425"/>
      <c r="AH681" s="4425"/>
      <c r="AI681" s="4425"/>
    </row>
    <row r="682" spans="1:35" ht="18.75">
      <c r="A682" s="4233"/>
      <c r="B682" s="1723" t="s">
        <v>15</v>
      </c>
      <c r="C682" s="1609" t="s">
        <v>272</v>
      </c>
      <c r="D682" s="4102"/>
      <c r="E682" s="4103"/>
      <c r="F682" s="4103"/>
      <c r="G682" s="4103"/>
      <c r="H682" s="4103"/>
      <c r="I682" s="4103"/>
      <c r="J682" s="4103"/>
      <c r="K682" s="4103"/>
      <c r="L682" s="4103"/>
      <c r="M682" s="4103"/>
      <c r="N682" s="4104"/>
      <c r="P682" s="4233"/>
      <c r="Q682" s="1610" t="s">
        <v>15</v>
      </c>
      <c r="R682" s="1609" t="s">
        <v>272</v>
      </c>
      <c r="S682" s="4102"/>
      <c r="T682" s="4103"/>
      <c r="U682" s="4103"/>
      <c r="V682" s="4103"/>
      <c r="W682" s="4103"/>
      <c r="X682" s="4103"/>
      <c r="Y682" s="4103"/>
      <c r="Z682" s="4103"/>
      <c r="AA682" s="4103"/>
      <c r="AB682" s="4103"/>
      <c r="AC682" s="4104"/>
      <c r="AE682" s="4424"/>
      <c r="AF682" s="4425"/>
      <c r="AG682" s="4425"/>
      <c r="AH682" s="4425"/>
      <c r="AI682" s="4425"/>
    </row>
    <row r="683" spans="1:35" ht="15" customHeight="1">
      <c r="A683" s="4233"/>
      <c r="B683" s="4242" t="s">
        <v>503</v>
      </c>
      <c r="C683" s="4242"/>
      <c r="D683" s="4242"/>
      <c r="E683" s="4242"/>
      <c r="F683" s="4242"/>
      <c r="G683" s="4242"/>
      <c r="H683" s="4242"/>
      <c r="I683" s="4242"/>
      <c r="J683" s="4242"/>
      <c r="K683" s="4242"/>
      <c r="L683" s="4242"/>
      <c r="M683" s="4242"/>
      <c r="N683" s="4243"/>
      <c r="P683" s="4233"/>
      <c r="Q683" s="4242" t="s">
        <v>503</v>
      </c>
      <c r="R683" s="4242"/>
      <c r="S683" s="4242"/>
      <c r="T683" s="4242"/>
      <c r="U683" s="4242"/>
      <c r="V683" s="4242"/>
      <c r="W683" s="4242"/>
      <c r="X683" s="4242"/>
      <c r="Y683" s="4242"/>
      <c r="Z683" s="4242"/>
      <c r="AA683" s="4242"/>
      <c r="AB683" s="4242"/>
      <c r="AC683" s="4243"/>
      <c r="AE683" s="4424"/>
      <c r="AF683" s="4425"/>
      <c r="AG683" s="4425"/>
      <c r="AH683" s="4425"/>
      <c r="AI683" s="4425"/>
    </row>
    <row r="684" spans="1:35" ht="15" customHeight="1">
      <c r="A684" s="4233"/>
      <c r="B684" s="4242"/>
      <c r="C684" s="4242"/>
      <c r="D684" s="4242"/>
      <c r="E684" s="4242"/>
      <c r="F684" s="4242"/>
      <c r="G684" s="4242"/>
      <c r="H684" s="4242"/>
      <c r="I684" s="4242"/>
      <c r="J684" s="4242"/>
      <c r="K684" s="4242"/>
      <c r="L684" s="4242"/>
      <c r="M684" s="4242"/>
      <c r="N684" s="4243"/>
      <c r="P684" s="4233"/>
      <c r="Q684" s="4242"/>
      <c r="R684" s="4242"/>
      <c r="S684" s="4242"/>
      <c r="T684" s="4242"/>
      <c r="U684" s="4242"/>
      <c r="V684" s="4242"/>
      <c r="W684" s="4242"/>
      <c r="X684" s="4242"/>
      <c r="Y684" s="4242"/>
      <c r="Z684" s="4242"/>
      <c r="AA684" s="4242"/>
      <c r="AB684" s="4242"/>
      <c r="AC684" s="4243"/>
      <c r="AE684" s="1606" t="s">
        <v>1254</v>
      </c>
    </row>
    <row r="685" spans="1:35" ht="18.75">
      <c r="A685" s="4233"/>
      <c r="B685" s="4125" t="s">
        <v>735</v>
      </c>
      <c r="C685" s="4125"/>
      <c r="D685" s="4125"/>
      <c r="E685" s="4125"/>
      <c r="F685" s="4125"/>
      <c r="G685" s="4125"/>
      <c r="H685" s="4125"/>
      <c r="I685" s="4125"/>
      <c r="J685" s="4125"/>
      <c r="K685" s="4125"/>
      <c r="L685" s="4125"/>
      <c r="M685" s="4125"/>
      <c r="N685" s="4126"/>
      <c r="P685" s="4233"/>
      <c r="Q685" s="4127" t="s">
        <v>735</v>
      </c>
      <c r="R685" s="4127"/>
      <c r="S685" s="4127"/>
      <c r="T685" s="4127"/>
      <c r="U685" s="4127"/>
      <c r="V685" s="4127"/>
      <c r="W685" s="4127"/>
      <c r="X685" s="4127"/>
      <c r="Y685" s="4127"/>
      <c r="Z685" s="4127"/>
      <c r="AA685" s="4127"/>
      <c r="AB685" s="4127"/>
      <c r="AC685" s="4128"/>
      <c r="AE685" s="1606" t="s">
        <v>1254</v>
      </c>
    </row>
    <row r="686" spans="1:35" ht="15.75">
      <c r="A686" s="4233"/>
      <c r="B686" s="77"/>
      <c r="C686" s="77"/>
      <c r="D686" s="1718">
        <v>10</v>
      </c>
      <c r="E686" s="1611"/>
      <c r="F686" s="1722">
        <v>2.5</v>
      </c>
      <c r="G686" s="1612"/>
      <c r="H686" s="1721">
        <v>0.25</v>
      </c>
      <c r="I686" s="1613"/>
      <c r="J686" s="1613"/>
      <c r="K686" s="1613"/>
      <c r="L686" s="1613"/>
      <c r="M686" s="1613"/>
      <c r="N686" s="1614"/>
      <c r="P686" s="4233"/>
      <c r="Q686" s="77"/>
      <c r="R686" s="77"/>
      <c r="S686" s="1601">
        <v>10</v>
      </c>
      <c r="T686" s="1611"/>
      <c r="U686" s="1607">
        <v>2.5</v>
      </c>
      <c r="V686" s="1612"/>
      <c r="W686" s="1615">
        <v>0.25</v>
      </c>
      <c r="X686" s="1613"/>
      <c r="Y686" s="1613"/>
      <c r="Z686" s="1613"/>
      <c r="AA686" s="1613"/>
      <c r="AB686" s="1613"/>
      <c r="AC686" s="1614"/>
      <c r="AE686" s="1606" t="s">
        <v>1254</v>
      </c>
    </row>
    <row r="687" spans="1:35" ht="15.75">
      <c r="A687" s="4233"/>
      <c r="B687" s="77"/>
      <c r="C687" s="77"/>
      <c r="D687" s="1595">
        <v>150</v>
      </c>
      <c r="E687" s="1613"/>
      <c r="F687" s="1616">
        <v>2.5</v>
      </c>
      <c r="G687" s="1613"/>
      <c r="H687" s="1617">
        <v>0.25</v>
      </c>
      <c r="I687" s="1613"/>
      <c r="J687" s="1613"/>
      <c r="K687" s="1613"/>
      <c r="L687" s="1613"/>
      <c r="M687" s="1613"/>
      <c r="N687" s="1614"/>
      <c r="P687" s="4233"/>
      <c r="Q687" s="77"/>
      <c r="R687" s="77"/>
      <c r="S687" s="1595">
        <v>150</v>
      </c>
      <c r="T687" s="1613"/>
      <c r="U687" s="1616">
        <v>2.5</v>
      </c>
      <c r="V687" s="1613"/>
      <c r="W687" s="1617">
        <v>0.25</v>
      </c>
      <c r="X687" s="1613"/>
      <c r="Y687" s="1613"/>
      <c r="Z687" s="1613"/>
      <c r="AA687" s="1613"/>
      <c r="AB687" s="1613"/>
      <c r="AC687" s="1614"/>
      <c r="AE687" s="1606" t="s">
        <v>1254</v>
      </c>
    </row>
    <row r="688" spans="1:35" ht="15" customHeight="1">
      <c r="A688" s="4233"/>
      <c r="B688" s="4239" t="s">
        <v>27</v>
      </c>
      <c r="C688" s="4240" t="s">
        <v>242</v>
      </c>
      <c r="D688" s="4240"/>
      <c r="E688" s="4240"/>
      <c r="F688" s="4240"/>
      <c r="G688" s="4240"/>
      <c r="H688" s="4240"/>
      <c r="I688" s="4241" t="s">
        <v>12</v>
      </c>
      <c r="J688" s="4240" t="s">
        <v>14</v>
      </c>
      <c r="K688" s="4240"/>
      <c r="L688" s="4240"/>
      <c r="M688" s="4240"/>
      <c r="N688" s="4240"/>
      <c r="P688" s="4233"/>
      <c r="Q688" s="4121" t="s">
        <v>27</v>
      </c>
      <c r="R688" s="4116" t="s">
        <v>242</v>
      </c>
      <c r="S688" s="4116"/>
      <c r="T688" s="4116"/>
      <c r="U688" s="4116"/>
      <c r="V688" s="4116"/>
      <c r="W688" s="4116"/>
      <c r="X688" s="4115" t="s">
        <v>12</v>
      </c>
      <c r="Y688" s="4116" t="s">
        <v>14</v>
      </c>
      <c r="Z688" s="4116"/>
      <c r="AA688" s="4116"/>
      <c r="AB688" s="4116"/>
      <c r="AC688" s="4117"/>
      <c r="AE688" s="1606" t="s">
        <v>1254</v>
      </c>
    </row>
    <row r="689" spans="1:35" ht="15" customHeight="1">
      <c r="A689" s="4233"/>
      <c r="B689" s="4239"/>
      <c r="C689" s="4240"/>
      <c r="D689" s="4240"/>
      <c r="E689" s="4240"/>
      <c r="F689" s="4240"/>
      <c r="G689" s="4240"/>
      <c r="H689" s="4240"/>
      <c r="I689" s="4241"/>
      <c r="J689" s="4240"/>
      <c r="K689" s="4240"/>
      <c r="L689" s="4240"/>
      <c r="M689" s="4240"/>
      <c r="N689" s="4240"/>
      <c r="P689" s="4233"/>
      <c r="Q689" s="4121"/>
      <c r="R689" s="4116"/>
      <c r="S689" s="4116"/>
      <c r="T689" s="4116"/>
      <c r="U689" s="4116"/>
      <c r="V689" s="4116"/>
      <c r="W689" s="4116"/>
      <c r="X689" s="4115"/>
      <c r="Y689" s="4116"/>
      <c r="Z689" s="4116"/>
      <c r="AA689" s="4116"/>
      <c r="AB689" s="4116"/>
      <c r="AC689" s="4117"/>
      <c r="AE689" s="1606" t="s">
        <v>1254</v>
      </c>
    </row>
    <row r="690" spans="1:35" ht="15" customHeight="1">
      <c r="A690" s="4233"/>
      <c r="B690" s="4239" t="s">
        <v>30</v>
      </c>
      <c r="C690" s="4240" t="s">
        <v>724</v>
      </c>
      <c r="D690" s="4240"/>
      <c r="E690" s="4240"/>
      <c r="F690" s="4240"/>
      <c r="G690" s="4240"/>
      <c r="H690" s="4240"/>
      <c r="I690" s="4241" t="s">
        <v>13</v>
      </c>
      <c r="J690" s="4240" t="s">
        <v>421</v>
      </c>
      <c r="K690" s="4240"/>
      <c r="L690" s="4240"/>
      <c r="M690" s="4240"/>
      <c r="N690" s="4240"/>
      <c r="P690" s="4233"/>
      <c r="Q690" s="4121" t="s">
        <v>30</v>
      </c>
      <c r="R690" s="4116" t="s">
        <v>724</v>
      </c>
      <c r="S690" s="4116"/>
      <c r="T690" s="4116"/>
      <c r="U690" s="4116"/>
      <c r="V690" s="4116"/>
      <c r="W690" s="4116"/>
      <c r="X690" s="4115" t="s">
        <v>13</v>
      </c>
      <c r="Y690" s="4116" t="s">
        <v>421</v>
      </c>
      <c r="Z690" s="4116"/>
      <c r="AA690" s="4116"/>
      <c r="AB690" s="4116"/>
      <c r="AC690" s="4117"/>
      <c r="AE690" s="1606" t="s">
        <v>1254</v>
      </c>
    </row>
    <row r="691" spans="1:35" ht="15" customHeight="1">
      <c r="A691" s="4233"/>
      <c r="B691" s="4239"/>
      <c r="C691" s="4240"/>
      <c r="D691" s="4240"/>
      <c r="E691" s="4240"/>
      <c r="F691" s="4240"/>
      <c r="G691" s="4240"/>
      <c r="H691" s="4240"/>
      <c r="I691" s="4241"/>
      <c r="J691" s="4240"/>
      <c r="K691" s="4240"/>
      <c r="L691" s="4240"/>
      <c r="M691" s="4240"/>
      <c r="N691" s="4240"/>
      <c r="P691" s="4233"/>
      <c r="Q691" s="4121"/>
      <c r="R691" s="4116"/>
      <c r="S691" s="4116"/>
      <c r="T691" s="4116"/>
      <c r="U691" s="4116"/>
      <c r="V691" s="4116"/>
      <c r="W691" s="4116"/>
      <c r="X691" s="4115"/>
      <c r="Y691" s="4116"/>
      <c r="Z691" s="4116"/>
      <c r="AA691" s="4116"/>
      <c r="AB691" s="4116"/>
      <c r="AC691" s="4117"/>
      <c r="AE691" s="1606" t="s">
        <v>1254</v>
      </c>
    </row>
    <row r="692" spans="1:35" ht="15" customHeight="1">
      <c r="A692" s="4233"/>
      <c r="B692" s="4239" t="s">
        <v>248</v>
      </c>
      <c r="C692" s="4240" t="s">
        <v>249</v>
      </c>
      <c r="D692" s="4240"/>
      <c r="E692" s="4240"/>
      <c r="F692" s="4240"/>
      <c r="G692" s="4240"/>
      <c r="H692" s="4240"/>
      <c r="I692" s="4241" t="s">
        <v>15</v>
      </c>
      <c r="J692" s="4240" t="s">
        <v>250</v>
      </c>
      <c r="K692" s="4240"/>
      <c r="L692" s="4240"/>
      <c r="M692" s="4240"/>
      <c r="N692" s="4240"/>
      <c r="P692" s="4233"/>
      <c r="Q692" s="4121" t="s">
        <v>248</v>
      </c>
      <c r="R692" s="4116" t="s">
        <v>249</v>
      </c>
      <c r="S692" s="4116"/>
      <c r="T692" s="4116"/>
      <c r="U692" s="4116"/>
      <c r="V692" s="4116"/>
      <c r="W692" s="4116"/>
      <c r="X692" s="4115" t="s">
        <v>15</v>
      </c>
      <c r="Y692" s="4116" t="s">
        <v>250</v>
      </c>
      <c r="Z692" s="4116"/>
      <c r="AA692" s="4116"/>
      <c r="AB692" s="4116"/>
      <c r="AC692" s="4117"/>
      <c r="AE692" s="1606" t="s">
        <v>1254</v>
      </c>
    </row>
    <row r="693" spans="1:35" ht="15" customHeight="1">
      <c r="A693" s="4233"/>
      <c r="B693" s="4239"/>
      <c r="C693" s="4240"/>
      <c r="D693" s="4240"/>
      <c r="E693" s="4240"/>
      <c r="F693" s="4240"/>
      <c r="G693" s="4240"/>
      <c r="H693" s="4240"/>
      <c r="I693" s="4241"/>
      <c r="J693" s="4240"/>
      <c r="K693" s="4240"/>
      <c r="L693" s="4240"/>
      <c r="M693" s="4240"/>
      <c r="N693" s="4240"/>
      <c r="P693" s="4233"/>
      <c r="Q693" s="4121"/>
      <c r="R693" s="4116"/>
      <c r="S693" s="4116"/>
      <c r="T693" s="4116"/>
      <c r="U693" s="4116"/>
      <c r="V693" s="4116"/>
      <c r="W693" s="4116"/>
      <c r="X693" s="4115"/>
      <c r="Y693" s="4116"/>
      <c r="Z693" s="4116"/>
      <c r="AA693" s="4116"/>
      <c r="AB693" s="4116"/>
      <c r="AC693" s="4117"/>
      <c r="AE693" s="1606" t="s">
        <v>1254</v>
      </c>
    </row>
    <row r="694" spans="1:35" ht="15.75">
      <c r="A694" s="4233"/>
      <c r="B694" s="1618" t="s">
        <v>253</v>
      </c>
      <c r="C694" s="1619" t="str">
        <f ca="1">CELL("nomfichier")</f>
        <v>E:\0-UPRT\1-UPRT.FR-SITE-WEB\ff-fiches-fabrications\ff-fiches-fabrication-maj-08-2020\[ff-14.B-restauration-10.postits-portions.xlsx]Nota</v>
      </c>
      <c r="D694" s="1619"/>
      <c r="E694" s="1619"/>
      <c r="F694" s="1619"/>
      <c r="G694" s="1619"/>
      <c r="H694" s="1619"/>
      <c r="I694" s="1619"/>
      <c r="J694" s="1619"/>
      <c r="K694" s="1619"/>
      <c r="L694" s="1619"/>
      <c r="M694" s="1619"/>
      <c r="N694" s="1620"/>
      <c r="P694" s="4233"/>
      <c r="Q694" s="1618" t="s">
        <v>253</v>
      </c>
      <c r="R694" s="1619" t="str">
        <f ca="1">CELL("nomfichier")</f>
        <v>E:\0-UPRT\1-UPRT.FR-SITE-WEB\ff-fiches-fabrications\ff-fiches-fabrication-maj-08-2020\[ff-14.B-restauration-10.postits-portions.xlsx]Nota</v>
      </c>
      <c r="S694" s="1619"/>
      <c r="T694" s="1619"/>
      <c r="U694" s="1619"/>
      <c r="V694" s="1619"/>
      <c r="W694" s="1619"/>
      <c r="X694" s="1619"/>
      <c r="Y694" s="1619"/>
      <c r="Z694" s="1619"/>
      <c r="AA694" s="1619"/>
      <c r="AB694" s="1619"/>
      <c r="AC694" s="1620"/>
      <c r="AE694" s="1606" t="s">
        <v>1254</v>
      </c>
    </row>
    <row r="695" spans="1:35" ht="15.75">
      <c r="A695" s="4233"/>
      <c r="B695" s="1621" t="s">
        <v>255</v>
      </c>
      <c r="C695" s="1619" t="s">
        <v>726</v>
      </c>
      <c r="D695" s="1619"/>
      <c r="E695" s="1619"/>
      <c r="F695" s="1619"/>
      <c r="G695" s="1619"/>
      <c r="H695" s="1619"/>
      <c r="I695" s="1619"/>
      <c r="J695" s="1619"/>
      <c r="K695" s="1619"/>
      <c r="L695" s="1619"/>
      <c r="M695" s="1619"/>
      <c r="N695" s="1620"/>
      <c r="P695" s="4233"/>
      <c r="Q695" s="1621" t="s">
        <v>255</v>
      </c>
      <c r="R695" s="1619" t="s">
        <v>726</v>
      </c>
      <c r="S695" s="1619"/>
      <c r="T695" s="1619"/>
      <c r="U695" s="1619"/>
      <c r="V695" s="1619"/>
      <c r="W695" s="1619"/>
      <c r="X695" s="1619"/>
      <c r="Y695" s="1619"/>
      <c r="Z695" s="1619"/>
      <c r="AA695" s="1619"/>
      <c r="AB695" s="1619"/>
      <c r="AC695" s="1620"/>
      <c r="AE695" s="1606" t="s">
        <v>1254</v>
      </c>
    </row>
    <row r="696" spans="1:35" ht="16.5" thickBot="1">
      <c r="A696" s="4233"/>
      <c r="B696" s="4135" t="s">
        <v>258</v>
      </c>
      <c r="C696" s="4135"/>
      <c r="D696" s="4135"/>
      <c r="E696" s="4135"/>
      <c r="F696" s="4135"/>
      <c r="G696" s="4135"/>
      <c r="H696" s="4135"/>
      <c r="I696" s="4135"/>
      <c r="J696" s="4135"/>
      <c r="K696" s="4135"/>
      <c r="L696" s="4135"/>
      <c r="M696" s="4135"/>
      <c r="N696" s="4136"/>
      <c r="P696" s="4233"/>
      <c r="Q696" s="4135" t="s">
        <v>258</v>
      </c>
      <c r="R696" s="4135"/>
      <c r="S696" s="4135"/>
      <c r="T696" s="4135"/>
      <c r="U696" s="4135"/>
      <c r="V696" s="4135"/>
      <c r="W696" s="4135"/>
      <c r="X696" s="4135"/>
      <c r="Y696" s="4135"/>
      <c r="Z696" s="4135"/>
      <c r="AA696" s="4135"/>
      <c r="AB696" s="4135"/>
      <c r="AC696" s="4136"/>
      <c r="AE696" s="1606" t="s">
        <v>1254</v>
      </c>
    </row>
    <row r="697" spans="1:35">
      <c r="A697" s="77"/>
      <c r="B697" s="77"/>
      <c r="C697" s="77"/>
      <c r="D697" s="77"/>
      <c r="E697" s="77"/>
      <c r="F697" s="77"/>
      <c r="G697" s="77"/>
      <c r="H697" s="77"/>
      <c r="I697" s="77"/>
      <c r="J697" s="77"/>
      <c r="K697" s="77"/>
      <c r="L697" s="77"/>
      <c r="M697" s="77"/>
      <c r="N697" s="77"/>
      <c r="P697" s="77"/>
      <c r="Q697" s="77"/>
      <c r="R697" s="77"/>
      <c r="S697" s="77"/>
      <c r="T697" s="77"/>
      <c r="U697" s="77"/>
      <c r="V697" s="77"/>
      <c r="W697" s="77"/>
      <c r="X697" s="77"/>
      <c r="Y697" s="77"/>
      <c r="Z697" s="77"/>
      <c r="AA697" s="77"/>
      <c r="AB697" s="77"/>
      <c r="AC697" s="77"/>
    </row>
    <row r="698" spans="1:35" ht="15.75">
      <c r="B698" s="4347" t="s">
        <v>1593</v>
      </c>
      <c r="C698" s="4347"/>
      <c r="D698" s="4347"/>
      <c r="E698" s="1641"/>
      <c r="F698" s="1641"/>
      <c r="G698" s="1641"/>
      <c r="H698" s="1641"/>
      <c r="I698" s="1641"/>
      <c r="J698" s="1641"/>
      <c r="K698" s="1641"/>
      <c r="L698" s="1641"/>
      <c r="M698" s="1641"/>
      <c r="N698" s="1641"/>
      <c r="Q698" s="4347" t="s">
        <v>1593</v>
      </c>
      <c r="R698" s="4347"/>
      <c r="S698" s="4347"/>
      <c r="T698" s="1641"/>
      <c r="U698" s="1641"/>
      <c r="V698" s="1641"/>
      <c r="W698" s="1641"/>
      <c r="X698" s="1641"/>
      <c r="Y698" s="1641"/>
      <c r="Z698" s="1641"/>
      <c r="AA698" s="1641"/>
      <c r="AB698" s="1641"/>
      <c r="AC698" s="1641"/>
    </row>
    <row r="699" spans="1:35" ht="15.75" thickBot="1">
      <c r="A699" s="77"/>
      <c r="B699" s="77"/>
      <c r="C699" s="77"/>
      <c r="D699" s="77"/>
      <c r="E699" s="77"/>
      <c r="F699" s="77"/>
      <c r="G699" s="77"/>
      <c r="H699" s="77"/>
      <c r="I699" s="77"/>
      <c r="J699" s="77"/>
      <c r="K699" s="77"/>
      <c r="L699" s="77"/>
      <c r="M699" s="77"/>
      <c r="N699" s="77"/>
      <c r="P699" s="77"/>
      <c r="Q699" s="77"/>
      <c r="R699" s="77"/>
      <c r="S699" s="77"/>
      <c r="T699" s="77"/>
      <c r="U699" s="77"/>
      <c r="V699" s="77"/>
      <c r="W699" s="77"/>
      <c r="X699" s="77"/>
      <c r="Y699" s="77"/>
      <c r="Z699" s="77"/>
      <c r="AA699" s="77"/>
      <c r="AB699" s="77"/>
      <c r="AC699" s="77"/>
    </row>
    <row r="700" spans="1:35">
      <c r="A700" s="1566" t="s">
        <v>243</v>
      </c>
      <c r="B700" s="4357" t="s">
        <v>340</v>
      </c>
      <c r="C700" s="4357"/>
      <c r="D700" s="4357"/>
      <c r="E700" s="4357"/>
      <c r="F700" s="4357"/>
      <c r="G700" s="4357"/>
      <c r="H700" s="4358" t="s">
        <v>1775</v>
      </c>
      <c r="I700" s="4088" t="str">
        <f>B700</f>
        <v>NOM DE LA RECETTE</v>
      </c>
      <c r="J700" s="4088"/>
      <c r="K700" s="4088"/>
      <c r="L700" s="4088"/>
      <c r="M700" s="4088"/>
      <c r="N700" s="4089"/>
      <c r="P700" s="1566" t="s">
        <v>243</v>
      </c>
      <c r="Q700" s="4357" t="s">
        <v>340</v>
      </c>
      <c r="R700" s="4357"/>
      <c r="S700" s="4357"/>
      <c r="T700" s="4357"/>
      <c r="U700" s="4357"/>
      <c r="V700" s="4357"/>
      <c r="W700" s="4358" t="s">
        <v>1775</v>
      </c>
      <c r="X700" s="4088" t="str">
        <f>Q700</f>
        <v>NOM DE LA RECETTE</v>
      </c>
      <c r="Y700" s="4088"/>
      <c r="Z700" s="4088"/>
      <c r="AA700" s="4088"/>
      <c r="AB700" s="4088"/>
      <c r="AC700" s="4089"/>
      <c r="AE700" s="4422" t="s">
        <v>245</v>
      </c>
      <c r="AF700" s="4423" t="s">
        <v>744</v>
      </c>
      <c r="AG700" s="4423"/>
      <c r="AH700" s="4423"/>
      <c r="AI700" s="4423"/>
    </row>
    <row r="701" spans="1:35">
      <c r="A701" s="4353"/>
      <c r="B701" s="4357"/>
      <c r="C701" s="4357"/>
      <c r="D701" s="4357"/>
      <c r="E701" s="4357"/>
      <c r="F701" s="4357"/>
      <c r="G701" s="4357"/>
      <c r="H701" s="4358"/>
      <c r="I701" s="4090"/>
      <c r="J701" s="4090"/>
      <c r="K701" s="4090"/>
      <c r="L701" s="4090"/>
      <c r="M701" s="4090"/>
      <c r="N701" s="4091"/>
      <c r="P701" s="4353"/>
      <c r="Q701" s="4357"/>
      <c r="R701" s="4357"/>
      <c r="S701" s="4357"/>
      <c r="T701" s="4357"/>
      <c r="U701" s="4357"/>
      <c r="V701" s="4357"/>
      <c r="W701" s="4358"/>
      <c r="X701" s="4090"/>
      <c r="Y701" s="4090"/>
      <c r="Z701" s="4090"/>
      <c r="AA701" s="4090"/>
      <c r="AB701" s="4090"/>
      <c r="AC701" s="4091"/>
      <c r="AE701" s="4422"/>
      <c r="AF701" s="4423"/>
      <c r="AG701" s="4423"/>
      <c r="AH701" s="4423"/>
      <c r="AI701" s="4423"/>
    </row>
    <row r="702" spans="1:35" ht="26.25">
      <c r="A702" s="4353"/>
      <c r="B702" s="4354" t="s">
        <v>1571</v>
      </c>
      <c r="C702" s="4354"/>
      <c r="D702" s="4354"/>
      <c r="E702" s="4354"/>
      <c r="F702" s="4354"/>
      <c r="G702" s="4354"/>
      <c r="H702" s="1823"/>
      <c r="I702" s="1567" t="s">
        <v>247</v>
      </c>
      <c r="J702" s="1568"/>
      <c r="K702" s="1568"/>
      <c r="L702" s="1568"/>
      <c r="M702" s="1568"/>
      <c r="N702" s="1569"/>
      <c r="P702" s="4353"/>
      <c r="Q702" s="4133" t="s">
        <v>1571</v>
      </c>
      <c r="R702" s="4133"/>
      <c r="S702" s="4133"/>
      <c r="T702" s="4133"/>
      <c r="U702" s="4133"/>
      <c r="V702" s="4133"/>
      <c r="W702" s="4133"/>
      <c r="X702" s="527" t="s">
        <v>247</v>
      </c>
      <c r="Y702" s="1570"/>
      <c r="Z702" s="1570"/>
      <c r="AA702" s="1570"/>
      <c r="AB702" s="1570"/>
      <c r="AC702" s="1571"/>
      <c r="AE702" s="4422"/>
      <c r="AF702" s="4423"/>
      <c r="AG702" s="4423"/>
      <c r="AH702" s="4423"/>
      <c r="AI702" s="4423"/>
    </row>
    <row r="703" spans="1:35" ht="26.25">
      <c r="A703" s="4353"/>
      <c r="B703" s="4354"/>
      <c r="C703" s="4354"/>
      <c r="D703" s="4354"/>
      <c r="E703" s="4354"/>
      <c r="F703" s="4354"/>
      <c r="G703" s="4354"/>
      <c r="H703" s="1823"/>
      <c r="I703" s="1572" t="s">
        <v>1563</v>
      </c>
      <c r="J703" s="1573"/>
      <c r="K703" s="1573"/>
      <c r="L703" s="1573"/>
      <c r="M703" s="1573"/>
      <c r="N703" s="1574"/>
      <c r="P703" s="4353"/>
      <c r="Q703" s="4133"/>
      <c r="R703" s="4133"/>
      <c r="S703" s="4133"/>
      <c r="T703" s="4133"/>
      <c r="U703" s="4133"/>
      <c r="V703" s="4133"/>
      <c r="W703" s="4133"/>
      <c r="X703" s="1575" t="s">
        <v>1563</v>
      </c>
      <c r="Y703" s="1576"/>
      <c r="Z703" s="1576"/>
      <c r="AA703" s="1576"/>
      <c r="AB703" s="1576"/>
      <c r="AC703" s="1577"/>
      <c r="AE703" s="4422"/>
      <c r="AF703" s="4423"/>
      <c r="AG703" s="4423"/>
      <c r="AH703" s="4423"/>
      <c r="AI703" s="4423"/>
    </row>
    <row r="704" spans="1:35" ht="18.75">
      <c r="A704" s="4353"/>
      <c r="B704" s="1824" t="s">
        <v>12</v>
      </c>
      <c r="C704" s="1825"/>
      <c r="D704" s="1825"/>
      <c r="E704" s="1825"/>
      <c r="F704" s="1825"/>
      <c r="G704" s="4355" t="s">
        <v>13</v>
      </c>
      <c r="H704" s="4355"/>
      <c r="I704" s="1572"/>
      <c r="J704" s="1573"/>
      <c r="K704" s="1573"/>
      <c r="L704" s="1573"/>
      <c r="M704" s="1573"/>
      <c r="N704" s="1574"/>
      <c r="P704" s="4353"/>
      <c r="Q704" s="1580" t="s">
        <v>12</v>
      </c>
      <c r="R704" s="1581"/>
      <c r="S704" s="1581"/>
      <c r="T704" s="1581"/>
      <c r="U704" s="1581"/>
      <c r="V704" s="4111" t="s">
        <v>13</v>
      </c>
      <c r="W704" s="4111"/>
      <c r="X704" s="1575"/>
      <c r="Y704" s="1576"/>
      <c r="Z704" s="1576"/>
      <c r="AA704" s="1576"/>
      <c r="AB704" s="1576"/>
      <c r="AC704" s="1577"/>
      <c r="AE704" s="4422"/>
      <c r="AF704" s="4423"/>
      <c r="AG704" s="4423"/>
      <c r="AH704" s="4423"/>
      <c r="AI704" s="4423"/>
    </row>
    <row r="705" spans="1:35" ht="15.75">
      <c r="A705" s="4353"/>
      <c r="B705" s="4356" t="s">
        <v>251</v>
      </c>
      <c r="C705" s="4356"/>
      <c r="D705" s="1826"/>
      <c r="E705" s="1826"/>
      <c r="F705" s="1826"/>
      <c r="G705" s="4351" t="s">
        <v>18</v>
      </c>
      <c r="H705" s="4351"/>
      <c r="I705" s="1572"/>
      <c r="J705" s="1572"/>
      <c r="K705" s="1572"/>
      <c r="L705" s="1572"/>
      <c r="M705" s="1572"/>
      <c r="N705" s="1583"/>
      <c r="P705" s="4353"/>
      <c r="Q705" s="4113" t="s">
        <v>251</v>
      </c>
      <c r="R705" s="4113"/>
      <c r="S705" s="1584"/>
      <c r="T705" s="1584"/>
      <c r="U705" s="1584"/>
      <c r="V705" s="4114" t="s">
        <v>18</v>
      </c>
      <c r="W705" s="4114"/>
      <c r="X705" s="1575"/>
      <c r="Y705" s="1575"/>
      <c r="Z705" s="1575"/>
      <c r="AA705" s="1575"/>
      <c r="AB705" s="1575"/>
      <c r="AC705" s="1585"/>
      <c r="AE705" s="4422"/>
      <c r="AF705" s="4423"/>
      <c r="AG705" s="4423"/>
      <c r="AH705" s="4423"/>
      <c r="AI705" s="4423"/>
    </row>
    <row r="706" spans="1:35" ht="15.75">
      <c r="A706" s="4353"/>
      <c r="B706" s="4105">
        <v>2</v>
      </c>
      <c r="C706" s="4351" t="s">
        <v>21</v>
      </c>
      <c r="D706" s="4348" t="s">
        <v>252</v>
      </c>
      <c r="E706" s="1827"/>
      <c r="F706" s="1827"/>
      <c r="G706" s="4107">
        <v>10</v>
      </c>
      <c r="H706" s="4107"/>
      <c r="I706" s="1572"/>
      <c r="J706" s="1572"/>
      <c r="K706" s="1572"/>
      <c r="L706" s="1572"/>
      <c r="M706" s="1572"/>
      <c r="N706" s="1583"/>
      <c r="P706" s="4353"/>
      <c r="Q706" s="4352">
        <v>2</v>
      </c>
      <c r="R706" s="4109" t="s">
        <v>21</v>
      </c>
      <c r="S706" s="4096" t="s">
        <v>252</v>
      </c>
      <c r="T706" s="1586"/>
      <c r="U706" s="1586"/>
      <c r="V706" s="4097">
        <v>10</v>
      </c>
      <c r="W706" s="4097"/>
      <c r="X706" s="1575"/>
      <c r="Y706" s="1575"/>
      <c r="Z706" s="1575"/>
      <c r="AA706" s="1575"/>
      <c r="AB706" s="1575"/>
      <c r="AC706" s="1585"/>
      <c r="AE706" s="4422"/>
      <c r="AF706" s="4423"/>
      <c r="AG706" s="4423"/>
      <c r="AH706" s="4423"/>
      <c r="AI706" s="4423"/>
    </row>
    <row r="707" spans="1:35" ht="15.75">
      <c r="A707" s="4353"/>
      <c r="B707" s="4105"/>
      <c r="C707" s="4351"/>
      <c r="D707" s="4348"/>
      <c r="E707" s="1827"/>
      <c r="F707" s="1827"/>
      <c r="G707" s="4107"/>
      <c r="H707" s="4107"/>
      <c r="I707" s="1572"/>
      <c r="J707" s="1572"/>
      <c r="K707" s="1572"/>
      <c r="L707" s="1572"/>
      <c r="M707" s="1572"/>
      <c r="N707" s="1583"/>
      <c r="P707" s="4353"/>
      <c r="Q707" s="4352"/>
      <c r="R707" s="4109"/>
      <c r="S707" s="4096"/>
      <c r="T707" s="1586"/>
      <c r="U707" s="1586"/>
      <c r="V707" s="4097"/>
      <c r="W707" s="4097"/>
      <c r="X707" s="1575"/>
      <c r="Y707" s="1575"/>
      <c r="Z707" s="1575"/>
      <c r="AA707" s="1575"/>
      <c r="AB707" s="1575"/>
      <c r="AC707" s="1585"/>
      <c r="AE707" s="4422"/>
      <c r="AF707" s="4423"/>
      <c r="AG707" s="4423"/>
      <c r="AH707" s="4423"/>
      <c r="AI707" s="4423"/>
    </row>
    <row r="708" spans="1:35" ht="15.75">
      <c r="A708" s="4353"/>
      <c r="B708" s="1828"/>
      <c r="C708" s="1828"/>
      <c r="D708" s="1828"/>
      <c r="E708" s="1827"/>
      <c r="F708" s="1827"/>
      <c r="G708" s="4348" t="s">
        <v>254</v>
      </c>
      <c r="H708" s="4348"/>
      <c r="I708" s="1572"/>
      <c r="J708" s="1572"/>
      <c r="K708" s="1572"/>
      <c r="L708" s="1572"/>
      <c r="M708" s="1572"/>
      <c r="N708" s="1583"/>
      <c r="P708" s="4353"/>
      <c r="Q708" s="1588"/>
      <c r="R708" s="1588"/>
      <c r="S708" s="1588"/>
      <c r="T708" s="1586"/>
      <c r="U708" s="1586"/>
      <c r="V708" s="4099" t="s">
        <v>254</v>
      </c>
      <c r="W708" s="4099"/>
      <c r="X708" s="1575"/>
      <c r="Y708" s="1575"/>
      <c r="Z708" s="1575"/>
      <c r="AA708" s="1575"/>
      <c r="AB708" s="1575"/>
      <c r="AC708" s="1585"/>
      <c r="AE708" s="4422"/>
      <c r="AF708" s="4423"/>
      <c r="AG708" s="4423"/>
      <c r="AH708" s="4423"/>
      <c r="AI708" s="4423"/>
    </row>
    <row r="709" spans="1:35" ht="15.75">
      <c r="A709" s="4353"/>
      <c r="B709" s="1829" t="s">
        <v>30</v>
      </c>
      <c r="C709" s="1829" t="s">
        <v>248</v>
      </c>
      <c r="D709" s="1829" t="s">
        <v>27</v>
      </c>
      <c r="E709" s="1827"/>
      <c r="F709" s="1827"/>
      <c r="G709" s="1830"/>
      <c r="H709" s="1831"/>
      <c r="I709" s="1572"/>
      <c r="J709" s="1572"/>
      <c r="K709" s="1572"/>
      <c r="L709" s="1572"/>
      <c r="M709" s="1572"/>
      <c r="N709" s="1583"/>
      <c r="P709" s="4353"/>
      <c r="Q709" s="1633" t="s">
        <v>30</v>
      </c>
      <c r="R709" s="1633" t="s">
        <v>248</v>
      </c>
      <c r="S709" s="1633" t="s">
        <v>27</v>
      </c>
      <c r="T709" s="1586"/>
      <c r="U709" s="1586"/>
      <c r="V709" s="1593"/>
      <c r="W709" s="1594"/>
      <c r="X709" s="1575"/>
      <c r="Y709" s="1575"/>
      <c r="Z709" s="1575"/>
      <c r="AA709" s="1575"/>
      <c r="AB709" s="1575"/>
      <c r="AC709" s="1585"/>
      <c r="AE709" s="4422"/>
      <c r="AF709" s="4423"/>
      <c r="AG709" s="4423"/>
      <c r="AH709" s="4423"/>
      <c r="AI709" s="4423"/>
    </row>
    <row r="710" spans="1:35" ht="15.75">
      <c r="A710" s="4353"/>
      <c r="B710" s="1595">
        <v>150</v>
      </c>
      <c r="C710" s="1596" t="s">
        <v>686</v>
      </c>
      <c r="D710" s="1832" t="s">
        <v>672</v>
      </c>
      <c r="E710" s="1827"/>
      <c r="F710" s="1827"/>
      <c r="G710" s="1833">
        <f>(B710/B706)*G706</f>
        <v>750</v>
      </c>
      <c r="H710" s="1834" t="str">
        <f t="shared" ref="H710:H729" si="28">C710</f>
        <v>g</v>
      </c>
      <c r="I710" s="1572"/>
      <c r="J710" s="1572"/>
      <c r="K710" s="1572"/>
      <c r="L710" s="1572"/>
      <c r="M710" s="1572"/>
      <c r="N710" s="1583"/>
      <c r="P710" s="4353"/>
      <c r="Q710" s="1595">
        <v>150</v>
      </c>
      <c r="R710" s="1596" t="s">
        <v>686</v>
      </c>
      <c r="S710" s="1835" t="s">
        <v>672</v>
      </c>
      <c r="T710" s="1586"/>
      <c r="U710" s="1586"/>
      <c r="V710" s="1601">
        <f>(Q710/Q706)*V706</f>
        <v>750</v>
      </c>
      <c r="W710" s="1602" t="str">
        <f t="shared" ref="W710:W729" si="29">R710</f>
        <v>g</v>
      </c>
      <c r="X710" s="1575"/>
      <c r="Y710" s="1575"/>
      <c r="Z710" s="1575"/>
      <c r="AA710" s="1575"/>
      <c r="AB710" s="1575"/>
      <c r="AC710" s="1585"/>
      <c r="AE710" s="4422"/>
      <c r="AF710" s="4423"/>
      <c r="AG710" s="4423"/>
      <c r="AH710" s="4423"/>
      <c r="AI710" s="4423"/>
    </row>
    <row r="711" spans="1:35" ht="15.75">
      <c r="A711" s="4353"/>
      <c r="B711" s="1595">
        <v>80</v>
      </c>
      <c r="C711" s="1596" t="s">
        <v>686</v>
      </c>
      <c r="D711" s="1832" t="s">
        <v>672</v>
      </c>
      <c r="E711" s="1827"/>
      <c r="F711" s="1827"/>
      <c r="G711" s="1833">
        <f>(B711/B706)*G706</f>
        <v>400</v>
      </c>
      <c r="H711" s="1834" t="str">
        <f t="shared" si="28"/>
        <v>g</v>
      </c>
      <c r="I711" s="1572"/>
      <c r="J711" s="1572"/>
      <c r="K711" s="1572"/>
      <c r="L711" s="1572"/>
      <c r="M711" s="1572"/>
      <c r="N711" s="1583"/>
      <c r="P711" s="4353"/>
      <c r="Q711" s="1595">
        <v>80</v>
      </c>
      <c r="R711" s="1596" t="s">
        <v>686</v>
      </c>
      <c r="S711" s="1835" t="s">
        <v>672</v>
      </c>
      <c r="T711" s="1586"/>
      <c r="U711" s="1586"/>
      <c r="V711" s="1601">
        <f>(Q711/Q706)*V706</f>
        <v>400</v>
      </c>
      <c r="W711" s="1602" t="str">
        <f t="shared" si="29"/>
        <v>g</v>
      </c>
      <c r="X711" s="1575"/>
      <c r="Y711" s="1575"/>
      <c r="Z711" s="1575"/>
      <c r="AA711" s="1575"/>
      <c r="AB711" s="1575"/>
      <c r="AC711" s="1585"/>
      <c r="AE711" s="4422"/>
      <c r="AF711" s="4423"/>
      <c r="AG711" s="4423"/>
      <c r="AH711" s="4423"/>
      <c r="AI711" s="4423"/>
    </row>
    <row r="712" spans="1:35" ht="15.75">
      <c r="A712" s="4353"/>
      <c r="B712" s="1595">
        <v>1</v>
      </c>
      <c r="C712" s="1596" t="s">
        <v>263</v>
      </c>
      <c r="D712" s="1832" t="s">
        <v>672</v>
      </c>
      <c r="E712" s="1827"/>
      <c r="F712" s="1827"/>
      <c r="G712" s="1836">
        <f>(B712/B706)*G706</f>
        <v>5</v>
      </c>
      <c r="H712" s="1834" t="str">
        <f t="shared" si="28"/>
        <v>blanc</v>
      </c>
      <c r="I712" s="1572"/>
      <c r="J712" s="1572"/>
      <c r="K712" s="1572"/>
      <c r="L712" s="1572"/>
      <c r="M712" s="1572"/>
      <c r="N712" s="1583"/>
      <c r="P712" s="4353"/>
      <c r="Q712" s="1595">
        <v>1</v>
      </c>
      <c r="R712" s="1596" t="s">
        <v>263</v>
      </c>
      <c r="S712" s="1835" t="s">
        <v>672</v>
      </c>
      <c r="T712" s="1586"/>
      <c r="U712" s="1586"/>
      <c r="V712" s="1601">
        <f>(Q712/Q706)*V706</f>
        <v>5</v>
      </c>
      <c r="W712" s="1602" t="str">
        <f t="shared" si="29"/>
        <v>blanc</v>
      </c>
      <c r="X712" s="1575"/>
      <c r="Y712" s="1575"/>
      <c r="Z712" s="1575"/>
      <c r="AA712" s="1575"/>
      <c r="AB712" s="1575"/>
      <c r="AC712" s="1585"/>
      <c r="AE712" s="4422"/>
      <c r="AF712" s="4423"/>
      <c r="AG712" s="4423"/>
      <c r="AH712" s="4423"/>
      <c r="AI712" s="4423"/>
    </row>
    <row r="713" spans="1:35" ht="18.75">
      <c r="A713" s="4353"/>
      <c r="B713" s="1595">
        <v>2</v>
      </c>
      <c r="C713" s="1596" t="s">
        <v>270</v>
      </c>
      <c r="D713" s="1832" t="s">
        <v>672</v>
      </c>
      <c r="E713" s="1827"/>
      <c r="F713" s="1827"/>
      <c r="G713" s="1837">
        <f>(B713/B706)*G706</f>
        <v>10</v>
      </c>
      <c r="H713" s="1834" t="str">
        <f t="shared" si="28"/>
        <v>pincées</v>
      </c>
      <c r="I713" s="1572"/>
      <c r="J713" s="1572"/>
      <c r="K713" s="1572"/>
      <c r="L713" s="1572"/>
      <c r="M713" s="1572"/>
      <c r="N713" s="1583"/>
      <c r="P713" s="4353"/>
      <c r="Q713" s="1595">
        <v>2</v>
      </c>
      <c r="R713" s="1596" t="s">
        <v>270</v>
      </c>
      <c r="S713" s="1835" t="s">
        <v>672</v>
      </c>
      <c r="T713" s="1586"/>
      <c r="U713" s="1586"/>
      <c r="V713" s="1601">
        <f>(Q713/Q706)*V706</f>
        <v>10</v>
      </c>
      <c r="W713" s="1602" t="str">
        <f t="shared" si="29"/>
        <v>pincées</v>
      </c>
      <c r="X713" s="1575"/>
      <c r="Y713" s="1575"/>
      <c r="Z713" s="1575"/>
      <c r="AA713" s="1575"/>
      <c r="AB713" s="1575"/>
      <c r="AC713" s="1585"/>
      <c r="AE713" s="1605" t="s">
        <v>1254</v>
      </c>
    </row>
    <row r="714" spans="1:35" ht="15.75">
      <c r="A714" s="4353"/>
      <c r="B714" s="1595"/>
      <c r="C714" s="1596"/>
      <c r="D714" s="1832"/>
      <c r="E714" s="1827"/>
      <c r="F714" s="1827"/>
      <c r="G714" s="1837">
        <f>(B714/B706)*G706</f>
        <v>0</v>
      </c>
      <c r="H714" s="1834">
        <f t="shared" si="28"/>
        <v>0</v>
      </c>
      <c r="I714" s="1572"/>
      <c r="J714" s="1572"/>
      <c r="K714" s="1572"/>
      <c r="L714" s="1572"/>
      <c r="M714" s="1572"/>
      <c r="N714" s="1583"/>
      <c r="P714" s="4353"/>
      <c r="Q714" s="1595"/>
      <c r="R714" s="1596"/>
      <c r="S714" s="1835"/>
      <c r="T714" s="1586"/>
      <c r="U714" s="1586"/>
      <c r="V714" s="1607">
        <f>(Q714/Q706)*V706</f>
        <v>0</v>
      </c>
      <c r="W714" s="1602">
        <f t="shared" si="29"/>
        <v>0</v>
      </c>
      <c r="X714" s="1575"/>
      <c r="Y714" s="1575"/>
      <c r="Z714" s="1575"/>
      <c r="AA714" s="1575"/>
      <c r="AB714" s="1575"/>
      <c r="AC714" s="1585"/>
      <c r="AE714" s="1606" t="s">
        <v>1254</v>
      </c>
    </row>
    <row r="715" spans="1:35" ht="15.75">
      <c r="A715" s="4353"/>
      <c r="B715" s="1595"/>
      <c r="C715" s="1596"/>
      <c r="D715" s="1832"/>
      <c r="E715" s="1827"/>
      <c r="F715" s="1827"/>
      <c r="G715" s="1837">
        <f>(B715/B706)*G706</f>
        <v>0</v>
      </c>
      <c r="H715" s="1834">
        <f t="shared" si="28"/>
        <v>0</v>
      </c>
      <c r="I715" s="1572"/>
      <c r="J715" s="1572"/>
      <c r="K715" s="1572"/>
      <c r="L715" s="1572"/>
      <c r="M715" s="1572"/>
      <c r="N715" s="1583"/>
      <c r="P715" s="4353"/>
      <c r="Q715" s="1595"/>
      <c r="R715" s="1596"/>
      <c r="S715" s="1835"/>
      <c r="T715" s="1586"/>
      <c r="U715" s="1586"/>
      <c r="V715" s="1607">
        <f>(Q715/Q706)*V706</f>
        <v>0</v>
      </c>
      <c r="W715" s="1602">
        <f t="shared" si="29"/>
        <v>0</v>
      </c>
      <c r="X715" s="1575"/>
      <c r="Y715" s="1575"/>
      <c r="Z715" s="1575"/>
      <c r="AA715" s="1575"/>
      <c r="AB715" s="1575"/>
      <c r="AC715" s="1585"/>
      <c r="AE715" s="1606" t="s">
        <v>1254</v>
      </c>
    </row>
    <row r="716" spans="1:35" ht="15.75">
      <c r="A716" s="4353"/>
      <c r="B716" s="1595"/>
      <c r="C716" s="1596"/>
      <c r="D716" s="1832"/>
      <c r="E716" s="1827"/>
      <c r="F716" s="1827"/>
      <c r="G716" s="1837">
        <f>(B716/B706)*G706</f>
        <v>0</v>
      </c>
      <c r="H716" s="1834">
        <f t="shared" si="28"/>
        <v>0</v>
      </c>
      <c r="I716" s="1572"/>
      <c r="J716" s="1572"/>
      <c r="K716" s="1572"/>
      <c r="L716" s="1572"/>
      <c r="M716" s="1572"/>
      <c r="N716" s="1583"/>
      <c r="P716" s="4353"/>
      <c r="Q716" s="1595"/>
      <c r="R716" s="1596"/>
      <c r="S716" s="1835"/>
      <c r="T716" s="1586"/>
      <c r="U716" s="1586"/>
      <c r="V716" s="1607">
        <f>(Q716/Q706)*V706</f>
        <v>0</v>
      </c>
      <c r="W716" s="1602">
        <f t="shared" si="29"/>
        <v>0</v>
      </c>
      <c r="X716" s="1575"/>
      <c r="Y716" s="1575"/>
      <c r="Z716" s="1575"/>
      <c r="AA716" s="1575"/>
      <c r="AB716" s="1575"/>
      <c r="AC716" s="1585"/>
      <c r="AE716" s="1606" t="s">
        <v>1254</v>
      </c>
    </row>
    <row r="717" spans="1:35" ht="15.75">
      <c r="A717" s="4353"/>
      <c r="B717" s="1595"/>
      <c r="C717" s="1596"/>
      <c r="D717" s="1832"/>
      <c r="E717" s="1827"/>
      <c r="F717" s="1827"/>
      <c r="G717" s="1837">
        <f>(B717/B706)*G706</f>
        <v>0</v>
      </c>
      <c r="H717" s="1834">
        <f t="shared" si="28"/>
        <v>0</v>
      </c>
      <c r="I717" s="1572"/>
      <c r="J717" s="1572"/>
      <c r="K717" s="1572"/>
      <c r="L717" s="1572"/>
      <c r="M717" s="1572"/>
      <c r="N717" s="1583"/>
      <c r="P717" s="4353"/>
      <c r="Q717" s="1595"/>
      <c r="R717" s="1596"/>
      <c r="S717" s="1835"/>
      <c r="T717" s="1586"/>
      <c r="U717" s="1586"/>
      <c r="V717" s="1607">
        <f>(Q717/Q706)*V706</f>
        <v>0</v>
      </c>
      <c r="W717" s="1602">
        <f t="shared" si="29"/>
        <v>0</v>
      </c>
      <c r="X717" s="1575"/>
      <c r="Y717" s="1575"/>
      <c r="Z717" s="1575"/>
      <c r="AA717" s="1575"/>
      <c r="AB717" s="1575"/>
      <c r="AC717" s="1585"/>
      <c r="AE717" s="1606" t="s">
        <v>1254</v>
      </c>
    </row>
    <row r="718" spans="1:35" ht="15.75">
      <c r="A718" s="4353"/>
      <c r="B718" s="1595"/>
      <c r="C718" s="1596"/>
      <c r="D718" s="1832"/>
      <c r="E718" s="1827"/>
      <c r="F718" s="1827"/>
      <c r="G718" s="1837">
        <f>(B718/B706)*G706</f>
        <v>0</v>
      </c>
      <c r="H718" s="1834">
        <f t="shared" si="28"/>
        <v>0</v>
      </c>
      <c r="I718" s="1572"/>
      <c r="J718" s="1572"/>
      <c r="K718" s="1572"/>
      <c r="L718" s="1572"/>
      <c r="M718" s="1572"/>
      <c r="N718" s="1583"/>
      <c r="P718" s="4353"/>
      <c r="Q718" s="1595"/>
      <c r="R718" s="1596"/>
      <c r="S718" s="1835"/>
      <c r="T718" s="1586"/>
      <c r="U718" s="1586"/>
      <c r="V718" s="1607">
        <f>(Q718/Q706)*V706</f>
        <v>0</v>
      </c>
      <c r="W718" s="1602">
        <f t="shared" si="29"/>
        <v>0</v>
      </c>
      <c r="X718" s="1575"/>
      <c r="Y718" s="1575"/>
      <c r="Z718" s="1575"/>
      <c r="AA718" s="1575"/>
      <c r="AB718" s="1575"/>
      <c r="AC718" s="1585"/>
      <c r="AE718" s="1606" t="s">
        <v>1254</v>
      </c>
    </row>
    <row r="719" spans="1:35" ht="15.75">
      <c r="A719" s="4353"/>
      <c r="B719" s="1595"/>
      <c r="C719" s="1596"/>
      <c r="D719" s="1832"/>
      <c r="E719" s="1827"/>
      <c r="F719" s="1827"/>
      <c r="G719" s="1837">
        <f>(B719/B706)*G706</f>
        <v>0</v>
      </c>
      <c r="H719" s="1834">
        <f t="shared" si="28"/>
        <v>0</v>
      </c>
      <c r="I719" s="1572"/>
      <c r="J719" s="1572"/>
      <c r="K719" s="1572"/>
      <c r="L719" s="1572"/>
      <c r="M719" s="1572"/>
      <c r="N719" s="1583"/>
      <c r="P719" s="4353"/>
      <c r="Q719" s="1595"/>
      <c r="R719" s="1596"/>
      <c r="S719" s="1835"/>
      <c r="T719" s="1586"/>
      <c r="U719" s="1586"/>
      <c r="V719" s="1607">
        <f>(Q719/Q706)*V706</f>
        <v>0</v>
      </c>
      <c r="W719" s="1602">
        <f t="shared" si="29"/>
        <v>0</v>
      </c>
      <c r="X719" s="1575"/>
      <c r="Y719" s="1575"/>
      <c r="Z719" s="1575"/>
      <c r="AA719" s="1575"/>
      <c r="AB719" s="1575"/>
      <c r="AC719" s="1585"/>
      <c r="AE719" s="1606" t="s">
        <v>1254</v>
      </c>
    </row>
    <row r="720" spans="1:35" ht="15.75">
      <c r="A720" s="4353"/>
      <c r="B720" s="1595"/>
      <c r="C720" s="1596"/>
      <c r="D720" s="1832"/>
      <c r="E720" s="1827"/>
      <c r="F720" s="1827"/>
      <c r="G720" s="1837">
        <f>(B720/B706)*G706</f>
        <v>0</v>
      </c>
      <c r="H720" s="1834">
        <f t="shared" si="28"/>
        <v>0</v>
      </c>
      <c r="I720" s="1572"/>
      <c r="J720" s="1572"/>
      <c r="K720" s="1572"/>
      <c r="L720" s="1572"/>
      <c r="M720" s="1572"/>
      <c r="N720" s="1583"/>
      <c r="P720" s="4353"/>
      <c r="Q720" s="1595"/>
      <c r="R720" s="1596"/>
      <c r="S720" s="1835"/>
      <c r="T720" s="1586"/>
      <c r="U720" s="1586"/>
      <c r="V720" s="1607">
        <f>(Q720/Q706)*V706</f>
        <v>0</v>
      </c>
      <c r="W720" s="1602">
        <f t="shared" si="29"/>
        <v>0</v>
      </c>
      <c r="X720" s="1575"/>
      <c r="Y720" s="1575"/>
      <c r="Z720" s="1575"/>
      <c r="AA720" s="1575"/>
      <c r="AB720" s="1575"/>
      <c r="AC720" s="1585"/>
      <c r="AE720" s="1606" t="s">
        <v>1254</v>
      </c>
    </row>
    <row r="721" spans="1:35" ht="15.75">
      <c r="A721" s="4353"/>
      <c r="B721" s="1595"/>
      <c r="C721" s="1596"/>
      <c r="D721" s="1832"/>
      <c r="E721" s="1827"/>
      <c r="F721" s="1827"/>
      <c r="G721" s="1837">
        <f>(B721/B706)*G706</f>
        <v>0</v>
      </c>
      <c r="H721" s="1834">
        <f t="shared" si="28"/>
        <v>0</v>
      </c>
      <c r="I721" s="1572"/>
      <c r="J721" s="1572"/>
      <c r="K721" s="1572"/>
      <c r="L721" s="1572"/>
      <c r="M721" s="1572"/>
      <c r="N721" s="1583"/>
      <c r="P721" s="4353"/>
      <c r="Q721" s="1595"/>
      <c r="R721" s="1596"/>
      <c r="S721" s="1835"/>
      <c r="T721" s="1586"/>
      <c r="U721" s="1586"/>
      <c r="V721" s="1607">
        <f>(Q721/Q706)*V706</f>
        <v>0</v>
      </c>
      <c r="W721" s="1602">
        <f t="shared" si="29"/>
        <v>0</v>
      </c>
      <c r="X721" s="1575"/>
      <c r="Y721" s="1575"/>
      <c r="Z721" s="1575"/>
      <c r="AA721" s="1575"/>
      <c r="AB721" s="1575"/>
      <c r="AC721" s="1585"/>
      <c r="AE721" s="1606" t="s">
        <v>1254</v>
      </c>
    </row>
    <row r="722" spans="1:35" ht="15.75">
      <c r="A722" s="4353"/>
      <c r="B722" s="1595"/>
      <c r="C722" s="1596"/>
      <c r="D722" s="1832"/>
      <c r="E722" s="1827"/>
      <c r="F722" s="1827"/>
      <c r="G722" s="1837">
        <f>(B722/B706)*G706</f>
        <v>0</v>
      </c>
      <c r="H722" s="1834">
        <f t="shared" si="28"/>
        <v>0</v>
      </c>
      <c r="I722" s="1572"/>
      <c r="J722" s="1572"/>
      <c r="K722" s="1572"/>
      <c r="L722" s="1572"/>
      <c r="M722" s="1572"/>
      <c r="N722" s="1583"/>
      <c r="P722" s="4353"/>
      <c r="Q722" s="1595"/>
      <c r="R722" s="1596"/>
      <c r="S722" s="1835"/>
      <c r="T722" s="1586"/>
      <c r="U722" s="1586"/>
      <c r="V722" s="1607">
        <f>(Q722/Q706)*V706</f>
        <v>0</v>
      </c>
      <c r="W722" s="1602">
        <f t="shared" si="29"/>
        <v>0</v>
      </c>
      <c r="X722" s="1575"/>
      <c r="Y722" s="1575"/>
      <c r="Z722" s="1575"/>
      <c r="AA722" s="1575"/>
      <c r="AB722" s="1575"/>
      <c r="AC722" s="1585"/>
      <c r="AE722" s="1606" t="s">
        <v>1254</v>
      </c>
    </row>
    <row r="723" spans="1:35" ht="15.75">
      <c r="A723" s="4353"/>
      <c r="B723" s="1595"/>
      <c r="C723" s="1596"/>
      <c r="D723" s="1832"/>
      <c r="E723" s="1827"/>
      <c r="F723" s="1827"/>
      <c r="G723" s="1837">
        <f>(B723/B706)*G706</f>
        <v>0</v>
      </c>
      <c r="H723" s="1834">
        <f t="shared" si="28"/>
        <v>0</v>
      </c>
      <c r="I723" s="1572"/>
      <c r="J723" s="1572"/>
      <c r="K723" s="1572"/>
      <c r="L723" s="1572"/>
      <c r="M723" s="1572"/>
      <c r="N723" s="1583"/>
      <c r="P723" s="4353"/>
      <c r="Q723" s="1595"/>
      <c r="R723" s="1596"/>
      <c r="S723" s="1835"/>
      <c r="T723" s="1586"/>
      <c r="U723" s="1586"/>
      <c r="V723" s="1607">
        <f>(Q723/Q706)*V706</f>
        <v>0</v>
      </c>
      <c r="W723" s="1602">
        <f t="shared" si="29"/>
        <v>0</v>
      </c>
      <c r="X723" s="1575"/>
      <c r="Y723" s="1575"/>
      <c r="Z723" s="1575"/>
      <c r="AA723" s="1575"/>
      <c r="AB723" s="1575"/>
      <c r="AC723" s="1585"/>
      <c r="AE723" s="1606" t="s">
        <v>1254</v>
      </c>
    </row>
    <row r="724" spans="1:35" ht="15.75">
      <c r="A724" s="4353"/>
      <c r="B724" s="1595"/>
      <c r="C724" s="1596"/>
      <c r="D724" s="1832"/>
      <c r="E724" s="1827"/>
      <c r="F724" s="1827"/>
      <c r="G724" s="1837">
        <f>(B724/B706)*G706</f>
        <v>0</v>
      </c>
      <c r="H724" s="1834">
        <f t="shared" si="28"/>
        <v>0</v>
      </c>
      <c r="I724" s="1572"/>
      <c r="J724" s="1572"/>
      <c r="K724" s="1572"/>
      <c r="L724" s="1572"/>
      <c r="M724" s="1572"/>
      <c r="N724" s="1583"/>
      <c r="P724" s="4353"/>
      <c r="Q724" s="1595"/>
      <c r="R724" s="1596"/>
      <c r="S724" s="1835"/>
      <c r="T724" s="1586"/>
      <c r="U724" s="1586"/>
      <c r="V724" s="1607">
        <f>(Q724/Q706)*V706</f>
        <v>0</v>
      </c>
      <c r="W724" s="1602">
        <f t="shared" si="29"/>
        <v>0</v>
      </c>
      <c r="X724" s="1575"/>
      <c r="Y724" s="1575"/>
      <c r="Z724" s="1575"/>
      <c r="AA724" s="1575"/>
      <c r="AB724" s="1575"/>
      <c r="AC724" s="1585"/>
      <c r="AE724" s="1606" t="s">
        <v>1254</v>
      </c>
    </row>
    <row r="725" spans="1:35" ht="15.75">
      <c r="A725" s="4353"/>
      <c r="B725" s="1595"/>
      <c r="C725" s="1596"/>
      <c r="D725" s="1832"/>
      <c r="E725" s="1827"/>
      <c r="F725" s="1827"/>
      <c r="G725" s="1837">
        <f>(B725/B706)*G706</f>
        <v>0</v>
      </c>
      <c r="H725" s="1834">
        <f t="shared" si="28"/>
        <v>0</v>
      </c>
      <c r="I725" s="1572"/>
      <c r="J725" s="1572"/>
      <c r="K725" s="1572"/>
      <c r="L725" s="1572"/>
      <c r="M725" s="1572"/>
      <c r="N725" s="1583"/>
      <c r="P725" s="4353"/>
      <c r="Q725" s="1595"/>
      <c r="R725" s="1596"/>
      <c r="S725" s="1835"/>
      <c r="T725" s="1586"/>
      <c r="U725" s="1586"/>
      <c r="V725" s="1607">
        <f>(Q725/Q706)*V706</f>
        <v>0</v>
      </c>
      <c r="W725" s="1602">
        <f t="shared" si="29"/>
        <v>0</v>
      </c>
      <c r="X725" s="1575"/>
      <c r="Y725" s="1575"/>
      <c r="Z725" s="1575"/>
      <c r="AA725" s="1575"/>
      <c r="AB725" s="1575"/>
      <c r="AC725" s="1585"/>
      <c r="AE725" s="1606" t="s">
        <v>1254</v>
      </c>
    </row>
    <row r="726" spans="1:35" ht="15.75">
      <c r="A726" s="4353"/>
      <c r="B726" s="1595"/>
      <c r="C726" s="1596"/>
      <c r="D726" s="1832"/>
      <c r="E726" s="1827"/>
      <c r="F726" s="1827"/>
      <c r="G726" s="1837">
        <f>(B726/B706)*G706</f>
        <v>0</v>
      </c>
      <c r="H726" s="1834">
        <f t="shared" si="28"/>
        <v>0</v>
      </c>
      <c r="I726" s="1572"/>
      <c r="J726" s="1572"/>
      <c r="K726" s="1572"/>
      <c r="L726" s="1572"/>
      <c r="M726" s="1572"/>
      <c r="N726" s="1583"/>
      <c r="P726" s="4353"/>
      <c r="Q726" s="1595"/>
      <c r="R726" s="1596"/>
      <c r="S726" s="1835"/>
      <c r="T726" s="1586"/>
      <c r="U726" s="1586"/>
      <c r="V726" s="1607">
        <f>(Q726/Q706)*V706</f>
        <v>0</v>
      </c>
      <c r="W726" s="1602">
        <f t="shared" si="29"/>
        <v>0</v>
      </c>
      <c r="X726" s="1575"/>
      <c r="Y726" s="1575"/>
      <c r="Z726" s="1575"/>
      <c r="AA726" s="1575"/>
      <c r="AB726" s="1575"/>
      <c r="AC726" s="1585"/>
      <c r="AE726" s="1606" t="s">
        <v>1254</v>
      </c>
    </row>
    <row r="727" spans="1:35" ht="15.75">
      <c r="A727" s="4353"/>
      <c r="B727" s="1595"/>
      <c r="C727" s="1596"/>
      <c r="D727" s="1832"/>
      <c r="E727" s="1827"/>
      <c r="F727" s="1827"/>
      <c r="G727" s="1837">
        <f>(B727/B706)*G706</f>
        <v>0</v>
      </c>
      <c r="H727" s="1834">
        <f t="shared" si="28"/>
        <v>0</v>
      </c>
      <c r="I727" s="1572"/>
      <c r="J727" s="1572"/>
      <c r="K727" s="1572"/>
      <c r="L727" s="1572"/>
      <c r="M727" s="1572"/>
      <c r="N727" s="1583"/>
      <c r="P727" s="4353"/>
      <c r="Q727" s="1595"/>
      <c r="R727" s="1596"/>
      <c r="S727" s="1835"/>
      <c r="T727" s="1586"/>
      <c r="U727" s="1586"/>
      <c r="V727" s="1607">
        <f>(Q727/Q706)*V706</f>
        <v>0</v>
      </c>
      <c r="W727" s="1602">
        <f t="shared" si="29"/>
        <v>0</v>
      </c>
      <c r="X727" s="1575"/>
      <c r="Y727" s="1575"/>
      <c r="Z727" s="1575"/>
      <c r="AA727" s="1575"/>
      <c r="AB727" s="1575"/>
      <c r="AC727" s="1585"/>
      <c r="AE727" s="1606" t="s">
        <v>1254</v>
      </c>
    </row>
    <row r="728" spans="1:35" ht="15.75">
      <c r="A728" s="4353"/>
      <c r="B728" s="1595"/>
      <c r="C728" s="1596"/>
      <c r="D728" s="1832"/>
      <c r="E728" s="1827"/>
      <c r="F728" s="1827"/>
      <c r="G728" s="1837">
        <f>(B728/B706)*G706</f>
        <v>0</v>
      </c>
      <c r="H728" s="1834">
        <f t="shared" si="28"/>
        <v>0</v>
      </c>
      <c r="I728" s="1572"/>
      <c r="J728" s="1572"/>
      <c r="K728" s="1572"/>
      <c r="L728" s="1572"/>
      <c r="M728" s="1572"/>
      <c r="N728" s="1583"/>
      <c r="P728" s="4353"/>
      <c r="Q728" s="1595"/>
      <c r="R728" s="1596"/>
      <c r="S728" s="1835"/>
      <c r="T728" s="1586"/>
      <c r="U728" s="1586"/>
      <c r="V728" s="1607">
        <f>(Q728/Q706)*V706</f>
        <v>0</v>
      </c>
      <c r="W728" s="1602">
        <f t="shared" si="29"/>
        <v>0</v>
      </c>
      <c r="X728" s="1575"/>
      <c r="Y728" s="1575"/>
      <c r="Z728" s="1575"/>
      <c r="AA728" s="1575"/>
      <c r="AB728" s="1575"/>
      <c r="AC728" s="1585"/>
      <c r="AE728" s="1606" t="s">
        <v>1254</v>
      </c>
    </row>
    <row r="729" spans="1:35" ht="15.75">
      <c r="A729" s="4353"/>
      <c r="B729" s="1595"/>
      <c r="C729" s="1596"/>
      <c r="D729" s="1832"/>
      <c r="E729" s="1827"/>
      <c r="F729" s="1827"/>
      <c r="G729" s="1837">
        <f>(B729/B706)*G706</f>
        <v>0</v>
      </c>
      <c r="H729" s="1834">
        <f t="shared" si="28"/>
        <v>0</v>
      </c>
      <c r="I729" s="1572"/>
      <c r="J729" s="1572"/>
      <c r="K729" s="1572"/>
      <c r="L729" s="1572"/>
      <c r="M729" s="1572"/>
      <c r="N729" s="1583"/>
      <c r="P729" s="4353"/>
      <c r="Q729" s="1595"/>
      <c r="R729" s="1596"/>
      <c r="S729" s="1835"/>
      <c r="T729" s="1586"/>
      <c r="U729" s="1586"/>
      <c r="V729" s="1607">
        <f>(Q729/Q706)*V706</f>
        <v>0</v>
      </c>
      <c r="W729" s="1602">
        <f t="shared" si="29"/>
        <v>0</v>
      </c>
      <c r="X729" s="1575"/>
      <c r="Y729" s="1575"/>
      <c r="Z729" s="1575"/>
      <c r="AA729" s="1575"/>
      <c r="AB729" s="1575"/>
      <c r="AC729" s="1585"/>
      <c r="AE729" s="1606" t="s">
        <v>1254</v>
      </c>
    </row>
    <row r="730" spans="1:35" ht="15.75">
      <c r="A730" s="4353"/>
      <c r="B730" s="4349" t="s">
        <v>1565</v>
      </c>
      <c r="C730" s="4349"/>
      <c r="D730" s="4349"/>
      <c r="E730" s="4349"/>
      <c r="F730" s="4349"/>
      <c r="G730" s="4349"/>
      <c r="H730" s="4349"/>
      <c r="I730" s="4349"/>
      <c r="J730" s="4349"/>
      <c r="K730" s="4349"/>
      <c r="L730" s="4349"/>
      <c r="M730" s="4349"/>
      <c r="N730" s="4350"/>
      <c r="P730" s="4353"/>
      <c r="Q730" s="4349" t="s">
        <v>1565</v>
      </c>
      <c r="R730" s="4349"/>
      <c r="S730" s="4349"/>
      <c r="T730" s="4349"/>
      <c r="U730" s="4349"/>
      <c r="V730" s="4349"/>
      <c r="W730" s="4349"/>
      <c r="X730" s="4349"/>
      <c r="Y730" s="4349"/>
      <c r="Z730" s="4349"/>
      <c r="AA730" s="4349"/>
      <c r="AB730" s="4349"/>
      <c r="AC730" s="4350"/>
      <c r="AE730" s="4424" t="s">
        <v>245</v>
      </c>
      <c r="AF730" s="4425" t="s">
        <v>744</v>
      </c>
      <c r="AG730" s="4425"/>
      <c r="AH730" s="4425"/>
      <c r="AI730" s="4425"/>
    </row>
    <row r="731" spans="1:35" ht="18.75">
      <c r="A731" s="4353"/>
      <c r="B731" s="1838" t="s">
        <v>15</v>
      </c>
      <c r="C731" s="1609" t="s">
        <v>272</v>
      </c>
      <c r="D731" s="4102"/>
      <c r="E731" s="4103"/>
      <c r="F731" s="4103"/>
      <c r="G731" s="4103"/>
      <c r="H731" s="4103"/>
      <c r="I731" s="4103"/>
      <c r="J731" s="4103"/>
      <c r="K731" s="4103"/>
      <c r="L731" s="4103"/>
      <c r="M731" s="4103"/>
      <c r="N731" s="4104"/>
      <c r="P731" s="4353"/>
      <c r="Q731" s="1610" t="s">
        <v>15</v>
      </c>
      <c r="R731" s="1609" t="s">
        <v>272</v>
      </c>
      <c r="S731" s="4102"/>
      <c r="T731" s="4103"/>
      <c r="U731" s="4103"/>
      <c r="V731" s="4103"/>
      <c r="W731" s="4103"/>
      <c r="X731" s="4103"/>
      <c r="Y731" s="4103"/>
      <c r="Z731" s="4103"/>
      <c r="AA731" s="4103"/>
      <c r="AB731" s="4103"/>
      <c r="AC731" s="4104"/>
      <c r="AE731" s="4424"/>
      <c r="AF731" s="4425"/>
      <c r="AG731" s="4425"/>
      <c r="AH731" s="4425"/>
      <c r="AI731" s="4425"/>
    </row>
    <row r="732" spans="1:35" ht="15" customHeight="1">
      <c r="A732" s="4353"/>
      <c r="B732" s="4362" t="s">
        <v>503</v>
      </c>
      <c r="C732" s="4362"/>
      <c r="D732" s="4362"/>
      <c r="E732" s="4362"/>
      <c r="F732" s="4362"/>
      <c r="G732" s="4362"/>
      <c r="H732" s="4362"/>
      <c r="I732" s="4362"/>
      <c r="J732" s="4362"/>
      <c r="K732" s="4362"/>
      <c r="L732" s="4362"/>
      <c r="M732" s="4362"/>
      <c r="N732" s="4363"/>
      <c r="P732" s="4353"/>
      <c r="Q732" s="4362" t="s">
        <v>503</v>
      </c>
      <c r="R732" s="4362"/>
      <c r="S732" s="4362"/>
      <c r="T732" s="4362"/>
      <c r="U732" s="4362"/>
      <c r="V732" s="4362"/>
      <c r="W732" s="4362"/>
      <c r="X732" s="4362"/>
      <c r="Y732" s="4362"/>
      <c r="Z732" s="4362"/>
      <c r="AA732" s="4362"/>
      <c r="AB732" s="4362"/>
      <c r="AC732" s="4363"/>
      <c r="AE732" s="4424"/>
      <c r="AF732" s="4425"/>
      <c r="AG732" s="4425"/>
      <c r="AH732" s="4425"/>
      <c r="AI732" s="4425"/>
    </row>
    <row r="733" spans="1:35" ht="15" customHeight="1">
      <c r="A733" s="4353"/>
      <c r="B733" s="4362"/>
      <c r="C733" s="4362"/>
      <c r="D733" s="4362"/>
      <c r="E733" s="4362"/>
      <c r="F733" s="4362"/>
      <c r="G733" s="4362"/>
      <c r="H733" s="4362"/>
      <c r="I733" s="4362"/>
      <c r="J733" s="4362"/>
      <c r="K733" s="4362"/>
      <c r="L733" s="4362"/>
      <c r="M733" s="4362"/>
      <c r="N733" s="4363"/>
      <c r="P733" s="4353"/>
      <c r="Q733" s="4362"/>
      <c r="R733" s="4362"/>
      <c r="S733" s="4362"/>
      <c r="T733" s="4362"/>
      <c r="U733" s="4362"/>
      <c r="V733" s="4362"/>
      <c r="W733" s="4362"/>
      <c r="X733" s="4362"/>
      <c r="Y733" s="4362"/>
      <c r="Z733" s="4362"/>
      <c r="AA733" s="4362"/>
      <c r="AB733" s="4362"/>
      <c r="AC733" s="4363"/>
      <c r="AE733" s="1606" t="s">
        <v>1254</v>
      </c>
    </row>
    <row r="734" spans="1:35" ht="18.75">
      <c r="A734" s="4353"/>
      <c r="B734" s="4125" t="s">
        <v>735</v>
      </c>
      <c r="C734" s="4125"/>
      <c r="D734" s="4125"/>
      <c r="E734" s="4125"/>
      <c r="F734" s="4125"/>
      <c r="G734" s="4125"/>
      <c r="H734" s="4125"/>
      <c r="I734" s="4125"/>
      <c r="J734" s="4125"/>
      <c r="K734" s="4125"/>
      <c r="L734" s="4125"/>
      <c r="M734" s="4125"/>
      <c r="N734" s="4126"/>
      <c r="P734" s="4353"/>
      <c r="Q734" s="4127" t="s">
        <v>735</v>
      </c>
      <c r="R734" s="4127"/>
      <c r="S734" s="4127"/>
      <c r="T734" s="4127"/>
      <c r="U734" s="4127"/>
      <c r="V734" s="4127"/>
      <c r="W734" s="4127"/>
      <c r="X734" s="4127"/>
      <c r="Y734" s="4127"/>
      <c r="Z734" s="4127"/>
      <c r="AA734" s="4127"/>
      <c r="AB734" s="4127"/>
      <c r="AC734" s="4128"/>
      <c r="AE734" s="1606" t="s">
        <v>1254</v>
      </c>
    </row>
    <row r="735" spans="1:35" ht="15.75">
      <c r="A735" s="4353"/>
      <c r="B735" s="77"/>
      <c r="C735" s="77"/>
      <c r="D735" s="1833">
        <v>10</v>
      </c>
      <c r="E735" s="1611"/>
      <c r="F735" s="1837">
        <v>2.5</v>
      </c>
      <c r="G735" s="1612"/>
      <c r="H735" s="1836">
        <v>0.25</v>
      </c>
      <c r="I735" s="1613"/>
      <c r="J735" s="1613"/>
      <c r="K735" s="1613"/>
      <c r="L735" s="1613"/>
      <c r="M735" s="1613"/>
      <c r="N735" s="1614"/>
      <c r="P735" s="4353"/>
      <c r="Q735" s="77"/>
      <c r="R735" s="77"/>
      <c r="S735" s="1601">
        <v>10</v>
      </c>
      <c r="T735" s="1611"/>
      <c r="U735" s="1607">
        <v>2.5</v>
      </c>
      <c r="V735" s="1612"/>
      <c r="W735" s="1615">
        <v>0.25</v>
      </c>
      <c r="X735" s="1613"/>
      <c r="Y735" s="1613"/>
      <c r="Z735" s="1613"/>
      <c r="AA735" s="1613"/>
      <c r="AB735" s="1613"/>
      <c r="AC735" s="1614"/>
      <c r="AE735" s="1606" t="s">
        <v>1254</v>
      </c>
    </row>
    <row r="736" spans="1:35" ht="15.75">
      <c r="A736" s="4353"/>
      <c r="B736" s="77"/>
      <c r="C736" s="77"/>
      <c r="D736" s="1595">
        <v>150</v>
      </c>
      <c r="E736" s="1613"/>
      <c r="F736" s="1616">
        <v>2.5</v>
      </c>
      <c r="G736" s="1613"/>
      <c r="H736" s="1617">
        <v>0.25</v>
      </c>
      <c r="I736" s="1613"/>
      <c r="J736" s="1613"/>
      <c r="K736" s="1613"/>
      <c r="L736" s="1613"/>
      <c r="M736" s="1613"/>
      <c r="N736" s="1614"/>
      <c r="P736" s="4353"/>
      <c r="Q736" s="77"/>
      <c r="R736" s="77"/>
      <c r="S736" s="1595">
        <v>150</v>
      </c>
      <c r="T736" s="1613"/>
      <c r="U736" s="1616">
        <v>2.5</v>
      </c>
      <c r="V736" s="1613"/>
      <c r="W736" s="1617">
        <v>0.25</v>
      </c>
      <c r="X736" s="1613"/>
      <c r="Y736" s="1613"/>
      <c r="Z736" s="1613"/>
      <c r="AA736" s="1613"/>
      <c r="AB736" s="1613"/>
      <c r="AC736" s="1614"/>
      <c r="AE736" s="1606" t="s">
        <v>1254</v>
      </c>
    </row>
    <row r="737" spans="1:35" ht="15" customHeight="1">
      <c r="A737" s="4353"/>
      <c r="B737" s="4359" t="s">
        <v>27</v>
      </c>
      <c r="C737" s="4360" t="s">
        <v>242</v>
      </c>
      <c r="D737" s="4360"/>
      <c r="E737" s="4360"/>
      <c r="F737" s="4360"/>
      <c r="G737" s="4360"/>
      <c r="H737" s="4360"/>
      <c r="I737" s="4361" t="s">
        <v>12</v>
      </c>
      <c r="J737" s="4360" t="s">
        <v>14</v>
      </c>
      <c r="K737" s="4360"/>
      <c r="L737" s="4360"/>
      <c r="M737" s="4360"/>
      <c r="N737" s="4360"/>
      <c r="P737" s="4353"/>
      <c r="Q737" s="4121" t="s">
        <v>27</v>
      </c>
      <c r="R737" s="4116" t="s">
        <v>242</v>
      </c>
      <c r="S737" s="4116"/>
      <c r="T737" s="4116"/>
      <c r="U737" s="4116"/>
      <c r="V737" s="4116"/>
      <c r="W737" s="4116"/>
      <c r="X737" s="4115" t="s">
        <v>12</v>
      </c>
      <c r="Y737" s="4116" t="s">
        <v>14</v>
      </c>
      <c r="Z737" s="4116"/>
      <c r="AA737" s="4116"/>
      <c r="AB737" s="4116"/>
      <c r="AC737" s="4117"/>
      <c r="AE737" s="1606" t="s">
        <v>1254</v>
      </c>
    </row>
    <row r="738" spans="1:35" ht="15" customHeight="1">
      <c r="A738" s="4353"/>
      <c r="B738" s="4359"/>
      <c r="C738" s="4360"/>
      <c r="D738" s="4360"/>
      <c r="E738" s="4360"/>
      <c r="F738" s="4360"/>
      <c r="G738" s="4360"/>
      <c r="H738" s="4360"/>
      <c r="I738" s="4361"/>
      <c r="J738" s="4360"/>
      <c r="K738" s="4360"/>
      <c r="L738" s="4360"/>
      <c r="M738" s="4360"/>
      <c r="N738" s="4360"/>
      <c r="P738" s="4353"/>
      <c r="Q738" s="4121"/>
      <c r="R738" s="4116"/>
      <c r="S738" s="4116"/>
      <c r="T738" s="4116"/>
      <c r="U738" s="4116"/>
      <c r="V738" s="4116"/>
      <c r="W738" s="4116"/>
      <c r="X738" s="4115"/>
      <c r="Y738" s="4116"/>
      <c r="Z738" s="4116"/>
      <c r="AA738" s="4116"/>
      <c r="AB738" s="4116"/>
      <c r="AC738" s="4117"/>
      <c r="AE738" s="1606" t="s">
        <v>1254</v>
      </c>
    </row>
    <row r="739" spans="1:35" ht="15" customHeight="1">
      <c r="A739" s="4353"/>
      <c r="B739" s="4359" t="s">
        <v>30</v>
      </c>
      <c r="C739" s="4360" t="s">
        <v>724</v>
      </c>
      <c r="D739" s="4360"/>
      <c r="E739" s="4360"/>
      <c r="F739" s="4360"/>
      <c r="G739" s="4360"/>
      <c r="H739" s="4360"/>
      <c r="I739" s="4361" t="s">
        <v>13</v>
      </c>
      <c r="J739" s="4360" t="s">
        <v>421</v>
      </c>
      <c r="K739" s="4360"/>
      <c r="L739" s="4360"/>
      <c r="M739" s="4360"/>
      <c r="N739" s="4360"/>
      <c r="P739" s="4353"/>
      <c r="Q739" s="4121" t="s">
        <v>30</v>
      </c>
      <c r="R739" s="4116" t="s">
        <v>724</v>
      </c>
      <c r="S739" s="4116"/>
      <c r="T739" s="4116"/>
      <c r="U739" s="4116"/>
      <c r="V739" s="4116"/>
      <c r="W739" s="4116"/>
      <c r="X739" s="4115" t="s">
        <v>13</v>
      </c>
      <c r="Y739" s="4116" t="s">
        <v>421</v>
      </c>
      <c r="Z739" s="4116"/>
      <c r="AA739" s="4116"/>
      <c r="AB739" s="4116"/>
      <c r="AC739" s="4117"/>
      <c r="AE739" s="1606" t="s">
        <v>1254</v>
      </c>
    </row>
    <row r="740" spans="1:35" ht="15" customHeight="1">
      <c r="A740" s="4353"/>
      <c r="B740" s="4359"/>
      <c r="C740" s="4360"/>
      <c r="D740" s="4360"/>
      <c r="E740" s="4360"/>
      <c r="F740" s="4360"/>
      <c r="G740" s="4360"/>
      <c r="H740" s="4360"/>
      <c r="I740" s="4361"/>
      <c r="J740" s="4360"/>
      <c r="K740" s="4360"/>
      <c r="L740" s="4360"/>
      <c r="M740" s="4360"/>
      <c r="N740" s="4360"/>
      <c r="P740" s="4353"/>
      <c r="Q740" s="4121"/>
      <c r="R740" s="4116"/>
      <c r="S740" s="4116"/>
      <c r="T740" s="4116"/>
      <c r="U740" s="4116"/>
      <c r="V740" s="4116"/>
      <c r="W740" s="4116"/>
      <c r="X740" s="4115"/>
      <c r="Y740" s="4116"/>
      <c r="Z740" s="4116"/>
      <c r="AA740" s="4116"/>
      <c r="AB740" s="4116"/>
      <c r="AC740" s="4117"/>
      <c r="AE740" s="1606" t="s">
        <v>1254</v>
      </c>
    </row>
    <row r="741" spans="1:35" ht="15" customHeight="1">
      <c r="A741" s="4353"/>
      <c r="B741" s="4359" t="s">
        <v>248</v>
      </c>
      <c r="C741" s="4360" t="s">
        <v>249</v>
      </c>
      <c r="D741" s="4360"/>
      <c r="E741" s="4360"/>
      <c r="F741" s="4360"/>
      <c r="G741" s="4360"/>
      <c r="H741" s="4360"/>
      <c r="I741" s="4361" t="s">
        <v>15</v>
      </c>
      <c r="J741" s="4360" t="s">
        <v>250</v>
      </c>
      <c r="K741" s="4360"/>
      <c r="L741" s="4360"/>
      <c r="M741" s="4360"/>
      <c r="N741" s="4360"/>
      <c r="P741" s="4353"/>
      <c r="Q741" s="4121" t="s">
        <v>248</v>
      </c>
      <c r="R741" s="4116" t="s">
        <v>249</v>
      </c>
      <c r="S741" s="4116"/>
      <c r="T741" s="4116"/>
      <c r="U741" s="4116"/>
      <c r="V741" s="4116"/>
      <c r="W741" s="4116"/>
      <c r="X741" s="4115" t="s">
        <v>15</v>
      </c>
      <c r="Y741" s="4116" t="s">
        <v>250</v>
      </c>
      <c r="Z741" s="4116"/>
      <c r="AA741" s="4116"/>
      <c r="AB741" s="4116"/>
      <c r="AC741" s="4117"/>
      <c r="AE741" s="1606" t="s">
        <v>1254</v>
      </c>
    </row>
    <row r="742" spans="1:35" ht="15" customHeight="1">
      <c r="A742" s="4353"/>
      <c r="B742" s="4359"/>
      <c r="C742" s="4360"/>
      <c r="D742" s="4360"/>
      <c r="E742" s="4360"/>
      <c r="F742" s="4360"/>
      <c r="G742" s="4360"/>
      <c r="H742" s="4360"/>
      <c r="I742" s="4361"/>
      <c r="J742" s="4360"/>
      <c r="K742" s="4360"/>
      <c r="L742" s="4360"/>
      <c r="M742" s="4360"/>
      <c r="N742" s="4360"/>
      <c r="P742" s="4353"/>
      <c r="Q742" s="4121"/>
      <c r="R742" s="4116"/>
      <c r="S742" s="4116"/>
      <c r="T742" s="4116"/>
      <c r="U742" s="4116"/>
      <c r="V742" s="4116"/>
      <c r="W742" s="4116"/>
      <c r="X742" s="4115"/>
      <c r="Y742" s="4116"/>
      <c r="Z742" s="4116"/>
      <c r="AA742" s="4116"/>
      <c r="AB742" s="4116"/>
      <c r="AC742" s="4117"/>
      <c r="AE742" s="1606" t="s">
        <v>1254</v>
      </c>
    </row>
    <row r="743" spans="1:35" ht="15.75">
      <c r="A743" s="4353"/>
      <c r="B743" s="1618" t="s">
        <v>253</v>
      </c>
      <c r="C743" s="1619" t="str">
        <f ca="1">CELL("nomfichier")</f>
        <v>E:\0-UPRT\1-UPRT.FR-SITE-WEB\ff-fiches-fabrications\ff-fiches-fabrication-maj-08-2020\[ff-14.B-restauration-10.postits-portions.xlsx]Nota</v>
      </c>
      <c r="D743" s="1619"/>
      <c r="E743" s="1619"/>
      <c r="F743" s="1619"/>
      <c r="G743" s="1619"/>
      <c r="H743" s="1619"/>
      <c r="I743" s="1619"/>
      <c r="J743" s="1619"/>
      <c r="K743" s="1619"/>
      <c r="L743" s="1619"/>
      <c r="M743" s="1619"/>
      <c r="N743" s="1620"/>
      <c r="P743" s="4353"/>
      <c r="Q743" s="1618" t="s">
        <v>253</v>
      </c>
      <c r="R743" s="1619" t="str">
        <f ca="1">CELL("nomfichier")</f>
        <v>E:\0-UPRT\1-UPRT.FR-SITE-WEB\ff-fiches-fabrications\ff-fiches-fabrication-maj-08-2020\[ff-14.B-restauration-10.postits-portions.xlsx]Nota</v>
      </c>
      <c r="S743" s="1619"/>
      <c r="T743" s="1619"/>
      <c r="U743" s="1619"/>
      <c r="V743" s="1619"/>
      <c r="W743" s="1619"/>
      <c r="X743" s="1619"/>
      <c r="Y743" s="1619"/>
      <c r="Z743" s="1619"/>
      <c r="AA743" s="1619"/>
      <c r="AB743" s="1619"/>
      <c r="AC743" s="1620"/>
      <c r="AE743" s="1606" t="s">
        <v>1254</v>
      </c>
    </row>
    <row r="744" spans="1:35" ht="15.75">
      <c r="A744" s="4353"/>
      <c r="B744" s="1621" t="s">
        <v>255</v>
      </c>
      <c r="C744" s="1619" t="s">
        <v>726</v>
      </c>
      <c r="D744" s="1619"/>
      <c r="E744" s="1619"/>
      <c r="F744" s="1619"/>
      <c r="G744" s="1619"/>
      <c r="H744" s="1619"/>
      <c r="I744" s="1619"/>
      <c r="J744" s="1619"/>
      <c r="K744" s="1619"/>
      <c r="L744" s="1619"/>
      <c r="M744" s="1619"/>
      <c r="N744" s="1620"/>
      <c r="P744" s="4353"/>
      <c r="Q744" s="1621" t="s">
        <v>255</v>
      </c>
      <c r="R744" s="1619" t="s">
        <v>726</v>
      </c>
      <c r="S744" s="1619"/>
      <c r="T744" s="1619"/>
      <c r="U744" s="1619"/>
      <c r="V744" s="1619"/>
      <c r="W744" s="1619"/>
      <c r="X744" s="1619"/>
      <c r="Y744" s="1619"/>
      <c r="Z744" s="1619"/>
      <c r="AA744" s="1619"/>
      <c r="AB744" s="1619"/>
      <c r="AC744" s="1620"/>
      <c r="AE744" s="1606" t="s">
        <v>1254</v>
      </c>
    </row>
    <row r="745" spans="1:35" ht="16.5" thickBot="1">
      <c r="A745" s="4353"/>
      <c r="B745" s="4135" t="s">
        <v>258</v>
      </c>
      <c r="C745" s="4135"/>
      <c r="D745" s="4135"/>
      <c r="E745" s="4135"/>
      <c r="F745" s="4135"/>
      <c r="G745" s="4135"/>
      <c r="H745" s="4135"/>
      <c r="I745" s="4135"/>
      <c r="J745" s="4135"/>
      <c r="K745" s="4135"/>
      <c r="L745" s="4135"/>
      <c r="M745" s="4135"/>
      <c r="N745" s="4136"/>
      <c r="P745" s="4353"/>
      <c r="Q745" s="4135" t="s">
        <v>258</v>
      </c>
      <c r="R745" s="4135"/>
      <c r="S745" s="4135"/>
      <c r="T745" s="4135"/>
      <c r="U745" s="4135"/>
      <c r="V745" s="4135"/>
      <c r="W745" s="4135"/>
      <c r="X745" s="4135"/>
      <c r="Y745" s="4135"/>
      <c r="Z745" s="4135"/>
      <c r="AA745" s="4135"/>
      <c r="AB745" s="4135"/>
      <c r="AC745" s="4136"/>
      <c r="AE745" s="1606" t="s">
        <v>1254</v>
      </c>
    </row>
    <row r="746" spans="1:35">
      <c r="A746" s="77"/>
      <c r="B746" s="77"/>
      <c r="C746" s="77"/>
      <c r="D746" s="77"/>
      <c r="E746" s="77"/>
      <c r="F746" s="77"/>
      <c r="G746" s="77"/>
      <c r="H746" s="77"/>
      <c r="I746" s="77"/>
      <c r="J746" s="77"/>
      <c r="K746" s="77"/>
      <c r="L746" s="77"/>
      <c r="M746" s="77"/>
      <c r="N746" s="77"/>
      <c r="P746" s="77"/>
      <c r="Q746" s="77"/>
      <c r="R746" s="77"/>
      <c r="S746" s="77"/>
      <c r="T746" s="77"/>
      <c r="U746" s="77"/>
      <c r="V746" s="77"/>
      <c r="W746" s="77"/>
      <c r="X746" s="77"/>
      <c r="Y746" s="77"/>
      <c r="Z746" s="77"/>
      <c r="AA746" s="77"/>
      <c r="AB746" s="77"/>
      <c r="AC746" s="77"/>
    </row>
    <row r="747" spans="1:35" ht="15.75">
      <c r="B747" s="4371" t="s">
        <v>1595</v>
      </c>
      <c r="C747" s="4371"/>
      <c r="D747" s="4371"/>
      <c r="E747" s="1641"/>
      <c r="F747" s="1641"/>
      <c r="G747" s="1641"/>
      <c r="H747" s="1641"/>
      <c r="I747" s="1641"/>
      <c r="J747" s="1641"/>
      <c r="K747" s="1641"/>
      <c r="L747" s="1641"/>
      <c r="M747" s="1641"/>
      <c r="N747" s="1641"/>
      <c r="Q747" s="4371" t="s">
        <v>1595</v>
      </c>
      <c r="R747" s="4371"/>
      <c r="S747" s="4371"/>
      <c r="T747" s="1641"/>
      <c r="U747" s="1641"/>
      <c r="V747" s="1641"/>
      <c r="W747" s="1641"/>
      <c r="X747" s="1641"/>
      <c r="Y747" s="1641"/>
      <c r="Z747" s="1641"/>
      <c r="AA747" s="1641"/>
      <c r="AB747" s="1641"/>
      <c r="AC747" s="1641"/>
    </row>
    <row r="748" spans="1:35" ht="15.75" thickBot="1">
      <c r="A748" s="77"/>
      <c r="B748" s="77"/>
      <c r="C748" s="77"/>
      <c r="D748" s="77"/>
      <c r="E748" s="77"/>
      <c r="F748" s="77"/>
      <c r="G748" s="77"/>
      <c r="H748" s="77"/>
      <c r="I748" s="77"/>
      <c r="J748" s="77"/>
      <c r="K748" s="77"/>
      <c r="L748" s="77"/>
      <c r="M748" s="77"/>
      <c r="N748" s="77"/>
      <c r="P748" s="77"/>
      <c r="Q748" s="77"/>
      <c r="R748" s="77"/>
      <c r="S748" s="77"/>
      <c r="T748" s="77"/>
      <c r="U748" s="77"/>
      <c r="V748" s="77"/>
      <c r="W748" s="77"/>
      <c r="X748" s="77"/>
      <c r="Y748" s="77"/>
      <c r="Z748" s="77"/>
      <c r="AA748" s="77"/>
      <c r="AB748" s="77"/>
      <c r="AC748" s="77"/>
    </row>
    <row r="749" spans="1:35">
      <c r="A749" s="1566" t="s">
        <v>243</v>
      </c>
      <c r="B749" s="4369" t="s">
        <v>340</v>
      </c>
      <c r="C749" s="4369"/>
      <c r="D749" s="4369"/>
      <c r="E749" s="4369"/>
      <c r="F749" s="4369"/>
      <c r="G749" s="4369"/>
      <c r="H749" s="4370" t="s">
        <v>1776</v>
      </c>
      <c r="I749" s="4088" t="str">
        <f>B749</f>
        <v>NOM DE LA RECETTE</v>
      </c>
      <c r="J749" s="4088"/>
      <c r="K749" s="4088"/>
      <c r="L749" s="4088"/>
      <c r="M749" s="4088"/>
      <c r="N749" s="4089"/>
      <c r="P749" s="1566" t="s">
        <v>243</v>
      </c>
      <c r="Q749" s="4369" t="s">
        <v>340</v>
      </c>
      <c r="R749" s="4369"/>
      <c r="S749" s="4369"/>
      <c r="T749" s="4369"/>
      <c r="U749" s="4369"/>
      <c r="V749" s="4369"/>
      <c r="W749" s="4370" t="s">
        <v>1776</v>
      </c>
      <c r="X749" s="4088" t="str">
        <f>Q749</f>
        <v>NOM DE LA RECETTE</v>
      </c>
      <c r="Y749" s="4088"/>
      <c r="Z749" s="4088"/>
      <c r="AA749" s="4088"/>
      <c r="AB749" s="4088"/>
      <c r="AC749" s="4089"/>
      <c r="AE749" s="4422" t="s">
        <v>245</v>
      </c>
      <c r="AF749" s="4423" t="s">
        <v>744</v>
      </c>
      <c r="AG749" s="4423"/>
      <c r="AH749" s="4423"/>
      <c r="AI749" s="4423"/>
    </row>
    <row r="750" spans="1:35">
      <c r="A750" s="4364"/>
      <c r="B750" s="4369"/>
      <c r="C750" s="4369"/>
      <c r="D750" s="4369"/>
      <c r="E750" s="4369"/>
      <c r="F750" s="4369"/>
      <c r="G750" s="4369"/>
      <c r="H750" s="4370"/>
      <c r="I750" s="4090"/>
      <c r="J750" s="4090"/>
      <c r="K750" s="4090"/>
      <c r="L750" s="4090"/>
      <c r="M750" s="4090"/>
      <c r="N750" s="4091"/>
      <c r="P750" s="4364"/>
      <c r="Q750" s="4369"/>
      <c r="R750" s="4369"/>
      <c r="S750" s="4369"/>
      <c r="T750" s="4369"/>
      <c r="U750" s="4369"/>
      <c r="V750" s="4369"/>
      <c r="W750" s="4370"/>
      <c r="X750" s="4090"/>
      <c r="Y750" s="4090"/>
      <c r="Z750" s="4090"/>
      <c r="AA750" s="4090"/>
      <c r="AB750" s="4090"/>
      <c r="AC750" s="4091"/>
      <c r="AE750" s="4422"/>
      <c r="AF750" s="4423"/>
      <c r="AG750" s="4423"/>
      <c r="AH750" s="4423"/>
      <c r="AI750" s="4423"/>
    </row>
    <row r="751" spans="1:35" ht="26.25">
      <c r="A751" s="4364"/>
      <c r="B751" s="4365" t="s">
        <v>1571</v>
      </c>
      <c r="C751" s="4365"/>
      <c r="D751" s="4365"/>
      <c r="E751" s="4365"/>
      <c r="F751" s="4365"/>
      <c r="G751" s="4365"/>
      <c r="H751" s="1839"/>
      <c r="I751" s="1567" t="s">
        <v>247</v>
      </c>
      <c r="J751" s="1568"/>
      <c r="K751" s="1568"/>
      <c r="L751" s="1568"/>
      <c r="M751" s="1568"/>
      <c r="N751" s="1569"/>
      <c r="P751" s="4364"/>
      <c r="Q751" s="4133" t="s">
        <v>1571</v>
      </c>
      <c r="R751" s="4133"/>
      <c r="S751" s="4133"/>
      <c r="T751" s="4133"/>
      <c r="U751" s="4133"/>
      <c r="V751" s="4133"/>
      <c r="W751" s="4133"/>
      <c r="X751" s="527" t="s">
        <v>247</v>
      </c>
      <c r="Y751" s="1570"/>
      <c r="Z751" s="1570"/>
      <c r="AA751" s="1570"/>
      <c r="AB751" s="1570"/>
      <c r="AC751" s="1571"/>
      <c r="AE751" s="4422"/>
      <c r="AF751" s="4423"/>
      <c r="AG751" s="4423"/>
      <c r="AH751" s="4423"/>
      <c r="AI751" s="4423"/>
    </row>
    <row r="752" spans="1:35" ht="26.25">
      <c r="A752" s="4364"/>
      <c r="B752" s="4365"/>
      <c r="C752" s="4365"/>
      <c r="D752" s="4365"/>
      <c r="E752" s="4365"/>
      <c r="F752" s="4365"/>
      <c r="G752" s="4365"/>
      <c r="H752" s="1839"/>
      <c r="I752" s="1572" t="s">
        <v>1563</v>
      </c>
      <c r="J752" s="1573"/>
      <c r="K752" s="1573"/>
      <c r="L752" s="1573"/>
      <c r="M752" s="1573"/>
      <c r="N752" s="1574"/>
      <c r="P752" s="4364"/>
      <c r="Q752" s="4133"/>
      <c r="R752" s="4133"/>
      <c r="S752" s="4133"/>
      <c r="T752" s="4133"/>
      <c r="U752" s="4133"/>
      <c r="V752" s="4133"/>
      <c r="W752" s="4133"/>
      <c r="X752" s="1575" t="s">
        <v>1563</v>
      </c>
      <c r="Y752" s="1576"/>
      <c r="Z752" s="1576"/>
      <c r="AA752" s="1576"/>
      <c r="AB752" s="1576"/>
      <c r="AC752" s="1577"/>
      <c r="AE752" s="4422"/>
      <c r="AF752" s="4423"/>
      <c r="AG752" s="4423"/>
      <c r="AH752" s="4423"/>
      <c r="AI752" s="4423"/>
    </row>
    <row r="753" spans="1:35" ht="18.75">
      <c r="A753" s="4364"/>
      <c r="B753" s="1840" t="s">
        <v>12</v>
      </c>
      <c r="C753" s="1841"/>
      <c r="D753" s="1841"/>
      <c r="E753" s="1841"/>
      <c r="F753" s="1841"/>
      <c r="G753" s="4366" t="s">
        <v>13</v>
      </c>
      <c r="H753" s="4366"/>
      <c r="I753" s="1572"/>
      <c r="J753" s="1573"/>
      <c r="K753" s="1573"/>
      <c r="L753" s="1573"/>
      <c r="M753" s="1573"/>
      <c r="N753" s="1574"/>
      <c r="P753" s="4364"/>
      <c r="Q753" s="1580" t="s">
        <v>12</v>
      </c>
      <c r="R753" s="1581"/>
      <c r="S753" s="1581"/>
      <c r="T753" s="1581"/>
      <c r="U753" s="1581"/>
      <c r="V753" s="4111" t="s">
        <v>13</v>
      </c>
      <c r="W753" s="4111"/>
      <c r="X753" s="1575"/>
      <c r="Y753" s="1576"/>
      <c r="Z753" s="1576"/>
      <c r="AA753" s="1576"/>
      <c r="AB753" s="1576"/>
      <c r="AC753" s="1577"/>
      <c r="AE753" s="4422"/>
      <c r="AF753" s="4423"/>
      <c r="AG753" s="4423"/>
      <c r="AH753" s="4423"/>
      <c r="AI753" s="4423"/>
    </row>
    <row r="754" spans="1:35" ht="15.75">
      <c r="A754" s="4364"/>
      <c r="B754" s="4367" t="s">
        <v>251</v>
      </c>
      <c r="C754" s="4367"/>
      <c r="D754" s="1842"/>
      <c r="E754" s="1842"/>
      <c r="F754" s="1842"/>
      <c r="G754" s="4368" t="s">
        <v>18</v>
      </c>
      <c r="H754" s="4368"/>
      <c r="I754" s="1572"/>
      <c r="J754" s="1572"/>
      <c r="K754" s="1572"/>
      <c r="L754" s="1572"/>
      <c r="M754" s="1572"/>
      <c r="N754" s="1583"/>
      <c r="P754" s="4364"/>
      <c r="Q754" s="4113" t="s">
        <v>251</v>
      </c>
      <c r="R754" s="4113"/>
      <c r="S754" s="1584"/>
      <c r="T754" s="1584"/>
      <c r="U754" s="1584"/>
      <c r="V754" s="4114" t="s">
        <v>18</v>
      </c>
      <c r="W754" s="4114"/>
      <c r="X754" s="1575"/>
      <c r="Y754" s="1575"/>
      <c r="Z754" s="1575"/>
      <c r="AA754" s="1575"/>
      <c r="AB754" s="1575"/>
      <c r="AC754" s="1585"/>
      <c r="AE754" s="4422"/>
      <c r="AF754" s="4423"/>
      <c r="AG754" s="4423"/>
      <c r="AH754" s="4423"/>
      <c r="AI754" s="4423"/>
    </row>
    <row r="755" spans="1:35" ht="15.75">
      <c r="A755" s="4364"/>
      <c r="B755" s="4105">
        <v>2</v>
      </c>
      <c r="C755" s="4368" t="s">
        <v>21</v>
      </c>
      <c r="D755" s="4374" t="s">
        <v>252</v>
      </c>
      <c r="E755" s="1843"/>
      <c r="F755" s="1843"/>
      <c r="G755" s="4107">
        <v>10</v>
      </c>
      <c r="H755" s="4107"/>
      <c r="I755" s="1572"/>
      <c r="J755" s="1572"/>
      <c r="K755" s="1572"/>
      <c r="L755" s="1572"/>
      <c r="M755" s="1572"/>
      <c r="N755" s="1583"/>
      <c r="P755" s="4364"/>
      <c r="Q755" s="4377">
        <v>2</v>
      </c>
      <c r="R755" s="4109" t="s">
        <v>21</v>
      </c>
      <c r="S755" s="4096" t="s">
        <v>252</v>
      </c>
      <c r="T755" s="1586"/>
      <c r="U755" s="1586"/>
      <c r="V755" s="4097">
        <v>10</v>
      </c>
      <c r="W755" s="4097"/>
      <c r="X755" s="1575"/>
      <c r="Y755" s="1575"/>
      <c r="Z755" s="1575"/>
      <c r="AA755" s="1575"/>
      <c r="AB755" s="1575"/>
      <c r="AC755" s="1585"/>
      <c r="AE755" s="4422"/>
      <c r="AF755" s="4423"/>
      <c r="AG755" s="4423"/>
      <c r="AH755" s="4423"/>
      <c r="AI755" s="4423"/>
    </row>
    <row r="756" spans="1:35" ht="15.75">
      <c r="A756" s="4364"/>
      <c r="B756" s="4105"/>
      <c r="C756" s="4368"/>
      <c r="D756" s="4374"/>
      <c r="E756" s="1843"/>
      <c r="F756" s="1843"/>
      <c r="G756" s="4107"/>
      <c r="H756" s="4107"/>
      <c r="I756" s="1572"/>
      <c r="J756" s="1572"/>
      <c r="K756" s="1572"/>
      <c r="L756" s="1572"/>
      <c r="M756" s="1572"/>
      <c r="N756" s="1583"/>
      <c r="P756" s="4364"/>
      <c r="Q756" s="4377"/>
      <c r="R756" s="4109"/>
      <c r="S756" s="4096"/>
      <c r="T756" s="1586"/>
      <c r="U756" s="1586"/>
      <c r="V756" s="4097"/>
      <c r="W756" s="4097"/>
      <c r="X756" s="1575"/>
      <c r="Y756" s="1575"/>
      <c r="Z756" s="1575"/>
      <c r="AA756" s="1575"/>
      <c r="AB756" s="1575"/>
      <c r="AC756" s="1585"/>
      <c r="AE756" s="4422"/>
      <c r="AF756" s="4423"/>
      <c r="AG756" s="4423"/>
      <c r="AH756" s="4423"/>
      <c r="AI756" s="4423"/>
    </row>
    <row r="757" spans="1:35" ht="15.75">
      <c r="A757" s="4364"/>
      <c r="B757" s="1844"/>
      <c r="C757" s="1844"/>
      <c r="D757" s="1844"/>
      <c r="E757" s="1843"/>
      <c r="F757" s="1843"/>
      <c r="G757" s="4374" t="s">
        <v>254</v>
      </c>
      <c r="H757" s="4374"/>
      <c r="I757" s="1572"/>
      <c r="J757" s="1572"/>
      <c r="K757" s="1572"/>
      <c r="L757" s="1572"/>
      <c r="M757" s="1572"/>
      <c r="N757" s="1583"/>
      <c r="P757" s="4364"/>
      <c r="Q757" s="1588"/>
      <c r="R757" s="1588"/>
      <c r="S757" s="1588"/>
      <c r="T757" s="1586"/>
      <c r="U757" s="1586"/>
      <c r="V757" s="4099" t="s">
        <v>254</v>
      </c>
      <c r="W757" s="4099"/>
      <c r="X757" s="1575"/>
      <c r="Y757" s="1575"/>
      <c r="Z757" s="1575"/>
      <c r="AA757" s="1575"/>
      <c r="AB757" s="1575"/>
      <c r="AC757" s="1585"/>
      <c r="AE757" s="4422"/>
      <c r="AF757" s="4423"/>
      <c r="AG757" s="4423"/>
      <c r="AH757" s="4423"/>
      <c r="AI757" s="4423"/>
    </row>
    <row r="758" spans="1:35" ht="15.75">
      <c r="A758" s="4364"/>
      <c r="B758" s="1845" t="s">
        <v>30</v>
      </c>
      <c r="C758" s="1845" t="s">
        <v>248</v>
      </c>
      <c r="D758" s="1845" t="s">
        <v>27</v>
      </c>
      <c r="E758" s="1843"/>
      <c r="F758" s="1843"/>
      <c r="G758" s="1846"/>
      <c r="H758" s="1847"/>
      <c r="I758" s="1572"/>
      <c r="J758" s="1572"/>
      <c r="K758" s="1572"/>
      <c r="L758" s="1572"/>
      <c r="M758" s="1572"/>
      <c r="N758" s="1583"/>
      <c r="P758" s="4364"/>
      <c r="Q758" s="1633" t="s">
        <v>30</v>
      </c>
      <c r="R758" s="1633" t="s">
        <v>248</v>
      </c>
      <c r="S758" s="1633" t="s">
        <v>27</v>
      </c>
      <c r="T758" s="1586"/>
      <c r="U758" s="1586"/>
      <c r="V758" s="1593"/>
      <c r="W758" s="1594"/>
      <c r="X758" s="1575"/>
      <c r="Y758" s="1575"/>
      <c r="Z758" s="1575"/>
      <c r="AA758" s="1575"/>
      <c r="AB758" s="1575"/>
      <c r="AC758" s="1585"/>
      <c r="AE758" s="4422"/>
      <c r="AF758" s="4423"/>
      <c r="AG758" s="4423"/>
      <c r="AH758" s="4423"/>
      <c r="AI758" s="4423"/>
    </row>
    <row r="759" spans="1:35" ht="15.75">
      <c r="A759" s="4364"/>
      <c r="B759" s="1595">
        <v>150</v>
      </c>
      <c r="C759" s="1596" t="s">
        <v>686</v>
      </c>
      <c r="D759" s="1848" t="s">
        <v>672</v>
      </c>
      <c r="E759" s="1843"/>
      <c r="F759" s="1843"/>
      <c r="G759" s="1849">
        <f>(B759/B755)*G755</f>
        <v>750</v>
      </c>
      <c r="H759" s="1850" t="str">
        <f t="shared" ref="H759:H778" si="30">C759</f>
        <v>g</v>
      </c>
      <c r="I759" s="1572"/>
      <c r="J759" s="1572"/>
      <c r="K759" s="1572"/>
      <c r="L759" s="1572"/>
      <c r="M759" s="1572"/>
      <c r="N759" s="1583"/>
      <c r="P759" s="4364"/>
      <c r="Q759" s="1595">
        <v>150</v>
      </c>
      <c r="R759" s="1596" t="s">
        <v>686</v>
      </c>
      <c r="S759" s="1851" t="s">
        <v>672</v>
      </c>
      <c r="T759" s="1586"/>
      <c r="U759" s="1586"/>
      <c r="V759" s="1601">
        <f>(Q759/Q755)*V755</f>
        <v>750</v>
      </c>
      <c r="W759" s="1602" t="str">
        <f t="shared" ref="W759:W778" si="31">R759</f>
        <v>g</v>
      </c>
      <c r="X759" s="1575"/>
      <c r="Y759" s="1575"/>
      <c r="Z759" s="1575"/>
      <c r="AA759" s="1575"/>
      <c r="AB759" s="1575"/>
      <c r="AC759" s="1585"/>
      <c r="AE759" s="4422"/>
      <c r="AF759" s="4423"/>
      <c r="AG759" s="4423"/>
      <c r="AH759" s="4423"/>
      <c r="AI759" s="4423"/>
    </row>
    <row r="760" spans="1:35" ht="15.75">
      <c r="A760" s="4364"/>
      <c r="B760" s="1595">
        <v>80</v>
      </c>
      <c r="C760" s="1596" t="s">
        <v>686</v>
      </c>
      <c r="D760" s="1848" t="s">
        <v>672</v>
      </c>
      <c r="E760" s="1843"/>
      <c r="F760" s="1843"/>
      <c r="G760" s="1849">
        <f>(B760/B755)*G755</f>
        <v>400</v>
      </c>
      <c r="H760" s="1850" t="str">
        <f t="shared" si="30"/>
        <v>g</v>
      </c>
      <c r="I760" s="1572"/>
      <c r="J760" s="1572"/>
      <c r="K760" s="1572"/>
      <c r="L760" s="1572"/>
      <c r="M760" s="1572"/>
      <c r="N760" s="1583"/>
      <c r="P760" s="4364"/>
      <c r="Q760" s="1595">
        <v>80</v>
      </c>
      <c r="R760" s="1596" t="s">
        <v>686</v>
      </c>
      <c r="S760" s="1851" t="s">
        <v>672</v>
      </c>
      <c r="T760" s="1586"/>
      <c r="U760" s="1586"/>
      <c r="V760" s="1601">
        <f>(Q760/Q755)*V755</f>
        <v>400</v>
      </c>
      <c r="W760" s="1602" t="str">
        <f t="shared" si="31"/>
        <v>g</v>
      </c>
      <c r="X760" s="1575"/>
      <c r="Y760" s="1575"/>
      <c r="Z760" s="1575"/>
      <c r="AA760" s="1575"/>
      <c r="AB760" s="1575"/>
      <c r="AC760" s="1585"/>
      <c r="AE760" s="4422"/>
      <c r="AF760" s="4423"/>
      <c r="AG760" s="4423"/>
      <c r="AH760" s="4423"/>
      <c r="AI760" s="4423"/>
    </row>
    <row r="761" spans="1:35" ht="15.75">
      <c r="A761" s="4364"/>
      <c r="B761" s="1595">
        <v>1</v>
      </c>
      <c r="C761" s="1596" t="s">
        <v>263</v>
      </c>
      <c r="D761" s="1848" t="s">
        <v>672</v>
      </c>
      <c r="E761" s="1843"/>
      <c r="F761" s="1843"/>
      <c r="G761" s="1852">
        <f>(B761/B755)*G755</f>
        <v>5</v>
      </c>
      <c r="H761" s="1850" t="str">
        <f t="shared" si="30"/>
        <v>blanc</v>
      </c>
      <c r="I761" s="1572"/>
      <c r="J761" s="1572"/>
      <c r="K761" s="1572"/>
      <c r="L761" s="1572"/>
      <c r="M761" s="1572"/>
      <c r="N761" s="1583"/>
      <c r="P761" s="4364"/>
      <c r="Q761" s="1595">
        <v>1</v>
      </c>
      <c r="R761" s="1596" t="s">
        <v>263</v>
      </c>
      <c r="S761" s="1851" t="s">
        <v>672</v>
      </c>
      <c r="T761" s="1586"/>
      <c r="U761" s="1586"/>
      <c r="V761" s="1601">
        <f>(Q761/Q755)*V755</f>
        <v>5</v>
      </c>
      <c r="W761" s="1602" t="str">
        <f t="shared" si="31"/>
        <v>blanc</v>
      </c>
      <c r="X761" s="1575"/>
      <c r="Y761" s="1575"/>
      <c r="Z761" s="1575"/>
      <c r="AA761" s="1575"/>
      <c r="AB761" s="1575"/>
      <c r="AC761" s="1585"/>
      <c r="AE761" s="4422"/>
      <c r="AF761" s="4423"/>
      <c r="AG761" s="4423"/>
      <c r="AH761" s="4423"/>
      <c r="AI761" s="4423"/>
    </row>
    <row r="762" spans="1:35" ht="18.75">
      <c r="A762" s="4364"/>
      <c r="B762" s="1595">
        <v>2</v>
      </c>
      <c r="C762" s="1596" t="s">
        <v>270</v>
      </c>
      <c r="D762" s="1848" t="s">
        <v>672</v>
      </c>
      <c r="E762" s="1843"/>
      <c r="F762" s="1843"/>
      <c r="G762" s="1853">
        <f>(B762/B755)*G755</f>
        <v>10</v>
      </c>
      <c r="H762" s="1850" t="str">
        <f t="shared" si="30"/>
        <v>pincées</v>
      </c>
      <c r="I762" s="1572"/>
      <c r="J762" s="1572"/>
      <c r="K762" s="1572"/>
      <c r="L762" s="1572"/>
      <c r="M762" s="1572"/>
      <c r="N762" s="1583"/>
      <c r="P762" s="4364"/>
      <c r="Q762" s="1595">
        <v>2</v>
      </c>
      <c r="R762" s="1596" t="s">
        <v>270</v>
      </c>
      <c r="S762" s="1851" t="s">
        <v>672</v>
      </c>
      <c r="T762" s="1586"/>
      <c r="U762" s="1586"/>
      <c r="V762" s="1601">
        <f>(Q762/Q755)*V755</f>
        <v>10</v>
      </c>
      <c r="W762" s="1602" t="str">
        <f t="shared" si="31"/>
        <v>pincées</v>
      </c>
      <c r="X762" s="1575"/>
      <c r="Y762" s="1575"/>
      <c r="Z762" s="1575"/>
      <c r="AA762" s="1575"/>
      <c r="AB762" s="1575"/>
      <c r="AC762" s="1585"/>
      <c r="AE762" s="1605" t="s">
        <v>1254</v>
      </c>
    </row>
    <row r="763" spans="1:35" ht="15.75">
      <c r="A763" s="4364"/>
      <c r="B763" s="1595"/>
      <c r="C763" s="1596"/>
      <c r="D763" s="1848"/>
      <c r="E763" s="1843"/>
      <c r="F763" s="1843"/>
      <c r="G763" s="1853">
        <f>(B763/B755)*G755</f>
        <v>0</v>
      </c>
      <c r="H763" s="1850">
        <f t="shared" si="30"/>
        <v>0</v>
      </c>
      <c r="I763" s="1572"/>
      <c r="J763" s="1572"/>
      <c r="K763" s="1572"/>
      <c r="L763" s="1572"/>
      <c r="M763" s="1572"/>
      <c r="N763" s="1583"/>
      <c r="P763" s="4364"/>
      <c r="Q763" s="1595"/>
      <c r="R763" s="1596"/>
      <c r="S763" s="1851"/>
      <c r="T763" s="1586"/>
      <c r="U763" s="1586"/>
      <c r="V763" s="1607">
        <f>(Q763/Q755)*V755</f>
        <v>0</v>
      </c>
      <c r="W763" s="1602">
        <f t="shared" si="31"/>
        <v>0</v>
      </c>
      <c r="X763" s="1575"/>
      <c r="Y763" s="1575"/>
      <c r="Z763" s="1575"/>
      <c r="AA763" s="1575"/>
      <c r="AB763" s="1575"/>
      <c r="AC763" s="1585"/>
      <c r="AE763" s="1606" t="s">
        <v>1254</v>
      </c>
    </row>
    <row r="764" spans="1:35" ht="15.75">
      <c r="A764" s="4364"/>
      <c r="B764" s="1595"/>
      <c r="C764" s="1596"/>
      <c r="D764" s="1848"/>
      <c r="E764" s="1843"/>
      <c r="F764" s="1843"/>
      <c r="G764" s="1853">
        <f>(B764/B755)*G755</f>
        <v>0</v>
      </c>
      <c r="H764" s="1850">
        <f t="shared" si="30"/>
        <v>0</v>
      </c>
      <c r="I764" s="1572"/>
      <c r="J764" s="1572"/>
      <c r="K764" s="1572"/>
      <c r="L764" s="1572"/>
      <c r="M764" s="1572"/>
      <c r="N764" s="1583"/>
      <c r="P764" s="4364"/>
      <c r="Q764" s="1595"/>
      <c r="R764" s="1596"/>
      <c r="S764" s="1851"/>
      <c r="T764" s="1586"/>
      <c r="U764" s="1586"/>
      <c r="V764" s="1607">
        <f>(Q764/Q755)*V755</f>
        <v>0</v>
      </c>
      <c r="W764" s="1602">
        <f t="shared" si="31"/>
        <v>0</v>
      </c>
      <c r="X764" s="1575"/>
      <c r="Y764" s="1575"/>
      <c r="Z764" s="1575"/>
      <c r="AA764" s="1575"/>
      <c r="AB764" s="1575"/>
      <c r="AC764" s="1585"/>
      <c r="AE764" s="1606" t="s">
        <v>1254</v>
      </c>
    </row>
    <row r="765" spans="1:35" ht="15.75">
      <c r="A765" s="4364"/>
      <c r="B765" s="1595"/>
      <c r="C765" s="1596"/>
      <c r="D765" s="1848"/>
      <c r="E765" s="1843"/>
      <c r="F765" s="1843"/>
      <c r="G765" s="1853">
        <f>(B765/B755)*G755</f>
        <v>0</v>
      </c>
      <c r="H765" s="1850">
        <f t="shared" si="30"/>
        <v>0</v>
      </c>
      <c r="I765" s="1572"/>
      <c r="J765" s="1572"/>
      <c r="K765" s="1572"/>
      <c r="L765" s="1572"/>
      <c r="M765" s="1572"/>
      <c r="N765" s="1583"/>
      <c r="P765" s="4364"/>
      <c r="Q765" s="1595"/>
      <c r="R765" s="1596"/>
      <c r="S765" s="1851"/>
      <c r="T765" s="1586"/>
      <c r="U765" s="1586"/>
      <c r="V765" s="1607">
        <f>(Q765/Q755)*V755</f>
        <v>0</v>
      </c>
      <c r="W765" s="1602">
        <f t="shared" si="31"/>
        <v>0</v>
      </c>
      <c r="X765" s="1575"/>
      <c r="Y765" s="1575"/>
      <c r="Z765" s="1575"/>
      <c r="AA765" s="1575"/>
      <c r="AB765" s="1575"/>
      <c r="AC765" s="1585"/>
      <c r="AE765" s="1606" t="s">
        <v>1254</v>
      </c>
    </row>
    <row r="766" spans="1:35" ht="15.75">
      <c r="A766" s="4364"/>
      <c r="B766" s="1595"/>
      <c r="C766" s="1596"/>
      <c r="D766" s="1848"/>
      <c r="E766" s="1843"/>
      <c r="F766" s="1843"/>
      <c r="G766" s="1853">
        <f>(B766/B755)*G755</f>
        <v>0</v>
      </c>
      <c r="H766" s="1850">
        <f t="shared" si="30"/>
        <v>0</v>
      </c>
      <c r="I766" s="1572"/>
      <c r="J766" s="1572"/>
      <c r="K766" s="1572"/>
      <c r="L766" s="1572"/>
      <c r="M766" s="1572"/>
      <c r="N766" s="1583"/>
      <c r="P766" s="4364"/>
      <c r="Q766" s="1595"/>
      <c r="R766" s="1596"/>
      <c r="S766" s="1851"/>
      <c r="T766" s="1586"/>
      <c r="U766" s="1586"/>
      <c r="V766" s="1607">
        <f>(Q766/Q755)*V755</f>
        <v>0</v>
      </c>
      <c r="W766" s="1602">
        <f t="shared" si="31"/>
        <v>0</v>
      </c>
      <c r="X766" s="1575"/>
      <c r="Y766" s="1575"/>
      <c r="Z766" s="1575"/>
      <c r="AA766" s="1575"/>
      <c r="AB766" s="1575"/>
      <c r="AC766" s="1585"/>
      <c r="AE766" s="1606" t="s">
        <v>1254</v>
      </c>
    </row>
    <row r="767" spans="1:35" ht="15.75">
      <c r="A767" s="4364"/>
      <c r="B767" s="1595"/>
      <c r="C767" s="1596"/>
      <c r="D767" s="1848"/>
      <c r="E767" s="1843"/>
      <c r="F767" s="1843"/>
      <c r="G767" s="1853">
        <f>(B767/B755)*G755</f>
        <v>0</v>
      </c>
      <c r="H767" s="1850">
        <f t="shared" si="30"/>
        <v>0</v>
      </c>
      <c r="I767" s="1572"/>
      <c r="J767" s="1572"/>
      <c r="K767" s="1572"/>
      <c r="L767" s="1572"/>
      <c r="M767" s="1572"/>
      <c r="N767" s="1583"/>
      <c r="P767" s="4364"/>
      <c r="Q767" s="1595"/>
      <c r="R767" s="1596"/>
      <c r="S767" s="1851"/>
      <c r="T767" s="1586"/>
      <c r="U767" s="1586"/>
      <c r="V767" s="1607">
        <f>(Q767/Q755)*V755</f>
        <v>0</v>
      </c>
      <c r="W767" s="1602">
        <f t="shared" si="31"/>
        <v>0</v>
      </c>
      <c r="X767" s="1575"/>
      <c r="Y767" s="1575"/>
      <c r="Z767" s="1575"/>
      <c r="AA767" s="1575"/>
      <c r="AB767" s="1575"/>
      <c r="AC767" s="1585"/>
      <c r="AE767" s="1606" t="s">
        <v>1254</v>
      </c>
    </row>
    <row r="768" spans="1:35" ht="15.75">
      <c r="A768" s="4364"/>
      <c r="B768" s="1595"/>
      <c r="C768" s="1596"/>
      <c r="D768" s="1848"/>
      <c r="E768" s="1843"/>
      <c r="F768" s="1843"/>
      <c r="G768" s="1853">
        <f>(B768/B755)*G755</f>
        <v>0</v>
      </c>
      <c r="H768" s="1850">
        <f t="shared" si="30"/>
        <v>0</v>
      </c>
      <c r="I768" s="1572"/>
      <c r="J768" s="1572"/>
      <c r="K768" s="1572"/>
      <c r="L768" s="1572"/>
      <c r="M768" s="1572"/>
      <c r="N768" s="1583"/>
      <c r="P768" s="4364"/>
      <c r="Q768" s="1595"/>
      <c r="R768" s="1596"/>
      <c r="S768" s="1851"/>
      <c r="T768" s="1586"/>
      <c r="U768" s="1586"/>
      <c r="V768" s="1607">
        <f>(Q768/Q755)*V755</f>
        <v>0</v>
      </c>
      <c r="W768" s="1602">
        <f t="shared" si="31"/>
        <v>0</v>
      </c>
      <c r="X768" s="1575"/>
      <c r="Y768" s="1575"/>
      <c r="Z768" s="1575"/>
      <c r="AA768" s="1575"/>
      <c r="AB768" s="1575"/>
      <c r="AC768" s="1585"/>
      <c r="AE768" s="1606" t="s">
        <v>1254</v>
      </c>
    </row>
    <row r="769" spans="1:35" ht="15.75">
      <c r="A769" s="4364"/>
      <c r="B769" s="1595"/>
      <c r="C769" s="1596"/>
      <c r="D769" s="1848"/>
      <c r="E769" s="1843"/>
      <c r="F769" s="1843"/>
      <c r="G769" s="1853">
        <f>(B769/B755)*G755</f>
        <v>0</v>
      </c>
      <c r="H769" s="1850">
        <f t="shared" si="30"/>
        <v>0</v>
      </c>
      <c r="I769" s="1572"/>
      <c r="J769" s="1572"/>
      <c r="K769" s="1572"/>
      <c r="L769" s="1572"/>
      <c r="M769" s="1572"/>
      <c r="N769" s="1583"/>
      <c r="P769" s="4364"/>
      <c r="Q769" s="1595"/>
      <c r="R769" s="1596"/>
      <c r="S769" s="1851"/>
      <c r="T769" s="1586"/>
      <c r="U769" s="1586"/>
      <c r="V769" s="1607">
        <f>(Q769/Q755)*V755</f>
        <v>0</v>
      </c>
      <c r="W769" s="1602">
        <f t="shared" si="31"/>
        <v>0</v>
      </c>
      <c r="X769" s="1575"/>
      <c r="Y769" s="1575"/>
      <c r="Z769" s="1575"/>
      <c r="AA769" s="1575"/>
      <c r="AB769" s="1575"/>
      <c r="AC769" s="1585"/>
      <c r="AE769" s="1606" t="s">
        <v>1254</v>
      </c>
    </row>
    <row r="770" spans="1:35" ht="15.75">
      <c r="A770" s="4364"/>
      <c r="B770" s="1595"/>
      <c r="C770" s="1596"/>
      <c r="D770" s="1848"/>
      <c r="E770" s="1843"/>
      <c r="F770" s="1843"/>
      <c r="G770" s="1853">
        <f>(B770/B755)*G755</f>
        <v>0</v>
      </c>
      <c r="H770" s="1850">
        <f t="shared" si="30"/>
        <v>0</v>
      </c>
      <c r="I770" s="1572"/>
      <c r="J770" s="1572"/>
      <c r="K770" s="1572"/>
      <c r="L770" s="1572"/>
      <c r="M770" s="1572"/>
      <c r="N770" s="1583"/>
      <c r="P770" s="4364"/>
      <c r="Q770" s="1595"/>
      <c r="R770" s="1596"/>
      <c r="S770" s="1851"/>
      <c r="T770" s="1586"/>
      <c r="U770" s="1586"/>
      <c r="V770" s="1607">
        <f>(Q770/Q755)*V755</f>
        <v>0</v>
      </c>
      <c r="W770" s="1602">
        <f t="shared" si="31"/>
        <v>0</v>
      </c>
      <c r="X770" s="1575"/>
      <c r="Y770" s="1575"/>
      <c r="Z770" s="1575"/>
      <c r="AA770" s="1575"/>
      <c r="AB770" s="1575"/>
      <c r="AC770" s="1585"/>
      <c r="AE770" s="1606" t="s">
        <v>1254</v>
      </c>
    </row>
    <row r="771" spans="1:35" ht="15.75">
      <c r="A771" s="4364"/>
      <c r="B771" s="1595"/>
      <c r="C771" s="1596"/>
      <c r="D771" s="1848"/>
      <c r="E771" s="1843"/>
      <c r="F771" s="1843"/>
      <c r="G771" s="1853">
        <f>(B771/B755)*G755</f>
        <v>0</v>
      </c>
      <c r="H771" s="1850">
        <f t="shared" si="30"/>
        <v>0</v>
      </c>
      <c r="I771" s="1572"/>
      <c r="J771" s="1572"/>
      <c r="K771" s="1572"/>
      <c r="L771" s="1572"/>
      <c r="M771" s="1572"/>
      <c r="N771" s="1583"/>
      <c r="P771" s="4364"/>
      <c r="Q771" s="1595"/>
      <c r="R771" s="1596"/>
      <c r="S771" s="1851"/>
      <c r="T771" s="1586"/>
      <c r="U771" s="1586"/>
      <c r="V771" s="1607">
        <f>(Q771/Q755)*V755</f>
        <v>0</v>
      </c>
      <c r="W771" s="1602">
        <f t="shared" si="31"/>
        <v>0</v>
      </c>
      <c r="X771" s="1575"/>
      <c r="Y771" s="1575"/>
      <c r="Z771" s="1575"/>
      <c r="AA771" s="1575"/>
      <c r="AB771" s="1575"/>
      <c r="AC771" s="1585"/>
      <c r="AE771" s="1606" t="s">
        <v>1254</v>
      </c>
    </row>
    <row r="772" spans="1:35" ht="15.75">
      <c r="A772" s="4364"/>
      <c r="B772" s="1595"/>
      <c r="C772" s="1596"/>
      <c r="D772" s="1848"/>
      <c r="E772" s="1843"/>
      <c r="F772" s="1843"/>
      <c r="G772" s="1853">
        <f>(B772/B755)*G755</f>
        <v>0</v>
      </c>
      <c r="H772" s="1850">
        <f t="shared" si="30"/>
        <v>0</v>
      </c>
      <c r="I772" s="1572"/>
      <c r="J772" s="1572"/>
      <c r="K772" s="1572"/>
      <c r="L772" s="1572"/>
      <c r="M772" s="1572"/>
      <c r="N772" s="1583"/>
      <c r="P772" s="4364"/>
      <c r="Q772" s="1595"/>
      <c r="R772" s="1596"/>
      <c r="S772" s="1851"/>
      <c r="T772" s="1586"/>
      <c r="U772" s="1586"/>
      <c r="V772" s="1607">
        <f>(Q772/Q755)*V755</f>
        <v>0</v>
      </c>
      <c r="W772" s="1602">
        <f t="shared" si="31"/>
        <v>0</v>
      </c>
      <c r="X772" s="1575"/>
      <c r="Y772" s="1575"/>
      <c r="Z772" s="1575"/>
      <c r="AA772" s="1575"/>
      <c r="AB772" s="1575"/>
      <c r="AC772" s="1585"/>
      <c r="AE772" s="1606" t="s">
        <v>1254</v>
      </c>
    </row>
    <row r="773" spans="1:35" ht="15.75">
      <c r="A773" s="4364"/>
      <c r="B773" s="1595"/>
      <c r="C773" s="1596"/>
      <c r="D773" s="1848"/>
      <c r="E773" s="1843"/>
      <c r="F773" s="1843"/>
      <c r="G773" s="1853">
        <f>(B773/B755)*G755</f>
        <v>0</v>
      </c>
      <c r="H773" s="1850">
        <f t="shared" si="30"/>
        <v>0</v>
      </c>
      <c r="I773" s="1572"/>
      <c r="J773" s="1572"/>
      <c r="K773" s="1572"/>
      <c r="L773" s="1572"/>
      <c r="M773" s="1572"/>
      <c r="N773" s="1583"/>
      <c r="P773" s="4364"/>
      <c r="Q773" s="1595"/>
      <c r="R773" s="1596"/>
      <c r="S773" s="1851"/>
      <c r="T773" s="1586"/>
      <c r="U773" s="1586"/>
      <c r="V773" s="1607">
        <f>(Q773/Q755)*V755</f>
        <v>0</v>
      </c>
      <c r="W773" s="1602">
        <f t="shared" si="31"/>
        <v>0</v>
      </c>
      <c r="X773" s="1575"/>
      <c r="Y773" s="1575"/>
      <c r="Z773" s="1575"/>
      <c r="AA773" s="1575"/>
      <c r="AB773" s="1575"/>
      <c r="AC773" s="1585"/>
      <c r="AE773" s="1606" t="s">
        <v>1254</v>
      </c>
    </row>
    <row r="774" spans="1:35" ht="15.75">
      <c r="A774" s="4364"/>
      <c r="B774" s="1595"/>
      <c r="C774" s="1596"/>
      <c r="D774" s="1848"/>
      <c r="E774" s="1843"/>
      <c r="F774" s="1843"/>
      <c r="G774" s="1853">
        <f>(B774/B755)*G755</f>
        <v>0</v>
      </c>
      <c r="H774" s="1850">
        <f t="shared" si="30"/>
        <v>0</v>
      </c>
      <c r="I774" s="1572"/>
      <c r="J774" s="1572"/>
      <c r="K774" s="1572"/>
      <c r="L774" s="1572"/>
      <c r="M774" s="1572"/>
      <c r="N774" s="1583"/>
      <c r="P774" s="4364"/>
      <c r="Q774" s="1595"/>
      <c r="R774" s="1596"/>
      <c r="S774" s="1851"/>
      <c r="T774" s="1586"/>
      <c r="U774" s="1586"/>
      <c r="V774" s="1607">
        <f>(Q774/Q755)*V755</f>
        <v>0</v>
      </c>
      <c r="W774" s="1602">
        <f t="shared" si="31"/>
        <v>0</v>
      </c>
      <c r="X774" s="1575"/>
      <c r="Y774" s="1575"/>
      <c r="Z774" s="1575"/>
      <c r="AA774" s="1575"/>
      <c r="AB774" s="1575"/>
      <c r="AC774" s="1585"/>
      <c r="AE774" s="1606" t="s">
        <v>1254</v>
      </c>
    </row>
    <row r="775" spans="1:35" ht="15.75">
      <c r="A775" s="4364"/>
      <c r="B775" s="1595"/>
      <c r="C775" s="1596"/>
      <c r="D775" s="1848"/>
      <c r="E775" s="1843"/>
      <c r="F775" s="1843"/>
      <c r="G775" s="1853">
        <f>(B775/B755)*G755</f>
        <v>0</v>
      </c>
      <c r="H775" s="1850">
        <f t="shared" si="30"/>
        <v>0</v>
      </c>
      <c r="I775" s="1572"/>
      <c r="J775" s="1572"/>
      <c r="K775" s="1572"/>
      <c r="L775" s="1572"/>
      <c r="M775" s="1572"/>
      <c r="N775" s="1583"/>
      <c r="P775" s="4364"/>
      <c r="Q775" s="1595"/>
      <c r="R775" s="1596"/>
      <c r="S775" s="1851"/>
      <c r="T775" s="1586"/>
      <c r="U775" s="1586"/>
      <c r="V775" s="1607">
        <f>(Q775/Q755)*V755</f>
        <v>0</v>
      </c>
      <c r="W775" s="1602">
        <f t="shared" si="31"/>
        <v>0</v>
      </c>
      <c r="X775" s="1575"/>
      <c r="Y775" s="1575"/>
      <c r="Z775" s="1575"/>
      <c r="AA775" s="1575"/>
      <c r="AB775" s="1575"/>
      <c r="AC775" s="1585"/>
      <c r="AE775" s="1606" t="s">
        <v>1254</v>
      </c>
    </row>
    <row r="776" spans="1:35" ht="15.75">
      <c r="A776" s="4364"/>
      <c r="B776" s="1595"/>
      <c r="C776" s="1596"/>
      <c r="D776" s="1848"/>
      <c r="E776" s="1843"/>
      <c r="F776" s="1843"/>
      <c r="G776" s="1853">
        <f>(B776/B755)*G755</f>
        <v>0</v>
      </c>
      <c r="H776" s="1850">
        <f t="shared" si="30"/>
        <v>0</v>
      </c>
      <c r="I776" s="1572"/>
      <c r="J776" s="1572"/>
      <c r="K776" s="1572"/>
      <c r="L776" s="1572"/>
      <c r="M776" s="1572"/>
      <c r="N776" s="1583"/>
      <c r="P776" s="4364"/>
      <c r="Q776" s="1595"/>
      <c r="R776" s="1596"/>
      <c r="S776" s="1851"/>
      <c r="T776" s="1586"/>
      <c r="U776" s="1586"/>
      <c r="V776" s="1607">
        <f>(Q776/Q755)*V755</f>
        <v>0</v>
      </c>
      <c r="W776" s="1602">
        <f t="shared" si="31"/>
        <v>0</v>
      </c>
      <c r="X776" s="1575"/>
      <c r="Y776" s="1575"/>
      <c r="Z776" s="1575"/>
      <c r="AA776" s="1575"/>
      <c r="AB776" s="1575"/>
      <c r="AC776" s="1585"/>
      <c r="AE776" s="1606" t="s">
        <v>1254</v>
      </c>
    </row>
    <row r="777" spans="1:35" ht="15.75">
      <c r="A777" s="4364"/>
      <c r="B777" s="1595"/>
      <c r="C777" s="1596"/>
      <c r="D777" s="1848"/>
      <c r="E777" s="1843"/>
      <c r="F777" s="1843"/>
      <c r="G777" s="1853">
        <f>(B777/B755)*G755</f>
        <v>0</v>
      </c>
      <c r="H777" s="1850">
        <f t="shared" si="30"/>
        <v>0</v>
      </c>
      <c r="I777" s="1572"/>
      <c r="J777" s="1572"/>
      <c r="K777" s="1572"/>
      <c r="L777" s="1572"/>
      <c r="M777" s="1572"/>
      <c r="N777" s="1583"/>
      <c r="P777" s="4364"/>
      <c r="Q777" s="1595"/>
      <c r="R777" s="1596"/>
      <c r="S777" s="1851"/>
      <c r="T777" s="1586"/>
      <c r="U777" s="1586"/>
      <c r="V777" s="1607">
        <f>(Q777/Q755)*V755</f>
        <v>0</v>
      </c>
      <c r="W777" s="1602">
        <f t="shared" si="31"/>
        <v>0</v>
      </c>
      <c r="X777" s="1575"/>
      <c r="Y777" s="1575"/>
      <c r="Z777" s="1575"/>
      <c r="AA777" s="1575"/>
      <c r="AB777" s="1575"/>
      <c r="AC777" s="1585"/>
      <c r="AE777" s="1606" t="s">
        <v>1254</v>
      </c>
    </row>
    <row r="778" spans="1:35" ht="15.75">
      <c r="A778" s="4364"/>
      <c r="B778" s="1595"/>
      <c r="C778" s="1596"/>
      <c r="D778" s="1848"/>
      <c r="E778" s="1843"/>
      <c r="F778" s="1843"/>
      <c r="G778" s="1853">
        <f>(B778/B755)*G755</f>
        <v>0</v>
      </c>
      <c r="H778" s="1850">
        <f t="shared" si="30"/>
        <v>0</v>
      </c>
      <c r="I778" s="1572"/>
      <c r="J778" s="1572"/>
      <c r="K778" s="1572"/>
      <c r="L778" s="1572"/>
      <c r="M778" s="1572"/>
      <c r="N778" s="1583"/>
      <c r="P778" s="4364"/>
      <c r="Q778" s="1595"/>
      <c r="R778" s="1596"/>
      <c r="S778" s="1851"/>
      <c r="T778" s="1586"/>
      <c r="U778" s="1586"/>
      <c r="V778" s="1607">
        <f>(Q778/Q755)*V755</f>
        <v>0</v>
      </c>
      <c r="W778" s="1602">
        <f t="shared" si="31"/>
        <v>0</v>
      </c>
      <c r="X778" s="1575"/>
      <c r="Y778" s="1575"/>
      <c r="Z778" s="1575"/>
      <c r="AA778" s="1575"/>
      <c r="AB778" s="1575"/>
      <c r="AC778" s="1585"/>
      <c r="AE778" s="1606" t="s">
        <v>1254</v>
      </c>
    </row>
    <row r="779" spans="1:35" ht="15.75">
      <c r="A779" s="4364"/>
      <c r="B779" s="4375" t="s">
        <v>1565</v>
      </c>
      <c r="C779" s="4375"/>
      <c r="D779" s="4375"/>
      <c r="E779" s="4375"/>
      <c r="F779" s="4375"/>
      <c r="G779" s="4375"/>
      <c r="H779" s="4375"/>
      <c r="I779" s="4375"/>
      <c r="J779" s="4375"/>
      <c r="K779" s="4375"/>
      <c r="L779" s="4375"/>
      <c r="M779" s="4375"/>
      <c r="N779" s="4376"/>
      <c r="P779" s="4364"/>
      <c r="Q779" s="4375" t="s">
        <v>1565</v>
      </c>
      <c r="R779" s="4375"/>
      <c r="S779" s="4375"/>
      <c r="T779" s="4375"/>
      <c r="U779" s="4375"/>
      <c r="V779" s="4375"/>
      <c r="W779" s="4375"/>
      <c r="X779" s="4375"/>
      <c r="Y779" s="4375"/>
      <c r="Z779" s="4375"/>
      <c r="AA779" s="4375"/>
      <c r="AB779" s="4375"/>
      <c r="AC779" s="4376"/>
      <c r="AE779" s="4424" t="s">
        <v>245</v>
      </c>
      <c r="AF779" s="4425" t="s">
        <v>744</v>
      </c>
      <c r="AG779" s="4425"/>
      <c r="AH779" s="4425"/>
      <c r="AI779" s="4425"/>
    </row>
    <row r="780" spans="1:35" ht="18.75">
      <c r="A780" s="4364"/>
      <c r="B780" s="1854" t="s">
        <v>15</v>
      </c>
      <c r="C780" s="1609" t="s">
        <v>272</v>
      </c>
      <c r="D780" s="4102"/>
      <c r="E780" s="4103"/>
      <c r="F780" s="4103"/>
      <c r="G780" s="4103"/>
      <c r="H780" s="4103"/>
      <c r="I780" s="4103"/>
      <c r="J780" s="4103"/>
      <c r="K780" s="4103"/>
      <c r="L780" s="4103"/>
      <c r="M780" s="4103"/>
      <c r="N780" s="4104"/>
      <c r="P780" s="4364"/>
      <c r="Q780" s="1610" t="s">
        <v>15</v>
      </c>
      <c r="R780" s="1609" t="s">
        <v>272</v>
      </c>
      <c r="S780" s="4102"/>
      <c r="T780" s="4103"/>
      <c r="U780" s="4103"/>
      <c r="V780" s="4103"/>
      <c r="W780" s="4103"/>
      <c r="X780" s="4103"/>
      <c r="Y780" s="4103"/>
      <c r="Z780" s="4103"/>
      <c r="AA780" s="4103"/>
      <c r="AB780" s="4103"/>
      <c r="AC780" s="4104"/>
      <c r="AE780" s="4424"/>
      <c r="AF780" s="4425"/>
      <c r="AG780" s="4425"/>
      <c r="AH780" s="4425"/>
      <c r="AI780" s="4425"/>
    </row>
    <row r="781" spans="1:35" ht="15" customHeight="1">
      <c r="A781" s="4364"/>
      <c r="B781" s="4372" t="s">
        <v>503</v>
      </c>
      <c r="C781" s="4372"/>
      <c r="D781" s="4372"/>
      <c r="E781" s="4372"/>
      <c r="F781" s="4372"/>
      <c r="G781" s="4372"/>
      <c r="H781" s="4372"/>
      <c r="I781" s="4372"/>
      <c r="J781" s="4372"/>
      <c r="K781" s="4372"/>
      <c r="L781" s="4372"/>
      <c r="M781" s="4372"/>
      <c r="N781" s="4373"/>
      <c r="P781" s="4364"/>
      <c r="Q781" s="4372" t="s">
        <v>503</v>
      </c>
      <c r="R781" s="4372"/>
      <c r="S781" s="4372"/>
      <c r="T781" s="4372"/>
      <c r="U781" s="4372"/>
      <c r="V781" s="4372"/>
      <c r="W781" s="4372"/>
      <c r="X781" s="4372"/>
      <c r="Y781" s="4372"/>
      <c r="Z781" s="4372"/>
      <c r="AA781" s="4372"/>
      <c r="AB781" s="4372"/>
      <c r="AC781" s="4373"/>
      <c r="AE781" s="4424"/>
      <c r="AF781" s="4425"/>
      <c r="AG781" s="4425"/>
      <c r="AH781" s="4425"/>
      <c r="AI781" s="4425"/>
    </row>
    <row r="782" spans="1:35" ht="15" customHeight="1">
      <c r="A782" s="4364"/>
      <c r="B782" s="4372"/>
      <c r="C782" s="4372"/>
      <c r="D782" s="4372"/>
      <c r="E782" s="4372"/>
      <c r="F782" s="4372"/>
      <c r="G782" s="4372"/>
      <c r="H782" s="4372"/>
      <c r="I782" s="4372"/>
      <c r="J782" s="4372"/>
      <c r="K782" s="4372"/>
      <c r="L782" s="4372"/>
      <c r="M782" s="4372"/>
      <c r="N782" s="4373"/>
      <c r="P782" s="4364"/>
      <c r="Q782" s="4372"/>
      <c r="R782" s="4372"/>
      <c r="S782" s="4372"/>
      <c r="T782" s="4372"/>
      <c r="U782" s="4372"/>
      <c r="V782" s="4372"/>
      <c r="W782" s="4372"/>
      <c r="X782" s="4372"/>
      <c r="Y782" s="4372"/>
      <c r="Z782" s="4372"/>
      <c r="AA782" s="4372"/>
      <c r="AB782" s="4372"/>
      <c r="AC782" s="4373"/>
      <c r="AE782" s="1606" t="s">
        <v>1254</v>
      </c>
    </row>
    <row r="783" spans="1:35" ht="18.75">
      <c r="A783" s="4364"/>
      <c r="B783" s="4125" t="s">
        <v>735</v>
      </c>
      <c r="C783" s="4125"/>
      <c r="D783" s="4125"/>
      <c r="E783" s="4125"/>
      <c r="F783" s="4125"/>
      <c r="G783" s="4125"/>
      <c r="H783" s="4125"/>
      <c r="I783" s="4125"/>
      <c r="J783" s="4125"/>
      <c r="K783" s="4125"/>
      <c r="L783" s="4125"/>
      <c r="M783" s="4125"/>
      <c r="N783" s="4126"/>
      <c r="P783" s="4364"/>
      <c r="Q783" s="4127" t="s">
        <v>735</v>
      </c>
      <c r="R783" s="4127"/>
      <c r="S783" s="4127"/>
      <c r="T783" s="4127"/>
      <c r="U783" s="4127"/>
      <c r="V783" s="4127"/>
      <c r="W783" s="4127"/>
      <c r="X783" s="4127"/>
      <c r="Y783" s="4127"/>
      <c r="Z783" s="4127"/>
      <c r="AA783" s="4127"/>
      <c r="AB783" s="4127"/>
      <c r="AC783" s="4128"/>
      <c r="AE783" s="1606" t="s">
        <v>1254</v>
      </c>
    </row>
    <row r="784" spans="1:35" ht="15.75">
      <c r="A784" s="4364"/>
      <c r="B784" s="77"/>
      <c r="C784" s="77"/>
      <c r="D784" s="1849">
        <v>10</v>
      </c>
      <c r="E784" s="1611"/>
      <c r="F784" s="1853">
        <v>2.5</v>
      </c>
      <c r="G784" s="1612"/>
      <c r="H784" s="1852">
        <v>0.25</v>
      </c>
      <c r="I784" s="1613"/>
      <c r="J784" s="1613"/>
      <c r="K784" s="1613"/>
      <c r="L784" s="1613"/>
      <c r="M784" s="1613"/>
      <c r="N784" s="1614"/>
      <c r="P784" s="4364"/>
      <c r="Q784" s="77"/>
      <c r="R784" s="77"/>
      <c r="S784" s="1601">
        <v>10</v>
      </c>
      <c r="T784" s="1611"/>
      <c r="U784" s="1607">
        <v>2.5</v>
      </c>
      <c r="V784" s="1612"/>
      <c r="W784" s="1615">
        <v>0.25</v>
      </c>
      <c r="X784" s="1613"/>
      <c r="Y784" s="1613"/>
      <c r="Z784" s="1613"/>
      <c r="AA784" s="1613"/>
      <c r="AB784" s="1613"/>
      <c r="AC784" s="1614"/>
      <c r="AE784" s="1606" t="s">
        <v>1254</v>
      </c>
    </row>
    <row r="785" spans="1:35" ht="15.75">
      <c r="A785" s="4364"/>
      <c r="B785" s="77"/>
      <c r="C785" s="77"/>
      <c r="D785" s="1595">
        <v>150</v>
      </c>
      <c r="E785" s="1613"/>
      <c r="F785" s="1616">
        <v>2.5</v>
      </c>
      <c r="G785" s="1613"/>
      <c r="H785" s="1617">
        <v>0.25</v>
      </c>
      <c r="I785" s="1613"/>
      <c r="J785" s="1613"/>
      <c r="K785" s="1613"/>
      <c r="L785" s="1613"/>
      <c r="M785" s="1613"/>
      <c r="N785" s="1614"/>
      <c r="P785" s="4364"/>
      <c r="Q785" s="77"/>
      <c r="R785" s="77"/>
      <c r="S785" s="1595">
        <v>150</v>
      </c>
      <c r="T785" s="1613"/>
      <c r="U785" s="1616">
        <v>2.5</v>
      </c>
      <c r="V785" s="1613"/>
      <c r="W785" s="1617">
        <v>0.25</v>
      </c>
      <c r="X785" s="1613"/>
      <c r="Y785" s="1613"/>
      <c r="Z785" s="1613"/>
      <c r="AA785" s="1613"/>
      <c r="AB785" s="1613"/>
      <c r="AC785" s="1614"/>
      <c r="AE785" s="1606" t="s">
        <v>1254</v>
      </c>
    </row>
    <row r="786" spans="1:35" ht="15" customHeight="1">
      <c r="A786" s="4364"/>
      <c r="B786" s="4379" t="s">
        <v>27</v>
      </c>
      <c r="C786" s="4380" t="s">
        <v>242</v>
      </c>
      <c r="D786" s="4380"/>
      <c r="E786" s="4380"/>
      <c r="F786" s="4380"/>
      <c r="G786" s="4380"/>
      <c r="H786" s="4380"/>
      <c r="I786" s="4381" t="s">
        <v>12</v>
      </c>
      <c r="J786" s="4380" t="s">
        <v>14</v>
      </c>
      <c r="K786" s="4380"/>
      <c r="L786" s="4380"/>
      <c r="M786" s="4380"/>
      <c r="N786" s="4380"/>
      <c r="P786" s="4364"/>
      <c r="Q786" s="4121" t="s">
        <v>27</v>
      </c>
      <c r="R786" s="4116" t="s">
        <v>242</v>
      </c>
      <c r="S786" s="4116"/>
      <c r="T786" s="4116"/>
      <c r="U786" s="4116"/>
      <c r="V786" s="4116"/>
      <c r="W786" s="4116"/>
      <c r="X786" s="4115" t="s">
        <v>12</v>
      </c>
      <c r="Y786" s="4116" t="s">
        <v>14</v>
      </c>
      <c r="Z786" s="4116"/>
      <c r="AA786" s="4116"/>
      <c r="AB786" s="4116"/>
      <c r="AC786" s="4117"/>
      <c r="AE786" s="1606" t="s">
        <v>1254</v>
      </c>
    </row>
    <row r="787" spans="1:35" ht="15" customHeight="1">
      <c r="A787" s="4364"/>
      <c r="B787" s="4379"/>
      <c r="C787" s="4380"/>
      <c r="D787" s="4380"/>
      <c r="E787" s="4380"/>
      <c r="F787" s="4380"/>
      <c r="G787" s="4380"/>
      <c r="H787" s="4380"/>
      <c r="I787" s="4381"/>
      <c r="J787" s="4380"/>
      <c r="K787" s="4380"/>
      <c r="L787" s="4380"/>
      <c r="M787" s="4380"/>
      <c r="N787" s="4380"/>
      <c r="P787" s="4364"/>
      <c r="Q787" s="4121"/>
      <c r="R787" s="4116"/>
      <c r="S787" s="4116"/>
      <c r="T787" s="4116"/>
      <c r="U787" s="4116"/>
      <c r="V787" s="4116"/>
      <c r="W787" s="4116"/>
      <c r="X787" s="4115"/>
      <c r="Y787" s="4116"/>
      <c r="Z787" s="4116"/>
      <c r="AA787" s="4116"/>
      <c r="AB787" s="4116"/>
      <c r="AC787" s="4117"/>
      <c r="AE787" s="1606" t="s">
        <v>1254</v>
      </c>
    </row>
    <row r="788" spans="1:35" ht="15" customHeight="1">
      <c r="A788" s="4364"/>
      <c r="B788" s="4379" t="s">
        <v>30</v>
      </c>
      <c r="C788" s="4380" t="s">
        <v>724</v>
      </c>
      <c r="D788" s="4380"/>
      <c r="E788" s="4380"/>
      <c r="F788" s="4380"/>
      <c r="G788" s="4380"/>
      <c r="H788" s="4380"/>
      <c r="I788" s="4381" t="s">
        <v>13</v>
      </c>
      <c r="J788" s="4380" t="s">
        <v>421</v>
      </c>
      <c r="K788" s="4380"/>
      <c r="L788" s="4380"/>
      <c r="M788" s="4380"/>
      <c r="N788" s="4380"/>
      <c r="P788" s="4364"/>
      <c r="Q788" s="4121" t="s">
        <v>30</v>
      </c>
      <c r="R788" s="4116" t="s">
        <v>724</v>
      </c>
      <c r="S788" s="4116"/>
      <c r="T788" s="4116"/>
      <c r="U788" s="4116"/>
      <c r="V788" s="4116"/>
      <c r="W788" s="4116"/>
      <c r="X788" s="4115" t="s">
        <v>13</v>
      </c>
      <c r="Y788" s="4116" t="s">
        <v>421</v>
      </c>
      <c r="Z788" s="4116"/>
      <c r="AA788" s="4116"/>
      <c r="AB788" s="4116"/>
      <c r="AC788" s="4117"/>
      <c r="AE788" s="1606" t="s">
        <v>1254</v>
      </c>
    </row>
    <row r="789" spans="1:35" ht="15" customHeight="1">
      <c r="A789" s="4364"/>
      <c r="B789" s="4379"/>
      <c r="C789" s="4380"/>
      <c r="D789" s="4380"/>
      <c r="E789" s="4380"/>
      <c r="F789" s="4380"/>
      <c r="G789" s="4380"/>
      <c r="H789" s="4380"/>
      <c r="I789" s="4381"/>
      <c r="J789" s="4380"/>
      <c r="K789" s="4380"/>
      <c r="L789" s="4380"/>
      <c r="M789" s="4380"/>
      <c r="N789" s="4380"/>
      <c r="P789" s="4364"/>
      <c r="Q789" s="4121"/>
      <c r="R789" s="4116"/>
      <c r="S789" s="4116"/>
      <c r="T789" s="4116"/>
      <c r="U789" s="4116"/>
      <c r="V789" s="4116"/>
      <c r="W789" s="4116"/>
      <c r="X789" s="4115"/>
      <c r="Y789" s="4116"/>
      <c r="Z789" s="4116"/>
      <c r="AA789" s="4116"/>
      <c r="AB789" s="4116"/>
      <c r="AC789" s="4117"/>
      <c r="AE789" s="1606" t="s">
        <v>1254</v>
      </c>
    </row>
    <row r="790" spans="1:35" ht="15" customHeight="1">
      <c r="A790" s="4364"/>
      <c r="B790" s="4379" t="s">
        <v>248</v>
      </c>
      <c r="C790" s="4380" t="s">
        <v>249</v>
      </c>
      <c r="D790" s="4380"/>
      <c r="E790" s="4380"/>
      <c r="F790" s="4380"/>
      <c r="G790" s="4380"/>
      <c r="H790" s="4380"/>
      <c r="I790" s="4381" t="s">
        <v>15</v>
      </c>
      <c r="J790" s="4380" t="s">
        <v>250</v>
      </c>
      <c r="K790" s="4380"/>
      <c r="L790" s="4380"/>
      <c r="M790" s="4380"/>
      <c r="N790" s="4380"/>
      <c r="P790" s="4364"/>
      <c r="Q790" s="4121" t="s">
        <v>248</v>
      </c>
      <c r="R790" s="4116" t="s">
        <v>249</v>
      </c>
      <c r="S790" s="4116"/>
      <c r="T790" s="4116"/>
      <c r="U790" s="4116"/>
      <c r="V790" s="4116"/>
      <c r="W790" s="4116"/>
      <c r="X790" s="4115" t="s">
        <v>15</v>
      </c>
      <c r="Y790" s="4116" t="s">
        <v>250</v>
      </c>
      <c r="Z790" s="4116"/>
      <c r="AA790" s="4116"/>
      <c r="AB790" s="4116"/>
      <c r="AC790" s="4117"/>
      <c r="AE790" s="1606" t="s">
        <v>1254</v>
      </c>
    </row>
    <row r="791" spans="1:35" ht="15" customHeight="1">
      <c r="A791" s="4364"/>
      <c r="B791" s="4379"/>
      <c r="C791" s="4380"/>
      <c r="D791" s="4380"/>
      <c r="E791" s="4380"/>
      <c r="F791" s="4380"/>
      <c r="G791" s="4380"/>
      <c r="H791" s="4380"/>
      <c r="I791" s="4381"/>
      <c r="J791" s="4380"/>
      <c r="K791" s="4380"/>
      <c r="L791" s="4380"/>
      <c r="M791" s="4380"/>
      <c r="N791" s="4380"/>
      <c r="P791" s="4364"/>
      <c r="Q791" s="4121"/>
      <c r="R791" s="4116"/>
      <c r="S791" s="4116"/>
      <c r="T791" s="4116"/>
      <c r="U791" s="4116"/>
      <c r="V791" s="4116"/>
      <c r="W791" s="4116"/>
      <c r="X791" s="4115"/>
      <c r="Y791" s="4116"/>
      <c r="Z791" s="4116"/>
      <c r="AA791" s="4116"/>
      <c r="AB791" s="4116"/>
      <c r="AC791" s="4117"/>
      <c r="AE791" s="1606" t="s">
        <v>1254</v>
      </c>
    </row>
    <row r="792" spans="1:35" ht="15.75">
      <c r="A792" s="4364"/>
      <c r="B792" s="1618" t="s">
        <v>253</v>
      </c>
      <c r="C792" s="1619" t="str">
        <f ca="1">CELL("nomfichier")</f>
        <v>E:\0-UPRT\1-UPRT.FR-SITE-WEB\ff-fiches-fabrications\ff-fiches-fabrication-maj-08-2020\[ff-14.B-restauration-10.postits-portions.xlsx]Nota</v>
      </c>
      <c r="D792" s="1619"/>
      <c r="E792" s="1619"/>
      <c r="F792" s="1619"/>
      <c r="G792" s="1619"/>
      <c r="H792" s="1619"/>
      <c r="I792" s="1619"/>
      <c r="J792" s="1619"/>
      <c r="K792" s="1619"/>
      <c r="L792" s="1619"/>
      <c r="M792" s="1619"/>
      <c r="N792" s="1620"/>
      <c r="P792" s="4364"/>
      <c r="Q792" s="1618" t="s">
        <v>253</v>
      </c>
      <c r="R792" s="1619" t="str">
        <f ca="1">CELL("nomfichier")</f>
        <v>E:\0-UPRT\1-UPRT.FR-SITE-WEB\ff-fiches-fabrications\ff-fiches-fabrication-maj-08-2020\[ff-14.B-restauration-10.postits-portions.xlsx]Nota</v>
      </c>
      <c r="S792" s="1619"/>
      <c r="T792" s="1619"/>
      <c r="U792" s="1619"/>
      <c r="V792" s="1619"/>
      <c r="W792" s="1619"/>
      <c r="X792" s="1619"/>
      <c r="Y792" s="1619"/>
      <c r="Z792" s="1619"/>
      <c r="AA792" s="1619"/>
      <c r="AB792" s="1619"/>
      <c r="AC792" s="1620"/>
      <c r="AE792" s="1606" t="s">
        <v>1254</v>
      </c>
    </row>
    <row r="793" spans="1:35" ht="15.75">
      <c r="A793" s="4364"/>
      <c r="B793" s="1621" t="s">
        <v>255</v>
      </c>
      <c r="C793" s="1619" t="s">
        <v>726</v>
      </c>
      <c r="D793" s="1619"/>
      <c r="E793" s="1619"/>
      <c r="F793" s="1619"/>
      <c r="G793" s="1619"/>
      <c r="H793" s="1619"/>
      <c r="I793" s="1619"/>
      <c r="J793" s="1619"/>
      <c r="K793" s="1619"/>
      <c r="L793" s="1619"/>
      <c r="M793" s="1619"/>
      <c r="N793" s="1620"/>
      <c r="P793" s="4364"/>
      <c r="Q793" s="1621" t="s">
        <v>255</v>
      </c>
      <c r="R793" s="1619" t="s">
        <v>726</v>
      </c>
      <c r="S793" s="1619"/>
      <c r="T793" s="1619"/>
      <c r="U793" s="1619"/>
      <c r="V793" s="1619"/>
      <c r="W793" s="1619"/>
      <c r="X793" s="1619"/>
      <c r="Y793" s="1619"/>
      <c r="Z793" s="1619"/>
      <c r="AA793" s="1619"/>
      <c r="AB793" s="1619"/>
      <c r="AC793" s="1620"/>
      <c r="AE793" s="1606" t="s">
        <v>1254</v>
      </c>
    </row>
    <row r="794" spans="1:35" ht="16.5" thickBot="1">
      <c r="A794" s="4364"/>
      <c r="B794" s="4135" t="s">
        <v>258</v>
      </c>
      <c r="C794" s="4135"/>
      <c r="D794" s="4135"/>
      <c r="E794" s="4135"/>
      <c r="F794" s="4135"/>
      <c r="G794" s="4135"/>
      <c r="H794" s="4135"/>
      <c r="I794" s="4135"/>
      <c r="J794" s="4135"/>
      <c r="K794" s="4135"/>
      <c r="L794" s="4135"/>
      <c r="M794" s="4135"/>
      <c r="N794" s="4136"/>
      <c r="P794" s="4364"/>
      <c r="Q794" s="4135" t="s">
        <v>258</v>
      </c>
      <c r="R794" s="4135"/>
      <c r="S794" s="4135"/>
      <c r="T794" s="4135"/>
      <c r="U794" s="4135"/>
      <c r="V794" s="4135"/>
      <c r="W794" s="4135"/>
      <c r="X794" s="4135"/>
      <c r="Y794" s="4135"/>
      <c r="Z794" s="4135"/>
      <c r="AA794" s="4135"/>
      <c r="AB794" s="4135"/>
      <c r="AC794" s="4136"/>
      <c r="AE794" s="1606" t="s">
        <v>1254</v>
      </c>
    </row>
    <row r="795" spans="1:35">
      <c r="A795" s="77"/>
      <c r="B795" s="77"/>
      <c r="C795" s="77"/>
      <c r="D795" s="77"/>
      <c r="E795" s="77"/>
      <c r="F795" s="77"/>
      <c r="G795" s="77"/>
      <c r="H795" s="77"/>
      <c r="I795" s="77"/>
      <c r="J795" s="77"/>
      <c r="K795" s="77"/>
      <c r="L795" s="77"/>
      <c r="M795" s="77"/>
      <c r="N795" s="77"/>
      <c r="P795" s="77"/>
      <c r="Q795" s="77"/>
      <c r="R795" s="77"/>
      <c r="S795" s="77"/>
      <c r="T795" s="77"/>
      <c r="U795" s="77"/>
      <c r="V795" s="77"/>
      <c r="W795" s="77"/>
      <c r="X795" s="77"/>
      <c r="Y795" s="77"/>
      <c r="Z795" s="77"/>
      <c r="AA795" s="77"/>
      <c r="AB795" s="77"/>
      <c r="AC795" s="77"/>
    </row>
    <row r="796" spans="1:35" ht="15.75">
      <c r="B796" s="4378" t="s">
        <v>1597</v>
      </c>
      <c r="C796" s="4378"/>
      <c r="D796" s="4378"/>
      <c r="E796" s="1641"/>
      <c r="F796" s="1641"/>
      <c r="G796" s="1641"/>
      <c r="H796" s="1641"/>
      <c r="I796" s="1641"/>
      <c r="J796" s="1641"/>
      <c r="K796" s="1641"/>
      <c r="L796" s="1641"/>
      <c r="M796" s="1641"/>
      <c r="N796" s="1641"/>
      <c r="Q796" s="4378" t="s">
        <v>1597</v>
      </c>
      <c r="R796" s="4378"/>
      <c r="S796" s="4378"/>
      <c r="T796" s="1641"/>
      <c r="U796" s="1641"/>
      <c r="V796" s="1641"/>
      <c r="W796" s="1641"/>
      <c r="X796" s="1641"/>
      <c r="Y796" s="1641"/>
      <c r="Z796" s="1641"/>
      <c r="AA796" s="1641"/>
      <c r="AB796" s="1641"/>
      <c r="AC796" s="1641"/>
    </row>
    <row r="797" spans="1:35" ht="15.75" thickBot="1">
      <c r="A797" s="77"/>
      <c r="B797" s="77"/>
      <c r="C797" s="77"/>
      <c r="D797" s="77"/>
      <c r="E797" s="77"/>
      <c r="F797" s="77"/>
      <c r="G797" s="77"/>
      <c r="H797" s="77"/>
      <c r="I797" s="77"/>
      <c r="J797" s="77"/>
      <c r="K797" s="77"/>
      <c r="L797" s="77"/>
      <c r="M797" s="77"/>
      <c r="N797" s="77"/>
      <c r="P797" s="77"/>
      <c r="Q797" s="77"/>
      <c r="R797" s="77"/>
      <c r="S797" s="77"/>
      <c r="T797" s="77"/>
      <c r="U797" s="77"/>
      <c r="V797" s="77"/>
      <c r="W797" s="77"/>
      <c r="X797" s="77"/>
      <c r="Y797" s="77"/>
      <c r="Z797" s="77"/>
      <c r="AA797" s="77"/>
      <c r="AB797" s="77"/>
      <c r="AC797" s="77"/>
    </row>
    <row r="798" spans="1:35">
      <c r="A798" s="1566" t="s">
        <v>243</v>
      </c>
      <c r="B798" s="4390" t="s">
        <v>340</v>
      </c>
      <c r="C798" s="4390"/>
      <c r="D798" s="4390"/>
      <c r="E798" s="4390"/>
      <c r="F798" s="4390"/>
      <c r="G798" s="4390"/>
      <c r="H798" s="4391" t="s">
        <v>1777</v>
      </c>
      <c r="I798" s="4088" t="str">
        <f>B798</f>
        <v>NOM DE LA RECETTE</v>
      </c>
      <c r="J798" s="4088"/>
      <c r="K798" s="4088"/>
      <c r="L798" s="4088"/>
      <c r="M798" s="4088"/>
      <c r="N798" s="4089"/>
      <c r="P798" s="1566" t="s">
        <v>243</v>
      </c>
      <c r="Q798" s="4390" t="s">
        <v>340</v>
      </c>
      <c r="R798" s="4390"/>
      <c r="S798" s="4390"/>
      <c r="T798" s="4390"/>
      <c r="U798" s="4390"/>
      <c r="V798" s="4390"/>
      <c r="W798" s="4391" t="s">
        <v>1777</v>
      </c>
      <c r="X798" s="4088" t="str">
        <f>Q798</f>
        <v>NOM DE LA RECETTE</v>
      </c>
      <c r="Y798" s="4088"/>
      <c r="Z798" s="4088"/>
      <c r="AA798" s="4088"/>
      <c r="AB798" s="4088"/>
      <c r="AC798" s="4089"/>
      <c r="AE798" s="4422" t="s">
        <v>245</v>
      </c>
      <c r="AF798" s="4423" t="s">
        <v>744</v>
      </c>
      <c r="AG798" s="4423"/>
      <c r="AH798" s="4423"/>
      <c r="AI798" s="4423"/>
    </row>
    <row r="799" spans="1:35">
      <c r="A799" s="4386"/>
      <c r="B799" s="4390"/>
      <c r="C799" s="4390"/>
      <c r="D799" s="4390"/>
      <c r="E799" s="4390"/>
      <c r="F799" s="4390"/>
      <c r="G799" s="4390"/>
      <c r="H799" s="4391"/>
      <c r="I799" s="4090"/>
      <c r="J799" s="4090"/>
      <c r="K799" s="4090"/>
      <c r="L799" s="4090"/>
      <c r="M799" s="4090"/>
      <c r="N799" s="4091"/>
      <c r="P799" s="4386"/>
      <c r="Q799" s="4390"/>
      <c r="R799" s="4390"/>
      <c r="S799" s="4390"/>
      <c r="T799" s="4390"/>
      <c r="U799" s="4390"/>
      <c r="V799" s="4390"/>
      <c r="W799" s="4391"/>
      <c r="X799" s="4090"/>
      <c r="Y799" s="4090"/>
      <c r="Z799" s="4090"/>
      <c r="AA799" s="4090"/>
      <c r="AB799" s="4090"/>
      <c r="AC799" s="4091"/>
      <c r="AE799" s="4422"/>
      <c r="AF799" s="4423"/>
      <c r="AG799" s="4423"/>
      <c r="AH799" s="4423"/>
      <c r="AI799" s="4423"/>
    </row>
    <row r="800" spans="1:35" ht="26.25">
      <c r="A800" s="4386"/>
      <c r="B800" s="4387" t="s">
        <v>1571</v>
      </c>
      <c r="C800" s="4387"/>
      <c r="D800" s="4387"/>
      <c r="E800" s="4387"/>
      <c r="F800" s="4387"/>
      <c r="G800" s="4387"/>
      <c r="H800" s="1855"/>
      <c r="I800" s="1567" t="s">
        <v>247</v>
      </c>
      <c r="J800" s="1568"/>
      <c r="K800" s="1568"/>
      <c r="L800" s="1568"/>
      <c r="M800" s="1568"/>
      <c r="N800" s="1569"/>
      <c r="P800" s="4386"/>
      <c r="Q800" s="4133" t="s">
        <v>1571</v>
      </c>
      <c r="R800" s="4133"/>
      <c r="S800" s="4133"/>
      <c r="T800" s="4133"/>
      <c r="U800" s="4133"/>
      <c r="V800" s="4133"/>
      <c r="W800" s="4133"/>
      <c r="X800" s="527" t="s">
        <v>247</v>
      </c>
      <c r="Y800" s="1570"/>
      <c r="Z800" s="1570"/>
      <c r="AA800" s="1570"/>
      <c r="AB800" s="1570"/>
      <c r="AC800" s="1571"/>
      <c r="AE800" s="4422"/>
      <c r="AF800" s="4423"/>
      <c r="AG800" s="4423"/>
      <c r="AH800" s="4423"/>
      <c r="AI800" s="4423"/>
    </row>
    <row r="801" spans="1:35" ht="26.25">
      <c r="A801" s="4386"/>
      <c r="B801" s="4387"/>
      <c r="C801" s="4387"/>
      <c r="D801" s="4387"/>
      <c r="E801" s="4387"/>
      <c r="F801" s="4387"/>
      <c r="G801" s="4387"/>
      <c r="H801" s="1855"/>
      <c r="I801" s="1572" t="s">
        <v>1563</v>
      </c>
      <c r="J801" s="1573"/>
      <c r="K801" s="1573"/>
      <c r="L801" s="1573"/>
      <c r="M801" s="1573"/>
      <c r="N801" s="1574"/>
      <c r="P801" s="4386"/>
      <c r="Q801" s="4133"/>
      <c r="R801" s="4133"/>
      <c r="S801" s="4133"/>
      <c r="T801" s="4133"/>
      <c r="U801" s="4133"/>
      <c r="V801" s="4133"/>
      <c r="W801" s="4133"/>
      <c r="X801" s="1575" t="s">
        <v>1563</v>
      </c>
      <c r="Y801" s="1576"/>
      <c r="Z801" s="1576"/>
      <c r="AA801" s="1576"/>
      <c r="AB801" s="1576"/>
      <c r="AC801" s="1577"/>
      <c r="AE801" s="4422"/>
      <c r="AF801" s="4423"/>
      <c r="AG801" s="4423"/>
      <c r="AH801" s="4423"/>
      <c r="AI801" s="4423"/>
    </row>
    <row r="802" spans="1:35" ht="18.75">
      <c r="A802" s="4386"/>
      <c r="B802" s="1856" t="s">
        <v>12</v>
      </c>
      <c r="C802" s="1857"/>
      <c r="D802" s="1857"/>
      <c r="E802" s="1857"/>
      <c r="F802" s="1857"/>
      <c r="G802" s="4388" t="s">
        <v>13</v>
      </c>
      <c r="H802" s="4388"/>
      <c r="I802" s="1572"/>
      <c r="J802" s="1573"/>
      <c r="K802" s="1573"/>
      <c r="L802" s="1573"/>
      <c r="M802" s="1573"/>
      <c r="N802" s="1574"/>
      <c r="P802" s="4386"/>
      <c r="Q802" s="1580" t="s">
        <v>12</v>
      </c>
      <c r="R802" s="1581"/>
      <c r="S802" s="1581"/>
      <c r="T802" s="1581"/>
      <c r="U802" s="1581"/>
      <c r="V802" s="4111" t="s">
        <v>13</v>
      </c>
      <c r="W802" s="4111"/>
      <c r="X802" s="1575"/>
      <c r="Y802" s="1576"/>
      <c r="Z802" s="1576"/>
      <c r="AA802" s="1576"/>
      <c r="AB802" s="1576"/>
      <c r="AC802" s="1577"/>
      <c r="AE802" s="4422"/>
      <c r="AF802" s="4423"/>
      <c r="AG802" s="4423"/>
      <c r="AH802" s="4423"/>
      <c r="AI802" s="4423"/>
    </row>
    <row r="803" spans="1:35" ht="15.75">
      <c r="A803" s="4386"/>
      <c r="B803" s="4389" t="s">
        <v>251</v>
      </c>
      <c r="C803" s="4389"/>
      <c r="D803" s="1858"/>
      <c r="E803" s="1858"/>
      <c r="F803" s="1858"/>
      <c r="G803" s="4385" t="s">
        <v>18</v>
      </c>
      <c r="H803" s="4385"/>
      <c r="I803" s="1572"/>
      <c r="J803" s="1572"/>
      <c r="K803" s="1572"/>
      <c r="L803" s="1572"/>
      <c r="M803" s="1572"/>
      <c r="N803" s="1583"/>
      <c r="P803" s="4386"/>
      <c r="Q803" s="4113" t="s">
        <v>251</v>
      </c>
      <c r="R803" s="4113"/>
      <c r="S803" s="1584"/>
      <c r="T803" s="1584"/>
      <c r="U803" s="1584"/>
      <c r="V803" s="4114" t="s">
        <v>18</v>
      </c>
      <c r="W803" s="4114"/>
      <c r="X803" s="1575"/>
      <c r="Y803" s="1575"/>
      <c r="Z803" s="1575"/>
      <c r="AA803" s="1575"/>
      <c r="AB803" s="1575"/>
      <c r="AC803" s="1585"/>
      <c r="AE803" s="4422"/>
      <c r="AF803" s="4423"/>
      <c r="AG803" s="4423"/>
      <c r="AH803" s="4423"/>
      <c r="AI803" s="4423"/>
    </row>
    <row r="804" spans="1:35" ht="15.75">
      <c r="A804" s="4386"/>
      <c r="B804" s="4105">
        <v>2</v>
      </c>
      <c r="C804" s="4385" t="s">
        <v>21</v>
      </c>
      <c r="D804" s="4382" t="s">
        <v>252</v>
      </c>
      <c r="E804" s="1859"/>
      <c r="F804" s="1859"/>
      <c r="G804" s="4107">
        <v>10</v>
      </c>
      <c r="H804" s="4107"/>
      <c r="I804" s="1572"/>
      <c r="J804" s="1572"/>
      <c r="K804" s="1572"/>
      <c r="L804" s="1572"/>
      <c r="M804" s="1572"/>
      <c r="N804" s="1583"/>
      <c r="P804" s="4386"/>
      <c r="Q804" s="4377">
        <v>2</v>
      </c>
      <c r="R804" s="4109" t="s">
        <v>21</v>
      </c>
      <c r="S804" s="4096" t="s">
        <v>252</v>
      </c>
      <c r="T804" s="1586"/>
      <c r="U804" s="1586"/>
      <c r="V804" s="4097">
        <v>10</v>
      </c>
      <c r="W804" s="4097"/>
      <c r="X804" s="1575"/>
      <c r="Y804" s="1575"/>
      <c r="Z804" s="1575"/>
      <c r="AA804" s="1575"/>
      <c r="AB804" s="1575"/>
      <c r="AC804" s="1585"/>
      <c r="AE804" s="4422"/>
      <c r="AF804" s="4423"/>
      <c r="AG804" s="4423"/>
      <c r="AH804" s="4423"/>
      <c r="AI804" s="4423"/>
    </row>
    <row r="805" spans="1:35" ht="15.75">
      <c r="A805" s="4386"/>
      <c r="B805" s="4105"/>
      <c r="C805" s="4385"/>
      <c r="D805" s="4382"/>
      <c r="E805" s="1859"/>
      <c r="F805" s="1859"/>
      <c r="G805" s="4107"/>
      <c r="H805" s="4107"/>
      <c r="I805" s="1572"/>
      <c r="J805" s="1572"/>
      <c r="K805" s="1572"/>
      <c r="L805" s="1572"/>
      <c r="M805" s="1572"/>
      <c r="N805" s="1583"/>
      <c r="P805" s="4386"/>
      <c r="Q805" s="4377"/>
      <c r="R805" s="4109"/>
      <c r="S805" s="4096"/>
      <c r="T805" s="1586"/>
      <c r="U805" s="1586"/>
      <c r="V805" s="4097"/>
      <c r="W805" s="4097"/>
      <c r="X805" s="1575"/>
      <c r="Y805" s="1575"/>
      <c r="Z805" s="1575"/>
      <c r="AA805" s="1575"/>
      <c r="AB805" s="1575"/>
      <c r="AC805" s="1585"/>
      <c r="AE805" s="4422"/>
      <c r="AF805" s="4423"/>
      <c r="AG805" s="4423"/>
      <c r="AH805" s="4423"/>
      <c r="AI805" s="4423"/>
    </row>
    <row r="806" spans="1:35" ht="15.75">
      <c r="A806" s="4386"/>
      <c r="B806" s="1860"/>
      <c r="C806" s="1860"/>
      <c r="D806" s="1860"/>
      <c r="E806" s="1859"/>
      <c r="F806" s="1859"/>
      <c r="G806" s="4382" t="s">
        <v>254</v>
      </c>
      <c r="H806" s="4382"/>
      <c r="I806" s="1572"/>
      <c r="J806" s="1572"/>
      <c r="K806" s="1572"/>
      <c r="L806" s="1572"/>
      <c r="M806" s="1572"/>
      <c r="N806" s="1583"/>
      <c r="P806" s="4386"/>
      <c r="Q806" s="1588"/>
      <c r="R806" s="1588"/>
      <c r="S806" s="1588"/>
      <c r="T806" s="1586"/>
      <c r="U806" s="1586"/>
      <c r="V806" s="4099" t="s">
        <v>254</v>
      </c>
      <c r="W806" s="4099"/>
      <c r="X806" s="1575"/>
      <c r="Y806" s="1575"/>
      <c r="Z806" s="1575"/>
      <c r="AA806" s="1575"/>
      <c r="AB806" s="1575"/>
      <c r="AC806" s="1585"/>
      <c r="AE806" s="4422"/>
      <c r="AF806" s="4423"/>
      <c r="AG806" s="4423"/>
      <c r="AH806" s="4423"/>
      <c r="AI806" s="4423"/>
    </row>
    <row r="807" spans="1:35" ht="15.75">
      <c r="A807" s="4386"/>
      <c r="B807" s="1861" t="s">
        <v>30</v>
      </c>
      <c r="C807" s="1861" t="s">
        <v>248</v>
      </c>
      <c r="D807" s="1861" t="s">
        <v>27</v>
      </c>
      <c r="E807" s="1859"/>
      <c r="F807" s="1859"/>
      <c r="G807" s="1862"/>
      <c r="H807" s="1863"/>
      <c r="I807" s="1572"/>
      <c r="J807" s="1572"/>
      <c r="K807" s="1572"/>
      <c r="L807" s="1572"/>
      <c r="M807" s="1572"/>
      <c r="N807" s="1583"/>
      <c r="P807" s="4386"/>
      <c r="Q807" s="1633" t="s">
        <v>30</v>
      </c>
      <c r="R807" s="1633" t="s">
        <v>248</v>
      </c>
      <c r="S807" s="1633" t="s">
        <v>27</v>
      </c>
      <c r="T807" s="1586"/>
      <c r="U807" s="1586"/>
      <c r="V807" s="1593"/>
      <c r="W807" s="1594"/>
      <c r="X807" s="1575"/>
      <c r="Y807" s="1575"/>
      <c r="Z807" s="1575"/>
      <c r="AA807" s="1575"/>
      <c r="AB807" s="1575"/>
      <c r="AC807" s="1585"/>
      <c r="AE807" s="4422"/>
      <c r="AF807" s="4423"/>
      <c r="AG807" s="4423"/>
      <c r="AH807" s="4423"/>
      <c r="AI807" s="4423"/>
    </row>
    <row r="808" spans="1:35" ht="15.75">
      <c r="A808" s="4386"/>
      <c r="B808" s="1595">
        <v>150</v>
      </c>
      <c r="C808" s="1596" t="s">
        <v>686</v>
      </c>
      <c r="D808" s="1864" t="s">
        <v>672</v>
      </c>
      <c r="E808" s="1859"/>
      <c r="F808" s="1859"/>
      <c r="G808" s="1865">
        <f>(B808/B804)*G804</f>
        <v>750</v>
      </c>
      <c r="H808" s="1866" t="str">
        <f t="shared" ref="H808:H827" si="32">C808</f>
        <v>g</v>
      </c>
      <c r="I808" s="1572"/>
      <c r="J808" s="1572"/>
      <c r="K808" s="1572"/>
      <c r="L808" s="1572"/>
      <c r="M808" s="1572"/>
      <c r="N808" s="1583"/>
      <c r="P808" s="4386"/>
      <c r="Q808" s="1595">
        <v>150</v>
      </c>
      <c r="R808" s="1596" t="s">
        <v>686</v>
      </c>
      <c r="S808" s="1851" t="s">
        <v>672</v>
      </c>
      <c r="T808" s="1586"/>
      <c r="U808" s="1586"/>
      <c r="V808" s="1601">
        <f>(Q808/Q804)*V804</f>
        <v>750</v>
      </c>
      <c r="W808" s="1602" t="str">
        <f t="shared" ref="W808:W827" si="33">R808</f>
        <v>g</v>
      </c>
      <c r="X808" s="1575"/>
      <c r="Y808" s="1575"/>
      <c r="Z808" s="1575"/>
      <c r="AA808" s="1575"/>
      <c r="AB808" s="1575"/>
      <c r="AC808" s="1585"/>
      <c r="AE808" s="4422"/>
      <c r="AF808" s="4423"/>
      <c r="AG808" s="4423"/>
      <c r="AH808" s="4423"/>
      <c r="AI808" s="4423"/>
    </row>
    <row r="809" spans="1:35" ht="15.75">
      <c r="A809" s="4386"/>
      <c r="B809" s="1595">
        <v>80</v>
      </c>
      <c r="C809" s="1596" t="s">
        <v>686</v>
      </c>
      <c r="D809" s="1864" t="s">
        <v>672</v>
      </c>
      <c r="E809" s="1859"/>
      <c r="F809" s="1859"/>
      <c r="G809" s="1865">
        <f>(B809/B804)*G804</f>
        <v>400</v>
      </c>
      <c r="H809" s="1866" t="str">
        <f t="shared" si="32"/>
        <v>g</v>
      </c>
      <c r="I809" s="1572"/>
      <c r="J809" s="1572"/>
      <c r="K809" s="1572"/>
      <c r="L809" s="1572"/>
      <c r="M809" s="1572"/>
      <c r="N809" s="1583"/>
      <c r="P809" s="4386"/>
      <c r="Q809" s="1595">
        <v>80</v>
      </c>
      <c r="R809" s="1596" t="s">
        <v>686</v>
      </c>
      <c r="S809" s="1851" t="s">
        <v>672</v>
      </c>
      <c r="T809" s="1586"/>
      <c r="U809" s="1586"/>
      <c r="V809" s="1601">
        <f>(Q809/Q804)*V804</f>
        <v>400</v>
      </c>
      <c r="W809" s="1602" t="str">
        <f t="shared" si="33"/>
        <v>g</v>
      </c>
      <c r="X809" s="1575"/>
      <c r="Y809" s="1575"/>
      <c r="Z809" s="1575"/>
      <c r="AA809" s="1575"/>
      <c r="AB809" s="1575"/>
      <c r="AC809" s="1585"/>
      <c r="AE809" s="4422"/>
      <c r="AF809" s="4423"/>
      <c r="AG809" s="4423"/>
      <c r="AH809" s="4423"/>
      <c r="AI809" s="4423"/>
    </row>
    <row r="810" spans="1:35" ht="15.75">
      <c r="A810" s="4386"/>
      <c r="B810" s="1595">
        <v>1</v>
      </c>
      <c r="C810" s="1596" t="s">
        <v>263</v>
      </c>
      <c r="D810" s="1864" t="s">
        <v>672</v>
      </c>
      <c r="E810" s="1859"/>
      <c r="F810" s="1859"/>
      <c r="G810" s="1867">
        <f>(B810/B804)*G804</f>
        <v>5</v>
      </c>
      <c r="H810" s="1866" t="str">
        <f t="shared" si="32"/>
        <v>blanc</v>
      </c>
      <c r="I810" s="1572"/>
      <c r="J810" s="1572"/>
      <c r="K810" s="1572"/>
      <c r="L810" s="1572"/>
      <c r="M810" s="1572"/>
      <c r="N810" s="1583"/>
      <c r="P810" s="4386"/>
      <c r="Q810" s="1595">
        <v>1</v>
      </c>
      <c r="R810" s="1596" t="s">
        <v>263</v>
      </c>
      <c r="S810" s="1851" t="s">
        <v>672</v>
      </c>
      <c r="T810" s="1586"/>
      <c r="U810" s="1586"/>
      <c r="V810" s="1601">
        <f>(Q810/Q804)*V804</f>
        <v>5</v>
      </c>
      <c r="W810" s="1602" t="str">
        <f t="shared" si="33"/>
        <v>blanc</v>
      </c>
      <c r="X810" s="1575"/>
      <c r="Y810" s="1575"/>
      <c r="Z810" s="1575"/>
      <c r="AA810" s="1575"/>
      <c r="AB810" s="1575"/>
      <c r="AC810" s="1585"/>
      <c r="AE810" s="4422"/>
      <c r="AF810" s="4423"/>
      <c r="AG810" s="4423"/>
      <c r="AH810" s="4423"/>
      <c r="AI810" s="4423"/>
    </row>
    <row r="811" spans="1:35" ht="18.75">
      <c r="A811" s="4386"/>
      <c r="B811" s="1595">
        <v>2</v>
      </c>
      <c r="C811" s="1596" t="s">
        <v>270</v>
      </c>
      <c r="D811" s="1864" t="s">
        <v>672</v>
      </c>
      <c r="E811" s="1859"/>
      <c r="F811" s="1859"/>
      <c r="G811" s="1868">
        <f>(B811/B804)*G804</f>
        <v>10</v>
      </c>
      <c r="H811" s="1866" t="str">
        <f t="shared" si="32"/>
        <v>pincées</v>
      </c>
      <c r="I811" s="1572"/>
      <c r="J811" s="1572"/>
      <c r="K811" s="1572"/>
      <c r="L811" s="1572"/>
      <c r="M811" s="1572"/>
      <c r="N811" s="1583"/>
      <c r="P811" s="4386"/>
      <c r="Q811" s="1595">
        <v>2</v>
      </c>
      <c r="R811" s="1596" t="s">
        <v>270</v>
      </c>
      <c r="S811" s="1851" t="s">
        <v>672</v>
      </c>
      <c r="T811" s="1586"/>
      <c r="U811" s="1586"/>
      <c r="V811" s="1601">
        <f>(Q811/Q804)*V804</f>
        <v>10</v>
      </c>
      <c r="W811" s="1602" t="str">
        <f t="shared" si="33"/>
        <v>pincées</v>
      </c>
      <c r="X811" s="1575"/>
      <c r="Y811" s="1575"/>
      <c r="Z811" s="1575"/>
      <c r="AA811" s="1575"/>
      <c r="AB811" s="1575"/>
      <c r="AC811" s="1585"/>
      <c r="AE811" s="1605" t="s">
        <v>1254</v>
      </c>
    </row>
    <row r="812" spans="1:35" ht="15.75">
      <c r="A812" s="4386"/>
      <c r="B812" s="1595"/>
      <c r="C812" s="1596"/>
      <c r="D812" s="1864"/>
      <c r="E812" s="1859"/>
      <c r="F812" s="1859"/>
      <c r="G812" s="1868">
        <f>(B812/B804)*G804</f>
        <v>0</v>
      </c>
      <c r="H812" s="1866">
        <f t="shared" si="32"/>
        <v>0</v>
      </c>
      <c r="I812" s="1572"/>
      <c r="J812" s="1572"/>
      <c r="K812" s="1572"/>
      <c r="L812" s="1572"/>
      <c r="M812" s="1572"/>
      <c r="N812" s="1583"/>
      <c r="P812" s="4386"/>
      <c r="Q812" s="1595"/>
      <c r="R812" s="1596"/>
      <c r="S812" s="1851"/>
      <c r="T812" s="1586"/>
      <c r="U812" s="1586"/>
      <c r="V812" s="1607">
        <f>(Q812/Q804)*V804</f>
        <v>0</v>
      </c>
      <c r="W812" s="1602">
        <f t="shared" si="33"/>
        <v>0</v>
      </c>
      <c r="X812" s="1575"/>
      <c r="Y812" s="1575"/>
      <c r="Z812" s="1575"/>
      <c r="AA812" s="1575"/>
      <c r="AB812" s="1575"/>
      <c r="AC812" s="1585"/>
      <c r="AE812" s="1606" t="s">
        <v>1254</v>
      </c>
    </row>
    <row r="813" spans="1:35" ht="15.75">
      <c r="A813" s="4386"/>
      <c r="B813" s="1595"/>
      <c r="C813" s="1596"/>
      <c r="D813" s="1864"/>
      <c r="E813" s="1859"/>
      <c r="F813" s="1859"/>
      <c r="G813" s="1868">
        <f>(B813/B804)*G804</f>
        <v>0</v>
      </c>
      <c r="H813" s="1866">
        <f t="shared" si="32"/>
        <v>0</v>
      </c>
      <c r="I813" s="1572"/>
      <c r="J813" s="1572"/>
      <c r="K813" s="1572"/>
      <c r="L813" s="1572"/>
      <c r="M813" s="1572"/>
      <c r="N813" s="1583"/>
      <c r="P813" s="4386"/>
      <c r="Q813" s="1595"/>
      <c r="R813" s="1596"/>
      <c r="S813" s="1851"/>
      <c r="T813" s="1586"/>
      <c r="U813" s="1586"/>
      <c r="V813" s="1607">
        <f>(Q813/Q804)*V804</f>
        <v>0</v>
      </c>
      <c r="W813" s="1602">
        <f t="shared" si="33"/>
        <v>0</v>
      </c>
      <c r="X813" s="1575"/>
      <c r="Y813" s="1575"/>
      <c r="Z813" s="1575"/>
      <c r="AA813" s="1575"/>
      <c r="AB813" s="1575"/>
      <c r="AC813" s="1585"/>
      <c r="AE813" s="1606" t="s">
        <v>1254</v>
      </c>
    </row>
    <row r="814" spans="1:35" ht="15.75">
      <c r="A814" s="4386"/>
      <c r="B814" s="1595"/>
      <c r="C814" s="1596"/>
      <c r="D814" s="1864"/>
      <c r="E814" s="1859"/>
      <c r="F814" s="1859"/>
      <c r="G814" s="1868">
        <f>(B814/B804)*G804</f>
        <v>0</v>
      </c>
      <c r="H814" s="1866">
        <f t="shared" si="32"/>
        <v>0</v>
      </c>
      <c r="I814" s="1572"/>
      <c r="J814" s="1572"/>
      <c r="K814" s="1572"/>
      <c r="L814" s="1572"/>
      <c r="M814" s="1572"/>
      <c r="N814" s="1583"/>
      <c r="P814" s="4386"/>
      <c r="Q814" s="1595"/>
      <c r="R814" s="1596"/>
      <c r="S814" s="1851"/>
      <c r="T814" s="1586"/>
      <c r="U814" s="1586"/>
      <c r="V814" s="1607">
        <f>(Q814/Q804)*V804</f>
        <v>0</v>
      </c>
      <c r="W814" s="1602">
        <f t="shared" si="33"/>
        <v>0</v>
      </c>
      <c r="X814" s="1575"/>
      <c r="Y814" s="1575"/>
      <c r="Z814" s="1575"/>
      <c r="AA814" s="1575"/>
      <c r="AB814" s="1575"/>
      <c r="AC814" s="1585"/>
      <c r="AE814" s="1606" t="s">
        <v>1254</v>
      </c>
    </row>
    <row r="815" spans="1:35" ht="15.75">
      <c r="A815" s="4386"/>
      <c r="B815" s="1595"/>
      <c r="C815" s="1596"/>
      <c r="D815" s="1864"/>
      <c r="E815" s="1859"/>
      <c r="F815" s="1859"/>
      <c r="G815" s="1868">
        <f>(B815/B804)*G804</f>
        <v>0</v>
      </c>
      <c r="H815" s="1866">
        <f t="shared" si="32"/>
        <v>0</v>
      </c>
      <c r="I815" s="1572"/>
      <c r="J815" s="1572"/>
      <c r="K815" s="1572"/>
      <c r="L815" s="1572"/>
      <c r="M815" s="1572"/>
      <c r="N815" s="1583"/>
      <c r="P815" s="4386"/>
      <c r="Q815" s="1595"/>
      <c r="R815" s="1596"/>
      <c r="S815" s="1851"/>
      <c r="T815" s="1586"/>
      <c r="U815" s="1586"/>
      <c r="V815" s="1607">
        <f>(Q815/Q804)*V804</f>
        <v>0</v>
      </c>
      <c r="W815" s="1602">
        <f t="shared" si="33"/>
        <v>0</v>
      </c>
      <c r="X815" s="1575"/>
      <c r="Y815" s="1575"/>
      <c r="Z815" s="1575"/>
      <c r="AA815" s="1575"/>
      <c r="AB815" s="1575"/>
      <c r="AC815" s="1585"/>
      <c r="AE815" s="1606" t="s">
        <v>1254</v>
      </c>
    </row>
    <row r="816" spans="1:35" ht="15.75">
      <c r="A816" s="4386"/>
      <c r="B816" s="1595"/>
      <c r="C816" s="1596"/>
      <c r="D816" s="1864"/>
      <c r="E816" s="1859"/>
      <c r="F816" s="1859"/>
      <c r="G816" s="1868">
        <f>(B816/B804)*G804</f>
        <v>0</v>
      </c>
      <c r="H816" s="1866">
        <f t="shared" si="32"/>
        <v>0</v>
      </c>
      <c r="I816" s="1572"/>
      <c r="J816" s="1572"/>
      <c r="K816" s="1572"/>
      <c r="L816" s="1572"/>
      <c r="M816" s="1572"/>
      <c r="N816" s="1583"/>
      <c r="P816" s="4386"/>
      <c r="Q816" s="1595"/>
      <c r="R816" s="1596"/>
      <c r="S816" s="1851"/>
      <c r="T816" s="1586"/>
      <c r="U816" s="1586"/>
      <c r="V816" s="1607">
        <f>(Q816/Q804)*V804</f>
        <v>0</v>
      </c>
      <c r="W816" s="1602">
        <f t="shared" si="33"/>
        <v>0</v>
      </c>
      <c r="X816" s="1575"/>
      <c r="Y816" s="1575"/>
      <c r="Z816" s="1575"/>
      <c r="AA816" s="1575"/>
      <c r="AB816" s="1575"/>
      <c r="AC816" s="1585"/>
      <c r="AE816" s="1606" t="s">
        <v>1254</v>
      </c>
    </row>
    <row r="817" spans="1:35" ht="15.75">
      <c r="A817" s="4386"/>
      <c r="B817" s="1595"/>
      <c r="C817" s="1596"/>
      <c r="D817" s="1864"/>
      <c r="E817" s="1859"/>
      <c r="F817" s="1859"/>
      <c r="G817" s="1868">
        <f>(B817/B804)*G804</f>
        <v>0</v>
      </c>
      <c r="H817" s="1866">
        <f t="shared" si="32"/>
        <v>0</v>
      </c>
      <c r="I817" s="1572"/>
      <c r="J817" s="1572"/>
      <c r="K817" s="1572"/>
      <c r="L817" s="1572"/>
      <c r="M817" s="1572"/>
      <c r="N817" s="1583"/>
      <c r="P817" s="4386"/>
      <c r="Q817" s="1595"/>
      <c r="R817" s="1596"/>
      <c r="S817" s="1851"/>
      <c r="T817" s="1586"/>
      <c r="U817" s="1586"/>
      <c r="V817" s="1607">
        <f>(Q817/Q804)*V804</f>
        <v>0</v>
      </c>
      <c r="W817" s="1602">
        <f t="shared" si="33"/>
        <v>0</v>
      </c>
      <c r="X817" s="1575"/>
      <c r="Y817" s="1575"/>
      <c r="Z817" s="1575"/>
      <c r="AA817" s="1575"/>
      <c r="AB817" s="1575"/>
      <c r="AC817" s="1585"/>
      <c r="AE817" s="1606" t="s">
        <v>1254</v>
      </c>
    </row>
    <row r="818" spans="1:35" ht="15.75">
      <c r="A818" s="4386"/>
      <c r="B818" s="1595"/>
      <c r="C818" s="1596"/>
      <c r="D818" s="1864"/>
      <c r="E818" s="1859"/>
      <c r="F818" s="1859"/>
      <c r="G818" s="1868">
        <f>(B818/B804)*G804</f>
        <v>0</v>
      </c>
      <c r="H818" s="1866">
        <f t="shared" si="32"/>
        <v>0</v>
      </c>
      <c r="I818" s="1572"/>
      <c r="J818" s="1572"/>
      <c r="K818" s="1572"/>
      <c r="L818" s="1572"/>
      <c r="M818" s="1572"/>
      <c r="N818" s="1583"/>
      <c r="P818" s="4386"/>
      <c r="Q818" s="1595"/>
      <c r="R818" s="1596"/>
      <c r="S818" s="1851"/>
      <c r="T818" s="1586"/>
      <c r="U818" s="1586"/>
      <c r="V818" s="1607">
        <f>(Q818/Q804)*V804</f>
        <v>0</v>
      </c>
      <c r="W818" s="1602">
        <f t="shared" si="33"/>
        <v>0</v>
      </c>
      <c r="X818" s="1575"/>
      <c r="Y818" s="1575"/>
      <c r="Z818" s="1575"/>
      <c r="AA818" s="1575"/>
      <c r="AB818" s="1575"/>
      <c r="AC818" s="1585"/>
      <c r="AE818" s="1606" t="s">
        <v>1254</v>
      </c>
    </row>
    <row r="819" spans="1:35" ht="15.75">
      <c r="A819" s="4386"/>
      <c r="B819" s="1595"/>
      <c r="C819" s="1596"/>
      <c r="D819" s="1864"/>
      <c r="E819" s="1859"/>
      <c r="F819" s="1859"/>
      <c r="G819" s="1868">
        <f>(B819/B804)*G804</f>
        <v>0</v>
      </c>
      <c r="H819" s="1866">
        <f t="shared" si="32"/>
        <v>0</v>
      </c>
      <c r="I819" s="1572"/>
      <c r="J819" s="1572"/>
      <c r="K819" s="1572"/>
      <c r="L819" s="1572"/>
      <c r="M819" s="1572"/>
      <c r="N819" s="1583"/>
      <c r="P819" s="4386"/>
      <c r="Q819" s="1595"/>
      <c r="R819" s="1596"/>
      <c r="S819" s="1851"/>
      <c r="T819" s="1586"/>
      <c r="U819" s="1586"/>
      <c r="V819" s="1607">
        <f>(Q819/Q804)*V804</f>
        <v>0</v>
      </c>
      <c r="W819" s="1602">
        <f t="shared" si="33"/>
        <v>0</v>
      </c>
      <c r="X819" s="1575"/>
      <c r="Y819" s="1575"/>
      <c r="Z819" s="1575"/>
      <c r="AA819" s="1575"/>
      <c r="AB819" s="1575"/>
      <c r="AC819" s="1585"/>
      <c r="AE819" s="1606" t="s">
        <v>1254</v>
      </c>
    </row>
    <row r="820" spans="1:35" ht="15.75">
      <c r="A820" s="4386"/>
      <c r="B820" s="1595"/>
      <c r="C820" s="1596"/>
      <c r="D820" s="1864"/>
      <c r="E820" s="1859"/>
      <c r="F820" s="1859"/>
      <c r="G820" s="1868">
        <f>(B820/B804)*G804</f>
        <v>0</v>
      </c>
      <c r="H820" s="1866">
        <f t="shared" si="32"/>
        <v>0</v>
      </c>
      <c r="I820" s="1572"/>
      <c r="J820" s="1572"/>
      <c r="K820" s="1572"/>
      <c r="L820" s="1572"/>
      <c r="M820" s="1572"/>
      <c r="N820" s="1583"/>
      <c r="P820" s="4386"/>
      <c r="Q820" s="1595"/>
      <c r="R820" s="1596"/>
      <c r="S820" s="1851"/>
      <c r="T820" s="1586"/>
      <c r="U820" s="1586"/>
      <c r="V820" s="1607">
        <f>(Q820/Q804)*V804</f>
        <v>0</v>
      </c>
      <c r="W820" s="1602">
        <f t="shared" si="33"/>
        <v>0</v>
      </c>
      <c r="X820" s="1575"/>
      <c r="Y820" s="1575"/>
      <c r="Z820" s="1575"/>
      <c r="AA820" s="1575"/>
      <c r="AB820" s="1575"/>
      <c r="AC820" s="1585"/>
      <c r="AE820" s="1606" t="s">
        <v>1254</v>
      </c>
    </row>
    <row r="821" spans="1:35" ht="15.75">
      <c r="A821" s="4386"/>
      <c r="B821" s="1595"/>
      <c r="C821" s="1596"/>
      <c r="D821" s="1864"/>
      <c r="E821" s="1859"/>
      <c r="F821" s="1859"/>
      <c r="G821" s="1868">
        <f>(B821/B804)*G804</f>
        <v>0</v>
      </c>
      <c r="H821" s="1866">
        <f t="shared" si="32"/>
        <v>0</v>
      </c>
      <c r="I821" s="1572"/>
      <c r="J821" s="1572"/>
      <c r="K821" s="1572"/>
      <c r="L821" s="1572"/>
      <c r="M821" s="1572"/>
      <c r="N821" s="1583"/>
      <c r="P821" s="4386"/>
      <c r="Q821" s="1595"/>
      <c r="R821" s="1596"/>
      <c r="S821" s="1851"/>
      <c r="T821" s="1586"/>
      <c r="U821" s="1586"/>
      <c r="V821" s="1607">
        <f>(Q821/Q804)*V804</f>
        <v>0</v>
      </c>
      <c r="W821" s="1602">
        <f t="shared" si="33"/>
        <v>0</v>
      </c>
      <c r="X821" s="1575"/>
      <c r="Y821" s="1575"/>
      <c r="Z821" s="1575"/>
      <c r="AA821" s="1575"/>
      <c r="AB821" s="1575"/>
      <c r="AC821" s="1585"/>
      <c r="AE821" s="1606" t="s">
        <v>1254</v>
      </c>
    </row>
    <row r="822" spans="1:35" ht="15.75">
      <c r="A822" s="4386"/>
      <c r="B822" s="1595"/>
      <c r="C822" s="1596"/>
      <c r="D822" s="1864"/>
      <c r="E822" s="1859"/>
      <c r="F822" s="1859"/>
      <c r="G822" s="1868">
        <f>(B822/B804)*G804</f>
        <v>0</v>
      </c>
      <c r="H822" s="1866">
        <f t="shared" si="32"/>
        <v>0</v>
      </c>
      <c r="I822" s="1572"/>
      <c r="J822" s="1572"/>
      <c r="K822" s="1572"/>
      <c r="L822" s="1572"/>
      <c r="M822" s="1572"/>
      <c r="N822" s="1583"/>
      <c r="P822" s="4386"/>
      <c r="Q822" s="1595"/>
      <c r="R822" s="1596"/>
      <c r="S822" s="1851"/>
      <c r="T822" s="1586"/>
      <c r="U822" s="1586"/>
      <c r="V822" s="1607">
        <f>(Q822/Q804)*V804</f>
        <v>0</v>
      </c>
      <c r="W822" s="1602">
        <f t="shared" si="33"/>
        <v>0</v>
      </c>
      <c r="X822" s="1575"/>
      <c r="Y822" s="1575"/>
      <c r="Z822" s="1575"/>
      <c r="AA822" s="1575"/>
      <c r="AB822" s="1575"/>
      <c r="AC822" s="1585"/>
      <c r="AE822" s="1606" t="s">
        <v>1254</v>
      </c>
    </row>
    <row r="823" spans="1:35" ht="15.75">
      <c r="A823" s="4386"/>
      <c r="B823" s="1595"/>
      <c r="C823" s="1596"/>
      <c r="D823" s="1864"/>
      <c r="E823" s="1859"/>
      <c r="F823" s="1859"/>
      <c r="G823" s="1868">
        <f>(B823/B804)*G804</f>
        <v>0</v>
      </c>
      <c r="H823" s="1866">
        <f t="shared" si="32"/>
        <v>0</v>
      </c>
      <c r="I823" s="1572"/>
      <c r="J823" s="1572"/>
      <c r="K823" s="1572"/>
      <c r="L823" s="1572"/>
      <c r="M823" s="1572"/>
      <c r="N823" s="1583"/>
      <c r="P823" s="4386"/>
      <c r="Q823" s="1595"/>
      <c r="R823" s="1596"/>
      <c r="S823" s="1851"/>
      <c r="T823" s="1586"/>
      <c r="U823" s="1586"/>
      <c r="V823" s="1607">
        <f>(Q823/Q804)*V804</f>
        <v>0</v>
      </c>
      <c r="W823" s="1602">
        <f t="shared" si="33"/>
        <v>0</v>
      </c>
      <c r="X823" s="1575"/>
      <c r="Y823" s="1575"/>
      <c r="Z823" s="1575"/>
      <c r="AA823" s="1575"/>
      <c r="AB823" s="1575"/>
      <c r="AC823" s="1585"/>
      <c r="AE823" s="1606" t="s">
        <v>1254</v>
      </c>
    </row>
    <row r="824" spans="1:35" ht="15.75">
      <c r="A824" s="4386"/>
      <c r="B824" s="1595"/>
      <c r="C824" s="1596"/>
      <c r="D824" s="1864"/>
      <c r="E824" s="1859"/>
      <c r="F824" s="1859"/>
      <c r="G824" s="1868">
        <f>(B824/B804)*G804</f>
        <v>0</v>
      </c>
      <c r="H824" s="1866">
        <f t="shared" si="32"/>
        <v>0</v>
      </c>
      <c r="I824" s="1572"/>
      <c r="J824" s="1572"/>
      <c r="K824" s="1572"/>
      <c r="L824" s="1572"/>
      <c r="M824" s="1572"/>
      <c r="N824" s="1583"/>
      <c r="P824" s="4386"/>
      <c r="Q824" s="1595"/>
      <c r="R824" s="1596"/>
      <c r="S824" s="1851"/>
      <c r="T824" s="1586"/>
      <c r="U824" s="1586"/>
      <c r="V824" s="1607">
        <f>(Q824/Q804)*V804</f>
        <v>0</v>
      </c>
      <c r="W824" s="1602">
        <f t="shared" si="33"/>
        <v>0</v>
      </c>
      <c r="X824" s="1575"/>
      <c r="Y824" s="1575"/>
      <c r="Z824" s="1575"/>
      <c r="AA824" s="1575"/>
      <c r="AB824" s="1575"/>
      <c r="AC824" s="1585"/>
      <c r="AE824" s="1606" t="s">
        <v>1254</v>
      </c>
    </row>
    <row r="825" spans="1:35" ht="15.75">
      <c r="A825" s="4386"/>
      <c r="B825" s="1595"/>
      <c r="C825" s="1596"/>
      <c r="D825" s="1864"/>
      <c r="E825" s="1859"/>
      <c r="F825" s="1859"/>
      <c r="G825" s="1868">
        <f>(B825/B804)*G804</f>
        <v>0</v>
      </c>
      <c r="H825" s="1866">
        <f t="shared" si="32"/>
        <v>0</v>
      </c>
      <c r="I825" s="1572"/>
      <c r="J825" s="1572"/>
      <c r="K825" s="1572"/>
      <c r="L825" s="1572"/>
      <c r="M825" s="1572"/>
      <c r="N825" s="1583"/>
      <c r="P825" s="4386"/>
      <c r="Q825" s="1595"/>
      <c r="R825" s="1596"/>
      <c r="S825" s="1851"/>
      <c r="T825" s="1586"/>
      <c r="U825" s="1586"/>
      <c r="V825" s="1607">
        <f>(Q825/Q804)*V804</f>
        <v>0</v>
      </c>
      <c r="W825" s="1602">
        <f t="shared" si="33"/>
        <v>0</v>
      </c>
      <c r="X825" s="1575"/>
      <c r="Y825" s="1575"/>
      <c r="Z825" s="1575"/>
      <c r="AA825" s="1575"/>
      <c r="AB825" s="1575"/>
      <c r="AC825" s="1585"/>
      <c r="AE825" s="1606" t="s">
        <v>1254</v>
      </c>
    </row>
    <row r="826" spans="1:35" ht="15.75">
      <c r="A826" s="4386"/>
      <c r="B826" s="1595"/>
      <c r="C826" s="1596"/>
      <c r="D826" s="1864"/>
      <c r="E826" s="1859"/>
      <c r="F826" s="1859"/>
      <c r="G826" s="1868">
        <f>(B826/B804)*G804</f>
        <v>0</v>
      </c>
      <c r="H826" s="1866">
        <f t="shared" si="32"/>
        <v>0</v>
      </c>
      <c r="I826" s="1572"/>
      <c r="J826" s="1572"/>
      <c r="K826" s="1572"/>
      <c r="L826" s="1572"/>
      <c r="M826" s="1572"/>
      <c r="N826" s="1583"/>
      <c r="P826" s="4386"/>
      <c r="Q826" s="1595"/>
      <c r="R826" s="1596"/>
      <c r="S826" s="1851"/>
      <c r="T826" s="1586"/>
      <c r="U826" s="1586"/>
      <c r="V826" s="1607">
        <f>(Q826/Q804)*V804</f>
        <v>0</v>
      </c>
      <c r="W826" s="1602">
        <f t="shared" si="33"/>
        <v>0</v>
      </c>
      <c r="X826" s="1575"/>
      <c r="Y826" s="1575"/>
      <c r="Z826" s="1575"/>
      <c r="AA826" s="1575"/>
      <c r="AB826" s="1575"/>
      <c r="AC826" s="1585"/>
      <c r="AE826" s="1606" t="s">
        <v>1254</v>
      </c>
    </row>
    <row r="827" spans="1:35" ht="15.75">
      <c r="A827" s="4386"/>
      <c r="B827" s="1595"/>
      <c r="C827" s="1596"/>
      <c r="D827" s="1864"/>
      <c r="E827" s="1859"/>
      <c r="F827" s="1859"/>
      <c r="G827" s="1868">
        <f>(B827/B804)*G804</f>
        <v>0</v>
      </c>
      <c r="H827" s="1866">
        <f t="shared" si="32"/>
        <v>0</v>
      </c>
      <c r="I827" s="1572"/>
      <c r="J827" s="1572"/>
      <c r="K827" s="1572"/>
      <c r="L827" s="1572"/>
      <c r="M827" s="1572"/>
      <c r="N827" s="1583"/>
      <c r="P827" s="4386"/>
      <c r="Q827" s="1595"/>
      <c r="R827" s="1596"/>
      <c r="S827" s="1851"/>
      <c r="T827" s="1586"/>
      <c r="U827" s="1586"/>
      <c r="V827" s="1607">
        <f>(Q827/Q804)*V804</f>
        <v>0</v>
      </c>
      <c r="W827" s="1602">
        <f t="shared" si="33"/>
        <v>0</v>
      </c>
      <c r="X827" s="1575"/>
      <c r="Y827" s="1575"/>
      <c r="Z827" s="1575"/>
      <c r="AA827" s="1575"/>
      <c r="AB827" s="1575"/>
      <c r="AC827" s="1585"/>
      <c r="AE827" s="1606" t="s">
        <v>1254</v>
      </c>
    </row>
    <row r="828" spans="1:35" ht="15.75">
      <c r="A828" s="4386"/>
      <c r="B828" s="4383" t="s">
        <v>1565</v>
      </c>
      <c r="C828" s="4383"/>
      <c r="D828" s="4383"/>
      <c r="E828" s="4383"/>
      <c r="F828" s="4383"/>
      <c r="G828" s="4383"/>
      <c r="H828" s="4383"/>
      <c r="I828" s="4383"/>
      <c r="J828" s="4383"/>
      <c r="K828" s="4383"/>
      <c r="L828" s="4383"/>
      <c r="M828" s="4383"/>
      <c r="N828" s="4384"/>
      <c r="P828" s="4386"/>
      <c r="Q828" s="4383" t="s">
        <v>1565</v>
      </c>
      <c r="R828" s="4383"/>
      <c r="S828" s="4383"/>
      <c r="T828" s="4383"/>
      <c r="U828" s="4383"/>
      <c r="V828" s="4383"/>
      <c r="W828" s="4383"/>
      <c r="X828" s="4383"/>
      <c r="Y828" s="4383"/>
      <c r="Z828" s="4383"/>
      <c r="AA828" s="4383"/>
      <c r="AB828" s="4383"/>
      <c r="AC828" s="4384"/>
      <c r="AE828" s="4424" t="s">
        <v>245</v>
      </c>
      <c r="AF828" s="4425" t="s">
        <v>744</v>
      </c>
      <c r="AG828" s="4425"/>
      <c r="AH828" s="4425"/>
      <c r="AI828" s="4425"/>
    </row>
    <row r="829" spans="1:35" ht="18.75">
      <c r="A829" s="4386"/>
      <c r="B829" s="1869" t="s">
        <v>15</v>
      </c>
      <c r="C829" s="1609" t="s">
        <v>272</v>
      </c>
      <c r="D829" s="4102"/>
      <c r="E829" s="4103"/>
      <c r="F829" s="4103"/>
      <c r="G829" s="4103"/>
      <c r="H829" s="4103"/>
      <c r="I829" s="4103"/>
      <c r="J829" s="4103"/>
      <c r="K829" s="4103"/>
      <c r="L829" s="4103"/>
      <c r="M829" s="4103"/>
      <c r="N829" s="4104"/>
      <c r="P829" s="4386"/>
      <c r="Q829" s="1610" t="s">
        <v>15</v>
      </c>
      <c r="R829" s="1609" t="s">
        <v>272</v>
      </c>
      <c r="S829" s="4102"/>
      <c r="T829" s="4103"/>
      <c r="U829" s="4103"/>
      <c r="V829" s="4103"/>
      <c r="W829" s="4103"/>
      <c r="X829" s="4103"/>
      <c r="Y829" s="4103"/>
      <c r="Z829" s="4103"/>
      <c r="AA829" s="4103"/>
      <c r="AB829" s="4103"/>
      <c r="AC829" s="4104"/>
      <c r="AE829" s="4424"/>
      <c r="AF829" s="4425"/>
      <c r="AG829" s="4425"/>
      <c r="AH829" s="4425"/>
      <c r="AI829" s="4425"/>
    </row>
    <row r="830" spans="1:35" ht="15" customHeight="1">
      <c r="A830" s="4386"/>
      <c r="B830" s="4395" t="s">
        <v>503</v>
      </c>
      <c r="C830" s="4395"/>
      <c r="D830" s="4395"/>
      <c r="E830" s="4395"/>
      <c r="F830" s="4395"/>
      <c r="G830" s="4395"/>
      <c r="H830" s="4395"/>
      <c r="I830" s="4395"/>
      <c r="J830" s="4395"/>
      <c r="K830" s="4395"/>
      <c r="L830" s="4395"/>
      <c r="M830" s="4395"/>
      <c r="N830" s="4396"/>
      <c r="P830" s="4386"/>
      <c r="Q830" s="4395" t="s">
        <v>503</v>
      </c>
      <c r="R830" s="4395"/>
      <c r="S830" s="4395"/>
      <c r="T830" s="4395"/>
      <c r="U830" s="4395"/>
      <c r="V830" s="4395"/>
      <c r="W830" s="4395"/>
      <c r="X830" s="4395"/>
      <c r="Y830" s="4395"/>
      <c r="Z830" s="4395"/>
      <c r="AA830" s="4395"/>
      <c r="AB830" s="4395"/>
      <c r="AC830" s="4396"/>
      <c r="AE830" s="4424"/>
      <c r="AF830" s="4425"/>
      <c r="AG830" s="4425"/>
      <c r="AH830" s="4425"/>
      <c r="AI830" s="4425"/>
    </row>
    <row r="831" spans="1:35" ht="15" customHeight="1">
      <c r="A831" s="4386"/>
      <c r="B831" s="4395"/>
      <c r="C831" s="4395"/>
      <c r="D831" s="4395"/>
      <c r="E831" s="4395"/>
      <c r="F831" s="4395"/>
      <c r="G831" s="4395"/>
      <c r="H831" s="4395"/>
      <c r="I831" s="4395"/>
      <c r="J831" s="4395"/>
      <c r="K831" s="4395"/>
      <c r="L831" s="4395"/>
      <c r="M831" s="4395"/>
      <c r="N831" s="4396"/>
      <c r="P831" s="4386"/>
      <c r="Q831" s="4395"/>
      <c r="R831" s="4395"/>
      <c r="S831" s="4395"/>
      <c r="T831" s="4395"/>
      <c r="U831" s="4395"/>
      <c r="V831" s="4395"/>
      <c r="W831" s="4395"/>
      <c r="X831" s="4395"/>
      <c r="Y831" s="4395"/>
      <c r="Z831" s="4395"/>
      <c r="AA831" s="4395"/>
      <c r="AB831" s="4395"/>
      <c r="AC831" s="4396"/>
      <c r="AE831" s="1606" t="s">
        <v>1254</v>
      </c>
    </row>
    <row r="832" spans="1:35" ht="18.75">
      <c r="A832" s="4386"/>
      <c r="B832" s="4125" t="s">
        <v>735</v>
      </c>
      <c r="C832" s="4125"/>
      <c r="D832" s="4125"/>
      <c r="E832" s="4125"/>
      <c r="F832" s="4125"/>
      <c r="G832" s="4125"/>
      <c r="H832" s="4125"/>
      <c r="I832" s="4125"/>
      <c r="J832" s="4125"/>
      <c r="K832" s="4125"/>
      <c r="L832" s="4125"/>
      <c r="M832" s="4125"/>
      <c r="N832" s="4126"/>
      <c r="P832" s="4386"/>
      <c r="Q832" s="4127" t="s">
        <v>735</v>
      </c>
      <c r="R832" s="4127"/>
      <c r="S832" s="4127"/>
      <c r="T832" s="4127"/>
      <c r="U832" s="4127"/>
      <c r="V832" s="4127"/>
      <c r="W832" s="4127"/>
      <c r="X832" s="4127"/>
      <c r="Y832" s="4127"/>
      <c r="Z832" s="4127"/>
      <c r="AA832" s="4127"/>
      <c r="AB832" s="4127"/>
      <c r="AC832" s="4128"/>
      <c r="AE832" s="1606" t="s">
        <v>1254</v>
      </c>
    </row>
    <row r="833" spans="1:35" ht="15.75">
      <c r="A833" s="4386"/>
      <c r="B833" s="77"/>
      <c r="C833" s="77"/>
      <c r="D833" s="1865">
        <v>10</v>
      </c>
      <c r="E833" s="1611"/>
      <c r="F833" s="1868">
        <v>2.5</v>
      </c>
      <c r="G833" s="1612"/>
      <c r="H833" s="1867">
        <v>0.25</v>
      </c>
      <c r="I833" s="1613"/>
      <c r="J833" s="1613"/>
      <c r="K833" s="1613"/>
      <c r="L833" s="1613"/>
      <c r="M833" s="1613"/>
      <c r="N833" s="1614"/>
      <c r="P833" s="4386"/>
      <c r="Q833" s="77"/>
      <c r="R833" s="77"/>
      <c r="S833" s="1601">
        <v>10</v>
      </c>
      <c r="T833" s="1611"/>
      <c r="U833" s="1607">
        <v>2.5</v>
      </c>
      <c r="V833" s="1612"/>
      <c r="W833" s="1615">
        <v>0.25</v>
      </c>
      <c r="X833" s="1613"/>
      <c r="Y833" s="1613"/>
      <c r="Z833" s="1613"/>
      <c r="AA833" s="1613"/>
      <c r="AB833" s="1613"/>
      <c r="AC833" s="1614"/>
      <c r="AE833" s="1606" t="s">
        <v>1254</v>
      </c>
    </row>
    <row r="834" spans="1:35" ht="15.75">
      <c r="A834" s="4386"/>
      <c r="B834" s="77"/>
      <c r="C834" s="77"/>
      <c r="D834" s="1595">
        <v>150</v>
      </c>
      <c r="E834" s="1613"/>
      <c r="F834" s="1616">
        <v>2.5</v>
      </c>
      <c r="G834" s="1613"/>
      <c r="H834" s="1617">
        <v>0.25</v>
      </c>
      <c r="I834" s="1613"/>
      <c r="J834" s="1613"/>
      <c r="K834" s="1613"/>
      <c r="L834" s="1613"/>
      <c r="M834" s="1613"/>
      <c r="N834" s="1614"/>
      <c r="P834" s="4386"/>
      <c r="Q834" s="77"/>
      <c r="R834" s="77"/>
      <c r="S834" s="1595">
        <v>150</v>
      </c>
      <c r="T834" s="1613"/>
      <c r="U834" s="1616">
        <v>2.5</v>
      </c>
      <c r="V834" s="1613"/>
      <c r="W834" s="1617">
        <v>0.25</v>
      </c>
      <c r="X834" s="1613"/>
      <c r="Y834" s="1613"/>
      <c r="Z834" s="1613"/>
      <c r="AA834" s="1613"/>
      <c r="AB834" s="1613"/>
      <c r="AC834" s="1614"/>
      <c r="AE834" s="1606" t="s">
        <v>1254</v>
      </c>
    </row>
    <row r="835" spans="1:35" ht="15" customHeight="1">
      <c r="A835" s="4386"/>
      <c r="B835" s="4392" t="s">
        <v>27</v>
      </c>
      <c r="C835" s="4393" t="s">
        <v>242</v>
      </c>
      <c r="D835" s="4393"/>
      <c r="E835" s="4393"/>
      <c r="F835" s="4393"/>
      <c r="G835" s="4393"/>
      <c r="H835" s="4393"/>
      <c r="I835" s="4394" t="s">
        <v>12</v>
      </c>
      <c r="J835" s="4393" t="s">
        <v>14</v>
      </c>
      <c r="K835" s="4393"/>
      <c r="L835" s="4393"/>
      <c r="M835" s="4393"/>
      <c r="N835" s="4393"/>
      <c r="P835" s="4386"/>
      <c r="Q835" s="4121" t="s">
        <v>27</v>
      </c>
      <c r="R835" s="4116" t="s">
        <v>242</v>
      </c>
      <c r="S835" s="4116"/>
      <c r="T835" s="4116"/>
      <c r="U835" s="4116"/>
      <c r="V835" s="4116"/>
      <c r="W835" s="4116"/>
      <c r="X835" s="4115" t="s">
        <v>12</v>
      </c>
      <c r="Y835" s="4116" t="s">
        <v>14</v>
      </c>
      <c r="Z835" s="4116"/>
      <c r="AA835" s="4116"/>
      <c r="AB835" s="4116"/>
      <c r="AC835" s="4117"/>
      <c r="AE835" s="1606" t="s">
        <v>1254</v>
      </c>
    </row>
    <row r="836" spans="1:35" ht="15" customHeight="1">
      <c r="A836" s="4386"/>
      <c r="B836" s="4392"/>
      <c r="C836" s="4393"/>
      <c r="D836" s="4393"/>
      <c r="E836" s="4393"/>
      <c r="F836" s="4393"/>
      <c r="G836" s="4393"/>
      <c r="H836" s="4393"/>
      <c r="I836" s="4394"/>
      <c r="J836" s="4393"/>
      <c r="K836" s="4393"/>
      <c r="L836" s="4393"/>
      <c r="M836" s="4393"/>
      <c r="N836" s="4393"/>
      <c r="P836" s="4386"/>
      <c r="Q836" s="4121"/>
      <c r="R836" s="4116"/>
      <c r="S836" s="4116"/>
      <c r="T836" s="4116"/>
      <c r="U836" s="4116"/>
      <c r="V836" s="4116"/>
      <c r="W836" s="4116"/>
      <c r="X836" s="4115"/>
      <c r="Y836" s="4116"/>
      <c r="Z836" s="4116"/>
      <c r="AA836" s="4116"/>
      <c r="AB836" s="4116"/>
      <c r="AC836" s="4117"/>
      <c r="AE836" s="1606" t="s">
        <v>1254</v>
      </c>
    </row>
    <row r="837" spans="1:35" ht="15" customHeight="1">
      <c r="A837" s="4386"/>
      <c r="B837" s="4392" t="s">
        <v>30</v>
      </c>
      <c r="C837" s="4393" t="s">
        <v>724</v>
      </c>
      <c r="D837" s="4393"/>
      <c r="E837" s="4393"/>
      <c r="F837" s="4393"/>
      <c r="G837" s="4393"/>
      <c r="H837" s="4393"/>
      <c r="I837" s="4394" t="s">
        <v>13</v>
      </c>
      <c r="J837" s="4393" t="s">
        <v>421</v>
      </c>
      <c r="K837" s="4393"/>
      <c r="L837" s="4393"/>
      <c r="M837" s="4393"/>
      <c r="N837" s="4393"/>
      <c r="P837" s="4386"/>
      <c r="Q837" s="4121" t="s">
        <v>30</v>
      </c>
      <c r="R837" s="4116" t="s">
        <v>724</v>
      </c>
      <c r="S837" s="4116"/>
      <c r="T837" s="4116"/>
      <c r="U837" s="4116"/>
      <c r="V837" s="4116"/>
      <c r="W837" s="4116"/>
      <c r="X837" s="4115" t="s">
        <v>13</v>
      </c>
      <c r="Y837" s="4116" t="s">
        <v>421</v>
      </c>
      <c r="Z837" s="4116"/>
      <c r="AA837" s="4116"/>
      <c r="AB837" s="4116"/>
      <c r="AC837" s="4117"/>
      <c r="AE837" s="1606" t="s">
        <v>1254</v>
      </c>
    </row>
    <row r="838" spans="1:35" ht="15" customHeight="1">
      <c r="A838" s="4386"/>
      <c r="B838" s="4392"/>
      <c r="C838" s="4393"/>
      <c r="D838" s="4393"/>
      <c r="E838" s="4393"/>
      <c r="F838" s="4393"/>
      <c r="G838" s="4393"/>
      <c r="H838" s="4393"/>
      <c r="I838" s="4394"/>
      <c r="J838" s="4393"/>
      <c r="K838" s="4393"/>
      <c r="L838" s="4393"/>
      <c r="M838" s="4393"/>
      <c r="N838" s="4393"/>
      <c r="P838" s="4386"/>
      <c r="Q838" s="4121"/>
      <c r="R838" s="4116"/>
      <c r="S838" s="4116"/>
      <c r="T838" s="4116"/>
      <c r="U838" s="4116"/>
      <c r="V838" s="4116"/>
      <c r="W838" s="4116"/>
      <c r="X838" s="4115"/>
      <c r="Y838" s="4116"/>
      <c r="Z838" s="4116"/>
      <c r="AA838" s="4116"/>
      <c r="AB838" s="4116"/>
      <c r="AC838" s="4117"/>
      <c r="AE838" s="1606" t="s">
        <v>1254</v>
      </c>
    </row>
    <row r="839" spans="1:35" ht="15" customHeight="1">
      <c r="A839" s="4386"/>
      <c r="B839" s="4392" t="s">
        <v>248</v>
      </c>
      <c r="C839" s="4393" t="s">
        <v>249</v>
      </c>
      <c r="D839" s="4393"/>
      <c r="E839" s="4393"/>
      <c r="F839" s="4393"/>
      <c r="G839" s="4393"/>
      <c r="H839" s="4393"/>
      <c r="I839" s="4394" t="s">
        <v>15</v>
      </c>
      <c r="J839" s="4393" t="s">
        <v>250</v>
      </c>
      <c r="K839" s="4393"/>
      <c r="L839" s="4393"/>
      <c r="M839" s="4393"/>
      <c r="N839" s="4393"/>
      <c r="P839" s="4386"/>
      <c r="Q839" s="4121" t="s">
        <v>248</v>
      </c>
      <c r="R839" s="4116" t="s">
        <v>249</v>
      </c>
      <c r="S839" s="4116"/>
      <c r="T839" s="4116"/>
      <c r="U839" s="4116"/>
      <c r="V839" s="4116"/>
      <c r="W839" s="4116"/>
      <c r="X839" s="4115" t="s">
        <v>15</v>
      </c>
      <c r="Y839" s="4116" t="s">
        <v>250</v>
      </c>
      <c r="Z839" s="4116"/>
      <c r="AA839" s="4116"/>
      <c r="AB839" s="4116"/>
      <c r="AC839" s="4117"/>
      <c r="AE839" s="1606" t="s">
        <v>1254</v>
      </c>
    </row>
    <row r="840" spans="1:35" ht="15" customHeight="1">
      <c r="A840" s="4386"/>
      <c r="B840" s="4392"/>
      <c r="C840" s="4393"/>
      <c r="D840" s="4393"/>
      <c r="E840" s="4393"/>
      <c r="F840" s="4393"/>
      <c r="G840" s="4393"/>
      <c r="H840" s="4393"/>
      <c r="I840" s="4394"/>
      <c r="J840" s="4393"/>
      <c r="K840" s="4393"/>
      <c r="L840" s="4393"/>
      <c r="M840" s="4393"/>
      <c r="N840" s="4393"/>
      <c r="P840" s="4386"/>
      <c r="Q840" s="4121"/>
      <c r="R840" s="4116"/>
      <c r="S840" s="4116"/>
      <c r="T840" s="4116"/>
      <c r="U840" s="4116"/>
      <c r="V840" s="4116"/>
      <c r="W840" s="4116"/>
      <c r="X840" s="4115"/>
      <c r="Y840" s="4116"/>
      <c r="Z840" s="4116"/>
      <c r="AA840" s="4116"/>
      <c r="AB840" s="4116"/>
      <c r="AC840" s="4117"/>
      <c r="AE840" s="1606" t="s">
        <v>1254</v>
      </c>
    </row>
    <row r="841" spans="1:35" ht="15.75">
      <c r="A841" s="4386"/>
      <c r="B841" s="1618" t="s">
        <v>253</v>
      </c>
      <c r="C841" s="1619" t="str">
        <f ca="1">CELL("nomfichier")</f>
        <v>E:\0-UPRT\1-UPRT.FR-SITE-WEB\ff-fiches-fabrications\ff-fiches-fabrication-maj-08-2020\[ff-14.B-restauration-10.postits-portions.xlsx]Nota</v>
      </c>
      <c r="D841" s="1619"/>
      <c r="E841" s="1619"/>
      <c r="F841" s="1619"/>
      <c r="G841" s="1619"/>
      <c r="H841" s="1619"/>
      <c r="I841" s="1619"/>
      <c r="J841" s="1619"/>
      <c r="K841" s="1619"/>
      <c r="L841" s="1619"/>
      <c r="M841" s="1619"/>
      <c r="N841" s="1620"/>
      <c r="P841" s="4386"/>
      <c r="Q841" s="1618" t="s">
        <v>253</v>
      </c>
      <c r="R841" s="1619" t="str">
        <f ca="1">CELL("nomfichier")</f>
        <v>E:\0-UPRT\1-UPRT.FR-SITE-WEB\ff-fiches-fabrications\ff-fiches-fabrication-maj-08-2020\[ff-14.B-restauration-10.postits-portions.xlsx]Nota</v>
      </c>
      <c r="S841" s="1619"/>
      <c r="T841" s="1619"/>
      <c r="U841" s="1619"/>
      <c r="V841" s="1619"/>
      <c r="W841" s="1619"/>
      <c r="X841" s="1619"/>
      <c r="Y841" s="1619"/>
      <c r="Z841" s="1619"/>
      <c r="AA841" s="1619"/>
      <c r="AB841" s="1619"/>
      <c r="AC841" s="1620"/>
      <c r="AE841" s="1606" t="s">
        <v>1254</v>
      </c>
    </row>
    <row r="842" spans="1:35" ht="15.75">
      <c r="A842" s="4386"/>
      <c r="B842" s="1621" t="s">
        <v>255</v>
      </c>
      <c r="C842" s="1619" t="s">
        <v>726</v>
      </c>
      <c r="D842" s="1619"/>
      <c r="E842" s="1619"/>
      <c r="F842" s="1619"/>
      <c r="G842" s="1619"/>
      <c r="H842" s="1619"/>
      <c r="I842" s="1619"/>
      <c r="J842" s="1619"/>
      <c r="K842" s="1619"/>
      <c r="L842" s="1619"/>
      <c r="M842" s="1619"/>
      <c r="N842" s="1620"/>
      <c r="P842" s="4386"/>
      <c r="Q842" s="1621" t="s">
        <v>255</v>
      </c>
      <c r="R842" s="1619" t="s">
        <v>726</v>
      </c>
      <c r="S842" s="1619"/>
      <c r="T842" s="1619"/>
      <c r="U842" s="1619"/>
      <c r="V842" s="1619"/>
      <c r="W842" s="1619"/>
      <c r="X842" s="1619"/>
      <c r="Y842" s="1619"/>
      <c r="Z842" s="1619"/>
      <c r="AA842" s="1619"/>
      <c r="AB842" s="1619"/>
      <c r="AC842" s="1620"/>
      <c r="AE842" s="1606" t="s">
        <v>1254</v>
      </c>
    </row>
    <row r="843" spans="1:35" ht="16.5" thickBot="1">
      <c r="A843" s="4386"/>
      <c r="B843" s="4135" t="s">
        <v>258</v>
      </c>
      <c r="C843" s="4135"/>
      <c r="D843" s="4135"/>
      <c r="E843" s="4135"/>
      <c r="F843" s="4135"/>
      <c r="G843" s="4135"/>
      <c r="H843" s="4135"/>
      <c r="I843" s="4135"/>
      <c r="J843" s="4135"/>
      <c r="K843" s="4135"/>
      <c r="L843" s="4135"/>
      <c r="M843" s="4135"/>
      <c r="N843" s="4136"/>
      <c r="P843" s="4386"/>
      <c r="Q843" s="4135" t="s">
        <v>258</v>
      </c>
      <c r="R843" s="4135"/>
      <c r="S843" s="4135"/>
      <c r="T843" s="4135"/>
      <c r="U843" s="4135"/>
      <c r="V843" s="4135"/>
      <c r="W843" s="4135"/>
      <c r="X843" s="4135"/>
      <c r="Y843" s="4135"/>
      <c r="Z843" s="4135"/>
      <c r="AA843" s="4135"/>
      <c r="AB843" s="4135"/>
      <c r="AC843" s="4136"/>
      <c r="AE843" s="1606" t="s">
        <v>1254</v>
      </c>
    </row>
    <row r="844" spans="1:35">
      <c r="A844" s="77"/>
      <c r="B844" s="77"/>
      <c r="C844" s="77"/>
      <c r="D844" s="77"/>
      <c r="E844" s="77"/>
      <c r="F844" s="77"/>
      <c r="G844" s="77"/>
      <c r="H844" s="77"/>
      <c r="I844" s="77"/>
      <c r="J844" s="77"/>
      <c r="K844" s="77"/>
      <c r="L844" s="77"/>
      <c r="M844" s="77"/>
      <c r="N844" s="77"/>
      <c r="P844" s="77"/>
      <c r="Q844" s="77"/>
      <c r="R844" s="77"/>
      <c r="S844" s="77"/>
      <c r="T844" s="77"/>
      <c r="U844" s="77"/>
      <c r="V844" s="77"/>
      <c r="W844" s="77"/>
      <c r="X844" s="77"/>
      <c r="Y844" s="77"/>
      <c r="Z844" s="77"/>
      <c r="AA844" s="77"/>
      <c r="AB844" s="77"/>
      <c r="AC844" s="77"/>
    </row>
    <row r="845" spans="1:35" ht="15.75">
      <c r="B845" s="4404" t="s">
        <v>1599</v>
      </c>
      <c r="C845" s="4404"/>
      <c r="D845" s="4404"/>
      <c r="E845" s="1641"/>
      <c r="F845" s="1641"/>
      <c r="G845" s="1641"/>
      <c r="H845" s="1641"/>
      <c r="I845" s="1641"/>
      <c r="J845" s="1641"/>
      <c r="K845" s="1641"/>
      <c r="L845" s="1641"/>
      <c r="M845" s="1641"/>
      <c r="N845" s="1641"/>
      <c r="Q845" s="4404" t="s">
        <v>1599</v>
      </c>
      <c r="R845" s="4404"/>
      <c r="S845" s="4404"/>
      <c r="T845" s="1641"/>
      <c r="U845" s="1641"/>
      <c r="V845" s="1641"/>
      <c r="W845" s="1641"/>
      <c r="X845" s="1641"/>
      <c r="Y845" s="1641"/>
      <c r="Z845" s="1641"/>
      <c r="AA845" s="1641"/>
      <c r="AB845" s="1641"/>
      <c r="AC845" s="1641"/>
    </row>
    <row r="846" spans="1:35" ht="15.75" thickBot="1">
      <c r="A846" s="77"/>
      <c r="B846" s="77"/>
      <c r="C846" s="77"/>
      <c r="D846" s="77"/>
      <c r="E846" s="77"/>
      <c r="F846" s="77"/>
      <c r="G846" s="77"/>
      <c r="H846" s="77"/>
      <c r="I846" s="77"/>
      <c r="J846" s="77"/>
      <c r="K846" s="77"/>
      <c r="L846" s="77"/>
      <c r="M846" s="77"/>
      <c r="N846" s="77"/>
      <c r="P846" s="77"/>
      <c r="Q846" s="77"/>
      <c r="R846" s="77"/>
      <c r="S846" s="77"/>
      <c r="T846" s="77"/>
      <c r="U846" s="77"/>
      <c r="V846" s="77"/>
      <c r="W846" s="77"/>
      <c r="X846" s="77"/>
      <c r="Y846" s="77"/>
      <c r="Z846" s="77"/>
      <c r="AA846" s="77"/>
      <c r="AB846" s="77"/>
      <c r="AC846" s="77"/>
    </row>
    <row r="847" spans="1:35" ht="15" customHeight="1">
      <c r="A847" s="1566" t="s">
        <v>243</v>
      </c>
      <c r="B847" s="4402" t="s">
        <v>340</v>
      </c>
      <c r="C847" s="4402"/>
      <c r="D847" s="4402"/>
      <c r="E847" s="4402"/>
      <c r="F847" s="4402"/>
      <c r="G847" s="4402"/>
      <c r="H847" s="4403" t="s">
        <v>1778</v>
      </c>
      <c r="I847" s="4088" t="str">
        <f>B847</f>
        <v>NOM DE LA RECETTE</v>
      </c>
      <c r="J847" s="4088"/>
      <c r="K847" s="4088"/>
      <c r="L847" s="4088"/>
      <c r="M847" s="4088"/>
      <c r="N847" s="4089"/>
      <c r="P847" s="1566" t="s">
        <v>243</v>
      </c>
      <c r="Q847" s="4402" t="s">
        <v>340</v>
      </c>
      <c r="R847" s="4402"/>
      <c r="S847" s="4402"/>
      <c r="T847" s="4402"/>
      <c r="U847" s="4402"/>
      <c r="V847" s="4402"/>
      <c r="W847" s="4403" t="s">
        <v>1778</v>
      </c>
      <c r="X847" s="4088" t="str">
        <f>Q847</f>
        <v>NOM DE LA RECETTE</v>
      </c>
      <c r="Y847" s="4088"/>
      <c r="Z847" s="4088"/>
      <c r="AA847" s="4088"/>
      <c r="AB847" s="4088"/>
      <c r="AC847" s="4089"/>
      <c r="AE847" s="4422" t="s">
        <v>245</v>
      </c>
      <c r="AF847" s="4423" t="s">
        <v>744</v>
      </c>
      <c r="AG847" s="4423"/>
      <c r="AH847" s="4423"/>
      <c r="AI847" s="4423"/>
    </row>
    <row r="848" spans="1:35" ht="15" customHeight="1">
      <c r="A848" s="4397"/>
      <c r="B848" s="4402"/>
      <c r="C848" s="4402"/>
      <c r="D848" s="4402"/>
      <c r="E848" s="4402"/>
      <c r="F848" s="4402"/>
      <c r="G848" s="4402"/>
      <c r="H848" s="4403"/>
      <c r="I848" s="4090"/>
      <c r="J848" s="4090"/>
      <c r="K848" s="4090"/>
      <c r="L848" s="4090"/>
      <c r="M848" s="4090"/>
      <c r="N848" s="4091"/>
      <c r="P848" s="4397"/>
      <c r="Q848" s="4402"/>
      <c r="R848" s="4402"/>
      <c r="S848" s="4402"/>
      <c r="T848" s="4402"/>
      <c r="U848" s="4402"/>
      <c r="V848" s="4402"/>
      <c r="W848" s="4403"/>
      <c r="X848" s="4090"/>
      <c r="Y848" s="4090"/>
      <c r="Z848" s="4090"/>
      <c r="AA848" s="4090"/>
      <c r="AB848" s="4090"/>
      <c r="AC848" s="4091"/>
      <c r="AE848" s="4422"/>
      <c r="AF848" s="4423"/>
      <c r="AG848" s="4423"/>
      <c r="AH848" s="4423"/>
      <c r="AI848" s="4423"/>
    </row>
    <row r="849" spans="1:35" ht="26.25">
      <c r="A849" s="4397"/>
      <c r="B849" s="4398" t="s">
        <v>1571</v>
      </c>
      <c r="C849" s="4398"/>
      <c r="D849" s="4398"/>
      <c r="E849" s="4398"/>
      <c r="F849" s="4398"/>
      <c r="G849" s="4398"/>
      <c r="H849" s="1870"/>
      <c r="I849" s="1567" t="s">
        <v>247</v>
      </c>
      <c r="J849" s="1568"/>
      <c r="K849" s="1568"/>
      <c r="L849" s="1568"/>
      <c r="M849" s="1568"/>
      <c r="N849" s="1569"/>
      <c r="P849" s="4397"/>
      <c r="Q849" s="4133" t="s">
        <v>1571</v>
      </c>
      <c r="R849" s="4133"/>
      <c r="S849" s="4133"/>
      <c r="T849" s="4133"/>
      <c r="U849" s="4133"/>
      <c r="V849" s="4133"/>
      <c r="W849" s="4133"/>
      <c r="X849" s="527" t="s">
        <v>247</v>
      </c>
      <c r="Y849" s="1570"/>
      <c r="Z849" s="1570"/>
      <c r="AA849" s="1570"/>
      <c r="AB849" s="1570"/>
      <c r="AC849" s="1571"/>
      <c r="AE849" s="4422"/>
      <c r="AF849" s="4423"/>
      <c r="AG849" s="4423"/>
      <c r="AH849" s="4423"/>
      <c r="AI849" s="4423"/>
    </row>
    <row r="850" spans="1:35" ht="26.25">
      <c r="A850" s="4397"/>
      <c r="B850" s="4398"/>
      <c r="C850" s="4398"/>
      <c r="D850" s="4398"/>
      <c r="E850" s="4398"/>
      <c r="F850" s="4398"/>
      <c r="G850" s="4398"/>
      <c r="H850" s="1870"/>
      <c r="I850" s="1572" t="s">
        <v>1563</v>
      </c>
      <c r="J850" s="1573"/>
      <c r="K850" s="1573"/>
      <c r="L850" s="1573"/>
      <c r="M850" s="1573"/>
      <c r="N850" s="1574"/>
      <c r="P850" s="4397"/>
      <c r="Q850" s="4133"/>
      <c r="R850" s="4133"/>
      <c r="S850" s="4133"/>
      <c r="T850" s="4133"/>
      <c r="U850" s="4133"/>
      <c r="V850" s="4133"/>
      <c r="W850" s="4133"/>
      <c r="X850" s="1575" t="s">
        <v>1563</v>
      </c>
      <c r="Y850" s="1576"/>
      <c r="Z850" s="1576"/>
      <c r="AA850" s="1576"/>
      <c r="AB850" s="1576"/>
      <c r="AC850" s="1577"/>
      <c r="AE850" s="4422"/>
      <c r="AF850" s="4423"/>
      <c r="AG850" s="4423"/>
      <c r="AH850" s="4423"/>
      <c r="AI850" s="4423"/>
    </row>
    <row r="851" spans="1:35" ht="18.75" customHeight="1">
      <c r="A851" s="4397"/>
      <c r="B851" s="1871" t="s">
        <v>12</v>
      </c>
      <c r="C851" s="1872"/>
      <c r="D851" s="1872"/>
      <c r="E851" s="1872"/>
      <c r="F851" s="1872"/>
      <c r="G851" s="4399" t="s">
        <v>13</v>
      </c>
      <c r="H851" s="4399"/>
      <c r="I851" s="1572"/>
      <c r="J851" s="1573"/>
      <c r="K851" s="1573"/>
      <c r="L851" s="1573"/>
      <c r="M851" s="1573"/>
      <c r="N851" s="1574"/>
      <c r="P851" s="4397"/>
      <c r="Q851" s="1580" t="s">
        <v>12</v>
      </c>
      <c r="R851" s="1581"/>
      <c r="S851" s="1581"/>
      <c r="T851" s="1581"/>
      <c r="U851" s="1581"/>
      <c r="V851" s="4111" t="s">
        <v>13</v>
      </c>
      <c r="W851" s="4111"/>
      <c r="X851" s="1575"/>
      <c r="Y851" s="1576"/>
      <c r="Z851" s="1576"/>
      <c r="AA851" s="1576"/>
      <c r="AB851" s="1576"/>
      <c r="AC851" s="1577"/>
      <c r="AE851" s="4422"/>
      <c r="AF851" s="4423"/>
      <c r="AG851" s="4423"/>
      <c r="AH851" s="4423"/>
      <c r="AI851" s="4423"/>
    </row>
    <row r="852" spans="1:35" ht="15.75" customHeight="1">
      <c r="A852" s="4397"/>
      <c r="B852" s="4400" t="s">
        <v>251</v>
      </c>
      <c r="C852" s="4400"/>
      <c r="D852" s="1873"/>
      <c r="E852" s="1873"/>
      <c r="F852" s="1873"/>
      <c r="G852" s="4401" t="s">
        <v>18</v>
      </c>
      <c r="H852" s="4401"/>
      <c r="I852" s="1572"/>
      <c r="J852" s="1572"/>
      <c r="K852" s="1572"/>
      <c r="L852" s="1572"/>
      <c r="M852" s="1572"/>
      <c r="N852" s="1583"/>
      <c r="P852" s="4397"/>
      <c r="Q852" s="4113" t="s">
        <v>251</v>
      </c>
      <c r="R852" s="4113"/>
      <c r="S852" s="1584"/>
      <c r="T852" s="1584"/>
      <c r="U852" s="1584"/>
      <c r="V852" s="4114" t="s">
        <v>18</v>
      </c>
      <c r="W852" s="4114"/>
      <c r="X852" s="1575"/>
      <c r="Y852" s="1575"/>
      <c r="Z852" s="1575"/>
      <c r="AA852" s="1575"/>
      <c r="AB852" s="1575"/>
      <c r="AC852" s="1585"/>
      <c r="AE852" s="4422"/>
      <c r="AF852" s="4423"/>
      <c r="AG852" s="4423"/>
      <c r="AH852" s="4423"/>
      <c r="AI852" s="4423"/>
    </row>
    <row r="853" spans="1:35" ht="15.75" customHeight="1">
      <c r="A853" s="4397"/>
      <c r="B853" s="4105">
        <v>2</v>
      </c>
      <c r="C853" s="4401" t="s">
        <v>21</v>
      </c>
      <c r="D853" s="4410" t="s">
        <v>252</v>
      </c>
      <c r="E853" s="1874"/>
      <c r="F853" s="1874"/>
      <c r="G853" s="4107">
        <v>10</v>
      </c>
      <c r="H853" s="4107"/>
      <c r="I853" s="1572"/>
      <c r="J853" s="1572"/>
      <c r="K853" s="1572"/>
      <c r="L853" s="1572"/>
      <c r="M853" s="1572"/>
      <c r="N853" s="1583"/>
      <c r="P853" s="4397"/>
      <c r="Q853" s="4413">
        <v>2</v>
      </c>
      <c r="R853" s="4109" t="s">
        <v>21</v>
      </c>
      <c r="S853" s="4096" t="s">
        <v>252</v>
      </c>
      <c r="T853" s="1586"/>
      <c r="U853" s="1586"/>
      <c r="V853" s="4097">
        <v>10</v>
      </c>
      <c r="W853" s="4097"/>
      <c r="X853" s="1575"/>
      <c r="Y853" s="1575"/>
      <c r="Z853" s="1575"/>
      <c r="AA853" s="1575"/>
      <c r="AB853" s="1575"/>
      <c r="AC853" s="1585"/>
      <c r="AE853" s="4422"/>
      <c r="AF853" s="4423"/>
      <c r="AG853" s="4423"/>
      <c r="AH853" s="4423"/>
      <c r="AI853" s="4423"/>
    </row>
    <row r="854" spans="1:35" ht="15.75" customHeight="1">
      <c r="A854" s="4397"/>
      <c r="B854" s="4105"/>
      <c r="C854" s="4401"/>
      <c r="D854" s="4410"/>
      <c r="E854" s="1874"/>
      <c r="F854" s="1874"/>
      <c r="G854" s="4107"/>
      <c r="H854" s="4107"/>
      <c r="I854" s="1572"/>
      <c r="J854" s="1572"/>
      <c r="K854" s="1572"/>
      <c r="L854" s="1572"/>
      <c r="M854" s="1572"/>
      <c r="N854" s="1583"/>
      <c r="P854" s="4397"/>
      <c r="Q854" s="4413"/>
      <c r="R854" s="4109"/>
      <c r="S854" s="4096"/>
      <c r="T854" s="1586"/>
      <c r="U854" s="1586"/>
      <c r="V854" s="4097"/>
      <c r="W854" s="4097"/>
      <c r="X854" s="1575"/>
      <c r="Y854" s="1575"/>
      <c r="Z854" s="1575"/>
      <c r="AA854" s="1575"/>
      <c r="AB854" s="1575"/>
      <c r="AC854" s="1585"/>
      <c r="AE854" s="4422"/>
      <c r="AF854" s="4423"/>
      <c r="AG854" s="4423"/>
      <c r="AH854" s="4423"/>
      <c r="AI854" s="4423"/>
    </row>
    <row r="855" spans="1:35" ht="15.75" customHeight="1">
      <c r="A855" s="4397"/>
      <c r="B855" s="1875"/>
      <c r="C855" s="1875"/>
      <c r="D855" s="1875"/>
      <c r="E855" s="1874"/>
      <c r="F855" s="1874"/>
      <c r="G855" s="4410" t="s">
        <v>254</v>
      </c>
      <c r="H855" s="4410"/>
      <c r="I855" s="1572"/>
      <c r="J855" s="1572"/>
      <c r="K855" s="1572"/>
      <c r="L855" s="1572"/>
      <c r="M855" s="1572"/>
      <c r="N855" s="1583"/>
      <c r="P855" s="4397"/>
      <c r="Q855" s="1588"/>
      <c r="R855" s="1588"/>
      <c r="S855" s="1588"/>
      <c r="T855" s="1586"/>
      <c r="U855" s="1586"/>
      <c r="V855" s="4099" t="s">
        <v>254</v>
      </c>
      <c r="W855" s="4099"/>
      <c r="X855" s="1575"/>
      <c r="Y855" s="1575"/>
      <c r="Z855" s="1575"/>
      <c r="AA855" s="1575"/>
      <c r="AB855" s="1575"/>
      <c r="AC855" s="1585"/>
      <c r="AE855" s="4422"/>
      <c r="AF855" s="4423"/>
      <c r="AG855" s="4423"/>
      <c r="AH855" s="4423"/>
      <c r="AI855" s="4423"/>
    </row>
    <row r="856" spans="1:35" ht="15.75" customHeight="1">
      <c r="A856" s="4397"/>
      <c r="B856" s="1876" t="s">
        <v>30</v>
      </c>
      <c r="C856" s="1876" t="s">
        <v>248</v>
      </c>
      <c r="D856" s="1876" t="s">
        <v>27</v>
      </c>
      <c r="E856" s="1874"/>
      <c r="F856" s="1874"/>
      <c r="G856" s="1877"/>
      <c r="H856" s="1878"/>
      <c r="I856" s="1572"/>
      <c r="J856" s="1572"/>
      <c r="K856" s="1572"/>
      <c r="L856" s="1572"/>
      <c r="M856" s="1572"/>
      <c r="N856" s="1583"/>
      <c r="P856" s="4397"/>
      <c r="Q856" s="1633" t="s">
        <v>30</v>
      </c>
      <c r="R856" s="1633" t="s">
        <v>248</v>
      </c>
      <c r="S856" s="1633" t="s">
        <v>27</v>
      </c>
      <c r="T856" s="1586"/>
      <c r="U856" s="1586"/>
      <c r="V856" s="1593"/>
      <c r="W856" s="1594"/>
      <c r="X856" s="1575"/>
      <c r="Y856" s="1575"/>
      <c r="Z856" s="1575"/>
      <c r="AA856" s="1575"/>
      <c r="AB856" s="1575"/>
      <c r="AC856" s="1585"/>
      <c r="AE856" s="4422"/>
      <c r="AF856" s="4423"/>
      <c r="AG856" s="4423"/>
      <c r="AH856" s="4423"/>
      <c r="AI856" s="4423"/>
    </row>
    <row r="857" spans="1:35" ht="15.75" customHeight="1">
      <c r="A857" s="4397"/>
      <c r="B857" s="1595">
        <v>150</v>
      </c>
      <c r="C857" s="1596" t="s">
        <v>686</v>
      </c>
      <c r="D857" s="1879" t="s">
        <v>672</v>
      </c>
      <c r="E857" s="1874"/>
      <c r="F857" s="1874"/>
      <c r="G857" s="1880">
        <f>(B857/B853)*G853</f>
        <v>750</v>
      </c>
      <c r="H857" s="1881" t="str">
        <f t="shared" ref="H857:H876" si="34">C857</f>
        <v>g</v>
      </c>
      <c r="I857" s="1572"/>
      <c r="J857" s="1572"/>
      <c r="K857" s="1572"/>
      <c r="L857" s="1572"/>
      <c r="M857" s="1572"/>
      <c r="N857" s="1583"/>
      <c r="P857" s="4397"/>
      <c r="Q857" s="1595">
        <v>150</v>
      </c>
      <c r="R857" s="1596" t="s">
        <v>686</v>
      </c>
      <c r="S857" s="1882" t="s">
        <v>672</v>
      </c>
      <c r="T857" s="1586"/>
      <c r="U857" s="1586"/>
      <c r="V857" s="1601">
        <f>(Q857/Q853)*V853</f>
        <v>750</v>
      </c>
      <c r="W857" s="1602" t="str">
        <f t="shared" ref="W857:W876" si="35">R857</f>
        <v>g</v>
      </c>
      <c r="X857" s="1575"/>
      <c r="Y857" s="1575"/>
      <c r="Z857" s="1575"/>
      <c r="AA857" s="1575"/>
      <c r="AB857" s="1575"/>
      <c r="AC857" s="1585"/>
      <c r="AE857" s="4422"/>
      <c r="AF857" s="4423"/>
      <c r="AG857" s="4423"/>
      <c r="AH857" s="4423"/>
      <c r="AI857" s="4423"/>
    </row>
    <row r="858" spans="1:35" ht="15.75" customHeight="1">
      <c r="A858" s="4397"/>
      <c r="B858" s="1595">
        <v>80</v>
      </c>
      <c r="C858" s="1596" t="s">
        <v>686</v>
      </c>
      <c r="D858" s="1879" t="s">
        <v>672</v>
      </c>
      <c r="E858" s="1874"/>
      <c r="F858" s="1874"/>
      <c r="G858" s="1880">
        <f>(B858/B853)*G853</f>
        <v>400</v>
      </c>
      <c r="H858" s="1881" t="str">
        <f t="shared" si="34"/>
        <v>g</v>
      </c>
      <c r="I858" s="1572"/>
      <c r="J858" s="1572"/>
      <c r="K858" s="1572"/>
      <c r="L858" s="1572"/>
      <c r="M858" s="1572"/>
      <c r="N858" s="1583"/>
      <c r="P858" s="4397"/>
      <c r="Q858" s="1595">
        <v>80</v>
      </c>
      <c r="R858" s="1596" t="s">
        <v>686</v>
      </c>
      <c r="S858" s="1882" t="s">
        <v>672</v>
      </c>
      <c r="T858" s="1586"/>
      <c r="U858" s="1586"/>
      <c r="V858" s="1601">
        <f>(Q858/Q853)*V853</f>
        <v>400</v>
      </c>
      <c r="W858" s="1602" t="str">
        <f t="shared" si="35"/>
        <v>g</v>
      </c>
      <c r="X858" s="1575"/>
      <c r="Y858" s="1575"/>
      <c r="Z858" s="1575"/>
      <c r="AA858" s="1575"/>
      <c r="AB858" s="1575"/>
      <c r="AC858" s="1585"/>
      <c r="AE858" s="4422"/>
      <c r="AF858" s="4423"/>
      <c r="AG858" s="4423"/>
      <c r="AH858" s="4423"/>
      <c r="AI858" s="4423"/>
    </row>
    <row r="859" spans="1:35" ht="15.75" customHeight="1">
      <c r="A859" s="4397"/>
      <c r="B859" s="1595">
        <v>1</v>
      </c>
      <c r="C859" s="1596" t="s">
        <v>263</v>
      </c>
      <c r="D859" s="1879" t="s">
        <v>672</v>
      </c>
      <c r="E859" s="1874"/>
      <c r="F859" s="1874"/>
      <c r="G859" s="1883">
        <f>(B859/B853)*G853</f>
        <v>5</v>
      </c>
      <c r="H859" s="1881" t="str">
        <f t="shared" si="34"/>
        <v>blanc</v>
      </c>
      <c r="I859" s="1572"/>
      <c r="J859" s="1572"/>
      <c r="K859" s="1572"/>
      <c r="L859" s="1572"/>
      <c r="M859" s="1572"/>
      <c r="N859" s="1583"/>
      <c r="P859" s="4397"/>
      <c r="Q859" s="1595">
        <v>1</v>
      </c>
      <c r="R859" s="1596" t="s">
        <v>263</v>
      </c>
      <c r="S859" s="1882" t="s">
        <v>672</v>
      </c>
      <c r="T859" s="1586"/>
      <c r="U859" s="1586"/>
      <c r="V859" s="1601">
        <f>(Q859/Q853)*V853</f>
        <v>5</v>
      </c>
      <c r="W859" s="1602" t="str">
        <f t="shared" si="35"/>
        <v>blanc</v>
      </c>
      <c r="X859" s="1575"/>
      <c r="Y859" s="1575"/>
      <c r="Z859" s="1575"/>
      <c r="AA859" s="1575"/>
      <c r="AB859" s="1575"/>
      <c r="AC859" s="1585"/>
      <c r="AE859" s="4422"/>
      <c r="AF859" s="4423"/>
      <c r="AG859" s="4423"/>
      <c r="AH859" s="4423"/>
      <c r="AI859" s="4423"/>
    </row>
    <row r="860" spans="1:35" ht="18.75">
      <c r="A860" s="4397"/>
      <c r="B860" s="1595">
        <v>2</v>
      </c>
      <c r="C860" s="1596" t="s">
        <v>270</v>
      </c>
      <c r="D860" s="1879" t="s">
        <v>672</v>
      </c>
      <c r="E860" s="1874"/>
      <c r="F860" s="1874"/>
      <c r="G860" s="1884">
        <f>(B860/B853)*G853</f>
        <v>10</v>
      </c>
      <c r="H860" s="1881" t="str">
        <f t="shared" si="34"/>
        <v>pincées</v>
      </c>
      <c r="I860" s="1572"/>
      <c r="J860" s="1572"/>
      <c r="K860" s="1572"/>
      <c r="L860" s="1572"/>
      <c r="M860" s="1572"/>
      <c r="N860" s="1583"/>
      <c r="P860" s="4397"/>
      <c r="Q860" s="1595">
        <v>2</v>
      </c>
      <c r="R860" s="1596" t="s">
        <v>270</v>
      </c>
      <c r="S860" s="1882" t="s">
        <v>672</v>
      </c>
      <c r="T860" s="1586"/>
      <c r="U860" s="1586"/>
      <c r="V860" s="1601">
        <f>(Q860/Q853)*V853</f>
        <v>10</v>
      </c>
      <c r="W860" s="1602" t="str">
        <f t="shared" si="35"/>
        <v>pincées</v>
      </c>
      <c r="X860" s="1575"/>
      <c r="Y860" s="1575"/>
      <c r="Z860" s="1575"/>
      <c r="AA860" s="1575"/>
      <c r="AB860" s="1575"/>
      <c r="AC860" s="1585"/>
      <c r="AE860" s="1605" t="s">
        <v>1254</v>
      </c>
    </row>
    <row r="861" spans="1:35" ht="15.75">
      <c r="A861" s="4397"/>
      <c r="B861" s="1595"/>
      <c r="C861" s="1596"/>
      <c r="D861" s="1879"/>
      <c r="E861" s="1874"/>
      <c r="F861" s="1874"/>
      <c r="G861" s="1884">
        <f>(B861/B853)*G853</f>
        <v>0</v>
      </c>
      <c r="H861" s="1881">
        <f t="shared" si="34"/>
        <v>0</v>
      </c>
      <c r="I861" s="1572"/>
      <c r="J861" s="1572"/>
      <c r="K861" s="1572"/>
      <c r="L861" s="1572"/>
      <c r="M861" s="1572"/>
      <c r="N861" s="1583"/>
      <c r="P861" s="4397"/>
      <c r="Q861" s="1595"/>
      <c r="R861" s="1596"/>
      <c r="S861" s="1882"/>
      <c r="T861" s="1586"/>
      <c r="U861" s="1586"/>
      <c r="V861" s="1607">
        <f>(Q861/Q853)*V853</f>
        <v>0</v>
      </c>
      <c r="W861" s="1602">
        <f t="shared" si="35"/>
        <v>0</v>
      </c>
      <c r="X861" s="1575"/>
      <c r="Y861" s="1575"/>
      <c r="Z861" s="1575"/>
      <c r="AA861" s="1575"/>
      <c r="AB861" s="1575"/>
      <c r="AC861" s="1585"/>
      <c r="AE861" s="1606" t="s">
        <v>1254</v>
      </c>
    </row>
    <row r="862" spans="1:35" ht="15.75">
      <c r="A862" s="4397"/>
      <c r="B862" s="1595"/>
      <c r="C862" s="1596"/>
      <c r="D862" s="1879"/>
      <c r="E862" s="1874"/>
      <c r="F862" s="1874"/>
      <c r="G862" s="1884">
        <f>(B862/B853)*G853</f>
        <v>0</v>
      </c>
      <c r="H862" s="1881">
        <f t="shared" si="34"/>
        <v>0</v>
      </c>
      <c r="I862" s="1572"/>
      <c r="J862" s="1572"/>
      <c r="K862" s="1572"/>
      <c r="L862" s="1572"/>
      <c r="M862" s="1572"/>
      <c r="N862" s="1583"/>
      <c r="P862" s="4397"/>
      <c r="Q862" s="1595"/>
      <c r="R862" s="1596"/>
      <c r="S862" s="1882"/>
      <c r="T862" s="1586"/>
      <c r="U862" s="1586"/>
      <c r="V862" s="1607">
        <f>(Q862/Q853)*V853</f>
        <v>0</v>
      </c>
      <c r="W862" s="1602">
        <f t="shared" si="35"/>
        <v>0</v>
      </c>
      <c r="X862" s="1575"/>
      <c r="Y862" s="1575"/>
      <c r="Z862" s="1575"/>
      <c r="AA862" s="1575"/>
      <c r="AB862" s="1575"/>
      <c r="AC862" s="1585"/>
      <c r="AE862" s="1606" t="s">
        <v>1254</v>
      </c>
    </row>
    <row r="863" spans="1:35" ht="15.75">
      <c r="A863" s="4397"/>
      <c r="B863" s="1595"/>
      <c r="C863" s="1596"/>
      <c r="D863" s="1879"/>
      <c r="E863" s="1874"/>
      <c r="F863" s="1874"/>
      <c r="G863" s="1884">
        <f>(B863/B853)*G853</f>
        <v>0</v>
      </c>
      <c r="H863" s="1881">
        <f t="shared" si="34"/>
        <v>0</v>
      </c>
      <c r="I863" s="1572"/>
      <c r="J863" s="1572"/>
      <c r="K863" s="1572"/>
      <c r="L863" s="1572"/>
      <c r="M863" s="1572"/>
      <c r="N863" s="1583"/>
      <c r="P863" s="4397"/>
      <c r="Q863" s="1595"/>
      <c r="R863" s="1596"/>
      <c r="S863" s="1882"/>
      <c r="T863" s="1586"/>
      <c r="U863" s="1586"/>
      <c r="V863" s="1607">
        <f>(Q863/Q853)*V853</f>
        <v>0</v>
      </c>
      <c r="W863" s="1602">
        <f t="shared" si="35"/>
        <v>0</v>
      </c>
      <c r="X863" s="1575"/>
      <c r="Y863" s="1575"/>
      <c r="Z863" s="1575"/>
      <c r="AA863" s="1575"/>
      <c r="AB863" s="1575"/>
      <c r="AC863" s="1585"/>
      <c r="AE863" s="1606" t="s">
        <v>1254</v>
      </c>
    </row>
    <row r="864" spans="1:35" ht="15.75">
      <c r="A864" s="4397"/>
      <c r="B864" s="1595"/>
      <c r="C864" s="1596"/>
      <c r="D864" s="1879"/>
      <c r="E864" s="1874"/>
      <c r="F864" s="1874"/>
      <c r="G864" s="1884">
        <f>(B864/B853)*G853</f>
        <v>0</v>
      </c>
      <c r="H864" s="1881">
        <f t="shared" si="34"/>
        <v>0</v>
      </c>
      <c r="I864" s="1572"/>
      <c r="J864" s="1572"/>
      <c r="K864" s="1572"/>
      <c r="L864" s="1572"/>
      <c r="M864" s="1572"/>
      <c r="N864" s="1583"/>
      <c r="P864" s="4397"/>
      <c r="Q864" s="1595"/>
      <c r="R864" s="1596"/>
      <c r="S864" s="1882"/>
      <c r="T864" s="1586"/>
      <c r="U864" s="1586"/>
      <c r="V864" s="1607">
        <f>(Q864/Q853)*V853</f>
        <v>0</v>
      </c>
      <c r="W864" s="1602">
        <f t="shared" si="35"/>
        <v>0</v>
      </c>
      <c r="X864" s="1575"/>
      <c r="Y864" s="1575"/>
      <c r="Z864" s="1575"/>
      <c r="AA864" s="1575"/>
      <c r="AB864" s="1575"/>
      <c r="AC864" s="1585"/>
      <c r="AE864" s="1606" t="s">
        <v>1254</v>
      </c>
    </row>
    <row r="865" spans="1:35" ht="15.75">
      <c r="A865" s="4397"/>
      <c r="B865" s="1595"/>
      <c r="C865" s="1596"/>
      <c r="D865" s="1879"/>
      <c r="E865" s="1874"/>
      <c r="F865" s="1874"/>
      <c r="G865" s="1884">
        <f>(B865/B853)*G853</f>
        <v>0</v>
      </c>
      <c r="H865" s="1881">
        <f t="shared" si="34"/>
        <v>0</v>
      </c>
      <c r="I865" s="1572"/>
      <c r="J865" s="1572"/>
      <c r="K865" s="1572"/>
      <c r="L865" s="1572"/>
      <c r="M865" s="1572"/>
      <c r="N865" s="1583"/>
      <c r="P865" s="4397"/>
      <c r="Q865" s="1595"/>
      <c r="R865" s="1596"/>
      <c r="S865" s="1882"/>
      <c r="T865" s="1586"/>
      <c r="U865" s="1586"/>
      <c r="V865" s="1607">
        <f>(Q865/Q853)*V853</f>
        <v>0</v>
      </c>
      <c r="W865" s="1602">
        <f t="shared" si="35"/>
        <v>0</v>
      </c>
      <c r="X865" s="1575"/>
      <c r="Y865" s="1575"/>
      <c r="Z865" s="1575"/>
      <c r="AA865" s="1575"/>
      <c r="AB865" s="1575"/>
      <c r="AC865" s="1585"/>
      <c r="AE865" s="1606" t="s">
        <v>1254</v>
      </c>
    </row>
    <row r="866" spans="1:35" ht="15.75">
      <c r="A866" s="4397"/>
      <c r="B866" s="1595"/>
      <c r="C866" s="1596"/>
      <c r="D866" s="1879"/>
      <c r="E866" s="1874"/>
      <c r="F866" s="1874"/>
      <c r="G866" s="1884">
        <f>(B866/B853)*G853</f>
        <v>0</v>
      </c>
      <c r="H866" s="1881">
        <f t="shared" si="34"/>
        <v>0</v>
      </c>
      <c r="I866" s="1572"/>
      <c r="J866" s="1572"/>
      <c r="K866" s="1572"/>
      <c r="L866" s="1572"/>
      <c r="M866" s="1572"/>
      <c r="N866" s="1583"/>
      <c r="P866" s="4397"/>
      <c r="Q866" s="1595"/>
      <c r="R866" s="1596"/>
      <c r="S866" s="1882"/>
      <c r="T866" s="1586"/>
      <c r="U866" s="1586"/>
      <c r="V866" s="1607">
        <f>(Q866/Q853)*V853</f>
        <v>0</v>
      </c>
      <c r="W866" s="1602">
        <f t="shared" si="35"/>
        <v>0</v>
      </c>
      <c r="X866" s="1575"/>
      <c r="Y866" s="1575"/>
      <c r="Z866" s="1575"/>
      <c r="AA866" s="1575"/>
      <c r="AB866" s="1575"/>
      <c r="AC866" s="1585"/>
      <c r="AE866" s="1606" t="s">
        <v>1254</v>
      </c>
    </row>
    <row r="867" spans="1:35" ht="15.75">
      <c r="A867" s="4397"/>
      <c r="B867" s="1595"/>
      <c r="C867" s="1596"/>
      <c r="D867" s="1879"/>
      <c r="E867" s="1874"/>
      <c r="F867" s="1874"/>
      <c r="G867" s="1884">
        <f>(B867/B853)*G853</f>
        <v>0</v>
      </c>
      <c r="H867" s="1881">
        <f t="shared" si="34"/>
        <v>0</v>
      </c>
      <c r="I867" s="1572"/>
      <c r="J867" s="1572"/>
      <c r="K867" s="1572"/>
      <c r="L867" s="1572"/>
      <c r="M867" s="1572"/>
      <c r="N867" s="1583"/>
      <c r="P867" s="4397"/>
      <c r="Q867" s="1595"/>
      <c r="R867" s="1596"/>
      <c r="S867" s="1882"/>
      <c r="T867" s="1586"/>
      <c r="U867" s="1586"/>
      <c r="V867" s="1607">
        <f>(Q867/Q853)*V853</f>
        <v>0</v>
      </c>
      <c r="W867" s="1602">
        <f t="shared" si="35"/>
        <v>0</v>
      </c>
      <c r="X867" s="1575"/>
      <c r="Y867" s="1575"/>
      <c r="Z867" s="1575"/>
      <c r="AA867" s="1575"/>
      <c r="AB867" s="1575"/>
      <c r="AC867" s="1585"/>
      <c r="AE867" s="1606" t="s">
        <v>1254</v>
      </c>
    </row>
    <row r="868" spans="1:35" ht="15.75">
      <c r="A868" s="4397"/>
      <c r="B868" s="1595"/>
      <c r="C868" s="1596"/>
      <c r="D868" s="1879"/>
      <c r="E868" s="1874"/>
      <c r="F868" s="1874"/>
      <c r="G868" s="1884">
        <f>(B868/B853)*G853</f>
        <v>0</v>
      </c>
      <c r="H868" s="1881">
        <f t="shared" si="34"/>
        <v>0</v>
      </c>
      <c r="I868" s="1572"/>
      <c r="J868" s="1572"/>
      <c r="K868" s="1572"/>
      <c r="L868" s="1572"/>
      <c r="M868" s="1572"/>
      <c r="N868" s="1583"/>
      <c r="P868" s="4397"/>
      <c r="Q868" s="1595"/>
      <c r="R868" s="1596"/>
      <c r="S868" s="1882"/>
      <c r="T868" s="1586"/>
      <c r="U868" s="1586"/>
      <c r="V868" s="1607">
        <f>(Q868/Q853)*V853</f>
        <v>0</v>
      </c>
      <c r="W868" s="1602">
        <f t="shared" si="35"/>
        <v>0</v>
      </c>
      <c r="X868" s="1575"/>
      <c r="Y868" s="1575"/>
      <c r="Z868" s="1575"/>
      <c r="AA868" s="1575"/>
      <c r="AB868" s="1575"/>
      <c r="AC868" s="1585"/>
      <c r="AE868" s="1606" t="s">
        <v>1254</v>
      </c>
    </row>
    <row r="869" spans="1:35" ht="15.75">
      <c r="A869" s="4397"/>
      <c r="B869" s="1595"/>
      <c r="C869" s="1596"/>
      <c r="D869" s="1879"/>
      <c r="E869" s="1874"/>
      <c r="F869" s="1874"/>
      <c r="G869" s="1884">
        <f>(B869/B853)*G853</f>
        <v>0</v>
      </c>
      <c r="H869" s="1881">
        <f t="shared" si="34"/>
        <v>0</v>
      </c>
      <c r="I869" s="1572"/>
      <c r="J869" s="1572"/>
      <c r="K869" s="1572"/>
      <c r="L869" s="1572"/>
      <c r="M869" s="1572"/>
      <c r="N869" s="1583"/>
      <c r="P869" s="4397"/>
      <c r="Q869" s="1595"/>
      <c r="R869" s="1596"/>
      <c r="S869" s="1882"/>
      <c r="T869" s="1586"/>
      <c r="U869" s="1586"/>
      <c r="V869" s="1607">
        <f>(Q869/Q853)*V853</f>
        <v>0</v>
      </c>
      <c r="W869" s="1602">
        <f t="shared" si="35"/>
        <v>0</v>
      </c>
      <c r="X869" s="1575"/>
      <c r="Y869" s="1575"/>
      <c r="Z869" s="1575"/>
      <c r="AA869" s="1575"/>
      <c r="AB869" s="1575"/>
      <c r="AC869" s="1585"/>
      <c r="AE869" s="1606" t="s">
        <v>1254</v>
      </c>
    </row>
    <row r="870" spans="1:35" ht="15.75">
      <c r="A870" s="4397"/>
      <c r="B870" s="1595"/>
      <c r="C870" s="1596"/>
      <c r="D870" s="1879"/>
      <c r="E870" s="1874"/>
      <c r="F870" s="1874"/>
      <c r="G870" s="1884">
        <f>(B870/B853)*G853</f>
        <v>0</v>
      </c>
      <c r="H870" s="1881">
        <f t="shared" si="34"/>
        <v>0</v>
      </c>
      <c r="I870" s="1572"/>
      <c r="J870" s="1572"/>
      <c r="K870" s="1572"/>
      <c r="L870" s="1572"/>
      <c r="M870" s="1572"/>
      <c r="N870" s="1583"/>
      <c r="P870" s="4397"/>
      <c r="Q870" s="1595"/>
      <c r="R870" s="1596"/>
      <c r="S870" s="1882"/>
      <c r="T870" s="1586"/>
      <c r="U870" s="1586"/>
      <c r="V870" s="1607">
        <f>(Q870/Q853)*V853</f>
        <v>0</v>
      </c>
      <c r="W870" s="1602">
        <f t="shared" si="35"/>
        <v>0</v>
      </c>
      <c r="X870" s="1575"/>
      <c r="Y870" s="1575"/>
      <c r="Z870" s="1575"/>
      <c r="AA870" s="1575"/>
      <c r="AB870" s="1575"/>
      <c r="AC870" s="1585"/>
      <c r="AE870" s="1606" t="s">
        <v>1254</v>
      </c>
    </row>
    <row r="871" spans="1:35" ht="15.75">
      <c r="A871" s="4397"/>
      <c r="B871" s="1595"/>
      <c r="C871" s="1596"/>
      <c r="D871" s="1879"/>
      <c r="E871" s="1874"/>
      <c r="F871" s="1874"/>
      <c r="G871" s="1884">
        <f>(B871/B853)*G853</f>
        <v>0</v>
      </c>
      <c r="H871" s="1881">
        <f t="shared" si="34"/>
        <v>0</v>
      </c>
      <c r="I871" s="1572"/>
      <c r="J871" s="1572"/>
      <c r="K871" s="1572"/>
      <c r="L871" s="1572"/>
      <c r="M871" s="1572"/>
      <c r="N871" s="1583"/>
      <c r="P871" s="4397"/>
      <c r="Q871" s="1595"/>
      <c r="R871" s="1596"/>
      <c r="S871" s="1882"/>
      <c r="T871" s="1586"/>
      <c r="U871" s="1586"/>
      <c r="V871" s="1607">
        <f>(Q871/Q853)*V853</f>
        <v>0</v>
      </c>
      <c r="W871" s="1602">
        <f t="shared" si="35"/>
        <v>0</v>
      </c>
      <c r="X871" s="1575"/>
      <c r="Y871" s="1575"/>
      <c r="Z871" s="1575"/>
      <c r="AA871" s="1575"/>
      <c r="AB871" s="1575"/>
      <c r="AC871" s="1585"/>
      <c r="AE871" s="1606" t="s">
        <v>1254</v>
      </c>
    </row>
    <row r="872" spans="1:35" ht="15.75">
      <c r="A872" s="4397"/>
      <c r="B872" s="1595"/>
      <c r="C872" s="1596"/>
      <c r="D872" s="1879"/>
      <c r="E872" s="1874"/>
      <c r="F872" s="1874"/>
      <c r="G872" s="1884">
        <f>(B872/B853)*G853</f>
        <v>0</v>
      </c>
      <c r="H872" s="1881">
        <f t="shared" si="34"/>
        <v>0</v>
      </c>
      <c r="I872" s="1572"/>
      <c r="J872" s="1572"/>
      <c r="K872" s="1572"/>
      <c r="L872" s="1572"/>
      <c r="M872" s="1572"/>
      <c r="N872" s="1583"/>
      <c r="P872" s="4397"/>
      <c r="Q872" s="1595"/>
      <c r="R872" s="1596"/>
      <c r="S872" s="1882"/>
      <c r="T872" s="1586"/>
      <c r="U872" s="1586"/>
      <c r="V872" s="1607">
        <f>(Q872/Q853)*V853</f>
        <v>0</v>
      </c>
      <c r="W872" s="1602">
        <f t="shared" si="35"/>
        <v>0</v>
      </c>
      <c r="X872" s="1575"/>
      <c r="Y872" s="1575"/>
      <c r="Z872" s="1575"/>
      <c r="AA872" s="1575"/>
      <c r="AB872" s="1575"/>
      <c r="AC872" s="1585"/>
      <c r="AE872" s="1606" t="s">
        <v>1254</v>
      </c>
    </row>
    <row r="873" spans="1:35" ht="15.75">
      <c r="A873" s="4397"/>
      <c r="B873" s="1595"/>
      <c r="C873" s="1596"/>
      <c r="D873" s="1879"/>
      <c r="E873" s="1874"/>
      <c r="F873" s="1874"/>
      <c r="G873" s="1884">
        <f>(B873/B853)*G853</f>
        <v>0</v>
      </c>
      <c r="H873" s="1881">
        <f t="shared" si="34"/>
        <v>0</v>
      </c>
      <c r="I873" s="1572"/>
      <c r="J873" s="1572"/>
      <c r="K873" s="1572"/>
      <c r="L873" s="1572"/>
      <c r="M873" s="1572"/>
      <c r="N873" s="1583"/>
      <c r="P873" s="4397"/>
      <c r="Q873" s="1595"/>
      <c r="R873" s="1596"/>
      <c r="S873" s="1882"/>
      <c r="T873" s="1586"/>
      <c r="U873" s="1586"/>
      <c r="V873" s="1607">
        <f>(Q873/Q853)*V853</f>
        <v>0</v>
      </c>
      <c r="W873" s="1602">
        <f t="shared" si="35"/>
        <v>0</v>
      </c>
      <c r="X873" s="1575"/>
      <c r="Y873" s="1575"/>
      <c r="Z873" s="1575"/>
      <c r="AA873" s="1575"/>
      <c r="AB873" s="1575"/>
      <c r="AC873" s="1585"/>
      <c r="AE873" s="1606" t="s">
        <v>1254</v>
      </c>
    </row>
    <row r="874" spans="1:35" ht="15.75">
      <c r="A874" s="4397"/>
      <c r="B874" s="1595"/>
      <c r="C874" s="1596"/>
      <c r="D874" s="1879"/>
      <c r="E874" s="1874"/>
      <c r="F874" s="1874"/>
      <c r="G874" s="1884">
        <f>(B874/B853)*G853</f>
        <v>0</v>
      </c>
      <c r="H874" s="1881">
        <f t="shared" si="34"/>
        <v>0</v>
      </c>
      <c r="I874" s="1572"/>
      <c r="J874" s="1572"/>
      <c r="K874" s="1572"/>
      <c r="L874" s="1572"/>
      <c r="M874" s="1572"/>
      <c r="N874" s="1583"/>
      <c r="P874" s="4397"/>
      <c r="Q874" s="1595"/>
      <c r="R874" s="1596"/>
      <c r="S874" s="1882"/>
      <c r="T874" s="1586"/>
      <c r="U874" s="1586"/>
      <c r="V874" s="1607">
        <f>(Q874/Q853)*V853</f>
        <v>0</v>
      </c>
      <c r="W874" s="1602">
        <f t="shared" si="35"/>
        <v>0</v>
      </c>
      <c r="X874" s="1575"/>
      <c r="Y874" s="1575"/>
      <c r="Z874" s="1575"/>
      <c r="AA874" s="1575"/>
      <c r="AB874" s="1575"/>
      <c r="AC874" s="1585"/>
      <c r="AE874" s="1606" t="s">
        <v>1254</v>
      </c>
    </row>
    <row r="875" spans="1:35" ht="15.75">
      <c r="A875" s="4397"/>
      <c r="B875" s="1595"/>
      <c r="C875" s="1596"/>
      <c r="D875" s="1879"/>
      <c r="E875" s="1874"/>
      <c r="F875" s="1874"/>
      <c r="G875" s="1884">
        <f>(B875/B853)*G853</f>
        <v>0</v>
      </c>
      <c r="H875" s="1881">
        <f t="shared" si="34"/>
        <v>0</v>
      </c>
      <c r="I875" s="1572"/>
      <c r="J875" s="1572"/>
      <c r="K875" s="1572"/>
      <c r="L875" s="1572"/>
      <c r="M875" s="1572"/>
      <c r="N875" s="1583"/>
      <c r="P875" s="4397"/>
      <c r="Q875" s="1595"/>
      <c r="R875" s="1596"/>
      <c r="S875" s="1882"/>
      <c r="T875" s="1586"/>
      <c r="U875" s="1586"/>
      <c r="V875" s="1607">
        <f>(Q875/Q853)*V853</f>
        <v>0</v>
      </c>
      <c r="W875" s="1602">
        <f t="shared" si="35"/>
        <v>0</v>
      </c>
      <c r="X875" s="1575"/>
      <c r="Y875" s="1575"/>
      <c r="Z875" s="1575"/>
      <c r="AA875" s="1575"/>
      <c r="AB875" s="1575"/>
      <c r="AC875" s="1585"/>
      <c r="AE875" s="1606" t="s">
        <v>1254</v>
      </c>
    </row>
    <row r="876" spans="1:35" ht="15.75">
      <c r="A876" s="4397"/>
      <c r="B876" s="1595"/>
      <c r="C876" s="1596"/>
      <c r="D876" s="1879"/>
      <c r="E876" s="1874"/>
      <c r="F876" s="1874"/>
      <c r="G876" s="1884">
        <f>(B876/B853)*G853</f>
        <v>0</v>
      </c>
      <c r="H876" s="1881">
        <f t="shared" si="34"/>
        <v>0</v>
      </c>
      <c r="I876" s="1572"/>
      <c r="J876" s="1572"/>
      <c r="K876" s="1572"/>
      <c r="L876" s="1572"/>
      <c r="M876" s="1572"/>
      <c r="N876" s="1583"/>
      <c r="P876" s="4397"/>
      <c r="Q876" s="1595"/>
      <c r="R876" s="1596"/>
      <c r="S876" s="1882"/>
      <c r="T876" s="1586"/>
      <c r="U876" s="1586"/>
      <c r="V876" s="1607">
        <f>(Q876/Q853)*V853</f>
        <v>0</v>
      </c>
      <c r="W876" s="1602">
        <f t="shared" si="35"/>
        <v>0</v>
      </c>
      <c r="X876" s="1575"/>
      <c r="Y876" s="1575"/>
      <c r="Z876" s="1575"/>
      <c r="AA876" s="1575"/>
      <c r="AB876" s="1575"/>
      <c r="AC876" s="1585"/>
      <c r="AE876" s="1606" t="s">
        <v>1254</v>
      </c>
    </row>
    <row r="877" spans="1:35" ht="15.75" customHeight="1">
      <c r="A877" s="4397"/>
      <c r="B877" s="4411" t="s">
        <v>1565</v>
      </c>
      <c r="C877" s="4411"/>
      <c r="D877" s="4411"/>
      <c r="E877" s="4411"/>
      <c r="F877" s="4411"/>
      <c r="G877" s="4411"/>
      <c r="H877" s="4411"/>
      <c r="I877" s="4411"/>
      <c r="J877" s="4411"/>
      <c r="K877" s="4411"/>
      <c r="L877" s="4411"/>
      <c r="M877" s="4411"/>
      <c r="N877" s="4412"/>
      <c r="P877" s="4397"/>
      <c r="Q877" s="4411" t="s">
        <v>1565</v>
      </c>
      <c r="R877" s="4411"/>
      <c r="S877" s="4411"/>
      <c r="T877" s="4411"/>
      <c r="U877" s="4411"/>
      <c r="V877" s="4411"/>
      <c r="W877" s="4411"/>
      <c r="X877" s="4411"/>
      <c r="Y877" s="4411"/>
      <c r="Z877" s="4411"/>
      <c r="AA877" s="4411"/>
      <c r="AB877" s="4411"/>
      <c r="AC877" s="4412"/>
      <c r="AE877" s="4424" t="s">
        <v>245</v>
      </c>
      <c r="AF877" s="4425" t="s">
        <v>744</v>
      </c>
      <c r="AG877" s="4425"/>
      <c r="AH877" s="4425"/>
      <c r="AI877" s="4425"/>
    </row>
    <row r="878" spans="1:35" ht="18.75">
      <c r="A878" s="4397"/>
      <c r="B878" s="1885" t="s">
        <v>15</v>
      </c>
      <c r="C878" s="1609" t="s">
        <v>272</v>
      </c>
      <c r="D878" s="4102"/>
      <c r="E878" s="4103"/>
      <c r="F878" s="4103"/>
      <c r="G878" s="4103"/>
      <c r="H878" s="4103"/>
      <c r="I878" s="4103"/>
      <c r="J878" s="4103"/>
      <c r="K878" s="4103"/>
      <c r="L878" s="4103"/>
      <c r="M878" s="4103"/>
      <c r="N878" s="4104"/>
      <c r="P878" s="4397"/>
      <c r="Q878" s="1610" t="s">
        <v>15</v>
      </c>
      <c r="R878" s="1609" t="s">
        <v>272</v>
      </c>
      <c r="S878" s="4102"/>
      <c r="T878" s="4103"/>
      <c r="U878" s="4103"/>
      <c r="V878" s="4103"/>
      <c r="W878" s="4103"/>
      <c r="X878" s="4103"/>
      <c r="Y878" s="4103"/>
      <c r="Z878" s="4103"/>
      <c r="AA878" s="4103"/>
      <c r="AB878" s="4103"/>
      <c r="AC878" s="4104"/>
      <c r="AE878" s="4424"/>
      <c r="AF878" s="4425"/>
      <c r="AG878" s="4425"/>
      <c r="AH878" s="4425"/>
      <c r="AI878" s="4425"/>
    </row>
    <row r="879" spans="1:35" ht="15" customHeight="1">
      <c r="A879" s="4397"/>
      <c r="B879" s="4408" t="s">
        <v>503</v>
      </c>
      <c r="C879" s="4408"/>
      <c r="D879" s="4408"/>
      <c r="E879" s="4408"/>
      <c r="F879" s="4408"/>
      <c r="G879" s="4408"/>
      <c r="H879" s="4408"/>
      <c r="I879" s="4408"/>
      <c r="J879" s="4408"/>
      <c r="K879" s="4408"/>
      <c r="L879" s="4408"/>
      <c r="M879" s="4408"/>
      <c r="N879" s="4409"/>
      <c r="P879" s="4397"/>
      <c r="Q879" s="4408" t="s">
        <v>503</v>
      </c>
      <c r="R879" s="4408"/>
      <c r="S879" s="4408"/>
      <c r="T879" s="4408"/>
      <c r="U879" s="4408"/>
      <c r="V879" s="4408"/>
      <c r="W879" s="4408"/>
      <c r="X879" s="4408"/>
      <c r="Y879" s="4408"/>
      <c r="Z879" s="4408"/>
      <c r="AA879" s="4408"/>
      <c r="AB879" s="4408"/>
      <c r="AC879" s="4409"/>
      <c r="AE879" s="4424"/>
      <c r="AF879" s="4425"/>
      <c r="AG879" s="4425"/>
      <c r="AH879" s="4425"/>
      <c r="AI879" s="4425"/>
    </row>
    <row r="880" spans="1:35" ht="15" customHeight="1">
      <c r="A880" s="4397"/>
      <c r="B880" s="4408"/>
      <c r="C880" s="4408"/>
      <c r="D880" s="4408"/>
      <c r="E880" s="4408"/>
      <c r="F880" s="4408"/>
      <c r="G880" s="4408"/>
      <c r="H880" s="4408"/>
      <c r="I880" s="4408"/>
      <c r="J880" s="4408"/>
      <c r="K880" s="4408"/>
      <c r="L880" s="4408"/>
      <c r="M880" s="4408"/>
      <c r="N880" s="4409"/>
      <c r="P880" s="4397"/>
      <c r="Q880" s="4408"/>
      <c r="R880" s="4408"/>
      <c r="S880" s="4408"/>
      <c r="T880" s="4408"/>
      <c r="U880" s="4408"/>
      <c r="V880" s="4408"/>
      <c r="W880" s="4408"/>
      <c r="X880" s="4408"/>
      <c r="Y880" s="4408"/>
      <c r="Z880" s="4408"/>
      <c r="AA880" s="4408"/>
      <c r="AB880" s="4408"/>
      <c r="AC880" s="4409"/>
      <c r="AE880" s="1606" t="s">
        <v>1254</v>
      </c>
    </row>
    <row r="881" spans="1:31" ht="18.75">
      <c r="A881" s="4397"/>
      <c r="B881" s="4125" t="s">
        <v>735</v>
      </c>
      <c r="C881" s="4125"/>
      <c r="D881" s="4125"/>
      <c r="E881" s="4125"/>
      <c r="F881" s="4125"/>
      <c r="G881" s="4125"/>
      <c r="H881" s="4125"/>
      <c r="I881" s="4125"/>
      <c r="J881" s="4125"/>
      <c r="K881" s="4125"/>
      <c r="L881" s="4125"/>
      <c r="M881" s="4125"/>
      <c r="N881" s="4126"/>
      <c r="P881" s="4397"/>
      <c r="Q881" s="4127" t="s">
        <v>735</v>
      </c>
      <c r="R881" s="4127"/>
      <c r="S881" s="4127"/>
      <c r="T881" s="4127"/>
      <c r="U881" s="4127"/>
      <c r="V881" s="4127"/>
      <c r="W881" s="4127"/>
      <c r="X881" s="4127"/>
      <c r="Y881" s="4127"/>
      <c r="Z881" s="4127"/>
      <c r="AA881" s="4127"/>
      <c r="AB881" s="4127"/>
      <c r="AC881" s="4128"/>
      <c r="AE881" s="1606" t="s">
        <v>1254</v>
      </c>
    </row>
    <row r="882" spans="1:31" ht="15.75">
      <c r="A882" s="4397"/>
      <c r="B882" s="77"/>
      <c r="C882" s="77"/>
      <c r="D882" s="1880">
        <v>10</v>
      </c>
      <c r="E882" s="1611"/>
      <c r="F882" s="1884">
        <v>2.5</v>
      </c>
      <c r="G882" s="1612"/>
      <c r="H882" s="1883">
        <v>0.25</v>
      </c>
      <c r="I882" s="1613"/>
      <c r="J882" s="1613"/>
      <c r="K882" s="1613"/>
      <c r="L882" s="1613"/>
      <c r="M882" s="1613"/>
      <c r="N882" s="1614"/>
      <c r="P882" s="4397"/>
      <c r="Q882" s="77"/>
      <c r="R882" s="77"/>
      <c r="S882" s="1601">
        <v>10</v>
      </c>
      <c r="T882" s="1611"/>
      <c r="U882" s="1607">
        <v>2.5</v>
      </c>
      <c r="V882" s="1612"/>
      <c r="W882" s="1615">
        <v>0.25</v>
      </c>
      <c r="X882" s="1613"/>
      <c r="Y882" s="1613"/>
      <c r="Z882" s="1613"/>
      <c r="AA882" s="1613"/>
      <c r="AB882" s="1613"/>
      <c r="AC882" s="1614"/>
      <c r="AE882" s="1606" t="s">
        <v>1254</v>
      </c>
    </row>
    <row r="883" spans="1:31" ht="15.75">
      <c r="A883" s="4397"/>
      <c r="B883" s="77"/>
      <c r="C883" s="77"/>
      <c r="D883" s="1595">
        <v>150</v>
      </c>
      <c r="E883" s="1613"/>
      <c r="F883" s="1616">
        <v>2.5</v>
      </c>
      <c r="G883" s="1613"/>
      <c r="H883" s="1617">
        <v>0.25</v>
      </c>
      <c r="I883" s="1613"/>
      <c r="J883" s="1613"/>
      <c r="K883" s="1613"/>
      <c r="L883" s="1613"/>
      <c r="M883" s="1613"/>
      <c r="N883" s="1614"/>
      <c r="P883" s="4397"/>
      <c r="Q883" s="77"/>
      <c r="R883" s="77"/>
      <c r="S883" s="1595">
        <v>150</v>
      </c>
      <c r="T883" s="1613"/>
      <c r="U883" s="1616">
        <v>2.5</v>
      </c>
      <c r="V883" s="1613"/>
      <c r="W883" s="1617">
        <v>0.25</v>
      </c>
      <c r="X883" s="1613"/>
      <c r="Y883" s="1613"/>
      <c r="Z883" s="1613"/>
      <c r="AA883" s="1613"/>
      <c r="AB883" s="1613"/>
      <c r="AC883" s="1614"/>
      <c r="AE883" s="1606" t="s">
        <v>1254</v>
      </c>
    </row>
    <row r="884" spans="1:31" ht="15" customHeight="1">
      <c r="A884" s="4397"/>
      <c r="B884" s="4405" t="s">
        <v>27</v>
      </c>
      <c r="C884" s="4406" t="s">
        <v>242</v>
      </c>
      <c r="D884" s="4406"/>
      <c r="E884" s="4406"/>
      <c r="F884" s="4406"/>
      <c r="G884" s="4406"/>
      <c r="H884" s="4406"/>
      <c r="I884" s="4407" t="s">
        <v>12</v>
      </c>
      <c r="J884" s="4406" t="s">
        <v>14</v>
      </c>
      <c r="K884" s="4406"/>
      <c r="L884" s="4406"/>
      <c r="M884" s="4406"/>
      <c r="N884" s="4406"/>
      <c r="P884" s="4397"/>
      <c r="Q884" s="4121" t="s">
        <v>27</v>
      </c>
      <c r="R884" s="4116" t="s">
        <v>242</v>
      </c>
      <c r="S884" s="4116"/>
      <c r="T884" s="4116"/>
      <c r="U884" s="4116"/>
      <c r="V884" s="4116"/>
      <c r="W884" s="4116"/>
      <c r="X884" s="4115" t="s">
        <v>12</v>
      </c>
      <c r="Y884" s="4116" t="s">
        <v>14</v>
      </c>
      <c r="Z884" s="4116"/>
      <c r="AA884" s="4116"/>
      <c r="AB884" s="4116"/>
      <c r="AC884" s="4117"/>
      <c r="AE884" s="1606" t="s">
        <v>1254</v>
      </c>
    </row>
    <row r="885" spans="1:31" ht="15" customHeight="1">
      <c r="A885" s="4397"/>
      <c r="B885" s="4405"/>
      <c r="C885" s="4406"/>
      <c r="D885" s="4406"/>
      <c r="E885" s="4406"/>
      <c r="F885" s="4406"/>
      <c r="G885" s="4406"/>
      <c r="H885" s="4406"/>
      <c r="I885" s="4407"/>
      <c r="J885" s="4406"/>
      <c r="K885" s="4406"/>
      <c r="L885" s="4406"/>
      <c r="M885" s="4406"/>
      <c r="N885" s="4406"/>
      <c r="P885" s="4397"/>
      <c r="Q885" s="4121"/>
      <c r="R885" s="4116"/>
      <c r="S885" s="4116"/>
      <c r="T885" s="4116"/>
      <c r="U885" s="4116"/>
      <c r="V885" s="4116"/>
      <c r="W885" s="4116"/>
      <c r="X885" s="4115"/>
      <c r="Y885" s="4116"/>
      <c r="Z885" s="4116"/>
      <c r="AA885" s="4116"/>
      <c r="AB885" s="4116"/>
      <c r="AC885" s="4117"/>
      <c r="AE885" s="1606" t="s">
        <v>1254</v>
      </c>
    </row>
    <row r="886" spans="1:31" ht="15" customHeight="1">
      <c r="A886" s="4397"/>
      <c r="B886" s="4405" t="s">
        <v>30</v>
      </c>
      <c r="C886" s="4406" t="s">
        <v>724</v>
      </c>
      <c r="D886" s="4406"/>
      <c r="E886" s="4406"/>
      <c r="F886" s="4406"/>
      <c r="G886" s="4406"/>
      <c r="H886" s="4406"/>
      <c r="I886" s="4407" t="s">
        <v>13</v>
      </c>
      <c r="J886" s="4406" t="s">
        <v>421</v>
      </c>
      <c r="K886" s="4406"/>
      <c r="L886" s="4406"/>
      <c r="M886" s="4406"/>
      <c r="N886" s="4406"/>
      <c r="P886" s="4397"/>
      <c r="Q886" s="4121" t="s">
        <v>30</v>
      </c>
      <c r="R886" s="4116" t="s">
        <v>724</v>
      </c>
      <c r="S886" s="4116"/>
      <c r="T886" s="4116"/>
      <c r="U886" s="4116"/>
      <c r="V886" s="4116"/>
      <c r="W886" s="4116"/>
      <c r="X886" s="4115" t="s">
        <v>13</v>
      </c>
      <c r="Y886" s="4116" t="s">
        <v>421</v>
      </c>
      <c r="Z886" s="4116"/>
      <c r="AA886" s="4116"/>
      <c r="AB886" s="4116"/>
      <c r="AC886" s="4117"/>
      <c r="AE886" s="1606" t="s">
        <v>1254</v>
      </c>
    </row>
    <row r="887" spans="1:31" ht="15" customHeight="1">
      <c r="A887" s="4397"/>
      <c r="B887" s="4405"/>
      <c r="C887" s="4406"/>
      <c r="D887" s="4406"/>
      <c r="E887" s="4406"/>
      <c r="F887" s="4406"/>
      <c r="G887" s="4406"/>
      <c r="H887" s="4406"/>
      <c r="I887" s="4407"/>
      <c r="J887" s="4406"/>
      <c r="K887" s="4406"/>
      <c r="L887" s="4406"/>
      <c r="M887" s="4406"/>
      <c r="N887" s="4406"/>
      <c r="P887" s="4397"/>
      <c r="Q887" s="4121"/>
      <c r="R887" s="4116"/>
      <c r="S887" s="4116"/>
      <c r="T887" s="4116"/>
      <c r="U887" s="4116"/>
      <c r="V887" s="4116"/>
      <c r="W887" s="4116"/>
      <c r="X887" s="4115"/>
      <c r="Y887" s="4116"/>
      <c r="Z887" s="4116"/>
      <c r="AA887" s="4116"/>
      <c r="AB887" s="4116"/>
      <c r="AC887" s="4117"/>
      <c r="AE887" s="1606" t="s">
        <v>1254</v>
      </c>
    </row>
    <row r="888" spans="1:31" ht="15" customHeight="1">
      <c r="A888" s="4397"/>
      <c r="B888" s="4405" t="s">
        <v>248</v>
      </c>
      <c r="C888" s="4406" t="s">
        <v>249</v>
      </c>
      <c r="D888" s="4406"/>
      <c r="E888" s="4406"/>
      <c r="F888" s="4406"/>
      <c r="G888" s="4406"/>
      <c r="H888" s="4406"/>
      <c r="I888" s="4407" t="s">
        <v>15</v>
      </c>
      <c r="J888" s="4406" t="s">
        <v>250</v>
      </c>
      <c r="K888" s="4406"/>
      <c r="L888" s="4406"/>
      <c r="M888" s="4406"/>
      <c r="N888" s="4406"/>
      <c r="P888" s="4397"/>
      <c r="Q888" s="4121" t="s">
        <v>248</v>
      </c>
      <c r="R888" s="4116" t="s">
        <v>249</v>
      </c>
      <c r="S888" s="4116"/>
      <c r="T888" s="4116"/>
      <c r="U888" s="4116"/>
      <c r="V888" s="4116"/>
      <c r="W888" s="4116"/>
      <c r="X888" s="4115" t="s">
        <v>15</v>
      </c>
      <c r="Y888" s="4116" t="s">
        <v>250</v>
      </c>
      <c r="Z888" s="4116"/>
      <c r="AA888" s="4116"/>
      <c r="AB888" s="4116"/>
      <c r="AC888" s="4117"/>
      <c r="AE888" s="1606" t="s">
        <v>1254</v>
      </c>
    </row>
    <row r="889" spans="1:31" ht="15" customHeight="1">
      <c r="A889" s="4397"/>
      <c r="B889" s="4405"/>
      <c r="C889" s="4406"/>
      <c r="D889" s="4406"/>
      <c r="E889" s="4406"/>
      <c r="F889" s="4406"/>
      <c r="G889" s="4406"/>
      <c r="H889" s="4406"/>
      <c r="I889" s="4407"/>
      <c r="J889" s="4406"/>
      <c r="K889" s="4406"/>
      <c r="L889" s="4406"/>
      <c r="M889" s="4406"/>
      <c r="N889" s="4406"/>
      <c r="P889" s="4397"/>
      <c r="Q889" s="4121"/>
      <c r="R889" s="4116"/>
      <c r="S889" s="4116"/>
      <c r="T889" s="4116"/>
      <c r="U889" s="4116"/>
      <c r="V889" s="4116"/>
      <c r="W889" s="4116"/>
      <c r="X889" s="4115"/>
      <c r="Y889" s="4116"/>
      <c r="Z889" s="4116"/>
      <c r="AA889" s="4116"/>
      <c r="AB889" s="4116"/>
      <c r="AC889" s="4117"/>
      <c r="AE889" s="1606" t="s">
        <v>1254</v>
      </c>
    </row>
    <row r="890" spans="1:31" ht="15.75">
      <c r="A890" s="4397"/>
      <c r="B890" s="1618" t="s">
        <v>253</v>
      </c>
      <c r="C890" s="1619" t="str">
        <f ca="1">CELL("nomfichier")</f>
        <v>E:\0-UPRT\1-UPRT.FR-SITE-WEB\ff-fiches-fabrications\ff-fiches-fabrication-maj-08-2020\[ff-14.B-restauration-10.postits-portions.xlsx]Nota</v>
      </c>
      <c r="D890" s="1619"/>
      <c r="E890" s="1619"/>
      <c r="F890" s="1619"/>
      <c r="G890" s="1619"/>
      <c r="H890" s="1619"/>
      <c r="I890" s="1619"/>
      <c r="J890" s="1619"/>
      <c r="K890" s="1619"/>
      <c r="L890" s="1619"/>
      <c r="M890" s="1619"/>
      <c r="N890" s="1620"/>
      <c r="P890" s="4397"/>
      <c r="Q890" s="1618" t="s">
        <v>253</v>
      </c>
      <c r="R890" s="1619" t="str">
        <f ca="1">CELL("nomfichier")</f>
        <v>E:\0-UPRT\1-UPRT.FR-SITE-WEB\ff-fiches-fabrications\ff-fiches-fabrication-maj-08-2020\[ff-14.B-restauration-10.postits-portions.xlsx]Nota</v>
      </c>
      <c r="S890" s="1619"/>
      <c r="T890" s="1619"/>
      <c r="U890" s="1619"/>
      <c r="V890" s="1619"/>
      <c r="W890" s="1619"/>
      <c r="X890" s="1619"/>
      <c r="Y890" s="1619"/>
      <c r="Z890" s="1619"/>
      <c r="AA890" s="1619"/>
      <c r="AB890" s="1619"/>
      <c r="AC890" s="1620"/>
      <c r="AE890" s="1606" t="s">
        <v>1254</v>
      </c>
    </row>
    <row r="891" spans="1:31" ht="15.75">
      <c r="A891" s="4397"/>
      <c r="B891" s="1621" t="s">
        <v>255</v>
      </c>
      <c r="C891" s="1619" t="s">
        <v>726</v>
      </c>
      <c r="D891" s="1619"/>
      <c r="E891" s="1619"/>
      <c r="F891" s="1619"/>
      <c r="G891" s="1619"/>
      <c r="H891" s="1619"/>
      <c r="I891" s="1619"/>
      <c r="J891" s="1619"/>
      <c r="K891" s="1619"/>
      <c r="L891" s="1619"/>
      <c r="M891" s="1619"/>
      <c r="N891" s="1620"/>
      <c r="P891" s="4397"/>
      <c r="Q891" s="1621" t="s">
        <v>255</v>
      </c>
      <c r="R891" s="1619" t="s">
        <v>726</v>
      </c>
      <c r="S891" s="1619"/>
      <c r="T891" s="1619"/>
      <c r="U891" s="1619"/>
      <c r="V891" s="1619"/>
      <c r="W891" s="1619"/>
      <c r="X891" s="1619"/>
      <c r="Y891" s="1619"/>
      <c r="Z891" s="1619"/>
      <c r="AA891" s="1619"/>
      <c r="AB891" s="1619"/>
      <c r="AC891" s="1620"/>
      <c r="AE891" s="1606" t="s">
        <v>1254</v>
      </c>
    </row>
    <row r="892" spans="1:31" ht="16.5" thickBot="1">
      <c r="A892" s="4397"/>
      <c r="B892" s="4135" t="s">
        <v>258</v>
      </c>
      <c r="C892" s="4135"/>
      <c r="D892" s="4135"/>
      <c r="E892" s="4135"/>
      <c r="F892" s="4135"/>
      <c r="G892" s="4135"/>
      <c r="H892" s="4135"/>
      <c r="I892" s="4135"/>
      <c r="J892" s="4135"/>
      <c r="K892" s="4135"/>
      <c r="L892" s="4135"/>
      <c r="M892" s="4135"/>
      <c r="N892" s="4136"/>
      <c r="P892" s="4397"/>
      <c r="Q892" s="4135" t="s">
        <v>258</v>
      </c>
      <c r="R892" s="4135"/>
      <c r="S892" s="4135"/>
      <c r="T892" s="4135"/>
      <c r="U892" s="4135"/>
      <c r="V892" s="4135"/>
      <c r="W892" s="4135"/>
      <c r="X892" s="4135"/>
      <c r="Y892" s="4135"/>
      <c r="Z892" s="4135"/>
      <c r="AA892" s="4135"/>
      <c r="AB892" s="4135"/>
      <c r="AC892" s="4136"/>
      <c r="AE892" s="1606" t="s">
        <v>1254</v>
      </c>
    </row>
  </sheetData>
  <mergeCells count="1219">
    <mergeCell ref="B3:N6"/>
    <mergeCell ref="AE828:AE830"/>
    <mergeCell ref="AF828:AI830"/>
    <mergeCell ref="AE847:AE859"/>
    <mergeCell ref="AF847:AI859"/>
    <mergeCell ref="AE877:AE879"/>
    <mergeCell ref="AF877:AI879"/>
    <mergeCell ref="AE749:AE761"/>
    <mergeCell ref="AF749:AI761"/>
    <mergeCell ref="AE779:AE781"/>
    <mergeCell ref="AF779:AI781"/>
    <mergeCell ref="AE798:AE810"/>
    <mergeCell ref="AF798:AI810"/>
    <mergeCell ref="AE681:AE683"/>
    <mergeCell ref="AF681:AI683"/>
    <mergeCell ref="AE700:AE712"/>
    <mergeCell ref="AF700:AI712"/>
    <mergeCell ref="AE730:AE732"/>
    <mergeCell ref="AF730:AI732"/>
    <mergeCell ref="AE602:AE614"/>
    <mergeCell ref="AF602:AI614"/>
    <mergeCell ref="AE632:AE634"/>
    <mergeCell ref="AF632:AI634"/>
    <mergeCell ref="AE651:AE663"/>
    <mergeCell ref="AF651:AI663"/>
    <mergeCell ref="AE534:AE536"/>
    <mergeCell ref="AF534:AI536"/>
    <mergeCell ref="AE553:AE565"/>
    <mergeCell ref="AF553:AI565"/>
    <mergeCell ref="AE583:AE585"/>
    <mergeCell ref="AF583:AI585"/>
    <mergeCell ref="AE455:AE467"/>
    <mergeCell ref="AF455:AI467"/>
    <mergeCell ref="AE485:AE487"/>
    <mergeCell ref="AF485:AI487"/>
    <mergeCell ref="AE504:AE516"/>
    <mergeCell ref="AF504:AI516"/>
    <mergeCell ref="AE387:AE389"/>
    <mergeCell ref="AF387:AI389"/>
    <mergeCell ref="AE406:AE418"/>
    <mergeCell ref="AF406:AI418"/>
    <mergeCell ref="AE436:AE438"/>
    <mergeCell ref="AF436:AI438"/>
    <mergeCell ref="AE308:AE320"/>
    <mergeCell ref="AF308:AI320"/>
    <mergeCell ref="AE338:AE340"/>
    <mergeCell ref="AF338:AI340"/>
    <mergeCell ref="AE357:AE369"/>
    <mergeCell ref="AF357:AI369"/>
    <mergeCell ref="AE240:AE242"/>
    <mergeCell ref="AF240:AI242"/>
    <mergeCell ref="AE259:AE271"/>
    <mergeCell ref="AF259:AI271"/>
    <mergeCell ref="AE289:AE291"/>
    <mergeCell ref="AF289:AI291"/>
    <mergeCell ref="AE161:AE173"/>
    <mergeCell ref="AF161:AI173"/>
    <mergeCell ref="AE191:AE193"/>
    <mergeCell ref="AF191:AI193"/>
    <mergeCell ref="AE210:AE222"/>
    <mergeCell ref="AF210:AI222"/>
    <mergeCell ref="AE79:AG79"/>
    <mergeCell ref="AI79:AJ79"/>
    <mergeCell ref="AE112:AE124"/>
    <mergeCell ref="AF112:AI124"/>
    <mergeCell ref="AE142:AE144"/>
    <mergeCell ref="AF142:AI144"/>
    <mergeCell ref="AE76:AG76"/>
    <mergeCell ref="AI76:AJ76"/>
    <mergeCell ref="AE77:AG77"/>
    <mergeCell ref="AI77:AJ77"/>
    <mergeCell ref="AE78:AG78"/>
    <mergeCell ref="AI78:AJ78"/>
    <mergeCell ref="AE73:AG73"/>
    <mergeCell ref="AI73:AJ73"/>
    <mergeCell ref="AE74:AG74"/>
    <mergeCell ref="AI74:AJ74"/>
    <mergeCell ref="AE75:AG75"/>
    <mergeCell ref="AI75:AJ75"/>
    <mergeCell ref="AE70:AG70"/>
    <mergeCell ref="AI70:AJ70"/>
    <mergeCell ref="AE71:AG71"/>
    <mergeCell ref="AI71:AJ71"/>
    <mergeCell ref="AE72:AG72"/>
    <mergeCell ref="AI72:AJ72"/>
    <mergeCell ref="AE67:AG67"/>
    <mergeCell ref="AI67:AJ67"/>
    <mergeCell ref="AE68:AG68"/>
    <mergeCell ref="AI68:AJ68"/>
    <mergeCell ref="AE69:AG69"/>
    <mergeCell ref="AI69:AJ69"/>
    <mergeCell ref="AE64:AG64"/>
    <mergeCell ref="AI64:AJ64"/>
    <mergeCell ref="AE65:AG65"/>
    <mergeCell ref="AI65:AJ65"/>
    <mergeCell ref="AE66:AG66"/>
    <mergeCell ref="AI66:AJ66"/>
    <mergeCell ref="X888:X889"/>
    <mergeCell ref="Y888:AC889"/>
    <mergeCell ref="B892:N892"/>
    <mergeCell ref="Q892:AC892"/>
    <mergeCell ref="AE14:AE26"/>
    <mergeCell ref="AF14:AI26"/>
    <mergeCell ref="AE44:AE46"/>
    <mergeCell ref="AF44:AI46"/>
    <mergeCell ref="AE63:AG63"/>
    <mergeCell ref="AI63:AJ63"/>
    <mergeCell ref="B888:B889"/>
    <mergeCell ref="C888:H889"/>
    <mergeCell ref="I888:I889"/>
    <mergeCell ref="J888:N889"/>
    <mergeCell ref="Q888:Q889"/>
    <mergeCell ref="R888:W889"/>
    <mergeCell ref="X884:X885"/>
    <mergeCell ref="Y884:AC885"/>
    <mergeCell ref="B886:B887"/>
    <mergeCell ref="C886:H887"/>
    <mergeCell ref="I886:I887"/>
    <mergeCell ref="J886:N887"/>
    <mergeCell ref="Q886:Q887"/>
    <mergeCell ref="R886:W887"/>
    <mergeCell ref="X886:X887"/>
    <mergeCell ref="Y886:AC887"/>
    <mergeCell ref="Q884:Q885"/>
    <mergeCell ref="R884:W885"/>
    <mergeCell ref="D878:N878"/>
    <mergeCell ref="S878:AC878"/>
    <mergeCell ref="B879:N880"/>
    <mergeCell ref="Q879:AC880"/>
    <mergeCell ref="B881:N881"/>
    <mergeCell ref="Q881:AC881"/>
    <mergeCell ref="S853:S854"/>
    <mergeCell ref="V853:W854"/>
    <mergeCell ref="G855:H855"/>
    <mergeCell ref="V855:W855"/>
    <mergeCell ref="B877:N877"/>
    <mergeCell ref="Q877:AC877"/>
    <mergeCell ref="B853:B854"/>
    <mergeCell ref="C853:C854"/>
    <mergeCell ref="D853:D854"/>
    <mergeCell ref="G853:H854"/>
    <mergeCell ref="Q853:Q854"/>
    <mergeCell ref="R853:R854"/>
    <mergeCell ref="A848:A892"/>
    <mergeCell ref="P848:P892"/>
    <mergeCell ref="B849:G850"/>
    <mergeCell ref="Q849:W850"/>
    <mergeCell ref="G851:H851"/>
    <mergeCell ref="V851:W851"/>
    <mergeCell ref="B852:C852"/>
    <mergeCell ref="G852:H852"/>
    <mergeCell ref="Q852:R852"/>
    <mergeCell ref="V852:W852"/>
    <mergeCell ref="B847:G848"/>
    <mergeCell ref="H847:H848"/>
    <mergeCell ref="I847:N848"/>
    <mergeCell ref="Q847:V848"/>
    <mergeCell ref="W847:W848"/>
    <mergeCell ref="X847:AC848"/>
    <mergeCell ref="X839:X840"/>
    <mergeCell ref="Y839:AC840"/>
    <mergeCell ref="B843:N843"/>
    <mergeCell ref="Q843:AC843"/>
    <mergeCell ref="B845:D845"/>
    <mergeCell ref="Q845:S845"/>
    <mergeCell ref="B839:B840"/>
    <mergeCell ref="C839:H840"/>
    <mergeCell ref="I839:I840"/>
    <mergeCell ref="J839:N840"/>
    <mergeCell ref="Q839:Q840"/>
    <mergeCell ref="R839:W840"/>
    <mergeCell ref="B884:B885"/>
    <mergeCell ref="C884:H885"/>
    <mergeCell ref="I884:I885"/>
    <mergeCell ref="J884:N885"/>
    <mergeCell ref="I837:I838"/>
    <mergeCell ref="J837:N838"/>
    <mergeCell ref="Q837:Q838"/>
    <mergeCell ref="R837:W838"/>
    <mergeCell ref="X837:X838"/>
    <mergeCell ref="Y837:AC838"/>
    <mergeCell ref="B835:B836"/>
    <mergeCell ref="C835:H836"/>
    <mergeCell ref="I835:I836"/>
    <mergeCell ref="J835:N836"/>
    <mergeCell ref="Q835:Q836"/>
    <mergeCell ref="R835:W836"/>
    <mergeCell ref="D829:N829"/>
    <mergeCell ref="S829:AC829"/>
    <mergeCell ref="B830:N831"/>
    <mergeCell ref="Q830:AC831"/>
    <mergeCell ref="B832:N832"/>
    <mergeCell ref="Q832:AC832"/>
    <mergeCell ref="S804:S805"/>
    <mergeCell ref="V804:W805"/>
    <mergeCell ref="G806:H806"/>
    <mergeCell ref="V806:W806"/>
    <mergeCell ref="B828:N828"/>
    <mergeCell ref="Q828:AC828"/>
    <mergeCell ref="B804:B805"/>
    <mergeCell ref="C804:C805"/>
    <mergeCell ref="D804:D805"/>
    <mergeCell ref="G804:H805"/>
    <mergeCell ref="Q804:Q805"/>
    <mergeCell ref="R804:R805"/>
    <mergeCell ref="A799:A843"/>
    <mergeCell ref="P799:P843"/>
    <mergeCell ref="B800:G801"/>
    <mergeCell ref="Q800:W801"/>
    <mergeCell ref="G802:H802"/>
    <mergeCell ref="V802:W802"/>
    <mergeCell ref="B803:C803"/>
    <mergeCell ref="G803:H803"/>
    <mergeCell ref="Q803:R803"/>
    <mergeCell ref="V803:W803"/>
    <mergeCell ref="B798:G799"/>
    <mergeCell ref="H798:H799"/>
    <mergeCell ref="I798:N799"/>
    <mergeCell ref="Q798:V799"/>
    <mergeCell ref="W798:W799"/>
    <mergeCell ref="X798:AC799"/>
    <mergeCell ref="X835:X836"/>
    <mergeCell ref="Y835:AC836"/>
    <mergeCell ref="B837:B838"/>
    <mergeCell ref="C837:H838"/>
    <mergeCell ref="B796:D796"/>
    <mergeCell ref="Q796:S796"/>
    <mergeCell ref="B790:B791"/>
    <mergeCell ref="C790:H791"/>
    <mergeCell ref="I790:I791"/>
    <mergeCell ref="J790:N791"/>
    <mergeCell ref="Q790:Q791"/>
    <mergeCell ref="R790:W791"/>
    <mergeCell ref="X786:X787"/>
    <mergeCell ref="Y786:AC787"/>
    <mergeCell ref="B788:B789"/>
    <mergeCell ref="C788:H789"/>
    <mergeCell ref="I788:I789"/>
    <mergeCell ref="J788:N789"/>
    <mergeCell ref="Q788:Q789"/>
    <mergeCell ref="R788:W789"/>
    <mergeCell ref="X788:X789"/>
    <mergeCell ref="Y788:AC789"/>
    <mergeCell ref="B786:B787"/>
    <mergeCell ref="C786:H787"/>
    <mergeCell ref="I786:I787"/>
    <mergeCell ref="J786:N787"/>
    <mergeCell ref="Q786:Q787"/>
    <mergeCell ref="R786:W787"/>
    <mergeCell ref="B783:N783"/>
    <mergeCell ref="Q783:AC783"/>
    <mergeCell ref="S755:S756"/>
    <mergeCell ref="V755:W756"/>
    <mergeCell ref="G757:H757"/>
    <mergeCell ref="V757:W757"/>
    <mergeCell ref="B779:N779"/>
    <mergeCell ref="Q779:AC779"/>
    <mergeCell ref="B755:B756"/>
    <mergeCell ref="C755:C756"/>
    <mergeCell ref="D755:D756"/>
    <mergeCell ref="G755:H756"/>
    <mergeCell ref="Q755:Q756"/>
    <mergeCell ref="R755:R756"/>
    <mergeCell ref="X790:X791"/>
    <mergeCell ref="Y790:AC791"/>
    <mergeCell ref="B794:N794"/>
    <mergeCell ref="Q794:AC794"/>
    <mergeCell ref="A750:A794"/>
    <mergeCell ref="P750:P794"/>
    <mergeCell ref="B751:G752"/>
    <mergeCell ref="Q751:W752"/>
    <mergeCell ref="G753:H753"/>
    <mergeCell ref="V753:W753"/>
    <mergeCell ref="B754:C754"/>
    <mergeCell ref="G754:H754"/>
    <mergeCell ref="Q754:R754"/>
    <mergeCell ref="V754:W754"/>
    <mergeCell ref="B749:G750"/>
    <mergeCell ref="H749:H750"/>
    <mergeCell ref="I749:N750"/>
    <mergeCell ref="Q749:V750"/>
    <mergeCell ref="W749:W750"/>
    <mergeCell ref="X749:AC750"/>
    <mergeCell ref="X741:X742"/>
    <mergeCell ref="Y741:AC742"/>
    <mergeCell ref="B745:N745"/>
    <mergeCell ref="Q745:AC745"/>
    <mergeCell ref="B747:D747"/>
    <mergeCell ref="Q747:S747"/>
    <mergeCell ref="B741:B742"/>
    <mergeCell ref="C741:H742"/>
    <mergeCell ref="I741:I742"/>
    <mergeCell ref="J741:N742"/>
    <mergeCell ref="Q741:Q742"/>
    <mergeCell ref="R741:W742"/>
    <mergeCell ref="D780:N780"/>
    <mergeCell ref="S780:AC780"/>
    <mergeCell ref="B781:N782"/>
    <mergeCell ref="Q781:AC782"/>
    <mergeCell ref="I739:I740"/>
    <mergeCell ref="J739:N740"/>
    <mergeCell ref="Q739:Q740"/>
    <mergeCell ref="R739:W740"/>
    <mergeCell ref="X739:X740"/>
    <mergeCell ref="Y739:AC740"/>
    <mergeCell ref="B737:B738"/>
    <mergeCell ref="C737:H738"/>
    <mergeCell ref="I737:I738"/>
    <mergeCell ref="J737:N738"/>
    <mergeCell ref="Q737:Q738"/>
    <mergeCell ref="R737:W738"/>
    <mergeCell ref="D731:N731"/>
    <mergeCell ref="S731:AC731"/>
    <mergeCell ref="B732:N733"/>
    <mergeCell ref="Q732:AC733"/>
    <mergeCell ref="B734:N734"/>
    <mergeCell ref="Q734:AC734"/>
    <mergeCell ref="S706:S707"/>
    <mergeCell ref="V706:W707"/>
    <mergeCell ref="G708:H708"/>
    <mergeCell ref="V708:W708"/>
    <mergeCell ref="B730:N730"/>
    <mergeCell ref="Q730:AC730"/>
    <mergeCell ref="B706:B707"/>
    <mergeCell ref="C706:C707"/>
    <mergeCell ref="D706:D707"/>
    <mergeCell ref="G706:H707"/>
    <mergeCell ref="Q706:Q707"/>
    <mergeCell ref="R706:R707"/>
    <mergeCell ref="A701:A745"/>
    <mergeCell ref="P701:P745"/>
    <mergeCell ref="B702:G703"/>
    <mergeCell ref="Q702:W703"/>
    <mergeCell ref="G704:H704"/>
    <mergeCell ref="V704:W704"/>
    <mergeCell ref="B705:C705"/>
    <mergeCell ref="G705:H705"/>
    <mergeCell ref="Q705:R705"/>
    <mergeCell ref="V705:W705"/>
    <mergeCell ref="B700:G701"/>
    <mergeCell ref="H700:H701"/>
    <mergeCell ref="I700:N701"/>
    <mergeCell ref="Q700:V701"/>
    <mergeCell ref="W700:W701"/>
    <mergeCell ref="X700:AC701"/>
    <mergeCell ref="X737:X738"/>
    <mergeCell ref="Y737:AC738"/>
    <mergeCell ref="B739:B740"/>
    <mergeCell ref="C739:H740"/>
    <mergeCell ref="B698:D698"/>
    <mergeCell ref="Q698:S698"/>
    <mergeCell ref="B692:B693"/>
    <mergeCell ref="C692:H693"/>
    <mergeCell ref="I692:I693"/>
    <mergeCell ref="J692:N693"/>
    <mergeCell ref="Q692:Q693"/>
    <mergeCell ref="R692:W693"/>
    <mergeCell ref="X688:X689"/>
    <mergeCell ref="Y688:AC689"/>
    <mergeCell ref="B690:B691"/>
    <mergeCell ref="C690:H691"/>
    <mergeCell ref="I690:I691"/>
    <mergeCell ref="J690:N691"/>
    <mergeCell ref="Q690:Q691"/>
    <mergeCell ref="R690:W691"/>
    <mergeCell ref="X690:X691"/>
    <mergeCell ref="Y690:AC691"/>
    <mergeCell ref="B688:B689"/>
    <mergeCell ref="C688:H689"/>
    <mergeCell ref="I688:I689"/>
    <mergeCell ref="J688:N689"/>
    <mergeCell ref="Q688:Q689"/>
    <mergeCell ref="R688:W689"/>
    <mergeCell ref="B685:N685"/>
    <mergeCell ref="Q685:AC685"/>
    <mergeCell ref="S657:S658"/>
    <mergeCell ref="V657:W658"/>
    <mergeCell ref="G659:H659"/>
    <mergeCell ref="V659:W659"/>
    <mergeCell ref="B681:N681"/>
    <mergeCell ref="Q681:AC681"/>
    <mergeCell ref="B657:B658"/>
    <mergeCell ref="C657:C658"/>
    <mergeCell ref="D657:D658"/>
    <mergeCell ref="G657:H658"/>
    <mergeCell ref="Q657:Q658"/>
    <mergeCell ref="R657:R658"/>
    <mergeCell ref="X692:X693"/>
    <mergeCell ref="Y692:AC693"/>
    <mergeCell ref="B696:N696"/>
    <mergeCell ref="Q696:AC696"/>
    <mergeCell ref="A652:A696"/>
    <mergeCell ref="P652:P696"/>
    <mergeCell ref="B653:G654"/>
    <mergeCell ref="Q653:W654"/>
    <mergeCell ref="G655:H655"/>
    <mergeCell ref="V655:W655"/>
    <mergeCell ref="B656:C656"/>
    <mergeCell ref="G656:H656"/>
    <mergeCell ref="Q656:R656"/>
    <mergeCell ref="V656:W656"/>
    <mergeCell ref="B651:G652"/>
    <mergeCell ref="H651:H652"/>
    <mergeCell ref="I651:N652"/>
    <mergeCell ref="Q651:V652"/>
    <mergeCell ref="W651:W652"/>
    <mergeCell ref="X651:AC652"/>
    <mergeCell ref="X643:X644"/>
    <mergeCell ref="Y643:AC644"/>
    <mergeCell ref="B647:N647"/>
    <mergeCell ref="Q647:AC647"/>
    <mergeCell ref="B649:D649"/>
    <mergeCell ref="Q649:S649"/>
    <mergeCell ref="B643:B644"/>
    <mergeCell ref="C643:H644"/>
    <mergeCell ref="I643:I644"/>
    <mergeCell ref="J643:N644"/>
    <mergeCell ref="Q643:Q644"/>
    <mergeCell ref="R643:W644"/>
    <mergeCell ref="D682:N682"/>
    <mergeCell ref="S682:AC682"/>
    <mergeCell ref="B683:N684"/>
    <mergeCell ref="Q683:AC684"/>
    <mergeCell ref="I641:I642"/>
    <mergeCell ref="J641:N642"/>
    <mergeCell ref="Q641:Q642"/>
    <mergeCell ref="R641:W642"/>
    <mergeCell ref="X641:X642"/>
    <mergeCell ref="Y641:AC642"/>
    <mergeCell ref="B639:B640"/>
    <mergeCell ref="C639:H640"/>
    <mergeCell ref="I639:I640"/>
    <mergeCell ref="J639:N640"/>
    <mergeCell ref="Q639:Q640"/>
    <mergeCell ref="R639:W640"/>
    <mergeCell ref="D633:N633"/>
    <mergeCell ref="S633:AC633"/>
    <mergeCell ref="B634:N635"/>
    <mergeCell ref="Q634:AC635"/>
    <mergeCell ref="B636:N636"/>
    <mergeCell ref="Q636:AC636"/>
    <mergeCell ref="S608:S609"/>
    <mergeCell ref="V608:W609"/>
    <mergeCell ref="G610:H610"/>
    <mergeCell ref="V610:W610"/>
    <mergeCell ref="B632:N632"/>
    <mergeCell ref="Q632:AC632"/>
    <mergeCell ref="B608:B609"/>
    <mergeCell ref="C608:C609"/>
    <mergeCell ref="D608:D609"/>
    <mergeCell ref="G608:H609"/>
    <mergeCell ref="Q608:Q609"/>
    <mergeCell ref="R608:R609"/>
    <mergeCell ref="A603:A647"/>
    <mergeCell ref="P603:P647"/>
    <mergeCell ref="B604:G605"/>
    <mergeCell ref="Q604:W605"/>
    <mergeCell ref="G606:H606"/>
    <mergeCell ref="V606:W606"/>
    <mergeCell ref="B607:C607"/>
    <mergeCell ref="G607:H607"/>
    <mergeCell ref="Q607:R607"/>
    <mergeCell ref="V607:W607"/>
    <mergeCell ref="B602:G603"/>
    <mergeCell ref="H602:H603"/>
    <mergeCell ref="I602:N603"/>
    <mergeCell ref="Q602:V603"/>
    <mergeCell ref="W602:W603"/>
    <mergeCell ref="X602:AC603"/>
    <mergeCell ref="X639:X640"/>
    <mergeCell ref="Y639:AC640"/>
    <mergeCell ref="B641:B642"/>
    <mergeCell ref="C641:H642"/>
    <mergeCell ref="B600:D600"/>
    <mergeCell ref="Q600:S600"/>
    <mergeCell ref="B594:B595"/>
    <mergeCell ref="C594:H595"/>
    <mergeCell ref="I594:I595"/>
    <mergeCell ref="J594:N595"/>
    <mergeCell ref="Q594:Q595"/>
    <mergeCell ref="R594:W595"/>
    <mergeCell ref="X590:X591"/>
    <mergeCell ref="Y590:AC591"/>
    <mergeCell ref="B592:B593"/>
    <mergeCell ref="C592:H593"/>
    <mergeCell ref="I592:I593"/>
    <mergeCell ref="J592:N593"/>
    <mergeCell ref="Q592:Q593"/>
    <mergeCell ref="R592:W593"/>
    <mergeCell ref="X592:X593"/>
    <mergeCell ref="Y592:AC593"/>
    <mergeCell ref="B590:B591"/>
    <mergeCell ref="C590:H591"/>
    <mergeCell ref="I590:I591"/>
    <mergeCell ref="J590:N591"/>
    <mergeCell ref="Q590:Q591"/>
    <mergeCell ref="R590:W591"/>
    <mergeCell ref="B587:N587"/>
    <mergeCell ref="Q587:AC587"/>
    <mergeCell ref="S559:S560"/>
    <mergeCell ref="V559:W560"/>
    <mergeCell ref="G561:H561"/>
    <mergeCell ref="V561:W561"/>
    <mergeCell ref="B583:N583"/>
    <mergeCell ref="Q583:AC583"/>
    <mergeCell ref="B559:B560"/>
    <mergeCell ref="C559:C560"/>
    <mergeCell ref="D559:D560"/>
    <mergeCell ref="G559:H560"/>
    <mergeCell ref="Q559:Q560"/>
    <mergeCell ref="R559:R560"/>
    <mergeCell ref="X594:X595"/>
    <mergeCell ref="Y594:AC595"/>
    <mergeCell ref="B598:N598"/>
    <mergeCell ref="Q598:AC598"/>
    <mergeCell ref="A554:A598"/>
    <mergeCell ref="P554:P598"/>
    <mergeCell ref="B555:G556"/>
    <mergeCell ref="Q555:W556"/>
    <mergeCell ref="G557:H557"/>
    <mergeCell ref="V557:W557"/>
    <mergeCell ref="B558:C558"/>
    <mergeCell ref="G558:H558"/>
    <mergeCell ref="Q558:R558"/>
    <mergeCell ref="V558:W558"/>
    <mergeCell ref="B553:G554"/>
    <mergeCell ref="H553:H554"/>
    <mergeCell ref="I553:N554"/>
    <mergeCell ref="Q553:V554"/>
    <mergeCell ref="W553:W554"/>
    <mergeCell ref="X553:AC554"/>
    <mergeCell ref="X545:X546"/>
    <mergeCell ref="Y545:AC546"/>
    <mergeCell ref="B549:N549"/>
    <mergeCell ref="Q549:AC549"/>
    <mergeCell ref="B551:D551"/>
    <mergeCell ref="Q551:S551"/>
    <mergeCell ref="B545:B546"/>
    <mergeCell ref="C545:H546"/>
    <mergeCell ref="I545:I546"/>
    <mergeCell ref="J545:N546"/>
    <mergeCell ref="Q545:Q546"/>
    <mergeCell ref="R545:W546"/>
    <mergeCell ref="D584:N584"/>
    <mergeCell ref="S584:AC584"/>
    <mergeCell ref="B585:N586"/>
    <mergeCell ref="Q585:AC586"/>
    <mergeCell ref="I543:I544"/>
    <mergeCell ref="J543:N544"/>
    <mergeCell ref="Q543:Q544"/>
    <mergeCell ref="R543:W544"/>
    <mergeCell ref="X543:X544"/>
    <mergeCell ref="Y543:AC544"/>
    <mergeCell ref="B541:B542"/>
    <mergeCell ref="C541:H542"/>
    <mergeCell ref="I541:I542"/>
    <mergeCell ref="J541:N542"/>
    <mergeCell ref="Q541:Q542"/>
    <mergeCell ref="R541:W542"/>
    <mergeCell ref="D535:N535"/>
    <mergeCell ref="S535:AC535"/>
    <mergeCell ref="B536:N537"/>
    <mergeCell ref="Q536:AC537"/>
    <mergeCell ref="B538:N538"/>
    <mergeCell ref="Q538:AC538"/>
    <mergeCell ref="S510:S511"/>
    <mergeCell ref="V510:W511"/>
    <mergeCell ref="G512:H512"/>
    <mergeCell ref="V512:W512"/>
    <mergeCell ref="B534:N534"/>
    <mergeCell ref="Q534:AC534"/>
    <mergeCell ref="B510:B511"/>
    <mergeCell ref="C510:C511"/>
    <mergeCell ref="D510:D511"/>
    <mergeCell ref="G510:H511"/>
    <mergeCell ref="Q510:Q511"/>
    <mergeCell ref="R510:R511"/>
    <mergeCell ref="A505:A549"/>
    <mergeCell ref="P505:P549"/>
    <mergeCell ref="B506:G507"/>
    <mergeCell ref="Q506:W507"/>
    <mergeCell ref="G508:H508"/>
    <mergeCell ref="V508:W508"/>
    <mergeCell ref="B509:C509"/>
    <mergeCell ref="G509:H509"/>
    <mergeCell ref="Q509:R509"/>
    <mergeCell ref="V509:W509"/>
    <mergeCell ref="B504:G505"/>
    <mergeCell ref="H504:H505"/>
    <mergeCell ref="I504:N505"/>
    <mergeCell ref="Q504:V505"/>
    <mergeCell ref="W504:W505"/>
    <mergeCell ref="X504:AC505"/>
    <mergeCell ref="X541:X542"/>
    <mergeCell ref="Y541:AC542"/>
    <mergeCell ref="B543:B544"/>
    <mergeCell ref="C543:H544"/>
    <mergeCell ref="B502:D502"/>
    <mergeCell ref="Q502:S502"/>
    <mergeCell ref="B496:B497"/>
    <mergeCell ref="C496:H497"/>
    <mergeCell ref="I496:I497"/>
    <mergeCell ref="J496:N497"/>
    <mergeCell ref="Q496:Q497"/>
    <mergeCell ref="R496:W497"/>
    <mergeCell ref="X492:X493"/>
    <mergeCell ref="Y492:AC493"/>
    <mergeCell ref="B494:B495"/>
    <mergeCell ref="C494:H495"/>
    <mergeCell ref="I494:I495"/>
    <mergeCell ref="J494:N495"/>
    <mergeCell ref="Q494:Q495"/>
    <mergeCell ref="R494:W495"/>
    <mergeCell ref="X494:X495"/>
    <mergeCell ref="Y494:AC495"/>
    <mergeCell ref="B492:B493"/>
    <mergeCell ref="C492:H493"/>
    <mergeCell ref="I492:I493"/>
    <mergeCell ref="J492:N493"/>
    <mergeCell ref="Q492:Q493"/>
    <mergeCell ref="R492:W493"/>
    <mergeCell ref="B489:N489"/>
    <mergeCell ref="Q489:AC489"/>
    <mergeCell ref="S461:S462"/>
    <mergeCell ref="V461:W462"/>
    <mergeCell ref="G463:H463"/>
    <mergeCell ref="V463:W463"/>
    <mergeCell ref="B485:N485"/>
    <mergeCell ref="Q485:AC485"/>
    <mergeCell ref="B461:B462"/>
    <mergeCell ref="C461:C462"/>
    <mergeCell ref="D461:D462"/>
    <mergeCell ref="G461:H462"/>
    <mergeCell ref="Q461:Q462"/>
    <mergeCell ref="R461:R462"/>
    <mergeCell ref="X496:X497"/>
    <mergeCell ref="Y496:AC497"/>
    <mergeCell ref="B500:N500"/>
    <mergeCell ref="Q500:AC500"/>
    <mergeCell ref="A456:A500"/>
    <mergeCell ref="P456:P500"/>
    <mergeCell ref="B457:G458"/>
    <mergeCell ref="Q457:W458"/>
    <mergeCell ref="G459:H459"/>
    <mergeCell ref="V459:W459"/>
    <mergeCell ref="B460:C460"/>
    <mergeCell ref="G460:H460"/>
    <mergeCell ref="Q460:R460"/>
    <mergeCell ref="V460:W460"/>
    <mergeCell ref="B455:G456"/>
    <mergeCell ref="H455:H456"/>
    <mergeCell ref="I455:N456"/>
    <mergeCell ref="Q455:V456"/>
    <mergeCell ref="W455:W456"/>
    <mergeCell ref="X455:AC456"/>
    <mergeCell ref="X447:X448"/>
    <mergeCell ref="Y447:AC448"/>
    <mergeCell ref="B451:N451"/>
    <mergeCell ref="Q451:AC451"/>
    <mergeCell ref="B453:D453"/>
    <mergeCell ref="Q453:S453"/>
    <mergeCell ref="B447:B448"/>
    <mergeCell ref="C447:H448"/>
    <mergeCell ref="I447:I448"/>
    <mergeCell ref="J447:N448"/>
    <mergeCell ref="Q447:Q448"/>
    <mergeCell ref="R447:W448"/>
    <mergeCell ref="D486:N486"/>
    <mergeCell ref="S486:AC486"/>
    <mergeCell ref="B487:N488"/>
    <mergeCell ref="Q487:AC488"/>
    <mergeCell ref="I445:I446"/>
    <mergeCell ref="J445:N446"/>
    <mergeCell ref="Q445:Q446"/>
    <mergeCell ref="R445:W446"/>
    <mergeCell ref="X445:X446"/>
    <mergeCell ref="Y445:AC446"/>
    <mergeCell ref="B443:B444"/>
    <mergeCell ref="C443:H444"/>
    <mergeCell ref="I443:I444"/>
    <mergeCell ref="J443:N444"/>
    <mergeCell ref="Q443:Q444"/>
    <mergeCell ref="R443:W444"/>
    <mergeCell ref="D437:N437"/>
    <mergeCell ref="S437:AC437"/>
    <mergeCell ref="B438:N439"/>
    <mergeCell ref="Q438:AC439"/>
    <mergeCell ref="B440:N440"/>
    <mergeCell ref="Q440:AC440"/>
    <mergeCell ref="S412:S413"/>
    <mergeCell ref="V412:W413"/>
    <mergeCell ref="G414:H414"/>
    <mergeCell ref="V414:W414"/>
    <mergeCell ref="B436:N436"/>
    <mergeCell ref="Q436:AC436"/>
    <mergeCell ref="B412:B413"/>
    <mergeCell ref="C412:C413"/>
    <mergeCell ref="D412:D413"/>
    <mergeCell ref="G412:H413"/>
    <mergeCell ref="Q412:Q413"/>
    <mergeCell ref="R412:R413"/>
    <mergeCell ref="A407:A451"/>
    <mergeCell ref="P407:P451"/>
    <mergeCell ref="B408:G409"/>
    <mergeCell ref="Q408:W409"/>
    <mergeCell ref="G410:H410"/>
    <mergeCell ref="V410:W410"/>
    <mergeCell ref="B411:C411"/>
    <mergeCell ref="G411:H411"/>
    <mergeCell ref="Q411:R411"/>
    <mergeCell ref="V411:W411"/>
    <mergeCell ref="B406:G407"/>
    <mergeCell ref="H406:H407"/>
    <mergeCell ref="I406:N407"/>
    <mergeCell ref="Q406:V407"/>
    <mergeCell ref="W406:W407"/>
    <mergeCell ref="X406:AC407"/>
    <mergeCell ref="X443:X444"/>
    <mergeCell ref="Y443:AC444"/>
    <mergeCell ref="B445:B446"/>
    <mergeCell ref="C445:H446"/>
    <mergeCell ref="B404:D404"/>
    <mergeCell ref="Q404:S404"/>
    <mergeCell ref="B398:B399"/>
    <mergeCell ref="C398:H399"/>
    <mergeCell ref="I398:I399"/>
    <mergeCell ref="J398:N399"/>
    <mergeCell ref="Q398:Q399"/>
    <mergeCell ref="R398:W399"/>
    <mergeCell ref="X394:X395"/>
    <mergeCell ref="Y394:AC395"/>
    <mergeCell ref="B396:B397"/>
    <mergeCell ref="C396:H397"/>
    <mergeCell ref="I396:I397"/>
    <mergeCell ref="J396:N397"/>
    <mergeCell ref="Q396:Q397"/>
    <mergeCell ref="R396:W397"/>
    <mergeCell ref="X396:X397"/>
    <mergeCell ref="Y396:AC397"/>
    <mergeCell ref="B394:B395"/>
    <mergeCell ref="C394:H395"/>
    <mergeCell ref="I394:I395"/>
    <mergeCell ref="J394:N395"/>
    <mergeCell ref="Q394:Q395"/>
    <mergeCell ref="R394:W395"/>
    <mergeCell ref="B391:N391"/>
    <mergeCell ref="Q391:AC391"/>
    <mergeCell ref="S363:S364"/>
    <mergeCell ref="V363:W364"/>
    <mergeCell ref="G365:H365"/>
    <mergeCell ref="V365:W365"/>
    <mergeCell ref="B387:N387"/>
    <mergeCell ref="Q387:AC387"/>
    <mergeCell ref="B363:B364"/>
    <mergeCell ref="C363:C364"/>
    <mergeCell ref="D363:D364"/>
    <mergeCell ref="G363:H364"/>
    <mergeCell ref="Q363:Q364"/>
    <mergeCell ref="R363:R364"/>
    <mergeCell ref="X398:X399"/>
    <mergeCell ref="Y398:AC399"/>
    <mergeCell ref="B402:N402"/>
    <mergeCell ref="Q402:AC402"/>
    <mergeCell ref="A358:A402"/>
    <mergeCell ref="P358:P402"/>
    <mergeCell ref="B359:G360"/>
    <mergeCell ref="Q359:W360"/>
    <mergeCell ref="G361:H361"/>
    <mergeCell ref="V361:W361"/>
    <mergeCell ref="B362:C362"/>
    <mergeCell ref="G362:H362"/>
    <mergeCell ref="Q362:R362"/>
    <mergeCell ref="V362:W362"/>
    <mergeCell ref="B357:G358"/>
    <mergeCell ref="H357:H358"/>
    <mergeCell ref="I357:N358"/>
    <mergeCell ref="Q357:V358"/>
    <mergeCell ref="W357:W358"/>
    <mergeCell ref="X357:AC358"/>
    <mergeCell ref="X349:X350"/>
    <mergeCell ref="Y349:AC350"/>
    <mergeCell ref="B353:N353"/>
    <mergeCell ref="Q353:AC353"/>
    <mergeCell ref="B355:D355"/>
    <mergeCell ref="Q355:S355"/>
    <mergeCell ref="B349:B350"/>
    <mergeCell ref="C349:H350"/>
    <mergeCell ref="I349:I350"/>
    <mergeCell ref="J349:N350"/>
    <mergeCell ref="Q349:Q350"/>
    <mergeCell ref="R349:W350"/>
    <mergeCell ref="D388:N388"/>
    <mergeCell ref="S388:AC388"/>
    <mergeCell ref="B389:N390"/>
    <mergeCell ref="Q389:AC390"/>
    <mergeCell ref="I347:I348"/>
    <mergeCell ref="J347:N348"/>
    <mergeCell ref="Q347:Q348"/>
    <mergeCell ref="R347:W348"/>
    <mergeCell ref="X347:X348"/>
    <mergeCell ref="Y347:AC348"/>
    <mergeCell ref="B345:B346"/>
    <mergeCell ref="C345:H346"/>
    <mergeCell ref="I345:I346"/>
    <mergeCell ref="J345:N346"/>
    <mergeCell ref="Q345:Q346"/>
    <mergeCell ref="R345:W346"/>
    <mergeCell ref="D339:N339"/>
    <mergeCell ref="S339:AC339"/>
    <mergeCell ref="B340:N341"/>
    <mergeCell ref="Q340:AC341"/>
    <mergeCell ref="B342:N342"/>
    <mergeCell ref="Q342:AC342"/>
    <mergeCell ref="S314:S315"/>
    <mergeCell ref="V314:W315"/>
    <mergeCell ref="G316:H316"/>
    <mergeCell ref="V316:W316"/>
    <mergeCell ref="B338:N338"/>
    <mergeCell ref="Q338:AC338"/>
    <mergeCell ref="B314:B315"/>
    <mergeCell ref="C314:C315"/>
    <mergeCell ref="D314:D315"/>
    <mergeCell ref="G314:H315"/>
    <mergeCell ref="Q314:Q315"/>
    <mergeCell ref="R314:R315"/>
    <mergeCell ref="A309:A353"/>
    <mergeCell ref="P309:P353"/>
    <mergeCell ref="B310:G311"/>
    <mergeCell ref="Q310:W311"/>
    <mergeCell ref="G312:H312"/>
    <mergeCell ref="V312:W312"/>
    <mergeCell ref="B313:C313"/>
    <mergeCell ref="G313:H313"/>
    <mergeCell ref="Q313:R313"/>
    <mergeCell ref="V313:W313"/>
    <mergeCell ref="B308:G309"/>
    <mergeCell ref="H308:H309"/>
    <mergeCell ref="I308:N309"/>
    <mergeCell ref="Q308:V309"/>
    <mergeCell ref="W308:W309"/>
    <mergeCell ref="X308:AC309"/>
    <mergeCell ref="X345:X346"/>
    <mergeCell ref="Y345:AC346"/>
    <mergeCell ref="B347:B348"/>
    <mergeCell ref="C347:H348"/>
    <mergeCell ref="B306:D306"/>
    <mergeCell ref="Q306:S306"/>
    <mergeCell ref="B300:B301"/>
    <mergeCell ref="C300:H301"/>
    <mergeCell ref="I300:I301"/>
    <mergeCell ref="J300:N301"/>
    <mergeCell ref="Q300:Q301"/>
    <mergeCell ref="R300:W301"/>
    <mergeCell ref="X296:X297"/>
    <mergeCell ref="Y296:AC297"/>
    <mergeCell ref="B298:B299"/>
    <mergeCell ref="C298:H299"/>
    <mergeCell ref="I298:I299"/>
    <mergeCell ref="J298:N299"/>
    <mergeCell ref="Q298:Q299"/>
    <mergeCell ref="R298:W299"/>
    <mergeCell ref="X298:X299"/>
    <mergeCell ref="Y298:AC299"/>
    <mergeCell ref="B296:B297"/>
    <mergeCell ref="C296:H297"/>
    <mergeCell ref="I296:I297"/>
    <mergeCell ref="J296:N297"/>
    <mergeCell ref="Q296:Q297"/>
    <mergeCell ref="R296:W297"/>
    <mergeCell ref="B293:N293"/>
    <mergeCell ref="Q293:AC293"/>
    <mergeCell ref="S265:S266"/>
    <mergeCell ref="V265:W266"/>
    <mergeCell ref="G267:H267"/>
    <mergeCell ref="V267:W267"/>
    <mergeCell ref="B289:N289"/>
    <mergeCell ref="Q289:AC289"/>
    <mergeCell ref="B265:B266"/>
    <mergeCell ref="C265:C266"/>
    <mergeCell ref="D265:D266"/>
    <mergeCell ref="G265:H266"/>
    <mergeCell ref="Q265:Q266"/>
    <mergeCell ref="R265:R266"/>
    <mergeCell ref="X300:X301"/>
    <mergeCell ref="Y300:AC301"/>
    <mergeCell ref="B304:N304"/>
    <mergeCell ref="Q304:AC304"/>
    <mergeCell ref="A260:A304"/>
    <mergeCell ref="P260:P304"/>
    <mergeCell ref="B261:G262"/>
    <mergeCell ref="Q261:W262"/>
    <mergeCell ref="G263:H263"/>
    <mergeCell ref="V263:W263"/>
    <mergeCell ref="B264:C264"/>
    <mergeCell ref="G264:H264"/>
    <mergeCell ref="Q264:R264"/>
    <mergeCell ref="V264:W264"/>
    <mergeCell ref="B259:G260"/>
    <mergeCell ref="H259:H260"/>
    <mergeCell ref="I259:N260"/>
    <mergeCell ref="Q259:V260"/>
    <mergeCell ref="W259:W260"/>
    <mergeCell ref="X259:AC260"/>
    <mergeCell ref="X251:X252"/>
    <mergeCell ref="Y251:AC252"/>
    <mergeCell ref="B255:N255"/>
    <mergeCell ref="Q255:AC255"/>
    <mergeCell ref="B257:D257"/>
    <mergeCell ref="Q257:S257"/>
    <mergeCell ref="B251:B252"/>
    <mergeCell ref="C251:H252"/>
    <mergeCell ref="I251:I252"/>
    <mergeCell ref="J251:N252"/>
    <mergeCell ref="Q251:Q252"/>
    <mergeCell ref="R251:W252"/>
    <mergeCell ref="D290:N290"/>
    <mergeCell ref="S290:AC290"/>
    <mergeCell ref="B291:N292"/>
    <mergeCell ref="Q291:AC292"/>
    <mergeCell ref="I249:I250"/>
    <mergeCell ref="J249:N250"/>
    <mergeCell ref="Q249:Q250"/>
    <mergeCell ref="R249:W250"/>
    <mergeCell ref="X249:X250"/>
    <mergeCell ref="Y249:AC250"/>
    <mergeCell ref="B247:B248"/>
    <mergeCell ref="C247:H248"/>
    <mergeCell ref="I247:I248"/>
    <mergeCell ref="J247:N248"/>
    <mergeCell ref="Q247:Q248"/>
    <mergeCell ref="R247:W248"/>
    <mergeCell ref="D241:N241"/>
    <mergeCell ref="S241:AC241"/>
    <mergeCell ref="B242:N243"/>
    <mergeCell ref="Q242:AC243"/>
    <mergeCell ref="B244:N244"/>
    <mergeCell ref="Q244:AC244"/>
    <mergeCell ref="S216:S217"/>
    <mergeCell ref="V216:W217"/>
    <mergeCell ref="G218:H218"/>
    <mergeCell ref="V218:W218"/>
    <mergeCell ref="B240:N240"/>
    <mergeCell ref="Q240:AC240"/>
    <mergeCell ref="B216:B217"/>
    <mergeCell ref="C216:C217"/>
    <mergeCell ref="D216:D217"/>
    <mergeCell ref="G216:H217"/>
    <mergeCell ref="Q216:Q217"/>
    <mergeCell ref="R216:R217"/>
    <mergeCell ref="A211:A255"/>
    <mergeCell ref="P211:P255"/>
    <mergeCell ref="B212:G213"/>
    <mergeCell ref="Q212:W213"/>
    <mergeCell ref="G214:H214"/>
    <mergeCell ref="V214:W214"/>
    <mergeCell ref="B215:C215"/>
    <mergeCell ref="G215:H215"/>
    <mergeCell ref="Q215:R215"/>
    <mergeCell ref="V215:W215"/>
    <mergeCell ref="B210:G211"/>
    <mergeCell ref="H210:H211"/>
    <mergeCell ref="I210:N211"/>
    <mergeCell ref="Q210:V211"/>
    <mergeCell ref="W210:W211"/>
    <mergeCell ref="X210:AC211"/>
    <mergeCell ref="X247:X248"/>
    <mergeCell ref="Y247:AC248"/>
    <mergeCell ref="B249:B250"/>
    <mergeCell ref="C249:H250"/>
    <mergeCell ref="B208:D208"/>
    <mergeCell ref="Q208:S208"/>
    <mergeCell ref="B202:B203"/>
    <mergeCell ref="C202:H203"/>
    <mergeCell ref="I202:I203"/>
    <mergeCell ref="J202:N203"/>
    <mergeCell ref="Q202:Q203"/>
    <mergeCell ref="R202:W203"/>
    <mergeCell ref="X198:X199"/>
    <mergeCell ref="Y198:AC199"/>
    <mergeCell ref="B200:B201"/>
    <mergeCell ref="C200:H201"/>
    <mergeCell ref="I200:I201"/>
    <mergeCell ref="J200:N201"/>
    <mergeCell ref="Q200:Q201"/>
    <mergeCell ref="R200:W201"/>
    <mergeCell ref="X200:X201"/>
    <mergeCell ref="Y200:AC201"/>
    <mergeCell ref="B198:B199"/>
    <mergeCell ref="C198:H199"/>
    <mergeCell ref="I198:I199"/>
    <mergeCell ref="J198:N199"/>
    <mergeCell ref="Q198:Q199"/>
    <mergeCell ref="R198:W199"/>
    <mergeCell ref="B195:N195"/>
    <mergeCell ref="Q195:AC195"/>
    <mergeCell ref="S167:S168"/>
    <mergeCell ref="V167:W168"/>
    <mergeCell ref="G169:H169"/>
    <mergeCell ref="V169:W169"/>
    <mergeCell ref="B191:N191"/>
    <mergeCell ref="Q191:AC191"/>
    <mergeCell ref="B167:B168"/>
    <mergeCell ref="C167:C168"/>
    <mergeCell ref="D167:D168"/>
    <mergeCell ref="G167:H168"/>
    <mergeCell ref="Q167:Q168"/>
    <mergeCell ref="R167:R168"/>
    <mergeCell ref="X202:X203"/>
    <mergeCell ref="Y202:AC203"/>
    <mergeCell ref="B206:N206"/>
    <mergeCell ref="Q206:AC206"/>
    <mergeCell ref="A162:A206"/>
    <mergeCell ref="P162:P206"/>
    <mergeCell ref="B163:G164"/>
    <mergeCell ref="Q163:W164"/>
    <mergeCell ref="G165:H165"/>
    <mergeCell ref="V165:W165"/>
    <mergeCell ref="B166:C166"/>
    <mergeCell ref="G166:H166"/>
    <mergeCell ref="Q166:R166"/>
    <mergeCell ref="V166:W166"/>
    <mergeCell ref="B161:G162"/>
    <mergeCell ref="H161:H162"/>
    <mergeCell ref="I161:N162"/>
    <mergeCell ref="Q161:V162"/>
    <mergeCell ref="W161:W162"/>
    <mergeCell ref="X161:AC162"/>
    <mergeCell ref="X153:X154"/>
    <mergeCell ref="Y153:AC154"/>
    <mergeCell ref="B157:N157"/>
    <mergeCell ref="Q157:AC157"/>
    <mergeCell ref="B159:D159"/>
    <mergeCell ref="Q159:S159"/>
    <mergeCell ref="B153:B154"/>
    <mergeCell ref="C153:H154"/>
    <mergeCell ref="I153:I154"/>
    <mergeCell ref="J153:N154"/>
    <mergeCell ref="Q153:Q154"/>
    <mergeCell ref="R153:W154"/>
    <mergeCell ref="D192:N192"/>
    <mergeCell ref="S192:AC192"/>
    <mergeCell ref="B193:N194"/>
    <mergeCell ref="Q193:AC194"/>
    <mergeCell ref="I151:I152"/>
    <mergeCell ref="J151:N152"/>
    <mergeCell ref="Q151:Q152"/>
    <mergeCell ref="R151:W152"/>
    <mergeCell ref="X151:X152"/>
    <mergeCell ref="Y151:AC152"/>
    <mergeCell ref="B149:B150"/>
    <mergeCell ref="C149:H150"/>
    <mergeCell ref="I149:I150"/>
    <mergeCell ref="J149:N150"/>
    <mergeCell ref="Q149:Q150"/>
    <mergeCell ref="R149:W150"/>
    <mergeCell ref="D143:N143"/>
    <mergeCell ref="S143:AC143"/>
    <mergeCell ref="B144:N145"/>
    <mergeCell ref="Q144:AC145"/>
    <mergeCell ref="B146:N146"/>
    <mergeCell ref="Q146:AC146"/>
    <mergeCell ref="S118:S119"/>
    <mergeCell ref="V118:W119"/>
    <mergeCell ref="G120:H120"/>
    <mergeCell ref="V120:W120"/>
    <mergeCell ref="B142:N142"/>
    <mergeCell ref="Q142:AC142"/>
    <mergeCell ref="B118:B119"/>
    <mergeCell ref="C118:C119"/>
    <mergeCell ref="D118:D119"/>
    <mergeCell ref="G118:H119"/>
    <mergeCell ref="Q118:Q119"/>
    <mergeCell ref="R118:R119"/>
    <mergeCell ref="A113:A157"/>
    <mergeCell ref="P113:P157"/>
    <mergeCell ref="B114:G115"/>
    <mergeCell ref="Q114:W115"/>
    <mergeCell ref="G116:H116"/>
    <mergeCell ref="V116:W116"/>
    <mergeCell ref="B117:C117"/>
    <mergeCell ref="G117:H117"/>
    <mergeCell ref="Q117:R117"/>
    <mergeCell ref="V117:W117"/>
    <mergeCell ref="B112:G113"/>
    <mergeCell ref="H112:H113"/>
    <mergeCell ref="I112:N113"/>
    <mergeCell ref="Q112:V113"/>
    <mergeCell ref="W112:W113"/>
    <mergeCell ref="X112:AC113"/>
    <mergeCell ref="X149:X150"/>
    <mergeCell ref="Y149:AC150"/>
    <mergeCell ref="B151:B152"/>
    <mergeCell ref="C151:H152"/>
    <mergeCell ref="X104:X105"/>
    <mergeCell ref="Y104:AC105"/>
    <mergeCell ref="B108:N108"/>
    <mergeCell ref="Q108:AC108"/>
    <mergeCell ref="B110:D110"/>
    <mergeCell ref="Q110:S110"/>
    <mergeCell ref="B104:B105"/>
    <mergeCell ref="C104:H105"/>
    <mergeCell ref="I104:I105"/>
    <mergeCell ref="J104:N105"/>
    <mergeCell ref="Q104:Q105"/>
    <mergeCell ref="R104:W105"/>
    <mergeCell ref="X100:X101"/>
    <mergeCell ref="Y100:AC101"/>
    <mergeCell ref="B102:B103"/>
    <mergeCell ref="C102:H103"/>
    <mergeCell ref="I102:I103"/>
    <mergeCell ref="J102:N103"/>
    <mergeCell ref="Q102:Q103"/>
    <mergeCell ref="R102:W103"/>
    <mergeCell ref="X102:X103"/>
    <mergeCell ref="Y102:AC103"/>
    <mergeCell ref="B100:B101"/>
    <mergeCell ref="C100:H101"/>
    <mergeCell ref="I100:I101"/>
    <mergeCell ref="J100:N101"/>
    <mergeCell ref="Q100:Q101"/>
    <mergeCell ref="R100:W101"/>
    <mergeCell ref="B93:N93"/>
    <mergeCell ref="Q93:AC93"/>
    <mergeCell ref="D94:N94"/>
    <mergeCell ref="S94:AC94"/>
    <mergeCell ref="G71:H71"/>
    <mergeCell ref="V71:W71"/>
    <mergeCell ref="Q69:Q70"/>
    <mergeCell ref="R69:R70"/>
    <mergeCell ref="S69:S70"/>
    <mergeCell ref="V69:W70"/>
    <mergeCell ref="B69:B70"/>
    <mergeCell ref="C69:C70"/>
    <mergeCell ref="D69:D70"/>
    <mergeCell ref="G69:H70"/>
    <mergeCell ref="B68:C68"/>
    <mergeCell ref="G68:H68"/>
    <mergeCell ref="Q68:R68"/>
    <mergeCell ref="V68:W68"/>
    <mergeCell ref="G67:H67"/>
    <mergeCell ref="V67:W67"/>
    <mergeCell ref="W63:W64"/>
    <mergeCell ref="X63:AC64"/>
    <mergeCell ref="A64:A108"/>
    <mergeCell ref="P64:P108"/>
    <mergeCell ref="B65:G66"/>
    <mergeCell ref="Q65:W66"/>
    <mergeCell ref="B63:G64"/>
    <mergeCell ref="H63:H64"/>
    <mergeCell ref="I63:N64"/>
    <mergeCell ref="Q63:V64"/>
    <mergeCell ref="X55:X56"/>
    <mergeCell ref="Y55:AC56"/>
    <mergeCell ref="B59:N59"/>
    <mergeCell ref="Q59:AC59"/>
    <mergeCell ref="B61:D61"/>
    <mergeCell ref="Q61:S61"/>
    <mergeCell ref="B55:B56"/>
    <mergeCell ref="C55:H56"/>
    <mergeCell ref="I55:I56"/>
    <mergeCell ref="J55:N56"/>
    <mergeCell ref="Q55:Q56"/>
    <mergeCell ref="R55:W56"/>
    <mergeCell ref="B95:N96"/>
    <mergeCell ref="Q95:AC96"/>
    <mergeCell ref="B97:N97"/>
    <mergeCell ref="Q97:AC97"/>
    <mergeCell ref="A15:A59"/>
    <mergeCell ref="P15:P59"/>
    <mergeCell ref="B16:H17"/>
    <mergeCell ref="Q16:W17"/>
    <mergeCell ref="X51:X52"/>
    <mergeCell ref="Y51:AC52"/>
    <mergeCell ref="B53:B54"/>
    <mergeCell ref="C53:H54"/>
    <mergeCell ref="I53:I54"/>
    <mergeCell ref="J53:N54"/>
    <mergeCell ref="Q53:Q54"/>
    <mergeCell ref="R53:W54"/>
    <mergeCell ref="X53:X54"/>
    <mergeCell ref="Y53:AC54"/>
    <mergeCell ref="B46:N47"/>
    <mergeCell ref="Q46:AC47"/>
    <mergeCell ref="B48:N48"/>
    <mergeCell ref="Q48:AC48"/>
    <mergeCell ref="B51:B52"/>
    <mergeCell ref="C51:H52"/>
    <mergeCell ref="I51:I52"/>
    <mergeCell ref="J51:N52"/>
    <mergeCell ref="Q51:Q52"/>
    <mergeCell ref="R51:W52"/>
    <mergeCell ref="B10:N11"/>
    <mergeCell ref="Q10:AC11"/>
    <mergeCell ref="B14:G15"/>
    <mergeCell ref="H14:H15"/>
    <mergeCell ref="I14:N15"/>
    <mergeCell ref="Q14:V15"/>
    <mergeCell ref="W14:W15"/>
    <mergeCell ref="X14:AC15"/>
    <mergeCell ref="S20:S21"/>
    <mergeCell ref="V20:W21"/>
    <mergeCell ref="G22:H22"/>
    <mergeCell ref="V22:W22"/>
    <mergeCell ref="B44:N44"/>
    <mergeCell ref="Q44:AC44"/>
    <mergeCell ref="D45:N45"/>
    <mergeCell ref="S45:AC45"/>
    <mergeCell ref="B20:B21"/>
    <mergeCell ref="C20:C21"/>
    <mergeCell ref="D20:D21"/>
    <mergeCell ref="G20:H21"/>
    <mergeCell ref="Q20:Q21"/>
    <mergeCell ref="R20:R21"/>
    <mergeCell ref="G18:H18"/>
    <mergeCell ref="V18:W18"/>
    <mergeCell ref="B19:C19"/>
    <mergeCell ref="G19:H19"/>
    <mergeCell ref="Q19:R19"/>
    <mergeCell ref="V19:W1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9FF3B-7EA1-41EF-BBAE-BE4C030BB264}">
  <dimension ref="A1:AR1490"/>
  <sheetViews>
    <sheetView showZeros="0" zoomScale="75" zoomScaleNormal="75" workbookViewId="0">
      <selection activeCell="Q30" sqref="Q30"/>
    </sheetView>
  </sheetViews>
  <sheetFormatPr baseColWidth="10" defaultRowHeight="15"/>
  <cols>
    <col min="1" max="1" width="3.7109375" style="2693" customWidth="1"/>
    <col min="2" max="14" width="11.7109375" style="2693" customWidth="1"/>
    <col min="15" max="15" width="30.85546875" style="2693" customWidth="1"/>
    <col min="16" max="16" width="48.140625" style="2693" customWidth="1"/>
    <col min="17" max="17" width="35" style="2693" customWidth="1"/>
    <col min="18" max="18" width="33.7109375" style="2693" customWidth="1"/>
    <col min="19" max="20" width="11.7109375" style="2693" customWidth="1"/>
    <col min="21" max="21" width="45.5703125" style="2693" customWidth="1"/>
    <col min="22" max="37" width="11.7109375" style="2693" customWidth="1"/>
    <col min="38" max="16384" width="11.42578125" style="2693"/>
  </cols>
  <sheetData>
    <row r="1" spans="1:25">
      <c r="A1" s="2691">
        <v>3</v>
      </c>
      <c r="B1" s="2691">
        <v>11</v>
      </c>
      <c r="C1" s="2691">
        <v>11</v>
      </c>
      <c r="D1" s="2691">
        <v>11</v>
      </c>
      <c r="E1" s="2691">
        <v>11</v>
      </c>
      <c r="F1" s="2691">
        <v>11</v>
      </c>
      <c r="G1" s="2691">
        <v>11</v>
      </c>
      <c r="H1" s="2691">
        <v>11</v>
      </c>
      <c r="I1" s="2691">
        <v>11</v>
      </c>
      <c r="J1" s="2691">
        <v>11</v>
      </c>
      <c r="K1" s="2691">
        <v>11</v>
      </c>
      <c r="L1" s="2691">
        <v>11</v>
      </c>
      <c r="M1" s="2691">
        <v>11</v>
      </c>
      <c r="N1" s="2691">
        <v>11</v>
      </c>
      <c r="O1" s="2692"/>
      <c r="P1" s="2489"/>
      <c r="Q1" s="2489"/>
      <c r="R1" s="2691">
        <v>11</v>
      </c>
      <c r="S1" s="2691">
        <v>11</v>
      </c>
      <c r="T1" s="2691">
        <v>11</v>
      </c>
      <c r="U1" s="2691">
        <v>11</v>
      </c>
      <c r="V1" s="2691">
        <v>11</v>
      </c>
      <c r="Y1" s="2694"/>
    </row>
    <row r="2" spans="1:25">
      <c r="A2" s="2766"/>
      <c r="B2" s="2766"/>
      <c r="C2" s="2766"/>
      <c r="D2" s="2766"/>
      <c r="E2" s="2766"/>
      <c r="F2" s="2766"/>
      <c r="G2" s="2766"/>
      <c r="H2" s="2766"/>
      <c r="I2" s="2766"/>
      <c r="J2" s="2766"/>
      <c r="K2" s="2766"/>
      <c r="L2" s="2766"/>
      <c r="M2" s="2766"/>
      <c r="N2" s="2766"/>
      <c r="O2" s="2766"/>
      <c r="P2" s="2766"/>
      <c r="Q2" s="2766"/>
      <c r="R2" s="2766"/>
      <c r="S2" s="2766"/>
      <c r="T2" s="2766"/>
      <c r="U2" s="2766"/>
      <c r="V2" s="2766"/>
      <c r="Y2" s="2694"/>
    </row>
    <row r="3" spans="1:25">
      <c r="A3" s="2766"/>
      <c r="B3" s="2766"/>
      <c r="C3" s="2766"/>
      <c r="D3" s="2766"/>
      <c r="E3" s="2766"/>
      <c r="F3" s="2766"/>
      <c r="G3" s="2766"/>
      <c r="H3" s="2766"/>
      <c r="I3" s="2766"/>
      <c r="J3" s="2766"/>
      <c r="K3" s="2766"/>
      <c r="L3" s="2766"/>
      <c r="M3" s="2766"/>
      <c r="N3" s="2766"/>
      <c r="O3" s="2766"/>
      <c r="P3" s="2766"/>
      <c r="Q3" s="2766"/>
      <c r="R3" s="2766"/>
      <c r="S3" s="2766"/>
      <c r="T3" s="2766"/>
      <c r="U3" s="2766"/>
      <c r="V3" s="2766"/>
      <c r="Y3" s="2694"/>
    </row>
    <row r="4" spans="1:25" ht="23.25" customHeight="1">
      <c r="A4" s="2695"/>
      <c r="B4" s="4503" t="s">
        <v>2531</v>
      </c>
      <c r="C4" s="4503"/>
      <c r="D4" s="4503"/>
      <c r="E4" s="4503"/>
      <c r="F4" s="4503"/>
      <c r="G4" s="4503"/>
      <c r="H4" s="4503"/>
      <c r="I4" s="4503"/>
      <c r="J4" s="4503"/>
      <c r="K4" s="4503"/>
      <c r="L4" s="4503"/>
      <c r="M4" s="4503"/>
      <c r="N4" s="4503"/>
      <c r="O4" s="3279"/>
      <c r="P4" s="3279"/>
      <c r="Q4" s="3279"/>
      <c r="R4" s="2462"/>
      <c r="S4" s="2462"/>
      <c r="T4" s="2462"/>
      <c r="U4" s="2462"/>
      <c r="V4" s="2462"/>
      <c r="Y4" s="2694"/>
    </row>
    <row r="5" spans="1:25" ht="24" customHeight="1" thickBot="1">
      <c r="A5" s="2695"/>
      <c r="B5" s="4504"/>
      <c r="C5" s="4504"/>
      <c r="D5" s="4504"/>
      <c r="E5" s="4504"/>
      <c r="F5" s="4504"/>
      <c r="G5" s="4504"/>
      <c r="H5" s="4504"/>
      <c r="I5" s="4504"/>
      <c r="J5" s="4504"/>
      <c r="K5" s="4504"/>
      <c r="L5" s="4504"/>
      <c r="M5" s="4504"/>
      <c r="N5" s="4504"/>
      <c r="O5" s="3279"/>
      <c r="P5" s="3279"/>
      <c r="Q5" s="3279"/>
      <c r="R5" s="2462"/>
      <c r="S5" s="2462"/>
      <c r="T5" s="2462"/>
      <c r="U5" s="2462"/>
      <c r="V5" s="2462"/>
      <c r="Y5" s="2694"/>
    </row>
    <row r="6" spans="1:25" ht="24" customHeight="1">
      <c r="A6" s="2695"/>
      <c r="B6" s="4505" t="s">
        <v>2223</v>
      </c>
      <c r="C6" s="4507" t="s">
        <v>2232</v>
      </c>
      <c r="D6" s="4507"/>
      <c r="E6" s="4507"/>
      <c r="F6" s="4507"/>
      <c r="G6" s="4507"/>
      <c r="H6" s="4507"/>
      <c r="I6" s="4507"/>
      <c r="J6" s="4507"/>
      <c r="K6" s="4507"/>
      <c r="L6" s="4507"/>
      <c r="M6" s="4507"/>
      <c r="N6" s="4508"/>
      <c r="O6" s="4980" t="s">
        <v>239</v>
      </c>
      <c r="P6" s="4980"/>
      <c r="Q6" s="4980"/>
      <c r="R6" s="2462"/>
      <c r="S6" s="2462"/>
      <c r="T6" s="2462"/>
      <c r="U6" s="2462"/>
      <c r="V6" s="2462"/>
      <c r="Y6" s="2694"/>
    </row>
    <row r="7" spans="1:25" ht="24" customHeight="1">
      <c r="A7" s="2695"/>
      <c r="B7" s="4506"/>
      <c r="C7" s="4509"/>
      <c r="D7" s="4509"/>
      <c r="E7" s="4509"/>
      <c r="F7" s="4509"/>
      <c r="G7" s="4509"/>
      <c r="H7" s="4509"/>
      <c r="I7" s="4509"/>
      <c r="J7" s="4509"/>
      <c r="K7" s="4509"/>
      <c r="L7" s="4509"/>
      <c r="M7" s="4509"/>
      <c r="N7" s="4510"/>
      <c r="O7" s="4980"/>
      <c r="P7" s="4980"/>
      <c r="Q7" s="4980"/>
      <c r="R7" s="2462"/>
      <c r="S7" s="2462"/>
      <c r="T7" s="2462"/>
      <c r="U7" s="2462"/>
      <c r="V7" s="2462"/>
      <c r="Y7" s="2694"/>
    </row>
    <row r="8" spans="1:25" ht="24" customHeight="1">
      <c r="A8" s="2695"/>
      <c r="B8" s="4478">
        <v>15</v>
      </c>
      <c r="C8" s="3667" t="s">
        <v>2224</v>
      </c>
      <c r="D8" s="3667"/>
      <c r="E8" s="3667"/>
      <c r="F8" s="3667"/>
      <c r="G8" s="3667"/>
      <c r="H8" s="3667"/>
      <c r="I8" s="3667"/>
      <c r="J8" s="3667"/>
      <c r="K8" s="3667"/>
      <c r="L8" s="3667"/>
      <c r="M8" s="3668" t="s">
        <v>2225</v>
      </c>
      <c r="N8" s="3274">
        <f>ROW(B35)</f>
        <v>35</v>
      </c>
      <c r="O8" s="4980"/>
      <c r="P8" s="4980"/>
      <c r="Q8" s="4980"/>
      <c r="R8" s="2462"/>
      <c r="S8" s="2462"/>
      <c r="T8" s="2462"/>
      <c r="U8" s="2462"/>
      <c r="V8" s="2462"/>
      <c r="Y8" s="2694"/>
    </row>
    <row r="9" spans="1:25" ht="24" customHeight="1">
      <c r="A9" s="2695"/>
      <c r="B9" s="4482"/>
      <c r="C9" s="3265"/>
      <c r="D9" s="3265"/>
      <c r="E9" s="3265"/>
      <c r="F9" s="3265"/>
      <c r="G9" s="3265"/>
      <c r="H9" s="3265"/>
      <c r="I9" s="3265"/>
      <c r="J9" s="3265"/>
      <c r="K9" s="3265"/>
      <c r="L9" s="3266"/>
      <c r="M9" s="3268" t="s">
        <v>2226</v>
      </c>
      <c r="N9" s="3669" t="str">
        <f>ADDRESS(ROW(B98),COLUMN(B98),4)</f>
        <v>B98</v>
      </c>
      <c r="O9" s="3279"/>
      <c r="P9" s="3279"/>
      <c r="Q9" s="3279"/>
      <c r="R9" s="2462"/>
      <c r="S9" s="2462"/>
      <c r="T9" s="2462"/>
      <c r="U9" s="2462"/>
      <c r="V9" s="2462"/>
      <c r="Y9" s="2694"/>
    </row>
    <row r="10" spans="1:25" ht="24" customHeight="1">
      <c r="A10" s="2695"/>
      <c r="B10" s="4478">
        <v>16</v>
      </c>
      <c r="C10" s="4513" t="s">
        <v>22</v>
      </c>
      <c r="D10" s="4513"/>
      <c r="E10" s="4513"/>
      <c r="F10" s="4513"/>
      <c r="G10" s="4513"/>
      <c r="H10" s="4513"/>
      <c r="I10" s="4513"/>
      <c r="J10" s="4513"/>
      <c r="K10" s="3271"/>
      <c r="L10" s="3272"/>
      <c r="M10" s="3273" t="s">
        <v>2225</v>
      </c>
      <c r="N10" s="3267">
        <f>ROW(N11)</f>
        <v>11</v>
      </c>
      <c r="O10" s="4981" t="s">
        <v>3</v>
      </c>
      <c r="P10" s="4982"/>
      <c r="Q10" s="4983"/>
      <c r="R10" s="2462"/>
      <c r="S10" s="2462"/>
      <c r="T10" s="2462"/>
      <c r="U10" s="2462"/>
      <c r="V10" s="2462"/>
      <c r="Y10" s="2694"/>
    </row>
    <row r="11" spans="1:25" ht="24" customHeight="1">
      <c r="A11" s="2695"/>
      <c r="B11" s="4483"/>
      <c r="C11" s="4514"/>
      <c r="D11" s="4514"/>
      <c r="E11" s="4514"/>
      <c r="F11" s="4514"/>
      <c r="G11" s="4514"/>
      <c r="H11" s="4514"/>
      <c r="I11" s="4514"/>
      <c r="J11" s="4514"/>
      <c r="K11" s="3265"/>
      <c r="L11" s="3275"/>
      <c r="M11" s="3268" t="s">
        <v>2226</v>
      </c>
      <c r="N11" s="3267" t="str">
        <f>ADDRESS(ROW(B193),COLUMN(B193),4)</f>
        <v>B193</v>
      </c>
      <c r="O11" s="4984" t="s">
        <v>4</v>
      </c>
      <c r="P11" s="4985"/>
      <c r="Q11" s="4980"/>
      <c r="R11" s="2462"/>
      <c r="S11" s="2462"/>
      <c r="T11" s="2462"/>
      <c r="U11" s="2462"/>
      <c r="V11" s="2462"/>
      <c r="Y11" s="2694"/>
    </row>
    <row r="12" spans="1:25" ht="24" customHeight="1">
      <c r="A12" s="2695"/>
      <c r="B12" s="4478">
        <v>17</v>
      </c>
      <c r="C12" s="4511" t="s">
        <v>2227</v>
      </c>
      <c r="D12" s="4511"/>
      <c r="E12" s="4511"/>
      <c r="F12" s="4511"/>
      <c r="G12" s="4511"/>
      <c r="H12" s="4511"/>
      <c r="I12" s="4511"/>
      <c r="J12" s="4511"/>
      <c r="K12" s="3667"/>
      <c r="L12" s="3769"/>
      <c r="M12" s="3770" t="s">
        <v>2225</v>
      </c>
      <c r="N12" s="3669">
        <f>ROW(B214)</f>
        <v>214</v>
      </c>
      <c r="O12" s="4984"/>
      <c r="P12" s="4985"/>
      <c r="Q12" s="4980"/>
      <c r="R12" s="2462"/>
      <c r="S12" s="2462"/>
      <c r="T12" s="2462"/>
      <c r="U12" s="2462"/>
      <c r="V12" s="2462"/>
      <c r="Y12" s="2694"/>
    </row>
    <row r="13" spans="1:25" ht="24" customHeight="1">
      <c r="A13" s="2695"/>
      <c r="B13" s="4479"/>
      <c r="C13" s="4512"/>
      <c r="D13" s="4512"/>
      <c r="E13" s="4512"/>
      <c r="F13" s="4512"/>
      <c r="G13" s="4512"/>
      <c r="H13" s="4512"/>
      <c r="I13" s="4512"/>
      <c r="J13" s="4512"/>
      <c r="K13" s="3269"/>
      <c r="L13" s="3771"/>
      <c r="M13" s="3276" t="s">
        <v>2226</v>
      </c>
      <c r="N13" s="3277" t="str">
        <f>ADDRESS(ROW(B266),COLUMN(B196),4)</f>
        <v>B266</v>
      </c>
      <c r="O13" s="4984"/>
      <c r="P13" s="4985"/>
      <c r="Q13" s="4980"/>
      <c r="R13" s="2462"/>
      <c r="S13" s="2462"/>
      <c r="T13" s="2462"/>
      <c r="U13" s="2462"/>
      <c r="V13" s="2462"/>
      <c r="Y13" s="2694"/>
    </row>
    <row r="14" spans="1:25" ht="24" customHeight="1">
      <c r="A14" s="2695"/>
      <c r="B14" s="4482">
        <v>18</v>
      </c>
      <c r="C14" s="4484" t="s">
        <v>2230</v>
      </c>
      <c r="D14" s="4484"/>
      <c r="E14" s="4484"/>
      <c r="F14" s="4484"/>
      <c r="G14" s="4484"/>
      <c r="H14" s="4484"/>
      <c r="I14" s="4484"/>
      <c r="J14" s="4484"/>
      <c r="K14" s="3265"/>
      <c r="L14" s="3265"/>
      <c r="M14" s="3266" t="s">
        <v>2225</v>
      </c>
      <c r="N14" s="3669">
        <f>ROW(B310)</f>
        <v>310</v>
      </c>
      <c r="O14" s="4984"/>
      <c r="P14" s="4985"/>
      <c r="Q14" s="4980"/>
      <c r="R14" s="2462"/>
      <c r="S14" s="2462"/>
      <c r="T14" s="2462"/>
      <c r="U14" s="2462"/>
      <c r="V14" s="2462"/>
      <c r="Y14" s="2694"/>
    </row>
    <row r="15" spans="1:25" ht="24" customHeight="1">
      <c r="A15" s="2695"/>
      <c r="B15" s="4483"/>
      <c r="C15" s="4484"/>
      <c r="D15" s="4484"/>
      <c r="E15" s="4484"/>
      <c r="F15" s="4484"/>
      <c r="G15" s="4484"/>
      <c r="H15" s="4484"/>
      <c r="I15" s="4484"/>
      <c r="J15" s="4484"/>
      <c r="K15" s="3265"/>
      <c r="L15" s="3265"/>
      <c r="M15" s="3268" t="s">
        <v>2226</v>
      </c>
      <c r="N15" s="3267" t="str">
        <f>ADDRESS(ROW(B445),COLUMN(B445),4)</f>
        <v>B445</v>
      </c>
      <c r="O15" s="4984"/>
      <c r="P15" s="4985"/>
      <c r="Q15" s="4980"/>
      <c r="R15" s="2462"/>
      <c r="S15" s="2462"/>
      <c r="T15" s="2462"/>
      <c r="U15" s="2462"/>
      <c r="V15" s="2462"/>
      <c r="Y15" s="2694"/>
    </row>
    <row r="16" spans="1:25" ht="24" customHeight="1">
      <c r="A16" s="2695"/>
      <c r="B16" s="4479"/>
      <c r="C16" s="4481"/>
      <c r="D16" s="4481"/>
      <c r="E16" s="4481"/>
      <c r="F16" s="4481"/>
      <c r="G16" s="4481"/>
      <c r="H16" s="4481"/>
      <c r="I16" s="4481"/>
      <c r="J16" s="4481"/>
      <c r="K16" s="3269"/>
      <c r="L16" s="3269"/>
      <c r="M16" s="3276"/>
      <c r="N16" s="3270"/>
      <c r="O16" s="4986" t="s">
        <v>2233</v>
      </c>
      <c r="P16" s="4985"/>
      <c r="Q16" s="4985"/>
      <c r="R16" s="2462"/>
      <c r="S16" s="2462"/>
      <c r="T16" s="2462"/>
      <c r="U16" s="2462"/>
      <c r="V16" s="2462"/>
      <c r="Y16" s="2694"/>
    </row>
    <row r="17" spans="1:25" ht="23.25">
      <c r="A17" s="2695"/>
      <c r="B17" s="4478">
        <v>19</v>
      </c>
      <c r="C17" s="4480" t="s">
        <v>2228</v>
      </c>
      <c r="D17" s="4480"/>
      <c r="E17" s="4480"/>
      <c r="F17" s="4480"/>
      <c r="G17" s="4480"/>
      <c r="H17" s="4480"/>
      <c r="I17" s="4480"/>
      <c r="J17" s="4480"/>
      <c r="K17" s="3667"/>
      <c r="L17" s="3667"/>
      <c r="M17" s="3668" t="s">
        <v>2225</v>
      </c>
      <c r="N17" s="3274">
        <f>ROW(B515)</f>
        <v>515</v>
      </c>
      <c r="O17" s="4986"/>
      <c r="P17" s="4985"/>
      <c r="Q17" s="4985"/>
      <c r="R17" s="2462"/>
      <c r="S17" s="2462"/>
      <c r="T17" s="2462"/>
      <c r="U17" s="2462"/>
      <c r="V17" s="2462"/>
      <c r="Y17" s="2694"/>
    </row>
    <row r="18" spans="1:25" ht="23.25">
      <c r="A18" s="2695"/>
      <c r="B18" s="4479"/>
      <c r="C18" s="4481"/>
      <c r="D18" s="4481"/>
      <c r="E18" s="4481"/>
      <c r="F18" s="4481"/>
      <c r="G18" s="4481"/>
      <c r="H18" s="4481"/>
      <c r="I18" s="4481"/>
      <c r="J18" s="4481"/>
      <c r="K18" s="3269"/>
      <c r="L18" s="3269"/>
      <c r="M18" s="3276" t="s">
        <v>2226</v>
      </c>
      <c r="N18" s="3277" t="str">
        <f>ADDRESS(ROW(B629),COLUMN(B629),4)</f>
        <v>B629</v>
      </c>
      <c r="O18" s="4986"/>
      <c r="P18" s="4985"/>
      <c r="Q18" s="4985"/>
      <c r="R18" s="2462"/>
      <c r="S18" s="2462"/>
      <c r="T18" s="2462"/>
      <c r="U18" s="2462"/>
      <c r="V18" s="2462"/>
      <c r="Y18" s="2694"/>
    </row>
    <row r="19" spans="1:25" ht="23.25">
      <c r="A19" s="2695"/>
      <c r="B19" s="4478">
        <v>20</v>
      </c>
      <c r="C19" s="4511" t="s">
        <v>664</v>
      </c>
      <c r="D19" s="4511"/>
      <c r="E19" s="4511"/>
      <c r="F19" s="4511"/>
      <c r="G19" s="4511"/>
      <c r="H19" s="4511"/>
      <c r="I19" s="4511"/>
      <c r="J19" s="4511"/>
      <c r="K19" s="3667"/>
      <c r="L19" s="3668"/>
      <c r="M19" s="3668" t="s">
        <v>2225</v>
      </c>
      <c r="N19" s="3274">
        <f>ROW(B703)</f>
        <v>703</v>
      </c>
      <c r="O19" s="4986"/>
      <c r="P19" s="4985"/>
      <c r="Q19" s="4985"/>
      <c r="R19" s="2462"/>
      <c r="S19" s="2462"/>
      <c r="T19" s="2462"/>
      <c r="U19" s="2462"/>
      <c r="V19" s="2462"/>
      <c r="Y19" s="2694"/>
    </row>
    <row r="20" spans="1:25" ht="23.25">
      <c r="A20" s="2695"/>
      <c r="B20" s="4479"/>
      <c r="C20" s="4512"/>
      <c r="D20" s="4512"/>
      <c r="E20" s="4512"/>
      <c r="F20" s="4512"/>
      <c r="G20" s="4512"/>
      <c r="H20" s="4512"/>
      <c r="I20" s="4512"/>
      <c r="J20" s="4512"/>
      <c r="K20" s="3269"/>
      <c r="L20" s="3276"/>
      <c r="M20" s="3276" t="s">
        <v>2226</v>
      </c>
      <c r="N20" s="3277" t="str">
        <f>ADDRESS(ROW(B886),COLUMN(B886),4)</f>
        <v>B886</v>
      </c>
      <c r="O20" s="4986"/>
      <c r="P20" s="4985"/>
      <c r="Q20" s="4985"/>
      <c r="R20" s="2462"/>
      <c r="S20" s="2462"/>
      <c r="T20" s="2462"/>
      <c r="U20" s="2462"/>
      <c r="V20" s="2462"/>
      <c r="Y20" s="2694"/>
    </row>
    <row r="21" spans="1:25" ht="23.25">
      <c r="A21" s="2695"/>
      <c r="B21" s="4478">
        <v>21</v>
      </c>
      <c r="C21" s="4480" t="s">
        <v>2530</v>
      </c>
      <c r="D21" s="4480"/>
      <c r="E21" s="4480"/>
      <c r="F21" s="4480"/>
      <c r="G21" s="4480"/>
      <c r="H21" s="4480"/>
      <c r="I21" s="4480"/>
      <c r="J21" s="4480"/>
      <c r="K21" s="3667"/>
      <c r="L21" s="3667"/>
      <c r="M21" s="3668" t="s">
        <v>2225</v>
      </c>
      <c r="N21" s="3274">
        <f>ROW(B943)</f>
        <v>943</v>
      </c>
      <c r="O21" s="4986"/>
      <c r="P21" s="4985"/>
      <c r="Q21" s="4985"/>
      <c r="R21" s="2462"/>
      <c r="S21" s="2462"/>
      <c r="T21" s="2462"/>
      <c r="U21" s="2462"/>
      <c r="V21" s="2462"/>
      <c r="Y21" s="2694"/>
    </row>
    <row r="22" spans="1:25" ht="23.25">
      <c r="A22" s="2695"/>
      <c r="B22" s="4479"/>
      <c r="C22" s="4481"/>
      <c r="D22" s="4481"/>
      <c r="E22" s="4481"/>
      <c r="F22" s="4481"/>
      <c r="G22" s="4481"/>
      <c r="H22" s="4481"/>
      <c r="I22" s="4481"/>
      <c r="J22" s="4481"/>
      <c r="K22" s="3269"/>
      <c r="L22" s="3269"/>
      <c r="M22" s="3276" t="s">
        <v>2226</v>
      </c>
      <c r="N22" s="3277" t="str">
        <f>ADDRESS(ROW(B1216),COLUMN(B1216),4)</f>
        <v>B1216</v>
      </c>
      <c r="O22" s="2462"/>
      <c r="P22" s="2462"/>
      <c r="Q22" s="2462"/>
      <c r="R22" s="2462"/>
      <c r="S22" s="2462"/>
      <c r="T22" s="2462"/>
      <c r="U22" s="2462"/>
      <c r="V22" s="2462"/>
      <c r="Y22" s="2694"/>
    </row>
    <row r="23" spans="1:25">
      <c r="A23" s="2697"/>
      <c r="B23" s="2698"/>
      <c r="C23" s="2698"/>
      <c r="D23" s="2698"/>
      <c r="E23" s="2698"/>
      <c r="F23" s="2698"/>
      <c r="G23" s="2698"/>
      <c r="H23" s="2698"/>
      <c r="I23" s="2698"/>
      <c r="J23" s="2698"/>
      <c r="K23" s="2698"/>
      <c r="L23" s="2698"/>
      <c r="M23" s="2698"/>
      <c r="N23" s="2698"/>
      <c r="O23" s="2462"/>
      <c r="P23" s="2462"/>
      <c r="Q23" s="2462"/>
      <c r="R23" s="2462"/>
      <c r="S23" s="2462"/>
      <c r="T23" s="2462"/>
      <c r="U23" s="2462"/>
      <c r="V23" s="2462"/>
      <c r="Y23" s="2694"/>
    </row>
    <row r="24" spans="1:25" ht="15" customHeight="1">
      <c r="A24" s="2699"/>
      <c r="B24" s="2699"/>
      <c r="C24" s="2699"/>
      <c r="D24" s="2699"/>
      <c r="E24" s="2699"/>
      <c r="F24" s="2699"/>
      <c r="G24" s="2699"/>
      <c r="H24" s="2699"/>
      <c r="I24" s="2699"/>
      <c r="J24" s="2699"/>
      <c r="K24" s="2699"/>
      <c r="L24" s="2699"/>
      <c r="M24" s="2683">
        <f>ROW()</f>
        <v>24</v>
      </c>
      <c r="N24" s="2700" t="s">
        <v>10</v>
      </c>
      <c r="O24" s="2800"/>
      <c r="P24" s="2702" t="s">
        <v>10</v>
      </c>
      <c r="Q24" s="2462"/>
      <c r="R24" s="2462"/>
      <c r="S24" s="2462"/>
      <c r="T24" s="2462"/>
      <c r="U24" s="2462"/>
      <c r="V24" s="2462"/>
      <c r="Y24" s="2694"/>
    </row>
    <row r="25" spans="1:25" ht="26.25">
      <c r="A25" s="2699"/>
      <c r="B25" s="4488" t="s">
        <v>11</v>
      </c>
      <c r="C25" s="4488"/>
      <c r="D25" s="4488"/>
      <c r="E25" s="4488"/>
      <c r="F25" s="4488"/>
      <c r="G25" s="4488"/>
      <c r="H25" s="4488"/>
      <c r="I25" s="4488"/>
      <c r="J25" s="4488"/>
      <c r="K25" s="4488"/>
      <c r="L25" s="4488"/>
      <c r="M25" s="4488"/>
      <c r="N25" s="4489">
        <v>15</v>
      </c>
      <c r="O25" s="2800"/>
      <c r="P25" s="4448">
        <f>N25</f>
        <v>15</v>
      </c>
      <c r="Q25" s="2462"/>
      <c r="R25" s="2462"/>
      <c r="S25" s="2462"/>
      <c r="T25" s="2462"/>
      <c r="U25" s="2462"/>
      <c r="V25" s="2462"/>
      <c r="Y25" s="2694"/>
    </row>
    <row r="26" spans="1:25" ht="15" customHeight="1">
      <c r="A26" s="2704"/>
      <c r="B26" s="2704"/>
      <c r="C26" s="2704"/>
      <c r="D26" s="2704"/>
      <c r="E26" s="2704"/>
      <c r="F26" s="2704"/>
      <c r="G26" s="2704"/>
      <c r="H26" s="2704"/>
      <c r="I26" s="2704"/>
      <c r="J26" s="2704"/>
      <c r="K26" s="2704"/>
      <c r="L26" s="2704"/>
      <c r="M26" s="2704"/>
      <c r="N26" s="4489"/>
      <c r="O26" s="2800"/>
      <c r="P26" s="4448"/>
      <c r="Q26" s="2462"/>
      <c r="R26" s="2462"/>
      <c r="S26" s="2462"/>
      <c r="T26" s="2462"/>
      <c r="U26" s="2462"/>
      <c r="V26" s="2462"/>
      <c r="Y26" s="2694"/>
    </row>
    <row r="27" spans="1:25" ht="15.75" customHeight="1">
      <c r="A27" s="2709"/>
      <c r="B27" s="2709"/>
      <c r="C27" s="2709"/>
      <c r="D27" s="2709"/>
      <c r="E27" s="2709"/>
      <c r="F27" s="2709"/>
      <c r="G27" s="2709"/>
      <c r="H27" s="2709"/>
      <c r="I27" s="2709"/>
      <c r="J27" s="2709"/>
      <c r="K27" s="2709"/>
      <c r="L27" s="2709"/>
      <c r="M27" s="2709"/>
      <c r="N27" s="2709"/>
      <c r="O27" s="2800"/>
      <c r="P27" s="2855"/>
      <c r="Q27" s="2462"/>
      <c r="R27" s="2462"/>
      <c r="S27" s="2462"/>
      <c r="T27" s="2462"/>
      <c r="U27" s="2462"/>
      <c r="V27" s="2462"/>
      <c r="Y27" s="2694"/>
    </row>
    <row r="28" spans="1:25" ht="15.75" customHeight="1">
      <c r="A28" s="2709"/>
      <c r="B28" s="4490" t="s">
        <v>12</v>
      </c>
      <c r="C28" s="4491" t="s">
        <v>14</v>
      </c>
      <c r="D28" s="4491"/>
      <c r="E28" s="4491"/>
      <c r="F28" s="4491"/>
      <c r="G28" s="4491"/>
      <c r="H28" s="2709"/>
      <c r="I28" s="4490" t="s">
        <v>15</v>
      </c>
      <c r="J28" s="4491" t="s">
        <v>16</v>
      </c>
      <c r="K28" s="4491"/>
      <c r="L28" s="4491"/>
      <c r="M28" s="4491"/>
      <c r="N28" s="4491"/>
      <c r="O28" s="2800"/>
      <c r="P28" s="2855"/>
      <c r="Q28" s="2462"/>
      <c r="R28" s="2462"/>
      <c r="S28" s="2462"/>
      <c r="T28" s="2462"/>
      <c r="U28" s="2462"/>
      <c r="V28" s="2462"/>
      <c r="Y28" s="2694"/>
    </row>
    <row r="29" spans="1:25" ht="18" customHeight="1">
      <c r="A29" s="2709"/>
      <c r="B29" s="4490"/>
      <c r="C29" s="4491"/>
      <c r="D29" s="4491"/>
      <c r="E29" s="4491"/>
      <c r="F29" s="4491"/>
      <c r="G29" s="4491"/>
      <c r="H29" s="2709"/>
      <c r="I29" s="4490"/>
      <c r="J29" s="4491"/>
      <c r="K29" s="4491"/>
      <c r="L29" s="4491"/>
      <c r="M29" s="4491"/>
      <c r="N29" s="4491"/>
      <c r="O29" s="2800"/>
      <c r="P29" s="2855"/>
      <c r="Q29" s="2462"/>
      <c r="R29" s="2462"/>
      <c r="S29" s="2462"/>
      <c r="T29" s="2462"/>
      <c r="U29" s="2462"/>
      <c r="V29" s="2462"/>
      <c r="Y29" s="2694"/>
    </row>
    <row r="30" spans="1:25" ht="15.75" customHeight="1">
      <c r="A30" s="2709"/>
      <c r="B30" s="2709"/>
      <c r="C30" s="2709"/>
      <c r="D30" s="2709"/>
      <c r="E30" s="2709"/>
      <c r="F30" s="2709"/>
      <c r="G30" s="2709"/>
      <c r="H30" s="2709"/>
      <c r="I30" s="2709"/>
      <c r="J30" s="2709"/>
      <c r="K30" s="2709"/>
      <c r="L30" s="2709"/>
      <c r="M30" s="2709"/>
      <c r="N30" s="2709"/>
      <c r="O30" s="2800"/>
      <c r="P30" s="2855"/>
      <c r="Q30" s="2462"/>
      <c r="R30" s="2462"/>
      <c r="S30" s="2462"/>
      <c r="T30" s="2462"/>
      <c r="U30" s="2462"/>
      <c r="V30" s="2462"/>
      <c r="Y30" s="2694"/>
    </row>
    <row r="31" spans="1:25" ht="22.5" customHeight="1">
      <c r="A31" s="2709"/>
      <c r="B31" s="2709"/>
      <c r="C31" s="2709"/>
      <c r="D31" s="2709"/>
      <c r="E31" s="2709"/>
      <c r="F31" s="2709"/>
      <c r="G31" s="2709"/>
      <c r="H31" s="2709"/>
      <c r="I31" s="2709"/>
      <c r="J31" s="2709"/>
      <c r="K31" s="2709"/>
      <c r="L31" s="2719"/>
      <c r="M31" s="2720" t="s">
        <v>18</v>
      </c>
      <c r="N31" s="2721"/>
      <c r="O31" s="2800"/>
      <c r="P31" s="2855"/>
      <c r="Q31" s="2462"/>
      <c r="R31" s="2462"/>
      <c r="S31" s="2462"/>
      <c r="T31" s="2462"/>
      <c r="U31" s="2462"/>
      <c r="V31" s="2462"/>
      <c r="Y31" s="2694"/>
    </row>
    <row r="32" spans="1:25" ht="20.25" customHeight="1">
      <c r="A32" s="2709"/>
      <c r="B32" s="4496" t="s">
        <v>20</v>
      </c>
      <c r="C32" s="4496"/>
      <c r="D32" s="4477">
        <v>4</v>
      </c>
      <c r="E32" s="4497" t="s">
        <v>21</v>
      </c>
      <c r="F32" s="2709"/>
      <c r="G32" s="2709"/>
      <c r="H32" s="2709"/>
      <c r="I32" s="2709"/>
      <c r="J32" s="2709"/>
      <c r="K32" s="2709"/>
      <c r="L32" s="2728"/>
      <c r="M32" s="4498">
        <v>10</v>
      </c>
      <c r="N32" s="4499" t="s">
        <v>21</v>
      </c>
      <c r="O32" s="2800"/>
      <c r="P32" s="2855"/>
      <c r="Q32" s="2462"/>
      <c r="R32" s="2462"/>
      <c r="S32" s="2462"/>
      <c r="T32" s="2462"/>
      <c r="U32" s="2462"/>
      <c r="V32" s="2462"/>
      <c r="Y32" s="2694"/>
    </row>
    <row r="33" spans="1:25">
      <c r="A33" s="2709"/>
      <c r="B33" s="4496"/>
      <c r="C33" s="4496"/>
      <c r="D33" s="4477"/>
      <c r="E33" s="4497"/>
      <c r="F33" s="2709"/>
      <c r="G33" s="2709"/>
      <c r="H33" s="2709"/>
      <c r="I33" s="2709"/>
      <c r="J33" s="2709"/>
      <c r="K33" s="2709"/>
      <c r="L33" s="2728"/>
      <c r="M33" s="4498"/>
      <c r="N33" s="4499"/>
      <c r="O33" s="2800"/>
      <c r="P33" s="2855"/>
      <c r="Q33" s="2462"/>
      <c r="R33" s="2462"/>
      <c r="S33" s="2462"/>
      <c r="T33" s="2462"/>
      <c r="U33" s="2462"/>
      <c r="V33" s="2462"/>
      <c r="Y33" s="2694"/>
    </row>
    <row r="34" spans="1:25">
      <c r="A34" s="2709"/>
      <c r="B34" s="2709"/>
      <c r="C34" s="2709"/>
      <c r="D34" s="2709"/>
      <c r="E34" s="2709"/>
      <c r="F34" s="2709"/>
      <c r="G34" s="2709"/>
      <c r="H34" s="2709"/>
      <c r="I34" s="2709"/>
      <c r="J34" s="2709"/>
      <c r="K34" s="2709"/>
      <c r="L34" s="2709"/>
      <c r="M34" s="2709"/>
      <c r="N34" s="2709"/>
      <c r="O34" s="2800"/>
      <c r="P34" s="2855"/>
      <c r="Q34" s="2462"/>
      <c r="R34" s="2462"/>
      <c r="S34" s="2462"/>
      <c r="T34" s="2462"/>
      <c r="U34" s="2462"/>
      <c r="V34" s="2462"/>
      <c r="Y34" s="2694"/>
    </row>
    <row r="35" spans="1:25" ht="15" customHeight="1">
      <c r="A35" s="4451" t="s">
        <v>243</v>
      </c>
      <c r="B35" s="4492" t="s">
        <v>321</v>
      </c>
      <c r="C35" s="4492"/>
      <c r="D35" s="4492"/>
      <c r="E35" s="4492"/>
      <c r="F35" s="4492"/>
      <c r="G35" s="4492"/>
      <c r="H35" s="4492"/>
      <c r="I35" s="4492"/>
      <c r="J35" s="4492"/>
      <c r="K35" s="4492"/>
      <c r="L35" s="4492"/>
      <c r="M35" s="4492"/>
      <c r="N35" s="4494">
        <v>15</v>
      </c>
      <c r="O35" s="2694"/>
      <c r="P35" s="3368" t="s">
        <v>2385</v>
      </c>
      <c r="Q35" s="2858"/>
      <c r="R35" s="2462"/>
      <c r="S35" s="2462"/>
      <c r="T35" s="2462"/>
      <c r="U35" s="2462"/>
      <c r="V35" s="2462"/>
      <c r="Y35" s="2694"/>
    </row>
    <row r="36" spans="1:25" ht="15" customHeight="1">
      <c r="A36" s="4452"/>
      <c r="B36" s="4493"/>
      <c r="C36" s="4493"/>
      <c r="D36" s="4493"/>
      <c r="E36" s="4493"/>
      <c r="F36" s="4493"/>
      <c r="G36" s="4493"/>
      <c r="H36" s="4493"/>
      <c r="I36" s="4493"/>
      <c r="J36" s="4493"/>
      <c r="K36" s="4493"/>
      <c r="L36" s="4493"/>
      <c r="M36" s="4493"/>
      <c r="N36" s="4495"/>
      <c r="O36" s="2694"/>
      <c r="P36" s="3368" t="s">
        <v>2385</v>
      </c>
      <c r="Q36" s="2858"/>
      <c r="R36" s="2462"/>
      <c r="S36" s="2462"/>
      <c r="T36" s="2462"/>
      <c r="U36" s="2462"/>
      <c r="V36" s="2462"/>
      <c r="Y36" s="2694"/>
    </row>
    <row r="37" spans="1:25" ht="15" customHeight="1">
      <c r="A37" s="4452"/>
      <c r="B37" s="4493"/>
      <c r="C37" s="4493"/>
      <c r="D37" s="4493"/>
      <c r="E37" s="4493"/>
      <c r="F37" s="4493"/>
      <c r="G37" s="4493"/>
      <c r="H37" s="4493"/>
      <c r="I37" s="4493"/>
      <c r="J37" s="4493"/>
      <c r="K37" s="4493"/>
      <c r="L37" s="4493"/>
      <c r="M37" s="4493"/>
      <c r="N37" s="4495"/>
      <c r="O37" s="2694"/>
      <c r="P37" s="3368" t="s">
        <v>2385</v>
      </c>
      <c r="Q37" s="2858"/>
      <c r="R37" s="2462"/>
      <c r="S37" s="2462"/>
      <c r="T37" s="2462"/>
      <c r="U37" s="2462"/>
      <c r="V37" s="2462"/>
      <c r="Y37" s="2694"/>
    </row>
    <row r="38" spans="1:25" ht="23.25">
      <c r="A38" s="4476" t="str">
        <f>B35</f>
        <v>NOM de la recette a saisir ICI</v>
      </c>
      <c r="B38" s="4500" t="s">
        <v>324</v>
      </c>
      <c r="C38" s="4500"/>
      <c r="D38" s="4500"/>
      <c r="E38" s="4500"/>
      <c r="F38" s="4500"/>
      <c r="G38" s="4500"/>
      <c r="H38" s="4500"/>
      <c r="I38" s="4500"/>
      <c r="J38" s="4500"/>
      <c r="K38" s="4500"/>
      <c r="L38" s="4500"/>
      <c r="M38" s="4501" t="s">
        <v>15</v>
      </c>
      <c r="N38" s="2733"/>
      <c r="O38" s="2694"/>
      <c r="P38" s="3368" t="s">
        <v>2385</v>
      </c>
      <c r="Q38" s="2858"/>
      <c r="R38" s="2462"/>
      <c r="S38" s="2462"/>
      <c r="T38" s="2462"/>
      <c r="U38" s="2462"/>
      <c r="V38" s="2462"/>
      <c r="Y38" s="2694"/>
    </row>
    <row r="39" spans="1:25" ht="23.25">
      <c r="A39" s="4476"/>
      <c r="B39" s="4500"/>
      <c r="C39" s="4500"/>
      <c r="D39" s="4500"/>
      <c r="E39" s="4500"/>
      <c r="F39" s="4500"/>
      <c r="G39" s="4500"/>
      <c r="H39" s="4500"/>
      <c r="I39" s="4500"/>
      <c r="J39" s="4500"/>
      <c r="K39" s="4500"/>
      <c r="L39" s="4500"/>
      <c r="M39" s="4501"/>
      <c r="N39" s="2733"/>
      <c r="O39" s="2694"/>
      <c r="P39" s="3368" t="s">
        <v>2385</v>
      </c>
      <c r="Q39" s="2858"/>
      <c r="R39" s="2462"/>
      <c r="S39" s="2462"/>
      <c r="T39" s="2462"/>
      <c r="U39" s="2462"/>
      <c r="V39" s="2462"/>
      <c r="Y39" s="2694"/>
    </row>
    <row r="40" spans="1:25" ht="23.25">
      <c r="A40" s="4476"/>
      <c r="B40" s="3152"/>
      <c r="C40" s="2734"/>
      <c r="D40" s="3152" t="s">
        <v>12</v>
      </c>
      <c r="E40" s="3175"/>
      <c r="F40" s="2719"/>
      <c r="G40" s="2719"/>
      <c r="H40" s="2719"/>
      <c r="I40" s="2719"/>
      <c r="J40" s="2719"/>
      <c r="K40" s="2719"/>
      <c r="L40" s="2719"/>
      <c r="M40" s="2720" t="s">
        <v>18</v>
      </c>
      <c r="N40" s="2721"/>
      <c r="O40" s="2694"/>
      <c r="P40" s="3368" t="s">
        <v>2385</v>
      </c>
      <c r="Q40" s="2858"/>
      <c r="R40" s="2462"/>
      <c r="S40" s="2462"/>
      <c r="T40" s="2462"/>
      <c r="U40" s="2462"/>
      <c r="V40" s="2462"/>
      <c r="Y40" s="2694"/>
    </row>
    <row r="41" spans="1:25" ht="15" customHeight="1">
      <c r="A41" s="4476"/>
      <c r="B41" s="4502" t="s">
        <v>20</v>
      </c>
      <c r="C41" s="4502"/>
      <c r="D41" s="4477">
        <v>4</v>
      </c>
      <c r="E41" s="4497" t="s">
        <v>21</v>
      </c>
      <c r="F41" s="2728"/>
      <c r="G41" s="2728"/>
      <c r="H41" s="2728"/>
      <c r="I41" s="2728"/>
      <c r="J41" s="2728"/>
      <c r="K41" s="2728"/>
      <c r="L41" s="2728"/>
      <c r="M41" s="4498">
        <v>10</v>
      </c>
      <c r="N41" s="4499" t="s">
        <v>21</v>
      </c>
      <c r="O41" s="2694"/>
      <c r="P41" s="3368" t="s">
        <v>2385</v>
      </c>
      <c r="Q41" s="2858"/>
      <c r="R41" s="2462"/>
      <c r="S41" s="2462"/>
      <c r="T41" s="2462"/>
      <c r="U41" s="2462"/>
      <c r="V41" s="2462"/>
      <c r="Y41" s="2694"/>
    </row>
    <row r="42" spans="1:25" ht="15" customHeight="1">
      <c r="A42" s="4476"/>
      <c r="B42" s="4502"/>
      <c r="C42" s="4502"/>
      <c r="D42" s="4477"/>
      <c r="E42" s="4497"/>
      <c r="F42" s="2728"/>
      <c r="G42" s="2728"/>
      <c r="H42" s="2728"/>
      <c r="I42" s="2728"/>
      <c r="J42" s="2728"/>
      <c r="K42" s="2728"/>
      <c r="L42" s="2728"/>
      <c r="M42" s="4498"/>
      <c r="N42" s="4499"/>
      <c r="O42" s="2694"/>
      <c r="P42" s="3368" t="s">
        <v>2385</v>
      </c>
      <c r="Q42" s="2858"/>
      <c r="R42" s="2462"/>
      <c r="S42" s="2462"/>
      <c r="T42" s="2462"/>
      <c r="U42" s="2462"/>
      <c r="V42" s="2462"/>
      <c r="Y42" s="2694"/>
    </row>
    <row r="43" spans="1:25" ht="18.75" customHeight="1">
      <c r="A43" s="4476"/>
      <c r="B43" s="3152" t="s">
        <v>30</v>
      </c>
      <c r="C43" s="2735" t="s">
        <v>248</v>
      </c>
      <c r="D43" s="3152" t="s">
        <v>27</v>
      </c>
      <c r="E43" s="2728"/>
      <c r="F43" s="2736"/>
      <c r="G43" s="2736"/>
      <c r="H43" s="2736"/>
      <c r="I43" s="2736"/>
      <c r="J43" s="2736"/>
      <c r="K43" s="2736"/>
      <c r="L43" s="3153" t="s">
        <v>13</v>
      </c>
      <c r="M43" s="2737"/>
      <c r="N43" s="2738"/>
      <c r="O43" s="2694"/>
      <c r="P43" s="3368" t="s">
        <v>2385</v>
      </c>
      <c r="Q43" s="2858"/>
      <c r="R43" s="2462"/>
      <c r="S43" s="2462"/>
      <c r="T43" s="2462"/>
      <c r="U43" s="2462"/>
      <c r="V43" s="2462"/>
      <c r="Y43" s="2694"/>
    </row>
    <row r="44" spans="1:25" ht="21" customHeight="1">
      <c r="A44" s="4476"/>
      <c r="B44" s="2739">
        <v>0.01</v>
      </c>
      <c r="C44" s="2739" t="s">
        <v>261</v>
      </c>
      <c r="D44" s="2740" t="s">
        <v>422</v>
      </c>
      <c r="E44" s="2741"/>
      <c r="F44" s="2736"/>
      <c r="G44" s="2736"/>
      <c r="H44" s="2736"/>
      <c r="I44" s="2736"/>
      <c r="J44" s="2736"/>
      <c r="K44" s="2736"/>
      <c r="L44" s="2742" t="s">
        <v>422</v>
      </c>
      <c r="M44" s="2743">
        <f>(B44/D41)*M41</f>
        <v>2.5000000000000001E-2</v>
      </c>
      <c r="N44" s="2744" t="str">
        <f t="shared" ref="N44:N63" si="0">C44</f>
        <v>kg</v>
      </c>
      <c r="O44" s="2694"/>
      <c r="P44" s="3368" t="s">
        <v>2385</v>
      </c>
      <c r="Q44" s="2858"/>
      <c r="R44" s="2462"/>
      <c r="S44" s="2462"/>
      <c r="T44" s="2462"/>
      <c r="U44" s="2462"/>
      <c r="V44" s="2462"/>
      <c r="Y44" s="2694"/>
    </row>
    <row r="45" spans="1:25" ht="21">
      <c r="A45" s="4476"/>
      <c r="B45" s="2739"/>
      <c r="C45" s="2739"/>
      <c r="D45" s="2740"/>
      <c r="E45" s="2741"/>
      <c r="F45" s="2736"/>
      <c r="G45" s="2736"/>
      <c r="H45" s="2736"/>
      <c r="I45" s="2736"/>
      <c r="J45" s="2736"/>
      <c r="K45" s="2736"/>
      <c r="L45" s="2742"/>
      <c r="M45" s="2743">
        <f>(B45/D41)*M41</f>
        <v>0</v>
      </c>
      <c r="N45" s="2744">
        <f t="shared" si="0"/>
        <v>0</v>
      </c>
      <c r="O45" s="2858"/>
      <c r="P45" s="3748" t="s">
        <v>2392</v>
      </c>
      <c r="Q45" s="2858"/>
      <c r="R45" s="2462"/>
      <c r="S45" s="2462"/>
      <c r="T45" s="2462"/>
      <c r="U45" s="2462"/>
      <c r="V45" s="2462"/>
      <c r="Y45" s="2694"/>
    </row>
    <row r="46" spans="1:25" ht="21">
      <c r="A46" s="4476"/>
      <c r="B46" s="2739">
        <v>1</v>
      </c>
      <c r="C46" s="2739" t="s">
        <v>423</v>
      </c>
      <c r="D46" s="2740" t="s">
        <v>424</v>
      </c>
      <c r="E46" s="2741"/>
      <c r="F46" s="2736"/>
      <c r="G46" s="2736"/>
      <c r="H46" s="2736"/>
      <c r="I46" s="2736"/>
      <c r="J46" s="2736"/>
      <c r="K46" s="2736"/>
      <c r="L46" s="2742" t="s">
        <v>373</v>
      </c>
      <c r="M46" s="2743">
        <f>(B46/D41)*M41</f>
        <v>2.5</v>
      </c>
      <c r="N46" s="2744" t="str">
        <f t="shared" si="0"/>
        <v>Cà S</v>
      </c>
      <c r="O46" s="2858"/>
      <c r="P46" s="3748" t="s">
        <v>2392</v>
      </c>
      <c r="Q46" s="2858"/>
      <c r="R46" s="2462"/>
      <c r="S46" s="2462"/>
      <c r="T46" s="2462"/>
      <c r="U46" s="2462"/>
      <c r="V46" s="2462"/>
      <c r="Y46" s="2694"/>
    </row>
    <row r="47" spans="1:25" ht="23.25" customHeight="1">
      <c r="A47" s="4476"/>
      <c r="B47" s="2746"/>
      <c r="C47" s="2739"/>
      <c r="D47" s="2740"/>
      <c r="E47" s="2741"/>
      <c r="F47" s="2736"/>
      <c r="G47" s="2736"/>
      <c r="H47" s="2736"/>
      <c r="I47" s="2736"/>
      <c r="J47" s="2736"/>
      <c r="K47" s="2736"/>
      <c r="L47" s="2742"/>
      <c r="M47" s="2743">
        <f>(B47/D41)*M41</f>
        <v>0</v>
      </c>
      <c r="N47" s="2744">
        <f t="shared" si="0"/>
        <v>0</v>
      </c>
      <c r="O47" s="2858"/>
      <c r="P47" s="3748" t="s">
        <v>2392</v>
      </c>
      <c r="Q47" s="2858"/>
      <c r="R47" s="2462"/>
      <c r="S47" s="2462"/>
      <c r="T47" s="2462"/>
      <c r="U47" s="2462"/>
      <c r="V47" s="2462"/>
      <c r="Y47" s="2694"/>
    </row>
    <row r="48" spans="1:25" ht="21">
      <c r="A48" s="4476"/>
      <c r="B48" s="2747"/>
      <c r="C48" s="2739"/>
      <c r="D48" s="2740"/>
      <c r="E48" s="2741"/>
      <c r="F48" s="2736"/>
      <c r="G48" s="2736"/>
      <c r="H48" s="2736"/>
      <c r="I48" s="2736"/>
      <c r="J48" s="2736"/>
      <c r="K48" s="2736"/>
      <c r="L48" s="2742"/>
      <c r="M48" s="2743">
        <f>(B48/D41)*M41</f>
        <v>0</v>
      </c>
      <c r="N48" s="2744">
        <f t="shared" si="0"/>
        <v>0</v>
      </c>
      <c r="O48" s="2858"/>
      <c r="P48" s="3748" t="s">
        <v>2392</v>
      </c>
      <c r="Q48" s="2858"/>
      <c r="R48" s="2462"/>
      <c r="S48" s="2462"/>
      <c r="T48" s="2462"/>
      <c r="U48" s="2462"/>
      <c r="V48" s="2462"/>
      <c r="Y48" s="2694"/>
    </row>
    <row r="49" spans="1:25" ht="21" customHeight="1">
      <c r="A49" s="4476"/>
      <c r="B49" s="2747"/>
      <c r="C49" s="2739"/>
      <c r="D49" s="2740"/>
      <c r="E49" s="2741"/>
      <c r="F49" s="2736"/>
      <c r="G49" s="2736"/>
      <c r="H49" s="2736"/>
      <c r="I49" s="2736"/>
      <c r="J49" s="2736"/>
      <c r="K49" s="2736"/>
      <c r="L49" s="2742"/>
      <c r="M49" s="2743">
        <f>(B49/D41)*M41</f>
        <v>0</v>
      </c>
      <c r="N49" s="2744">
        <f t="shared" si="0"/>
        <v>0</v>
      </c>
      <c r="O49" s="2858"/>
      <c r="P49" s="3748" t="s">
        <v>2392</v>
      </c>
      <c r="Q49" s="2858"/>
      <c r="R49" s="2462"/>
      <c r="S49" s="2462"/>
      <c r="T49" s="2462"/>
      <c r="U49" s="2462"/>
      <c r="V49" s="2462"/>
      <c r="Y49" s="2694"/>
    </row>
    <row r="50" spans="1:25" ht="21" customHeight="1">
      <c r="A50" s="4476"/>
      <c r="B50" s="2747"/>
      <c r="C50" s="2739"/>
      <c r="D50" s="2740"/>
      <c r="E50" s="2741"/>
      <c r="F50" s="2736"/>
      <c r="G50" s="2736"/>
      <c r="H50" s="2736"/>
      <c r="I50" s="2736"/>
      <c r="J50" s="2736"/>
      <c r="K50" s="2736"/>
      <c r="L50" s="2742"/>
      <c r="M50" s="2743">
        <f>(B50/D41)*M41</f>
        <v>0</v>
      </c>
      <c r="N50" s="2744">
        <f t="shared" si="0"/>
        <v>0</v>
      </c>
      <c r="O50" s="2858"/>
      <c r="P50" s="3748" t="s">
        <v>2392</v>
      </c>
      <c r="Q50" s="2858"/>
      <c r="R50" s="2462"/>
      <c r="S50" s="2462"/>
      <c r="T50" s="2462"/>
      <c r="U50" s="2462"/>
      <c r="V50" s="2462"/>
      <c r="Y50" s="2694"/>
    </row>
    <row r="51" spans="1:25" ht="21">
      <c r="A51" s="4476"/>
      <c r="B51" s="2747"/>
      <c r="C51" s="2739"/>
      <c r="D51" s="2740"/>
      <c r="E51" s="2741"/>
      <c r="F51" s="2736"/>
      <c r="G51" s="2736"/>
      <c r="H51" s="2736"/>
      <c r="I51" s="2736"/>
      <c r="J51" s="2736"/>
      <c r="K51" s="2736"/>
      <c r="L51" s="2742"/>
      <c r="M51" s="2743">
        <f>(B51/D41)*M41</f>
        <v>0</v>
      </c>
      <c r="N51" s="2744">
        <f t="shared" si="0"/>
        <v>0</v>
      </c>
      <c r="O51" s="2858"/>
      <c r="P51" s="3748" t="s">
        <v>2392</v>
      </c>
      <c r="Q51" s="2858"/>
      <c r="R51" s="2462"/>
      <c r="S51" s="2462"/>
      <c r="T51" s="2462"/>
      <c r="U51" s="2462"/>
      <c r="V51" s="2462"/>
      <c r="Y51" s="2694"/>
    </row>
    <row r="52" spans="1:25" ht="21">
      <c r="A52" s="4476"/>
      <c r="B52" s="2747"/>
      <c r="C52" s="2739"/>
      <c r="D52" s="2740"/>
      <c r="E52" s="2741"/>
      <c r="F52" s="2736"/>
      <c r="G52" s="2736"/>
      <c r="H52" s="2736"/>
      <c r="I52" s="2736"/>
      <c r="J52" s="2736"/>
      <c r="K52" s="2736"/>
      <c r="L52" s="2742"/>
      <c r="M52" s="2743">
        <f>(B52/D41)*M41</f>
        <v>0</v>
      </c>
      <c r="N52" s="2744">
        <f t="shared" si="0"/>
        <v>0</v>
      </c>
      <c r="O52" s="2858"/>
      <c r="P52" s="3748" t="s">
        <v>2392</v>
      </c>
      <c r="Q52" s="2858"/>
      <c r="R52" s="2462"/>
      <c r="S52" s="2462"/>
      <c r="T52" s="2462"/>
      <c r="U52" s="2462"/>
      <c r="V52" s="2462"/>
      <c r="Y52" s="2694"/>
    </row>
    <row r="53" spans="1:25" ht="21">
      <c r="A53" s="4476"/>
      <c r="B53" s="2747"/>
      <c r="C53" s="2747"/>
      <c r="D53" s="2740"/>
      <c r="E53" s="2741"/>
      <c r="F53" s="2736"/>
      <c r="G53" s="2736"/>
      <c r="H53" s="2736"/>
      <c r="I53" s="2736"/>
      <c r="J53" s="2736"/>
      <c r="K53" s="2736"/>
      <c r="L53" s="2742"/>
      <c r="M53" s="2743">
        <f>(B53/D41)*M41</f>
        <v>0</v>
      </c>
      <c r="N53" s="2744">
        <f t="shared" si="0"/>
        <v>0</v>
      </c>
      <c r="O53" s="2858"/>
      <c r="P53" s="3748" t="s">
        <v>2392</v>
      </c>
      <c r="Q53" s="2858"/>
      <c r="R53" s="2462"/>
      <c r="S53" s="2462"/>
      <c r="T53" s="2462"/>
      <c r="U53" s="2462"/>
      <c r="V53" s="2462"/>
      <c r="Y53" s="2694"/>
    </row>
    <row r="54" spans="1:25" ht="21">
      <c r="A54" s="4476"/>
      <c r="B54" s="2747"/>
      <c r="C54" s="2747"/>
      <c r="D54" s="2740"/>
      <c r="E54" s="2741"/>
      <c r="F54" s="2736"/>
      <c r="G54" s="2736"/>
      <c r="H54" s="2736"/>
      <c r="I54" s="2736"/>
      <c r="J54" s="2736"/>
      <c r="K54" s="2736"/>
      <c r="L54" s="2742"/>
      <c r="M54" s="2743">
        <f>(B54/D41)*M41</f>
        <v>0</v>
      </c>
      <c r="N54" s="2744">
        <f t="shared" si="0"/>
        <v>0</v>
      </c>
      <c r="O54" s="2858"/>
      <c r="P54" s="3748" t="s">
        <v>2392</v>
      </c>
      <c r="Q54" s="2858"/>
      <c r="R54" s="2462"/>
      <c r="S54" s="2462"/>
      <c r="T54" s="2462"/>
      <c r="U54" s="2462"/>
      <c r="V54" s="2462"/>
      <c r="Y54" s="2694"/>
    </row>
    <row r="55" spans="1:25" ht="21">
      <c r="A55" s="4476"/>
      <c r="B55" s="2747"/>
      <c r="C55" s="2747"/>
      <c r="D55" s="2740"/>
      <c r="E55" s="2741"/>
      <c r="F55" s="2736"/>
      <c r="G55" s="2736"/>
      <c r="H55" s="2736"/>
      <c r="I55" s="2736"/>
      <c r="J55" s="2736"/>
      <c r="K55" s="2736"/>
      <c r="L55" s="2742"/>
      <c r="M55" s="2743">
        <f>(B55/D41)*M41</f>
        <v>0</v>
      </c>
      <c r="N55" s="2744">
        <f t="shared" si="0"/>
        <v>0</v>
      </c>
      <c r="O55" s="2858"/>
      <c r="P55" s="3748" t="s">
        <v>2392</v>
      </c>
      <c r="Q55" s="2858"/>
      <c r="R55" s="2462"/>
      <c r="S55" s="2462"/>
      <c r="T55" s="2462"/>
      <c r="U55" s="2462"/>
      <c r="V55" s="2462"/>
      <c r="Y55" s="2694"/>
    </row>
    <row r="56" spans="1:25" ht="21">
      <c r="A56" s="4476"/>
      <c r="B56" s="2747"/>
      <c r="C56" s="2747"/>
      <c r="D56" s="2740"/>
      <c r="E56" s="2741"/>
      <c r="F56" s="2736"/>
      <c r="G56" s="2736"/>
      <c r="H56" s="2736"/>
      <c r="I56" s="2736"/>
      <c r="J56" s="2736"/>
      <c r="K56" s="2736"/>
      <c r="L56" s="2742"/>
      <c r="M56" s="2743">
        <f>(B56/D41)*M41</f>
        <v>0</v>
      </c>
      <c r="N56" s="2744">
        <f t="shared" si="0"/>
        <v>0</v>
      </c>
      <c r="O56" s="2858"/>
      <c r="P56" s="3748" t="s">
        <v>2392</v>
      </c>
      <c r="Q56" s="2858"/>
      <c r="R56" s="2462"/>
      <c r="S56" s="2462"/>
      <c r="T56" s="2462"/>
      <c r="U56" s="2462"/>
      <c r="V56" s="2462"/>
      <c r="Y56" s="2694"/>
    </row>
    <row r="57" spans="1:25" ht="21">
      <c r="A57" s="4476"/>
      <c r="B57" s="2747"/>
      <c r="C57" s="2747"/>
      <c r="D57" s="2740"/>
      <c r="E57" s="2741"/>
      <c r="F57" s="2736"/>
      <c r="G57" s="2736"/>
      <c r="H57" s="2736"/>
      <c r="I57" s="2736"/>
      <c r="J57" s="2736"/>
      <c r="K57" s="2736"/>
      <c r="L57" s="2742"/>
      <c r="M57" s="2743">
        <f>(B57/D41)*M41</f>
        <v>0</v>
      </c>
      <c r="N57" s="2744">
        <f t="shared" si="0"/>
        <v>0</v>
      </c>
      <c r="O57" s="2858"/>
      <c r="P57" s="3748" t="s">
        <v>2392</v>
      </c>
      <c r="Q57" s="2858"/>
      <c r="R57" s="2462"/>
      <c r="S57" s="2462"/>
      <c r="T57" s="2462"/>
      <c r="U57" s="2462"/>
      <c r="V57" s="2462"/>
      <c r="Y57" s="2694"/>
    </row>
    <row r="58" spans="1:25" ht="21">
      <c r="A58" s="4476"/>
      <c r="B58" s="2747"/>
      <c r="C58" s="2747"/>
      <c r="D58" s="2740"/>
      <c r="E58" s="2741"/>
      <c r="F58" s="2736"/>
      <c r="G58" s="2736"/>
      <c r="H58" s="2736"/>
      <c r="I58" s="2736"/>
      <c r="J58" s="2736"/>
      <c r="K58" s="2736"/>
      <c r="L58" s="2742"/>
      <c r="M58" s="2743">
        <f>(B58/D41)*M41</f>
        <v>0</v>
      </c>
      <c r="N58" s="2744">
        <f t="shared" si="0"/>
        <v>0</v>
      </c>
      <c r="O58" s="2858"/>
      <c r="P58" s="3748" t="s">
        <v>2392</v>
      </c>
      <c r="Q58" s="2858"/>
      <c r="R58" s="2462"/>
      <c r="S58" s="2462"/>
      <c r="T58" s="2462"/>
      <c r="U58" s="2462"/>
      <c r="V58" s="2462"/>
      <c r="Y58" s="2694"/>
    </row>
    <row r="59" spans="1:25" ht="21">
      <c r="A59" s="4476"/>
      <c r="B59" s="2747"/>
      <c r="C59" s="2747"/>
      <c r="D59" s="2740"/>
      <c r="E59" s="2741"/>
      <c r="F59" s="2736"/>
      <c r="G59" s="2736"/>
      <c r="H59" s="2736"/>
      <c r="I59" s="2736"/>
      <c r="J59" s="2736"/>
      <c r="K59" s="2736"/>
      <c r="L59" s="2742"/>
      <c r="M59" s="2743">
        <f>(B59/D41)*M41</f>
        <v>0</v>
      </c>
      <c r="N59" s="2744">
        <f t="shared" si="0"/>
        <v>0</v>
      </c>
      <c r="O59" s="2858"/>
      <c r="P59" s="3748" t="s">
        <v>2392</v>
      </c>
      <c r="Q59" s="2858"/>
      <c r="R59" s="2462"/>
      <c r="S59" s="2462"/>
      <c r="T59" s="2462"/>
      <c r="U59" s="2462"/>
      <c r="V59" s="2462"/>
      <c r="Y59" s="2694"/>
    </row>
    <row r="60" spans="1:25" ht="21">
      <c r="A60" s="4476"/>
      <c r="B60" s="2739"/>
      <c r="C60" s="2739"/>
      <c r="D60" s="2738"/>
      <c r="E60" s="2741"/>
      <c r="F60" s="2736"/>
      <c r="G60" s="2736"/>
      <c r="H60" s="2736"/>
      <c r="I60" s="2736"/>
      <c r="J60" s="2736"/>
      <c r="K60" s="2736"/>
      <c r="L60" s="2742"/>
      <c r="M60" s="2743">
        <f>(B60/D41)*M41</f>
        <v>0</v>
      </c>
      <c r="N60" s="2744">
        <f t="shared" si="0"/>
        <v>0</v>
      </c>
      <c r="O60" s="2858"/>
      <c r="P60" s="3748" t="s">
        <v>2392</v>
      </c>
      <c r="Q60" s="2858"/>
      <c r="R60" s="2462"/>
      <c r="S60" s="2462"/>
      <c r="T60" s="2462"/>
      <c r="U60" s="2462"/>
      <c r="V60" s="2462"/>
      <c r="Y60" s="2694"/>
    </row>
    <row r="61" spans="1:25" ht="21">
      <c r="A61" s="4476"/>
      <c r="B61" s="2747"/>
      <c r="C61" s="2747"/>
      <c r="D61" s="2738"/>
      <c r="E61" s="2741"/>
      <c r="F61" s="2736"/>
      <c r="G61" s="2736"/>
      <c r="H61" s="2736"/>
      <c r="I61" s="2736"/>
      <c r="J61" s="2736"/>
      <c r="K61" s="2736"/>
      <c r="L61" s="2742"/>
      <c r="M61" s="2743">
        <f>(B61/D41)*M41</f>
        <v>0</v>
      </c>
      <c r="N61" s="2744">
        <f t="shared" si="0"/>
        <v>0</v>
      </c>
      <c r="O61" s="2858"/>
      <c r="P61" s="3748" t="s">
        <v>2392</v>
      </c>
      <c r="Q61" s="2858"/>
      <c r="R61" s="2462"/>
      <c r="S61" s="2462"/>
      <c r="T61" s="2462"/>
      <c r="U61" s="2462"/>
      <c r="V61" s="2462"/>
      <c r="Y61" s="2694"/>
    </row>
    <row r="62" spans="1:25" ht="21">
      <c r="A62" s="4476"/>
      <c r="B62" s="2747"/>
      <c r="C62" s="2747"/>
      <c r="D62" s="2738"/>
      <c r="E62" s="2741"/>
      <c r="F62" s="2736"/>
      <c r="G62" s="2736"/>
      <c r="H62" s="2736"/>
      <c r="I62" s="2736"/>
      <c r="J62" s="2736"/>
      <c r="K62" s="2736"/>
      <c r="L62" s="2742"/>
      <c r="M62" s="2743">
        <f>(B62/D41)*M41</f>
        <v>0</v>
      </c>
      <c r="N62" s="2744">
        <f t="shared" si="0"/>
        <v>0</v>
      </c>
      <c r="O62" s="2858"/>
      <c r="P62" s="3748" t="s">
        <v>2392</v>
      </c>
      <c r="Q62" s="2858"/>
      <c r="R62" s="2462"/>
      <c r="S62" s="2462"/>
      <c r="T62" s="2462"/>
      <c r="U62" s="2462"/>
      <c r="V62" s="2462"/>
      <c r="Y62" s="2694"/>
    </row>
    <row r="63" spans="1:25" ht="21">
      <c r="A63" s="4476"/>
      <c r="B63" s="2747"/>
      <c r="C63" s="2747"/>
      <c r="D63" s="2738"/>
      <c r="E63" s="2741"/>
      <c r="F63" s="2736"/>
      <c r="G63" s="2736"/>
      <c r="H63" s="2736"/>
      <c r="I63" s="2736"/>
      <c r="J63" s="2736"/>
      <c r="K63" s="2736"/>
      <c r="L63" s="2742"/>
      <c r="M63" s="2743">
        <f>(B63/D41)*M41</f>
        <v>0</v>
      </c>
      <c r="N63" s="2744">
        <f t="shared" si="0"/>
        <v>0</v>
      </c>
      <c r="O63" s="2858"/>
      <c r="P63" s="3748" t="s">
        <v>2392</v>
      </c>
      <c r="Q63" s="2858"/>
      <c r="R63" s="2462"/>
      <c r="S63" s="2462"/>
      <c r="T63" s="2462"/>
      <c r="U63" s="2462"/>
      <c r="V63" s="2462"/>
      <c r="Y63" s="2694"/>
    </row>
    <row r="64" spans="1:25" ht="19.5" customHeight="1" thickBot="1">
      <c r="A64" s="4476"/>
      <c r="B64" s="2748"/>
      <c r="C64" s="2748"/>
      <c r="D64" s="2749"/>
      <c r="E64" s="2741"/>
      <c r="F64" s="2736"/>
      <c r="G64" s="2736"/>
      <c r="H64" s="2736"/>
      <c r="I64" s="2736"/>
      <c r="J64" s="2736"/>
      <c r="K64" s="2736"/>
      <c r="L64" s="2750"/>
      <c r="M64" s="2751"/>
      <c r="N64" s="2751"/>
      <c r="O64" s="2694"/>
      <c r="P64" s="3368" t="s">
        <v>2385</v>
      </c>
      <c r="Q64" s="2858"/>
      <c r="R64" s="2462"/>
      <c r="S64" s="2462"/>
      <c r="T64" s="2462"/>
      <c r="U64" s="2462"/>
      <c r="V64" s="2462"/>
      <c r="Y64" s="2694"/>
    </row>
    <row r="65" spans="1:25" ht="18.75" customHeight="1">
      <c r="A65" s="4476"/>
      <c r="B65" s="2752"/>
      <c r="C65" s="2753"/>
      <c r="D65" s="2753"/>
      <c r="E65" s="2753"/>
      <c r="F65" s="2753"/>
      <c r="G65" s="2753"/>
      <c r="H65" s="2754"/>
      <c r="I65" s="2754"/>
      <c r="J65" s="2754"/>
      <c r="K65" s="2754"/>
      <c r="L65" s="2754"/>
      <c r="M65" s="2754"/>
      <c r="N65" s="2748"/>
      <c r="O65" s="2694"/>
      <c r="P65" s="3368" t="s">
        <v>2385</v>
      </c>
      <c r="Q65" s="2858"/>
      <c r="R65" s="2462"/>
      <c r="S65" s="2462"/>
      <c r="T65" s="2462"/>
      <c r="U65" s="2462"/>
      <c r="V65" s="2462"/>
      <c r="Y65" s="2694"/>
    </row>
    <row r="66" spans="1:25" ht="21">
      <c r="A66" s="4476"/>
      <c r="B66" s="2755"/>
      <c r="C66" s="2756" t="s">
        <v>247</v>
      </c>
      <c r="D66" s="2756"/>
      <c r="E66" s="2756"/>
      <c r="F66" s="2756"/>
      <c r="G66" s="2756"/>
      <c r="H66" s="2756"/>
      <c r="I66" s="2756"/>
      <c r="J66" s="2756"/>
      <c r="K66" s="2756"/>
      <c r="L66" s="2756"/>
      <c r="M66" s="2756"/>
      <c r="N66" s="2748"/>
      <c r="O66" s="2694"/>
      <c r="P66" s="3368" t="s">
        <v>2385</v>
      </c>
      <c r="Q66" s="2858"/>
      <c r="R66" s="2462"/>
      <c r="S66" s="2462"/>
      <c r="T66" s="2462"/>
      <c r="U66" s="2462"/>
      <c r="V66" s="2462"/>
      <c r="Y66" s="2694"/>
    </row>
    <row r="67" spans="1:25" ht="18.75" customHeight="1">
      <c r="A67" s="4476"/>
      <c r="B67" s="2755"/>
      <c r="C67" s="2757"/>
      <c r="D67" s="2757"/>
      <c r="E67" s="2757"/>
      <c r="F67" s="2757"/>
      <c r="G67" s="2757"/>
      <c r="H67" s="2757"/>
      <c r="I67" s="2757"/>
      <c r="J67" s="2757"/>
      <c r="K67" s="2757"/>
      <c r="L67" s="2757"/>
      <c r="M67" s="2757"/>
      <c r="N67" s="2748"/>
      <c r="O67" s="2694"/>
      <c r="P67" s="3368" t="s">
        <v>2385</v>
      </c>
      <c r="Q67" s="2858"/>
      <c r="R67" s="2462"/>
      <c r="S67" s="2462"/>
      <c r="T67" s="2462"/>
      <c r="U67" s="2462"/>
      <c r="V67" s="2462"/>
      <c r="Y67" s="2694"/>
    </row>
    <row r="68" spans="1:25" ht="15.75">
      <c r="A68" s="4476"/>
      <c r="B68" s="2758" t="s">
        <v>27</v>
      </c>
      <c r="C68" s="2757"/>
      <c r="D68" s="2757"/>
      <c r="E68" s="2757"/>
      <c r="F68" s="2757"/>
      <c r="G68" s="2757"/>
      <c r="H68" s="2757"/>
      <c r="I68" s="2757"/>
      <c r="J68" s="2757"/>
      <c r="K68" s="2757"/>
      <c r="L68" s="2757"/>
      <c r="M68" s="2757"/>
      <c r="N68" s="2748"/>
      <c r="O68" s="2858"/>
      <c r="P68" s="3748" t="s">
        <v>2392</v>
      </c>
      <c r="Q68" s="2858"/>
      <c r="R68" s="2462"/>
      <c r="S68" s="2462"/>
      <c r="T68" s="2462"/>
      <c r="U68" s="2462"/>
      <c r="V68" s="2462"/>
      <c r="Y68" s="2694"/>
    </row>
    <row r="69" spans="1:25" ht="15.75">
      <c r="A69" s="4476"/>
      <c r="B69" s="2758" t="s">
        <v>30</v>
      </c>
      <c r="C69" s="2757"/>
      <c r="D69" s="2757"/>
      <c r="E69" s="2757"/>
      <c r="F69" s="2757"/>
      <c r="G69" s="2757"/>
      <c r="H69" s="2757"/>
      <c r="I69" s="2757"/>
      <c r="J69" s="2757"/>
      <c r="K69" s="2757"/>
      <c r="L69" s="2757"/>
      <c r="M69" s="2757"/>
      <c r="N69" s="2748"/>
      <c r="O69" s="2858"/>
      <c r="P69" s="3748" t="s">
        <v>2392</v>
      </c>
      <c r="Q69" s="2858"/>
      <c r="R69" s="2462"/>
      <c r="S69" s="2462"/>
      <c r="T69" s="2462"/>
      <c r="U69" s="2462"/>
      <c r="V69" s="2462"/>
      <c r="Y69" s="2694"/>
    </row>
    <row r="70" spans="1:25" ht="15.75">
      <c r="A70" s="4476"/>
      <c r="B70" s="2758" t="s">
        <v>248</v>
      </c>
      <c r="C70" s="2757"/>
      <c r="D70" s="2757"/>
      <c r="E70" s="2757"/>
      <c r="F70" s="2757"/>
      <c r="G70" s="2757"/>
      <c r="H70" s="2757"/>
      <c r="I70" s="2757"/>
      <c r="J70" s="2757"/>
      <c r="K70" s="2757"/>
      <c r="L70" s="2757"/>
      <c r="M70" s="2757"/>
      <c r="N70" s="2748"/>
      <c r="O70" s="2858"/>
      <c r="P70" s="3748" t="s">
        <v>2392</v>
      </c>
      <c r="Q70" s="2858"/>
      <c r="R70" s="2462"/>
      <c r="S70" s="2462"/>
      <c r="T70" s="2462"/>
      <c r="U70" s="2462"/>
      <c r="V70" s="2462"/>
      <c r="Y70" s="2694"/>
    </row>
    <row r="71" spans="1:25" ht="15.75">
      <c r="A71" s="4476"/>
      <c r="B71" s="2758" t="s">
        <v>12</v>
      </c>
      <c r="C71" s="2757"/>
      <c r="D71" s="2757"/>
      <c r="E71" s="2757"/>
      <c r="F71" s="2757"/>
      <c r="G71" s="2757"/>
      <c r="H71" s="2757"/>
      <c r="I71" s="2757"/>
      <c r="J71" s="2757"/>
      <c r="K71" s="2757"/>
      <c r="L71" s="2757"/>
      <c r="M71" s="2757"/>
      <c r="N71" s="2748"/>
      <c r="O71" s="2858"/>
      <c r="P71" s="3748" t="s">
        <v>2392</v>
      </c>
      <c r="Q71" s="2858"/>
      <c r="R71" s="2462"/>
      <c r="S71" s="2462"/>
      <c r="T71" s="2462"/>
      <c r="U71" s="2462"/>
      <c r="V71" s="2462"/>
      <c r="Y71" s="2694"/>
    </row>
    <row r="72" spans="1:25" ht="15.75">
      <c r="A72" s="4476"/>
      <c r="B72" s="2758" t="s">
        <v>13</v>
      </c>
      <c r="C72" s="2757"/>
      <c r="D72" s="2757"/>
      <c r="E72" s="2757"/>
      <c r="F72" s="2757"/>
      <c r="G72" s="2757"/>
      <c r="H72" s="2757"/>
      <c r="I72" s="2757"/>
      <c r="J72" s="2757"/>
      <c r="K72" s="2757"/>
      <c r="L72" s="2757"/>
      <c r="M72" s="2757"/>
      <c r="N72" s="2748"/>
      <c r="O72" s="2858"/>
      <c r="P72" s="3748" t="s">
        <v>2392</v>
      </c>
      <c r="Q72" s="2858"/>
      <c r="R72" s="2462"/>
      <c r="S72" s="2462"/>
      <c r="T72" s="2462"/>
      <c r="U72" s="2462"/>
      <c r="V72" s="2462"/>
      <c r="Y72" s="2694"/>
    </row>
    <row r="73" spans="1:25" ht="15.75">
      <c r="A73" s="4476"/>
      <c r="B73" s="2758" t="s">
        <v>15</v>
      </c>
      <c r="C73" s="2757"/>
      <c r="D73" s="2757"/>
      <c r="E73" s="2757"/>
      <c r="F73" s="2757"/>
      <c r="G73" s="2757"/>
      <c r="H73" s="2757"/>
      <c r="I73" s="2757"/>
      <c r="J73" s="2757"/>
      <c r="K73" s="2757"/>
      <c r="L73" s="2757"/>
      <c r="M73" s="2757"/>
      <c r="N73" s="2748"/>
      <c r="O73" s="2858"/>
      <c r="P73" s="3748" t="s">
        <v>2392</v>
      </c>
      <c r="Q73" s="2858"/>
      <c r="R73" s="2462"/>
      <c r="S73" s="2462"/>
      <c r="T73" s="2462"/>
      <c r="U73" s="2462"/>
      <c r="V73" s="2462"/>
      <c r="Y73" s="2694"/>
    </row>
    <row r="74" spans="1:25" ht="15.75">
      <c r="A74" s="4476"/>
      <c r="B74" s="2758" t="s">
        <v>281</v>
      </c>
      <c r="C74" s="2757"/>
      <c r="D74" s="2757"/>
      <c r="E74" s="2757"/>
      <c r="F74" s="2757"/>
      <c r="G74" s="2757"/>
      <c r="H74" s="2757"/>
      <c r="I74" s="2757"/>
      <c r="J74" s="2757"/>
      <c r="K74" s="2757"/>
      <c r="L74" s="2757"/>
      <c r="M74" s="2757"/>
      <c r="N74" s="2748"/>
      <c r="O74" s="2858"/>
      <c r="P74" s="3748" t="s">
        <v>2392</v>
      </c>
      <c r="Q74" s="2858"/>
      <c r="R74" s="2462"/>
      <c r="S74" s="2462"/>
      <c r="T74" s="2462"/>
      <c r="U74" s="2462"/>
      <c r="V74" s="2462"/>
      <c r="Y74" s="2694"/>
    </row>
    <row r="75" spans="1:25" ht="18.75" customHeight="1">
      <c r="A75" s="4476"/>
      <c r="B75" s="2758" t="s">
        <v>282</v>
      </c>
      <c r="C75" s="2757"/>
      <c r="D75" s="2757"/>
      <c r="E75" s="2757"/>
      <c r="F75" s="2757"/>
      <c r="G75" s="2757"/>
      <c r="H75" s="2757"/>
      <c r="I75" s="2757"/>
      <c r="J75" s="2757"/>
      <c r="K75" s="2757"/>
      <c r="L75" s="2757"/>
      <c r="M75" s="2757"/>
      <c r="N75" s="2748"/>
      <c r="O75" s="2858"/>
      <c r="P75" s="3748" t="s">
        <v>2392</v>
      </c>
      <c r="Q75" s="2858"/>
      <c r="R75" s="2462"/>
      <c r="S75" s="2462"/>
      <c r="T75" s="2462"/>
      <c r="U75" s="2462"/>
      <c r="V75" s="2462"/>
      <c r="Y75" s="2694"/>
    </row>
    <row r="76" spans="1:25" ht="15.75">
      <c r="A76" s="4476"/>
      <c r="B76" s="2758" t="s">
        <v>328</v>
      </c>
      <c r="C76" s="2757"/>
      <c r="D76" s="2757"/>
      <c r="E76" s="2757"/>
      <c r="F76" s="2757"/>
      <c r="G76" s="2757"/>
      <c r="H76" s="2757"/>
      <c r="I76" s="2757"/>
      <c r="J76" s="2757"/>
      <c r="K76" s="2757"/>
      <c r="L76" s="2757"/>
      <c r="M76" s="2757"/>
      <c r="N76" s="2748"/>
      <c r="O76" s="2858"/>
      <c r="P76" s="3748" t="s">
        <v>2392</v>
      </c>
      <c r="Q76" s="2858"/>
      <c r="R76" s="2462"/>
      <c r="S76" s="2462"/>
      <c r="T76" s="2462"/>
      <c r="U76" s="2462"/>
      <c r="V76" s="2462"/>
      <c r="Y76" s="2694"/>
    </row>
    <row r="77" spans="1:25" ht="15.75">
      <c r="A77" s="4476"/>
      <c r="B77" s="2758" t="s">
        <v>329</v>
      </c>
      <c r="C77" s="2757"/>
      <c r="D77" s="2757"/>
      <c r="E77" s="2757"/>
      <c r="F77" s="2757"/>
      <c r="G77" s="2757"/>
      <c r="H77" s="2757"/>
      <c r="I77" s="2757"/>
      <c r="J77" s="2757"/>
      <c r="K77" s="2757"/>
      <c r="L77" s="2757"/>
      <c r="M77" s="2757"/>
      <c r="N77" s="2748"/>
      <c r="O77" s="2858"/>
      <c r="P77" s="3748" t="s">
        <v>2392</v>
      </c>
      <c r="Q77" s="2858"/>
      <c r="R77" s="2462"/>
      <c r="S77" s="2462"/>
      <c r="T77" s="2462"/>
      <c r="U77" s="2462"/>
      <c r="V77" s="2462"/>
      <c r="Y77" s="2694"/>
    </row>
    <row r="78" spans="1:25" ht="15.75">
      <c r="A78" s="4476"/>
      <c r="B78" s="2758" t="s">
        <v>330</v>
      </c>
      <c r="C78" s="2757"/>
      <c r="D78" s="2757"/>
      <c r="E78" s="2757"/>
      <c r="F78" s="2757"/>
      <c r="G78" s="2757"/>
      <c r="H78" s="2757"/>
      <c r="I78" s="2757"/>
      <c r="J78" s="2757"/>
      <c r="K78" s="2757"/>
      <c r="L78" s="2757"/>
      <c r="M78" s="2757"/>
      <c r="N78" s="2748"/>
      <c r="O78" s="2858"/>
      <c r="P78" s="3748" t="s">
        <v>2392</v>
      </c>
      <c r="Q78" s="2858"/>
      <c r="R78" s="2462"/>
      <c r="S78" s="2462"/>
      <c r="T78" s="2462"/>
      <c r="U78" s="2462"/>
      <c r="V78" s="2462"/>
      <c r="Y78" s="2694"/>
    </row>
    <row r="79" spans="1:25" ht="15.75">
      <c r="A79" s="4476"/>
      <c r="B79" s="2758" t="s">
        <v>331</v>
      </c>
      <c r="C79" s="2757"/>
      <c r="D79" s="2757"/>
      <c r="E79" s="2757"/>
      <c r="F79" s="2757"/>
      <c r="G79" s="2757"/>
      <c r="H79" s="2757"/>
      <c r="I79" s="2757"/>
      <c r="J79" s="2757"/>
      <c r="K79" s="2757"/>
      <c r="L79" s="2757"/>
      <c r="M79" s="2757"/>
      <c r="N79" s="2748"/>
      <c r="O79" s="2858"/>
      <c r="P79" s="3748" t="s">
        <v>2392</v>
      </c>
      <c r="Q79" s="2858"/>
      <c r="R79" s="2462"/>
      <c r="S79" s="2462"/>
      <c r="T79" s="2462"/>
      <c r="U79" s="2462"/>
      <c r="V79" s="2462"/>
      <c r="Y79" s="2694"/>
    </row>
    <row r="80" spans="1:25" ht="15.75">
      <c r="A80" s="4476"/>
      <c r="B80" s="2758" t="s">
        <v>332</v>
      </c>
      <c r="C80" s="2757"/>
      <c r="D80" s="2757"/>
      <c r="E80" s="2757"/>
      <c r="F80" s="2757"/>
      <c r="G80" s="2757"/>
      <c r="H80" s="2757"/>
      <c r="I80" s="2757"/>
      <c r="J80" s="2757"/>
      <c r="K80" s="2757"/>
      <c r="L80" s="2757"/>
      <c r="M80" s="2757"/>
      <c r="N80" s="2748"/>
      <c r="O80" s="2858"/>
      <c r="P80" s="3748" t="s">
        <v>2392</v>
      </c>
      <c r="Q80" s="2858"/>
      <c r="R80" s="2462"/>
      <c r="S80" s="2462"/>
      <c r="T80" s="2462"/>
      <c r="U80" s="2462"/>
      <c r="V80" s="2462"/>
      <c r="Y80" s="2694"/>
    </row>
    <row r="81" spans="1:42" ht="15.75">
      <c r="A81" s="4476"/>
      <c r="B81" s="2758" t="s">
        <v>333</v>
      </c>
      <c r="C81" s="2757"/>
      <c r="D81" s="2757"/>
      <c r="E81" s="2757"/>
      <c r="F81" s="2757"/>
      <c r="G81" s="2757"/>
      <c r="H81" s="2757"/>
      <c r="I81" s="2757"/>
      <c r="J81" s="2757"/>
      <c r="K81" s="2757"/>
      <c r="L81" s="2757"/>
      <c r="M81" s="2757"/>
      <c r="N81" s="2748"/>
      <c r="O81" s="2858"/>
      <c r="P81" s="3748" t="s">
        <v>2392</v>
      </c>
      <c r="Q81" s="2858"/>
      <c r="R81" s="2462"/>
      <c r="S81" s="2462"/>
      <c r="T81" s="2462"/>
      <c r="U81" s="2462"/>
      <c r="V81" s="2462"/>
      <c r="Y81" s="2694"/>
    </row>
    <row r="82" spans="1:42" ht="15.75">
      <c r="A82" s="4476"/>
      <c r="B82" s="2758" t="s">
        <v>334</v>
      </c>
      <c r="C82" s="2757"/>
      <c r="D82" s="2757"/>
      <c r="E82" s="2757"/>
      <c r="F82" s="2757"/>
      <c r="G82" s="2757"/>
      <c r="H82" s="2757"/>
      <c r="I82" s="2757"/>
      <c r="J82" s="2757"/>
      <c r="K82" s="2757"/>
      <c r="L82" s="2757"/>
      <c r="M82" s="2757"/>
      <c r="N82" s="2748"/>
      <c r="O82" s="2858"/>
      <c r="P82" s="3748" t="s">
        <v>2392</v>
      </c>
      <c r="Q82" s="2858"/>
      <c r="R82" s="2462"/>
      <c r="S82" s="2462"/>
      <c r="T82" s="2462"/>
      <c r="U82" s="2462"/>
      <c r="V82" s="2462"/>
      <c r="Y82" s="2694"/>
    </row>
    <row r="83" spans="1:42" ht="15.75">
      <c r="A83" s="4476"/>
      <c r="B83" s="2758" t="s">
        <v>335</v>
      </c>
      <c r="C83" s="2757"/>
      <c r="D83" s="2757"/>
      <c r="E83" s="2757"/>
      <c r="F83" s="2757"/>
      <c r="G83" s="2757"/>
      <c r="H83" s="2757"/>
      <c r="I83" s="2757"/>
      <c r="J83" s="2757"/>
      <c r="K83" s="2757"/>
      <c r="L83" s="2757"/>
      <c r="M83" s="2757"/>
      <c r="N83" s="2748"/>
      <c r="O83" s="2858"/>
      <c r="P83" s="3748" t="s">
        <v>2392</v>
      </c>
      <c r="Q83" s="2858"/>
      <c r="R83" s="2462"/>
      <c r="S83" s="2462"/>
      <c r="T83" s="2462"/>
      <c r="U83" s="2462"/>
      <c r="V83" s="2462"/>
      <c r="Y83" s="2694"/>
    </row>
    <row r="84" spans="1:42" ht="15.75">
      <c r="A84" s="4476"/>
      <c r="B84" s="2758" t="s">
        <v>336</v>
      </c>
      <c r="C84" s="2757"/>
      <c r="D84" s="2757"/>
      <c r="E84" s="2757"/>
      <c r="F84" s="2757"/>
      <c r="G84" s="2757"/>
      <c r="H84" s="2757"/>
      <c r="I84" s="2757"/>
      <c r="J84" s="2757"/>
      <c r="K84" s="2757"/>
      <c r="L84" s="2757"/>
      <c r="M84" s="2757"/>
      <c r="N84" s="2748"/>
      <c r="O84" s="2858"/>
      <c r="P84" s="3748" t="s">
        <v>2392</v>
      </c>
      <c r="Q84" s="2858"/>
      <c r="R84" s="2462"/>
      <c r="S84" s="2462"/>
      <c r="T84" s="2462"/>
      <c r="U84" s="2462"/>
      <c r="V84" s="2462"/>
      <c r="Y84" s="2694"/>
    </row>
    <row r="85" spans="1:42" ht="18.75" customHeight="1">
      <c r="A85" s="4476"/>
      <c r="B85" s="2758" t="s">
        <v>337</v>
      </c>
      <c r="C85" s="2757"/>
      <c r="D85" s="2757"/>
      <c r="E85" s="2757"/>
      <c r="F85" s="2757"/>
      <c r="G85" s="2757"/>
      <c r="H85" s="2757"/>
      <c r="I85" s="2757"/>
      <c r="J85" s="3750"/>
      <c r="K85" s="2757"/>
      <c r="L85" s="2757"/>
      <c r="M85" s="2757"/>
      <c r="N85" s="2748"/>
      <c r="O85" s="2858"/>
      <c r="P85" s="3748" t="s">
        <v>2392</v>
      </c>
      <c r="Q85" s="2858"/>
      <c r="R85" s="2462"/>
      <c r="S85" s="2462"/>
      <c r="T85" s="2462"/>
      <c r="U85" s="2462"/>
      <c r="V85" s="2462"/>
      <c r="Y85" s="2694"/>
    </row>
    <row r="86" spans="1:42" ht="15.75" customHeight="1">
      <c r="A86" s="4476"/>
      <c r="B86" s="2758" t="s">
        <v>338</v>
      </c>
      <c r="C86" s="2757"/>
      <c r="D86" s="2757"/>
      <c r="E86" s="2757"/>
      <c r="F86" s="2757"/>
      <c r="G86" s="2757"/>
      <c r="H86" s="2757"/>
      <c r="I86" s="2757"/>
      <c r="J86" s="2757"/>
      <c r="K86" s="2757"/>
      <c r="L86" s="2757"/>
      <c r="M86" s="2757"/>
      <c r="N86" s="2748"/>
      <c r="O86" s="2694"/>
      <c r="P86" s="3368" t="s">
        <v>2385</v>
      </c>
      <c r="Q86" s="2858"/>
      <c r="R86" s="2462"/>
      <c r="S86" s="2462"/>
      <c r="T86" s="2462"/>
      <c r="U86" s="2462"/>
      <c r="V86" s="2462"/>
      <c r="Y86" s="2694"/>
    </row>
    <row r="87" spans="1:42" ht="18.75" customHeight="1">
      <c r="A87" s="4476"/>
      <c r="B87" s="2758" t="s">
        <v>339</v>
      </c>
      <c r="C87" s="2757"/>
      <c r="D87" s="2757"/>
      <c r="E87" s="2757"/>
      <c r="F87" s="2757"/>
      <c r="G87" s="2757"/>
      <c r="H87" s="2757"/>
      <c r="I87" s="2757"/>
      <c r="J87" s="2757"/>
      <c r="K87" s="2757"/>
      <c r="L87" s="2757"/>
      <c r="M87" s="2757"/>
      <c r="N87" s="2748"/>
      <c r="O87" s="2694"/>
      <c r="P87" s="3368" t="s">
        <v>2385</v>
      </c>
      <c r="Q87" s="2858"/>
      <c r="R87" s="2462"/>
      <c r="S87" s="2462"/>
      <c r="T87" s="2462"/>
      <c r="U87" s="2462"/>
      <c r="V87" s="2462"/>
      <c r="Y87" s="2694"/>
    </row>
    <row r="88" spans="1:42" ht="18.75" customHeight="1">
      <c r="A88" s="4476"/>
      <c r="B88" s="2760"/>
      <c r="C88" s="2757"/>
      <c r="D88" s="2757"/>
      <c r="E88" s="2757"/>
      <c r="F88" s="2757"/>
      <c r="G88" s="2757"/>
      <c r="H88" s="2757"/>
      <c r="I88" s="2757"/>
      <c r="J88" s="2757"/>
      <c r="K88" s="2757"/>
      <c r="L88" s="2757"/>
      <c r="M88" s="2757"/>
      <c r="N88" s="2748"/>
      <c r="O88" s="2694"/>
      <c r="P88" s="3368" t="s">
        <v>2385</v>
      </c>
      <c r="Q88" s="2858"/>
      <c r="R88" s="2462"/>
      <c r="S88" s="2462"/>
      <c r="T88" s="2462"/>
      <c r="U88" s="2462"/>
      <c r="V88" s="2462"/>
      <c r="Y88" s="2694"/>
    </row>
    <row r="89" spans="1:42" ht="18.75" customHeight="1">
      <c r="A89" s="4476"/>
      <c r="B89" s="2755"/>
      <c r="C89" s="2757"/>
      <c r="D89" s="2757"/>
      <c r="E89" s="2757"/>
      <c r="F89" s="2757"/>
      <c r="G89" s="2757"/>
      <c r="H89" s="2757"/>
      <c r="I89" s="2757"/>
      <c r="J89" s="2757"/>
      <c r="K89" s="2757"/>
      <c r="L89" s="2757"/>
      <c r="M89" s="2757"/>
      <c r="N89" s="2748"/>
      <c r="O89" s="2694"/>
      <c r="P89" s="3368" t="s">
        <v>2385</v>
      </c>
      <c r="Q89" s="2858"/>
      <c r="R89" s="2462"/>
      <c r="S89" s="2462"/>
      <c r="T89" s="2462"/>
      <c r="U89" s="2462"/>
      <c r="V89" s="2462"/>
      <c r="Y89" s="2694"/>
    </row>
    <row r="90" spans="1:42" ht="18.75" customHeight="1">
      <c r="A90" s="4476"/>
      <c r="B90" s="4515"/>
      <c r="C90" s="4515"/>
      <c r="D90" s="4515"/>
      <c r="E90" s="4515"/>
      <c r="F90" s="4515"/>
      <c r="G90" s="4515"/>
      <c r="H90" s="4515"/>
      <c r="I90" s="4515"/>
      <c r="J90" s="4515"/>
      <c r="K90" s="4515"/>
      <c r="L90" s="4515"/>
      <c r="M90" s="4515"/>
      <c r="N90" s="4515"/>
      <c r="O90" s="2694"/>
      <c r="P90" s="3368" t="s">
        <v>2385</v>
      </c>
      <c r="Q90" s="2858"/>
      <c r="R90" s="2462"/>
      <c r="S90" s="2462"/>
      <c r="T90" s="2462"/>
      <c r="U90" s="2462"/>
      <c r="V90" s="2462"/>
      <c r="Y90" s="2694"/>
    </row>
    <row r="91" spans="1:42" ht="18.75" customHeight="1">
      <c r="A91" s="4476"/>
      <c r="B91" s="2761"/>
      <c r="C91" s="2762" t="s">
        <v>272</v>
      </c>
      <c r="D91" s="4516"/>
      <c r="E91" s="4517"/>
      <c r="F91" s="4517"/>
      <c r="G91" s="4517"/>
      <c r="H91" s="4517"/>
      <c r="I91" s="4517"/>
      <c r="J91" s="4517"/>
      <c r="K91" s="4517"/>
      <c r="L91" s="4517"/>
      <c r="M91" s="4517"/>
      <c r="N91" s="4518"/>
      <c r="O91" s="2694"/>
      <c r="P91" s="3368" t="s">
        <v>2385</v>
      </c>
      <c r="Q91" s="2858"/>
      <c r="R91" s="2462"/>
      <c r="S91" s="2462"/>
      <c r="T91" s="2462"/>
      <c r="U91" s="2462"/>
      <c r="V91" s="2462"/>
      <c r="Y91" s="2694"/>
    </row>
    <row r="92" spans="1:42" ht="15.75" customHeight="1">
      <c r="A92" s="4476"/>
      <c r="B92" s="4519"/>
      <c r="C92" s="4519"/>
      <c r="D92" s="4519"/>
      <c r="E92" s="4519"/>
      <c r="F92" s="4519"/>
      <c r="G92" s="4519"/>
      <c r="H92" s="4519"/>
      <c r="I92" s="4519"/>
      <c r="J92" s="4519"/>
      <c r="K92" s="4519"/>
      <c r="L92" s="4519"/>
      <c r="M92" s="4519"/>
      <c r="N92" s="4519"/>
      <c r="O92" s="2694"/>
      <c r="P92" s="3368" t="s">
        <v>2385</v>
      </c>
      <c r="Q92" s="2858"/>
      <c r="R92" s="2462"/>
      <c r="S92" s="2462"/>
      <c r="T92" s="2462"/>
      <c r="U92" s="2462"/>
      <c r="V92" s="2462"/>
      <c r="Y92" s="2694"/>
    </row>
    <row r="93" spans="1:42">
      <c r="A93" s="4476"/>
      <c r="B93" s="2763" t="s">
        <v>253</v>
      </c>
      <c r="C93" s="4453" t="str">
        <f ca="1">CELL("nomfichier")</f>
        <v>E:\0-UPRT\1-UPRT.FR-SITE-WEB\ff-fiches-fabrications\ff-fiches-fabrication-maj-08-2020\[ff-14.B-restauration-10.postits-portions.xlsx]Nota</v>
      </c>
      <c r="D93" s="4453"/>
      <c r="E93" s="4453"/>
      <c r="F93" s="4453"/>
      <c r="G93" s="4453"/>
      <c r="H93" s="4453"/>
      <c r="I93" s="4453"/>
      <c r="J93" s="4453"/>
      <c r="K93" s="4453"/>
      <c r="L93" s="4453"/>
      <c r="M93" s="4453"/>
      <c r="N93" s="4555"/>
      <c r="O93" s="2800"/>
      <c r="P93" s="4539" t="s">
        <v>2543</v>
      </c>
      <c r="Q93" s="2462"/>
      <c r="R93" s="2462"/>
      <c r="S93" s="2462"/>
      <c r="T93" s="2462"/>
      <c r="U93" s="2462"/>
      <c r="V93" s="2462"/>
      <c r="Y93" s="2694"/>
      <c r="AP93" s="2694"/>
    </row>
    <row r="94" spans="1:42">
      <c r="A94" s="4476"/>
      <c r="B94" s="3151" t="s">
        <v>255</v>
      </c>
      <c r="C94" s="4455" t="s">
        <v>726</v>
      </c>
      <c r="D94" s="4455"/>
      <c r="E94" s="4455"/>
      <c r="F94" s="4455"/>
      <c r="G94" s="4455"/>
      <c r="H94" s="4455"/>
      <c r="I94" s="4455"/>
      <c r="J94" s="4455"/>
      <c r="K94" s="4455"/>
      <c r="L94" s="4455"/>
      <c r="M94" s="4455"/>
      <c r="N94" s="4540"/>
      <c r="O94" s="2800"/>
      <c r="P94" s="4539"/>
      <c r="Q94" s="2462"/>
      <c r="R94" s="2462"/>
      <c r="S94" s="2462"/>
      <c r="T94" s="2462"/>
      <c r="U94" s="2462"/>
      <c r="V94" s="2462"/>
      <c r="Y94" s="2694"/>
      <c r="AP94" s="2694"/>
    </row>
    <row r="95" spans="1:42">
      <c r="A95" s="4476"/>
      <c r="B95" s="4541" t="s">
        <v>2390</v>
      </c>
      <c r="C95" s="4541"/>
      <c r="D95" s="4541"/>
      <c r="E95" s="4541"/>
      <c r="F95" s="4541"/>
      <c r="G95" s="4541"/>
      <c r="H95" s="4541"/>
      <c r="I95" s="4541"/>
      <c r="J95" s="4541"/>
      <c r="K95" s="4541"/>
      <c r="L95" s="4541"/>
      <c r="M95" s="4541"/>
      <c r="N95" s="4542"/>
      <c r="O95" s="2800"/>
      <c r="P95" s="4539"/>
      <c r="Q95" s="2462"/>
      <c r="R95" s="2462"/>
      <c r="S95" s="2462"/>
      <c r="T95" s="2462"/>
      <c r="U95" s="2462"/>
      <c r="V95" s="2462"/>
      <c r="Y95" s="2694"/>
      <c r="AP95" s="2694"/>
    </row>
    <row r="96" spans="1:42">
      <c r="A96" s="2697"/>
      <c r="B96" s="2697"/>
      <c r="C96" s="2697"/>
      <c r="D96" s="2697"/>
      <c r="E96" s="2697"/>
      <c r="F96" s="2697"/>
      <c r="G96" s="2697"/>
      <c r="H96" s="2697"/>
      <c r="I96" s="2697"/>
      <c r="J96" s="2697"/>
      <c r="K96" s="2697"/>
      <c r="L96" s="2697"/>
      <c r="M96" s="2697"/>
      <c r="N96" s="2697"/>
      <c r="O96" s="2462"/>
      <c r="P96" s="2462"/>
      <c r="Q96" s="2462"/>
      <c r="R96" s="2462"/>
      <c r="S96" s="2462"/>
      <c r="T96" s="2462"/>
      <c r="U96" s="2462"/>
      <c r="V96" s="2462"/>
      <c r="Y96" s="2694"/>
      <c r="AP96" s="2694"/>
    </row>
    <row r="97" spans="1:42" ht="15.75" thickBot="1">
      <c r="A97" s="2462"/>
      <c r="B97" s="2688" t="str">
        <f>ADDRESS(ROW(),COLUMN(),4)</f>
        <v>B97</v>
      </c>
      <c r="C97" s="2800"/>
      <c r="D97" s="2800"/>
      <c r="E97" s="2800"/>
      <c r="F97" s="2800"/>
      <c r="G97" s="2800"/>
      <c r="H97" s="2800"/>
      <c r="I97" s="2800"/>
      <c r="J97" s="2800"/>
      <c r="K97" s="2800"/>
      <c r="L97" s="2800"/>
      <c r="M97" s="2800"/>
      <c r="N97" s="2800"/>
      <c r="O97" s="2462"/>
      <c r="P97" s="2462"/>
      <c r="Q97" s="2462"/>
      <c r="R97" s="2462"/>
      <c r="S97" s="2462"/>
      <c r="T97" s="2462"/>
      <c r="U97" s="2462"/>
      <c r="V97" s="2462"/>
      <c r="Y97" s="2694"/>
      <c r="AP97" s="2694"/>
    </row>
    <row r="98" spans="1:42" ht="15" customHeight="1">
      <c r="A98" s="2701"/>
      <c r="B98" s="4549" t="s">
        <v>2544</v>
      </c>
      <c r="C98" s="4550"/>
      <c r="D98" s="4550"/>
      <c r="E98" s="4550"/>
      <c r="F98" s="4550"/>
      <c r="G98" s="4550"/>
      <c r="H98" s="4550"/>
      <c r="I98" s="4550"/>
      <c r="J98" s="4550"/>
      <c r="K98" s="4550"/>
      <c r="L98" s="4550"/>
      <c r="M98" s="4550"/>
      <c r="N98" s="4556">
        <f>N35</f>
        <v>15</v>
      </c>
      <c r="O98" s="2462"/>
      <c r="P98" s="2462"/>
      <c r="Q98" s="2462"/>
      <c r="R98" s="2462"/>
      <c r="S98" s="2462"/>
      <c r="T98" s="2462"/>
      <c r="U98" s="2462"/>
      <c r="V98" s="2462"/>
      <c r="Y98" s="2694"/>
      <c r="AP98" s="2694"/>
    </row>
    <row r="99" spans="1:42" ht="15" customHeight="1">
      <c r="A99" s="2701"/>
      <c r="B99" s="4551"/>
      <c r="C99" s="4552"/>
      <c r="D99" s="4552"/>
      <c r="E99" s="4552"/>
      <c r="F99" s="4552"/>
      <c r="G99" s="4552"/>
      <c r="H99" s="4552"/>
      <c r="I99" s="4552"/>
      <c r="J99" s="4552"/>
      <c r="K99" s="4552"/>
      <c r="L99" s="4552"/>
      <c r="M99" s="4552"/>
      <c r="N99" s="4557"/>
      <c r="O99" s="2462"/>
      <c r="P99" s="2462"/>
      <c r="Q99" s="2462"/>
      <c r="R99" s="2462"/>
      <c r="S99" s="2462"/>
      <c r="T99" s="2462"/>
      <c r="U99" s="2462"/>
      <c r="V99" s="2462"/>
      <c r="Y99" s="2694"/>
      <c r="AP99" s="2694"/>
    </row>
    <row r="100" spans="1:42">
      <c r="A100" s="2701"/>
      <c r="B100" s="4449" t="s">
        <v>27</v>
      </c>
      <c r="C100" s="4450" t="s">
        <v>723</v>
      </c>
      <c r="D100" s="4450"/>
      <c r="E100" s="4450"/>
      <c r="F100" s="4450"/>
      <c r="G100" s="4450"/>
      <c r="H100" s="4450"/>
      <c r="I100" s="4486" t="s">
        <v>12</v>
      </c>
      <c r="J100" s="4485" t="s">
        <v>14</v>
      </c>
      <c r="K100" s="4485"/>
      <c r="L100" s="4485"/>
      <c r="M100" s="4485"/>
      <c r="N100" s="4487"/>
      <c r="O100" s="2462"/>
      <c r="P100" s="2462"/>
      <c r="Q100" s="2462"/>
      <c r="R100" s="2462"/>
      <c r="S100" s="2462"/>
      <c r="T100" s="2462"/>
      <c r="U100" s="2462"/>
      <c r="V100" s="2462"/>
      <c r="Y100" s="2694"/>
      <c r="AP100" s="2694"/>
    </row>
    <row r="101" spans="1:42">
      <c r="A101" s="2701"/>
      <c r="B101" s="4449"/>
      <c r="C101" s="4450"/>
      <c r="D101" s="4450"/>
      <c r="E101" s="4450"/>
      <c r="F101" s="4450"/>
      <c r="G101" s="4450"/>
      <c r="H101" s="4450"/>
      <c r="I101" s="4486"/>
      <c r="J101" s="4485"/>
      <c r="K101" s="4485"/>
      <c r="L101" s="4485"/>
      <c r="M101" s="4485"/>
      <c r="N101" s="4487"/>
      <c r="O101" s="2462"/>
      <c r="P101" s="2462"/>
      <c r="Q101" s="2462"/>
      <c r="R101" s="2462"/>
      <c r="S101" s="2462"/>
      <c r="T101" s="2462"/>
      <c r="U101" s="2462"/>
      <c r="V101" s="2462"/>
      <c r="Y101" s="2694"/>
      <c r="AP101" s="2694"/>
    </row>
    <row r="102" spans="1:42">
      <c r="A102" s="2701"/>
      <c r="B102" s="4449"/>
      <c r="C102" s="4450"/>
      <c r="D102" s="4450"/>
      <c r="E102" s="4450"/>
      <c r="F102" s="4450"/>
      <c r="G102" s="4450"/>
      <c r="H102" s="4450"/>
      <c r="I102" s="4486"/>
      <c r="J102" s="4485"/>
      <c r="K102" s="4485"/>
      <c r="L102" s="4485"/>
      <c r="M102" s="4485"/>
      <c r="N102" s="4487"/>
      <c r="O102" s="2462"/>
      <c r="P102" s="2462"/>
      <c r="Q102" s="2462"/>
      <c r="R102" s="2462"/>
      <c r="S102" s="2462"/>
      <c r="T102" s="2462"/>
      <c r="U102" s="2462"/>
      <c r="V102" s="2462"/>
      <c r="Y102" s="2694"/>
      <c r="AP102" s="2694"/>
    </row>
    <row r="103" spans="1:42" ht="18.75">
      <c r="A103" s="2701"/>
      <c r="B103" s="3382"/>
      <c r="C103" s="4450"/>
      <c r="D103" s="4450"/>
      <c r="E103" s="4450"/>
      <c r="F103" s="4450"/>
      <c r="G103" s="4450"/>
      <c r="H103" s="4450"/>
      <c r="I103" s="4486"/>
      <c r="J103" s="4485"/>
      <c r="K103" s="4485"/>
      <c r="L103" s="4485"/>
      <c r="M103" s="4485"/>
      <c r="N103" s="4487"/>
      <c r="O103" s="2462"/>
      <c r="P103" s="2462"/>
      <c r="Q103" s="2462"/>
      <c r="R103" s="2462"/>
      <c r="S103" s="2462"/>
      <c r="T103" s="2462"/>
      <c r="U103" s="2462"/>
      <c r="V103" s="2462"/>
      <c r="Y103" s="2694"/>
      <c r="AP103" s="2694"/>
    </row>
    <row r="104" spans="1:42">
      <c r="A104" s="2701"/>
      <c r="B104" s="4449" t="s">
        <v>30</v>
      </c>
      <c r="C104" s="4485" t="s">
        <v>724</v>
      </c>
      <c r="D104" s="4485"/>
      <c r="E104" s="4485"/>
      <c r="F104" s="4485"/>
      <c r="G104" s="4485"/>
      <c r="H104" s="4485"/>
      <c r="I104" s="4486" t="s">
        <v>13</v>
      </c>
      <c r="J104" s="4485" t="s">
        <v>420</v>
      </c>
      <c r="K104" s="4485"/>
      <c r="L104" s="4485"/>
      <c r="M104" s="4485"/>
      <c r="N104" s="4487"/>
      <c r="O104" s="2462"/>
      <c r="P104" s="2462"/>
      <c r="Q104" s="2462"/>
      <c r="R104" s="2462"/>
      <c r="S104" s="2462"/>
      <c r="T104" s="2462"/>
      <c r="U104" s="2462"/>
      <c r="V104" s="2462"/>
      <c r="Y104" s="2694"/>
      <c r="AP104" s="2694"/>
    </row>
    <row r="105" spans="1:42">
      <c r="A105" s="2701"/>
      <c r="B105" s="4449"/>
      <c r="C105" s="4485"/>
      <c r="D105" s="4485"/>
      <c r="E105" s="4485"/>
      <c r="F105" s="4485"/>
      <c r="G105" s="4485"/>
      <c r="H105" s="4485"/>
      <c r="I105" s="4486"/>
      <c r="J105" s="4485"/>
      <c r="K105" s="4485"/>
      <c r="L105" s="4485"/>
      <c r="M105" s="4485"/>
      <c r="N105" s="4487"/>
      <c r="O105" s="2462"/>
      <c r="P105" s="2462"/>
      <c r="Q105" s="2462"/>
      <c r="R105" s="2462"/>
      <c r="S105" s="2462"/>
      <c r="T105" s="2462"/>
      <c r="U105" s="2462"/>
      <c r="V105" s="2462"/>
      <c r="Y105" s="2694"/>
      <c r="AP105" s="2694"/>
    </row>
    <row r="106" spans="1:42" ht="21">
      <c r="A106" s="2701"/>
      <c r="B106" s="3382"/>
      <c r="C106" s="3383"/>
      <c r="D106" s="3383"/>
      <c r="E106" s="3383"/>
      <c r="F106" s="3383"/>
      <c r="G106" s="3383"/>
      <c r="H106" s="3383"/>
      <c r="I106" s="3389"/>
      <c r="J106" s="3390"/>
      <c r="K106" s="3390"/>
      <c r="L106" s="3390"/>
      <c r="M106" s="3390"/>
      <c r="N106" s="3391"/>
      <c r="O106" s="2462"/>
      <c r="P106" s="2462"/>
      <c r="Q106" s="2462"/>
      <c r="R106" s="2462"/>
      <c r="S106" s="2462"/>
      <c r="T106" s="2462"/>
      <c r="U106" s="2462"/>
      <c r="V106" s="2462"/>
      <c r="Y106" s="2694"/>
      <c r="AP106" s="2694"/>
    </row>
    <row r="107" spans="1:42">
      <c r="A107" s="2701"/>
      <c r="B107" s="4449" t="s">
        <v>248</v>
      </c>
      <c r="C107" s="4485" t="s">
        <v>725</v>
      </c>
      <c r="D107" s="4485"/>
      <c r="E107" s="4485"/>
      <c r="F107" s="4485"/>
      <c r="G107" s="4485"/>
      <c r="H107" s="4485"/>
      <c r="I107" s="4486" t="s">
        <v>15</v>
      </c>
      <c r="J107" s="4485" t="s">
        <v>421</v>
      </c>
      <c r="K107" s="4485"/>
      <c r="L107" s="4485"/>
      <c r="M107" s="4485"/>
      <c r="N107" s="4487"/>
      <c r="O107" s="2462"/>
      <c r="P107" s="2462"/>
      <c r="Q107" s="2462"/>
      <c r="R107" s="2462"/>
      <c r="S107" s="2462"/>
      <c r="T107" s="2462"/>
      <c r="U107" s="2462"/>
      <c r="V107" s="2462"/>
      <c r="Y107" s="2694"/>
      <c r="AP107" s="2694"/>
    </row>
    <row r="108" spans="1:42">
      <c r="A108" s="2701"/>
      <c r="B108" s="4449"/>
      <c r="C108" s="4485"/>
      <c r="D108" s="4485"/>
      <c r="E108" s="4485"/>
      <c r="F108" s="4485"/>
      <c r="G108" s="4485"/>
      <c r="H108" s="4485"/>
      <c r="I108" s="4486"/>
      <c r="J108" s="4485"/>
      <c r="K108" s="4485"/>
      <c r="L108" s="4485"/>
      <c r="M108" s="4485"/>
      <c r="N108" s="4487"/>
      <c r="O108" s="2462"/>
      <c r="P108" s="2462"/>
      <c r="Q108" s="2462"/>
      <c r="R108" s="2462"/>
      <c r="S108" s="2462"/>
      <c r="T108" s="2462"/>
      <c r="U108" s="2462"/>
      <c r="V108" s="2462"/>
      <c r="Y108" s="2694"/>
      <c r="AP108" s="2694"/>
    </row>
    <row r="109" spans="1:42">
      <c r="A109" s="2701"/>
      <c r="B109" s="4449"/>
      <c r="C109" s="4485"/>
      <c r="D109" s="4485"/>
      <c r="E109" s="4485"/>
      <c r="F109" s="4485"/>
      <c r="G109" s="4485"/>
      <c r="H109" s="4485"/>
      <c r="I109" s="4486"/>
      <c r="J109" s="4485"/>
      <c r="K109" s="4485"/>
      <c r="L109" s="4485"/>
      <c r="M109" s="4485"/>
      <c r="N109" s="4487"/>
      <c r="O109" s="2462"/>
      <c r="P109" s="2462"/>
      <c r="Q109" s="2462"/>
      <c r="R109" s="2462"/>
      <c r="S109" s="2462"/>
      <c r="T109" s="2462"/>
      <c r="U109" s="2462"/>
      <c r="V109" s="2462"/>
      <c r="Y109" s="2694"/>
      <c r="AP109" s="2694"/>
    </row>
    <row r="110" spans="1:42">
      <c r="A110" s="2701"/>
      <c r="B110" s="2731" t="s">
        <v>253</v>
      </c>
      <c r="C110" s="4453" t="str">
        <f ca="1">CELL("nomfichier")</f>
        <v>E:\0-UPRT\1-UPRT.FR-SITE-WEB\ff-fiches-fabrications\ff-fiches-fabrication-maj-08-2020\[ff-14.B-restauration-10.postits-portions.xlsx]Nota</v>
      </c>
      <c r="D110" s="4453"/>
      <c r="E110" s="4453"/>
      <c r="F110" s="4453"/>
      <c r="G110" s="4453"/>
      <c r="H110" s="4453"/>
      <c r="I110" s="4453"/>
      <c r="J110" s="4453"/>
      <c r="K110" s="4453"/>
      <c r="L110" s="4453"/>
      <c r="M110" s="4453"/>
      <c r="N110" s="4454"/>
      <c r="O110" s="2462"/>
      <c r="P110" s="2462"/>
      <c r="Q110" s="2462"/>
      <c r="R110" s="2462"/>
      <c r="S110" s="2462"/>
      <c r="T110" s="2462"/>
      <c r="U110" s="2462"/>
      <c r="V110" s="2462"/>
      <c r="Y110" s="2694"/>
      <c r="AP110" s="2694"/>
    </row>
    <row r="111" spans="1:42">
      <c r="A111" s="2701"/>
      <c r="B111" s="2732" t="s">
        <v>255</v>
      </c>
      <c r="C111" s="4455" t="s">
        <v>726</v>
      </c>
      <c r="D111" s="4455"/>
      <c r="E111" s="4455"/>
      <c r="F111" s="4455"/>
      <c r="G111" s="4455"/>
      <c r="H111" s="4455"/>
      <c r="I111" s="4455"/>
      <c r="J111" s="4455"/>
      <c r="K111" s="4455"/>
      <c r="L111" s="4455"/>
      <c r="M111" s="4455"/>
      <c r="N111" s="4456"/>
      <c r="O111" s="2462"/>
      <c r="P111" s="2462"/>
      <c r="Q111" s="2462"/>
      <c r="R111" s="2462"/>
      <c r="S111" s="2462"/>
      <c r="T111" s="2462"/>
      <c r="U111" s="2462"/>
      <c r="V111" s="2462"/>
      <c r="Y111" s="2694"/>
      <c r="AP111" s="2694"/>
    </row>
    <row r="112" spans="1:42" ht="15.75" thickBot="1">
      <c r="A112" s="2701"/>
      <c r="B112" s="4546" t="s">
        <v>2390</v>
      </c>
      <c r="C112" s="4547"/>
      <c r="D112" s="4547"/>
      <c r="E112" s="4547"/>
      <c r="F112" s="4547"/>
      <c r="G112" s="4547"/>
      <c r="H112" s="4547"/>
      <c r="I112" s="4547"/>
      <c r="J112" s="4547"/>
      <c r="K112" s="4547"/>
      <c r="L112" s="4547"/>
      <c r="M112" s="4547"/>
      <c r="N112" s="4548"/>
      <c r="O112" s="2462"/>
      <c r="P112" s="2462"/>
      <c r="Q112" s="2462"/>
      <c r="R112" s="2462"/>
      <c r="S112" s="2462"/>
      <c r="T112" s="2462"/>
      <c r="U112" s="2462"/>
      <c r="V112" s="2462"/>
      <c r="Y112" s="2694"/>
      <c r="AP112" s="2694"/>
    </row>
    <row r="113" spans="1:42">
      <c r="A113" s="2697"/>
      <c r="B113" s="2697"/>
      <c r="C113" s="2697"/>
      <c r="D113" s="2697"/>
      <c r="E113" s="2697"/>
      <c r="F113" s="2697"/>
      <c r="G113" s="2697"/>
      <c r="H113" s="2697"/>
      <c r="I113" s="2697"/>
      <c r="J113" s="2697"/>
      <c r="K113" s="2697"/>
      <c r="L113" s="2697"/>
      <c r="M113" s="2697"/>
      <c r="N113" s="2697"/>
      <c r="O113" s="2462"/>
      <c r="P113" s="2462"/>
      <c r="Q113" s="2462"/>
      <c r="R113" s="2462"/>
      <c r="S113" s="2462"/>
      <c r="T113" s="2462"/>
      <c r="U113" s="2462"/>
      <c r="V113" s="2462"/>
      <c r="Y113" s="2694"/>
      <c r="AP113" s="2694"/>
    </row>
    <row r="114" spans="1:42">
      <c r="A114" s="2766"/>
      <c r="B114" s="2766"/>
      <c r="C114" s="2766"/>
      <c r="D114" s="2766"/>
      <c r="E114" s="2766"/>
      <c r="F114" s="2766"/>
      <c r="G114" s="2766"/>
      <c r="H114" s="2766"/>
      <c r="I114" s="2766"/>
      <c r="J114" s="2766"/>
      <c r="K114" s="2766"/>
      <c r="L114" s="2766"/>
      <c r="M114" s="2766"/>
      <c r="N114" s="2766"/>
      <c r="O114" s="2766"/>
      <c r="P114" s="2766"/>
      <c r="Q114" s="2766"/>
      <c r="R114" s="2766"/>
      <c r="S114" s="2766"/>
      <c r="T114" s="2766"/>
      <c r="U114" s="2766"/>
      <c r="V114" s="2766"/>
      <c r="Y114" s="2694"/>
    </row>
    <row r="115" spans="1:42">
      <c r="A115" s="2766"/>
      <c r="B115" s="2766"/>
      <c r="C115" s="2766"/>
      <c r="D115" s="2766"/>
      <c r="E115" s="2766"/>
      <c r="F115" s="2766"/>
      <c r="G115" s="2766"/>
      <c r="H115" s="2766"/>
      <c r="I115" s="2766"/>
      <c r="J115" s="2766"/>
      <c r="K115" s="2766"/>
      <c r="L115" s="2766"/>
      <c r="M115" s="2766"/>
      <c r="N115" s="2766"/>
      <c r="O115" s="2766"/>
      <c r="P115" s="2766"/>
      <c r="Q115" s="2766"/>
      <c r="R115" s="2766"/>
      <c r="S115" s="2766"/>
      <c r="T115" s="2766"/>
      <c r="U115" s="2766"/>
      <c r="V115" s="2766"/>
      <c r="Y115" s="2694"/>
    </row>
    <row r="116" spans="1:42">
      <c r="A116" s="2697"/>
      <c r="B116" s="2697"/>
      <c r="C116" s="2697"/>
      <c r="D116" s="2697"/>
      <c r="E116" s="2697"/>
      <c r="F116" s="2697"/>
      <c r="G116" s="2697"/>
      <c r="H116" s="2697"/>
      <c r="I116" s="2697"/>
      <c r="J116" s="2697"/>
      <c r="K116" s="2697"/>
      <c r="L116" s="2697"/>
      <c r="M116" s="2697"/>
      <c r="N116" s="2697"/>
      <c r="O116" s="2462"/>
      <c r="P116" s="2462"/>
      <c r="Q116" s="2462"/>
      <c r="R116" s="2800"/>
      <c r="S116" s="2800"/>
      <c r="T116" s="2800"/>
      <c r="U116" s="2800"/>
      <c r="V116" s="2800"/>
      <c r="Y116" s="2694"/>
      <c r="AP116" s="2694"/>
    </row>
    <row r="117" spans="1:42" ht="15" customHeight="1">
      <c r="A117" s="2767"/>
      <c r="B117" s="2767"/>
      <c r="C117" s="2767"/>
      <c r="D117" s="2767"/>
      <c r="E117" s="2767"/>
      <c r="F117" s="2767"/>
      <c r="G117" s="2767"/>
      <c r="H117" s="2767"/>
      <c r="I117" s="2767"/>
      <c r="J117" s="2767"/>
      <c r="K117" s="2767"/>
      <c r="L117" s="2768"/>
      <c r="M117" s="2684">
        <f>ROW()</f>
        <v>117</v>
      </c>
      <c r="N117" s="2769" t="s">
        <v>10</v>
      </c>
      <c r="O117" s="2800"/>
      <c r="P117" s="2771" t="s">
        <v>10</v>
      </c>
      <c r="Q117" s="2696" t="s">
        <v>240</v>
      </c>
      <c r="R117" s="2800"/>
      <c r="S117" s="2800"/>
      <c r="T117" s="2800"/>
      <c r="U117" s="2800"/>
      <c r="V117" s="2800"/>
      <c r="Y117" s="2694"/>
      <c r="AP117" s="2694"/>
    </row>
    <row r="118" spans="1:42" ht="26.25">
      <c r="A118" s="2767"/>
      <c r="B118" s="4543" t="s">
        <v>11</v>
      </c>
      <c r="C118" s="4543"/>
      <c r="D118" s="4543"/>
      <c r="E118" s="4543"/>
      <c r="F118" s="4543"/>
      <c r="G118" s="4543"/>
      <c r="H118" s="4543"/>
      <c r="I118" s="4543"/>
      <c r="J118" s="4543"/>
      <c r="K118" s="4543"/>
      <c r="L118" s="4543"/>
      <c r="M118" s="4543"/>
      <c r="N118" s="4544">
        <v>16</v>
      </c>
      <c r="O118" s="2800"/>
      <c r="P118" s="4545">
        <f>N118</f>
        <v>16</v>
      </c>
      <c r="Q118" s="2696" t="s">
        <v>240</v>
      </c>
      <c r="R118" s="2800"/>
      <c r="S118" s="2800"/>
      <c r="T118" s="2800"/>
      <c r="U118" s="2800"/>
      <c r="V118" s="2800"/>
      <c r="Y118" s="2694"/>
      <c r="AP118" s="2694"/>
    </row>
    <row r="119" spans="1:42" ht="15" customHeight="1">
      <c r="A119" s="2767"/>
      <c r="B119" s="2767"/>
      <c r="C119" s="2767"/>
      <c r="D119" s="2767"/>
      <c r="E119" s="2767"/>
      <c r="F119" s="2767"/>
      <c r="G119" s="2767"/>
      <c r="H119" s="2767"/>
      <c r="I119" s="2767"/>
      <c r="J119" s="2767"/>
      <c r="K119" s="2767"/>
      <c r="L119" s="2767"/>
      <c r="M119" s="2767"/>
      <c r="N119" s="4544"/>
      <c r="O119" s="2800"/>
      <c r="P119" s="4545"/>
      <c r="Q119" s="2696" t="s">
        <v>240</v>
      </c>
      <c r="R119" s="2800"/>
      <c r="S119" s="2800"/>
      <c r="T119" s="2800"/>
      <c r="U119" s="2800"/>
      <c r="V119" s="2800"/>
      <c r="Y119" s="2694"/>
      <c r="AP119" s="2694"/>
    </row>
    <row r="120" spans="1:42" ht="15" customHeight="1">
      <c r="A120" s="2709"/>
      <c r="B120" s="2709"/>
      <c r="C120" s="2709"/>
      <c r="D120" s="2709"/>
      <c r="E120" s="2709"/>
      <c r="F120" s="2709"/>
      <c r="G120" s="2709"/>
      <c r="H120" s="2709"/>
      <c r="I120" s="2709"/>
      <c r="J120" s="2709"/>
      <c r="K120" s="2709"/>
      <c r="L120" s="2709"/>
      <c r="M120" s="2709"/>
      <c r="N120" s="2709"/>
      <c r="O120" s="2800"/>
      <c r="P120" s="2855"/>
      <c r="Q120" s="2696" t="s">
        <v>240</v>
      </c>
      <c r="R120" s="2800"/>
      <c r="S120" s="2800"/>
      <c r="T120" s="2800"/>
      <c r="U120" s="2800"/>
      <c r="V120" s="2800"/>
      <c r="Y120" s="2694"/>
      <c r="AP120" s="2694"/>
    </row>
    <row r="121" spans="1:42" ht="21" customHeight="1">
      <c r="A121" s="2709"/>
      <c r="B121" s="4553" t="s">
        <v>12</v>
      </c>
      <c r="C121" s="4554" t="s">
        <v>14</v>
      </c>
      <c r="D121" s="4554"/>
      <c r="E121" s="4554"/>
      <c r="F121" s="4554"/>
      <c r="G121" s="4554"/>
      <c r="H121" s="2709"/>
      <c r="I121" s="4553" t="s">
        <v>15</v>
      </c>
      <c r="J121" s="4554" t="s">
        <v>16</v>
      </c>
      <c r="K121" s="4554"/>
      <c r="L121" s="4554"/>
      <c r="M121" s="4554"/>
      <c r="N121" s="4554"/>
      <c r="O121" s="2800"/>
      <c r="P121" s="2855"/>
      <c r="Q121" s="2696" t="s">
        <v>240</v>
      </c>
      <c r="R121" s="2800"/>
      <c r="S121" s="2800"/>
      <c r="T121" s="2800"/>
      <c r="U121" s="2800"/>
      <c r="V121" s="2800"/>
      <c r="Y121" s="2694"/>
      <c r="AP121" s="2694"/>
    </row>
    <row r="122" spans="1:42" ht="21" customHeight="1">
      <c r="A122" s="2709"/>
      <c r="B122" s="4553"/>
      <c r="C122" s="4554"/>
      <c r="D122" s="4554"/>
      <c r="E122" s="4554"/>
      <c r="F122" s="4554"/>
      <c r="G122" s="4554"/>
      <c r="H122" s="2709"/>
      <c r="I122" s="4553"/>
      <c r="J122" s="4554"/>
      <c r="K122" s="4554"/>
      <c r="L122" s="4554"/>
      <c r="M122" s="4554"/>
      <c r="N122" s="4554"/>
      <c r="O122" s="2800"/>
      <c r="P122" s="2855"/>
      <c r="Q122" s="2696" t="s">
        <v>240</v>
      </c>
      <c r="R122" s="2800"/>
      <c r="S122" s="2800"/>
      <c r="T122" s="2800"/>
      <c r="U122" s="2800"/>
      <c r="V122" s="2800"/>
      <c r="Y122" s="2694"/>
      <c r="AP122" s="2694"/>
    </row>
    <row r="123" spans="1:42">
      <c r="A123" s="2709"/>
      <c r="B123" s="2709"/>
      <c r="C123" s="2709"/>
      <c r="D123" s="2709"/>
      <c r="E123" s="2709"/>
      <c r="F123" s="2709"/>
      <c r="G123" s="2709"/>
      <c r="H123" s="2709"/>
      <c r="I123" s="2709"/>
      <c r="J123" s="2709"/>
      <c r="K123" s="2709"/>
      <c r="L123" s="2709"/>
      <c r="M123" s="2709"/>
      <c r="N123" s="2709"/>
      <c r="O123" s="2800"/>
      <c r="P123" s="2855"/>
      <c r="Q123" s="2696" t="s">
        <v>240</v>
      </c>
      <c r="R123" s="2800"/>
      <c r="S123" s="2800"/>
      <c r="T123" s="2800"/>
      <c r="U123" s="2800"/>
      <c r="V123" s="2800"/>
      <c r="Y123" s="2694"/>
      <c r="AP123" s="2694"/>
    </row>
    <row r="124" spans="1:42" ht="23.25">
      <c r="A124" s="2709"/>
      <c r="B124" s="2709"/>
      <c r="C124" s="2709"/>
      <c r="D124" s="2709"/>
      <c r="E124" s="2709"/>
      <c r="F124" s="2709"/>
      <c r="G124" s="2709"/>
      <c r="H124" s="2709"/>
      <c r="I124" s="2709"/>
      <c r="J124" s="2709"/>
      <c r="K124" s="2709"/>
      <c r="L124" s="3174"/>
      <c r="M124" s="2772" t="s">
        <v>18</v>
      </c>
      <c r="N124" s="2773"/>
      <c r="O124" s="2800"/>
      <c r="P124" s="2855"/>
      <c r="Q124" s="2696" t="s">
        <v>240</v>
      </c>
      <c r="R124" s="2800"/>
      <c r="S124" s="2800"/>
      <c r="T124" s="2800"/>
      <c r="U124" s="2800"/>
      <c r="V124" s="2800"/>
      <c r="Y124" s="2694"/>
      <c r="AP124" s="2694"/>
    </row>
    <row r="125" spans="1:42">
      <c r="A125" s="2709"/>
      <c r="B125" s="4526" t="s">
        <v>20</v>
      </c>
      <c r="C125" s="4526"/>
      <c r="D125" s="4527">
        <v>6</v>
      </c>
      <c r="E125" s="4528" t="s">
        <v>21</v>
      </c>
      <c r="F125" s="2709"/>
      <c r="G125" s="2709"/>
      <c r="H125" s="2709"/>
      <c r="I125" s="2709"/>
      <c r="J125" s="2709"/>
      <c r="K125" s="2709"/>
      <c r="L125" s="2689"/>
      <c r="M125" s="4529">
        <v>10</v>
      </c>
      <c r="N125" s="4530" t="s">
        <v>21</v>
      </c>
      <c r="O125" s="2800"/>
      <c r="P125" s="2855"/>
      <c r="Q125" s="2696" t="s">
        <v>240</v>
      </c>
      <c r="R125" s="2800"/>
      <c r="S125" s="2800"/>
      <c r="T125" s="2800"/>
      <c r="U125" s="2800"/>
      <c r="V125" s="2800"/>
      <c r="Y125" s="2694"/>
      <c r="AP125" s="2694"/>
    </row>
    <row r="126" spans="1:42">
      <c r="A126" s="2709"/>
      <c r="B126" s="4526"/>
      <c r="C126" s="4526"/>
      <c r="D126" s="4527"/>
      <c r="E126" s="4528"/>
      <c r="F126" s="2709"/>
      <c r="G126" s="2709"/>
      <c r="H126" s="2709"/>
      <c r="I126" s="2709"/>
      <c r="J126" s="2709"/>
      <c r="K126" s="2709"/>
      <c r="L126" s="2689"/>
      <c r="M126" s="4529"/>
      <c r="N126" s="4530"/>
      <c r="O126" s="2800"/>
      <c r="P126" s="2855"/>
      <c r="Q126" s="2696" t="s">
        <v>240</v>
      </c>
      <c r="R126" s="2800"/>
      <c r="S126" s="2800"/>
      <c r="T126" s="2800"/>
      <c r="U126" s="2800"/>
      <c r="V126" s="2800"/>
      <c r="Y126" s="2694"/>
      <c r="AP126" s="2694"/>
    </row>
    <row r="127" spans="1:42" ht="15.75" customHeight="1" thickBot="1">
      <c r="A127" s="2697"/>
      <c r="B127" s="2697"/>
      <c r="C127" s="2697"/>
      <c r="D127" s="2697"/>
      <c r="E127" s="2697"/>
      <c r="F127" s="2697"/>
      <c r="G127" s="2697"/>
      <c r="H127" s="2697"/>
      <c r="I127" s="2697"/>
      <c r="J127" s="2697"/>
      <c r="K127" s="2697"/>
      <c r="L127" s="2697"/>
      <c r="M127" s="2697"/>
      <c r="N127" s="2697"/>
      <c r="O127" s="2800"/>
      <c r="P127" s="2696"/>
      <c r="Q127" s="2696" t="s">
        <v>240</v>
      </c>
      <c r="R127" s="2800"/>
      <c r="S127" s="2800"/>
      <c r="T127" s="2800"/>
      <c r="U127" s="2800"/>
      <c r="V127" s="2800"/>
      <c r="Y127" s="2694"/>
      <c r="AP127" s="2694"/>
    </row>
    <row r="128" spans="1:42" ht="15" customHeight="1">
      <c r="A128" s="4451" t="s">
        <v>243</v>
      </c>
      <c r="B128" s="4520" t="s">
        <v>460</v>
      </c>
      <c r="C128" s="4520"/>
      <c r="D128" s="4520"/>
      <c r="E128" s="4520"/>
      <c r="F128" s="4520"/>
      <c r="G128" s="4520"/>
      <c r="H128" s="4520"/>
      <c r="I128" s="4520"/>
      <c r="J128" s="4520"/>
      <c r="K128" s="4520"/>
      <c r="L128" s="4520"/>
      <c r="M128" s="4520"/>
      <c r="N128" s="4522">
        <v>16</v>
      </c>
      <c r="O128" s="2694"/>
      <c r="P128" s="3368" t="s">
        <v>2385</v>
      </c>
      <c r="Q128" s="2858"/>
      <c r="R128" s="2800"/>
      <c r="S128" s="2800"/>
      <c r="T128" s="2800"/>
      <c r="U128" s="2800"/>
      <c r="V128" s="2800"/>
      <c r="Y128" s="2694"/>
      <c r="AP128" s="2694"/>
    </row>
    <row r="129" spans="1:42" ht="21" customHeight="1">
      <c r="A129" s="4452"/>
      <c r="B129" s="4521"/>
      <c r="C129" s="4521"/>
      <c r="D129" s="4521"/>
      <c r="E129" s="4521"/>
      <c r="F129" s="4521"/>
      <c r="G129" s="4521"/>
      <c r="H129" s="4521"/>
      <c r="I129" s="4521"/>
      <c r="J129" s="4521"/>
      <c r="K129" s="4521"/>
      <c r="L129" s="4521"/>
      <c r="M129" s="4521"/>
      <c r="N129" s="4523"/>
      <c r="O129" s="2694"/>
      <c r="P129" s="3368" t="s">
        <v>2385</v>
      </c>
      <c r="Q129" s="2858"/>
      <c r="R129" s="2800"/>
      <c r="S129" s="2800"/>
      <c r="T129" s="2800"/>
      <c r="U129" s="2800"/>
      <c r="V129" s="2800"/>
      <c r="Y129" s="2694"/>
      <c r="AP129" s="2694"/>
    </row>
    <row r="130" spans="1:42" ht="23.25">
      <c r="A130" s="4524" t="str">
        <f>B128</f>
        <v>NOM DE LA RECETTE : Beignets de fleurs d'acacia par exemple</v>
      </c>
      <c r="B130" s="4525" t="s">
        <v>324</v>
      </c>
      <c r="C130" s="4525"/>
      <c r="D130" s="4525"/>
      <c r="E130" s="4525"/>
      <c r="F130" s="4525"/>
      <c r="G130" s="4525"/>
      <c r="H130" s="4525"/>
      <c r="I130" s="4525"/>
      <c r="J130" s="4525"/>
      <c r="K130" s="4525"/>
      <c r="L130" s="4525"/>
      <c r="M130" s="3173"/>
      <c r="N130" s="4523"/>
      <c r="O130" s="2694"/>
      <c r="P130" s="3368" t="s">
        <v>2385</v>
      </c>
      <c r="Q130" s="2858"/>
      <c r="R130" s="2800"/>
      <c r="S130" s="2800"/>
      <c r="T130" s="2800"/>
      <c r="U130" s="2800"/>
      <c r="V130" s="2800"/>
      <c r="Y130" s="2694"/>
      <c r="AP130" s="2694"/>
    </row>
    <row r="131" spans="1:42" ht="15.75" customHeight="1">
      <c r="A131" s="4524"/>
      <c r="B131" s="4525"/>
      <c r="C131" s="4525"/>
      <c r="D131" s="4525"/>
      <c r="E131" s="4525"/>
      <c r="F131" s="4525"/>
      <c r="G131" s="4525"/>
      <c r="H131" s="4525"/>
      <c r="I131" s="4525"/>
      <c r="J131" s="4525"/>
      <c r="K131" s="4525"/>
      <c r="L131" s="4525"/>
      <c r="M131" s="2776" t="s">
        <v>15</v>
      </c>
      <c r="N131" s="4523"/>
      <c r="O131" s="2694"/>
      <c r="P131" s="3368" t="s">
        <v>2385</v>
      </c>
      <c r="Q131" s="2858"/>
      <c r="R131" s="2800"/>
      <c r="S131" s="2800"/>
      <c r="T131" s="2800"/>
      <c r="U131" s="2800"/>
      <c r="V131" s="2800"/>
      <c r="Y131" s="2694"/>
      <c r="AP131" s="2694"/>
    </row>
    <row r="132" spans="1:42" ht="23.25">
      <c r="A132" s="4524"/>
      <c r="B132" s="3170"/>
      <c r="C132" s="2777"/>
      <c r="D132" s="3170" t="s">
        <v>12</v>
      </c>
      <c r="E132" s="2777"/>
      <c r="F132" s="2777"/>
      <c r="G132" s="3174"/>
      <c r="H132" s="3174"/>
      <c r="I132" s="3174"/>
      <c r="J132" s="3174"/>
      <c r="K132" s="3174"/>
      <c r="L132" s="3174"/>
      <c r="M132" s="4533" t="s">
        <v>18</v>
      </c>
      <c r="N132" s="4533"/>
      <c r="O132" s="2694"/>
      <c r="P132" s="3368" t="s">
        <v>2385</v>
      </c>
      <c r="Q132" s="2858"/>
      <c r="R132" s="2800"/>
      <c r="S132" s="2800"/>
      <c r="T132" s="2800"/>
      <c r="U132" s="2800"/>
      <c r="V132" s="2800"/>
      <c r="Y132" s="2694"/>
      <c r="AP132" s="2694"/>
    </row>
    <row r="133" spans="1:42" ht="15.75" customHeight="1">
      <c r="A133" s="4524"/>
      <c r="B133" s="4526" t="s">
        <v>251</v>
      </c>
      <c r="C133" s="4526"/>
      <c r="D133" s="4531">
        <v>6</v>
      </c>
      <c r="E133" s="4528" t="s">
        <v>21</v>
      </c>
      <c r="F133" s="2778"/>
      <c r="G133" s="2689"/>
      <c r="H133" s="2689"/>
      <c r="I133" s="2689"/>
      <c r="J133" s="2689"/>
      <c r="K133" s="2689"/>
      <c r="L133" s="2689"/>
      <c r="M133" s="4529">
        <v>10</v>
      </c>
      <c r="N133" s="4532" t="s">
        <v>21</v>
      </c>
      <c r="O133" s="2694"/>
      <c r="P133" s="3368" t="s">
        <v>2385</v>
      </c>
      <c r="Q133" s="2858"/>
      <c r="R133" s="2800"/>
      <c r="S133" s="2800"/>
      <c r="T133" s="2800"/>
      <c r="U133" s="2800"/>
      <c r="V133" s="2800"/>
      <c r="Y133" s="2694"/>
      <c r="AP133" s="2694"/>
    </row>
    <row r="134" spans="1:42" ht="15.75" customHeight="1">
      <c r="A134" s="4524"/>
      <c r="B134" s="4526"/>
      <c r="C134" s="4526"/>
      <c r="D134" s="4531"/>
      <c r="E134" s="4528"/>
      <c r="F134" s="2778"/>
      <c r="G134" s="2689"/>
      <c r="H134" s="2689"/>
      <c r="I134" s="2689"/>
      <c r="J134" s="2689"/>
      <c r="K134" s="2689"/>
      <c r="L134" s="2689"/>
      <c r="M134" s="4529"/>
      <c r="N134" s="4532"/>
      <c r="O134" s="2694"/>
      <c r="P134" s="3368" t="s">
        <v>2385</v>
      </c>
      <c r="Q134" s="2858"/>
      <c r="R134" s="2800"/>
      <c r="S134" s="2800"/>
      <c r="T134" s="2800"/>
      <c r="U134" s="2800"/>
      <c r="V134" s="2800"/>
      <c r="Y134" s="2694"/>
      <c r="AP134" s="2694"/>
    </row>
    <row r="135" spans="1:42" ht="21" customHeight="1">
      <c r="A135" s="4524"/>
      <c r="B135" s="3170" t="s">
        <v>30</v>
      </c>
      <c r="C135" s="2779" t="s">
        <v>248</v>
      </c>
      <c r="D135" s="3170" t="s">
        <v>27</v>
      </c>
      <c r="E135" s="2780"/>
      <c r="F135" s="2781"/>
      <c r="G135" s="2782"/>
      <c r="H135" s="2782"/>
      <c r="I135" s="2782"/>
      <c r="J135" s="2782"/>
      <c r="K135" s="2782"/>
      <c r="L135" s="3172" t="s">
        <v>13</v>
      </c>
      <c r="M135" s="2783"/>
      <c r="N135" s="2784"/>
      <c r="O135" s="2694"/>
      <c r="P135" s="3368" t="s">
        <v>2385</v>
      </c>
      <c r="Q135" s="2858"/>
      <c r="R135" s="2800"/>
      <c r="S135" s="2800"/>
      <c r="T135" s="2800"/>
      <c r="U135" s="2800"/>
      <c r="V135" s="2800"/>
      <c r="Y135" s="2694"/>
      <c r="AP135" s="2694"/>
    </row>
    <row r="136" spans="1:42" ht="21" customHeight="1">
      <c r="A136" s="4524"/>
      <c r="B136" s="2785">
        <v>0.15</v>
      </c>
      <c r="C136" s="2786" t="s">
        <v>261</v>
      </c>
      <c r="D136" s="2787" t="s">
        <v>461</v>
      </c>
      <c r="E136" s="2780"/>
      <c r="F136" s="2781"/>
      <c r="G136" s="2782"/>
      <c r="H136" s="2782"/>
      <c r="I136" s="2782"/>
      <c r="J136" s="2782"/>
      <c r="K136" s="2782"/>
      <c r="L136" s="2788" t="s">
        <v>462</v>
      </c>
      <c r="M136" s="2789">
        <f>(B136/D133)*M133</f>
        <v>0.24999999999999997</v>
      </c>
      <c r="N136" s="2790" t="str">
        <f t="shared" ref="N136:N155" si="1">C136</f>
        <v>kg</v>
      </c>
      <c r="O136" s="2694"/>
      <c r="P136" s="3368" t="s">
        <v>2385</v>
      </c>
      <c r="Q136" s="2858"/>
      <c r="R136" s="2800"/>
      <c r="S136" s="2800"/>
      <c r="T136" s="2800"/>
      <c r="U136" s="2800"/>
      <c r="V136" s="2800"/>
      <c r="Y136" s="2694"/>
      <c r="AP136" s="2694"/>
    </row>
    <row r="137" spans="1:42" ht="21">
      <c r="A137" s="4524"/>
      <c r="B137" s="2785">
        <v>2</v>
      </c>
      <c r="C137" s="2786" t="s">
        <v>463</v>
      </c>
      <c r="D137" s="2791" t="s">
        <v>464</v>
      </c>
      <c r="E137" s="2780"/>
      <c r="F137" s="2781"/>
      <c r="G137" s="2782"/>
      <c r="H137" s="2782"/>
      <c r="I137" s="2782"/>
      <c r="J137" s="2782"/>
      <c r="K137" s="2782"/>
      <c r="L137" s="2788" t="s">
        <v>465</v>
      </c>
      <c r="M137" s="2792">
        <f>(B137/D133)*M133</f>
        <v>3.333333333333333</v>
      </c>
      <c r="N137" s="2790" t="str">
        <f t="shared" si="1"/>
        <v>pièces</v>
      </c>
      <c r="O137" s="2858"/>
      <c r="P137" s="3748" t="s">
        <v>2392</v>
      </c>
      <c r="Q137" s="2858"/>
      <c r="R137" s="2800"/>
      <c r="S137" s="2800"/>
      <c r="T137" s="2800"/>
      <c r="U137" s="2800"/>
      <c r="V137" s="2800"/>
      <c r="Y137" s="2694"/>
      <c r="AP137" s="2694"/>
    </row>
    <row r="138" spans="1:42" ht="23.25" customHeight="1">
      <c r="A138" s="4524"/>
      <c r="B138" s="2785">
        <v>1</v>
      </c>
      <c r="C138" s="2786" t="s">
        <v>466</v>
      </c>
      <c r="D138" s="2791" t="s">
        <v>467</v>
      </c>
      <c r="E138" s="2780"/>
      <c r="F138" s="2781"/>
      <c r="G138" s="2782"/>
      <c r="H138" s="2782"/>
      <c r="I138" s="2782"/>
      <c r="J138" s="2782"/>
      <c r="K138" s="2782"/>
      <c r="L138" s="2788" t="s">
        <v>468</v>
      </c>
      <c r="M138" s="2792">
        <f>(B138/D133)*M133</f>
        <v>1.6666666666666665</v>
      </c>
      <c r="N138" s="2790" t="str">
        <f t="shared" si="1"/>
        <v>l</v>
      </c>
      <c r="O138" s="2858"/>
      <c r="P138" s="3748" t="s">
        <v>2392</v>
      </c>
      <c r="Q138" s="2858"/>
      <c r="R138" s="2800"/>
      <c r="S138" s="2800"/>
      <c r="T138" s="2800"/>
      <c r="U138" s="2800"/>
      <c r="V138" s="2800"/>
      <c r="Y138" s="2694"/>
      <c r="AP138" s="2694"/>
    </row>
    <row r="139" spans="1:42" ht="23.25" customHeight="1">
      <c r="A139" s="4524"/>
      <c r="B139" s="2793"/>
      <c r="C139" s="2786"/>
      <c r="D139" s="2791"/>
      <c r="E139" s="2780"/>
      <c r="F139" s="2781"/>
      <c r="G139" s="2782"/>
      <c r="H139" s="2782"/>
      <c r="I139" s="2782"/>
      <c r="J139" s="2782"/>
      <c r="K139" s="2782"/>
      <c r="L139" s="2788" t="s">
        <v>470</v>
      </c>
      <c r="M139" s="2792">
        <f>(B139/D133)*M133</f>
        <v>0</v>
      </c>
      <c r="N139" s="2790">
        <f t="shared" si="1"/>
        <v>0</v>
      </c>
      <c r="O139" s="2858"/>
      <c r="P139" s="3748" t="s">
        <v>2392</v>
      </c>
      <c r="Q139" s="2858"/>
      <c r="R139" s="2800"/>
      <c r="S139" s="2800"/>
      <c r="T139" s="2800"/>
      <c r="U139" s="2800"/>
      <c r="V139" s="2800"/>
      <c r="Y139" s="2694"/>
      <c r="AP139" s="2694"/>
    </row>
    <row r="140" spans="1:42" ht="21">
      <c r="A140" s="4524"/>
      <c r="B140" s="2785"/>
      <c r="C140" s="2794"/>
      <c r="D140" s="2791"/>
      <c r="E140" s="2780"/>
      <c r="F140" s="2781"/>
      <c r="G140" s="2782"/>
      <c r="H140" s="2782"/>
      <c r="I140" s="2782"/>
      <c r="J140" s="2782"/>
      <c r="K140" s="2782"/>
      <c r="L140" s="2788" t="s">
        <v>471</v>
      </c>
      <c r="M140" s="2792">
        <f>(B140/D133)*M133</f>
        <v>0</v>
      </c>
      <c r="N140" s="2790">
        <f t="shared" si="1"/>
        <v>0</v>
      </c>
      <c r="O140" s="2858"/>
      <c r="P140" s="3748" t="s">
        <v>2392</v>
      </c>
      <c r="Q140" s="2858"/>
      <c r="R140" s="2800"/>
      <c r="S140" s="2800"/>
      <c r="T140" s="2800"/>
      <c r="U140" s="2800"/>
      <c r="V140" s="2800"/>
      <c r="Y140" s="2694"/>
      <c r="AP140" s="2694"/>
    </row>
    <row r="141" spans="1:42" ht="21" customHeight="1">
      <c r="A141" s="4524"/>
      <c r="B141" s="2785"/>
      <c r="C141" s="2794"/>
      <c r="D141" s="2791"/>
      <c r="E141" s="2780"/>
      <c r="F141" s="2781"/>
      <c r="G141" s="2782"/>
      <c r="H141" s="2782"/>
      <c r="I141" s="2782"/>
      <c r="J141" s="2782"/>
      <c r="K141" s="2782"/>
      <c r="L141" s="2788" t="s">
        <v>461</v>
      </c>
      <c r="M141" s="2792">
        <f>(B141/D133)*M133</f>
        <v>0</v>
      </c>
      <c r="N141" s="2790">
        <f t="shared" si="1"/>
        <v>0</v>
      </c>
      <c r="O141" s="2858"/>
      <c r="P141" s="3748" t="s">
        <v>2392</v>
      </c>
      <c r="Q141" s="2858"/>
      <c r="R141" s="2800"/>
      <c r="S141" s="2800"/>
      <c r="T141" s="2800"/>
      <c r="U141" s="2800"/>
      <c r="V141" s="2800"/>
      <c r="Y141" s="2694"/>
      <c r="AP141" s="2694"/>
    </row>
    <row r="142" spans="1:42" ht="21">
      <c r="A142" s="4524"/>
      <c r="B142" s="2785"/>
      <c r="C142" s="2786"/>
      <c r="D142" s="2791"/>
      <c r="E142" s="2780"/>
      <c r="F142" s="2781"/>
      <c r="G142" s="2782"/>
      <c r="H142" s="2782"/>
      <c r="I142" s="2782"/>
      <c r="J142" s="2782"/>
      <c r="K142" s="2782"/>
      <c r="L142" s="2788"/>
      <c r="M142" s="2792">
        <f>(B142/D133)*M133</f>
        <v>0</v>
      </c>
      <c r="N142" s="2790">
        <f t="shared" si="1"/>
        <v>0</v>
      </c>
      <c r="O142" s="2858"/>
      <c r="P142" s="3748" t="s">
        <v>2392</v>
      </c>
      <c r="Q142" s="2858"/>
      <c r="R142" s="2800"/>
      <c r="S142" s="2800"/>
      <c r="T142" s="2800"/>
      <c r="U142" s="2800"/>
      <c r="V142" s="2800"/>
      <c r="Y142" s="2694"/>
    </row>
    <row r="143" spans="1:42" ht="21">
      <c r="A143" s="4524"/>
      <c r="B143" s="2785"/>
      <c r="C143" s="2786"/>
      <c r="D143" s="2791"/>
      <c r="E143" s="2780"/>
      <c r="F143" s="2781"/>
      <c r="G143" s="2782"/>
      <c r="H143" s="2782"/>
      <c r="I143" s="2782"/>
      <c r="J143" s="2782"/>
      <c r="K143" s="2782"/>
      <c r="L143" s="2788"/>
      <c r="M143" s="2792">
        <f>(B143/D133)*M133</f>
        <v>0</v>
      </c>
      <c r="N143" s="2790">
        <f t="shared" si="1"/>
        <v>0</v>
      </c>
      <c r="O143" s="2858"/>
      <c r="P143" s="3748" t="s">
        <v>2392</v>
      </c>
      <c r="Q143" s="2858"/>
      <c r="R143" s="2800"/>
      <c r="S143" s="2800"/>
      <c r="T143" s="2800"/>
      <c r="U143" s="2800"/>
      <c r="V143" s="2800"/>
      <c r="Y143" s="2694"/>
    </row>
    <row r="144" spans="1:42" ht="21">
      <c r="A144" s="4524"/>
      <c r="B144" s="2785"/>
      <c r="C144" s="2786"/>
      <c r="D144" s="2791"/>
      <c r="E144" s="2780"/>
      <c r="F144" s="2781"/>
      <c r="G144" s="2782"/>
      <c r="H144" s="2782"/>
      <c r="I144" s="2782"/>
      <c r="J144" s="2782"/>
      <c r="K144" s="2782"/>
      <c r="L144" s="2788"/>
      <c r="M144" s="2792">
        <f>(B144/D133)*M133</f>
        <v>0</v>
      </c>
      <c r="N144" s="2790">
        <f t="shared" si="1"/>
        <v>0</v>
      </c>
      <c r="O144" s="2858"/>
      <c r="P144" s="3748" t="s">
        <v>2392</v>
      </c>
      <c r="Q144" s="2858"/>
      <c r="R144" s="2800"/>
      <c r="S144" s="2800"/>
      <c r="T144" s="2800"/>
      <c r="U144" s="2800"/>
      <c r="V144" s="2800"/>
      <c r="Y144" s="2694"/>
    </row>
    <row r="145" spans="1:25" ht="21">
      <c r="A145" s="4524"/>
      <c r="B145" s="2785"/>
      <c r="C145" s="2786"/>
      <c r="D145" s="2791"/>
      <c r="E145" s="2780"/>
      <c r="F145" s="2781"/>
      <c r="G145" s="2782"/>
      <c r="H145" s="2782"/>
      <c r="I145" s="2782"/>
      <c r="J145" s="2782"/>
      <c r="K145" s="2782"/>
      <c r="L145" s="2788"/>
      <c r="M145" s="2792">
        <f>(B145/D133)*M133</f>
        <v>0</v>
      </c>
      <c r="N145" s="2790">
        <f t="shared" si="1"/>
        <v>0</v>
      </c>
      <c r="O145" s="2858"/>
      <c r="P145" s="3748" t="s">
        <v>2392</v>
      </c>
      <c r="Q145" s="2858"/>
      <c r="R145" s="2800"/>
      <c r="S145" s="2800"/>
      <c r="T145" s="2800"/>
      <c r="U145" s="2800"/>
      <c r="V145" s="2800"/>
      <c r="Y145" s="2694"/>
    </row>
    <row r="146" spans="1:25" ht="21">
      <c r="A146" s="4524"/>
      <c r="B146" s="2785"/>
      <c r="C146" s="2786"/>
      <c r="D146" s="2791"/>
      <c r="E146" s="2780"/>
      <c r="F146" s="2781"/>
      <c r="G146" s="2782"/>
      <c r="H146" s="2782"/>
      <c r="I146" s="2782"/>
      <c r="J146" s="2782"/>
      <c r="K146" s="2782"/>
      <c r="L146" s="2788"/>
      <c r="M146" s="2792">
        <f>(B146/D133)*M133</f>
        <v>0</v>
      </c>
      <c r="N146" s="2790">
        <f t="shared" si="1"/>
        <v>0</v>
      </c>
      <c r="O146" s="2858"/>
      <c r="P146" s="3748" t="s">
        <v>2392</v>
      </c>
      <c r="Q146" s="2858"/>
      <c r="R146" s="2800"/>
      <c r="S146" s="2800"/>
      <c r="T146" s="2800"/>
      <c r="U146" s="2800"/>
      <c r="V146" s="2800"/>
      <c r="Y146" s="2694"/>
    </row>
    <row r="147" spans="1:25" ht="21">
      <c r="A147" s="4524"/>
      <c r="B147" s="2785"/>
      <c r="C147" s="2786"/>
      <c r="D147" s="2791"/>
      <c r="E147" s="2780"/>
      <c r="F147" s="2781"/>
      <c r="G147" s="2782"/>
      <c r="H147" s="2782"/>
      <c r="I147" s="2782"/>
      <c r="J147" s="2782"/>
      <c r="K147" s="2782"/>
      <c r="L147" s="2788"/>
      <c r="M147" s="2792">
        <f>(B147/D133)*M133</f>
        <v>0</v>
      </c>
      <c r="N147" s="2790">
        <f t="shared" si="1"/>
        <v>0</v>
      </c>
      <c r="O147" s="2858"/>
      <c r="P147" s="3748" t="s">
        <v>2392</v>
      </c>
      <c r="Q147" s="2858"/>
      <c r="R147" s="2800"/>
      <c r="S147" s="2800"/>
      <c r="T147" s="2800"/>
      <c r="U147" s="2800"/>
      <c r="V147" s="2800"/>
      <c r="Y147" s="2694"/>
    </row>
    <row r="148" spans="1:25" ht="21">
      <c r="A148" s="4524"/>
      <c r="B148" s="2785"/>
      <c r="C148" s="2786"/>
      <c r="D148" s="2791"/>
      <c r="E148" s="2780"/>
      <c r="F148" s="2781"/>
      <c r="G148" s="2782"/>
      <c r="H148" s="2782"/>
      <c r="I148" s="2782"/>
      <c r="J148" s="2782"/>
      <c r="K148" s="2782"/>
      <c r="L148" s="2788"/>
      <c r="M148" s="2792">
        <f>(B148/D133)*M133</f>
        <v>0</v>
      </c>
      <c r="N148" s="2790">
        <f t="shared" si="1"/>
        <v>0</v>
      </c>
      <c r="O148" s="2858"/>
      <c r="P148" s="3748" t="s">
        <v>2392</v>
      </c>
      <c r="Q148" s="2858"/>
      <c r="R148" s="2800"/>
      <c r="S148" s="2800"/>
      <c r="T148" s="2800"/>
      <c r="U148" s="2800"/>
      <c r="V148" s="2800"/>
      <c r="Y148" s="2694"/>
    </row>
    <row r="149" spans="1:25" ht="21">
      <c r="A149" s="4524"/>
      <c r="B149" s="2785"/>
      <c r="C149" s="2786"/>
      <c r="D149" s="2791"/>
      <c r="E149" s="2780"/>
      <c r="F149" s="2781"/>
      <c r="G149" s="2782"/>
      <c r="H149" s="2782"/>
      <c r="I149" s="2782"/>
      <c r="J149" s="2782"/>
      <c r="K149" s="2782"/>
      <c r="L149" s="2788"/>
      <c r="M149" s="2792">
        <f>(B149/D133)*M133</f>
        <v>0</v>
      </c>
      <c r="N149" s="2790">
        <f t="shared" si="1"/>
        <v>0</v>
      </c>
      <c r="O149" s="2858"/>
      <c r="P149" s="3748" t="s">
        <v>2392</v>
      </c>
      <c r="Q149" s="2858"/>
      <c r="R149" s="2800"/>
      <c r="S149" s="2800"/>
      <c r="T149" s="2800"/>
      <c r="U149" s="2800"/>
      <c r="V149" s="2800"/>
      <c r="Y149" s="2694"/>
    </row>
    <row r="150" spans="1:25" ht="21">
      <c r="A150" s="4524"/>
      <c r="B150" s="2785"/>
      <c r="C150" s="2786"/>
      <c r="D150" s="2791"/>
      <c r="E150" s="2780"/>
      <c r="F150" s="2781"/>
      <c r="G150" s="2782"/>
      <c r="H150" s="2782"/>
      <c r="I150" s="2782"/>
      <c r="J150" s="2782"/>
      <c r="K150" s="2782"/>
      <c r="L150" s="2788"/>
      <c r="M150" s="2792">
        <f>(B150/D133)*M133</f>
        <v>0</v>
      </c>
      <c r="N150" s="2790">
        <f t="shared" si="1"/>
        <v>0</v>
      </c>
      <c r="O150" s="2858"/>
      <c r="P150" s="3748" t="s">
        <v>2392</v>
      </c>
      <c r="Q150" s="2858"/>
      <c r="R150" s="2800"/>
      <c r="S150" s="2800"/>
      <c r="T150" s="2800"/>
      <c r="U150" s="2800"/>
      <c r="V150" s="2800"/>
      <c r="Y150" s="2694"/>
    </row>
    <row r="151" spans="1:25" ht="21">
      <c r="A151" s="4524"/>
      <c r="B151" s="2785"/>
      <c r="C151" s="2786"/>
      <c r="D151" s="2791"/>
      <c r="E151" s="2780"/>
      <c r="F151" s="2781"/>
      <c r="G151" s="2782"/>
      <c r="H151" s="2782"/>
      <c r="I151" s="2782"/>
      <c r="J151" s="2782"/>
      <c r="K151" s="2782"/>
      <c r="L151" s="2788"/>
      <c r="M151" s="2792">
        <f>(B151/D133)*M133</f>
        <v>0</v>
      </c>
      <c r="N151" s="2790">
        <f t="shared" si="1"/>
        <v>0</v>
      </c>
      <c r="O151" s="2858"/>
      <c r="P151" s="3748" t="s">
        <v>2392</v>
      </c>
      <c r="Q151" s="2858"/>
      <c r="R151" s="2800"/>
      <c r="S151" s="2800"/>
      <c r="T151" s="2800"/>
      <c r="U151" s="2800"/>
      <c r="V151" s="2800"/>
      <c r="Y151" s="2694"/>
    </row>
    <row r="152" spans="1:25" ht="21">
      <c r="A152" s="4524"/>
      <c r="B152" s="2785"/>
      <c r="C152" s="2786"/>
      <c r="D152" s="2791"/>
      <c r="E152" s="2780"/>
      <c r="F152" s="2781"/>
      <c r="G152" s="2782"/>
      <c r="H152" s="2782"/>
      <c r="I152" s="2782"/>
      <c r="J152" s="2782"/>
      <c r="K152" s="2782"/>
      <c r="L152" s="2788"/>
      <c r="M152" s="2792">
        <f>(B152/D133)*M133</f>
        <v>0</v>
      </c>
      <c r="N152" s="2790">
        <f t="shared" si="1"/>
        <v>0</v>
      </c>
      <c r="O152" s="2858"/>
      <c r="P152" s="3748" t="s">
        <v>2392</v>
      </c>
      <c r="Q152" s="2858"/>
      <c r="R152" s="2800"/>
      <c r="S152" s="2800"/>
      <c r="T152" s="2800"/>
      <c r="U152" s="2800"/>
      <c r="V152" s="2800"/>
      <c r="Y152" s="2694"/>
    </row>
    <row r="153" spans="1:25" ht="21">
      <c r="A153" s="4524"/>
      <c r="B153" s="2785"/>
      <c r="C153" s="2786"/>
      <c r="D153" s="2791"/>
      <c r="E153" s="2780"/>
      <c r="F153" s="2781"/>
      <c r="G153" s="2782"/>
      <c r="H153" s="2782"/>
      <c r="I153" s="2782"/>
      <c r="J153" s="2782"/>
      <c r="K153" s="2782"/>
      <c r="L153" s="2788"/>
      <c r="M153" s="2792">
        <f>(B153/D133)*M133</f>
        <v>0</v>
      </c>
      <c r="N153" s="2790">
        <f t="shared" si="1"/>
        <v>0</v>
      </c>
      <c r="O153" s="2858"/>
      <c r="P153" s="3748" t="s">
        <v>2392</v>
      </c>
      <c r="Q153" s="2858"/>
      <c r="R153" s="2800"/>
      <c r="S153" s="2800"/>
      <c r="T153" s="2800"/>
      <c r="U153" s="2800"/>
      <c r="V153" s="2800"/>
      <c r="Y153" s="2694"/>
    </row>
    <row r="154" spans="1:25" ht="21">
      <c r="A154" s="4524"/>
      <c r="B154" s="2785"/>
      <c r="C154" s="2786"/>
      <c r="D154" s="2791"/>
      <c r="E154" s="2780"/>
      <c r="F154" s="2781"/>
      <c r="G154" s="2782"/>
      <c r="H154" s="2782"/>
      <c r="I154" s="2782"/>
      <c r="J154" s="2782"/>
      <c r="K154" s="2782"/>
      <c r="L154" s="2788"/>
      <c r="M154" s="2792">
        <f>(B154/D133)*M133</f>
        <v>0</v>
      </c>
      <c r="N154" s="2790">
        <f t="shared" si="1"/>
        <v>0</v>
      </c>
      <c r="O154" s="2858"/>
      <c r="P154" s="3748" t="s">
        <v>2392</v>
      </c>
      <c r="Q154" s="2858"/>
      <c r="R154" s="2800"/>
      <c r="S154" s="2800"/>
      <c r="T154" s="2800"/>
      <c r="U154" s="2800"/>
      <c r="V154" s="2800"/>
      <c r="Y154" s="2694"/>
    </row>
    <row r="155" spans="1:25" ht="21" customHeight="1">
      <c r="A155" s="4524"/>
      <c r="B155" s="2785"/>
      <c r="C155" s="2786"/>
      <c r="D155" s="2791"/>
      <c r="E155" s="2767"/>
      <c r="F155" s="2782"/>
      <c r="G155" s="2782"/>
      <c r="H155" s="2782"/>
      <c r="I155" s="2782"/>
      <c r="J155" s="2782"/>
      <c r="K155" s="2782"/>
      <c r="L155" s="2788"/>
      <c r="M155" s="2792">
        <f>(B155/D133)*M133</f>
        <v>0</v>
      </c>
      <c r="N155" s="2790">
        <f t="shared" si="1"/>
        <v>0</v>
      </c>
      <c r="O155" s="2694"/>
      <c r="P155" s="3368" t="s">
        <v>2385</v>
      </c>
      <c r="Q155" s="2858"/>
      <c r="R155" s="2800"/>
      <c r="S155" s="2800"/>
      <c r="T155" s="2800"/>
      <c r="U155" s="2800"/>
      <c r="V155" s="2800"/>
      <c r="Y155" s="2694"/>
    </row>
    <row r="156" spans="1:25" ht="15.75">
      <c r="A156" s="4524"/>
      <c r="B156" s="4534"/>
      <c r="C156" s="4534"/>
      <c r="D156" s="4534"/>
      <c r="E156" s="4534"/>
      <c r="F156" s="4534"/>
      <c r="G156" s="4534"/>
      <c r="H156" s="4534"/>
      <c r="I156" s="4534"/>
      <c r="J156" s="4534"/>
      <c r="K156" s="4534"/>
      <c r="L156" s="4534"/>
      <c r="M156" s="4534"/>
      <c r="N156" s="4534"/>
      <c r="O156" s="2694"/>
      <c r="P156" s="3368" t="s">
        <v>2385</v>
      </c>
      <c r="Q156" s="2858"/>
      <c r="R156" s="2800"/>
      <c r="S156" s="2800"/>
      <c r="T156" s="2800"/>
      <c r="U156" s="2800"/>
      <c r="V156" s="2800"/>
      <c r="Y156" s="2694"/>
    </row>
    <row r="157" spans="1:25" ht="18.75">
      <c r="A157" s="4524"/>
      <c r="B157" s="2776"/>
      <c r="C157" s="2908" t="s">
        <v>272</v>
      </c>
      <c r="D157" s="4535"/>
      <c r="E157" s="4535"/>
      <c r="F157" s="4535"/>
      <c r="G157" s="4535"/>
      <c r="H157" s="4535"/>
      <c r="I157" s="4535"/>
      <c r="J157" s="4535"/>
      <c r="K157" s="4535"/>
      <c r="L157" s="4535"/>
      <c r="M157" s="4535"/>
      <c r="N157" s="2796"/>
      <c r="O157" s="2694"/>
      <c r="P157" s="3368" t="s">
        <v>2385</v>
      </c>
      <c r="Q157" s="2858"/>
      <c r="R157" s="2800"/>
      <c r="S157" s="2800"/>
      <c r="T157" s="2800"/>
      <c r="U157" s="2800"/>
      <c r="V157" s="2800"/>
      <c r="Y157" s="2694"/>
    </row>
    <row r="158" spans="1:25" ht="15.75">
      <c r="A158" s="4524"/>
      <c r="B158" s="4536"/>
      <c r="C158" s="4536"/>
      <c r="D158" s="4536"/>
      <c r="E158" s="4536"/>
      <c r="F158" s="4536"/>
      <c r="G158" s="4536"/>
      <c r="H158" s="4536"/>
      <c r="I158" s="4536"/>
      <c r="J158" s="4536"/>
      <c r="K158" s="4536"/>
      <c r="L158" s="4536"/>
      <c r="M158" s="4536"/>
      <c r="N158" s="2796"/>
      <c r="O158" s="2694"/>
      <c r="P158" s="3368" t="s">
        <v>2385</v>
      </c>
      <c r="Q158" s="2858"/>
      <c r="R158" s="2800"/>
      <c r="S158" s="2800"/>
      <c r="T158" s="2800"/>
      <c r="U158" s="2800"/>
      <c r="V158" s="2800"/>
      <c r="Y158" s="2694"/>
    </row>
    <row r="159" spans="1:25" ht="15.75">
      <c r="A159" s="4524"/>
      <c r="B159" s="2798"/>
      <c r="C159" s="4537" t="s">
        <v>735</v>
      </c>
      <c r="D159" s="4537"/>
      <c r="E159" s="4537"/>
      <c r="F159" s="4537"/>
      <c r="G159" s="4537"/>
      <c r="H159" s="4537"/>
      <c r="I159" s="4537"/>
      <c r="J159" s="4537"/>
      <c r="K159" s="4537"/>
      <c r="L159" s="4537"/>
      <c r="M159" s="4537"/>
      <c r="N159" s="2796"/>
      <c r="O159" s="2694"/>
      <c r="P159" s="3368" t="s">
        <v>2385</v>
      </c>
      <c r="Q159" s="2858"/>
      <c r="R159" s="2800"/>
      <c r="S159" s="2800"/>
      <c r="T159" s="2800"/>
      <c r="U159" s="2800"/>
      <c r="V159" s="2800"/>
      <c r="Y159" s="2694"/>
    </row>
    <row r="160" spans="1:25" ht="15.75">
      <c r="A160" s="4524"/>
      <c r="B160" s="2798"/>
      <c r="C160" s="4537"/>
      <c r="D160" s="4537"/>
      <c r="E160" s="4537"/>
      <c r="F160" s="4537"/>
      <c r="G160" s="4537"/>
      <c r="H160" s="4537"/>
      <c r="I160" s="4537"/>
      <c r="J160" s="4537"/>
      <c r="K160" s="4537"/>
      <c r="L160" s="4537"/>
      <c r="M160" s="4537"/>
      <c r="N160" s="2796"/>
      <c r="O160" s="2858"/>
      <c r="P160" s="3748" t="s">
        <v>2392</v>
      </c>
      <c r="Q160" s="2858"/>
      <c r="R160" s="2800"/>
      <c r="S160" s="2800"/>
      <c r="T160" s="2800"/>
      <c r="U160" s="2800"/>
      <c r="V160" s="2800"/>
      <c r="Y160" s="2694"/>
    </row>
    <row r="161" spans="1:25" ht="21">
      <c r="A161" s="4524"/>
      <c r="B161" s="2798"/>
      <c r="C161" s="2800"/>
      <c r="D161" s="2789">
        <v>0.24999999999999997</v>
      </c>
      <c r="E161" s="2797"/>
      <c r="F161" s="2801">
        <v>3.333333333333333</v>
      </c>
      <c r="G161" s="2802"/>
      <c r="H161" s="2803">
        <v>3.333333333333333</v>
      </c>
      <c r="I161" s="2802"/>
      <c r="J161" s="2802"/>
      <c r="K161" s="2802"/>
      <c r="L161" s="2802"/>
      <c r="M161" s="2802"/>
      <c r="N161" s="2796"/>
      <c r="O161" s="2858"/>
      <c r="P161" s="3748" t="s">
        <v>2392</v>
      </c>
      <c r="Q161" s="2858"/>
      <c r="R161" s="2800"/>
      <c r="S161" s="2800"/>
      <c r="T161" s="2800"/>
      <c r="U161" s="2800"/>
      <c r="V161" s="2800"/>
      <c r="Y161" s="2694"/>
    </row>
    <row r="162" spans="1:25" ht="15.75">
      <c r="A162" s="4524"/>
      <c r="B162" s="2798"/>
      <c r="C162" s="2800"/>
      <c r="D162" s="2804">
        <v>150</v>
      </c>
      <c r="E162" s="2805"/>
      <c r="F162" s="2785">
        <v>2.5</v>
      </c>
      <c r="G162" s="2805"/>
      <c r="H162" s="2806">
        <v>0.25</v>
      </c>
      <c r="I162" s="2802"/>
      <c r="J162" s="2802"/>
      <c r="K162" s="2802"/>
      <c r="L162" s="2802"/>
      <c r="M162" s="2802"/>
      <c r="N162" s="2795"/>
      <c r="O162" s="2858"/>
      <c r="P162" s="3748" t="s">
        <v>2392</v>
      </c>
      <c r="Q162" s="2858"/>
      <c r="R162" s="2800"/>
      <c r="S162" s="2800"/>
      <c r="T162" s="2800"/>
      <c r="U162" s="2800"/>
      <c r="V162" s="2800"/>
      <c r="Y162" s="2694"/>
    </row>
    <row r="163" spans="1:25" ht="15.75">
      <c r="A163" s="4524"/>
      <c r="B163" s="2798"/>
      <c r="C163" s="4538" t="str">
        <f>B128</f>
        <v>NOM DE LA RECETTE : Beignets de fleurs d'acacia par exemple</v>
      </c>
      <c r="D163" s="4538"/>
      <c r="E163" s="4538"/>
      <c r="F163" s="4538"/>
      <c r="G163" s="4538"/>
      <c r="H163" s="4538"/>
      <c r="I163" s="4538"/>
      <c r="J163" s="4538"/>
      <c r="K163" s="4538"/>
      <c r="L163" s="4538"/>
      <c r="M163" s="4538"/>
      <c r="N163" s="2795"/>
      <c r="O163" s="2858"/>
      <c r="P163" s="3748" t="s">
        <v>2392</v>
      </c>
      <c r="Q163" s="2858"/>
      <c r="R163" s="2800"/>
      <c r="S163" s="2800"/>
      <c r="T163" s="2800"/>
      <c r="U163" s="2800"/>
      <c r="V163" s="2800"/>
      <c r="Y163" s="2694"/>
    </row>
    <row r="164" spans="1:25" ht="15.75">
      <c r="A164" s="4524"/>
      <c r="B164" s="2798"/>
      <c r="C164" s="4538"/>
      <c r="D164" s="4538"/>
      <c r="E164" s="4538"/>
      <c r="F164" s="4538"/>
      <c r="G164" s="4538"/>
      <c r="H164" s="4538"/>
      <c r="I164" s="4538"/>
      <c r="J164" s="4538"/>
      <c r="K164" s="4538"/>
      <c r="L164" s="4538"/>
      <c r="M164" s="4538"/>
      <c r="N164" s="2795"/>
      <c r="O164" s="2858"/>
      <c r="P164" s="3748" t="s">
        <v>2392</v>
      </c>
      <c r="Q164" s="2858"/>
      <c r="R164" s="2800"/>
      <c r="S164" s="2800"/>
      <c r="T164" s="2800"/>
      <c r="U164" s="2800"/>
      <c r="V164" s="2800"/>
      <c r="Y164" s="2694"/>
    </row>
    <row r="165" spans="1:25" ht="18.75">
      <c r="A165" s="4524"/>
      <c r="B165" s="2799"/>
      <c r="C165" s="3156" t="s">
        <v>247</v>
      </c>
      <c r="D165" s="3156"/>
      <c r="E165" s="3156"/>
      <c r="F165" s="3156"/>
      <c r="G165" s="3156"/>
      <c r="H165" s="3156"/>
      <c r="I165" s="3156"/>
      <c r="J165" s="3156"/>
      <c r="K165" s="3156"/>
      <c r="L165" s="3156"/>
      <c r="M165" s="3156"/>
      <c r="N165" s="2795"/>
      <c r="O165" s="2858"/>
      <c r="P165" s="3748" t="s">
        <v>2392</v>
      </c>
      <c r="Q165" s="2858"/>
      <c r="R165" s="2800"/>
      <c r="S165" s="2800"/>
      <c r="T165" s="2800"/>
      <c r="U165" s="2800"/>
      <c r="V165" s="2800"/>
      <c r="Y165" s="2694"/>
    </row>
    <row r="166" spans="1:25" ht="18.75">
      <c r="A166" s="4524"/>
      <c r="B166" s="2799"/>
      <c r="C166" s="3158"/>
      <c r="D166" s="3158"/>
      <c r="E166" s="3158"/>
      <c r="F166" s="3158"/>
      <c r="G166" s="3158"/>
      <c r="H166" s="3158"/>
      <c r="I166" s="3158"/>
      <c r="J166" s="3158"/>
      <c r="K166" s="3158"/>
      <c r="L166" s="3158"/>
      <c r="M166" s="3158"/>
      <c r="N166" s="2795"/>
      <c r="O166" s="2858"/>
      <c r="P166" s="3748" t="s">
        <v>2392</v>
      </c>
      <c r="Q166" s="2858"/>
      <c r="R166" s="2800"/>
      <c r="S166" s="2800"/>
      <c r="T166" s="2800"/>
      <c r="U166" s="2800"/>
      <c r="V166" s="2800"/>
      <c r="Y166" s="2694"/>
    </row>
    <row r="167" spans="1:25" ht="18.75">
      <c r="A167" s="4524"/>
      <c r="B167" s="2798"/>
      <c r="C167" s="3158"/>
      <c r="D167" s="3158"/>
      <c r="E167" s="3158"/>
      <c r="F167" s="3158"/>
      <c r="G167" s="3158"/>
      <c r="H167" s="3158"/>
      <c r="I167" s="3158"/>
      <c r="J167" s="3158"/>
      <c r="K167" s="3158"/>
      <c r="L167" s="3158"/>
      <c r="M167" s="3158"/>
      <c r="N167" s="2795"/>
      <c r="O167" s="2858"/>
      <c r="P167" s="3748" t="s">
        <v>2392</v>
      </c>
      <c r="Q167" s="2858"/>
      <c r="R167" s="2800"/>
      <c r="S167" s="2800"/>
      <c r="T167" s="2800"/>
      <c r="U167" s="2800"/>
      <c r="V167" s="2800"/>
      <c r="Y167" s="2694"/>
    </row>
    <row r="168" spans="1:25" ht="18.75">
      <c r="A168" s="4524"/>
      <c r="B168" s="2799"/>
      <c r="C168" s="3158"/>
      <c r="D168" s="3158"/>
      <c r="E168" s="3158"/>
      <c r="F168" s="3158"/>
      <c r="G168" s="3158"/>
      <c r="H168" s="3158"/>
      <c r="I168" s="3158"/>
      <c r="J168" s="3158"/>
      <c r="K168" s="3158"/>
      <c r="L168" s="3158"/>
      <c r="M168" s="3158"/>
      <c r="N168" s="2795"/>
      <c r="O168" s="2858"/>
      <c r="P168" s="3748" t="s">
        <v>2392</v>
      </c>
      <c r="Q168" s="2858"/>
      <c r="R168" s="2800"/>
      <c r="S168" s="2800"/>
      <c r="T168" s="2800"/>
      <c r="U168" s="2800"/>
      <c r="V168" s="2800"/>
      <c r="Y168" s="2694"/>
    </row>
    <row r="169" spans="1:25" ht="18.75">
      <c r="A169" s="4524"/>
      <c r="B169" s="2799"/>
      <c r="C169" s="3158"/>
      <c r="D169" s="3158"/>
      <c r="E169" s="3158"/>
      <c r="F169" s="3158"/>
      <c r="G169" s="3158"/>
      <c r="H169" s="3158"/>
      <c r="I169" s="3158"/>
      <c r="J169" s="3158"/>
      <c r="K169" s="3158"/>
      <c r="L169" s="3158"/>
      <c r="M169" s="3158"/>
      <c r="N169" s="2795"/>
      <c r="O169" s="2858"/>
      <c r="P169" s="3748" t="s">
        <v>2392</v>
      </c>
      <c r="Q169" s="2858"/>
      <c r="R169" s="2800"/>
      <c r="S169" s="2800"/>
      <c r="T169" s="2800"/>
      <c r="U169" s="2800"/>
      <c r="V169" s="2800"/>
      <c r="Y169" s="2694"/>
    </row>
    <row r="170" spans="1:25" ht="18.75">
      <c r="A170" s="4524"/>
      <c r="B170" s="2799"/>
      <c r="C170" s="3158"/>
      <c r="D170" s="3158"/>
      <c r="E170" s="3158"/>
      <c r="F170" s="3158"/>
      <c r="G170" s="3158"/>
      <c r="H170" s="3158"/>
      <c r="I170" s="3158"/>
      <c r="J170" s="3158"/>
      <c r="K170" s="3158"/>
      <c r="L170" s="3158"/>
      <c r="M170" s="3158"/>
      <c r="N170" s="2795"/>
      <c r="O170" s="2858"/>
      <c r="P170" s="3748" t="s">
        <v>2392</v>
      </c>
      <c r="Q170" s="2858"/>
      <c r="R170" s="2800"/>
      <c r="S170" s="2800"/>
      <c r="T170" s="2800"/>
      <c r="U170" s="2800"/>
      <c r="V170" s="2800"/>
      <c r="Y170" s="2694"/>
    </row>
    <row r="171" spans="1:25" ht="18.75">
      <c r="A171" s="4524"/>
      <c r="B171" s="2799"/>
      <c r="C171" s="3158"/>
      <c r="D171" s="3158"/>
      <c r="E171" s="3158"/>
      <c r="F171" s="3158"/>
      <c r="G171" s="3158"/>
      <c r="H171" s="3158"/>
      <c r="I171" s="3158"/>
      <c r="J171" s="3158"/>
      <c r="K171" s="3158"/>
      <c r="L171" s="3158"/>
      <c r="M171" s="3158"/>
      <c r="N171" s="2795"/>
      <c r="O171" s="2858"/>
      <c r="P171" s="3748" t="s">
        <v>2392</v>
      </c>
      <c r="Q171" s="2858"/>
      <c r="R171" s="2800"/>
      <c r="S171" s="2800"/>
      <c r="T171" s="2800"/>
      <c r="U171" s="2800"/>
      <c r="V171" s="2800"/>
      <c r="Y171" s="2694"/>
    </row>
    <row r="172" spans="1:25" ht="18.75">
      <c r="A172" s="4524"/>
      <c r="B172" s="2799"/>
      <c r="C172" s="3158"/>
      <c r="D172" s="3158"/>
      <c r="E172" s="3158"/>
      <c r="F172" s="3158"/>
      <c r="G172" s="3158"/>
      <c r="H172" s="3158"/>
      <c r="I172" s="3158"/>
      <c r="J172" s="3158"/>
      <c r="K172" s="3158"/>
      <c r="L172" s="3158"/>
      <c r="M172" s="3158"/>
      <c r="N172" s="2795"/>
      <c r="O172" s="2858"/>
      <c r="P172" s="3748" t="s">
        <v>2392</v>
      </c>
      <c r="Q172" s="2858"/>
      <c r="R172" s="2800"/>
      <c r="S172" s="2800"/>
      <c r="T172" s="2800"/>
      <c r="U172" s="2800"/>
      <c r="V172" s="2800"/>
      <c r="Y172" s="2694"/>
    </row>
    <row r="173" spans="1:25" ht="18.75">
      <c r="A173" s="4524"/>
      <c r="B173" s="2799"/>
      <c r="C173" s="3158"/>
      <c r="D173" s="3158"/>
      <c r="E173" s="3158"/>
      <c r="F173" s="3158"/>
      <c r="G173" s="3158"/>
      <c r="H173" s="3158"/>
      <c r="I173" s="3158"/>
      <c r="J173" s="3158"/>
      <c r="K173" s="3158"/>
      <c r="L173" s="3158"/>
      <c r="M173" s="3158"/>
      <c r="N173" s="2795"/>
      <c r="O173" s="2858"/>
      <c r="P173" s="3748" t="s">
        <v>2392</v>
      </c>
      <c r="Q173" s="2858"/>
      <c r="R173" s="2800"/>
      <c r="S173" s="2800"/>
      <c r="T173" s="2800"/>
      <c r="U173" s="2800"/>
      <c r="V173" s="2800"/>
      <c r="Y173" s="2694"/>
    </row>
    <row r="174" spans="1:25" ht="18.75" customHeight="1">
      <c r="A174" s="4524"/>
      <c r="B174" s="2799"/>
      <c r="C174" s="3158"/>
      <c r="D174" s="3158"/>
      <c r="E174" s="3158"/>
      <c r="F174" s="3158"/>
      <c r="G174" s="3158"/>
      <c r="H174" s="3158"/>
      <c r="I174" s="3158"/>
      <c r="J174" s="3158"/>
      <c r="K174" s="3158"/>
      <c r="L174" s="3158"/>
      <c r="M174" s="3158"/>
      <c r="N174" s="2795"/>
      <c r="O174" s="2858"/>
      <c r="P174" s="3748" t="s">
        <v>2392</v>
      </c>
      <c r="Q174" s="2858"/>
      <c r="R174" s="2800"/>
      <c r="S174" s="2800"/>
      <c r="T174" s="2800"/>
      <c r="U174" s="2800"/>
      <c r="V174" s="2800"/>
      <c r="Y174" s="2694"/>
    </row>
    <row r="175" spans="1:25" ht="18.75">
      <c r="A175" s="4524"/>
      <c r="B175" s="2799"/>
      <c r="C175" s="3158"/>
      <c r="D175" s="3158"/>
      <c r="E175" s="3158"/>
      <c r="F175" s="3158"/>
      <c r="G175" s="3158"/>
      <c r="H175" s="3158"/>
      <c r="I175" s="3158"/>
      <c r="J175" s="3158"/>
      <c r="K175" s="3158"/>
      <c r="L175" s="3158"/>
      <c r="M175" s="3158"/>
      <c r="N175" s="2795"/>
      <c r="O175" s="2858"/>
      <c r="P175" s="3748" t="s">
        <v>2392</v>
      </c>
      <c r="Q175" s="2858"/>
      <c r="R175" s="2800"/>
      <c r="S175" s="2800"/>
      <c r="T175" s="2800"/>
      <c r="U175" s="2800"/>
      <c r="V175" s="2800"/>
      <c r="Y175" s="2694"/>
    </row>
    <row r="176" spans="1:25" ht="18.75" customHeight="1">
      <c r="A176" s="4524"/>
      <c r="B176" s="2799"/>
      <c r="C176" s="3158"/>
      <c r="D176" s="3158"/>
      <c r="E176" s="3158"/>
      <c r="F176" s="3158"/>
      <c r="G176" s="3158"/>
      <c r="H176" s="3158"/>
      <c r="I176" s="3158"/>
      <c r="J176" s="3158"/>
      <c r="K176" s="3158"/>
      <c r="L176" s="3158"/>
      <c r="M176" s="3158"/>
      <c r="N176" s="2795"/>
      <c r="O176" s="2858"/>
      <c r="P176" s="3748" t="s">
        <v>2392</v>
      </c>
      <c r="Q176" s="2858"/>
      <c r="R176" s="2800"/>
      <c r="S176" s="2800"/>
      <c r="T176" s="2800"/>
      <c r="U176" s="2800"/>
      <c r="V176" s="2800"/>
      <c r="Y176" s="2694"/>
    </row>
    <row r="177" spans="1:25" ht="18.75">
      <c r="A177" s="4524"/>
      <c r="B177" s="2799"/>
      <c r="C177" s="3158"/>
      <c r="D177" s="3158"/>
      <c r="E177" s="3158"/>
      <c r="F177" s="3158"/>
      <c r="G177" s="3158"/>
      <c r="H177" s="3158"/>
      <c r="I177" s="3158"/>
      <c r="J177" s="3158"/>
      <c r="K177" s="3158"/>
      <c r="L177" s="3158"/>
      <c r="M177" s="3158"/>
      <c r="N177" s="2795"/>
      <c r="O177" s="2858"/>
      <c r="P177" s="3748" t="s">
        <v>2392</v>
      </c>
      <c r="Q177" s="2858"/>
      <c r="R177" s="2800"/>
      <c r="S177" s="2800"/>
      <c r="T177" s="2800"/>
      <c r="U177" s="2800"/>
      <c r="V177" s="2800"/>
      <c r="Y177" s="2694"/>
    </row>
    <row r="178" spans="1:25" ht="18.75" customHeight="1">
      <c r="A178" s="4524"/>
      <c r="B178" s="2799"/>
      <c r="C178" s="3158"/>
      <c r="D178" s="3158"/>
      <c r="E178" s="3158"/>
      <c r="F178" s="3158"/>
      <c r="G178" s="3158"/>
      <c r="H178" s="3158"/>
      <c r="I178" s="3158"/>
      <c r="J178" s="3158"/>
      <c r="K178" s="3158"/>
      <c r="L178" s="3158"/>
      <c r="M178" s="3158"/>
      <c r="N178" s="2795"/>
      <c r="O178" s="2858"/>
      <c r="P178" s="3748" t="s">
        <v>2392</v>
      </c>
      <c r="Q178" s="2858"/>
      <c r="R178" s="2800"/>
      <c r="S178" s="2800"/>
      <c r="T178" s="2800"/>
      <c r="U178" s="2800"/>
      <c r="V178" s="2800"/>
      <c r="Y178" s="2694"/>
    </row>
    <row r="179" spans="1:25" ht="18.75">
      <c r="A179" s="4524"/>
      <c r="B179" s="2799"/>
      <c r="C179" s="3158"/>
      <c r="D179" s="3158"/>
      <c r="E179" s="3158"/>
      <c r="F179" s="3158"/>
      <c r="G179" s="3158"/>
      <c r="H179" s="3158"/>
      <c r="I179" s="3158"/>
      <c r="J179" s="3158"/>
      <c r="K179" s="3158"/>
      <c r="L179" s="3158"/>
      <c r="M179" s="3158"/>
      <c r="N179" s="2795"/>
      <c r="O179" s="2858"/>
      <c r="P179" s="3748" t="s">
        <v>2392</v>
      </c>
      <c r="Q179" s="2858"/>
      <c r="R179" s="2800"/>
      <c r="S179" s="2800"/>
      <c r="T179" s="2800"/>
      <c r="U179" s="2800"/>
      <c r="V179" s="2800"/>
      <c r="Y179" s="2694"/>
    </row>
    <row r="180" spans="1:25" ht="18.75">
      <c r="A180" s="4524"/>
      <c r="B180" s="2799"/>
      <c r="C180" s="3158"/>
      <c r="D180" s="3158"/>
      <c r="E180" s="3158"/>
      <c r="F180" s="3158"/>
      <c r="G180" s="3158"/>
      <c r="H180" s="3158"/>
      <c r="I180" s="3158"/>
      <c r="J180" s="3158"/>
      <c r="K180" s="3158"/>
      <c r="L180" s="3158"/>
      <c r="M180" s="3158"/>
      <c r="N180" s="2795"/>
      <c r="O180" s="2858"/>
      <c r="P180" s="3748" t="s">
        <v>2392</v>
      </c>
      <c r="Q180" s="2858"/>
      <c r="R180" s="2800"/>
      <c r="S180" s="2800"/>
      <c r="T180" s="2800"/>
      <c r="U180" s="2800"/>
      <c r="V180" s="2800"/>
      <c r="Y180" s="2694"/>
    </row>
    <row r="181" spans="1:25" ht="18.75">
      <c r="A181" s="4524"/>
      <c r="B181" s="2799"/>
      <c r="C181" s="3158"/>
      <c r="D181" s="3158"/>
      <c r="E181" s="3158"/>
      <c r="F181" s="3158"/>
      <c r="G181" s="3158"/>
      <c r="H181" s="3158"/>
      <c r="I181" s="3158"/>
      <c r="J181" s="3158"/>
      <c r="K181" s="3158"/>
      <c r="L181" s="3158"/>
      <c r="M181" s="3158"/>
      <c r="N181" s="2795"/>
      <c r="O181" s="2858"/>
      <c r="P181" s="3748" t="s">
        <v>2392</v>
      </c>
      <c r="Q181" s="2858"/>
      <c r="R181" s="2800"/>
      <c r="S181" s="2800"/>
      <c r="T181" s="2800"/>
      <c r="U181" s="2800"/>
      <c r="V181" s="2800"/>
      <c r="Y181" s="2694"/>
    </row>
    <row r="182" spans="1:25" ht="18.75">
      <c r="A182" s="4524"/>
      <c r="B182" s="2799"/>
      <c r="C182" s="3158"/>
      <c r="D182" s="3158"/>
      <c r="E182" s="3158"/>
      <c r="F182" s="3158"/>
      <c r="G182" s="3158"/>
      <c r="H182" s="3158"/>
      <c r="I182" s="3158"/>
      <c r="J182" s="3158"/>
      <c r="K182" s="3158"/>
      <c r="L182" s="3158"/>
      <c r="M182" s="3158"/>
      <c r="N182" s="2795"/>
      <c r="O182" s="2858"/>
      <c r="P182" s="3748" t="s">
        <v>2392</v>
      </c>
      <c r="Q182" s="2858"/>
      <c r="R182" s="2800"/>
      <c r="S182" s="2800"/>
      <c r="T182" s="2800"/>
      <c r="U182" s="2800"/>
      <c r="V182" s="2800"/>
      <c r="Y182" s="2694"/>
    </row>
    <row r="183" spans="1:25" ht="18.75">
      <c r="A183" s="4524"/>
      <c r="B183" s="2799"/>
      <c r="C183" s="3158"/>
      <c r="D183" s="3158"/>
      <c r="E183" s="3158"/>
      <c r="F183" s="3158"/>
      <c r="G183" s="3158"/>
      <c r="H183" s="3158"/>
      <c r="I183" s="3158"/>
      <c r="J183" s="3158"/>
      <c r="K183" s="3158"/>
      <c r="L183" s="3158"/>
      <c r="M183" s="3158"/>
      <c r="N183" s="2795"/>
      <c r="O183" s="2858"/>
      <c r="P183" s="3748" t="s">
        <v>2392</v>
      </c>
      <c r="Q183" s="2858"/>
      <c r="R183" s="2800"/>
      <c r="S183" s="2800"/>
      <c r="T183" s="2800"/>
      <c r="U183" s="2800"/>
      <c r="V183" s="2800"/>
      <c r="Y183" s="2694"/>
    </row>
    <row r="184" spans="1:25" ht="18.75">
      <c r="A184" s="4524"/>
      <c r="B184" s="2799"/>
      <c r="C184" s="3158"/>
      <c r="D184" s="3158"/>
      <c r="E184" s="3158"/>
      <c r="F184" s="3158"/>
      <c r="G184" s="3158"/>
      <c r="H184" s="3158"/>
      <c r="I184" s="3158"/>
      <c r="J184" s="3158"/>
      <c r="K184" s="3158"/>
      <c r="L184" s="3158"/>
      <c r="M184" s="3158"/>
      <c r="N184" s="2795"/>
      <c r="O184" s="2858"/>
      <c r="P184" s="3748" t="s">
        <v>2392</v>
      </c>
      <c r="Q184" s="2858"/>
      <c r="R184" s="2800"/>
      <c r="S184" s="2800"/>
      <c r="T184" s="2800"/>
      <c r="U184" s="2800"/>
      <c r="V184" s="2800"/>
      <c r="Y184" s="2694"/>
    </row>
    <row r="185" spans="1:25" ht="18.75">
      <c r="A185" s="4524"/>
      <c r="B185" s="2799"/>
      <c r="C185" s="3158"/>
      <c r="D185" s="3158"/>
      <c r="E185" s="3158"/>
      <c r="F185" s="3158"/>
      <c r="G185" s="3158"/>
      <c r="H185" s="3158"/>
      <c r="I185" s="3158"/>
      <c r="J185" s="3158"/>
      <c r="K185" s="3158"/>
      <c r="L185" s="3158"/>
      <c r="M185" s="3158"/>
      <c r="N185" s="2795"/>
      <c r="O185" s="2858"/>
      <c r="P185" s="3748" t="s">
        <v>2392</v>
      </c>
      <c r="Q185" s="2858"/>
      <c r="R185" s="2800"/>
      <c r="S185" s="2800"/>
      <c r="T185" s="2800"/>
      <c r="U185" s="2800"/>
      <c r="V185" s="2800"/>
      <c r="Y185" s="2694"/>
    </row>
    <row r="186" spans="1:25" ht="18.75">
      <c r="A186" s="4524"/>
      <c r="B186" s="2807"/>
      <c r="C186" s="3158"/>
      <c r="D186" s="3158"/>
      <c r="E186" s="3158"/>
      <c r="F186" s="3158"/>
      <c r="G186" s="3158"/>
      <c r="H186" s="3158"/>
      <c r="I186" s="3158"/>
      <c r="J186" s="3158"/>
      <c r="K186" s="3158"/>
      <c r="L186" s="3158"/>
      <c r="M186" s="3158"/>
      <c r="N186" s="2795"/>
      <c r="O186" s="2694"/>
      <c r="P186" s="3368" t="s">
        <v>2385</v>
      </c>
      <c r="Q186" s="2858"/>
      <c r="R186" s="2800"/>
      <c r="S186" s="2800"/>
      <c r="T186" s="2800"/>
      <c r="U186" s="2800"/>
      <c r="V186" s="2800"/>
      <c r="Y186" s="2694"/>
    </row>
    <row r="187" spans="1:25" ht="15.75">
      <c r="A187" s="4524"/>
      <c r="B187" s="3170"/>
      <c r="C187" s="3171"/>
      <c r="D187" s="3171"/>
      <c r="E187" s="3171"/>
      <c r="F187" s="3171"/>
      <c r="G187" s="3171"/>
      <c r="H187" s="3171"/>
      <c r="I187" s="3172"/>
      <c r="J187" s="3171"/>
      <c r="K187" s="3171"/>
      <c r="L187" s="3171"/>
      <c r="M187" s="3171"/>
      <c r="N187" s="3171"/>
      <c r="O187" s="2694"/>
      <c r="P187" s="3368" t="s">
        <v>2385</v>
      </c>
      <c r="Q187" s="2858"/>
      <c r="R187" s="2800"/>
      <c r="S187" s="2800"/>
      <c r="T187" s="2800"/>
      <c r="U187" s="2800"/>
      <c r="V187" s="2800"/>
      <c r="Y187" s="2694"/>
    </row>
    <row r="188" spans="1:25" ht="15.75" customHeight="1">
      <c r="A188" s="4524"/>
      <c r="B188" s="2809" t="s">
        <v>253</v>
      </c>
      <c r="C188" s="2775" t="str">
        <f ca="1">CELL("nomfichier")</f>
        <v>E:\0-UPRT\1-UPRT.FR-SITE-WEB\ff-fiches-fabrications\ff-fiches-fabrication-maj-08-2020\[ff-14.B-restauration-10.postits-portions.xlsx]Nota</v>
      </c>
      <c r="D188" s="2775"/>
      <c r="E188" s="2775"/>
      <c r="F188" s="2775"/>
      <c r="G188" s="2775"/>
      <c r="H188" s="2775"/>
      <c r="I188" s="2775"/>
      <c r="J188" s="2775"/>
      <c r="K188" s="2775"/>
      <c r="L188" s="2775"/>
      <c r="M188" s="2775"/>
      <c r="N188" s="3171"/>
      <c r="O188" s="2800"/>
      <c r="P188" s="4891" t="s">
        <v>2543</v>
      </c>
      <c r="Q188" s="4891"/>
      <c r="R188" s="2800"/>
      <c r="S188" s="2800"/>
      <c r="T188" s="2800"/>
      <c r="U188" s="2800"/>
      <c r="V188" s="2800"/>
      <c r="Y188" s="2694"/>
    </row>
    <row r="189" spans="1:25" ht="15.75" customHeight="1">
      <c r="A189" s="4524"/>
      <c r="B189" s="3151" t="s">
        <v>255</v>
      </c>
      <c r="C189" s="2775" t="s">
        <v>726</v>
      </c>
      <c r="D189" s="2775"/>
      <c r="E189" s="2775"/>
      <c r="F189" s="2775"/>
      <c r="G189" s="2775"/>
      <c r="H189" s="2775"/>
      <c r="I189" s="2775"/>
      <c r="J189" s="2775"/>
      <c r="K189" s="2775"/>
      <c r="L189" s="2775"/>
      <c r="M189" s="2775"/>
      <c r="N189" s="3171"/>
      <c r="O189" s="2800"/>
      <c r="P189" s="4892"/>
      <c r="Q189" s="4892"/>
      <c r="R189" s="3723"/>
      <c r="S189" s="3723"/>
      <c r="T189" s="3723"/>
      <c r="U189" s="3723"/>
      <c r="V189" s="3723"/>
      <c r="Y189" s="2694"/>
    </row>
    <row r="190" spans="1:25" ht="15.75" customHeight="1" thickBot="1">
      <c r="A190" s="4524"/>
      <c r="B190" s="4547" t="s">
        <v>2390</v>
      </c>
      <c r="C190" s="4547"/>
      <c r="D190" s="4547"/>
      <c r="E190" s="4547"/>
      <c r="F190" s="4547"/>
      <c r="G190" s="4547"/>
      <c r="H190" s="4547"/>
      <c r="I190" s="4547"/>
      <c r="J190" s="4547"/>
      <c r="K190" s="4547"/>
      <c r="L190" s="4547"/>
      <c r="M190" s="4547"/>
      <c r="N190" s="2808"/>
      <c r="O190" s="2800"/>
      <c r="P190" s="4892"/>
      <c r="Q190" s="4892"/>
      <c r="R190" s="2800"/>
      <c r="S190" s="2800"/>
      <c r="T190" s="2800"/>
      <c r="U190" s="2800"/>
      <c r="V190" s="2800"/>
      <c r="Y190" s="2694"/>
    </row>
    <row r="191" spans="1:25">
      <c r="A191" s="2697"/>
      <c r="B191" s="2697"/>
      <c r="C191" s="2697"/>
      <c r="D191" s="2697"/>
      <c r="E191" s="2697"/>
      <c r="F191" s="2697"/>
      <c r="G191" s="2697"/>
      <c r="H191" s="2697"/>
      <c r="I191" s="2697"/>
      <c r="J191" s="2697"/>
      <c r="K191" s="2697"/>
      <c r="L191" s="2697"/>
      <c r="M191" s="2697"/>
      <c r="N191" s="2697"/>
      <c r="O191" s="2462"/>
      <c r="P191" s="2462"/>
      <c r="Q191" s="2462"/>
      <c r="R191" s="2462"/>
      <c r="S191" s="2462"/>
      <c r="T191" s="2462"/>
      <c r="U191" s="2462"/>
      <c r="V191" s="2462"/>
      <c r="Y191" s="2694"/>
    </row>
    <row r="192" spans="1:25" ht="15.75" thickBot="1">
      <c r="A192" s="3363"/>
      <c r="B192" s="2684" t="str">
        <f>ADDRESS(ROW(),COLUMN(),4)</f>
        <v>B192</v>
      </c>
      <c r="C192" s="2462"/>
      <c r="D192" s="2462"/>
      <c r="E192" s="2462"/>
      <c r="F192" s="2462"/>
      <c r="G192" s="2462"/>
      <c r="H192" s="2462"/>
      <c r="I192" s="2462"/>
      <c r="J192" s="2462"/>
      <c r="K192" s="2462"/>
      <c r="L192" s="2462"/>
      <c r="M192" s="2462"/>
      <c r="N192" s="2462"/>
      <c r="O192" s="2462"/>
      <c r="P192" s="2462"/>
      <c r="Q192" s="2462"/>
      <c r="R192" s="2462"/>
      <c r="S192" s="2462"/>
      <c r="T192" s="2462"/>
      <c r="U192" s="2462"/>
      <c r="V192" s="2462"/>
      <c r="Y192" s="2694"/>
    </row>
    <row r="193" spans="1:25" ht="15" customHeight="1">
      <c r="A193" s="4451" t="s">
        <v>243</v>
      </c>
      <c r="B193" s="4987" t="s">
        <v>2544</v>
      </c>
      <c r="C193" s="4988"/>
      <c r="D193" s="4988"/>
      <c r="E193" s="4988"/>
      <c r="F193" s="4988"/>
      <c r="G193" s="4988"/>
      <c r="H193" s="4988"/>
      <c r="I193" s="4988"/>
      <c r="J193" s="4988"/>
      <c r="K193" s="4988"/>
      <c r="L193" s="4988"/>
      <c r="M193" s="4988"/>
      <c r="N193" s="4991">
        <f>N128</f>
        <v>16</v>
      </c>
      <c r="O193" s="2462"/>
      <c r="P193" s="2462"/>
      <c r="Q193" s="2462"/>
      <c r="R193" s="2462"/>
      <c r="S193" s="2462"/>
      <c r="T193" s="2462"/>
      <c r="U193" s="2462"/>
      <c r="V193" s="2462"/>
      <c r="Y193" s="2694"/>
    </row>
    <row r="194" spans="1:25" ht="15" customHeight="1">
      <c r="A194" s="4452"/>
      <c r="B194" s="4989"/>
      <c r="C194" s="4990"/>
      <c r="D194" s="4990"/>
      <c r="E194" s="4990"/>
      <c r="F194" s="4990"/>
      <c r="G194" s="4990"/>
      <c r="H194" s="4990"/>
      <c r="I194" s="4990"/>
      <c r="J194" s="4990"/>
      <c r="K194" s="4990"/>
      <c r="L194" s="4990"/>
      <c r="M194" s="4990"/>
      <c r="N194" s="4992"/>
      <c r="O194" s="2462"/>
      <c r="P194" s="2462"/>
      <c r="Q194" s="2462"/>
      <c r="R194" s="2462"/>
      <c r="S194" s="2462"/>
      <c r="T194" s="2462"/>
      <c r="U194" s="2462"/>
      <c r="V194" s="2462"/>
      <c r="Y194" s="2694"/>
    </row>
    <row r="195" spans="1:25">
      <c r="A195" s="4457"/>
      <c r="B195" s="4561" t="s">
        <v>27</v>
      </c>
      <c r="C195" s="4485" t="s">
        <v>242</v>
      </c>
      <c r="D195" s="4485"/>
      <c r="E195" s="4485"/>
      <c r="F195" s="4485"/>
      <c r="G195" s="4485"/>
      <c r="H195" s="4485"/>
      <c r="I195" s="4562" t="s">
        <v>12</v>
      </c>
      <c r="J195" s="4485" t="s">
        <v>14</v>
      </c>
      <c r="K195" s="4485"/>
      <c r="L195" s="4485"/>
      <c r="M195" s="4485"/>
      <c r="N195" s="4487"/>
      <c r="O195" s="2462"/>
      <c r="P195" s="2462"/>
      <c r="Q195" s="2462"/>
      <c r="R195" s="2462"/>
      <c r="S195" s="2462"/>
      <c r="T195" s="2462"/>
      <c r="U195" s="2462"/>
      <c r="V195" s="2462"/>
      <c r="Y195" s="2694"/>
    </row>
    <row r="196" spans="1:25">
      <c r="A196" s="4457"/>
      <c r="B196" s="4561"/>
      <c r="C196" s="4485"/>
      <c r="D196" s="4485"/>
      <c r="E196" s="4485"/>
      <c r="F196" s="4485"/>
      <c r="G196" s="4485"/>
      <c r="H196" s="4485"/>
      <c r="I196" s="4562"/>
      <c r="J196" s="4485"/>
      <c r="K196" s="4485"/>
      <c r="L196" s="4485"/>
      <c r="M196" s="4485"/>
      <c r="N196" s="4487"/>
      <c r="O196" s="2462"/>
      <c r="P196" s="2462"/>
      <c r="Q196" s="2462"/>
      <c r="R196" s="2462"/>
      <c r="S196" s="2462"/>
      <c r="T196" s="2462"/>
      <c r="U196" s="2462"/>
      <c r="V196" s="2462"/>
      <c r="Y196" s="2694"/>
    </row>
    <row r="197" spans="1:25" ht="18.75">
      <c r="A197" s="4457"/>
      <c r="B197" s="3382"/>
      <c r="C197" s="4485"/>
      <c r="D197" s="4485"/>
      <c r="E197" s="4485"/>
      <c r="F197" s="4485"/>
      <c r="G197" s="4485"/>
      <c r="H197" s="4485"/>
      <c r="I197" s="3384"/>
      <c r="J197" s="4485"/>
      <c r="K197" s="4485"/>
      <c r="L197" s="4485"/>
      <c r="M197" s="4485"/>
      <c r="N197" s="4487"/>
      <c r="O197" s="2462"/>
      <c r="P197" s="2462"/>
      <c r="Q197" s="2462"/>
      <c r="R197" s="2462"/>
      <c r="S197" s="2462"/>
      <c r="T197" s="2462"/>
      <c r="U197" s="2462"/>
      <c r="V197" s="2462"/>
      <c r="Y197" s="2694"/>
    </row>
    <row r="198" spans="1:25" ht="18.75">
      <c r="A198" s="4457"/>
      <c r="B198" s="3382"/>
      <c r="C198" s="4485"/>
      <c r="D198" s="4485"/>
      <c r="E198" s="4485"/>
      <c r="F198" s="4485"/>
      <c r="G198" s="4485"/>
      <c r="H198" s="4485"/>
      <c r="I198" s="3384"/>
      <c r="J198" s="4485"/>
      <c r="K198" s="4485"/>
      <c r="L198" s="4485"/>
      <c r="M198" s="4485"/>
      <c r="N198" s="4487"/>
      <c r="O198" s="2462"/>
      <c r="P198" s="2462"/>
      <c r="Q198" s="2462"/>
      <c r="R198" s="2462"/>
      <c r="S198" s="2462"/>
      <c r="T198" s="2462"/>
      <c r="U198" s="2462"/>
      <c r="V198" s="2462"/>
      <c r="Y198" s="2694"/>
    </row>
    <row r="199" spans="1:25">
      <c r="A199" s="4457"/>
      <c r="B199" s="4561" t="s">
        <v>30</v>
      </c>
      <c r="C199" s="4485" t="s">
        <v>724</v>
      </c>
      <c r="D199" s="4485"/>
      <c r="E199" s="4485"/>
      <c r="F199" s="4485"/>
      <c r="G199" s="4485"/>
      <c r="H199" s="4485"/>
      <c r="I199" s="4562" t="s">
        <v>13</v>
      </c>
      <c r="J199" s="4485" t="s">
        <v>459</v>
      </c>
      <c r="K199" s="4485"/>
      <c r="L199" s="4485"/>
      <c r="M199" s="4485"/>
      <c r="N199" s="4487"/>
      <c r="O199" s="2462"/>
      <c r="P199" s="2462"/>
      <c r="Q199" s="2462"/>
      <c r="R199" s="2462"/>
      <c r="S199" s="2462"/>
      <c r="T199" s="2462"/>
      <c r="U199" s="2462"/>
      <c r="V199" s="2462"/>
      <c r="Y199" s="2694"/>
    </row>
    <row r="200" spans="1:25">
      <c r="A200" s="4457"/>
      <c r="B200" s="4561"/>
      <c r="C200" s="4485"/>
      <c r="D200" s="4485"/>
      <c r="E200" s="4485"/>
      <c r="F200" s="4485"/>
      <c r="G200" s="4485"/>
      <c r="H200" s="4485"/>
      <c r="I200" s="4562"/>
      <c r="J200" s="4485"/>
      <c r="K200" s="4485"/>
      <c r="L200" s="4485"/>
      <c r="M200" s="4485"/>
      <c r="N200" s="4487"/>
      <c r="O200" s="2462"/>
      <c r="P200" s="2462"/>
      <c r="Q200" s="2462"/>
      <c r="R200" s="2462"/>
      <c r="S200" s="2462"/>
      <c r="T200" s="2462"/>
      <c r="U200" s="2462"/>
      <c r="V200" s="2462"/>
      <c r="Y200" s="2694"/>
    </row>
    <row r="201" spans="1:25">
      <c r="A201" s="4457"/>
      <c r="B201" s="4561"/>
      <c r="C201" s="4485"/>
      <c r="D201" s="4485"/>
      <c r="E201" s="4485"/>
      <c r="F201" s="4485"/>
      <c r="G201" s="4485"/>
      <c r="H201" s="4485"/>
      <c r="I201" s="4562"/>
      <c r="J201" s="4485"/>
      <c r="K201" s="4485"/>
      <c r="L201" s="4485"/>
      <c r="M201" s="4485"/>
      <c r="N201" s="4487"/>
      <c r="O201" s="2462"/>
      <c r="P201" s="2462"/>
      <c r="Q201" s="2462"/>
      <c r="R201" s="2462"/>
      <c r="S201" s="2462"/>
      <c r="T201" s="2462"/>
      <c r="U201" s="2462"/>
      <c r="V201" s="2462"/>
      <c r="Y201" s="2694"/>
    </row>
    <row r="202" spans="1:25" ht="21">
      <c r="A202" s="4457"/>
      <c r="B202" s="3382"/>
      <c r="C202" s="3383"/>
      <c r="D202" s="3383"/>
      <c r="E202" s="3383"/>
      <c r="F202" s="3383"/>
      <c r="G202" s="3383"/>
      <c r="H202" s="3383"/>
      <c r="I202" s="3384"/>
      <c r="J202" s="3383"/>
      <c r="K202" s="3383"/>
      <c r="L202" s="3383"/>
      <c r="M202" s="3383"/>
      <c r="N202" s="3385"/>
      <c r="O202" s="2462"/>
      <c r="P202" s="2462"/>
      <c r="Q202" s="2462"/>
      <c r="R202" s="2462"/>
      <c r="S202" s="2462"/>
      <c r="T202" s="2462"/>
      <c r="U202" s="2462"/>
      <c r="V202" s="2462"/>
      <c r="Y202" s="2694"/>
    </row>
    <row r="203" spans="1:25">
      <c r="A203" s="4457"/>
      <c r="B203" s="4561" t="s">
        <v>248</v>
      </c>
      <c r="C203" s="4485" t="s">
        <v>249</v>
      </c>
      <c r="D203" s="4485"/>
      <c r="E203" s="4485"/>
      <c r="F203" s="4485"/>
      <c r="G203" s="4485"/>
      <c r="H203" s="4485"/>
      <c r="I203" s="4562" t="s">
        <v>15</v>
      </c>
      <c r="J203" s="4485" t="s">
        <v>421</v>
      </c>
      <c r="K203" s="4485"/>
      <c r="L203" s="4485"/>
      <c r="M203" s="4485"/>
      <c r="N203" s="4487"/>
      <c r="O203" s="2462"/>
      <c r="P203" s="2462"/>
      <c r="Q203" s="2462"/>
      <c r="R203" s="2462"/>
      <c r="S203" s="2462"/>
      <c r="T203" s="2462"/>
      <c r="U203" s="2462"/>
      <c r="V203" s="2462"/>
      <c r="Y203" s="2694"/>
    </row>
    <row r="204" spans="1:25">
      <c r="A204" s="4457"/>
      <c r="B204" s="4561"/>
      <c r="C204" s="4485"/>
      <c r="D204" s="4485"/>
      <c r="E204" s="4485"/>
      <c r="F204" s="4485"/>
      <c r="G204" s="4485"/>
      <c r="H204" s="4485"/>
      <c r="I204" s="4562"/>
      <c r="J204" s="4485"/>
      <c r="K204" s="4485"/>
      <c r="L204" s="4485"/>
      <c r="M204" s="4485"/>
      <c r="N204" s="4487"/>
      <c r="O204" s="2462"/>
      <c r="P204" s="2462"/>
      <c r="Q204" s="2462"/>
      <c r="R204" s="2462"/>
      <c r="S204" s="2462"/>
      <c r="T204" s="2462"/>
      <c r="U204" s="2462"/>
      <c r="V204" s="2462"/>
      <c r="Y204" s="2694"/>
    </row>
    <row r="205" spans="1:25" ht="15.75">
      <c r="A205" s="4457"/>
      <c r="B205" s="3392"/>
      <c r="C205" s="4485"/>
      <c r="D205" s="4485"/>
      <c r="E205" s="4485"/>
      <c r="F205" s="4485"/>
      <c r="G205" s="4485"/>
      <c r="H205" s="4485"/>
      <c r="I205" s="3393"/>
      <c r="J205" s="4485"/>
      <c r="K205" s="4485"/>
      <c r="L205" s="4485"/>
      <c r="M205" s="4485"/>
      <c r="N205" s="4487"/>
      <c r="O205" s="2462"/>
      <c r="P205" s="2462"/>
      <c r="Q205" s="2462"/>
      <c r="R205" s="2462"/>
      <c r="S205" s="2462"/>
      <c r="T205" s="2462"/>
      <c r="U205" s="2462"/>
      <c r="V205" s="2462"/>
      <c r="Y205" s="2694"/>
    </row>
    <row r="206" spans="1:25" ht="15.75">
      <c r="A206" s="4457"/>
      <c r="B206" s="2774" t="s">
        <v>253</v>
      </c>
      <c r="C206" s="2775" t="str">
        <f ca="1">CELL("nomfichier")</f>
        <v>E:\0-UPRT\1-UPRT.FR-SITE-WEB\ff-fiches-fabrications\ff-fiches-fabrication-maj-08-2020\[ff-14.B-restauration-10.postits-portions.xlsx]Nota</v>
      </c>
      <c r="D206" s="2775"/>
      <c r="E206" s="2775"/>
      <c r="F206" s="2775"/>
      <c r="G206" s="2775"/>
      <c r="H206" s="2775"/>
      <c r="I206" s="2775"/>
      <c r="J206" s="2775"/>
      <c r="K206" s="2775"/>
      <c r="L206" s="2775"/>
      <c r="M206" s="2775"/>
      <c r="N206" s="3394"/>
      <c r="O206" s="2462"/>
      <c r="P206" s="2462"/>
      <c r="Q206" s="2462"/>
      <c r="R206" s="2462"/>
      <c r="S206" s="2462"/>
      <c r="T206" s="2462"/>
      <c r="U206" s="2462"/>
      <c r="V206" s="2462"/>
      <c r="Y206" s="2694"/>
    </row>
    <row r="207" spans="1:25" ht="15.75">
      <c r="A207" s="4457"/>
      <c r="B207" s="2732" t="s">
        <v>255</v>
      </c>
      <c r="C207" s="2775" t="s">
        <v>726</v>
      </c>
      <c r="D207" s="2775"/>
      <c r="E207" s="2775"/>
      <c r="F207" s="2775"/>
      <c r="G207" s="2775"/>
      <c r="H207" s="2775"/>
      <c r="I207" s="2775"/>
      <c r="J207" s="2775"/>
      <c r="K207" s="2775"/>
      <c r="L207" s="2775"/>
      <c r="M207" s="2775"/>
      <c r="N207" s="3394"/>
      <c r="O207" s="2462"/>
      <c r="P207" s="2462"/>
      <c r="Q207" s="2462"/>
      <c r="R207" s="2462"/>
      <c r="S207" s="2462"/>
      <c r="T207" s="2462"/>
      <c r="U207" s="2462"/>
      <c r="V207" s="2462"/>
      <c r="Y207" s="2694"/>
    </row>
    <row r="208" spans="1:25" ht="15.75" thickBot="1">
      <c r="A208" s="4457"/>
      <c r="B208" s="4546" t="s">
        <v>2390</v>
      </c>
      <c r="C208" s="4547"/>
      <c r="D208" s="4547"/>
      <c r="E208" s="4547"/>
      <c r="F208" s="4547"/>
      <c r="G208" s="4547"/>
      <c r="H208" s="4547"/>
      <c r="I208" s="4547"/>
      <c r="J208" s="4547"/>
      <c r="K208" s="4547"/>
      <c r="L208" s="4547"/>
      <c r="M208" s="4547"/>
      <c r="N208" s="3395"/>
      <c r="O208" s="2462"/>
      <c r="P208" s="2462"/>
      <c r="Q208" s="2462"/>
      <c r="R208" s="2462"/>
      <c r="S208" s="2462"/>
      <c r="T208" s="2462"/>
      <c r="U208" s="2462"/>
      <c r="V208" s="2462"/>
      <c r="Y208" s="2694"/>
    </row>
    <row r="209" spans="1:25" ht="18" customHeight="1">
      <c r="A209" s="2697"/>
      <c r="B209" s="2697"/>
      <c r="C209" s="2697"/>
      <c r="D209" s="2697"/>
      <c r="E209" s="2697"/>
      <c r="F209" s="2697"/>
      <c r="G209" s="2697"/>
      <c r="H209" s="2697"/>
      <c r="I209" s="2697"/>
      <c r="J209" s="2697"/>
      <c r="K209" s="2697"/>
      <c r="L209" s="2697"/>
      <c r="M209" s="2697"/>
      <c r="N209" s="2697"/>
      <c r="O209" s="2462"/>
      <c r="P209" s="2462"/>
      <c r="Q209" s="2462"/>
      <c r="R209" s="2462"/>
      <c r="S209" s="2462"/>
      <c r="T209" s="2462"/>
      <c r="U209" s="2462"/>
      <c r="V209" s="2462"/>
      <c r="Y209" s="2694"/>
    </row>
    <row r="210" spans="1:25">
      <c r="A210" s="2766"/>
      <c r="B210" s="2766"/>
      <c r="C210" s="2766"/>
      <c r="D210" s="2766"/>
      <c r="E210" s="2766"/>
      <c r="F210" s="2766"/>
      <c r="G210" s="2766"/>
      <c r="H210" s="2766"/>
      <c r="I210" s="2766"/>
      <c r="J210" s="2766"/>
      <c r="K210" s="2766"/>
      <c r="L210" s="2766"/>
      <c r="M210" s="2766"/>
      <c r="N210" s="2766"/>
      <c r="O210" s="2766"/>
      <c r="P210" s="2766"/>
      <c r="Q210" s="2766"/>
      <c r="R210" s="2766"/>
      <c r="S210" s="2766"/>
      <c r="T210" s="2766"/>
      <c r="U210" s="2766"/>
      <c r="V210" s="2766"/>
      <c r="Y210" s="2694"/>
    </row>
    <row r="211" spans="1:25">
      <c r="A211" s="2766"/>
      <c r="B211" s="2766"/>
      <c r="C211" s="2766"/>
      <c r="D211" s="2766"/>
      <c r="E211" s="2766"/>
      <c r="F211" s="2766"/>
      <c r="G211" s="2766"/>
      <c r="H211" s="2766"/>
      <c r="I211" s="2766"/>
      <c r="J211" s="2766"/>
      <c r="K211" s="2766"/>
      <c r="L211" s="2766"/>
      <c r="M211" s="2766"/>
      <c r="N211" s="2766"/>
      <c r="O211" s="2766"/>
      <c r="P211" s="2766"/>
      <c r="Q211" s="2766"/>
      <c r="R211" s="2766"/>
      <c r="S211" s="2766"/>
      <c r="T211" s="2766"/>
      <c r="U211" s="2766"/>
      <c r="V211" s="2766"/>
      <c r="Y211" s="2694"/>
    </row>
    <row r="212" spans="1:25">
      <c r="A212" s="2697"/>
      <c r="B212" s="2697"/>
      <c r="C212" s="2697"/>
      <c r="D212" s="2697"/>
      <c r="E212" s="2697"/>
      <c r="F212" s="2697"/>
      <c r="G212" s="2697"/>
      <c r="H212" s="2697"/>
      <c r="I212" s="2697"/>
      <c r="J212" s="2697"/>
      <c r="K212" s="2697"/>
      <c r="L212" s="2697"/>
      <c r="M212" s="2697"/>
      <c r="N212" s="2697"/>
      <c r="O212" s="2462"/>
      <c r="P212" s="2462"/>
      <c r="Q212" s="2462"/>
      <c r="R212" s="2462"/>
      <c r="S212" s="2462"/>
      <c r="T212" s="2462"/>
      <c r="U212" s="2462"/>
      <c r="V212" s="2462"/>
      <c r="Y212" s="2694"/>
    </row>
    <row r="213" spans="1:25" ht="15" customHeight="1">
      <c r="A213" s="2810"/>
      <c r="B213" s="2810"/>
      <c r="C213" s="2810"/>
      <c r="D213" s="2810"/>
      <c r="E213" s="2810"/>
      <c r="F213" s="2810"/>
      <c r="G213" s="2810"/>
      <c r="H213" s="2810"/>
      <c r="I213" s="2810"/>
      <c r="J213" s="2810"/>
      <c r="K213" s="2810"/>
      <c r="L213" s="2810"/>
      <c r="M213" s="2685">
        <f>ROW()</f>
        <v>213</v>
      </c>
      <c r="N213" s="3167" t="s">
        <v>10</v>
      </c>
      <c r="O213" s="2800"/>
      <c r="P213" s="2811" t="s">
        <v>10</v>
      </c>
      <c r="Q213" s="2696"/>
      <c r="R213" s="2696"/>
      <c r="S213" s="2696"/>
      <c r="T213" s="2696"/>
      <c r="U213" s="2696"/>
      <c r="V213" s="2696"/>
      <c r="Y213" s="2694"/>
    </row>
    <row r="214" spans="1:25" ht="26.25">
      <c r="A214" s="2810"/>
      <c r="B214" s="4558" t="s">
        <v>22</v>
      </c>
      <c r="C214" s="4558"/>
      <c r="D214" s="4558"/>
      <c r="E214" s="4558"/>
      <c r="F214" s="4558"/>
      <c r="G214" s="4558"/>
      <c r="H214" s="4558"/>
      <c r="I214" s="4558"/>
      <c r="J214" s="4558"/>
      <c r="K214" s="4558"/>
      <c r="L214" s="4558"/>
      <c r="M214" s="4558"/>
      <c r="N214" s="4559">
        <v>17</v>
      </c>
      <c r="O214" s="2800"/>
      <c r="P214" s="4560">
        <f>N214</f>
        <v>17</v>
      </c>
      <c r="Q214" s="2696"/>
      <c r="R214" s="2696"/>
      <c r="S214" s="2696"/>
      <c r="T214" s="2696"/>
      <c r="U214" s="2696"/>
      <c r="V214" s="2696"/>
      <c r="Y214" s="2694"/>
    </row>
    <row r="215" spans="1:25" ht="18.75" customHeight="1">
      <c r="A215" s="2810"/>
      <c r="B215" s="2810"/>
      <c r="C215" s="2810"/>
      <c r="D215" s="2810"/>
      <c r="E215" s="2810"/>
      <c r="F215" s="2810"/>
      <c r="G215" s="2810"/>
      <c r="H215" s="2810"/>
      <c r="I215" s="2810"/>
      <c r="J215" s="2810"/>
      <c r="K215" s="2810"/>
      <c r="L215" s="2810"/>
      <c r="M215" s="2810"/>
      <c r="N215" s="4559"/>
      <c r="O215" s="2800"/>
      <c r="P215" s="4560"/>
      <c r="Q215" s="2696"/>
      <c r="R215" s="2696"/>
      <c r="S215" s="2696"/>
      <c r="T215" s="2696"/>
      <c r="U215" s="2696"/>
      <c r="V215" s="2696"/>
      <c r="Y215" s="2694"/>
    </row>
    <row r="216" spans="1:25">
      <c r="A216" s="2709"/>
      <c r="B216" s="2709"/>
      <c r="C216" s="2709"/>
      <c r="D216" s="2709"/>
      <c r="E216" s="2709"/>
      <c r="F216" s="2709"/>
      <c r="G216" s="2709"/>
      <c r="H216" s="2709"/>
      <c r="I216" s="2709"/>
      <c r="J216" s="2709"/>
      <c r="K216" s="2709"/>
      <c r="L216" s="2709"/>
      <c r="M216" s="2709"/>
      <c r="N216" s="2709"/>
      <c r="O216" s="2800"/>
      <c r="P216" s="2855"/>
      <c r="Q216" s="2696"/>
      <c r="R216" s="2696"/>
      <c r="S216" s="2696"/>
      <c r="T216" s="2696"/>
      <c r="U216" s="2696"/>
      <c r="V216" s="2696"/>
      <c r="Y216" s="2694"/>
    </row>
    <row r="217" spans="1:25">
      <c r="A217" s="2709"/>
      <c r="B217" s="4568" t="s">
        <v>12</v>
      </c>
      <c r="C217" s="4569" t="s">
        <v>14</v>
      </c>
      <c r="D217" s="4569"/>
      <c r="E217" s="4569"/>
      <c r="F217" s="4569"/>
      <c r="G217" s="4569"/>
      <c r="H217" s="2709"/>
      <c r="I217" s="4568" t="s">
        <v>13</v>
      </c>
      <c r="J217" s="4569" t="s">
        <v>16</v>
      </c>
      <c r="K217" s="4569"/>
      <c r="L217" s="4569"/>
      <c r="M217" s="4569"/>
      <c r="N217" s="4569"/>
      <c r="O217" s="2800"/>
      <c r="P217" s="2855"/>
      <c r="Q217" s="2696"/>
      <c r="R217" s="2696"/>
      <c r="S217" s="2696"/>
      <c r="T217" s="2696"/>
      <c r="U217" s="2696"/>
      <c r="V217" s="2696"/>
      <c r="Y217" s="2694"/>
    </row>
    <row r="218" spans="1:25" ht="15" customHeight="1">
      <c r="A218" s="2709"/>
      <c r="B218" s="4568"/>
      <c r="C218" s="4569"/>
      <c r="D218" s="4569"/>
      <c r="E218" s="4569"/>
      <c r="F218" s="4569"/>
      <c r="G218" s="4569"/>
      <c r="H218" s="2709"/>
      <c r="I218" s="4568"/>
      <c r="J218" s="4569"/>
      <c r="K218" s="4569"/>
      <c r="L218" s="4569"/>
      <c r="M218" s="4569"/>
      <c r="N218" s="4569"/>
      <c r="O218" s="2800"/>
      <c r="P218" s="2855"/>
      <c r="Q218" s="2696"/>
      <c r="R218" s="2696"/>
      <c r="S218" s="2696"/>
      <c r="T218" s="2696"/>
      <c r="U218" s="2696"/>
      <c r="V218" s="2696"/>
      <c r="Y218" s="2694"/>
    </row>
    <row r="219" spans="1:25" ht="15" customHeight="1">
      <c r="A219" s="2709"/>
      <c r="B219" s="2709"/>
      <c r="C219" s="2709"/>
      <c r="D219" s="2709"/>
      <c r="E219" s="2709"/>
      <c r="F219" s="2709"/>
      <c r="G219" s="2709"/>
      <c r="H219" s="2709"/>
      <c r="I219" s="2709"/>
      <c r="J219" s="2709"/>
      <c r="K219" s="2709"/>
      <c r="L219" s="2709"/>
      <c r="M219" s="2709"/>
      <c r="N219" s="2709"/>
      <c r="O219" s="2800"/>
      <c r="P219" s="2855"/>
      <c r="Q219" s="2696"/>
      <c r="R219" s="2696"/>
      <c r="S219" s="2696"/>
      <c r="T219" s="2696"/>
      <c r="U219" s="2696"/>
      <c r="V219" s="2696"/>
      <c r="Y219" s="2694"/>
    </row>
    <row r="220" spans="1:25" ht="15" customHeight="1">
      <c r="A220" s="2709"/>
      <c r="B220" s="4563" t="s">
        <v>17</v>
      </c>
      <c r="C220" s="4563"/>
      <c r="D220" s="2709"/>
      <c r="E220" s="2709"/>
      <c r="F220" s="2709"/>
      <c r="G220" s="2709"/>
      <c r="H220" s="2709"/>
      <c r="I220" s="2709"/>
      <c r="J220" s="4564" t="s">
        <v>18</v>
      </c>
      <c r="K220" s="4564"/>
      <c r="L220" s="2709"/>
      <c r="M220" s="2709"/>
      <c r="N220" s="2709"/>
      <c r="O220" s="2800"/>
      <c r="P220" s="2855"/>
      <c r="Q220" s="2696"/>
      <c r="R220" s="2696"/>
      <c r="S220" s="2696"/>
      <c r="T220" s="2696"/>
      <c r="U220" s="2696"/>
      <c r="V220" s="2696"/>
      <c r="Y220" s="2694"/>
    </row>
    <row r="221" spans="1:25" ht="15.75">
      <c r="A221" s="2709"/>
      <c r="B221" s="3755">
        <v>4</v>
      </c>
      <c r="C221" s="2818" t="s">
        <v>21</v>
      </c>
      <c r="D221" s="2709"/>
      <c r="E221" s="2709"/>
      <c r="F221" s="2709"/>
      <c r="G221" s="2709"/>
      <c r="H221" s="2709"/>
      <c r="I221" s="2709"/>
      <c r="J221" s="4564">
        <v>10</v>
      </c>
      <c r="K221" s="4564"/>
      <c r="L221" s="2709"/>
      <c r="M221" s="2709"/>
      <c r="N221" s="2709"/>
      <c r="O221" s="2800"/>
      <c r="P221" s="2855"/>
      <c r="Q221" s="2696"/>
      <c r="R221" s="2696"/>
      <c r="S221" s="2696"/>
      <c r="T221" s="2696"/>
      <c r="U221" s="2696"/>
      <c r="V221" s="2696"/>
      <c r="Y221" s="2694"/>
    </row>
    <row r="222" spans="1:25" ht="15.75" customHeight="1" thickBot="1">
      <c r="A222" s="2709"/>
      <c r="B222" s="2709"/>
      <c r="C222" s="2709"/>
      <c r="D222" s="2709"/>
      <c r="E222" s="2709"/>
      <c r="F222" s="2709"/>
      <c r="G222" s="2709"/>
      <c r="H222" s="2709"/>
      <c r="I222" s="2709"/>
      <c r="J222" s="2709"/>
      <c r="K222" s="2709"/>
      <c r="L222" s="2709"/>
      <c r="M222" s="2709"/>
      <c r="N222" s="2709"/>
      <c r="O222" s="2800"/>
      <c r="P222" s="2855"/>
      <c r="Q222" s="2696"/>
      <c r="R222" s="2696"/>
      <c r="S222" s="2696"/>
      <c r="T222" s="2696"/>
      <c r="U222" s="2696"/>
      <c r="V222" s="2696"/>
      <c r="Y222" s="2694"/>
    </row>
    <row r="223" spans="1:25" ht="15" customHeight="1">
      <c r="A223" s="2745" t="s">
        <v>243</v>
      </c>
      <c r="B223" s="4567" t="s">
        <v>244</v>
      </c>
      <c r="C223" s="4567"/>
      <c r="D223" s="4567"/>
      <c r="E223" s="4567"/>
      <c r="F223" s="4567"/>
      <c r="G223" s="4567"/>
      <c r="H223" s="4559">
        <v>4</v>
      </c>
      <c r="I223" s="4576" t="str">
        <f>B223</f>
        <v>Nom du plat</v>
      </c>
      <c r="J223" s="4576"/>
      <c r="K223" s="4576"/>
      <c r="L223" s="4576"/>
      <c r="M223" s="4576"/>
      <c r="N223" s="4577"/>
      <c r="O223" s="2694"/>
      <c r="P223" s="3368" t="s">
        <v>2385</v>
      </c>
      <c r="Q223" s="2858"/>
      <c r="R223" s="2696"/>
      <c r="S223" s="2696"/>
      <c r="T223" s="2696"/>
      <c r="U223" s="2696"/>
      <c r="V223" s="2696"/>
      <c r="Y223" s="2694"/>
    </row>
    <row r="224" spans="1:25" ht="15" customHeight="1">
      <c r="A224" s="4452"/>
      <c r="B224" s="4567"/>
      <c r="C224" s="4567"/>
      <c r="D224" s="4567"/>
      <c r="E224" s="4567"/>
      <c r="F224" s="4567"/>
      <c r="G224" s="4567"/>
      <c r="H224" s="4559"/>
      <c r="I224" s="4578"/>
      <c r="J224" s="4578"/>
      <c r="K224" s="4578"/>
      <c r="L224" s="4578"/>
      <c r="M224" s="4578"/>
      <c r="N224" s="4579"/>
      <c r="O224" s="2694"/>
      <c r="P224" s="3368" t="s">
        <v>2385</v>
      </c>
      <c r="Q224" s="2858"/>
      <c r="R224" s="2696"/>
      <c r="S224" s="2696"/>
      <c r="T224" s="2696"/>
      <c r="U224" s="2696"/>
      <c r="V224" s="2696"/>
      <c r="Y224" s="2694"/>
    </row>
    <row r="225" spans="1:41" ht="26.25">
      <c r="A225" s="4452"/>
      <c r="B225" s="4591" t="s">
        <v>246</v>
      </c>
      <c r="C225" s="4591"/>
      <c r="D225" s="4591"/>
      <c r="E225" s="4591"/>
      <c r="F225" s="4591"/>
      <c r="G225" s="4591"/>
      <c r="H225" s="3169"/>
      <c r="I225" s="2759" t="s">
        <v>247</v>
      </c>
      <c r="J225" s="3156"/>
      <c r="K225" s="3156"/>
      <c r="L225" s="3156"/>
      <c r="M225" s="3156"/>
      <c r="N225" s="2819"/>
      <c r="O225" s="2694"/>
      <c r="P225" s="3368" t="s">
        <v>2385</v>
      </c>
      <c r="Q225" s="2858"/>
      <c r="R225" s="2696"/>
      <c r="S225" s="2696"/>
      <c r="T225" s="2696"/>
      <c r="U225" s="2696"/>
      <c r="V225" s="2696"/>
      <c r="Y225" s="2694"/>
      <c r="AN225" s="2858"/>
      <c r="AO225" s="2858"/>
    </row>
    <row r="226" spans="1:41" ht="26.25" customHeight="1">
      <c r="A226" s="4452"/>
      <c r="B226" s="4591"/>
      <c r="C226" s="4591"/>
      <c r="D226" s="4591"/>
      <c r="E226" s="4591"/>
      <c r="F226" s="4591"/>
      <c r="G226" s="4591"/>
      <c r="H226" s="3169"/>
      <c r="I226" s="2820" t="s">
        <v>490</v>
      </c>
      <c r="J226" s="2821"/>
      <c r="K226" s="2821"/>
      <c r="L226" s="2821"/>
      <c r="M226" s="2821"/>
      <c r="N226" s="2822"/>
      <c r="O226" s="2694"/>
      <c r="P226" s="3368" t="s">
        <v>2385</v>
      </c>
      <c r="Q226" s="2858"/>
      <c r="R226" s="2696"/>
      <c r="S226" s="2696"/>
      <c r="T226" s="2696"/>
      <c r="U226" s="2696"/>
      <c r="V226" s="2696"/>
      <c r="Y226" s="2694"/>
      <c r="AN226" s="2858"/>
      <c r="AO226" s="2858"/>
    </row>
    <row r="227" spans="1:41" ht="18.75" customHeight="1">
      <c r="A227" s="4452"/>
      <c r="B227" s="2823" t="s">
        <v>12</v>
      </c>
      <c r="C227" s="3168"/>
      <c r="D227" s="3168"/>
      <c r="E227" s="3168"/>
      <c r="F227" s="3168"/>
      <c r="G227" s="4580" t="s">
        <v>13</v>
      </c>
      <c r="H227" s="4580"/>
      <c r="I227" s="2820" t="s">
        <v>491</v>
      </c>
      <c r="J227" s="2821"/>
      <c r="K227" s="2821"/>
      <c r="L227" s="2821"/>
      <c r="M227" s="2821"/>
      <c r="N227" s="2822"/>
      <c r="O227" s="2694"/>
      <c r="P227" s="3368" t="s">
        <v>2385</v>
      </c>
      <c r="Q227" s="2858"/>
      <c r="R227" s="2696"/>
      <c r="S227" s="2696"/>
      <c r="T227" s="2696"/>
      <c r="U227" s="2696"/>
      <c r="V227" s="2696"/>
      <c r="Y227" s="2694"/>
      <c r="AN227" s="2858"/>
      <c r="AO227" s="2858"/>
    </row>
    <row r="228" spans="1:41" ht="15.75">
      <c r="A228" s="4452"/>
      <c r="B228" s="4563" t="s">
        <v>251</v>
      </c>
      <c r="C228" s="4563"/>
      <c r="D228" s="2810"/>
      <c r="E228" s="2810"/>
      <c r="F228" s="2810"/>
      <c r="G228" s="4575" t="s">
        <v>18</v>
      </c>
      <c r="H228" s="4575"/>
      <c r="I228" s="2820" t="s">
        <v>492</v>
      </c>
      <c r="J228" s="2820"/>
      <c r="K228" s="2820"/>
      <c r="L228" s="2820"/>
      <c r="M228" s="2820"/>
      <c r="N228" s="2824"/>
      <c r="O228" s="2694"/>
      <c r="P228" s="3368" t="s">
        <v>2385</v>
      </c>
      <c r="Q228" s="2858"/>
      <c r="R228" s="2696"/>
      <c r="S228" s="2696"/>
      <c r="T228" s="2696"/>
      <c r="U228" s="2696"/>
      <c r="V228" s="2696"/>
      <c r="Y228" s="2694"/>
      <c r="AN228" s="2858"/>
      <c r="AO228" s="2858"/>
    </row>
    <row r="229" spans="1:41" ht="15.75" customHeight="1">
      <c r="A229" s="4452"/>
      <c r="B229" s="4531">
        <v>2</v>
      </c>
      <c r="C229" s="4575" t="s">
        <v>21</v>
      </c>
      <c r="D229" s="2825"/>
      <c r="E229" s="3165"/>
      <c r="F229" s="3165"/>
      <c r="G229" s="4592">
        <v>10</v>
      </c>
      <c r="H229" s="4592"/>
      <c r="I229" s="2820" t="s">
        <v>493</v>
      </c>
      <c r="J229" s="2820"/>
      <c r="K229" s="2820"/>
      <c r="L229" s="2820"/>
      <c r="M229" s="2820"/>
      <c r="N229" s="2824"/>
      <c r="O229" s="2694"/>
      <c r="P229" s="3368" t="s">
        <v>2385</v>
      </c>
      <c r="Q229" s="2858"/>
      <c r="R229" s="2696"/>
      <c r="S229" s="2696"/>
      <c r="T229" s="2696"/>
      <c r="U229" s="2696"/>
      <c r="V229" s="2696"/>
      <c r="Y229" s="2694"/>
      <c r="AN229" s="2858"/>
      <c r="AO229" s="2858"/>
    </row>
    <row r="230" spans="1:41" ht="15.75" customHeight="1">
      <c r="A230" s="4452"/>
      <c r="B230" s="4531"/>
      <c r="C230" s="4575"/>
      <c r="D230" s="4593" t="s">
        <v>252</v>
      </c>
      <c r="E230" s="3165"/>
      <c r="F230" s="3165"/>
      <c r="G230" s="4592"/>
      <c r="H230" s="4592"/>
      <c r="I230" s="2820" t="s">
        <v>494</v>
      </c>
      <c r="J230" s="2820"/>
      <c r="K230" s="2820"/>
      <c r="L230" s="2820"/>
      <c r="M230" s="2820"/>
      <c r="N230" s="2824"/>
      <c r="O230" s="2694"/>
      <c r="P230" s="3368" t="s">
        <v>2385</v>
      </c>
      <c r="Q230" s="2858"/>
      <c r="R230" s="2696"/>
      <c r="S230" s="2696"/>
      <c r="T230" s="2696"/>
      <c r="U230" s="2696"/>
      <c r="V230" s="2696"/>
      <c r="Y230" s="2694"/>
      <c r="AN230" s="2858"/>
      <c r="AO230" s="2858"/>
    </row>
    <row r="231" spans="1:41" ht="16.5" customHeight="1">
      <c r="A231" s="4452"/>
      <c r="B231" s="2827"/>
      <c r="C231" s="2827"/>
      <c r="D231" s="4593"/>
      <c r="E231" s="3165"/>
      <c r="F231" s="3165"/>
      <c r="G231" s="4575" t="s">
        <v>254</v>
      </c>
      <c r="H231" s="4575"/>
      <c r="I231" s="2820"/>
      <c r="J231" s="2820"/>
      <c r="K231" s="2820"/>
      <c r="L231" s="2820"/>
      <c r="M231" s="2820"/>
      <c r="N231" s="2824"/>
      <c r="O231" s="2694"/>
      <c r="P231" s="3368" t="s">
        <v>2385</v>
      </c>
      <c r="Q231" s="2858"/>
      <c r="R231" s="2696"/>
      <c r="S231" s="2696"/>
      <c r="T231" s="2696"/>
      <c r="U231" s="2696"/>
      <c r="V231" s="2696"/>
      <c r="Y231" s="2694"/>
      <c r="AN231" s="2858"/>
      <c r="AO231" s="2858"/>
    </row>
    <row r="232" spans="1:41" ht="15.75" customHeight="1">
      <c r="A232" s="4452"/>
      <c r="B232" s="3166" t="s">
        <v>30</v>
      </c>
      <c r="C232" s="3166" t="s">
        <v>248</v>
      </c>
      <c r="D232" s="3166" t="s">
        <v>27</v>
      </c>
      <c r="E232" s="3165"/>
      <c r="F232" s="3165"/>
      <c r="G232" s="2828"/>
      <c r="H232" s="2825"/>
      <c r="I232" s="2820"/>
      <c r="J232" s="2820"/>
      <c r="K232" s="2820"/>
      <c r="L232" s="2820"/>
      <c r="M232" s="2820"/>
      <c r="N232" s="2824"/>
      <c r="O232" s="2694"/>
      <c r="P232" s="3368" t="s">
        <v>2385</v>
      </c>
      <c r="Q232" s="2858"/>
      <c r="R232" s="2696"/>
      <c r="S232" s="2696"/>
      <c r="T232" s="2696"/>
      <c r="U232" s="2696"/>
      <c r="V232" s="2696"/>
      <c r="Y232" s="2694"/>
      <c r="AN232" s="2858"/>
      <c r="AO232" s="2858"/>
    </row>
    <row r="233" spans="1:41" ht="15.75" customHeight="1">
      <c r="A233" s="4452"/>
      <c r="B233" s="2829">
        <v>4</v>
      </c>
      <c r="C233" s="2830" t="s">
        <v>256</v>
      </c>
      <c r="D233" s="2831" t="s">
        <v>257</v>
      </c>
      <c r="E233" s="3165"/>
      <c r="F233" s="3165"/>
      <c r="G233" s="2814">
        <f>(B233/B229)*G229</f>
        <v>20</v>
      </c>
      <c r="H233" s="2832" t="str">
        <f t="shared" ref="H233:H251" si="2">C233</f>
        <v>grappes</v>
      </c>
      <c r="I233" s="2820"/>
      <c r="J233" s="2820"/>
      <c r="K233" s="2820"/>
      <c r="L233" s="2820"/>
      <c r="M233" s="2820"/>
      <c r="N233" s="2824"/>
      <c r="O233" s="2694"/>
      <c r="P233" s="3368" t="s">
        <v>2385</v>
      </c>
      <c r="Q233" s="2858"/>
      <c r="R233" s="2696"/>
      <c r="S233" s="2696"/>
      <c r="T233" s="2696"/>
      <c r="U233" s="2696"/>
      <c r="V233" s="2696"/>
      <c r="Y233" s="2694"/>
      <c r="AN233" s="2858"/>
      <c r="AO233" s="2858"/>
    </row>
    <row r="234" spans="1:41" ht="15.75" customHeight="1">
      <c r="A234" s="4452"/>
      <c r="B234" s="2829">
        <v>1</v>
      </c>
      <c r="C234" s="2830" t="s">
        <v>259</v>
      </c>
      <c r="D234" s="2831" t="s">
        <v>260</v>
      </c>
      <c r="E234" s="3165"/>
      <c r="F234" s="3165"/>
      <c r="G234" s="2814">
        <f>(B234/B229)*G229</f>
        <v>5</v>
      </c>
      <c r="H234" s="2832" t="str">
        <f t="shared" si="2"/>
        <v>œuf</v>
      </c>
      <c r="I234" s="2820"/>
      <c r="J234" s="2820"/>
      <c r="K234" s="2820"/>
      <c r="L234" s="2820"/>
      <c r="M234" s="2820"/>
      <c r="N234" s="2824"/>
      <c r="O234" s="2694"/>
      <c r="P234" s="3368" t="s">
        <v>2385</v>
      </c>
      <c r="Q234" s="2858"/>
      <c r="R234" s="2696"/>
      <c r="S234" s="2696"/>
      <c r="T234" s="2696"/>
      <c r="U234" s="2696"/>
      <c r="V234" s="2696"/>
      <c r="Y234" s="2694"/>
      <c r="AN234" s="2858"/>
      <c r="AO234" s="2858"/>
    </row>
    <row r="235" spans="1:41" ht="15.75" customHeight="1">
      <c r="A235" s="4452"/>
      <c r="B235" s="2833">
        <v>0.1</v>
      </c>
      <c r="C235" s="2830" t="s">
        <v>261</v>
      </c>
      <c r="D235" s="2831" t="s">
        <v>262</v>
      </c>
      <c r="E235" s="3165"/>
      <c r="F235" s="3165"/>
      <c r="G235" s="2817">
        <f>(B235/B229)*G229</f>
        <v>0.5</v>
      </c>
      <c r="H235" s="2832" t="str">
        <f t="shared" si="2"/>
        <v>kg</v>
      </c>
      <c r="I235" s="2820"/>
      <c r="J235" s="2820"/>
      <c r="K235" s="2820"/>
      <c r="L235" s="2820"/>
      <c r="M235" s="2820"/>
      <c r="N235" s="2824"/>
      <c r="O235" s="2694"/>
      <c r="P235" s="3368" t="s">
        <v>2385</v>
      </c>
      <c r="Q235" s="2858"/>
      <c r="R235" s="2696"/>
      <c r="S235" s="2696"/>
      <c r="T235" s="2696"/>
      <c r="U235" s="2696"/>
      <c r="V235" s="2696"/>
      <c r="Y235" s="2694"/>
      <c r="AN235" s="2858"/>
      <c r="AO235" s="2858"/>
    </row>
    <row r="236" spans="1:41" ht="18.75" customHeight="1">
      <c r="A236" s="4452"/>
      <c r="B236" s="2829">
        <v>1</v>
      </c>
      <c r="C236" s="2830" t="s">
        <v>263</v>
      </c>
      <c r="D236" s="2831" t="s">
        <v>264</v>
      </c>
      <c r="E236" s="3165"/>
      <c r="F236" s="3165"/>
      <c r="G236" s="2816">
        <f>(B236/B229)*G229</f>
        <v>5</v>
      </c>
      <c r="H236" s="2832" t="str">
        <f t="shared" si="2"/>
        <v>blanc</v>
      </c>
      <c r="I236" s="2820"/>
      <c r="J236" s="2820"/>
      <c r="K236" s="2820"/>
      <c r="L236" s="2820"/>
      <c r="M236" s="2820"/>
      <c r="N236" s="2824"/>
      <c r="O236" s="2858"/>
      <c r="P236" s="3748" t="s">
        <v>2392</v>
      </c>
      <c r="Q236" s="2858"/>
      <c r="R236" s="2696"/>
      <c r="S236" s="2696"/>
      <c r="T236" s="2696"/>
      <c r="U236" s="2696"/>
      <c r="V236" s="2696"/>
      <c r="Y236" s="2694"/>
      <c r="AN236" s="2858"/>
      <c r="AO236" s="2858"/>
    </row>
    <row r="237" spans="1:41" ht="18.75" customHeight="1">
      <c r="A237" s="4452"/>
      <c r="B237" s="2833">
        <v>0.125</v>
      </c>
      <c r="C237" s="2830" t="s">
        <v>261</v>
      </c>
      <c r="D237" s="2831" t="s">
        <v>265</v>
      </c>
      <c r="E237" s="3165"/>
      <c r="F237" s="3165"/>
      <c r="G237" s="2817">
        <f>(B237/B229)*G229</f>
        <v>0.625</v>
      </c>
      <c r="H237" s="2832" t="str">
        <f t="shared" si="2"/>
        <v>kg</v>
      </c>
      <c r="I237" s="2820"/>
      <c r="J237" s="2820"/>
      <c r="K237" s="2820"/>
      <c r="L237" s="2820"/>
      <c r="M237" s="2820"/>
      <c r="N237" s="2824"/>
      <c r="O237" s="2858"/>
      <c r="P237" s="3748" t="s">
        <v>2392</v>
      </c>
      <c r="Q237" s="2858"/>
      <c r="R237" s="2696"/>
      <c r="S237" s="2696"/>
      <c r="T237" s="2696"/>
      <c r="U237" s="2696"/>
      <c r="V237" s="2696"/>
      <c r="Y237" s="2694"/>
      <c r="AN237" s="2858"/>
      <c r="AO237" s="2858"/>
    </row>
    <row r="238" spans="1:41" ht="15.75">
      <c r="A238" s="4452"/>
      <c r="B238" s="2829">
        <v>1</v>
      </c>
      <c r="C238" s="2830" t="s">
        <v>266</v>
      </c>
      <c r="D238" s="2831" t="s">
        <v>267</v>
      </c>
      <c r="E238" s="3165"/>
      <c r="F238" s="3165"/>
      <c r="G238" s="2816">
        <f>(B238/B229)*G229</f>
        <v>5</v>
      </c>
      <c r="H238" s="2832" t="str">
        <f t="shared" si="2"/>
        <v>C à S</v>
      </c>
      <c r="I238" s="2820"/>
      <c r="J238" s="2820"/>
      <c r="K238" s="2820"/>
      <c r="L238" s="2820"/>
      <c r="M238" s="2820"/>
      <c r="N238" s="2824"/>
      <c r="O238" s="2858"/>
      <c r="P238" s="3748" t="s">
        <v>2392</v>
      </c>
      <c r="Q238" s="2858"/>
      <c r="R238" s="2696"/>
      <c r="S238" s="2696"/>
      <c r="T238" s="2696"/>
      <c r="U238" s="2696"/>
      <c r="V238" s="2696"/>
      <c r="Y238" s="2694"/>
      <c r="AN238" s="2858"/>
      <c r="AO238" s="2858"/>
    </row>
    <row r="239" spans="1:41" ht="15.75">
      <c r="A239" s="4452"/>
      <c r="B239" s="2833">
        <v>0.08</v>
      </c>
      <c r="C239" s="2830" t="s">
        <v>261</v>
      </c>
      <c r="D239" s="2831" t="s">
        <v>268</v>
      </c>
      <c r="E239" s="3165"/>
      <c r="F239" s="3165"/>
      <c r="G239" s="2817">
        <f>(B239/B229)*G229</f>
        <v>0.4</v>
      </c>
      <c r="H239" s="2832" t="str">
        <f t="shared" si="2"/>
        <v>kg</v>
      </c>
      <c r="I239" s="2820"/>
      <c r="J239" s="2820"/>
      <c r="K239" s="2820"/>
      <c r="L239" s="2820"/>
      <c r="M239" s="2820"/>
      <c r="N239" s="2824"/>
      <c r="O239" s="2858"/>
      <c r="P239" s="3748" t="s">
        <v>2392</v>
      </c>
      <c r="Q239" s="2858"/>
      <c r="R239" s="2696"/>
      <c r="S239" s="2696"/>
      <c r="T239" s="2696"/>
      <c r="U239" s="2696"/>
      <c r="V239" s="2696"/>
      <c r="Y239" s="2694"/>
      <c r="AN239" s="2858"/>
      <c r="AO239" s="2858"/>
    </row>
    <row r="240" spans="1:41" ht="18.75" customHeight="1">
      <c r="A240" s="4452"/>
      <c r="B240" s="2829"/>
      <c r="C240" s="2830"/>
      <c r="D240" s="2831"/>
      <c r="E240" s="3165"/>
      <c r="F240" s="3165"/>
      <c r="G240" s="2834">
        <f>(B240/B229)*G229</f>
        <v>0</v>
      </c>
      <c r="H240" s="2832">
        <f t="shared" si="2"/>
        <v>0</v>
      </c>
      <c r="I240" s="2820"/>
      <c r="J240" s="2820"/>
      <c r="K240" s="2820"/>
      <c r="L240" s="2820"/>
      <c r="M240" s="2820"/>
      <c r="N240" s="2824"/>
      <c r="O240" s="2858"/>
      <c r="P240" s="3748" t="s">
        <v>2392</v>
      </c>
      <c r="Q240" s="2858"/>
      <c r="R240" s="2696"/>
      <c r="S240" s="2696"/>
      <c r="T240" s="2696"/>
      <c r="U240" s="2696"/>
      <c r="V240" s="2696"/>
      <c r="Y240" s="2694"/>
      <c r="AN240" s="2858"/>
      <c r="AO240" s="2858"/>
    </row>
    <row r="241" spans="1:42" ht="23.25" customHeight="1">
      <c r="A241" s="4452"/>
      <c r="B241" s="2829"/>
      <c r="C241" s="2830"/>
      <c r="D241" s="2831"/>
      <c r="E241" s="3165"/>
      <c r="F241" s="3165"/>
      <c r="G241" s="2834">
        <f>(B241/B229)*G229</f>
        <v>0</v>
      </c>
      <c r="H241" s="2832">
        <f t="shared" si="2"/>
        <v>0</v>
      </c>
      <c r="I241" s="2820"/>
      <c r="J241" s="2820"/>
      <c r="K241" s="2820"/>
      <c r="L241" s="2820"/>
      <c r="M241" s="2820"/>
      <c r="N241" s="2824"/>
      <c r="O241" s="2858"/>
      <c r="P241" s="3748" t="s">
        <v>2392</v>
      </c>
      <c r="Q241" s="2858"/>
      <c r="R241" s="2696"/>
      <c r="S241" s="2696"/>
      <c r="T241" s="2696"/>
      <c r="U241" s="2696"/>
      <c r="V241" s="2696"/>
      <c r="Y241" s="2694"/>
      <c r="AN241" s="2858"/>
      <c r="AO241" s="2858"/>
    </row>
    <row r="242" spans="1:42" ht="15.75">
      <c r="A242" s="4452"/>
      <c r="B242" s="2829"/>
      <c r="C242" s="2830"/>
      <c r="D242" s="2831"/>
      <c r="E242" s="3165"/>
      <c r="F242" s="3165"/>
      <c r="G242" s="2834">
        <f>(B242/B229)*G229</f>
        <v>0</v>
      </c>
      <c r="H242" s="2832">
        <f t="shared" si="2"/>
        <v>0</v>
      </c>
      <c r="I242" s="2820"/>
      <c r="J242" s="2820"/>
      <c r="K242" s="2820"/>
      <c r="L242" s="2820"/>
      <c r="M242" s="2820"/>
      <c r="N242" s="2824"/>
      <c r="O242" s="2858"/>
      <c r="P242" s="3748" t="s">
        <v>2392</v>
      </c>
      <c r="Q242" s="2858"/>
      <c r="R242" s="2696"/>
      <c r="S242" s="2696"/>
      <c r="T242" s="2696"/>
      <c r="U242" s="2696"/>
      <c r="V242" s="2696"/>
      <c r="Y242" s="2694"/>
      <c r="AN242" s="2858"/>
      <c r="AO242" s="2858"/>
    </row>
    <row r="243" spans="1:42" ht="23.25" customHeight="1">
      <c r="A243" s="4452"/>
      <c r="B243" s="2829"/>
      <c r="C243" s="2830"/>
      <c r="D243" s="2831"/>
      <c r="E243" s="3165"/>
      <c r="F243" s="3165"/>
      <c r="G243" s="2834">
        <f>(B243/B229)*G229</f>
        <v>0</v>
      </c>
      <c r="H243" s="2832">
        <f t="shared" si="2"/>
        <v>0</v>
      </c>
      <c r="I243" s="2820"/>
      <c r="J243" s="2820"/>
      <c r="K243" s="2820"/>
      <c r="L243" s="2820"/>
      <c r="M243" s="2820"/>
      <c r="N243" s="2824"/>
      <c r="O243" s="2858"/>
      <c r="P243" s="3748" t="s">
        <v>2392</v>
      </c>
      <c r="Q243" s="2858"/>
      <c r="R243" s="2696"/>
      <c r="S243" s="2696"/>
      <c r="T243" s="2696"/>
      <c r="U243" s="2696"/>
      <c r="V243" s="2696"/>
      <c r="Y243" s="2694"/>
      <c r="AN243" s="2858"/>
      <c r="AO243" s="2858"/>
    </row>
    <row r="244" spans="1:42" ht="15.75">
      <c r="A244" s="4452"/>
      <c r="B244" s="2829"/>
      <c r="C244" s="2830"/>
      <c r="D244" s="2831"/>
      <c r="E244" s="3165"/>
      <c r="F244" s="3165"/>
      <c r="G244" s="2834">
        <f>(B244/B229)*G229</f>
        <v>0</v>
      </c>
      <c r="H244" s="2832">
        <f t="shared" si="2"/>
        <v>0</v>
      </c>
      <c r="I244" s="2820"/>
      <c r="J244" s="2820"/>
      <c r="K244" s="2820"/>
      <c r="L244" s="2820"/>
      <c r="M244" s="2820"/>
      <c r="N244" s="2824"/>
      <c r="O244" s="2858"/>
      <c r="P244" s="3748" t="s">
        <v>2392</v>
      </c>
      <c r="Q244" s="2858"/>
      <c r="R244" s="2696"/>
      <c r="S244" s="2696"/>
      <c r="T244" s="2696"/>
      <c r="U244" s="2696"/>
      <c r="V244" s="2696"/>
      <c r="Y244" s="2694"/>
      <c r="AN244" s="2858"/>
      <c r="AO244" s="2858"/>
    </row>
    <row r="245" spans="1:42" ht="15.75">
      <c r="A245" s="4452"/>
      <c r="B245" s="2829"/>
      <c r="C245" s="2830"/>
      <c r="D245" s="2831"/>
      <c r="E245" s="3165"/>
      <c r="F245" s="3165"/>
      <c r="G245" s="2834">
        <f>(B245/B229)*G229</f>
        <v>0</v>
      </c>
      <c r="H245" s="2832">
        <f t="shared" si="2"/>
        <v>0</v>
      </c>
      <c r="I245" s="2820"/>
      <c r="J245" s="2820"/>
      <c r="K245" s="2820"/>
      <c r="L245" s="2820"/>
      <c r="M245" s="2820"/>
      <c r="N245" s="2824"/>
      <c r="O245" s="2858"/>
      <c r="P245" s="3748" t="s">
        <v>2392</v>
      </c>
      <c r="Q245" s="2858"/>
      <c r="R245" s="2696"/>
      <c r="S245" s="2696"/>
      <c r="T245" s="2696"/>
      <c r="U245" s="2696"/>
      <c r="V245" s="2696"/>
      <c r="Y245" s="2694"/>
      <c r="AN245" s="2858"/>
      <c r="AO245" s="2858"/>
    </row>
    <row r="246" spans="1:42" ht="18.75" customHeight="1">
      <c r="A246" s="4452"/>
      <c r="B246" s="2829"/>
      <c r="C246" s="2830"/>
      <c r="D246" s="2831"/>
      <c r="E246" s="3165"/>
      <c r="F246" s="3165"/>
      <c r="G246" s="2834">
        <f>(B246/B229)*G229</f>
        <v>0</v>
      </c>
      <c r="H246" s="2832">
        <f t="shared" si="2"/>
        <v>0</v>
      </c>
      <c r="I246" s="2820"/>
      <c r="J246" s="2820"/>
      <c r="K246" s="2820"/>
      <c r="L246" s="2820"/>
      <c r="M246" s="2820"/>
      <c r="N246" s="2824"/>
      <c r="O246" s="2858"/>
      <c r="P246" s="3748" t="s">
        <v>2392</v>
      </c>
      <c r="Q246" s="2858"/>
      <c r="R246" s="2696"/>
      <c r="S246" s="2696"/>
      <c r="T246" s="2696"/>
      <c r="U246" s="2696"/>
      <c r="V246" s="2696"/>
      <c r="Y246" s="2694"/>
      <c r="AN246" s="2858"/>
      <c r="AO246" s="2858"/>
    </row>
    <row r="247" spans="1:42" ht="15.75">
      <c r="A247" s="4452"/>
      <c r="B247" s="2829"/>
      <c r="C247" s="2830"/>
      <c r="D247" s="2831"/>
      <c r="E247" s="3165"/>
      <c r="F247" s="3165"/>
      <c r="G247" s="2834">
        <f>(B247/B229)*G229</f>
        <v>0</v>
      </c>
      <c r="H247" s="2832">
        <f t="shared" si="2"/>
        <v>0</v>
      </c>
      <c r="I247" s="2820"/>
      <c r="J247" s="2820"/>
      <c r="K247" s="2820"/>
      <c r="L247" s="2820"/>
      <c r="M247" s="2820"/>
      <c r="N247" s="2824"/>
      <c r="O247" s="2858"/>
      <c r="P247" s="3748" t="s">
        <v>2392</v>
      </c>
      <c r="Q247" s="2858"/>
      <c r="R247" s="2696"/>
      <c r="S247" s="2696"/>
      <c r="T247" s="2696"/>
      <c r="U247" s="2696"/>
      <c r="V247" s="2696"/>
      <c r="Y247" s="2694"/>
      <c r="AN247" s="2858"/>
      <c r="AO247" s="2858"/>
    </row>
    <row r="248" spans="1:42" ht="15.75">
      <c r="A248" s="4452"/>
      <c r="B248" s="2829"/>
      <c r="C248" s="2830"/>
      <c r="D248" s="2831"/>
      <c r="E248" s="3165"/>
      <c r="F248" s="3165"/>
      <c r="G248" s="2834">
        <f>(B248/B229)*G229</f>
        <v>0</v>
      </c>
      <c r="H248" s="2832">
        <f t="shared" si="2"/>
        <v>0</v>
      </c>
      <c r="I248" s="2820"/>
      <c r="J248" s="2820"/>
      <c r="K248" s="2820"/>
      <c r="L248" s="2820"/>
      <c r="M248" s="2820"/>
      <c r="N248" s="2824"/>
      <c r="O248" s="2858"/>
      <c r="P248" s="3748" t="s">
        <v>2392</v>
      </c>
      <c r="Q248" s="2858"/>
      <c r="R248" s="2696"/>
      <c r="S248" s="2696"/>
      <c r="T248" s="2696"/>
      <c r="U248" s="2696"/>
      <c r="V248" s="2696"/>
      <c r="Y248" s="2694"/>
      <c r="AN248" s="2858"/>
      <c r="AO248" s="2858"/>
    </row>
    <row r="249" spans="1:42" ht="15.75">
      <c r="A249" s="4452"/>
      <c r="B249" s="2829"/>
      <c r="C249" s="2830"/>
      <c r="D249" s="2831"/>
      <c r="E249" s="3165"/>
      <c r="F249" s="3165"/>
      <c r="G249" s="2834">
        <f>(B249/B229)*G229</f>
        <v>0</v>
      </c>
      <c r="H249" s="2832">
        <f t="shared" si="2"/>
        <v>0</v>
      </c>
      <c r="I249" s="2820"/>
      <c r="J249" s="2820"/>
      <c r="K249" s="2820"/>
      <c r="L249" s="2820"/>
      <c r="M249" s="2820"/>
      <c r="N249" s="2824"/>
      <c r="O249" s="2858"/>
      <c r="P249" s="3748" t="s">
        <v>2392</v>
      </c>
      <c r="Q249" s="2858"/>
      <c r="R249" s="2696"/>
      <c r="S249" s="2696"/>
      <c r="T249" s="2696"/>
      <c r="U249" s="2696"/>
      <c r="V249" s="2696"/>
      <c r="Y249" s="2694"/>
      <c r="AN249" s="2858"/>
      <c r="AO249" s="2858"/>
    </row>
    <row r="250" spans="1:42" ht="18.75" customHeight="1">
      <c r="A250" s="4452"/>
      <c r="B250" s="2829"/>
      <c r="C250" s="2830"/>
      <c r="D250" s="2831"/>
      <c r="E250" s="3165"/>
      <c r="F250" s="3165"/>
      <c r="G250" s="2834">
        <f>(B250/B229)*G229</f>
        <v>0</v>
      </c>
      <c r="H250" s="2832">
        <f t="shared" si="2"/>
        <v>0</v>
      </c>
      <c r="I250" s="2820"/>
      <c r="J250" s="2820"/>
      <c r="K250" s="2820"/>
      <c r="L250" s="2820"/>
      <c r="M250" s="2820"/>
      <c r="N250" s="2824"/>
      <c r="O250" s="2858"/>
      <c r="P250" s="3748" t="s">
        <v>2392</v>
      </c>
      <c r="Q250" s="2858"/>
      <c r="R250" s="2696"/>
      <c r="S250" s="2696"/>
      <c r="T250" s="2696"/>
      <c r="U250" s="2696"/>
      <c r="V250" s="2696"/>
      <c r="Y250" s="2694"/>
      <c r="AN250" s="2858"/>
      <c r="AO250" s="2858"/>
    </row>
    <row r="251" spans="1:42" ht="15.75">
      <c r="A251" s="4452"/>
      <c r="B251" s="2829"/>
      <c r="C251" s="2830"/>
      <c r="D251" s="2831" t="s">
        <v>269</v>
      </c>
      <c r="E251" s="3165"/>
      <c r="F251" s="3165"/>
      <c r="G251" s="2834">
        <f>(B251/B229)*G229</f>
        <v>0</v>
      </c>
      <c r="H251" s="2832">
        <f t="shared" si="2"/>
        <v>0</v>
      </c>
      <c r="I251" s="2820"/>
      <c r="J251" s="2820"/>
      <c r="K251" s="2820"/>
      <c r="L251" s="2820"/>
      <c r="M251" s="2820"/>
      <c r="N251" s="2824"/>
      <c r="O251" s="2858"/>
      <c r="P251" s="3748" t="s">
        <v>2392</v>
      </c>
      <c r="Q251" s="2858"/>
      <c r="R251" s="2696"/>
      <c r="S251" s="2696"/>
      <c r="T251" s="2696"/>
      <c r="U251" s="2696"/>
      <c r="V251" s="2696"/>
      <c r="Y251" s="2694"/>
      <c r="AN251" s="2694"/>
      <c r="AO251" s="2694"/>
      <c r="AP251" s="2694"/>
    </row>
    <row r="252" spans="1:42" ht="15.75">
      <c r="A252" s="4452"/>
      <c r="B252" s="2829">
        <v>2</v>
      </c>
      <c r="C252" s="2830" t="s">
        <v>270</v>
      </c>
      <c r="D252" s="2831" t="s">
        <v>271</v>
      </c>
      <c r="E252" s="3165"/>
      <c r="F252" s="3165"/>
      <c r="G252" s="2814">
        <f>(B252/B229)*G229</f>
        <v>10</v>
      </c>
      <c r="H252" s="2832" t="str">
        <f>C252</f>
        <v>pincées</v>
      </c>
      <c r="I252" s="2820"/>
      <c r="J252" s="2820"/>
      <c r="K252" s="2820"/>
      <c r="L252" s="2820"/>
      <c r="M252" s="2820"/>
      <c r="N252" s="2824"/>
      <c r="O252" s="2858"/>
      <c r="P252" s="3748" t="s">
        <v>2392</v>
      </c>
      <c r="Q252" s="2858"/>
      <c r="R252" s="2696"/>
      <c r="S252" s="2696"/>
      <c r="T252" s="2696"/>
      <c r="U252" s="2696"/>
      <c r="V252" s="2696"/>
      <c r="Y252" s="2694"/>
      <c r="AN252" s="2766"/>
      <c r="AO252" s="2766"/>
    </row>
    <row r="253" spans="1:42" ht="15.75" customHeight="1">
      <c r="A253" s="4452"/>
      <c r="B253" s="2835"/>
      <c r="C253" s="2836"/>
      <c r="D253" s="2825"/>
      <c r="E253" s="2825"/>
      <c r="F253" s="2825"/>
      <c r="G253" s="2828"/>
      <c r="H253" s="2825"/>
      <c r="I253" s="2820"/>
      <c r="J253" s="2820"/>
      <c r="K253" s="2820"/>
      <c r="L253" s="2820"/>
      <c r="M253" s="2820"/>
      <c r="N253" s="2824"/>
      <c r="O253" s="2694"/>
      <c r="P253" s="3368" t="s">
        <v>2385</v>
      </c>
      <c r="Q253" s="2858"/>
      <c r="R253" s="2696"/>
      <c r="S253" s="2696"/>
      <c r="T253" s="2696"/>
      <c r="U253" s="2696"/>
      <c r="V253" s="2696"/>
      <c r="Y253" s="2694"/>
      <c r="AN253" s="2766"/>
      <c r="AO253" s="2766"/>
    </row>
    <row r="254" spans="1:42" ht="15.75">
      <c r="A254" s="4452"/>
      <c r="B254" s="4581"/>
      <c r="C254" s="4581"/>
      <c r="D254" s="4581"/>
      <c r="E254" s="4581"/>
      <c r="F254" s="4581"/>
      <c r="G254" s="4581"/>
      <c r="H254" s="4581"/>
      <c r="I254" s="4581"/>
      <c r="J254" s="4581"/>
      <c r="K254" s="4581"/>
      <c r="L254" s="4581"/>
      <c r="M254" s="4581"/>
      <c r="N254" s="4582"/>
      <c r="O254" s="2694"/>
      <c r="P254" s="3368" t="s">
        <v>2385</v>
      </c>
      <c r="Q254" s="2858"/>
      <c r="R254" s="2696"/>
      <c r="S254" s="2696"/>
      <c r="T254" s="2696"/>
      <c r="U254" s="2696"/>
      <c r="V254" s="2696"/>
      <c r="Y254" s="2694"/>
      <c r="AN254" s="2694"/>
      <c r="AO254" s="2694"/>
      <c r="AP254" s="2694"/>
    </row>
    <row r="255" spans="1:42" ht="18.75">
      <c r="A255" s="4452"/>
      <c r="B255" s="3164" t="s">
        <v>15</v>
      </c>
      <c r="C255" s="2762" t="s">
        <v>272</v>
      </c>
      <c r="D255" s="4516"/>
      <c r="E255" s="4517"/>
      <c r="F255" s="4517"/>
      <c r="G255" s="4517"/>
      <c r="H255" s="4517"/>
      <c r="I255" s="4517"/>
      <c r="J255" s="4517"/>
      <c r="K255" s="4517"/>
      <c r="L255" s="4517"/>
      <c r="M255" s="4517"/>
      <c r="N255" s="4583"/>
      <c r="O255" s="2694"/>
      <c r="P255" s="3368" t="s">
        <v>2385</v>
      </c>
      <c r="Q255" s="2858"/>
      <c r="R255" s="2696"/>
      <c r="S255" s="2696"/>
      <c r="T255" s="2696"/>
      <c r="U255" s="2696"/>
      <c r="V255" s="2696"/>
      <c r="Y255" s="2694"/>
    </row>
    <row r="256" spans="1:42" ht="15" customHeight="1">
      <c r="A256" s="4452"/>
      <c r="B256" s="4570" t="s">
        <v>2542</v>
      </c>
      <c r="C256" s="4570"/>
      <c r="D256" s="4570"/>
      <c r="E256" s="4570"/>
      <c r="F256" s="4570"/>
      <c r="G256" s="4570"/>
      <c r="H256" s="4570"/>
      <c r="I256" s="4570"/>
      <c r="J256" s="4570"/>
      <c r="K256" s="4570"/>
      <c r="L256" s="4570"/>
      <c r="M256" s="4570"/>
      <c r="N256" s="4571"/>
      <c r="O256" s="2694"/>
      <c r="P256" s="3368" t="s">
        <v>2385</v>
      </c>
      <c r="Q256" s="2858"/>
      <c r="R256" s="2696"/>
      <c r="S256" s="2696"/>
      <c r="T256" s="2696"/>
      <c r="U256" s="2696"/>
      <c r="V256" s="2696"/>
      <c r="Y256" s="2694"/>
    </row>
    <row r="257" spans="1:25" ht="15.75">
      <c r="A257" s="4452"/>
      <c r="B257" s="4570"/>
      <c r="C257" s="4570"/>
      <c r="D257" s="4570"/>
      <c r="E257" s="4570"/>
      <c r="F257" s="4570"/>
      <c r="G257" s="4570"/>
      <c r="H257" s="4570"/>
      <c r="I257" s="4570"/>
      <c r="J257" s="4570"/>
      <c r="K257" s="4570"/>
      <c r="L257" s="4570"/>
      <c r="M257" s="4570"/>
      <c r="N257" s="4571"/>
      <c r="O257" s="2694"/>
      <c r="P257" s="3368" t="s">
        <v>2385</v>
      </c>
      <c r="Q257" s="2858"/>
      <c r="R257" s="2696"/>
      <c r="S257" s="2696"/>
      <c r="T257" s="2696"/>
      <c r="U257" s="2696"/>
      <c r="V257" s="2696"/>
      <c r="Y257" s="2694"/>
    </row>
    <row r="258" spans="1:25" ht="18.75">
      <c r="A258" s="4452"/>
      <c r="B258" s="4572" t="s">
        <v>735</v>
      </c>
      <c r="C258" s="4573"/>
      <c r="D258" s="4573"/>
      <c r="E258" s="4573"/>
      <c r="F258" s="4573"/>
      <c r="G258" s="4573"/>
      <c r="H258" s="4573"/>
      <c r="I258" s="4573"/>
      <c r="J258" s="4573"/>
      <c r="K258" s="4573"/>
      <c r="L258" s="4573"/>
      <c r="M258" s="4573"/>
      <c r="N258" s="4574"/>
      <c r="O258" s="2858"/>
      <c r="P258" s="3748" t="s">
        <v>2392</v>
      </c>
      <c r="Q258" s="2858"/>
      <c r="R258" s="2696"/>
      <c r="S258" s="2696"/>
      <c r="T258" s="2696"/>
      <c r="U258" s="2696"/>
      <c r="V258" s="2696"/>
      <c r="Y258" s="2694"/>
    </row>
    <row r="259" spans="1:25" ht="15.75">
      <c r="A259" s="4452"/>
      <c r="B259" s="2813"/>
      <c r="C259" s="2813"/>
      <c r="D259" s="2814">
        <v>10</v>
      </c>
      <c r="E259" s="2815"/>
      <c r="F259" s="2816">
        <v>2.5</v>
      </c>
      <c r="G259" s="2797"/>
      <c r="H259" s="2817">
        <v>0.25</v>
      </c>
      <c r="I259" s="2802"/>
      <c r="J259" s="2802"/>
      <c r="K259" s="2802"/>
      <c r="L259" s="2802"/>
      <c r="M259" s="2802"/>
      <c r="N259" s="2837"/>
      <c r="O259" s="2858"/>
      <c r="P259" s="3748" t="s">
        <v>2392</v>
      </c>
      <c r="Q259" s="2858"/>
      <c r="R259" s="2696"/>
      <c r="S259" s="2696"/>
      <c r="T259" s="2696"/>
      <c r="U259" s="2696"/>
      <c r="V259" s="2696"/>
      <c r="Y259" s="2694"/>
    </row>
    <row r="260" spans="1:25" ht="15.75">
      <c r="A260" s="4452"/>
      <c r="B260" s="2813"/>
      <c r="C260" s="2813"/>
      <c r="D260" s="2838">
        <v>150</v>
      </c>
      <c r="E260" s="2802"/>
      <c r="F260" s="2839">
        <v>2.5</v>
      </c>
      <c r="G260" s="2802"/>
      <c r="H260" s="2840">
        <v>0.25</v>
      </c>
      <c r="I260" s="2802"/>
      <c r="J260" s="2802"/>
      <c r="K260" s="2802"/>
      <c r="L260" s="2802"/>
      <c r="M260" s="2802"/>
      <c r="N260" s="2837"/>
      <c r="O260" s="2858"/>
      <c r="P260" s="3748" t="s">
        <v>2392</v>
      </c>
      <c r="Q260" s="2858"/>
      <c r="R260" s="2696"/>
      <c r="S260" s="2696"/>
      <c r="T260" s="2696"/>
      <c r="U260" s="2696"/>
      <c r="V260" s="2696"/>
      <c r="Y260" s="2694"/>
    </row>
    <row r="261" spans="1:25" ht="15" customHeight="1">
      <c r="A261" s="4452"/>
      <c r="B261" s="2841" t="s">
        <v>253</v>
      </c>
      <c r="C261" s="2841" t="str">
        <f ca="1">CELL("nomfichier")</f>
        <v>E:\0-UPRT\1-UPRT.FR-SITE-WEB\ff-fiches-fabrications\ff-fiches-fabrication-maj-08-2020\[ff-14.B-restauration-10.postits-portions.xlsx]Nota</v>
      </c>
      <c r="D261" s="2841"/>
      <c r="E261" s="2841"/>
      <c r="F261" s="2841"/>
      <c r="G261" s="2841"/>
      <c r="H261" s="2841"/>
      <c r="I261" s="2841"/>
      <c r="J261" s="2841"/>
      <c r="K261" s="2841"/>
      <c r="L261" s="2841"/>
      <c r="M261" s="2841"/>
      <c r="N261" s="2842"/>
      <c r="O261" s="2800"/>
      <c r="P261" s="4609" t="s">
        <v>2543</v>
      </c>
      <c r="Q261" s="4609"/>
      <c r="R261" s="2800"/>
      <c r="S261" s="2800"/>
      <c r="T261" s="2800"/>
      <c r="U261" s="2800"/>
      <c r="V261" s="2800"/>
      <c r="Y261" s="2694"/>
    </row>
    <row r="262" spans="1:25" ht="15" customHeight="1">
      <c r="A262" s="4452"/>
      <c r="B262" s="2843" t="s">
        <v>255</v>
      </c>
      <c r="C262" s="2841" t="s">
        <v>726</v>
      </c>
      <c r="D262" s="2841"/>
      <c r="E262" s="2841"/>
      <c r="F262" s="2841"/>
      <c r="G262" s="2841"/>
      <c r="H262" s="2841"/>
      <c r="I262" s="2841"/>
      <c r="J262" s="2841"/>
      <c r="K262" s="2841"/>
      <c r="L262" s="2841"/>
      <c r="M262" s="2841"/>
      <c r="N262" s="2842"/>
      <c r="O262" s="2800"/>
      <c r="P262" s="4609"/>
      <c r="Q262" s="4609"/>
      <c r="R262" s="2800"/>
      <c r="S262" s="2800"/>
      <c r="T262" s="2800"/>
      <c r="U262" s="2800"/>
      <c r="V262" s="2800"/>
      <c r="Y262" s="2694"/>
    </row>
    <row r="263" spans="1:25" ht="15.75" customHeight="1" thickBot="1">
      <c r="A263" s="4452"/>
      <c r="B263" s="4594" t="s">
        <v>2390</v>
      </c>
      <c r="C263" s="4594"/>
      <c r="D263" s="4594"/>
      <c r="E263" s="4594"/>
      <c r="F263" s="4594"/>
      <c r="G263" s="4594"/>
      <c r="H263" s="4594"/>
      <c r="I263" s="4594"/>
      <c r="J263" s="4594"/>
      <c r="K263" s="4594"/>
      <c r="L263" s="4594"/>
      <c r="M263" s="4594"/>
      <c r="N263" s="4595"/>
      <c r="O263" s="2800"/>
      <c r="P263" s="4609"/>
      <c r="Q263" s="4609"/>
      <c r="R263" s="2800"/>
      <c r="S263" s="2800"/>
      <c r="T263" s="2800"/>
      <c r="U263" s="2800"/>
      <c r="V263" s="2800"/>
      <c r="Y263" s="2694"/>
    </row>
    <row r="264" spans="1:25">
      <c r="A264" s="2697"/>
      <c r="B264" s="2697"/>
      <c r="C264" s="2697"/>
      <c r="D264" s="2697"/>
      <c r="E264" s="2697"/>
      <c r="F264" s="2697"/>
      <c r="G264" s="2697"/>
      <c r="H264" s="2697"/>
      <c r="I264" s="2697"/>
      <c r="J264" s="2697"/>
      <c r="K264" s="2697"/>
      <c r="L264" s="2697"/>
      <c r="M264" s="2697"/>
      <c r="N264" s="2697"/>
      <c r="O264" s="2764"/>
      <c r="P264" s="2462"/>
      <c r="Q264" s="2462"/>
      <c r="R264" s="2462"/>
      <c r="S264" s="2462"/>
      <c r="T264" s="2462"/>
      <c r="U264" s="2462"/>
      <c r="V264" s="2462"/>
      <c r="Y264" s="2694"/>
    </row>
    <row r="265" spans="1:25" ht="15.75" thickBot="1">
      <c r="A265" s="2694"/>
      <c r="B265" s="2685" t="str">
        <f>ADDRESS(ROW(),COLUMN(),4)</f>
        <v>B265</v>
      </c>
      <c r="C265" s="2462"/>
      <c r="D265" s="2462"/>
      <c r="E265" s="2462"/>
      <c r="F265" s="2462"/>
      <c r="G265" s="2462"/>
      <c r="H265" s="2462"/>
      <c r="I265" s="2462"/>
      <c r="J265" s="2462"/>
      <c r="K265" s="2462"/>
      <c r="L265" s="2462"/>
      <c r="M265" s="2462"/>
      <c r="N265" s="2462"/>
      <c r="O265" s="2764"/>
      <c r="P265" s="2462"/>
      <c r="Q265" s="2462"/>
      <c r="R265" s="2462"/>
      <c r="S265" s="2462"/>
      <c r="T265" s="2462"/>
      <c r="U265" s="2462"/>
      <c r="V265" s="2462"/>
      <c r="Y265" s="2694"/>
    </row>
    <row r="266" spans="1:25" ht="15" customHeight="1">
      <c r="A266" s="4451" t="s">
        <v>243</v>
      </c>
      <c r="B266" s="4585" t="s">
        <v>2544</v>
      </c>
      <c r="C266" s="4586"/>
      <c r="D266" s="4586"/>
      <c r="E266" s="4586"/>
      <c r="F266" s="4586"/>
      <c r="G266" s="4586"/>
      <c r="H266" s="4586"/>
      <c r="I266" s="4586"/>
      <c r="J266" s="4586"/>
      <c r="K266" s="4586"/>
      <c r="L266" s="4586"/>
      <c r="M266" s="4586"/>
      <c r="N266" s="4589">
        <f>N214</f>
        <v>17</v>
      </c>
      <c r="O266" s="2764"/>
      <c r="P266" s="2462"/>
      <c r="Q266" s="2462"/>
      <c r="R266" s="2462"/>
      <c r="S266" s="2462"/>
      <c r="T266" s="2462"/>
      <c r="U266" s="2462"/>
      <c r="V266" s="2462"/>
      <c r="Y266" s="2694"/>
    </row>
    <row r="267" spans="1:25" ht="15" customHeight="1">
      <c r="A267" s="4452"/>
      <c r="B267" s="4587"/>
      <c r="C267" s="4588"/>
      <c r="D267" s="4588"/>
      <c r="E267" s="4588"/>
      <c r="F267" s="4588"/>
      <c r="G267" s="4588"/>
      <c r="H267" s="4588"/>
      <c r="I267" s="4588"/>
      <c r="J267" s="4588"/>
      <c r="K267" s="4588"/>
      <c r="L267" s="4588"/>
      <c r="M267" s="4588"/>
      <c r="N267" s="4590"/>
      <c r="O267" s="2764"/>
      <c r="P267" s="2462"/>
      <c r="Q267" s="2462"/>
      <c r="R267" s="2462"/>
      <c r="S267" s="2462"/>
      <c r="T267" s="2462"/>
      <c r="U267" s="2462"/>
      <c r="V267" s="2462"/>
      <c r="Y267" s="2694"/>
    </row>
    <row r="268" spans="1:25" ht="18.75">
      <c r="A268" s="2812"/>
      <c r="B268" s="3386"/>
      <c r="C268" s="3387"/>
      <c r="D268" s="3387"/>
      <c r="E268" s="3387"/>
      <c r="F268" s="3387"/>
      <c r="G268" s="3387"/>
      <c r="H268" s="3387"/>
      <c r="I268" s="3387"/>
      <c r="J268" s="3387"/>
      <c r="K268" s="3387"/>
      <c r="L268" s="3387"/>
      <c r="M268" s="3387"/>
      <c r="N268" s="3388"/>
      <c r="O268" s="2764"/>
      <c r="P268" s="2462"/>
      <c r="Q268" s="2462"/>
      <c r="R268" s="2462"/>
      <c r="S268" s="2462"/>
      <c r="T268" s="2462"/>
      <c r="U268" s="2462"/>
      <c r="V268" s="2462"/>
      <c r="Y268" s="2694"/>
    </row>
    <row r="269" spans="1:25" ht="15.75">
      <c r="A269" s="2812"/>
      <c r="B269" s="3373"/>
      <c r="C269" s="3374"/>
      <c r="D269" s="3375"/>
      <c r="E269" s="3376"/>
      <c r="F269" s="3377"/>
      <c r="G269" s="3378"/>
      <c r="H269" s="3379"/>
      <c r="I269" s="3380"/>
      <c r="J269" s="3380"/>
      <c r="K269" s="3380"/>
      <c r="L269" s="3380"/>
      <c r="M269" s="3380"/>
      <c r="N269" s="3381"/>
      <c r="O269" s="2764"/>
      <c r="P269" s="2462"/>
      <c r="Q269" s="2462"/>
      <c r="R269" s="2462"/>
      <c r="S269" s="2462"/>
      <c r="T269" s="2462"/>
      <c r="U269" s="2462"/>
      <c r="V269" s="2462"/>
      <c r="Y269" s="2694"/>
    </row>
    <row r="270" spans="1:25">
      <c r="A270" s="2812"/>
      <c r="B270" s="3373"/>
      <c r="C270" s="3374"/>
      <c r="D270" s="3380"/>
      <c r="E270" s="3380"/>
      <c r="F270" s="3380"/>
      <c r="G270" s="3380"/>
      <c r="H270" s="3380"/>
      <c r="I270" s="3380"/>
      <c r="J270" s="3380"/>
      <c r="K270" s="3380"/>
      <c r="L270" s="3380"/>
      <c r="M270" s="3380"/>
      <c r="N270" s="3381"/>
      <c r="O270" s="2764"/>
      <c r="P270" s="2462"/>
      <c r="Q270" s="2462"/>
      <c r="R270" s="2462"/>
      <c r="S270" s="2462"/>
      <c r="T270" s="2462"/>
      <c r="U270" s="2462"/>
      <c r="V270" s="2462"/>
      <c r="Y270" s="2694"/>
    </row>
    <row r="271" spans="1:25">
      <c r="A271" s="2812"/>
      <c r="B271" s="4565" t="s">
        <v>27</v>
      </c>
      <c r="C271" s="4485" t="s">
        <v>242</v>
      </c>
      <c r="D271" s="4485"/>
      <c r="E271" s="4485"/>
      <c r="F271" s="4485"/>
      <c r="G271" s="4485"/>
      <c r="H271" s="4485"/>
      <c r="I271" s="4566" t="s">
        <v>12</v>
      </c>
      <c r="J271" s="4485" t="s">
        <v>14</v>
      </c>
      <c r="K271" s="4485"/>
      <c r="L271" s="4485"/>
      <c r="M271" s="4485"/>
      <c r="N271" s="4487"/>
      <c r="O271" s="2764"/>
      <c r="P271" s="2462"/>
      <c r="Q271" s="2462"/>
      <c r="R271" s="2462"/>
      <c r="S271" s="2462"/>
      <c r="T271" s="2462"/>
      <c r="U271" s="2462"/>
      <c r="V271" s="2462"/>
      <c r="Y271" s="2694"/>
    </row>
    <row r="272" spans="1:25">
      <c r="A272" s="2812"/>
      <c r="B272" s="4565"/>
      <c r="C272" s="4485"/>
      <c r="D272" s="4485"/>
      <c r="E272" s="4485"/>
      <c r="F272" s="4485"/>
      <c r="G272" s="4485"/>
      <c r="H272" s="4485"/>
      <c r="I272" s="4566"/>
      <c r="J272" s="4485"/>
      <c r="K272" s="4485"/>
      <c r="L272" s="4485"/>
      <c r="M272" s="4485"/>
      <c r="N272" s="4487"/>
      <c r="O272" s="2764"/>
      <c r="P272" s="2462"/>
      <c r="Q272" s="2462"/>
      <c r="R272" s="2462"/>
      <c r="S272" s="2462"/>
      <c r="T272" s="2462"/>
      <c r="U272" s="2462"/>
      <c r="V272" s="2462"/>
      <c r="Y272" s="2694"/>
    </row>
    <row r="273" spans="1:25">
      <c r="A273" s="2812"/>
      <c r="B273" s="4565"/>
      <c r="C273" s="4485"/>
      <c r="D273" s="4485"/>
      <c r="E273" s="4485"/>
      <c r="F273" s="4485"/>
      <c r="G273" s="4485"/>
      <c r="H273" s="4485"/>
      <c r="I273" s="4566"/>
      <c r="J273" s="4485"/>
      <c r="K273" s="4485"/>
      <c r="L273" s="4485"/>
      <c r="M273" s="4485"/>
      <c r="N273" s="4487"/>
      <c r="O273" s="2764"/>
      <c r="P273" s="2462"/>
      <c r="Q273" s="2462"/>
      <c r="R273" s="2462"/>
      <c r="S273" s="2462"/>
      <c r="T273" s="2462"/>
      <c r="U273" s="2462"/>
      <c r="V273" s="2462"/>
      <c r="Y273" s="2694"/>
    </row>
    <row r="274" spans="1:25" ht="21">
      <c r="A274" s="2812"/>
      <c r="B274" s="3382"/>
      <c r="C274" s="3383"/>
      <c r="D274" s="3383"/>
      <c r="E274" s="3383"/>
      <c r="F274" s="3383"/>
      <c r="G274" s="3383"/>
      <c r="H274" s="3383"/>
      <c r="I274" s="3384"/>
      <c r="J274" s="3383"/>
      <c r="K274" s="3383"/>
      <c r="L274" s="3383"/>
      <c r="M274" s="3383"/>
      <c r="N274" s="3385"/>
      <c r="O274" s="2764"/>
      <c r="P274" s="2462"/>
      <c r="Q274" s="2462"/>
      <c r="R274" s="2462"/>
      <c r="S274" s="2462"/>
      <c r="T274" s="2462"/>
      <c r="U274" s="2462"/>
      <c r="V274" s="2462"/>
      <c r="Y274" s="2694"/>
    </row>
    <row r="275" spans="1:25">
      <c r="A275" s="2812"/>
      <c r="B275" s="4565" t="s">
        <v>30</v>
      </c>
      <c r="C275" s="4485" t="s">
        <v>724</v>
      </c>
      <c r="D275" s="4485"/>
      <c r="E275" s="4485"/>
      <c r="F275" s="4485"/>
      <c r="G275" s="4485"/>
      <c r="H275" s="4485"/>
      <c r="I275" s="4566" t="s">
        <v>13</v>
      </c>
      <c r="J275" s="4485" t="s">
        <v>421</v>
      </c>
      <c r="K275" s="4485"/>
      <c r="L275" s="4485"/>
      <c r="M275" s="4485"/>
      <c r="N275" s="4487"/>
      <c r="O275" s="2764"/>
      <c r="P275" s="2462"/>
      <c r="Q275" s="2462"/>
      <c r="R275" s="2462"/>
      <c r="S275" s="2462"/>
      <c r="T275" s="2462"/>
      <c r="U275" s="2462"/>
      <c r="V275" s="2462"/>
      <c r="Y275" s="2694"/>
    </row>
    <row r="276" spans="1:25">
      <c r="A276" s="2812"/>
      <c r="B276" s="4565"/>
      <c r="C276" s="4485"/>
      <c r="D276" s="4485"/>
      <c r="E276" s="4485"/>
      <c r="F276" s="4485"/>
      <c r="G276" s="4485"/>
      <c r="H276" s="4485"/>
      <c r="I276" s="4566"/>
      <c r="J276" s="4485"/>
      <c r="K276" s="4485"/>
      <c r="L276" s="4485"/>
      <c r="M276" s="4485"/>
      <c r="N276" s="4487"/>
      <c r="O276" s="2764"/>
      <c r="P276" s="2462"/>
      <c r="Q276" s="2462"/>
      <c r="R276" s="2462"/>
      <c r="S276" s="2462"/>
      <c r="T276" s="2462"/>
      <c r="U276" s="2462"/>
      <c r="V276" s="2462"/>
      <c r="Y276" s="2694"/>
    </row>
    <row r="277" spans="1:25">
      <c r="A277" s="2812"/>
      <c r="B277" s="4565"/>
      <c r="C277" s="4485"/>
      <c r="D277" s="4485"/>
      <c r="E277" s="4485"/>
      <c r="F277" s="4485"/>
      <c r="G277" s="4485"/>
      <c r="H277" s="4485"/>
      <c r="I277" s="4566"/>
      <c r="J277" s="4485"/>
      <c r="K277" s="4485"/>
      <c r="L277" s="4485"/>
      <c r="M277" s="4485"/>
      <c r="N277" s="4487"/>
      <c r="O277" s="2764"/>
      <c r="P277" s="2462"/>
      <c r="Q277" s="2462"/>
      <c r="R277" s="2462"/>
      <c r="S277" s="2462"/>
      <c r="T277" s="2462"/>
      <c r="U277" s="2462"/>
      <c r="V277" s="2462"/>
      <c r="Y277" s="2694"/>
    </row>
    <row r="278" spans="1:25" ht="21">
      <c r="A278" s="2812"/>
      <c r="B278" s="3382"/>
      <c r="C278" s="3383"/>
      <c r="D278" s="3383"/>
      <c r="E278" s="3383"/>
      <c r="F278" s="3383"/>
      <c r="G278" s="3383"/>
      <c r="H278" s="3383"/>
      <c r="I278" s="3384"/>
      <c r="J278" s="3383"/>
      <c r="K278" s="3383"/>
      <c r="L278" s="3383"/>
      <c r="M278" s="3383"/>
      <c r="N278" s="3385"/>
      <c r="O278" s="2764"/>
      <c r="P278" s="2462"/>
      <c r="Q278" s="2462"/>
      <c r="R278" s="2462"/>
      <c r="S278" s="2462"/>
      <c r="T278" s="2462"/>
      <c r="U278" s="2462"/>
      <c r="V278" s="2462"/>
      <c r="Y278" s="2694"/>
    </row>
    <row r="279" spans="1:25">
      <c r="A279" s="2812"/>
      <c r="B279" s="4565" t="s">
        <v>248</v>
      </c>
      <c r="C279" s="4485" t="s">
        <v>249</v>
      </c>
      <c r="D279" s="4485"/>
      <c r="E279" s="4485"/>
      <c r="F279" s="4485"/>
      <c r="G279" s="4485"/>
      <c r="H279" s="4485"/>
      <c r="I279" s="4566" t="s">
        <v>15</v>
      </c>
      <c r="J279" s="4485" t="s">
        <v>250</v>
      </c>
      <c r="K279" s="4485"/>
      <c r="L279" s="4485"/>
      <c r="M279" s="4485"/>
      <c r="N279" s="4487"/>
      <c r="O279" s="2764"/>
      <c r="P279" s="2462"/>
      <c r="Q279" s="2462"/>
      <c r="R279" s="2462"/>
      <c r="S279" s="2462"/>
      <c r="T279" s="2462"/>
      <c r="U279" s="2462"/>
      <c r="V279" s="2462"/>
      <c r="Y279" s="2694"/>
    </row>
    <row r="280" spans="1:25">
      <c r="A280" s="2812"/>
      <c r="B280" s="4565"/>
      <c r="C280" s="4485"/>
      <c r="D280" s="4485"/>
      <c r="E280" s="4485"/>
      <c r="F280" s="4485"/>
      <c r="G280" s="4485"/>
      <c r="H280" s="4485"/>
      <c r="I280" s="4566"/>
      <c r="J280" s="4485"/>
      <c r="K280" s="4485"/>
      <c r="L280" s="4485"/>
      <c r="M280" s="4485"/>
      <c r="N280" s="4487"/>
      <c r="O280" s="2764"/>
      <c r="P280" s="2462"/>
      <c r="Q280" s="2462"/>
      <c r="R280" s="2462"/>
      <c r="S280" s="2462"/>
      <c r="T280" s="2462"/>
      <c r="U280" s="2462"/>
      <c r="V280" s="2462"/>
      <c r="Y280" s="2694"/>
    </row>
    <row r="281" spans="1:25" ht="21">
      <c r="A281" s="2812"/>
      <c r="B281" s="3382"/>
      <c r="C281" s="3383"/>
      <c r="D281" s="3383"/>
      <c r="E281" s="3383"/>
      <c r="F281" s="3383"/>
      <c r="G281" s="3383"/>
      <c r="H281" s="3383"/>
      <c r="I281" s="4566"/>
      <c r="J281" s="3383"/>
      <c r="K281" s="3383"/>
      <c r="L281" s="3383"/>
      <c r="M281" s="3383"/>
      <c r="N281" s="3385"/>
      <c r="O281" s="2764"/>
      <c r="P281" s="2462"/>
      <c r="Q281" s="2462"/>
      <c r="R281" s="2462"/>
      <c r="S281" s="2462"/>
      <c r="T281" s="2462"/>
      <c r="U281" s="2462"/>
      <c r="V281" s="2462"/>
      <c r="Y281" s="2694"/>
    </row>
    <row r="282" spans="1:25">
      <c r="A282" s="2812"/>
      <c r="B282" s="2774" t="s">
        <v>253</v>
      </c>
      <c r="C282" s="2775" t="str">
        <f ca="1">CELL("nomfichier")</f>
        <v>E:\0-UPRT\1-UPRT.FR-SITE-WEB\ff-fiches-fabrications\ff-fiches-fabrication-maj-08-2020\[ff-14.B-restauration-10.postits-portions.xlsx]Nota</v>
      </c>
      <c r="D282" s="2775"/>
      <c r="E282" s="2775"/>
      <c r="F282" s="2775"/>
      <c r="G282" s="2775"/>
      <c r="H282" s="2775"/>
      <c r="I282" s="2775"/>
      <c r="J282" s="2775"/>
      <c r="K282" s="2775"/>
      <c r="L282" s="2775"/>
      <c r="M282" s="2775"/>
      <c r="N282" s="2826"/>
      <c r="O282" s="2764"/>
      <c r="P282" s="2462"/>
      <c r="Q282" s="2462"/>
      <c r="R282" s="2462"/>
      <c r="S282" s="2462"/>
      <c r="T282" s="2462"/>
      <c r="U282" s="2462"/>
      <c r="V282" s="2462"/>
      <c r="Y282" s="2694"/>
    </row>
    <row r="283" spans="1:25">
      <c r="A283" s="2812"/>
      <c r="B283" s="2732" t="s">
        <v>255</v>
      </c>
      <c r="C283" s="2775" t="s">
        <v>726</v>
      </c>
      <c r="D283" s="2775"/>
      <c r="E283" s="2775"/>
      <c r="F283" s="2775"/>
      <c r="G283" s="2775"/>
      <c r="H283" s="2775"/>
      <c r="I283" s="2775"/>
      <c r="J283" s="2775"/>
      <c r="K283" s="2775"/>
      <c r="L283" s="2775"/>
      <c r="M283" s="2775"/>
      <c r="N283" s="2826"/>
      <c r="O283" s="2764"/>
      <c r="P283" s="2462"/>
      <c r="Q283" s="2462"/>
      <c r="R283" s="2462"/>
      <c r="S283" s="2462"/>
      <c r="T283" s="2462"/>
      <c r="U283" s="2462"/>
      <c r="V283" s="2462"/>
      <c r="Y283" s="2694"/>
    </row>
    <row r="284" spans="1:25" ht="15.75" thickBot="1">
      <c r="A284" s="2812"/>
      <c r="B284" s="4596" t="s">
        <v>2390</v>
      </c>
      <c r="C284" s="4594"/>
      <c r="D284" s="4594"/>
      <c r="E284" s="4594"/>
      <c r="F284" s="4594"/>
      <c r="G284" s="4594"/>
      <c r="H284" s="4594"/>
      <c r="I284" s="4594"/>
      <c r="J284" s="4594"/>
      <c r="K284" s="4594"/>
      <c r="L284" s="4594"/>
      <c r="M284" s="4594"/>
      <c r="N284" s="4597"/>
      <c r="O284" s="2764"/>
      <c r="P284" s="2462"/>
      <c r="Q284" s="2462"/>
      <c r="R284" s="2462"/>
      <c r="S284" s="2462"/>
      <c r="T284" s="2462"/>
      <c r="U284" s="2462"/>
      <c r="V284" s="2462"/>
      <c r="Y284" s="2694"/>
    </row>
    <row r="285" spans="1:25">
      <c r="A285" s="2697"/>
      <c r="B285" s="2697"/>
      <c r="C285" s="2697"/>
      <c r="D285" s="2697"/>
      <c r="E285" s="2697"/>
      <c r="F285" s="2697"/>
      <c r="G285" s="2697"/>
      <c r="H285" s="2697"/>
      <c r="I285" s="2697"/>
      <c r="J285" s="2697"/>
      <c r="K285" s="2697"/>
      <c r="L285" s="2697"/>
      <c r="M285" s="2697"/>
      <c r="N285" s="2697"/>
      <c r="O285" s="2764"/>
      <c r="P285" s="2462"/>
      <c r="Q285" s="2462"/>
      <c r="R285" s="2462"/>
      <c r="S285" s="2462"/>
      <c r="T285" s="2462"/>
      <c r="U285" s="2462"/>
      <c r="V285" s="2462"/>
      <c r="Y285" s="2694"/>
    </row>
    <row r="286" spans="1:25">
      <c r="A286" s="2766"/>
      <c r="B286" s="2766"/>
      <c r="C286" s="2766"/>
      <c r="D286" s="2766"/>
      <c r="E286" s="2766"/>
      <c r="F286" s="2766"/>
      <c r="G286" s="2766"/>
      <c r="H286" s="2766"/>
      <c r="I286" s="2766"/>
      <c r="J286" s="2766"/>
      <c r="K286" s="2766"/>
      <c r="L286" s="2766"/>
      <c r="M286" s="2766"/>
      <c r="N286" s="2766"/>
      <c r="O286" s="2766"/>
      <c r="P286" s="2766"/>
      <c r="Q286" s="2766"/>
      <c r="R286" s="2766"/>
      <c r="S286" s="2766"/>
      <c r="T286" s="2766"/>
      <c r="U286" s="2766"/>
      <c r="V286" s="2766"/>
      <c r="Y286" s="2694"/>
    </row>
    <row r="287" spans="1:25">
      <c r="A287" s="2766"/>
      <c r="B287" s="2766"/>
      <c r="C287" s="2766"/>
      <c r="D287" s="2766"/>
      <c r="E287" s="2766"/>
      <c r="F287" s="2766"/>
      <c r="G287" s="2766"/>
      <c r="H287" s="2766"/>
      <c r="I287" s="2766"/>
      <c r="J287" s="2766"/>
      <c r="K287" s="2766"/>
      <c r="L287" s="2766"/>
      <c r="M287" s="2766"/>
      <c r="N287" s="2766"/>
      <c r="O287" s="2766"/>
      <c r="P287" s="2766"/>
      <c r="Q287" s="2766"/>
      <c r="R287" s="2766"/>
      <c r="S287" s="2766"/>
      <c r="T287" s="2766"/>
      <c r="U287" s="2766"/>
      <c r="V287" s="2766"/>
      <c r="Y287" s="2694"/>
    </row>
    <row r="288" spans="1:25">
      <c r="A288" s="2697"/>
      <c r="B288" s="2697"/>
      <c r="C288" s="2697"/>
      <c r="D288" s="2697"/>
      <c r="E288" s="2697"/>
      <c r="F288" s="2697"/>
      <c r="G288" s="2697"/>
      <c r="H288" s="2697"/>
      <c r="I288" s="2697"/>
      <c r="J288" s="2697"/>
      <c r="K288" s="2697"/>
      <c r="L288" s="2697"/>
      <c r="M288" s="2697"/>
      <c r="N288" s="2697"/>
      <c r="O288" s="3670"/>
      <c r="P288" s="2697"/>
      <c r="Q288" s="2697"/>
      <c r="R288" s="2697"/>
      <c r="S288" s="2697"/>
      <c r="T288" s="2697"/>
      <c r="U288" s="2697"/>
      <c r="V288" s="2697"/>
      <c r="Y288" s="2694"/>
    </row>
    <row r="289" spans="1:25" ht="15" customHeight="1">
      <c r="A289" s="2844"/>
      <c r="B289" s="2844"/>
      <c r="C289" s="2844"/>
      <c r="D289" s="2844"/>
      <c r="E289" s="2844"/>
      <c r="F289" s="2844"/>
      <c r="G289" s="2844"/>
      <c r="H289" s="2844"/>
      <c r="I289" s="2844"/>
      <c r="J289" s="2844"/>
      <c r="K289" s="2844"/>
      <c r="L289" s="2844"/>
      <c r="M289" s="2686">
        <f>ROW()</f>
        <v>289</v>
      </c>
      <c r="N289" s="2845" t="s">
        <v>10</v>
      </c>
      <c r="O289" s="2800"/>
      <c r="P289" s="3372" t="s">
        <v>10</v>
      </c>
      <c r="Q289" s="2696"/>
      <c r="R289" s="2696"/>
      <c r="S289" s="2696"/>
      <c r="T289" s="2696"/>
      <c r="U289" s="2696"/>
      <c r="V289" s="2696"/>
      <c r="Y289" s="2694"/>
    </row>
    <row r="290" spans="1:25" ht="26.25">
      <c r="A290" s="2844"/>
      <c r="B290" s="4488" t="s">
        <v>506</v>
      </c>
      <c r="C290" s="4488"/>
      <c r="D290" s="4488"/>
      <c r="E290" s="4488"/>
      <c r="F290" s="4488"/>
      <c r="G290" s="4488"/>
      <c r="H290" s="4488"/>
      <c r="I290" s="4488"/>
      <c r="J290" s="4488"/>
      <c r="K290" s="4488"/>
      <c r="L290" s="4488"/>
      <c r="M290" s="4488"/>
      <c r="N290" s="4584">
        <v>18</v>
      </c>
      <c r="O290" s="2800"/>
      <c r="P290" s="4817">
        <f>N290</f>
        <v>18</v>
      </c>
      <c r="Q290" s="2696"/>
      <c r="R290" s="2696"/>
      <c r="S290" s="2696"/>
      <c r="T290" s="2696"/>
      <c r="U290" s="2696"/>
      <c r="V290" s="2696"/>
      <c r="Y290" s="2694"/>
    </row>
    <row r="291" spans="1:25" ht="15" customHeight="1">
      <c r="A291" s="2844"/>
      <c r="B291" s="2844"/>
      <c r="C291" s="2844"/>
      <c r="D291" s="2844"/>
      <c r="E291" s="2844"/>
      <c r="F291" s="2844"/>
      <c r="G291" s="2844"/>
      <c r="H291" s="2844"/>
      <c r="I291" s="2844"/>
      <c r="J291" s="2844"/>
      <c r="K291" s="2844"/>
      <c r="L291" s="2844"/>
      <c r="M291" s="2844"/>
      <c r="N291" s="4584"/>
      <c r="O291" s="2800"/>
      <c r="P291" s="4817"/>
      <c r="Q291" s="2696"/>
      <c r="R291" s="2696"/>
      <c r="S291" s="2696"/>
      <c r="T291" s="2696"/>
      <c r="U291" s="2696"/>
      <c r="V291" s="2696"/>
      <c r="Y291" s="2694"/>
    </row>
    <row r="292" spans="1:25" ht="15.95" customHeight="1">
      <c r="A292" s="2709"/>
      <c r="B292" s="2709"/>
      <c r="C292" s="2709"/>
      <c r="D292" s="2709"/>
      <c r="E292" s="2709"/>
      <c r="F292" s="2709"/>
      <c r="G292" s="2709"/>
      <c r="H292" s="2709"/>
      <c r="I292" s="2709"/>
      <c r="J292" s="2709"/>
      <c r="K292" s="2709"/>
      <c r="L292" s="2709"/>
      <c r="M292" s="2709"/>
      <c r="N292" s="2709"/>
      <c r="O292" s="2800"/>
      <c r="P292" s="3670"/>
      <c r="Q292" s="2696"/>
      <c r="R292" s="2696"/>
      <c r="S292" s="2696"/>
      <c r="T292" s="2696"/>
      <c r="U292" s="2696"/>
      <c r="V292" s="2696"/>
      <c r="Y292" s="2694"/>
    </row>
    <row r="293" spans="1:25" ht="15.95" customHeight="1">
      <c r="A293" s="2709"/>
      <c r="B293" s="5001" t="s">
        <v>2445</v>
      </c>
      <c r="C293" s="5001"/>
      <c r="D293" s="5001"/>
      <c r="E293" s="5001"/>
      <c r="F293" s="5001"/>
      <c r="G293" s="5001"/>
      <c r="H293" s="5001"/>
      <c r="I293" s="5001"/>
      <c r="J293" s="5001"/>
      <c r="K293" s="5001"/>
      <c r="L293" s="5001"/>
      <c r="M293" s="5001"/>
      <c r="N293" s="5001"/>
      <c r="O293" s="2800"/>
      <c r="P293" s="4999" t="s">
        <v>2537</v>
      </c>
      <c r="Q293" s="2696"/>
      <c r="R293" s="2696"/>
      <c r="S293" s="2696"/>
      <c r="T293" s="2696"/>
      <c r="U293" s="2696"/>
      <c r="V293" s="2696"/>
      <c r="Y293" s="2694"/>
    </row>
    <row r="294" spans="1:25" ht="15.95" customHeight="1">
      <c r="A294" s="2709"/>
      <c r="B294" s="5001"/>
      <c r="C294" s="5001"/>
      <c r="D294" s="5001"/>
      <c r="E294" s="5001"/>
      <c r="F294" s="5001"/>
      <c r="G294" s="5001"/>
      <c r="H294" s="5001"/>
      <c r="I294" s="5001"/>
      <c r="J294" s="5001"/>
      <c r="K294" s="5001"/>
      <c r="L294" s="5001"/>
      <c r="M294" s="5001"/>
      <c r="N294" s="5001"/>
      <c r="O294" s="2800"/>
      <c r="P294" s="5000"/>
      <c r="Q294" s="2696"/>
      <c r="R294" s="2696"/>
      <c r="S294" s="2696"/>
      <c r="T294" s="2696"/>
      <c r="U294" s="2696"/>
      <c r="V294" s="2696"/>
      <c r="Y294" s="2694"/>
    </row>
    <row r="295" spans="1:25" ht="15.95" customHeight="1">
      <c r="A295" s="2709"/>
      <c r="B295" s="5001"/>
      <c r="C295" s="5001"/>
      <c r="D295" s="5001"/>
      <c r="E295" s="5001"/>
      <c r="F295" s="5001"/>
      <c r="G295" s="5001"/>
      <c r="H295" s="5001"/>
      <c r="I295" s="5001"/>
      <c r="J295" s="5001"/>
      <c r="K295" s="5001"/>
      <c r="L295" s="5001"/>
      <c r="M295" s="5001"/>
      <c r="N295" s="5001"/>
      <c r="O295" s="2800"/>
      <c r="P295" s="4972" t="s">
        <v>2395</v>
      </c>
      <c r="Q295" s="2696"/>
      <c r="R295" s="2696"/>
      <c r="S295" s="2696"/>
      <c r="T295" s="2696"/>
      <c r="U295" s="2696"/>
      <c r="V295" s="2696"/>
      <c r="Y295" s="2694"/>
    </row>
    <row r="296" spans="1:25" ht="15.95" customHeight="1">
      <c r="A296" s="2709"/>
      <c r="B296" s="5002" t="s">
        <v>2538</v>
      </c>
      <c r="C296" s="5002"/>
      <c r="D296" s="5002"/>
      <c r="E296" s="5002"/>
      <c r="F296" s="5002"/>
      <c r="G296" s="5002"/>
      <c r="H296" s="5002"/>
      <c r="I296" s="5002"/>
      <c r="J296" s="5002"/>
      <c r="K296" s="5002"/>
      <c r="L296" s="5002"/>
      <c r="M296" s="5002"/>
      <c r="N296" s="3740"/>
      <c r="O296" s="2800"/>
      <c r="P296" s="4972"/>
      <c r="Q296" s="2696"/>
      <c r="R296" s="2696"/>
      <c r="S296" s="2696"/>
      <c r="T296" s="2696"/>
      <c r="U296" s="2696"/>
      <c r="V296" s="2696"/>
      <c r="Y296" s="2694"/>
    </row>
    <row r="297" spans="1:25" ht="15.95" customHeight="1">
      <c r="A297" s="2709"/>
      <c r="B297" s="5002"/>
      <c r="C297" s="5002"/>
      <c r="D297" s="5002"/>
      <c r="E297" s="5002"/>
      <c r="F297" s="5002"/>
      <c r="G297" s="5002"/>
      <c r="H297" s="5002"/>
      <c r="I297" s="5002"/>
      <c r="J297" s="5002"/>
      <c r="K297" s="5002"/>
      <c r="L297" s="5002"/>
      <c r="M297" s="5002"/>
      <c r="N297" s="5003">
        <f>ROW(B445)</f>
        <v>445</v>
      </c>
      <c r="O297" s="2800"/>
      <c r="P297" s="4932" t="s">
        <v>2396</v>
      </c>
      <c r="Q297" s="2696"/>
      <c r="R297" s="2696"/>
      <c r="S297" s="2696"/>
      <c r="T297" s="2696"/>
      <c r="U297" s="2696"/>
      <c r="V297" s="2696"/>
      <c r="Y297" s="2694"/>
    </row>
    <row r="298" spans="1:25" ht="15.95" customHeight="1">
      <c r="A298" s="2709"/>
      <c r="B298" s="5002"/>
      <c r="C298" s="5002"/>
      <c r="D298" s="5002"/>
      <c r="E298" s="5002"/>
      <c r="F298" s="5002"/>
      <c r="G298" s="5002"/>
      <c r="H298" s="5002"/>
      <c r="I298" s="5002"/>
      <c r="J298" s="5002"/>
      <c r="K298" s="5002"/>
      <c r="L298" s="5002"/>
      <c r="M298" s="5002"/>
      <c r="N298" s="5003"/>
      <c r="O298" s="2800"/>
      <c r="P298" s="4932"/>
      <c r="Q298" s="2696"/>
      <c r="R298" s="2696"/>
      <c r="S298" s="2696"/>
      <c r="T298" s="2696"/>
      <c r="U298" s="2696"/>
      <c r="V298" s="2696"/>
      <c r="Y298" s="2694"/>
    </row>
    <row r="299" spans="1:25" ht="15.95" customHeight="1">
      <c r="A299" s="2709"/>
      <c r="B299" s="2709"/>
      <c r="C299" s="2709"/>
      <c r="D299" s="2709"/>
      <c r="E299" s="2709"/>
      <c r="F299" s="2709"/>
      <c r="G299" s="2709"/>
      <c r="H299" s="2709"/>
      <c r="I299" s="2709"/>
      <c r="J299" s="2709"/>
      <c r="K299" s="2709"/>
      <c r="L299" s="2709"/>
      <c r="M299" s="2709"/>
      <c r="N299" s="2709"/>
      <c r="O299" s="2800"/>
      <c r="P299" s="4974" t="s">
        <v>2398</v>
      </c>
      <c r="Q299" s="2696"/>
      <c r="R299" s="2696"/>
      <c r="S299" s="2696"/>
      <c r="T299" s="2696"/>
      <c r="U299" s="2696"/>
      <c r="V299" s="2696"/>
      <c r="Y299" s="2694"/>
    </row>
    <row r="300" spans="1:25" ht="15.95" customHeight="1">
      <c r="A300" s="2709"/>
      <c r="B300" s="2847" t="s">
        <v>507</v>
      </c>
      <c r="C300" s="2709"/>
      <c r="D300" s="2709"/>
      <c r="E300" s="2709"/>
      <c r="F300" s="2709"/>
      <c r="G300" s="2709"/>
      <c r="H300" s="2848" t="s">
        <v>24</v>
      </c>
      <c r="I300" s="2844"/>
      <c r="J300" s="2844"/>
      <c r="K300" s="2844"/>
      <c r="L300" s="2844"/>
      <c r="M300" s="2844"/>
      <c r="N300" s="2844"/>
      <c r="O300" s="2800"/>
      <c r="P300" s="4974"/>
      <c r="Q300" s="2696"/>
      <c r="R300" s="2696"/>
      <c r="S300" s="2696"/>
      <c r="T300" s="2696"/>
      <c r="U300" s="2696"/>
      <c r="V300" s="2696"/>
      <c r="Y300" s="2694"/>
    </row>
    <row r="301" spans="1:25" ht="15.95" customHeight="1">
      <c r="A301" s="2709"/>
      <c r="B301" s="4606" t="s">
        <v>722</v>
      </c>
      <c r="C301" s="4606"/>
      <c r="D301" s="4606"/>
      <c r="E301" s="4606"/>
      <c r="F301" s="4606"/>
      <c r="G301" s="2709"/>
      <c r="H301" s="2848" t="s">
        <v>2388</v>
      </c>
      <c r="I301" s="2844"/>
      <c r="J301" s="2844"/>
      <c r="K301" s="2844"/>
      <c r="L301" s="2844"/>
      <c r="M301" s="2844"/>
      <c r="N301" s="2844"/>
      <c r="O301" s="2800"/>
      <c r="P301" s="5005" t="s">
        <v>2394</v>
      </c>
      <c r="Q301" s="2696"/>
      <c r="R301" s="2696"/>
      <c r="S301" s="2696"/>
      <c r="T301" s="2696"/>
      <c r="U301" s="2696"/>
      <c r="V301" s="2696"/>
      <c r="Y301" s="2694"/>
    </row>
    <row r="302" spans="1:25" ht="15.95" customHeight="1">
      <c r="A302" s="2709"/>
      <c r="B302" s="4606"/>
      <c r="C302" s="4606"/>
      <c r="D302" s="4606"/>
      <c r="E302" s="4606"/>
      <c r="F302" s="4606"/>
      <c r="G302" s="2709"/>
      <c r="H302" s="2848" t="s">
        <v>2389</v>
      </c>
      <c r="I302" s="2844"/>
      <c r="J302" s="2844"/>
      <c r="K302" s="2844"/>
      <c r="L302" s="2844"/>
      <c r="M302" s="2844"/>
      <c r="N302" s="2844"/>
      <c r="O302" s="2800"/>
      <c r="P302" s="5005"/>
      <c r="Q302" s="2696"/>
      <c r="R302" s="2696"/>
      <c r="S302" s="2696"/>
      <c r="T302" s="2696"/>
      <c r="U302" s="2696"/>
      <c r="V302" s="2696"/>
      <c r="Y302" s="2694"/>
    </row>
    <row r="303" spans="1:25" ht="15.95" customHeight="1">
      <c r="A303" s="2709"/>
      <c r="B303" s="2849"/>
      <c r="C303" s="2849"/>
      <c r="D303" s="2849"/>
      <c r="E303" s="2849"/>
      <c r="F303" s="2849"/>
      <c r="G303" s="2709"/>
      <c r="H303" s="2709"/>
      <c r="I303" s="2709"/>
      <c r="J303" s="2709"/>
      <c r="K303" s="2709"/>
      <c r="L303" s="2709"/>
      <c r="M303" s="2709"/>
      <c r="N303" s="2709"/>
      <c r="O303" s="2800"/>
      <c r="P303" s="5004" t="s">
        <v>2539</v>
      </c>
      <c r="Q303" s="2696"/>
      <c r="R303" s="2696"/>
      <c r="S303" s="2696"/>
      <c r="T303" s="2696"/>
      <c r="U303" s="2696"/>
      <c r="V303" s="2696"/>
      <c r="Y303" s="2694"/>
    </row>
    <row r="304" spans="1:25" ht="15.95" customHeight="1">
      <c r="A304" s="2709"/>
      <c r="B304" s="2850" t="s">
        <v>2387</v>
      </c>
      <c r="C304" s="2709"/>
      <c r="D304" s="2709"/>
      <c r="E304" s="2709"/>
      <c r="F304" s="2709"/>
      <c r="G304" s="2709"/>
      <c r="H304" s="2709"/>
      <c r="I304" s="2709"/>
      <c r="J304" s="2709"/>
      <c r="K304" s="2709"/>
      <c r="L304" s="2709"/>
      <c r="M304" s="2709"/>
      <c r="N304" s="2709"/>
      <c r="O304" s="2800"/>
      <c r="P304" s="5004"/>
      <c r="Q304" s="2696"/>
      <c r="R304" s="2696"/>
      <c r="S304" s="2696"/>
      <c r="T304" s="2696"/>
      <c r="U304" s="2696"/>
      <c r="V304" s="2696"/>
      <c r="Y304" s="2694"/>
    </row>
    <row r="305" spans="1:25" ht="15.95" customHeight="1">
      <c r="A305" s="2709"/>
      <c r="B305" s="2851" t="s">
        <v>26</v>
      </c>
      <c r="C305" s="2852"/>
      <c r="D305" s="2852"/>
      <c r="E305" s="2852"/>
      <c r="F305" s="2852"/>
      <c r="G305" s="2852"/>
      <c r="H305" s="2820"/>
      <c r="I305" s="2820"/>
      <c r="J305" s="2820"/>
      <c r="K305" s="2820"/>
      <c r="L305" s="2820"/>
      <c r="M305" s="2853"/>
      <c r="N305" s="2813"/>
      <c r="O305" s="2800"/>
      <c r="P305" s="5004"/>
      <c r="Q305" s="2696"/>
      <c r="R305" s="2696"/>
      <c r="S305" s="2696"/>
      <c r="T305" s="2696"/>
      <c r="U305" s="2696"/>
      <c r="V305" s="2696"/>
      <c r="Y305" s="2694"/>
    </row>
    <row r="306" spans="1:25" ht="15.95" customHeight="1">
      <c r="A306" s="2709"/>
      <c r="B306" s="4629" t="s">
        <v>2428</v>
      </c>
      <c r="C306" s="4629"/>
      <c r="D306" s="4629"/>
      <c r="E306" s="4629"/>
      <c r="F306" s="4629"/>
      <c r="G306" s="4629"/>
      <c r="H306" s="4629"/>
      <c r="I306" s="4629"/>
      <c r="J306" s="4629"/>
      <c r="K306" s="4629"/>
      <c r="L306" s="4629"/>
      <c r="M306" s="4629"/>
      <c r="N306" s="2813"/>
      <c r="O306" s="2800"/>
      <c r="P306" s="4963" t="s">
        <v>2533</v>
      </c>
      <c r="Q306" s="2696"/>
      <c r="R306" s="2696"/>
      <c r="S306" s="2696"/>
      <c r="T306" s="2696"/>
      <c r="U306" s="2696"/>
      <c r="V306" s="2696"/>
      <c r="Y306" s="2694"/>
    </row>
    <row r="307" spans="1:25" ht="15.95" customHeight="1">
      <c r="A307" s="2709"/>
      <c r="B307" s="4629"/>
      <c r="C307" s="4629"/>
      <c r="D307" s="4629"/>
      <c r="E307" s="4629"/>
      <c r="F307" s="4629"/>
      <c r="G307" s="4629"/>
      <c r="H307" s="4629"/>
      <c r="I307" s="4629"/>
      <c r="J307" s="4629"/>
      <c r="K307" s="4629"/>
      <c r="L307" s="4629"/>
      <c r="M307" s="4629"/>
      <c r="N307" s="2813"/>
      <c r="O307" s="2800"/>
      <c r="P307" s="4963"/>
      <c r="Q307" s="2696"/>
      <c r="R307" s="2696"/>
      <c r="S307" s="2696"/>
      <c r="T307" s="2696"/>
      <c r="U307" s="2696"/>
      <c r="V307" s="2696"/>
      <c r="Y307" s="2694"/>
    </row>
    <row r="308" spans="1:25" ht="15.95" customHeight="1">
      <c r="A308" s="2709"/>
      <c r="B308" s="2854" t="s">
        <v>2429</v>
      </c>
      <c r="C308" s="2855"/>
      <c r="D308" s="2855"/>
      <c r="E308" s="2855"/>
      <c r="F308" s="2855"/>
      <c r="G308" s="2855"/>
      <c r="H308" s="2855"/>
      <c r="I308" s="2855"/>
      <c r="J308" s="2855"/>
      <c r="K308" s="2855"/>
      <c r="L308" s="2855"/>
      <c r="M308" s="2855"/>
      <c r="N308" s="2813"/>
      <c r="O308" s="2800"/>
      <c r="P308" s="4963"/>
      <c r="Q308" s="2696"/>
      <c r="R308" s="2696"/>
      <c r="S308" s="2696"/>
      <c r="T308" s="2696"/>
      <c r="U308" s="2696"/>
      <c r="V308" s="2696"/>
      <c r="Y308" s="2694"/>
    </row>
    <row r="309" spans="1:25" ht="15.95" customHeight="1" thickBot="1">
      <c r="A309" s="2709"/>
      <c r="B309" s="2709"/>
      <c r="C309" s="2709"/>
      <c r="D309" s="2709"/>
      <c r="E309" s="2709"/>
      <c r="F309" s="2709"/>
      <c r="G309" s="2709"/>
      <c r="H309" s="2709"/>
      <c r="I309" s="2709"/>
      <c r="J309" s="2709"/>
      <c r="K309" s="2709"/>
      <c r="L309" s="2709"/>
      <c r="M309" s="2709"/>
      <c r="N309" s="2709"/>
      <c r="O309" s="3371"/>
      <c r="P309" s="4933" t="s">
        <v>2540</v>
      </c>
      <c r="Q309" s="2696"/>
      <c r="R309" s="2696"/>
      <c r="S309" s="2696"/>
      <c r="T309" s="2696"/>
      <c r="U309" s="2696"/>
      <c r="V309" s="2696"/>
      <c r="Y309" s="2694"/>
    </row>
    <row r="310" spans="1:25" ht="26.1" customHeight="1">
      <c r="A310" s="4630" t="s">
        <v>243</v>
      </c>
      <c r="B310" s="4624" t="s">
        <v>2432</v>
      </c>
      <c r="C310" s="4625"/>
      <c r="D310" s="4625"/>
      <c r="E310" s="4625"/>
      <c r="F310" s="4625"/>
      <c r="G310" s="4625"/>
      <c r="H310" s="4625"/>
      <c r="I310" s="4625"/>
      <c r="J310" s="4625"/>
      <c r="K310" s="4625"/>
      <c r="L310" s="4625"/>
      <c r="M310" s="4625"/>
      <c r="N310" s="4642">
        <v>18</v>
      </c>
      <c r="O310" s="3400"/>
      <c r="P310" s="4933"/>
      <c r="Q310" s="2696"/>
      <c r="R310" s="2696"/>
      <c r="S310" s="2696"/>
      <c r="T310" s="2696"/>
      <c r="U310" s="2696"/>
      <c r="V310" s="2696"/>
      <c r="Y310" s="2694"/>
    </row>
    <row r="311" spans="1:25" ht="26.1" customHeight="1">
      <c r="A311" s="4599"/>
      <c r="B311" s="4626"/>
      <c r="C311" s="4627"/>
      <c r="D311" s="4627"/>
      <c r="E311" s="4627"/>
      <c r="F311" s="4627"/>
      <c r="G311" s="4627"/>
      <c r="H311" s="4627"/>
      <c r="I311" s="4627"/>
      <c r="J311" s="4627"/>
      <c r="K311" s="4627"/>
      <c r="L311" s="4627"/>
      <c r="M311" s="4627"/>
      <c r="N311" s="4643"/>
      <c r="O311" s="3671"/>
      <c r="P311" s="4933"/>
      <c r="Q311" s="2696"/>
      <c r="R311" s="2696"/>
      <c r="S311" s="2696"/>
      <c r="T311" s="2696"/>
      <c r="U311" s="2696"/>
      <c r="V311" s="2696"/>
      <c r="Y311" s="2694"/>
    </row>
    <row r="312" spans="1:25" ht="26.1" customHeight="1">
      <c r="A312" s="4599"/>
      <c r="B312" s="4644" t="s">
        <v>277</v>
      </c>
      <c r="C312" s="4645"/>
      <c r="D312" s="4646" t="s">
        <v>2433</v>
      </c>
      <c r="E312" s="4646"/>
      <c r="F312" s="4646"/>
      <c r="G312" s="4646"/>
      <c r="H312" s="4646"/>
      <c r="I312" s="4646"/>
      <c r="J312" s="4646"/>
      <c r="K312" s="4646"/>
      <c r="L312" s="4646"/>
      <c r="M312" s="4646"/>
      <c r="N312" s="4647"/>
      <c r="O312" s="3281"/>
      <c r="P312" s="4934" t="s">
        <v>2432</v>
      </c>
      <c r="Q312" s="2696"/>
      <c r="R312" s="2696"/>
      <c r="S312" s="2696"/>
      <c r="T312" s="2696"/>
      <c r="U312" s="2696"/>
      <c r="V312" s="2696"/>
      <c r="Y312" s="2694"/>
    </row>
    <row r="313" spans="1:25" ht="18.95" customHeight="1">
      <c r="A313" s="4628"/>
      <c r="B313" s="4621" t="s">
        <v>2374</v>
      </c>
      <c r="C313" s="4622"/>
      <c r="D313" s="4622"/>
      <c r="E313" s="4622"/>
      <c r="F313" s="4622"/>
      <c r="G313" s="4622"/>
      <c r="H313" s="4622"/>
      <c r="I313" s="4622"/>
      <c r="J313" s="3316"/>
      <c r="K313" s="3316"/>
      <c r="L313" s="3317"/>
      <c r="M313" s="3318" t="s">
        <v>29</v>
      </c>
      <c r="N313" s="3319" t="s">
        <v>329</v>
      </c>
      <c r="O313" s="3671"/>
      <c r="P313" s="4934"/>
      <c r="Q313" s="2696"/>
      <c r="R313" s="2696"/>
      <c r="S313" s="2696"/>
      <c r="T313" s="2696"/>
      <c r="U313" s="2696"/>
      <c r="V313" s="2696"/>
      <c r="Y313" s="2694"/>
    </row>
    <row r="314" spans="1:25" ht="18.95" customHeight="1">
      <c r="A314" s="4628"/>
      <c r="B314" s="3333" t="s">
        <v>2380</v>
      </c>
      <c r="C314" s="3334" t="s">
        <v>313</v>
      </c>
      <c r="D314" s="3335"/>
      <c r="E314" s="3336" t="s">
        <v>997</v>
      </c>
      <c r="F314" s="4635" t="s">
        <v>2391</v>
      </c>
      <c r="G314" s="4635"/>
      <c r="H314" s="3314"/>
      <c r="I314" s="3323" t="s">
        <v>2373</v>
      </c>
      <c r="J314" s="4633" t="s">
        <v>1456</v>
      </c>
      <c r="K314" s="4633"/>
      <c r="L314" s="4633"/>
      <c r="M314" s="4640">
        <v>1.2</v>
      </c>
      <c r="N314" s="4641"/>
      <c r="O314" s="3671"/>
      <c r="P314" s="4935" t="s">
        <v>2436</v>
      </c>
      <c r="Q314" s="2696"/>
      <c r="R314" s="2696"/>
      <c r="S314" s="2696"/>
      <c r="T314" s="2696"/>
      <c r="U314" s="2696"/>
      <c r="V314" s="2696"/>
      <c r="Y314" s="2694"/>
    </row>
    <row r="315" spans="1:25" ht="18.95" customHeight="1">
      <c r="A315" s="4628"/>
      <c r="B315" s="3331">
        <v>1</v>
      </c>
      <c r="C315" s="4636" t="s">
        <v>2376</v>
      </c>
      <c r="D315" s="4636"/>
      <c r="E315" s="3332">
        <v>6</v>
      </c>
      <c r="F315" s="4637">
        <f>SUM(G330:G369)/1000</f>
        <v>1.25</v>
      </c>
      <c r="G315" s="4637"/>
      <c r="H315" s="3315">
        <f>F315*1000</f>
        <v>1250</v>
      </c>
      <c r="I315" s="3324">
        <f>(F315/E315)*1000</f>
        <v>208.33333333333334</v>
      </c>
      <c r="J315" s="4633"/>
      <c r="K315" s="4633"/>
      <c r="L315" s="4633"/>
      <c r="M315" s="4640"/>
      <c r="N315" s="4641"/>
      <c r="O315" s="3671"/>
      <c r="P315" s="4935"/>
      <c r="Q315" s="2696"/>
      <c r="R315" s="2696"/>
      <c r="S315" s="2696"/>
      <c r="T315" s="2696"/>
      <c r="U315" s="2696"/>
      <c r="V315" s="2696"/>
      <c r="Y315" s="2694"/>
    </row>
    <row r="316" spans="1:25" ht="18.95" customHeight="1">
      <c r="A316" s="4628"/>
      <c r="B316" s="4634" t="s">
        <v>2383</v>
      </c>
      <c r="C316" s="4468" t="s">
        <v>2378</v>
      </c>
      <c r="D316" s="4468"/>
      <c r="E316" s="4468"/>
      <c r="F316" s="4468"/>
      <c r="G316" s="4468"/>
      <c r="H316" s="4468"/>
      <c r="I316" s="4468"/>
      <c r="J316" s="3370">
        <f>L316*1000</f>
        <v>1500</v>
      </c>
      <c r="K316" s="3298" t="s">
        <v>28</v>
      </c>
      <c r="L316" s="3299">
        <f>(F315/B315)*M314</f>
        <v>1.5</v>
      </c>
      <c r="M316" s="4464" t="str">
        <f>C315</f>
        <v>Tarte</v>
      </c>
      <c r="N316" s="4465"/>
      <c r="O316" s="3671"/>
      <c r="P316" s="3741"/>
      <c r="Q316" s="2696"/>
      <c r="R316" s="2696"/>
      <c r="S316" s="2696"/>
      <c r="T316" s="2696"/>
      <c r="U316" s="2696"/>
      <c r="V316" s="2696"/>
      <c r="Y316" s="2694"/>
    </row>
    <row r="317" spans="1:25" ht="18.95" customHeight="1" thickBot="1">
      <c r="A317" s="4628"/>
      <c r="B317" s="4634"/>
      <c r="C317" s="3307">
        <f>C318/1000</f>
        <v>0.93100000000000005</v>
      </c>
      <c r="D317" s="1611"/>
      <c r="F317" s="3177" t="s">
        <v>2375</v>
      </c>
      <c r="G317" s="3292">
        <v>7</v>
      </c>
      <c r="H317" s="3293" t="s">
        <v>2373</v>
      </c>
      <c r="I317" s="3294">
        <v>133</v>
      </c>
      <c r="J317" s="3339" t="s">
        <v>15</v>
      </c>
      <c r="K317" s="4623" t="str">
        <f>IF(M314=I318,"Vous","")</f>
        <v/>
      </c>
      <c r="L317" s="3310">
        <f>(B315/H315)*J316</f>
        <v>1.2</v>
      </c>
      <c r="M317" s="3300" t="str">
        <f>C315</f>
        <v>Tarte</v>
      </c>
      <c r="N317" s="3302"/>
      <c r="O317" s="3671"/>
      <c r="P317" s="2696"/>
      <c r="Q317" s="2696"/>
      <c r="R317" s="2696"/>
      <c r="S317" s="2696"/>
      <c r="T317" s="2696"/>
      <c r="U317" s="2696"/>
      <c r="V317" s="2696"/>
      <c r="Y317" s="2694"/>
    </row>
    <row r="318" spans="1:25" ht="18.95" customHeight="1">
      <c r="A318" s="4628"/>
      <c r="B318" s="4634"/>
      <c r="C318" s="3306">
        <f>I317*G317</f>
        <v>931</v>
      </c>
      <c r="D318" s="3340"/>
      <c r="E318" s="3287"/>
      <c r="F318" s="3341"/>
      <c r="G318" s="3342"/>
      <c r="H318" s="3295" t="s">
        <v>2431</v>
      </c>
      <c r="I318" s="3291">
        <f>ROUND((B315/F315)*C317,2)</f>
        <v>0.74</v>
      </c>
      <c r="J318" s="3304" t="s">
        <v>281</v>
      </c>
      <c r="K318" s="4623"/>
      <c r="L318" s="3297" t="str">
        <f>IF(M314=I318,G317,"")</f>
        <v/>
      </c>
      <c r="M318" s="3309" t="str">
        <f>IF(M314=I318,"portions","")</f>
        <v/>
      </c>
      <c r="N318" s="3302"/>
      <c r="O318" s="3671"/>
      <c r="P318" s="4893" t="s">
        <v>2466</v>
      </c>
      <c r="Q318" s="4894"/>
      <c r="R318" s="4894"/>
      <c r="S318" s="4894"/>
      <c r="T318" s="4894"/>
      <c r="U318" s="4894"/>
      <c r="V318" s="4895"/>
      <c r="Y318" s="2694"/>
    </row>
    <row r="319" spans="1:25" ht="18.95" customHeight="1">
      <c r="A319" s="4628"/>
      <c r="B319" s="4634"/>
      <c r="C319" s="4468" t="s">
        <v>2379</v>
      </c>
      <c r="D319" s="4468"/>
      <c r="E319" s="4468"/>
      <c r="F319" s="4468"/>
      <c r="G319" s="4468"/>
      <c r="H319" s="4468"/>
      <c r="I319" s="4468"/>
      <c r="J319" s="2703"/>
      <c r="K319" s="4623"/>
      <c r="L319" s="3301" t="str">
        <f>IF(M314=I318,"de","")</f>
        <v/>
      </c>
      <c r="M319" s="3308" t="str">
        <f>IF(M314=I318,I317,"")</f>
        <v/>
      </c>
      <c r="N319" s="3302"/>
      <c r="O319" s="3671"/>
      <c r="P319" s="4896"/>
      <c r="Q319" s="4897"/>
      <c r="R319" s="4897"/>
      <c r="S319" s="4897"/>
      <c r="T319" s="4897"/>
      <c r="U319" s="4897"/>
      <c r="V319" s="4898"/>
      <c r="Y319" s="2694"/>
    </row>
    <row r="320" spans="1:25" ht="18.95" customHeight="1">
      <c r="A320" s="4628"/>
      <c r="B320" s="4634"/>
      <c r="C320" s="3285"/>
      <c r="D320" s="3286"/>
      <c r="F320" s="3296" t="s">
        <v>280</v>
      </c>
      <c r="G320" s="3290" t="s">
        <v>373</v>
      </c>
      <c r="H320" s="3290"/>
      <c r="I320" s="3460"/>
      <c r="J320" s="3339" t="s">
        <v>282</v>
      </c>
      <c r="K320" s="4466" t="s">
        <v>2377</v>
      </c>
      <c r="L320" s="4466"/>
      <c r="M320" s="4466"/>
      <c r="N320" s="4467"/>
      <c r="O320" s="3671"/>
      <c r="P320" s="4899" t="s">
        <v>2462</v>
      </c>
      <c r="Q320" s="4900"/>
      <c r="R320" s="4900"/>
      <c r="S320" s="4900"/>
      <c r="T320" s="4900"/>
      <c r="U320" s="4900"/>
      <c r="V320" s="4901"/>
      <c r="Y320" s="2694"/>
    </row>
    <row r="321" spans="1:25" ht="18.95" customHeight="1" thickBot="1">
      <c r="A321" s="4628"/>
      <c r="B321" s="4634"/>
      <c r="C321" s="3286"/>
      <c r="D321" s="3286"/>
      <c r="E321" s="3287"/>
      <c r="F321" s="3286"/>
      <c r="G321" s="2800"/>
      <c r="H321" s="3364" t="s">
        <v>310</v>
      </c>
      <c r="I321" s="3288">
        <v>250</v>
      </c>
      <c r="J321" s="3339" t="s">
        <v>282</v>
      </c>
      <c r="K321" s="3303">
        <f>IF(I323=M314,I322,"")</f>
        <v>300</v>
      </c>
      <c r="L321" s="3311" t="str">
        <f>IF(I323=M314,"de","")</f>
        <v>de</v>
      </c>
      <c r="M321" s="3305" t="str">
        <f>IF(I323=M314,G320,"")</f>
        <v>sucre</v>
      </c>
      <c r="N321" s="3302"/>
      <c r="O321" s="3671"/>
      <c r="P321" s="4902"/>
      <c r="Q321" s="4903"/>
      <c r="R321" s="4903"/>
      <c r="S321" s="4903"/>
      <c r="T321" s="4903"/>
      <c r="U321" s="4903"/>
      <c r="V321" s="4904"/>
      <c r="Y321" s="2694"/>
    </row>
    <row r="322" spans="1:25" ht="18.95" customHeight="1">
      <c r="A322" s="4628"/>
      <c r="B322" s="4634"/>
      <c r="C322" s="3286"/>
      <c r="D322" s="3286"/>
      <c r="E322" s="3287"/>
      <c r="F322" s="3286"/>
      <c r="G322" s="2800"/>
      <c r="H322" s="3365" t="s">
        <v>311</v>
      </c>
      <c r="I322" s="3289">
        <v>300</v>
      </c>
      <c r="J322" s="3339" t="s">
        <v>282</v>
      </c>
      <c r="K322" s="3312">
        <f>IF(I323=M314,(H315/I321)*I322/1000,"")</f>
        <v>1.5</v>
      </c>
      <c r="L322" s="3313" t="str">
        <f>IF(I323=M314,"Poids total recette","")</f>
        <v>Poids total recette</v>
      </c>
      <c r="M322" s="3320"/>
      <c r="N322" s="3302"/>
      <c r="O322" s="3671"/>
      <c r="P322" s="3516"/>
      <c r="Q322" s="4905" t="s">
        <v>2323</v>
      </c>
      <c r="R322" s="4906"/>
      <c r="S322" s="3734"/>
      <c r="T322" s="3735"/>
      <c r="U322" s="4907" t="s">
        <v>2501</v>
      </c>
      <c r="V322" s="4908"/>
      <c r="Y322" s="2694"/>
    </row>
    <row r="323" spans="1:25" ht="18.95" customHeight="1">
      <c r="A323" s="4628"/>
      <c r="B323" s="4634"/>
      <c r="C323" s="3286"/>
      <c r="D323" s="3286"/>
      <c r="E323" s="3287"/>
      <c r="F323" s="3366"/>
      <c r="G323" s="2800"/>
      <c r="H323" s="3367" t="s">
        <v>2430</v>
      </c>
      <c r="I323" s="3291">
        <f>ROUND((B315/I321)*I322,2)</f>
        <v>1.2</v>
      </c>
      <c r="J323" s="3411" t="s">
        <v>328</v>
      </c>
      <c r="K323" s="3321" t="str">
        <f>IF(I323=M314,"Auteur","")</f>
        <v>Auteur</v>
      </c>
      <c r="L323" s="3322">
        <f>IF(I323=M314,(B315/F315)*K322,"")</f>
        <v>1.2000000000000002</v>
      </c>
      <c r="M323" s="3320" t="str">
        <f>IF(I323=M314,C315,"")</f>
        <v>Tarte</v>
      </c>
      <c r="N323" s="3302"/>
      <c r="O323" s="3671"/>
      <c r="P323" s="4911" t="s">
        <v>2467</v>
      </c>
      <c r="Q323" s="4780" t="s">
        <v>2468</v>
      </c>
      <c r="R323" s="4781"/>
      <c r="S323" s="3585"/>
      <c r="T323" s="3586"/>
      <c r="U323" s="4909"/>
      <c r="V323" s="4910"/>
      <c r="Y323" s="2694"/>
    </row>
    <row r="324" spans="1:25" ht="18.95" customHeight="1">
      <c r="A324" s="4628"/>
      <c r="B324" s="3282"/>
      <c r="C324" s="2861"/>
      <c r="D324" s="2867"/>
      <c r="E324" s="3162"/>
      <c r="F324" s="2868"/>
      <c r="G324" s="2864"/>
      <c r="H324" s="2813"/>
      <c r="I324" s="2869"/>
      <c r="J324" s="2870"/>
      <c r="K324" s="2871"/>
      <c r="L324" s="4638">
        <f ca="1">NOW()</f>
        <v>44545.390625462962</v>
      </c>
      <c r="M324" s="4638"/>
      <c r="N324" s="4639"/>
      <c r="O324" s="3671"/>
      <c r="P324" s="4911"/>
      <c r="Q324" s="4912" t="s">
        <v>2463</v>
      </c>
      <c r="R324" s="4913"/>
      <c r="S324" s="3585"/>
      <c r="T324" s="3586"/>
      <c r="U324" s="4909"/>
      <c r="V324" s="4910"/>
      <c r="Y324" s="2694"/>
    </row>
    <row r="325" spans="1:25" ht="18.75" customHeight="1">
      <c r="A325" s="4628"/>
      <c r="B325" s="3283"/>
      <c r="C325" s="3284"/>
      <c r="D325" s="3284"/>
      <c r="E325" s="3369"/>
      <c r="F325" s="3284"/>
      <c r="G325" s="3284"/>
      <c r="H325" s="3284"/>
      <c r="I325" s="3284"/>
      <c r="J325" s="3284"/>
      <c r="K325" s="3284"/>
      <c r="L325" s="3284"/>
      <c r="M325" s="3280"/>
      <c r="N325" s="2880">
        <f>ROW()-9</f>
        <v>316</v>
      </c>
      <c r="O325" s="2800"/>
      <c r="P325" s="4911"/>
      <c r="Q325" s="4914" t="s">
        <v>2464</v>
      </c>
      <c r="R325" s="4915"/>
      <c r="S325" s="3517"/>
      <c r="T325" s="3583"/>
      <c r="U325" s="4909"/>
      <c r="V325" s="4910"/>
      <c r="Y325" s="2694"/>
    </row>
    <row r="326" spans="1:25" ht="18.75" customHeight="1">
      <c r="A326" s="4628"/>
      <c r="B326" s="4648" t="s">
        <v>2434</v>
      </c>
      <c r="C326" s="4649"/>
      <c r="D326" s="4649"/>
      <c r="E326" s="4649"/>
      <c r="F326" s="4649"/>
      <c r="G326" s="4649"/>
      <c r="H326" s="4649"/>
      <c r="I326" s="4649"/>
      <c r="J326" s="4649"/>
      <c r="K326" s="4649"/>
      <c r="L326" s="4649"/>
      <c r="M326" s="4649"/>
      <c r="N326" s="4650"/>
      <c r="O326" s="2800"/>
      <c r="P326" s="4911"/>
      <c r="Q326" s="4780" t="s">
        <v>2465</v>
      </c>
      <c r="R326" s="4781"/>
      <c r="S326" s="3517"/>
      <c r="T326" s="3583"/>
      <c r="U326" s="4922" t="s">
        <v>2541</v>
      </c>
      <c r="V326" s="4923"/>
      <c r="Y326" s="2694"/>
    </row>
    <row r="327" spans="1:25" ht="18.75" customHeight="1">
      <c r="A327" s="4628"/>
      <c r="B327" s="4648"/>
      <c r="C327" s="4649"/>
      <c r="D327" s="4649"/>
      <c r="E327" s="4649"/>
      <c r="F327" s="4649"/>
      <c r="G327" s="4649"/>
      <c r="H327" s="4649"/>
      <c r="I327" s="4649"/>
      <c r="J327" s="4649"/>
      <c r="K327" s="4649"/>
      <c r="L327" s="4649"/>
      <c r="M327" s="4649"/>
      <c r="N327" s="4650"/>
      <c r="O327" s="2800"/>
      <c r="P327" s="4911"/>
      <c r="Q327" s="4780" t="s">
        <v>2469</v>
      </c>
      <c r="R327" s="4781"/>
      <c r="S327" s="3517"/>
      <c r="T327" s="3583"/>
      <c r="U327" s="4922"/>
      <c r="V327" s="4923"/>
      <c r="Y327" s="2694"/>
    </row>
    <row r="328" spans="1:25" ht="18.75" customHeight="1">
      <c r="A328" s="4628"/>
      <c r="B328" s="4648"/>
      <c r="C328" s="4649"/>
      <c r="D328" s="4649"/>
      <c r="E328" s="4649"/>
      <c r="F328" s="4649"/>
      <c r="G328" s="4649"/>
      <c r="H328" s="4649"/>
      <c r="I328" s="4649"/>
      <c r="J328" s="4649"/>
      <c r="K328" s="4649"/>
      <c r="L328" s="4649"/>
      <c r="M328" s="4649"/>
      <c r="N328" s="4650"/>
      <c r="O328" s="2800"/>
      <c r="P328" s="3518" t="s">
        <v>2470</v>
      </c>
      <c r="Q328" s="4928" t="s">
        <v>2497</v>
      </c>
      <c r="R328" s="4930" t="s">
        <v>2324</v>
      </c>
      <c r="S328" s="3519"/>
      <c r="T328" s="3584"/>
      <c r="U328" s="4922"/>
      <c r="V328" s="4923"/>
      <c r="Y328" s="2694"/>
    </row>
    <row r="329" spans="1:25" ht="18.75" customHeight="1">
      <c r="A329" s="4628"/>
      <c r="B329" s="3456" t="s">
        <v>2371</v>
      </c>
      <c r="C329" s="3456" t="s">
        <v>2441</v>
      </c>
      <c r="D329" s="3456" t="s">
        <v>1272</v>
      </c>
      <c r="E329" s="3686" t="str">
        <f>SUBSTITUTE(ADDRESS(1,COLUMN(),4),"1","")</f>
        <v>E</v>
      </c>
      <c r="F329" s="3284"/>
      <c r="G329" s="3284"/>
      <c r="H329" s="3284"/>
      <c r="I329" s="3284"/>
      <c r="J329" s="3280" t="s">
        <v>2443</v>
      </c>
      <c r="K329" s="3280" t="s">
        <v>2371</v>
      </c>
      <c r="L329" s="3280" t="s">
        <v>313</v>
      </c>
      <c r="M329" s="3280" t="s">
        <v>19</v>
      </c>
      <c r="N329" s="3159" t="s">
        <v>289</v>
      </c>
      <c r="O329" s="2800"/>
      <c r="P329" s="3516" t="str">
        <f>LEFT(ADDRESS(1,COLUMN(P323),4),LEN(ADDRESS(1,COLUMN(P323),4))-1)</f>
        <v>P</v>
      </c>
      <c r="Q329" s="4929"/>
      <c r="R329" s="4931"/>
      <c r="S329" s="3736"/>
      <c r="T329" s="3737"/>
      <c r="U329" s="3742" t="s">
        <v>2503</v>
      </c>
      <c r="V329" s="3743" t="str">
        <f>LEFT(ADDRESS(1,COLUMN(E329),4),LEN(ADDRESS(1,COLUMN(E329),4))-1)</f>
        <v>E</v>
      </c>
      <c r="Y329" s="2694"/>
    </row>
    <row r="330" spans="1:25" ht="18.75" customHeight="1">
      <c r="A330" s="4628"/>
      <c r="B330" s="2930"/>
      <c r="C330" s="2931"/>
      <c r="D330" s="2932"/>
      <c r="E330" s="3561"/>
      <c r="F330" s="3466"/>
      <c r="G330" s="3477">
        <f>IF(ISBLANK(B330),D330,(D330*B330))</f>
        <v>0</v>
      </c>
      <c r="H330" s="2813"/>
      <c r="I330" s="2864"/>
      <c r="J330" s="2866">
        <f t="shared" ref="J330:J369" si="3">E330</f>
        <v>0</v>
      </c>
      <c r="K330" s="2865">
        <f>IF(ISTEXT(B330),B330,IF(ISBLANK(B330),0,(B330/B315)*M314))</f>
        <v>0</v>
      </c>
      <c r="L330" s="3468">
        <f>C330</f>
        <v>0</v>
      </c>
      <c r="M330" s="2873">
        <f>IF(ISTEXT(D330),0,IF(ISBLANK(D330),0,(G330/1000/B315)*M314))</f>
        <v>0</v>
      </c>
      <c r="N330" s="3481">
        <f>IF(ISTEXT(D330),0,(M330/M371))</f>
        <v>0</v>
      </c>
      <c r="O330" s="2800"/>
      <c r="P330" s="3520"/>
      <c r="Q330" s="3721"/>
      <c r="R330" s="3720"/>
      <c r="S330" s="3521" t="str">
        <f t="shared" ref="S330:S346" si="4">SUBSTITUTE(P330,Q330,R330)</f>
        <v/>
      </c>
      <c r="T330" s="3522" t="str">
        <f t="shared" ref="T330:T346" si="5">TRIM(S330)</f>
        <v/>
      </c>
      <c r="U330" s="3045" t="str">
        <f t="shared" ref="U330:U346" si="6">IF(P330="","",UPPER(LEFT(T330,1))&amp;RIGHT(T330,LEN(T330)-1))</f>
        <v/>
      </c>
      <c r="V330" s="3547"/>
      <c r="Y330" s="2694"/>
    </row>
    <row r="331" spans="1:25" ht="18.75" customHeight="1">
      <c r="A331" s="4628"/>
      <c r="B331" s="2933">
        <v>2</v>
      </c>
      <c r="C331" s="2934" t="s">
        <v>2442</v>
      </c>
      <c r="D331" s="2935">
        <v>500</v>
      </c>
      <c r="E331" s="3562" t="s">
        <v>512</v>
      </c>
      <c r="F331" s="3466"/>
      <c r="G331" s="3477">
        <f>IF(ISBLANK(B331),D331,(D331*B331))</f>
        <v>1000</v>
      </c>
      <c r="H331" s="2813"/>
      <c r="I331" s="2864"/>
      <c r="J331" s="2866" t="str">
        <f t="shared" si="3"/>
        <v>Exemple = pommes</v>
      </c>
      <c r="K331" s="2865">
        <f>IF(ISTEXT(B331),B331,IF(ISBLANK(B331),0,(B331/B315)*M314))</f>
        <v>2.4</v>
      </c>
      <c r="L331" s="3468" t="str">
        <f>C331</f>
        <v>filets</v>
      </c>
      <c r="M331" s="2873">
        <f>IF(ISTEXT(D331),0,IF(ISBLANK(D331),0,(G331/1000/B315)*M314))</f>
        <v>1.2</v>
      </c>
      <c r="N331" s="3481">
        <f>IF(ISTEXT(D331),0,(M331/M371))</f>
        <v>0.79999999999999993</v>
      </c>
      <c r="O331" s="2800"/>
      <c r="P331" s="3520" t="s">
        <v>683</v>
      </c>
      <c r="Q331" s="3721" t="s">
        <v>2474</v>
      </c>
      <c r="R331" s="3720"/>
      <c r="S331" s="3524" t="str">
        <f t="shared" si="4"/>
        <v>betterave cuite</v>
      </c>
      <c r="T331" s="3525" t="str">
        <f t="shared" si="5"/>
        <v>betterave cuite</v>
      </c>
      <c r="U331" s="3045" t="str">
        <f t="shared" si="6"/>
        <v>Betterave cuite</v>
      </c>
      <c r="V331" s="3523"/>
      <c r="Y331" s="2694"/>
    </row>
    <row r="332" spans="1:25" ht="18.75" customHeight="1">
      <c r="A332" s="4628"/>
      <c r="B332" s="2933"/>
      <c r="C332" s="2934"/>
      <c r="D332" s="2935">
        <v>250</v>
      </c>
      <c r="E332" s="3562" t="s">
        <v>373</v>
      </c>
      <c r="F332" s="3466"/>
      <c r="G332" s="3477">
        <f t="shared" ref="G332:G369" si="7">IF(ISBLANK(B332),D332,(D332*B332))</f>
        <v>250</v>
      </c>
      <c r="H332" s="2813"/>
      <c r="I332" s="2864"/>
      <c r="J332" s="2866" t="str">
        <f t="shared" si="3"/>
        <v>sucre</v>
      </c>
      <c r="K332" s="2865">
        <f>IF(ISTEXT(B332),B332,IF(ISBLANK(B332),0,(B332/B315)*M314))</f>
        <v>0</v>
      </c>
      <c r="L332" s="3468">
        <f t="shared" ref="L332:L369" si="8">C332</f>
        <v>0</v>
      </c>
      <c r="M332" s="2873">
        <f>IF(ISTEXT(D332),0,IF(ISBLANK(D332),0,(G332/1000/B315)*M314))</f>
        <v>0.3</v>
      </c>
      <c r="N332" s="3481">
        <f>IF(ISTEXT(D332),0,(M332/M371))</f>
        <v>0.19999999999999998</v>
      </c>
      <c r="O332" s="2800"/>
      <c r="P332" s="3520" t="s">
        <v>685</v>
      </c>
      <c r="Q332" s="3721" t="s">
        <v>2475</v>
      </c>
      <c r="R332" s="3720"/>
      <c r="S332" s="3524" t="str">
        <f t="shared" si="4"/>
        <v>avocat</v>
      </c>
      <c r="T332" s="3525" t="str">
        <f t="shared" si="5"/>
        <v>avocat</v>
      </c>
      <c r="U332" s="3045" t="str">
        <f t="shared" si="6"/>
        <v>Avocat</v>
      </c>
      <c r="V332" s="3523"/>
      <c r="Y332" s="2694"/>
    </row>
    <row r="333" spans="1:25" ht="18.75" customHeight="1">
      <c r="A333" s="4628"/>
      <c r="B333" s="2933"/>
      <c r="C333" s="2934"/>
      <c r="D333" s="2935"/>
      <c r="E333" s="3562"/>
      <c r="F333" s="3466"/>
      <c r="G333" s="3477">
        <f t="shared" si="7"/>
        <v>0</v>
      </c>
      <c r="H333" s="2813"/>
      <c r="I333" s="2864"/>
      <c r="J333" s="2866">
        <f t="shared" si="3"/>
        <v>0</v>
      </c>
      <c r="K333" s="2865">
        <f>IF(ISTEXT(B333),B333,IF(ISBLANK(B333),0,(B333/B315)*M314))</f>
        <v>0</v>
      </c>
      <c r="L333" s="3468">
        <f t="shared" si="8"/>
        <v>0</v>
      </c>
      <c r="M333" s="2873">
        <f>IF(ISTEXT(D333),0,IF(ISBLANK(D333),0,(G333/1000/B315)*M314))</f>
        <v>0</v>
      </c>
      <c r="N333" s="3481">
        <f>IF(ISTEXT(D333),0,(M333/M371))</f>
        <v>0</v>
      </c>
      <c r="O333" s="2800"/>
      <c r="P333" s="3520" t="s">
        <v>687</v>
      </c>
      <c r="Q333" s="3721" t="s">
        <v>2476</v>
      </c>
      <c r="R333" s="3720"/>
      <c r="S333" s="3524" t="str">
        <f t="shared" si="4"/>
        <v>thon</v>
      </c>
      <c r="T333" s="3525" t="str">
        <f t="shared" si="5"/>
        <v>thon</v>
      </c>
      <c r="U333" s="3045" t="str">
        <f t="shared" si="6"/>
        <v>Thon</v>
      </c>
      <c r="V333" s="3523"/>
      <c r="Y333" s="2694"/>
    </row>
    <row r="334" spans="1:25" ht="18.75" customHeight="1">
      <c r="A334" s="4628"/>
      <c r="B334" s="2933"/>
      <c r="C334" s="2934"/>
      <c r="D334" s="2935"/>
      <c r="E334" s="3562"/>
      <c r="F334" s="3466"/>
      <c r="G334" s="3477">
        <f t="shared" si="7"/>
        <v>0</v>
      </c>
      <c r="H334" s="2813"/>
      <c r="I334" s="2703"/>
      <c r="J334" s="2866">
        <f t="shared" si="3"/>
        <v>0</v>
      </c>
      <c r="K334" s="2865">
        <f>IF(ISTEXT(B334),B334,IF(ISBLANK(B334),0,(B334/B315)*M314))</f>
        <v>0</v>
      </c>
      <c r="L334" s="3468">
        <f t="shared" si="8"/>
        <v>0</v>
      </c>
      <c r="M334" s="2873">
        <f>IF(ISTEXT(D334),0,IF(ISBLANK(D334),0,(G334/1000/B315)*M314))</f>
        <v>0</v>
      </c>
      <c r="N334" s="3481">
        <f>IF(ISTEXT(D334),0,(M334/M371))</f>
        <v>0</v>
      </c>
      <c r="O334" s="2800"/>
      <c r="P334" s="3520" t="s">
        <v>690</v>
      </c>
      <c r="Q334" s="3721" t="s">
        <v>2477</v>
      </c>
      <c r="R334" s="3720"/>
      <c r="S334" s="3524" t="str">
        <f t="shared" si="4"/>
        <v>citron</v>
      </c>
      <c r="T334" s="3525" t="str">
        <f t="shared" si="5"/>
        <v>citron</v>
      </c>
      <c r="U334" s="3045" t="str">
        <f t="shared" si="6"/>
        <v>Citron</v>
      </c>
      <c r="V334" s="3523"/>
      <c r="Y334" s="2694"/>
    </row>
    <row r="335" spans="1:25" ht="21">
      <c r="A335" s="4628"/>
      <c r="B335" s="2933"/>
      <c r="C335" s="2934"/>
      <c r="D335" s="2935"/>
      <c r="E335" s="3562"/>
      <c r="F335" s="3466"/>
      <c r="G335" s="3477">
        <f t="shared" si="7"/>
        <v>0</v>
      </c>
      <c r="H335" s="2813"/>
      <c r="I335" s="2864"/>
      <c r="J335" s="2866">
        <f t="shared" si="3"/>
        <v>0</v>
      </c>
      <c r="K335" s="2865">
        <f>IF(ISTEXT(B335),B335,IF(ISBLANK(B335),0,(B335/B315)*M314))</f>
        <v>0</v>
      </c>
      <c r="L335" s="3468">
        <f t="shared" si="8"/>
        <v>0</v>
      </c>
      <c r="M335" s="2873">
        <f>IF(ISTEXT(D335),0,IF(ISBLANK(D335),0,(G335/1000/B315)*M314))</f>
        <v>0</v>
      </c>
      <c r="N335" s="3481">
        <f>IF(ISTEXT(D335),0,(M335/M371))</f>
        <v>0</v>
      </c>
      <c r="O335" s="2800"/>
      <c r="P335" s="3520" t="s">
        <v>691</v>
      </c>
      <c r="Q335" s="3721" t="s">
        <v>2478</v>
      </c>
      <c r="R335" s="3720"/>
      <c r="S335" s="3524" t="str">
        <f t="shared" si="4"/>
        <v>vinaigrette</v>
      </c>
      <c r="T335" s="3525" t="str">
        <f t="shared" si="5"/>
        <v>vinaigrette</v>
      </c>
      <c r="U335" s="3045" t="str">
        <f t="shared" si="6"/>
        <v>Vinaigrette</v>
      </c>
      <c r="V335" s="3523"/>
      <c r="Y335" s="2694"/>
    </row>
    <row r="336" spans="1:25" ht="21">
      <c r="A336" s="4628"/>
      <c r="B336" s="2933"/>
      <c r="C336" s="2934"/>
      <c r="D336" s="2935"/>
      <c r="E336" s="3562"/>
      <c r="F336" s="3466"/>
      <c r="G336" s="3477">
        <f t="shared" si="7"/>
        <v>0</v>
      </c>
      <c r="H336" s="2813"/>
      <c r="I336" s="2864"/>
      <c r="J336" s="2866">
        <f t="shared" si="3"/>
        <v>0</v>
      </c>
      <c r="K336" s="2865">
        <f>IF(ISTEXT(B336),B336,IF(ISBLANK(B336),0,(B336/B315)*M314))</f>
        <v>0</v>
      </c>
      <c r="L336" s="3468">
        <f t="shared" si="8"/>
        <v>0</v>
      </c>
      <c r="M336" s="2873">
        <f>IF(ISTEXT(D336),0,IF(ISBLANK(D336),0,(G336/1000/B315)*M314))</f>
        <v>0</v>
      </c>
      <c r="N336" s="3481">
        <f>IF(ISTEXT(D336),0,(M336/M371))</f>
        <v>0</v>
      </c>
      <c r="O336" s="2800"/>
      <c r="P336" s="3520"/>
      <c r="Q336" s="3721"/>
      <c r="R336" s="3720"/>
      <c r="S336" s="3524" t="str">
        <f t="shared" si="4"/>
        <v/>
      </c>
      <c r="T336" s="3525" t="str">
        <f t="shared" si="5"/>
        <v/>
      </c>
      <c r="U336" s="3045" t="str">
        <f t="shared" si="6"/>
        <v/>
      </c>
      <c r="V336" s="3523"/>
      <c r="Y336" s="2694"/>
    </row>
    <row r="337" spans="1:25" ht="21">
      <c r="A337" s="4628"/>
      <c r="B337" s="2933"/>
      <c r="C337" s="2934"/>
      <c r="D337" s="2935"/>
      <c r="E337" s="3562"/>
      <c r="F337" s="3466"/>
      <c r="G337" s="3477">
        <f t="shared" si="7"/>
        <v>0</v>
      </c>
      <c r="H337" s="2813"/>
      <c r="I337" s="2864"/>
      <c r="J337" s="2866">
        <f t="shared" si="3"/>
        <v>0</v>
      </c>
      <c r="K337" s="2865">
        <f>IF(ISTEXT(B337),B337,IF(ISBLANK(B337),0,(B337/B315)*M314))</f>
        <v>0</v>
      </c>
      <c r="L337" s="3468">
        <f t="shared" si="8"/>
        <v>0</v>
      </c>
      <c r="M337" s="2873">
        <f>IF(ISTEXT(D337),0,IF(ISBLANK(D337),0,(G337/1000/B315)*M314))</f>
        <v>0</v>
      </c>
      <c r="N337" s="3481">
        <f>IF(ISTEXT(D337),0,(M337/M371))</f>
        <v>0</v>
      </c>
      <c r="O337" s="2800"/>
      <c r="P337" s="3520"/>
      <c r="Q337" s="3721"/>
      <c r="R337" s="3720"/>
      <c r="S337" s="3524" t="str">
        <f t="shared" si="4"/>
        <v/>
      </c>
      <c r="T337" s="3525" t="str">
        <f t="shared" si="5"/>
        <v/>
      </c>
      <c r="U337" s="3045" t="str">
        <f t="shared" si="6"/>
        <v/>
      </c>
      <c r="V337" s="3523"/>
      <c r="Y337" s="2694"/>
    </row>
    <row r="338" spans="1:25" ht="21" customHeight="1">
      <c r="A338" s="4628"/>
      <c r="B338" s="2933"/>
      <c r="C338" s="2934"/>
      <c r="D338" s="2935"/>
      <c r="E338" s="3562"/>
      <c r="F338" s="3466"/>
      <c r="G338" s="3477">
        <f t="shared" si="7"/>
        <v>0</v>
      </c>
      <c r="H338" s="2813"/>
      <c r="I338" s="2864"/>
      <c r="J338" s="2866">
        <f t="shared" si="3"/>
        <v>0</v>
      </c>
      <c r="K338" s="2865">
        <f>IF(ISTEXT(B338),B338,IF(ISBLANK(B338),0,(B338/B315)*M314))</f>
        <v>0</v>
      </c>
      <c r="L338" s="3468">
        <f t="shared" si="8"/>
        <v>0</v>
      </c>
      <c r="M338" s="2873">
        <f>IF(ISTEXT(D338),0,IF(ISBLANK(D338),0,(G338/1000/B315)*M314))</f>
        <v>0</v>
      </c>
      <c r="N338" s="3481">
        <f>IF(ISTEXT(D338),0,(M338/M371))</f>
        <v>0</v>
      </c>
      <c r="O338" s="2800"/>
      <c r="P338" s="3520"/>
      <c r="Q338" s="3721"/>
      <c r="R338" s="3720"/>
      <c r="S338" s="3524" t="str">
        <f t="shared" si="4"/>
        <v/>
      </c>
      <c r="T338" s="3525" t="str">
        <f t="shared" si="5"/>
        <v/>
      </c>
      <c r="U338" s="3045" t="str">
        <f t="shared" si="6"/>
        <v/>
      </c>
      <c r="V338" s="3523"/>
      <c r="Y338" s="2694"/>
    </row>
    <row r="339" spans="1:25" ht="18.75" customHeight="1">
      <c r="A339" s="4628"/>
      <c r="B339" s="2933"/>
      <c r="C339" s="2934"/>
      <c r="D339" s="2935"/>
      <c r="E339" s="3562"/>
      <c r="F339" s="3466"/>
      <c r="G339" s="3477">
        <f t="shared" si="7"/>
        <v>0</v>
      </c>
      <c r="H339" s="2813"/>
      <c r="I339" s="2864"/>
      <c r="J339" s="2866">
        <f t="shared" si="3"/>
        <v>0</v>
      </c>
      <c r="K339" s="2865">
        <f>IF(ISTEXT(B339),B339,IF(ISBLANK(B339),0,(B339/B315)*M314))</f>
        <v>0</v>
      </c>
      <c r="L339" s="3468">
        <f t="shared" si="8"/>
        <v>0</v>
      </c>
      <c r="M339" s="2873">
        <f>IF(ISTEXT(D339),0,IF(ISBLANK(D339),0,(G339/1000/B315)*M314))</f>
        <v>0</v>
      </c>
      <c r="N339" s="3481">
        <f>IF(ISTEXT(D339),0,(M339/M371))</f>
        <v>0</v>
      </c>
      <c r="O339" s="2800"/>
      <c r="P339" s="3520"/>
      <c r="Q339" s="3721"/>
      <c r="R339" s="3720"/>
      <c r="S339" s="3524" t="str">
        <f t="shared" si="4"/>
        <v/>
      </c>
      <c r="T339" s="3525" t="str">
        <f t="shared" si="5"/>
        <v/>
      </c>
      <c r="U339" s="3045" t="str">
        <f t="shared" si="6"/>
        <v/>
      </c>
      <c r="V339" s="3523"/>
      <c r="Y339" s="2694"/>
    </row>
    <row r="340" spans="1:25" ht="18.75" customHeight="1">
      <c r="A340" s="4628"/>
      <c r="B340" s="2933"/>
      <c r="C340" s="2934"/>
      <c r="D340" s="2935"/>
      <c r="E340" s="3562"/>
      <c r="F340" s="3466"/>
      <c r="G340" s="3477">
        <f t="shared" si="7"/>
        <v>0</v>
      </c>
      <c r="H340" s="2813"/>
      <c r="I340" s="2864"/>
      <c r="J340" s="2866">
        <f t="shared" si="3"/>
        <v>0</v>
      </c>
      <c r="K340" s="2865">
        <f>IF(ISTEXT(B340),B340,IF(ISBLANK(B340),0,(B340/B315)*M314))</f>
        <v>0</v>
      </c>
      <c r="L340" s="3468">
        <f t="shared" si="8"/>
        <v>0</v>
      </c>
      <c r="M340" s="2873">
        <f>IF(ISTEXT(D340),0,IF(ISBLANK(D340),0,(G340/1000/B315)*M314))</f>
        <v>0</v>
      </c>
      <c r="N340" s="3481">
        <f>IF(ISTEXT(D340),0,(M340/M371))</f>
        <v>0</v>
      </c>
      <c r="O340" s="2800"/>
      <c r="P340" s="3520"/>
      <c r="Q340" s="3721"/>
      <c r="R340" s="3720"/>
      <c r="S340" s="3524" t="str">
        <f t="shared" si="4"/>
        <v/>
      </c>
      <c r="T340" s="3525" t="str">
        <f t="shared" si="5"/>
        <v/>
      </c>
      <c r="U340" s="3045" t="str">
        <f t="shared" si="6"/>
        <v/>
      </c>
      <c r="V340" s="3523"/>
      <c r="Y340" s="2694"/>
    </row>
    <row r="341" spans="1:25" ht="18.75" customHeight="1">
      <c r="A341" s="4628"/>
      <c r="B341" s="2933"/>
      <c r="C341" s="2934"/>
      <c r="D341" s="2935"/>
      <c r="E341" s="3562"/>
      <c r="F341" s="3466"/>
      <c r="G341" s="3477">
        <f t="shared" si="7"/>
        <v>0</v>
      </c>
      <c r="H341" s="2813"/>
      <c r="I341" s="2864"/>
      <c r="J341" s="2866">
        <f t="shared" si="3"/>
        <v>0</v>
      </c>
      <c r="K341" s="2865">
        <f>IF(ISTEXT(B341),B341,IF(ISBLANK(B341),0,(B341/B315)*M314))</f>
        <v>0</v>
      </c>
      <c r="L341" s="3468">
        <f t="shared" si="8"/>
        <v>0</v>
      </c>
      <c r="M341" s="2873">
        <f>IF(ISTEXT(D341),0,IF(ISBLANK(D341),0,(G341/1000/B315)*M314))</f>
        <v>0</v>
      </c>
      <c r="N341" s="3481">
        <f>IF(ISTEXT(D341),0,(M341/M371))</f>
        <v>0</v>
      </c>
      <c r="O341" s="2800"/>
      <c r="P341" s="3520"/>
      <c r="Q341" s="3721"/>
      <c r="R341" s="3720"/>
      <c r="S341" s="3524" t="str">
        <f t="shared" si="4"/>
        <v/>
      </c>
      <c r="T341" s="3525" t="str">
        <f t="shared" si="5"/>
        <v/>
      </c>
      <c r="U341" s="3045" t="str">
        <f t="shared" si="6"/>
        <v/>
      </c>
      <c r="V341" s="3523"/>
      <c r="Y341" s="2694"/>
    </row>
    <row r="342" spans="1:25" ht="21">
      <c r="A342" s="4628"/>
      <c r="B342" s="2933"/>
      <c r="C342" s="2934"/>
      <c r="D342" s="2935"/>
      <c r="E342" s="3562"/>
      <c r="F342" s="3466"/>
      <c r="G342" s="3477">
        <f t="shared" si="7"/>
        <v>0</v>
      </c>
      <c r="H342" s="2813"/>
      <c r="I342" s="2864"/>
      <c r="J342" s="2866">
        <f t="shared" si="3"/>
        <v>0</v>
      </c>
      <c r="K342" s="2865">
        <f>IF(ISTEXT(B342),B342,IF(ISBLANK(B342),0,(B342/B315)*M314))</f>
        <v>0</v>
      </c>
      <c r="L342" s="3468">
        <f t="shared" si="8"/>
        <v>0</v>
      </c>
      <c r="M342" s="2873">
        <f>IF(ISTEXT(D342),0,IF(ISBLANK(D342),0,(G342/1000/B315)*M314))</f>
        <v>0</v>
      </c>
      <c r="N342" s="3481">
        <f>IF(ISTEXT(D342),0,(M342/M371))</f>
        <v>0</v>
      </c>
      <c r="O342" s="2800"/>
      <c r="P342" s="3520"/>
      <c r="Q342" s="3721"/>
      <c r="R342" s="3720"/>
      <c r="S342" s="3524" t="str">
        <f t="shared" si="4"/>
        <v/>
      </c>
      <c r="T342" s="3525" t="str">
        <f t="shared" si="5"/>
        <v/>
      </c>
      <c r="U342" s="3045" t="str">
        <f t="shared" si="6"/>
        <v/>
      </c>
      <c r="V342" s="3523"/>
      <c r="Y342" s="2694"/>
    </row>
    <row r="343" spans="1:25" ht="19.5" customHeight="1">
      <c r="A343" s="4628"/>
      <c r="B343" s="2933"/>
      <c r="C343" s="2934"/>
      <c r="D343" s="2935"/>
      <c r="E343" s="3562"/>
      <c r="F343" s="3466"/>
      <c r="G343" s="3477">
        <f t="shared" si="7"/>
        <v>0</v>
      </c>
      <c r="H343" s="2813"/>
      <c r="I343" s="2864"/>
      <c r="J343" s="2866">
        <f t="shared" si="3"/>
        <v>0</v>
      </c>
      <c r="K343" s="2865">
        <f>IF(ISTEXT(B343),B343,IF(ISBLANK(B343),0,(B343/B315)*M314))</f>
        <v>0</v>
      </c>
      <c r="L343" s="3468">
        <f t="shared" si="8"/>
        <v>0</v>
      </c>
      <c r="M343" s="2873">
        <f>IF(ISTEXT(D343),0,IF(ISBLANK(D343),0,(G343/1000/B315)*M314))</f>
        <v>0</v>
      </c>
      <c r="N343" s="3481">
        <f>IF(ISTEXT(D343),0,(M343/M371))</f>
        <v>0</v>
      </c>
      <c r="O343" s="2800"/>
      <c r="P343" s="3520"/>
      <c r="Q343" s="3721"/>
      <c r="R343" s="3720"/>
      <c r="S343" s="3524" t="str">
        <f t="shared" si="4"/>
        <v/>
      </c>
      <c r="T343" s="3525" t="str">
        <f t="shared" si="5"/>
        <v/>
      </c>
      <c r="U343" s="3045" t="str">
        <f t="shared" si="6"/>
        <v/>
      </c>
      <c r="V343" s="3523"/>
      <c r="Y343" s="2694"/>
    </row>
    <row r="344" spans="1:25" ht="19.5" customHeight="1">
      <c r="A344" s="4628"/>
      <c r="B344" s="2933"/>
      <c r="C344" s="2934"/>
      <c r="D344" s="2935"/>
      <c r="E344" s="3562"/>
      <c r="F344" s="3466"/>
      <c r="G344" s="3477">
        <f t="shared" si="7"/>
        <v>0</v>
      </c>
      <c r="H344" s="2813"/>
      <c r="I344" s="2864"/>
      <c r="J344" s="2866">
        <f t="shared" si="3"/>
        <v>0</v>
      </c>
      <c r="K344" s="2865">
        <f>IF(ISTEXT(B344),B344,IF(ISBLANK(B344),0,(B344/B315)*M314))</f>
        <v>0</v>
      </c>
      <c r="L344" s="3468">
        <f t="shared" si="8"/>
        <v>0</v>
      </c>
      <c r="M344" s="2873">
        <f>IF(ISTEXT(D344),0,IF(ISBLANK(D344),0,(G344/1000/B315)*M314))</f>
        <v>0</v>
      </c>
      <c r="N344" s="3481">
        <f>IF(ISTEXT(D344),0,(M344/M371))</f>
        <v>0</v>
      </c>
      <c r="O344" s="2800"/>
      <c r="P344" s="3520"/>
      <c r="Q344" s="3721"/>
      <c r="R344" s="3720"/>
      <c r="S344" s="3524" t="str">
        <f t="shared" si="4"/>
        <v/>
      </c>
      <c r="T344" s="3525" t="str">
        <f t="shared" si="5"/>
        <v/>
      </c>
      <c r="U344" s="3045" t="str">
        <f t="shared" si="6"/>
        <v/>
      </c>
      <c r="V344" s="3523"/>
      <c r="Y344" s="2694"/>
    </row>
    <row r="345" spans="1:25" ht="19.5" customHeight="1">
      <c r="A345" s="4628"/>
      <c r="B345" s="2933"/>
      <c r="C345" s="2934"/>
      <c r="D345" s="2935"/>
      <c r="E345" s="3562"/>
      <c r="F345" s="3466"/>
      <c r="G345" s="3477">
        <f t="shared" si="7"/>
        <v>0</v>
      </c>
      <c r="H345" s="2813"/>
      <c r="I345" s="2864"/>
      <c r="J345" s="2866">
        <f t="shared" si="3"/>
        <v>0</v>
      </c>
      <c r="K345" s="2865">
        <f>IF(ISTEXT(B345),B345,IF(ISBLANK(B345),0,(B345/B315)*M314))</f>
        <v>0</v>
      </c>
      <c r="L345" s="3468">
        <f t="shared" si="8"/>
        <v>0</v>
      </c>
      <c r="M345" s="2873">
        <f>IF(ISTEXT(D345),0,IF(ISBLANK(D345),0,(G345/1000/B315)*M314))</f>
        <v>0</v>
      </c>
      <c r="N345" s="3481">
        <f>IF(ISTEXT(D345),0,(M345/M371))</f>
        <v>0</v>
      </c>
      <c r="O345" s="2800"/>
      <c r="P345" s="3520"/>
      <c r="Q345" s="3721"/>
      <c r="R345" s="3720"/>
      <c r="S345" s="3524" t="str">
        <f t="shared" si="4"/>
        <v/>
      </c>
      <c r="T345" s="3525" t="str">
        <f t="shared" si="5"/>
        <v/>
      </c>
      <c r="U345" s="3045" t="str">
        <f t="shared" si="6"/>
        <v/>
      </c>
      <c r="V345" s="3523"/>
      <c r="Y345" s="2694"/>
    </row>
    <row r="346" spans="1:25" ht="19.5" customHeight="1" thickBot="1">
      <c r="A346" s="4628"/>
      <c r="B346" s="2933"/>
      <c r="C346" s="2934"/>
      <c r="D346" s="2935"/>
      <c r="E346" s="3562"/>
      <c r="F346" s="3466"/>
      <c r="G346" s="3477">
        <f t="shared" si="7"/>
        <v>0</v>
      </c>
      <c r="H346" s="2813"/>
      <c r="I346" s="2864"/>
      <c r="J346" s="2866">
        <f t="shared" si="3"/>
        <v>0</v>
      </c>
      <c r="K346" s="2865">
        <f>IF(ISTEXT(B346),B346,IF(ISBLANK(B346),0,(B346/B315)*M314))</f>
        <v>0</v>
      </c>
      <c r="L346" s="3468">
        <f t="shared" si="8"/>
        <v>0</v>
      </c>
      <c r="M346" s="2873">
        <f>IF(ISTEXT(D346),0,IF(ISBLANK(D346),0,(G346/1000/B315)*M314))</f>
        <v>0</v>
      </c>
      <c r="N346" s="3481">
        <f>IF(ISTEXT(D346),0,(M346/M371))</f>
        <v>0</v>
      </c>
      <c r="O346" s="2800"/>
      <c r="P346" s="3526"/>
      <c r="Q346" s="3722"/>
      <c r="R346" s="3719"/>
      <c r="S346" s="3527" t="str">
        <f t="shared" si="4"/>
        <v/>
      </c>
      <c r="T346" s="3528" t="str">
        <f t="shared" si="5"/>
        <v/>
      </c>
      <c r="U346" s="3529" t="str">
        <f t="shared" si="6"/>
        <v/>
      </c>
      <c r="V346" s="3548"/>
      <c r="Y346" s="2694"/>
    </row>
    <row r="347" spans="1:25" ht="19.5" customHeight="1">
      <c r="A347" s="4628"/>
      <c r="B347" s="2933"/>
      <c r="C347" s="2934"/>
      <c r="D347" s="2935"/>
      <c r="E347" s="3562"/>
      <c r="F347" s="3466"/>
      <c r="G347" s="3477">
        <f t="shared" si="7"/>
        <v>0</v>
      </c>
      <c r="H347" s="2813"/>
      <c r="I347" s="2864"/>
      <c r="J347" s="2866">
        <f t="shared" si="3"/>
        <v>0</v>
      </c>
      <c r="K347" s="2865">
        <f>IF(ISTEXT(B347),B347,IF(ISBLANK(B347),0,(B347/B315)*M314))</f>
        <v>0</v>
      </c>
      <c r="L347" s="3468">
        <f t="shared" si="8"/>
        <v>0</v>
      </c>
      <c r="M347" s="2873">
        <f>IF(ISTEXT(D347),0,IF(ISBLANK(D347),0,(G347/1000/B315)*M314))</f>
        <v>0</v>
      </c>
      <c r="N347" s="3481">
        <f>IF(ISTEXT(D347),0,(M347/M371))</f>
        <v>0</v>
      </c>
      <c r="O347" s="2800"/>
      <c r="P347" s="3530"/>
      <c r="Q347" s="4916" t="s">
        <v>2324</v>
      </c>
      <c r="R347" s="4917"/>
      <c r="S347" s="3531"/>
      <c r="T347" s="3532"/>
      <c r="U347" s="3549"/>
      <c r="V347" s="3738"/>
      <c r="Y347" s="2694"/>
    </row>
    <row r="348" spans="1:25" ht="21.75" customHeight="1">
      <c r="A348" s="4628"/>
      <c r="B348" s="2933"/>
      <c r="C348" s="2934"/>
      <c r="D348" s="2935"/>
      <c r="E348" s="3562"/>
      <c r="F348" s="3466"/>
      <c r="G348" s="3477">
        <f t="shared" si="7"/>
        <v>0</v>
      </c>
      <c r="H348" s="2813"/>
      <c r="I348" s="2864"/>
      <c r="J348" s="2866">
        <f t="shared" si="3"/>
        <v>0</v>
      </c>
      <c r="K348" s="2865">
        <f>IF(ISTEXT(B348),B348,IF(ISBLANK(B348),0,(B348/B315)*M314))</f>
        <v>0</v>
      </c>
      <c r="L348" s="3468">
        <f t="shared" si="8"/>
        <v>0</v>
      </c>
      <c r="M348" s="2873">
        <f>IF(ISTEXT(D348),0,IF(ISBLANK(D348),0,(G348/1000/B315)*M314))</f>
        <v>0</v>
      </c>
      <c r="N348" s="3481">
        <f>IF(ISTEXT(D348),0,(M348/M371))</f>
        <v>0</v>
      </c>
      <c r="O348" s="2800"/>
      <c r="P348" s="3278"/>
      <c r="Q348" s="4918" t="s">
        <v>2471</v>
      </c>
      <c r="R348" s="4919"/>
      <c r="S348" s="2800"/>
      <c r="T348" s="3532"/>
      <c r="U348" s="3549"/>
      <c r="V348" s="3738"/>
      <c r="Y348" s="2694"/>
    </row>
    <row r="349" spans="1:25" ht="19.5" customHeight="1" thickBot="1">
      <c r="A349" s="4628"/>
      <c r="B349" s="2933"/>
      <c r="C349" s="2934"/>
      <c r="D349" s="2935"/>
      <c r="E349" s="3562"/>
      <c r="F349" s="3466"/>
      <c r="G349" s="3477">
        <f t="shared" si="7"/>
        <v>0</v>
      </c>
      <c r="H349" s="2813"/>
      <c r="I349" s="2864"/>
      <c r="J349" s="2866">
        <f t="shared" si="3"/>
        <v>0</v>
      </c>
      <c r="K349" s="2865">
        <f>IF(ISTEXT(B349),B349,IF(ISBLANK(B349),0,(B349/B315)*M314))</f>
        <v>0</v>
      </c>
      <c r="L349" s="3468">
        <f t="shared" si="8"/>
        <v>0</v>
      </c>
      <c r="M349" s="2873">
        <f>IF(ISTEXT(D349),0,IF(ISBLANK(D349),0,(G349/1000/B315)*M314))</f>
        <v>0</v>
      </c>
      <c r="N349" s="3481">
        <f>IF(ISTEXT(D349),0,(M349/M371))</f>
        <v>0</v>
      </c>
      <c r="O349" s="2800"/>
      <c r="P349" s="3533"/>
      <c r="Q349" s="4920"/>
      <c r="R349" s="4921"/>
      <c r="S349" s="3438"/>
      <c r="T349" s="3534"/>
      <c r="U349" s="3534"/>
      <c r="V349" s="3739"/>
      <c r="Y349" s="2694"/>
    </row>
    <row r="350" spans="1:25" ht="21.75" customHeight="1">
      <c r="A350" s="4628"/>
      <c r="B350" s="2933"/>
      <c r="C350" s="2934"/>
      <c r="D350" s="2935"/>
      <c r="E350" s="3562"/>
      <c r="F350" s="3466"/>
      <c r="G350" s="3477">
        <f t="shared" si="7"/>
        <v>0</v>
      </c>
      <c r="H350" s="2813"/>
      <c r="I350" s="2864"/>
      <c r="J350" s="2866">
        <f t="shared" si="3"/>
        <v>0</v>
      </c>
      <c r="K350" s="2865">
        <f>IF(ISTEXT(B350),B350,IF(ISBLANK(B350),0,(B350/B315)*M314))</f>
        <v>0</v>
      </c>
      <c r="L350" s="3468">
        <f t="shared" si="8"/>
        <v>0</v>
      </c>
      <c r="M350" s="2873">
        <f>IF(ISTEXT(D350),0,IF(ISBLANK(D350),0,(G350/1000/B315)*M314))</f>
        <v>0</v>
      </c>
      <c r="N350" s="3481">
        <f>IF(ISTEXT(D350),0,(M350/M371))</f>
        <v>0</v>
      </c>
      <c r="O350" s="2800"/>
      <c r="P350" s="2462"/>
      <c r="Q350" s="2462"/>
      <c r="R350" s="2462"/>
      <c r="S350" s="2462"/>
      <c r="T350" s="2462"/>
      <c r="U350" s="2462"/>
      <c r="V350" s="2462"/>
      <c r="Y350" s="2694"/>
    </row>
    <row r="351" spans="1:25" ht="19.5" customHeight="1" thickBot="1">
      <c r="A351" s="4628"/>
      <c r="B351" s="2933"/>
      <c r="C351" s="2934"/>
      <c r="D351" s="2935"/>
      <c r="E351" s="3562"/>
      <c r="F351" s="3466"/>
      <c r="G351" s="3477">
        <f t="shared" si="7"/>
        <v>0</v>
      </c>
      <c r="H351" s="2813"/>
      <c r="I351" s="2864"/>
      <c r="J351" s="2866">
        <f t="shared" si="3"/>
        <v>0</v>
      </c>
      <c r="K351" s="2865">
        <f>IF(ISTEXT(B351),B351,IF(ISBLANK(B351),0,(B351/B315)*M314))</f>
        <v>0</v>
      </c>
      <c r="L351" s="3468">
        <f t="shared" si="8"/>
        <v>0</v>
      </c>
      <c r="M351" s="2873">
        <f>IF(ISTEXT(D351),0,IF(ISBLANK(D351),0,(G351/1000/B315)*M314))</f>
        <v>0</v>
      </c>
      <c r="N351" s="3481">
        <f>IF(ISTEXT(D351),0,(M351/M371))</f>
        <v>0</v>
      </c>
      <c r="O351" s="2800"/>
      <c r="P351" s="3589">
        <f t="shared" ref="P351:V351" ca="1" si="9">CELL("largeur",P351)</f>
        <v>47</v>
      </c>
      <c r="Q351" s="3589">
        <f t="shared" ca="1" si="9"/>
        <v>34</v>
      </c>
      <c r="R351" s="3589">
        <f t="shared" ca="1" si="9"/>
        <v>33</v>
      </c>
      <c r="S351" s="3589">
        <f t="shared" ca="1" si="9"/>
        <v>11</v>
      </c>
      <c r="T351" s="3535">
        <f t="shared" ca="1" si="9"/>
        <v>11</v>
      </c>
      <c r="U351" s="3535">
        <f t="shared" ca="1" si="9"/>
        <v>45</v>
      </c>
      <c r="V351" s="3535">
        <f t="shared" ca="1" si="9"/>
        <v>11</v>
      </c>
      <c r="Y351" s="2694"/>
    </row>
    <row r="352" spans="1:25" ht="19.5" customHeight="1">
      <c r="A352" s="4628"/>
      <c r="B352" s="2933"/>
      <c r="C352" s="2934"/>
      <c r="D352" s="2935"/>
      <c r="E352" s="3563"/>
      <c r="F352" s="3466"/>
      <c r="G352" s="3477">
        <f t="shared" si="7"/>
        <v>0</v>
      </c>
      <c r="H352" s="2813"/>
      <c r="I352" s="2864"/>
      <c r="J352" s="2866">
        <f t="shared" si="3"/>
        <v>0</v>
      </c>
      <c r="K352" s="2865">
        <f>IF(ISTEXT(B352),B352,IF(ISBLANK(B352),0,(B352/B315)*M314))</f>
        <v>0</v>
      </c>
      <c r="L352" s="3468">
        <f t="shared" si="8"/>
        <v>0</v>
      </c>
      <c r="M352" s="2873">
        <f>IF(ISTEXT(D352),0,IF(ISBLANK(D352),0,(G352/1000/B315)*M314))</f>
        <v>0</v>
      </c>
      <c r="N352" s="3481">
        <f>IF(ISTEXT(D352),0,(M352/M371))</f>
        <v>0</v>
      </c>
      <c r="O352" s="2800"/>
      <c r="P352" s="3536" t="s">
        <v>2472</v>
      </c>
      <c r="Q352" s="3537"/>
      <c r="R352" s="3537"/>
      <c r="S352" s="3537"/>
      <c r="T352" s="3538"/>
      <c r="U352" s="2800"/>
      <c r="V352" s="2800"/>
      <c r="Y352" s="2694"/>
    </row>
    <row r="353" spans="1:25" ht="19.5" customHeight="1">
      <c r="A353" s="4628"/>
      <c r="B353" s="2933"/>
      <c r="C353" s="2934"/>
      <c r="D353" s="2935"/>
      <c r="E353" s="3563"/>
      <c r="F353" s="3466"/>
      <c r="G353" s="3477">
        <f t="shared" si="7"/>
        <v>0</v>
      </c>
      <c r="H353" s="2813"/>
      <c r="I353" s="2864"/>
      <c r="J353" s="2866">
        <f t="shared" si="3"/>
        <v>0</v>
      </c>
      <c r="K353" s="2865">
        <f>IF(ISTEXT(B353),B353,IF(ISBLANK(B353),0,(B353/B315)*M314))</f>
        <v>0</v>
      </c>
      <c r="L353" s="3468">
        <f t="shared" si="8"/>
        <v>0</v>
      </c>
      <c r="M353" s="2873">
        <f>IF(ISTEXT(D353),0,IF(ISBLANK(D353),0,(G353/1000/B315)*M314))</f>
        <v>0</v>
      </c>
      <c r="N353" s="3481">
        <f>IF(ISTEXT(D353),0,(M353/M371))</f>
        <v>0</v>
      </c>
      <c r="O353" s="2800"/>
      <c r="P353" s="3539" t="s">
        <v>2496</v>
      </c>
      <c r="Q353" s="3540"/>
      <c r="R353" s="3540"/>
      <c r="S353" s="3540"/>
      <c r="T353" s="3541"/>
      <c r="U353" s="2800"/>
      <c r="V353" s="2800"/>
      <c r="Y353" s="2694"/>
    </row>
    <row r="354" spans="1:25" ht="19.5" customHeight="1">
      <c r="A354" s="4628"/>
      <c r="B354" s="2933"/>
      <c r="C354" s="2934"/>
      <c r="D354" s="2935"/>
      <c r="E354" s="3563"/>
      <c r="F354" s="3466"/>
      <c r="G354" s="3477">
        <f t="shared" si="7"/>
        <v>0</v>
      </c>
      <c r="H354" s="2813"/>
      <c r="I354" s="2864"/>
      <c r="J354" s="2866">
        <f t="shared" si="3"/>
        <v>0</v>
      </c>
      <c r="K354" s="2865">
        <f>IF(ISTEXT(B354),B354,IF(ISBLANK(B354),0,(B354/B315)*M314))</f>
        <v>0</v>
      </c>
      <c r="L354" s="3468">
        <f t="shared" si="8"/>
        <v>0</v>
      </c>
      <c r="M354" s="2873">
        <f>IF(ISTEXT(D354),0,IF(ISBLANK(D354),0,(G354/1000/B315)*M314))</f>
        <v>0</v>
      </c>
      <c r="N354" s="3481">
        <f>IF(ISTEXT(D354),0,(M354/M371))</f>
        <v>0</v>
      </c>
      <c r="O354" s="2800"/>
      <c r="P354" s="3539" t="s">
        <v>2473</v>
      </c>
      <c r="Q354" s="3540"/>
      <c r="R354" s="3540"/>
      <c r="S354" s="3540"/>
      <c r="T354" s="3542"/>
      <c r="U354" s="2800"/>
      <c r="V354" s="2800"/>
      <c r="Y354" s="2694"/>
    </row>
    <row r="355" spans="1:25" ht="18.75" customHeight="1">
      <c r="A355" s="4628"/>
      <c r="B355" s="2933"/>
      <c r="C355" s="2934"/>
      <c r="D355" s="2935"/>
      <c r="E355" s="3563"/>
      <c r="F355" s="3466"/>
      <c r="G355" s="3477">
        <f t="shared" si="7"/>
        <v>0</v>
      </c>
      <c r="H355" s="2813"/>
      <c r="I355" s="2864"/>
      <c r="J355" s="2866">
        <f t="shared" si="3"/>
        <v>0</v>
      </c>
      <c r="K355" s="2865">
        <f>IF(ISTEXT(B355),B355,IF(ISBLANK(B355),0,(B355/B315)*M314))</f>
        <v>0</v>
      </c>
      <c r="L355" s="3468">
        <f t="shared" si="8"/>
        <v>0</v>
      </c>
      <c r="M355" s="2873">
        <f>IF(ISTEXT(D355),0,IF(ISBLANK(D355),0,(G355/1000/B315)*M314))</f>
        <v>0</v>
      </c>
      <c r="N355" s="3481">
        <f>IF(ISTEXT(D355),0,(M355/M371))</f>
        <v>0</v>
      </c>
      <c r="O355" s="2800"/>
      <c r="P355" s="3539" t="s">
        <v>2283</v>
      </c>
      <c r="Q355" s="3540"/>
      <c r="R355" s="3540"/>
      <c r="S355" s="3540"/>
      <c r="T355" s="3543"/>
      <c r="U355" s="2800"/>
      <c r="V355" s="2800"/>
      <c r="Y355" s="2694"/>
    </row>
    <row r="356" spans="1:25" ht="18.75" customHeight="1">
      <c r="A356" s="4628"/>
      <c r="B356" s="2933"/>
      <c r="C356" s="2934"/>
      <c r="D356" s="2935"/>
      <c r="E356" s="3563"/>
      <c r="F356" s="3466"/>
      <c r="G356" s="3477">
        <f t="shared" si="7"/>
        <v>0</v>
      </c>
      <c r="H356" s="2813"/>
      <c r="I356" s="2864"/>
      <c r="J356" s="2866">
        <f t="shared" si="3"/>
        <v>0</v>
      </c>
      <c r="K356" s="2865">
        <f>IF(ISTEXT(B356),B356,IF(ISBLANK(B356),0,(B356/B315)*M314))</f>
        <v>0</v>
      </c>
      <c r="L356" s="3468">
        <f t="shared" si="8"/>
        <v>0</v>
      </c>
      <c r="M356" s="2873">
        <f>IF(ISTEXT(D356),0,IF(ISBLANK(D356),0,(G356/1000/B315)*M314))</f>
        <v>0</v>
      </c>
      <c r="N356" s="3481">
        <f>IF(ISTEXT(D356),0,(M356/M371))</f>
        <v>0</v>
      </c>
      <c r="O356" s="2800"/>
      <c r="P356" s="3539" t="s">
        <v>2284</v>
      </c>
      <c r="Q356" s="3540"/>
      <c r="R356" s="3540"/>
      <c r="S356" s="3540"/>
      <c r="T356" s="3543"/>
      <c r="U356" s="2800"/>
      <c r="V356" s="2800"/>
      <c r="Y356" s="2694"/>
    </row>
    <row r="357" spans="1:25" ht="18.75" customHeight="1" thickBot="1">
      <c r="A357" s="4628"/>
      <c r="B357" s="2933"/>
      <c r="C357" s="2934"/>
      <c r="D357" s="2935"/>
      <c r="E357" s="3563"/>
      <c r="F357" s="3466"/>
      <c r="G357" s="3477">
        <f t="shared" si="7"/>
        <v>0</v>
      </c>
      <c r="H357" s="2813"/>
      <c r="I357" s="2864"/>
      <c r="J357" s="2866">
        <f t="shared" si="3"/>
        <v>0</v>
      </c>
      <c r="K357" s="2865">
        <f>IF(ISTEXT(B357),B357,IF(ISBLANK(B357),0,(B357/B315)*M314))</f>
        <v>0</v>
      </c>
      <c r="L357" s="3468">
        <f t="shared" si="8"/>
        <v>0</v>
      </c>
      <c r="M357" s="2873">
        <f>IF(ISTEXT(D357),0,IF(ISBLANK(D357),0,(G357/1000/B315)*M314))</f>
        <v>0</v>
      </c>
      <c r="N357" s="3481">
        <f>IF(ISTEXT(D357),0,(M357/M371))</f>
        <v>0</v>
      </c>
      <c r="O357" s="2800"/>
      <c r="P357" s="3544"/>
      <c r="Q357" s="3545"/>
      <c r="R357" s="3545"/>
      <c r="S357" s="3545"/>
      <c r="T357" s="3546"/>
      <c r="U357" s="2800"/>
      <c r="V357" s="2800"/>
      <c r="Y357" s="2694"/>
    </row>
    <row r="358" spans="1:25" ht="18.75">
      <c r="A358" s="4628"/>
      <c r="B358" s="2933"/>
      <c r="C358" s="2934"/>
      <c r="D358" s="2935"/>
      <c r="E358" s="3563"/>
      <c r="F358" s="3466"/>
      <c r="G358" s="3477">
        <f t="shared" si="7"/>
        <v>0</v>
      </c>
      <c r="H358" s="2813"/>
      <c r="I358" s="2864"/>
      <c r="J358" s="2866">
        <f t="shared" si="3"/>
        <v>0</v>
      </c>
      <c r="K358" s="2865">
        <f>IF(ISTEXT(B358),B358,IF(ISBLANK(B358),0,(B358/B315)*M314))</f>
        <v>0</v>
      </c>
      <c r="L358" s="3468">
        <f t="shared" si="8"/>
        <v>0</v>
      </c>
      <c r="M358" s="2873">
        <f>IF(ISTEXT(D358),0,IF(ISBLANK(D358),0,(G358/1000/B315)*M314))</f>
        <v>0</v>
      </c>
      <c r="N358" s="3481">
        <f>IF(ISTEXT(D358),0,(M358/M371))</f>
        <v>0</v>
      </c>
      <c r="O358" s="2858"/>
      <c r="P358" s="3748" t="s">
        <v>2392</v>
      </c>
      <c r="Q358" s="2858"/>
      <c r="R358" s="2800"/>
      <c r="S358" s="2800"/>
      <c r="T358" s="2800"/>
      <c r="U358" s="2800"/>
      <c r="V358" s="2800"/>
      <c r="Y358" s="2694"/>
    </row>
    <row r="359" spans="1:25" ht="18.75" customHeight="1">
      <c r="A359" s="4628"/>
      <c r="B359" s="2933"/>
      <c r="C359" s="2934"/>
      <c r="D359" s="2935"/>
      <c r="E359" s="3563"/>
      <c r="F359" s="3466"/>
      <c r="G359" s="3477">
        <f t="shared" si="7"/>
        <v>0</v>
      </c>
      <c r="H359" s="2813"/>
      <c r="I359" s="2864"/>
      <c r="J359" s="2866">
        <f t="shared" si="3"/>
        <v>0</v>
      </c>
      <c r="K359" s="2865">
        <f>IF(ISTEXT(B359),B359,IF(ISBLANK(B359),0,(B359/B315)*M314))</f>
        <v>0</v>
      </c>
      <c r="L359" s="3468">
        <f t="shared" si="8"/>
        <v>0</v>
      </c>
      <c r="M359" s="2873">
        <f>IF(ISTEXT(D359),0,IF(ISBLANK(D359),0,(G359/1000/B315)*M314))</f>
        <v>0</v>
      </c>
      <c r="N359" s="3481">
        <f>IF(ISTEXT(D359),0,(M359/M371))</f>
        <v>0</v>
      </c>
      <c r="O359" s="2858"/>
      <c r="P359" s="3748" t="s">
        <v>2392</v>
      </c>
      <c r="Q359" s="2858"/>
      <c r="R359" s="2800"/>
      <c r="S359" s="2800"/>
      <c r="T359" s="2800"/>
      <c r="U359" s="2800"/>
      <c r="V359" s="2800"/>
      <c r="Y359" s="2694"/>
    </row>
    <row r="360" spans="1:25" ht="18.75">
      <c r="A360" s="4628"/>
      <c r="B360" s="2933"/>
      <c r="C360" s="2934"/>
      <c r="D360" s="2935"/>
      <c r="E360" s="3563"/>
      <c r="F360" s="3466"/>
      <c r="G360" s="3477">
        <f t="shared" si="7"/>
        <v>0</v>
      </c>
      <c r="H360" s="2813"/>
      <c r="I360" s="2864"/>
      <c r="J360" s="2866">
        <f t="shared" si="3"/>
        <v>0</v>
      </c>
      <c r="K360" s="2865">
        <f>IF(ISTEXT(B360),B360,IF(ISBLANK(B360),0,(B360/B315)*M314))</f>
        <v>0</v>
      </c>
      <c r="L360" s="3468">
        <f t="shared" si="8"/>
        <v>0</v>
      </c>
      <c r="M360" s="2873">
        <f>IF(ISTEXT(D360),0,IF(ISBLANK(D360),0,(G360/1000/B315)*M314))</f>
        <v>0</v>
      </c>
      <c r="N360" s="3481">
        <f>IF(ISTEXT(D360),0,(M360/M371))</f>
        <v>0</v>
      </c>
      <c r="O360" s="2858"/>
      <c r="P360" s="3748" t="s">
        <v>2392</v>
      </c>
      <c r="Q360" s="2858"/>
      <c r="R360" s="2800"/>
      <c r="S360" s="2800"/>
      <c r="T360" s="2800"/>
      <c r="U360" s="2800"/>
      <c r="V360" s="2800"/>
      <c r="Y360" s="2694"/>
    </row>
    <row r="361" spans="1:25" ht="18.75">
      <c r="A361" s="4628"/>
      <c r="B361" s="2933"/>
      <c r="C361" s="2934"/>
      <c r="D361" s="2935"/>
      <c r="E361" s="3563"/>
      <c r="F361" s="3466"/>
      <c r="G361" s="3477">
        <f t="shared" si="7"/>
        <v>0</v>
      </c>
      <c r="H361" s="2813"/>
      <c r="I361" s="2864"/>
      <c r="J361" s="2866">
        <f t="shared" si="3"/>
        <v>0</v>
      </c>
      <c r="K361" s="2865">
        <f>IF(ISTEXT(B361),B361,IF(ISBLANK(B361),0,(B361/B315)*M314))</f>
        <v>0</v>
      </c>
      <c r="L361" s="3468">
        <f t="shared" si="8"/>
        <v>0</v>
      </c>
      <c r="M361" s="2873">
        <f>IF(ISTEXT(D361),0,IF(ISBLANK(D361),0,(G361/1000/B315)*M314))</f>
        <v>0</v>
      </c>
      <c r="N361" s="3481">
        <f>IF(ISTEXT(D361),0,(M361/M371))</f>
        <v>0</v>
      </c>
      <c r="O361" s="2858"/>
      <c r="P361" s="3748" t="s">
        <v>2392</v>
      </c>
      <c r="Q361" s="2858"/>
      <c r="R361" s="2800"/>
      <c r="S361" s="2800"/>
      <c r="T361" s="2800"/>
      <c r="U361" s="2800"/>
      <c r="V361" s="2800"/>
      <c r="Y361" s="2694"/>
    </row>
    <row r="362" spans="1:25" ht="18.75">
      <c r="A362" s="4628"/>
      <c r="B362" s="2933"/>
      <c r="C362" s="2934"/>
      <c r="D362" s="2935"/>
      <c r="E362" s="3563"/>
      <c r="F362" s="3466"/>
      <c r="G362" s="3477">
        <f t="shared" si="7"/>
        <v>0</v>
      </c>
      <c r="H362" s="2813"/>
      <c r="I362" s="2864"/>
      <c r="J362" s="2866">
        <f t="shared" si="3"/>
        <v>0</v>
      </c>
      <c r="K362" s="2865">
        <f>IF(ISTEXT(B362),B362,IF(ISBLANK(B362),0,(B362/B315)*M314))</f>
        <v>0</v>
      </c>
      <c r="L362" s="3468">
        <f t="shared" si="8"/>
        <v>0</v>
      </c>
      <c r="M362" s="2873">
        <f>IF(ISTEXT(D362),0,IF(ISBLANK(D362),0,(G362/1000/B315)*M314))</f>
        <v>0</v>
      </c>
      <c r="N362" s="3481">
        <f>IF(ISTEXT(D362),0,(M362/M371))</f>
        <v>0</v>
      </c>
      <c r="O362" s="2858"/>
      <c r="P362" s="3748" t="s">
        <v>2392</v>
      </c>
      <c r="Q362" s="2858"/>
      <c r="R362" s="2800"/>
      <c r="S362" s="2800"/>
      <c r="T362" s="2800"/>
      <c r="U362" s="2800"/>
      <c r="V362" s="2800"/>
      <c r="Y362" s="2694"/>
    </row>
    <row r="363" spans="1:25" ht="18.75" customHeight="1">
      <c r="A363" s="4628"/>
      <c r="B363" s="2933"/>
      <c r="C363" s="2934"/>
      <c r="D363" s="2935"/>
      <c r="E363" s="3563"/>
      <c r="F363" s="3466"/>
      <c r="G363" s="3477">
        <f t="shared" si="7"/>
        <v>0</v>
      </c>
      <c r="H363" s="2813"/>
      <c r="I363" s="2864"/>
      <c r="J363" s="2866">
        <f t="shared" si="3"/>
        <v>0</v>
      </c>
      <c r="K363" s="2865">
        <f>IF(ISTEXT(B363),B363,IF(ISBLANK(B363),0,(B363/B315)*M314))</f>
        <v>0</v>
      </c>
      <c r="L363" s="3468">
        <f t="shared" si="8"/>
        <v>0</v>
      </c>
      <c r="M363" s="2873">
        <f>IF(ISTEXT(D363),0,IF(ISBLANK(D363),0,(G363/1000/B315)*M314))</f>
        <v>0</v>
      </c>
      <c r="N363" s="3481">
        <f>IF(ISTEXT(D363),0,(M363/M371))</f>
        <v>0</v>
      </c>
      <c r="O363" s="2858"/>
      <c r="P363" s="3748" t="s">
        <v>2392</v>
      </c>
      <c r="Q363" s="2858"/>
      <c r="R363" s="2800"/>
      <c r="S363" s="2800"/>
      <c r="T363" s="2800"/>
      <c r="U363" s="2800"/>
      <c r="V363" s="2800"/>
      <c r="Y363" s="2694"/>
    </row>
    <row r="364" spans="1:25" ht="18.75">
      <c r="A364" s="4628"/>
      <c r="B364" s="2933"/>
      <c r="C364" s="2934"/>
      <c r="D364" s="2935"/>
      <c r="E364" s="3563"/>
      <c r="F364" s="3466"/>
      <c r="G364" s="3477">
        <f t="shared" si="7"/>
        <v>0</v>
      </c>
      <c r="H364" s="2813"/>
      <c r="I364" s="2864"/>
      <c r="J364" s="2866">
        <f t="shared" si="3"/>
        <v>0</v>
      </c>
      <c r="K364" s="2865">
        <f>IF(ISTEXT(B364),B364,IF(ISBLANK(B364),0,(B364/B315)*M314))</f>
        <v>0</v>
      </c>
      <c r="L364" s="3468">
        <f t="shared" si="8"/>
        <v>0</v>
      </c>
      <c r="M364" s="2873">
        <f>IF(ISTEXT(D364),0,IF(ISBLANK(D364),0,(G364/1000/B315)*M314))</f>
        <v>0</v>
      </c>
      <c r="N364" s="3481">
        <f>IF(ISTEXT(D364),0,(M364/M371))</f>
        <v>0</v>
      </c>
      <c r="O364" s="2858"/>
      <c r="P364" s="3748" t="s">
        <v>2392</v>
      </c>
      <c r="Q364" s="2858"/>
      <c r="R364" s="2800"/>
      <c r="S364" s="2800"/>
      <c r="T364" s="2800"/>
      <c r="U364" s="2800"/>
      <c r="V364" s="2800"/>
      <c r="Y364" s="2694"/>
    </row>
    <row r="365" spans="1:25" ht="18.75">
      <c r="A365" s="4628"/>
      <c r="B365" s="2933"/>
      <c r="C365" s="2934"/>
      <c r="D365" s="2935"/>
      <c r="E365" s="3563"/>
      <c r="F365" s="3466"/>
      <c r="G365" s="3477">
        <f t="shared" si="7"/>
        <v>0</v>
      </c>
      <c r="H365" s="2813"/>
      <c r="I365" s="2864"/>
      <c r="J365" s="2866">
        <f t="shared" si="3"/>
        <v>0</v>
      </c>
      <c r="K365" s="2865">
        <f>IF(ISTEXT(B365),B365,IF(ISBLANK(B365),0,(B365/B315)*M314))</f>
        <v>0</v>
      </c>
      <c r="L365" s="3468">
        <f t="shared" si="8"/>
        <v>0</v>
      </c>
      <c r="M365" s="2873">
        <f>IF(ISTEXT(D365),0,IF(ISBLANK(D365),0,(G365/1000/B315)*M314))</f>
        <v>0</v>
      </c>
      <c r="N365" s="3481">
        <f>IF(ISTEXT(D365),0,(M365/M371))</f>
        <v>0</v>
      </c>
      <c r="O365" s="2858"/>
      <c r="P365" s="3748" t="s">
        <v>2392</v>
      </c>
      <c r="Q365" s="2858"/>
      <c r="R365" s="2800"/>
      <c r="S365" s="2800"/>
      <c r="T365" s="2800"/>
      <c r="U365" s="2800"/>
      <c r="V365" s="2800"/>
      <c r="Y365" s="2694"/>
    </row>
    <row r="366" spans="1:25" ht="18.75">
      <c r="A366" s="4628"/>
      <c r="B366" s="2933"/>
      <c r="C366" s="2934"/>
      <c r="D366" s="2935"/>
      <c r="E366" s="3563"/>
      <c r="F366" s="3466"/>
      <c r="G366" s="3477">
        <f t="shared" si="7"/>
        <v>0</v>
      </c>
      <c r="H366" s="2813"/>
      <c r="I366" s="2864"/>
      <c r="J366" s="2866">
        <f t="shared" si="3"/>
        <v>0</v>
      </c>
      <c r="K366" s="2865">
        <f>IF(ISTEXT(B366),B366,IF(ISBLANK(B366),0,(B366/B315)*M314))</f>
        <v>0</v>
      </c>
      <c r="L366" s="3468">
        <f t="shared" si="8"/>
        <v>0</v>
      </c>
      <c r="M366" s="2873">
        <f>IF(ISTEXT(D366),0,IF(ISBLANK(D366),0,(G366/1000/B315)*M314))</f>
        <v>0</v>
      </c>
      <c r="N366" s="3481">
        <f>IF(ISTEXT(D366),0,(M366/M371))</f>
        <v>0</v>
      </c>
      <c r="O366" s="2858"/>
      <c r="P366" s="3748" t="s">
        <v>2392</v>
      </c>
      <c r="Q366" s="2858"/>
      <c r="R366" s="2800"/>
      <c r="S366" s="2800"/>
      <c r="T366" s="2800"/>
      <c r="U366" s="2800"/>
      <c r="V366" s="2800"/>
      <c r="Y366" s="2694"/>
    </row>
    <row r="367" spans="1:25" ht="18.75">
      <c r="A367" s="4628"/>
      <c r="B367" s="2933"/>
      <c r="C367" s="2934"/>
      <c r="D367" s="2935"/>
      <c r="E367" s="3563"/>
      <c r="F367" s="3466"/>
      <c r="G367" s="3477">
        <f t="shared" si="7"/>
        <v>0</v>
      </c>
      <c r="H367" s="2813"/>
      <c r="I367" s="2864"/>
      <c r="J367" s="2866">
        <f t="shared" si="3"/>
        <v>0</v>
      </c>
      <c r="K367" s="2865">
        <f>IF(ISTEXT(B367),B367,IF(ISBLANK(B367),0,(B367/B315)*M314))</f>
        <v>0</v>
      </c>
      <c r="L367" s="3468">
        <f t="shared" si="8"/>
        <v>0</v>
      </c>
      <c r="M367" s="2873">
        <f>IF(ISTEXT(D367),0,IF(ISBLANK(D367),0,(G367/1000/B315)*M314))</f>
        <v>0</v>
      </c>
      <c r="N367" s="3481">
        <f>IF(ISTEXT(D367),0,(M367/M371))</f>
        <v>0</v>
      </c>
      <c r="O367" s="2858"/>
      <c r="P367" s="3748" t="s">
        <v>2392</v>
      </c>
      <c r="Q367" s="2858"/>
      <c r="R367" s="2800"/>
      <c r="S367" s="2800"/>
      <c r="T367" s="2800"/>
      <c r="U367" s="2800"/>
      <c r="V367" s="2800"/>
      <c r="Y367" s="2694"/>
    </row>
    <row r="368" spans="1:25" ht="18.75" customHeight="1">
      <c r="A368" s="4628"/>
      <c r="B368" s="2933"/>
      <c r="C368" s="2934"/>
      <c r="D368" s="2935"/>
      <c r="E368" s="3563"/>
      <c r="F368" s="3466"/>
      <c r="G368" s="3477">
        <f t="shared" si="7"/>
        <v>0</v>
      </c>
      <c r="H368" s="2813"/>
      <c r="I368" s="2864"/>
      <c r="J368" s="2866">
        <f t="shared" si="3"/>
        <v>0</v>
      </c>
      <c r="K368" s="2865">
        <f>IF(ISTEXT(B368),B368,IF(ISBLANK(B368),0,(B368/B315)*M314))</f>
        <v>0</v>
      </c>
      <c r="L368" s="3468">
        <f t="shared" si="8"/>
        <v>0</v>
      </c>
      <c r="M368" s="2873">
        <f>IF(ISTEXT(D368),0,IF(ISBLANK(D368),0,(G368/1000/B315)*M314))</f>
        <v>0</v>
      </c>
      <c r="N368" s="3481">
        <f>IF(ISTEXT(D368),0,(M368/M371))</f>
        <v>0</v>
      </c>
      <c r="O368" s="2694"/>
      <c r="P368" s="3368" t="s">
        <v>2385</v>
      </c>
      <c r="Q368" s="2858"/>
      <c r="R368" s="2800"/>
      <c r="S368" s="2800"/>
      <c r="T368" s="2800"/>
      <c r="U368" s="2800"/>
      <c r="V368" s="2800"/>
      <c r="Y368" s="2694"/>
    </row>
    <row r="369" spans="1:25" ht="18.75" customHeight="1">
      <c r="A369" s="4628"/>
      <c r="B369" s="2933"/>
      <c r="C369" s="2934"/>
      <c r="D369" s="2935"/>
      <c r="E369" s="3563"/>
      <c r="F369" s="3466"/>
      <c r="G369" s="3477">
        <f t="shared" si="7"/>
        <v>0</v>
      </c>
      <c r="H369" s="2813"/>
      <c r="I369" s="2864"/>
      <c r="J369" s="2866">
        <f t="shared" si="3"/>
        <v>0</v>
      </c>
      <c r="K369" s="2865">
        <f>IF(ISTEXT(B369),B369,IF(ISBLANK(B369),0,(B369/B315)*M314))</f>
        <v>0</v>
      </c>
      <c r="L369" s="3468">
        <f t="shared" si="8"/>
        <v>0</v>
      </c>
      <c r="M369" s="2873">
        <f>IF(ISTEXT(D369),0,IF(ISBLANK(D369),0,(G369/1000/B315)*M314))</f>
        <v>0</v>
      </c>
      <c r="N369" s="3481">
        <f>IF(ISTEXT(D369),0,(M369/M371))</f>
        <v>0</v>
      </c>
      <c r="O369" s="2694"/>
      <c r="P369" s="3368" t="s">
        <v>2385</v>
      </c>
      <c r="Q369" s="2858"/>
      <c r="R369" s="2800"/>
      <c r="S369" s="2800"/>
      <c r="T369" s="2800"/>
      <c r="U369" s="2800"/>
      <c r="V369" s="2800"/>
      <c r="Y369" s="2694"/>
    </row>
    <row r="370" spans="1:25" ht="15" customHeight="1">
      <c r="A370" s="4628"/>
      <c r="B370" s="3474" t="s">
        <v>2236</v>
      </c>
      <c r="C370" s="3475"/>
      <c r="D370" s="3475"/>
      <c r="E370" s="3475"/>
      <c r="F370" s="3475"/>
      <c r="G370" s="3475"/>
      <c r="H370" s="3475"/>
      <c r="I370" s="3475"/>
      <c r="J370" s="3475"/>
      <c r="K370" s="3475"/>
      <c r="L370" s="3475"/>
      <c r="M370" s="3475"/>
      <c r="N370" s="3476"/>
      <c r="O370" s="2694"/>
      <c r="P370" s="3368" t="s">
        <v>2385</v>
      </c>
      <c r="Q370" s="2858"/>
      <c r="R370" s="2800"/>
      <c r="S370" s="2800"/>
      <c r="T370" s="2800"/>
      <c r="U370" s="2800"/>
      <c r="V370" s="2800"/>
      <c r="Y370" s="2694"/>
    </row>
    <row r="371" spans="1:25" ht="15.75" customHeight="1">
      <c r="A371" s="4628"/>
      <c r="B371" s="2872"/>
      <c r="C371" s="2874">
        <f>SUM(D330:D369)/1000</f>
        <v>0.75</v>
      </c>
      <c r="D371" s="2875" t="s">
        <v>294</v>
      </c>
      <c r="E371" s="2875"/>
      <c r="F371" s="2875"/>
      <c r="G371" s="2876">
        <f>SUM(G330:G369)</f>
        <v>1250</v>
      </c>
      <c r="H371" s="2875"/>
      <c r="I371" s="2875"/>
      <c r="J371" s="2875"/>
      <c r="K371" s="2875"/>
      <c r="L371" s="2876"/>
      <c r="M371" s="2877">
        <f>SUM(M330:M369)</f>
        <v>1.5</v>
      </c>
      <c r="N371" s="2878">
        <f>SUM(N330:N369)</f>
        <v>0.99999999999999989</v>
      </c>
      <c r="O371" s="2694"/>
      <c r="P371" s="3368" t="s">
        <v>2385</v>
      </c>
      <c r="Q371" s="2858"/>
      <c r="R371" s="2800"/>
      <c r="S371" s="2800"/>
      <c r="T371" s="2800"/>
      <c r="U371" s="2800"/>
      <c r="V371" s="2800"/>
      <c r="Y371" s="2694"/>
    </row>
    <row r="372" spans="1:25" ht="15.75" customHeight="1">
      <c r="A372" s="4628"/>
      <c r="B372" s="2872"/>
      <c r="C372" s="2879">
        <f>C371*1000</f>
        <v>750</v>
      </c>
      <c r="D372" s="2863"/>
      <c r="E372" s="2863"/>
      <c r="F372" s="2863"/>
      <c r="G372" s="2863"/>
      <c r="H372" s="2863"/>
      <c r="I372" s="2863"/>
      <c r="J372" s="2863"/>
      <c r="K372" s="2863"/>
      <c r="L372" s="2863"/>
      <c r="M372" s="2863"/>
      <c r="N372" s="2880"/>
      <c r="O372" s="2694"/>
      <c r="P372" s="3368" t="s">
        <v>2385</v>
      </c>
      <c r="Q372" s="2858"/>
      <c r="R372" s="2800"/>
      <c r="S372" s="2800"/>
      <c r="T372" s="2800"/>
      <c r="U372" s="2800"/>
      <c r="V372" s="2800"/>
      <c r="Y372" s="2694"/>
    </row>
    <row r="373" spans="1:25" ht="18.75" customHeight="1">
      <c r="A373" s="4628"/>
      <c r="B373" s="2881"/>
      <c r="C373" s="2882" t="s">
        <v>295</v>
      </c>
      <c r="D373" s="2883"/>
      <c r="E373" s="2883"/>
      <c r="F373" s="2883"/>
      <c r="G373" s="4612" t="s">
        <v>247</v>
      </c>
      <c r="H373" s="4612"/>
      <c r="I373" s="4612"/>
      <c r="J373" s="4612"/>
      <c r="K373" s="4612"/>
      <c r="L373" s="4612"/>
      <c r="M373" s="4612"/>
      <c r="N373" s="4613"/>
      <c r="O373" s="2694"/>
      <c r="P373" s="3368" t="s">
        <v>2385</v>
      </c>
      <c r="Q373" s="2858"/>
      <c r="R373" s="2800"/>
      <c r="S373" s="2800"/>
      <c r="T373" s="2800"/>
      <c r="U373" s="2800"/>
      <c r="V373" s="2800"/>
      <c r="Y373" s="2694"/>
    </row>
    <row r="374" spans="1:25" ht="18.75" customHeight="1">
      <c r="A374" s="4628"/>
      <c r="B374" s="2884"/>
      <c r="C374" s="2885" t="str">
        <f>SUBSTITUTE(ADDRESS(1,COLUMN(),4),"1","")</f>
        <v>C</v>
      </c>
      <c r="D374" s="2886" t="s">
        <v>296</v>
      </c>
      <c r="E374" s="2887"/>
      <c r="F374" s="2887"/>
      <c r="G374" s="4612"/>
      <c r="H374" s="4612"/>
      <c r="I374" s="4612"/>
      <c r="J374" s="4612"/>
      <c r="K374" s="4612"/>
      <c r="L374" s="4612"/>
      <c r="M374" s="4612"/>
      <c r="N374" s="4613"/>
      <c r="O374" s="2694"/>
      <c r="P374" s="3368" t="s">
        <v>2385</v>
      </c>
      <c r="Q374" s="2858"/>
      <c r="R374" s="2800"/>
      <c r="S374" s="2800"/>
      <c r="T374" s="2800"/>
      <c r="U374" s="2800"/>
      <c r="V374" s="2800"/>
      <c r="Y374" s="2694"/>
    </row>
    <row r="375" spans="1:25" ht="18.75" customHeight="1">
      <c r="A375" s="4628"/>
      <c r="B375" s="2884"/>
      <c r="C375" s="2888" t="s">
        <v>297</v>
      </c>
      <c r="D375" s="2882" t="s">
        <v>298</v>
      </c>
      <c r="E375" s="2887"/>
      <c r="F375" s="2887"/>
      <c r="G375" s="2882"/>
      <c r="H375" s="2889"/>
      <c r="I375" s="2889"/>
      <c r="J375" s="2889"/>
      <c r="K375" s="2889"/>
      <c r="L375" s="2889"/>
      <c r="M375" s="2889"/>
      <c r="N375" s="2890"/>
      <c r="O375" s="2694"/>
      <c r="P375" s="3368" t="s">
        <v>2385</v>
      </c>
      <c r="Q375" s="2858"/>
      <c r="R375" s="2800"/>
      <c r="S375" s="2800"/>
      <c r="T375" s="2800"/>
      <c r="U375" s="2800"/>
      <c r="V375" s="2800"/>
      <c r="Y375" s="2694"/>
    </row>
    <row r="376" spans="1:25" ht="18.75" customHeight="1">
      <c r="A376" s="4628"/>
      <c r="B376" s="2891"/>
      <c r="C376" s="3154"/>
      <c r="D376" s="2892"/>
      <c r="E376" s="2893"/>
      <c r="F376" s="2765"/>
      <c r="G376" s="2765"/>
      <c r="H376" s="2765"/>
      <c r="I376" s="2765"/>
      <c r="J376" s="2765"/>
      <c r="K376" s="2894" t="s">
        <v>299</v>
      </c>
      <c r="L376" s="2765"/>
      <c r="M376" s="2765"/>
      <c r="N376" s="2895"/>
      <c r="O376" s="2694"/>
      <c r="P376" s="3368" t="s">
        <v>2385</v>
      </c>
      <c r="Q376" s="2858"/>
      <c r="R376" s="2800"/>
      <c r="S376" s="2800"/>
      <c r="T376" s="2800"/>
      <c r="U376" s="2800"/>
      <c r="V376" s="2800"/>
      <c r="Y376" s="2694"/>
    </row>
    <row r="377" spans="1:25" ht="18.75" customHeight="1">
      <c r="A377" s="4628"/>
      <c r="B377" s="2896">
        <v>1</v>
      </c>
      <c r="C377" s="3154"/>
      <c r="D377" s="2897"/>
      <c r="E377" s="2765"/>
      <c r="F377" s="2898"/>
      <c r="G377" s="2898"/>
      <c r="H377" s="2898"/>
      <c r="I377" s="2898"/>
      <c r="J377" s="2898"/>
      <c r="K377" s="2894" t="s">
        <v>300</v>
      </c>
      <c r="L377" s="2898"/>
      <c r="M377" s="2898"/>
      <c r="N377" s="2899"/>
      <c r="O377" s="2694"/>
      <c r="P377" s="3368" t="s">
        <v>2385</v>
      </c>
      <c r="Q377" s="2858"/>
      <c r="R377" s="2800"/>
      <c r="S377" s="2800"/>
      <c r="T377" s="2800"/>
      <c r="U377" s="2800"/>
      <c r="V377" s="2800"/>
      <c r="Y377" s="2694"/>
    </row>
    <row r="378" spans="1:25" ht="18.75" customHeight="1">
      <c r="A378" s="4628"/>
      <c r="B378" s="2896">
        <f>LARGE(B377:B377,1)+1</f>
        <v>2</v>
      </c>
      <c r="C378" s="2900" t="s">
        <v>301</v>
      </c>
      <c r="D378" s="2901"/>
      <c r="E378" s="2901"/>
      <c r="F378" s="2901"/>
      <c r="G378" s="2901"/>
      <c r="H378" s="2901"/>
      <c r="I378" s="2901"/>
      <c r="J378" s="2901"/>
      <c r="K378" s="2894" t="s">
        <v>302</v>
      </c>
      <c r="L378" s="2901"/>
      <c r="M378" s="2901"/>
      <c r="N378" s="2902"/>
      <c r="O378" s="2694"/>
      <c r="P378" s="3368" t="s">
        <v>2385</v>
      </c>
      <c r="Q378" s="2858"/>
      <c r="R378" s="2800"/>
      <c r="S378" s="2800"/>
      <c r="T378" s="2800"/>
      <c r="U378" s="2800"/>
      <c r="V378" s="2800"/>
      <c r="Y378" s="2694"/>
    </row>
    <row r="379" spans="1:25" ht="18.75" customHeight="1">
      <c r="A379" s="4628"/>
      <c r="B379" s="2896">
        <f>LARGE(B377:B378,1)+1</f>
        <v>3</v>
      </c>
      <c r="C379" s="2900" t="s">
        <v>2397</v>
      </c>
      <c r="D379" s="2901"/>
      <c r="E379" s="2901"/>
      <c r="F379" s="2901"/>
      <c r="G379" s="2901"/>
      <c r="H379" s="2901"/>
      <c r="I379" s="2901"/>
      <c r="J379" s="2901"/>
      <c r="K379" s="2901"/>
      <c r="L379" s="2901"/>
      <c r="M379" s="2901"/>
      <c r="N379" s="2902"/>
      <c r="O379" s="2694"/>
      <c r="P379" s="3368" t="s">
        <v>2385</v>
      </c>
      <c r="Q379" s="2858"/>
      <c r="R379" s="2800"/>
      <c r="S379" s="2800"/>
      <c r="T379" s="2800"/>
      <c r="U379" s="2800"/>
      <c r="V379" s="2800"/>
      <c r="Y379" s="2694"/>
    </row>
    <row r="380" spans="1:25" ht="18.75" customHeight="1">
      <c r="A380" s="4628"/>
      <c r="B380" s="2896">
        <f>LARGE(B377:B379,1)+1</f>
        <v>4</v>
      </c>
      <c r="C380" s="2900"/>
      <c r="D380" s="2903"/>
      <c r="E380" s="2903"/>
      <c r="F380" s="2903"/>
      <c r="G380" s="2903"/>
      <c r="H380" s="2903"/>
      <c r="I380" s="2903"/>
      <c r="J380" s="2903"/>
      <c r="K380" s="2903"/>
      <c r="L380" s="2903"/>
      <c r="M380" s="2903"/>
      <c r="N380" s="2904"/>
      <c r="O380" s="2858"/>
      <c r="P380" s="3748" t="s">
        <v>2392</v>
      </c>
      <c r="Q380" s="2858"/>
      <c r="R380" s="2800"/>
      <c r="S380" s="2800"/>
      <c r="T380" s="2800"/>
      <c r="U380" s="2800"/>
      <c r="V380" s="2800"/>
      <c r="Y380" s="2694"/>
    </row>
    <row r="381" spans="1:25" ht="18.75" customHeight="1">
      <c r="A381" s="4628"/>
      <c r="B381" s="2896">
        <f>LARGE(B377:B380,1)+1</f>
        <v>5</v>
      </c>
      <c r="C381" s="2900" t="s">
        <v>303</v>
      </c>
      <c r="D381" s="2901"/>
      <c r="E381" s="2901"/>
      <c r="F381" s="2901"/>
      <c r="G381" s="2901"/>
      <c r="H381" s="2901"/>
      <c r="I381" s="2901"/>
      <c r="J381" s="2901"/>
      <c r="K381" s="2901"/>
      <c r="L381" s="2901"/>
      <c r="M381" s="2901"/>
      <c r="N381" s="2902"/>
      <c r="O381" s="2858"/>
      <c r="P381" s="3748" t="s">
        <v>2392</v>
      </c>
      <c r="Q381" s="2858"/>
      <c r="R381" s="2800"/>
      <c r="S381" s="2800"/>
      <c r="T381" s="2800"/>
      <c r="U381" s="2800"/>
      <c r="V381" s="2800"/>
      <c r="Y381" s="2694"/>
    </row>
    <row r="382" spans="1:25" ht="18.75">
      <c r="A382" s="4628"/>
      <c r="B382" s="2896">
        <f>LARGE(B377:B381,1)+1</f>
        <v>6</v>
      </c>
      <c r="C382" s="2900" t="s">
        <v>304</v>
      </c>
      <c r="D382" s="2901"/>
      <c r="E382" s="2901"/>
      <c r="F382" s="2901"/>
      <c r="G382" s="2901"/>
      <c r="H382" s="2901"/>
      <c r="I382" s="2901"/>
      <c r="J382" s="2901"/>
      <c r="K382" s="2901"/>
      <c r="L382" s="2901"/>
      <c r="M382" s="2901"/>
      <c r="N382" s="2902"/>
      <c r="O382" s="2858"/>
      <c r="P382" s="3748" t="s">
        <v>2392</v>
      </c>
      <c r="Q382" s="2858"/>
      <c r="R382" s="2800"/>
      <c r="S382" s="2800"/>
      <c r="T382" s="2800"/>
      <c r="U382" s="2800"/>
      <c r="V382" s="2800"/>
      <c r="Y382" s="2694"/>
    </row>
    <row r="383" spans="1:25" ht="18.75" customHeight="1">
      <c r="A383" s="4628"/>
      <c r="B383" s="2896">
        <f>LARGE(B377:B382,1)+1</f>
        <v>7</v>
      </c>
      <c r="C383" s="2900"/>
      <c r="D383" s="2901"/>
      <c r="E383" s="2901"/>
      <c r="F383" s="2901"/>
      <c r="G383" s="2901"/>
      <c r="H383" s="2901"/>
      <c r="I383" s="2901"/>
      <c r="J383" s="2901"/>
      <c r="K383" s="2901"/>
      <c r="L383" s="2901"/>
      <c r="M383" s="2901"/>
      <c r="N383" s="2902"/>
      <c r="O383" s="2858"/>
      <c r="P383" s="3748" t="s">
        <v>2392</v>
      </c>
      <c r="Q383" s="2858"/>
      <c r="R383" s="2800"/>
      <c r="S383" s="2800"/>
      <c r="T383" s="2800"/>
      <c r="U383" s="2800"/>
      <c r="V383" s="2800"/>
      <c r="Y383" s="2694"/>
    </row>
    <row r="384" spans="1:25" ht="18.75" customHeight="1">
      <c r="A384" s="4628"/>
      <c r="B384" s="2896">
        <f>LARGE(B377:B383,1)+1</f>
        <v>8</v>
      </c>
      <c r="C384" s="2900"/>
      <c r="D384" s="2901"/>
      <c r="E384" s="2901"/>
      <c r="F384" s="2901"/>
      <c r="G384" s="2901"/>
      <c r="H384" s="2901"/>
      <c r="I384" s="2901"/>
      <c r="J384" s="2901"/>
      <c r="K384" s="2901"/>
      <c r="L384" s="2901"/>
      <c r="M384" s="2901"/>
      <c r="N384" s="2902"/>
      <c r="O384" s="2858"/>
      <c r="P384" s="3748" t="s">
        <v>2392</v>
      </c>
      <c r="Q384" s="2858"/>
      <c r="R384" s="2800"/>
      <c r="S384" s="2800"/>
      <c r="T384" s="2800"/>
      <c r="U384" s="2800"/>
      <c r="V384" s="2800"/>
      <c r="Y384" s="2694"/>
    </row>
    <row r="385" spans="1:25" ht="18.75" customHeight="1">
      <c r="A385" s="4628"/>
      <c r="B385" s="2896">
        <f>LARGE(B377:B384,1)+1</f>
        <v>9</v>
      </c>
      <c r="C385" s="2900" t="s">
        <v>305</v>
      </c>
      <c r="D385" s="2901"/>
      <c r="E385" s="2901"/>
      <c r="F385" s="2901"/>
      <c r="G385" s="2901"/>
      <c r="H385" s="2901"/>
      <c r="I385" s="2901"/>
      <c r="J385" s="2901"/>
      <c r="K385" s="2901"/>
      <c r="L385" s="2901"/>
      <c r="M385" s="2901"/>
      <c r="N385" s="2902"/>
      <c r="O385" s="2858"/>
      <c r="P385" s="3748" t="s">
        <v>2392</v>
      </c>
      <c r="Q385" s="2858"/>
      <c r="R385" s="2800"/>
      <c r="S385" s="2800"/>
      <c r="T385" s="2800"/>
      <c r="U385" s="2800"/>
      <c r="V385" s="2800"/>
      <c r="Y385" s="2694"/>
    </row>
    <row r="386" spans="1:25" ht="18.75" customHeight="1">
      <c r="A386" s="4628"/>
      <c r="B386" s="2896">
        <f>LARGE(B377:B385,1)+1</f>
        <v>10</v>
      </c>
      <c r="C386" s="2900"/>
      <c r="D386" s="2901"/>
      <c r="E386" s="2901"/>
      <c r="F386" s="2901"/>
      <c r="G386" s="2901"/>
      <c r="H386" s="2901"/>
      <c r="I386" s="2901"/>
      <c r="J386" s="2901"/>
      <c r="K386" s="2901"/>
      <c r="L386" s="2901"/>
      <c r="M386" s="2901"/>
      <c r="N386" s="2902"/>
      <c r="O386" s="2858"/>
      <c r="P386" s="3748" t="s">
        <v>2392</v>
      </c>
      <c r="Q386" s="2858"/>
      <c r="R386" s="2800"/>
      <c r="S386" s="2800"/>
      <c r="T386" s="2800"/>
      <c r="U386" s="2800"/>
      <c r="V386" s="2800"/>
      <c r="Y386" s="2694"/>
    </row>
    <row r="387" spans="1:25" ht="18.75" customHeight="1">
      <c r="A387" s="4628"/>
      <c r="B387" s="2896">
        <f>LARGE(B377:B386,1)+1</f>
        <v>11</v>
      </c>
      <c r="C387" s="2900" t="s">
        <v>306</v>
      </c>
      <c r="D387" s="2901"/>
      <c r="E387" s="2901"/>
      <c r="F387" s="2901"/>
      <c r="G387" s="2901"/>
      <c r="H387" s="2901"/>
      <c r="I387" s="2901"/>
      <c r="J387" s="2901"/>
      <c r="K387" s="2901"/>
      <c r="L387" s="2901"/>
      <c r="M387" s="2901"/>
      <c r="N387" s="2902"/>
      <c r="O387" s="2858"/>
      <c r="P387" s="3748" t="s">
        <v>2392</v>
      </c>
      <c r="Q387" s="2858"/>
      <c r="R387" s="2800"/>
      <c r="S387" s="2800"/>
      <c r="T387" s="2800"/>
      <c r="U387" s="2800"/>
      <c r="V387" s="2800"/>
      <c r="Y387" s="2694"/>
    </row>
    <row r="388" spans="1:25" ht="18.75">
      <c r="A388" s="4628"/>
      <c r="B388" s="2896">
        <f>LARGE(B377:B387,1)+1</f>
        <v>12</v>
      </c>
      <c r="C388" s="2900"/>
      <c r="D388" s="2901"/>
      <c r="E388" s="2901"/>
      <c r="F388" s="2901"/>
      <c r="G388" s="2901"/>
      <c r="H388" s="2901"/>
      <c r="I388" s="2901"/>
      <c r="J388" s="2901"/>
      <c r="K388" s="2901"/>
      <c r="L388" s="2901"/>
      <c r="M388" s="2901"/>
      <c r="N388" s="2902"/>
      <c r="O388" s="2858"/>
      <c r="P388" s="3748" t="s">
        <v>2392</v>
      </c>
      <c r="Q388" s="2858"/>
      <c r="R388" s="2800"/>
      <c r="S388" s="2800"/>
      <c r="T388" s="2800"/>
      <c r="U388" s="2800"/>
      <c r="V388" s="2800"/>
      <c r="Y388" s="2694"/>
    </row>
    <row r="389" spans="1:25" ht="18.75" customHeight="1">
      <c r="A389" s="4628"/>
      <c r="B389" s="2896">
        <f>LARGE(B377:B388,1)+1</f>
        <v>13</v>
      </c>
      <c r="C389" s="3154"/>
      <c r="D389" s="2864"/>
      <c r="E389" s="2864"/>
      <c r="F389" s="2864"/>
      <c r="G389" s="2864"/>
      <c r="H389" s="2864"/>
      <c r="I389" s="2864"/>
      <c r="J389" s="2864"/>
      <c r="K389" s="2905"/>
      <c r="L389" s="2905"/>
      <c r="M389" s="2905"/>
      <c r="N389" s="2906"/>
      <c r="O389" s="2858"/>
      <c r="P389" s="3748" t="s">
        <v>2392</v>
      </c>
      <c r="Q389" s="2858"/>
      <c r="R389" s="2800"/>
      <c r="S389" s="2800"/>
      <c r="T389" s="2800"/>
      <c r="U389" s="2800"/>
      <c r="V389" s="2800"/>
      <c r="Y389" s="2694"/>
    </row>
    <row r="390" spans="1:25" ht="18.75">
      <c r="A390" s="4628"/>
      <c r="B390" s="2896">
        <f>LARGE(B377:B389,1)+1</f>
        <v>14</v>
      </c>
      <c r="C390" s="3154"/>
      <c r="D390" s="2864"/>
      <c r="E390" s="2864"/>
      <c r="F390" s="2864"/>
      <c r="G390" s="2864"/>
      <c r="H390" s="2864"/>
      <c r="I390" s="2864"/>
      <c r="J390" s="2864"/>
      <c r="K390" s="2864"/>
      <c r="L390" s="2864"/>
      <c r="M390" s="2864"/>
      <c r="N390" s="3155"/>
      <c r="O390" s="2858"/>
      <c r="P390" s="3748" t="s">
        <v>2392</v>
      </c>
      <c r="Q390" s="2858"/>
      <c r="R390" s="2800"/>
      <c r="S390" s="2800"/>
      <c r="T390" s="2800"/>
      <c r="U390" s="2800"/>
      <c r="V390" s="2800"/>
      <c r="Y390" s="2694"/>
    </row>
    <row r="391" spans="1:25" ht="18.75" customHeight="1">
      <c r="A391" s="4628"/>
      <c r="B391" s="2896">
        <f>LARGE(B377:B390,1)+1</f>
        <v>15</v>
      </c>
      <c r="C391" s="3154"/>
      <c r="D391" s="2864"/>
      <c r="E391" s="2864"/>
      <c r="F391" s="2864"/>
      <c r="G391" s="2864"/>
      <c r="H391" s="2864"/>
      <c r="I391" s="2864"/>
      <c r="J391" s="2864"/>
      <c r="K391" s="2864"/>
      <c r="L391" s="2864"/>
      <c r="M391" s="2864"/>
      <c r="N391" s="3155"/>
      <c r="O391" s="2858"/>
      <c r="P391" s="3748" t="s">
        <v>2392</v>
      </c>
      <c r="Q391" s="2858"/>
      <c r="R391" s="2800"/>
      <c r="S391" s="2800"/>
      <c r="T391" s="2800"/>
      <c r="U391" s="2800"/>
      <c r="V391" s="2800"/>
      <c r="Y391" s="2694"/>
    </row>
    <row r="392" spans="1:25" ht="18.75" customHeight="1">
      <c r="A392" s="4628"/>
      <c r="B392" s="2896">
        <f>LARGE(B377:B391,1)+1</f>
        <v>16</v>
      </c>
      <c r="C392" s="3154"/>
      <c r="D392" s="2864"/>
      <c r="E392" s="2864"/>
      <c r="F392" s="2864"/>
      <c r="G392" s="2864"/>
      <c r="H392" s="2864"/>
      <c r="I392" s="2864"/>
      <c r="J392" s="2864"/>
      <c r="K392" s="2864"/>
      <c r="L392" s="2864"/>
      <c r="M392" s="2864"/>
      <c r="N392" s="3155"/>
      <c r="O392" s="2858"/>
      <c r="P392" s="3748" t="s">
        <v>2392</v>
      </c>
      <c r="Q392" s="2858"/>
      <c r="R392" s="2800"/>
      <c r="S392" s="2800"/>
      <c r="T392" s="2800"/>
      <c r="U392" s="2800"/>
      <c r="V392" s="2800"/>
      <c r="Y392" s="2694"/>
    </row>
    <row r="393" spans="1:25" ht="18.75">
      <c r="A393" s="4628"/>
      <c r="B393" s="2896">
        <f>LARGE(B377:B392,1)+1</f>
        <v>17</v>
      </c>
      <c r="C393" s="3154"/>
      <c r="D393" s="2864"/>
      <c r="E393" s="2864"/>
      <c r="F393" s="2864"/>
      <c r="G393" s="2864"/>
      <c r="H393" s="2864"/>
      <c r="I393" s="2864"/>
      <c r="J393" s="2864"/>
      <c r="K393" s="2864"/>
      <c r="L393" s="2864"/>
      <c r="M393" s="2864"/>
      <c r="N393" s="3155"/>
      <c r="O393" s="2858"/>
      <c r="P393" s="3748" t="s">
        <v>2392</v>
      </c>
      <c r="Q393" s="2858"/>
      <c r="R393" s="2800"/>
      <c r="S393" s="2800"/>
      <c r="T393" s="2800"/>
      <c r="U393" s="2800"/>
      <c r="V393" s="2800"/>
      <c r="Y393" s="2694"/>
    </row>
    <row r="394" spans="1:25" ht="18.75">
      <c r="A394" s="4628"/>
      <c r="B394" s="2896">
        <f>LARGE(B377:B393,1)+1</f>
        <v>18</v>
      </c>
      <c r="C394" s="3154"/>
      <c r="D394" s="2864"/>
      <c r="E394" s="2864"/>
      <c r="F394" s="2864"/>
      <c r="G394" s="2864"/>
      <c r="H394" s="2864"/>
      <c r="I394" s="2864"/>
      <c r="J394" s="2864"/>
      <c r="K394" s="2864"/>
      <c r="L394" s="2864"/>
      <c r="M394" s="2864"/>
      <c r="N394" s="3155"/>
      <c r="O394" s="2858"/>
      <c r="P394" s="3748" t="s">
        <v>2392</v>
      </c>
      <c r="Q394" s="2858"/>
      <c r="R394" s="2800"/>
      <c r="S394" s="2800"/>
      <c r="T394" s="2800"/>
      <c r="U394" s="2800"/>
      <c r="V394" s="2800"/>
      <c r="Y394" s="2694"/>
    </row>
    <row r="395" spans="1:25" ht="18.75" customHeight="1">
      <c r="A395" s="4628"/>
      <c r="B395" s="2896">
        <f>LARGE(B377:B394,1)+1</f>
        <v>19</v>
      </c>
      <c r="C395" s="3154"/>
      <c r="D395" s="2864"/>
      <c r="E395" s="2864"/>
      <c r="F395" s="2864"/>
      <c r="G395" s="2864"/>
      <c r="H395" s="2864"/>
      <c r="I395" s="2864"/>
      <c r="J395" s="2864"/>
      <c r="K395" s="2864"/>
      <c r="L395" s="2864"/>
      <c r="M395" s="2864"/>
      <c r="N395" s="3155"/>
      <c r="O395" s="2858"/>
      <c r="P395" s="3748" t="s">
        <v>2392</v>
      </c>
      <c r="Q395" s="2858"/>
      <c r="R395" s="2800"/>
      <c r="S395" s="2800"/>
      <c r="T395" s="2800"/>
      <c r="U395" s="2800"/>
      <c r="V395" s="2800"/>
      <c r="Y395" s="2694"/>
    </row>
    <row r="396" spans="1:25" ht="18.75">
      <c r="A396" s="4628"/>
      <c r="B396" s="2896">
        <f>LARGE(B377:B395,1)+1</f>
        <v>20</v>
      </c>
      <c r="C396" s="3154"/>
      <c r="D396" s="2864"/>
      <c r="E396" s="2864"/>
      <c r="F396" s="2864"/>
      <c r="G396" s="2864"/>
      <c r="H396" s="2864"/>
      <c r="I396" s="2864"/>
      <c r="J396" s="2864"/>
      <c r="K396" s="2864"/>
      <c r="L396" s="2864"/>
      <c r="M396" s="2864"/>
      <c r="N396" s="3155"/>
      <c r="O396" s="2858"/>
      <c r="P396" s="3748" t="s">
        <v>2392</v>
      </c>
      <c r="Q396" s="2858"/>
      <c r="R396" s="2800"/>
      <c r="S396" s="2800"/>
      <c r="T396" s="2800"/>
      <c r="U396" s="2800"/>
      <c r="V396" s="2800"/>
      <c r="Y396" s="2694"/>
    </row>
    <row r="397" spans="1:25" ht="18.75" customHeight="1">
      <c r="A397" s="4628"/>
      <c r="B397" s="2896">
        <f>LARGE(B377:B396,1)+1</f>
        <v>21</v>
      </c>
      <c r="C397" s="3154"/>
      <c r="D397" s="2864"/>
      <c r="E397" s="2864"/>
      <c r="F397" s="2864"/>
      <c r="G397" s="2864"/>
      <c r="H397" s="2864"/>
      <c r="I397" s="2864"/>
      <c r="J397" s="2864"/>
      <c r="K397" s="2864"/>
      <c r="L397" s="2864"/>
      <c r="M397" s="2864"/>
      <c r="N397" s="3155"/>
      <c r="O397" s="2858"/>
      <c r="P397" s="3748" t="s">
        <v>2392</v>
      </c>
      <c r="Q397" s="2858"/>
      <c r="R397" s="2800"/>
      <c r="S397" s="2800"/>
      <c r="T397" s="2800"/>
      <c r="U397" s="2800"/>
      <c r="V397" s="2800"/>
      <c r="Y397" s="2694"/>
    </row>
    <row r="398" spans="1:25" ht="18.75">
      <c r="A398" s="4628"/>
      <c r="B398" s="2896">
        <f>LARGE(B377:B397,1)+1</f>
        <v>22</v>
      </c>
      <c r="C398" s="3154"/>
      <c r="D398" s="2864"/>
      <c r="E398" s="2864"/>
      <c r="F398" s="2864"/>
      <c r="G398" s="2864"/>
      <c r="H398" s="2864"/>
      <c r="I398" s="2864"/>
      <c r="J398" s="2864"/>
      <c r="K398" s="2864"/>
      <c r="L398" s="2864"/>
      <c r="M398" s="2864"/>
      <c r="N398" s="3155"/>
      <c r="O398" s="2858"/>
      <c r="P398" s="3748" t="s">
        <v>2392</v>
      </c>
      <c r="Q398" s="2858"/>
      <c r="R398" s="2800"/>
      <c r="S398" s="2800"/>
      <c r="T398" s="2800"/>
      <c r="U398" s="2800"/>
      <c r="V398" s="2800"/>
      <c r="Y398" s="2694"/>
    </row>
    <row r="399" spans="1:25" ht="18.75" customHeight="1">
      <c r="A399" s="4628"/>
      <c r="B399" s="2896">
        <f>LARGE(B377:B398,1)+1</f>
        <v>23</v>
      </c>
      <c r="C399" s="3154"/>
      <c r="D399" s="2864"/>
      <c r="E399" s="2864"/>
      <c r="F399" s="2864"/>
      <c r="G399" s="2864"/>
      <c r="H399" s="2864"/>
      <c r="I399" s="2864"/>
      <c r="J399" s="2864"/>
      <c r="K399" s="2864"/>
      <c r="L399" s="2864"/>
      <c r="M399" s="2864"/>
      <c r="N399" s="3155"/>
      <c r="O399" s="2858"/>
      <c r="P399" s="3748" t="s">
        <v>2392</v>
      </c>
      <c r="Q399" s="2858"/>
      <c r="R399" s="2800"/>
      <c r="S399" s="2800"/>
      <c r="T399" s="2800"/>
      <c r="U399" s="2800"/>
      <c r="V399" s="2800"/>
      <c r="Y399" s="2694"/>
    </row>
    <row r="400" spans="1:25" ht="18.75">
      <c r="A400" s="4628"/>
      <c r="B400" s="2896">
        <f>LARGE(B377:B399,1)+1</f>
        <v>24</v>
      </c>
      <c r="C400" s="3154"/>
      <c r="D400" s="2864"/>
      <c r="E400" s="2864"/>
      <c r="F400" s="2864"/>
      <c r="G400" s="2864"/>
      <c r="H400" s="2864"/>
      <c r="I400" s="2864"/>
      <c r="J400" s="2864"/>
      <c r="K400" s="2864"/>
      <c r="L400" s="2864"/>
      <c r="M400" s="2864"/>
      <c r="N400" s="3155"/>
      <c r="O400" s="2858"/>
      <c r="P400" s="3748" t="s">
        <v>2392</v>
      </c>
      <c r="Q400" s="2858"/>
      <c r="R400" s="2800"/>
      <c r="S400" s="2800"/>
      <c r="T400" s="2800"/>
      <c r="U400" s="2800"/>
      <c r="V400" s="2800"/>
      <c r="Y400" s="2694"/>
    </row>
    <row r="401" spans="1:25" ht="18.75" customHeight="1">
      <c r="A401" s="4628"/>
      <c r="B401" s="2896">
        <f>LARGE(B377:B400,1)+1</f>
        <v>25</v>
      </c>
      <c r="C401" s="3154"/>
      <c r="D401" s="2864"/>
      <c r="E401" s="2864"/>
      <c r="F401" s="2864"/>
      <c r="G401" s="2864"/>
      <c r="H401" s="2864"/>
      <c r="I401" s="2864"/>
      <c r="J401" s="2864"/>
      <c r="K401" s="2864"/>
      <c r="L401" s="2864"/>
      <c r="M401" s="2864"/>
      <c r="N401" s="3155"/>
      <c r="O401" s="2858"/>
      <c r="P401" s="3748" t="s">
        <v>2392</v>
      </c>
      <c r="Q401" s="2858"/>
      <c r="R401" s="2800"/>
      <c r="S401" s="2800"/>
      <c r="T401" s="2800"/>
      <c r="U401" s="2800"/>
      <c r="V401" s="2800"/>
      <c r="Y401" s="2694"/>
    </row>
    <row r="402" spans="1:25" ht="18.75">
      <c r="A402" s="4628"/>
      <c r="B402" s="2896">
        <f>LARGE(B377:B401,1)+1</f>
        <v>26</v>
      </c>
      <c r="C402" s="3154"/>
      <c r="D402" s="2864"/>
      <c r="E402" s="2864"/>
      <c r="F402" s="2864"/>
      <c r="G402" s="2864"/>
      <c r="H402" s="2864"/>
      <c r="I402" s="2864"/>
      <c r="J402" s="2864"/>
      <c r="K402" s="2864"/>
      <c r="L402" s="2864"/>
      <c r="M402" s="2864"/>
      <c r="N402" s="3155"/>
      <c r="O402" s="2858"/>
      <c r="P402" s="3748" t="s">
        <v>2392</v>
      </c>
      <c r="Q402" s="2858"/>
      <c r="R402" s="2800"/>
      <c r="S402" s="2800"/>
      <c r="T402" s="2800"/>
      <c r="U402" s="2800"/>
      <c r="V402" s="2800"/>
      <c r="Y402" s="2694"/>
    </row>
    <row r="403" spans="1:25" ht="18.75">
      <c r="A403" s="4628"/>
      <c r="B403" s="2896">
        <f>LARGE(B377:B402,1)+1</f>
        <v>27</v>
      </c>
      <c r="C403" s="3154"/>
      <c r="D403" s="2864"/>
      <c r="E403" s="2864"/>
      <c r="F403" s="2864"/>
      <c r="G403" s="2864"/>
      <c r="H403" s="2864"/>
      <c r="I403" s="2864"/>
      <c r="J403" s="2864"/>
      <c r="K403" s="2864"/>
      <c r="L403" s="2864"/>
      <c r="M403" s="2864"/>
      <c r="N403" s="3155"/>
      <c r="O403" s="2858"/>
      <c r="P403" s="3748" t="s">
        <v>2392</v>
      </c>
      <c r="Q403" s="2858"/>
      <c r="R403" s="2800"/>
      <c r="S403" s="2800"/>
      <c r="T403" s="2800"/>
      <c r="U403" s="2800"/>
      <c r="V403" s="2800"/>
      <c r="Y403" s="2694"/>
    </row>
    <row r="404" spans="1:25" ht="18.75">
      <c r="A404" s="4628"/>
      <c r="B404" s="2896">
        <f>LARGE(B377:B403,1)+1</f>
        <v>28</v>
      </c>
      <c r="C404" s="3154"/>
      <c r="D404" s="2864"/>
      <c r="E404" s="2864"/>
      <c r="F404" s="2864"/>
      <c r="G404" s="2864"/>
      <c r="H404" s="2864"/>
      <c r="I404" s="2864"/>
      <c r="J404" s="2864"/>
      <c r="K404" s="2864"/>
      <c r="L404" s="2864"/>
      <c r="M404" s="2864"/>
      <c r="N404" s="3155"/>
      <c r="O404" s="2858"/>
      <c r="P404" s="3748" t="s">
        <v>2392</v>
      </c>
      <c r="Q404" s="2858"/>
      <c r="R404" s="2800"/>
      <c r="S404" s="2800"/>
      <c r="T404" s="2800"/>
      <c r="U404" s="2800"/>
      <c r="V404" s="2800"/>
      <c r="Y404" s="2694"/>
    </row>
    <row r="405" spans="1:25" ht="18.75">
      <c r="A405" s="4628"/>
      <c r="B405" s="2896">
        <f>LARGE(B377:B404,1)+1</f>
        <v>29</v>
      </c>
      <c r="C405" s="3154"/>
      <c r="D405" s="2864"/>
      <c r="E405" s="2864"/>
      <c r="F405" s="2864"/>
      <c r="G405" s="2864"/>
      <c r="H405" s="2864"/>
      <c r="I405" s="2864"/>
      <c r="J405" s="2864"/>
      <c r="K405" s="2864"/>
      <c r="L405" s="2864"/>
      <c r="M405" s="2864"/>
      <c r="N405" s="3155"/>
      <c r="O405" s="2858"/>
      <c r="P405" s="3748" t="s">
        <v>2392</v>
      </c>
      <c r="Q405" s="2858"/>
      <c r="R405" s="2800"/>
      <c r="S405" s="2800"/>
      <c r="T405" s="2800"/>
      <c r="U405" s="2800"/>
      <c r="V405" s="2800"/>
      <c r="Y405" s="2694"/>
    </row>
    <row r="406" spans="1:25" ht="18.75">
      <c r="A406" s="4628"/>
      <c r="B406" s="2896">
        <f>LARGE(B377:B405,1)+1</f>
        <v>30</v>
      </c>
      <c r="C406" s="3154"/>
      <c r="D406" s="2864"/>
      <c r="E406" s="2864"/>
      <c r="F406" s="2864"/>
      <c r="G406" s="2864"/>
      <c r="H406" s="2864"/>
      <c r="I406" s="2864"/>
      <c r="J406" s="2864"/>
      <c r="K406" s="2864"/>
      <c r="L406" s="2864"/>
      <c r="M406" s="2864"/>
      <c r="N406" s="3155"/>
      <c r="O406" s="2858"/>
      <c r="P406" s="3748" t="s">
        <v>2392</v>
      </c>
      <c r="Q406" s="2858"/>
      <c r="R406" s="2800"/>
      <c r="S406" s="2800"/>
      <c r="T406" s="2800"/>
      <c r="U406" s="2800"/>
      <c r="V406" s="2800"/>
      <c r="Y406" s="2694"/>
    </row>
    <row r="407" spans="1:25" ht="18.75">
      <c r="A407" s="4628"/>
      <c r="B407" s="2896">
        <f>LARGE(B377:B406,1)+1</f>
        <v>31</v>
      </c>
      <c r="C407" s="3154"/>
      <c r="D407" s="2864"/>
      <c r="E407" s="2864"/>
      <c r="F407" s="2864"/>
      <c r="G407" s="2864"/>
      <c r="H407" s="2864"/>
      <c r="I407" s="2864"/>
      <c r="J407" s="2864"/>
      <c r="K407" s="2864"/>
      <c r="L407" s="2864"/>
      <c r="M407" s="2864"/>
      <c r="N407" s="3155"/>
      <c r="O407" s="2858"/>
      <c r="P407" s="3748" t="s">
        <v>2392</v>
      </c>
      <c r="Q407" s="2858"/>
      <c r="R407" s="2800"/>
      <c r="S407" s="2800"/>
      <c r="T407" s="2800"/>
      <c r="U407" s="2800"/>
      <c r="V407" s="2800"/>
      <c r="Y407" s="2694"/>
    </row>
    <row r="408" spans="1:25" ht="18.75">
      <c r="A408" s="4628"/>
      <c r="B408" s="2896">
        <f>LARGE(B377:B407,1)+1</f>
        <v>32</v>
      </c>
      <c r="C408" s="3154"/>
      <c r="D408" s="2864"/>
      <c r="E408" s="2864"/>
      <c r="F408" s="2864"/>
      <c r="G408" s="2864"/>
      <c r="H408" s="2864"/>
      <c r="I408" s="2864"/>
      <c r="J408" s="2864"/>
      <c r="K408" s="2864"/>
      <c r="L408" s="2864"/>
      <c r="M408" s="2864"/>
      <c r="N408" s="3155"/>
      <c r="O408" s="2858"/>
      <c r="P408" s="3748" t="s">
        <v>2392</v>
      </c>
      <c r="Q408" s="2858"/>
      <c r="R408" s="2800"/>
      <c r="S408" s="2800"/>
      <c r="T408" s="2800"/>
      <c r="U408" s="2800"/>
      <c r="V408" s="2800"/>
      <c r="Y408" s="2694"/>
    </row>
    <row r="409" spans="1:25" ht="18.75">
      <c r="A409" s="4628"/>
      <c r="B409" s="2896">
        <f>LARGE(B377:B408,1)+1</f>
        <v>33</v>
      </c>
      <c r="C409" s="3154"/>
      <c r="D409" s="2864"/>
      <c r="E409" s="2864"/>
      <c r="F409" s="2864"/>
      <c r="G409" s="2864"/>
      <c r="H409" s="2864"/>
      <c r="I409" s="2864"/>
      <c r="J409" s="2864"/>
      <c r="K409" s="2864"/>
      <c r="L409" s="2864"/>
      <c r="M409" s="2864"/>
      <c r="N409" s="3155"/>
      <c r="O409" s="2858"/>
      <c r="P409" s="3748" t="s">
        <v>2392</v>
      </c>
      <c r="Q409" s="2858"/>
      <c r="R409" s="2800"/>
      <c r="S409" s="2800"/>
      <c r="T409" s="2800"/>
      <c r="U409" s="2800"/>
      <c r="V409" s="2800"/>
      <c r="Y409" s="2694"/>
    </row>
    <row r="410" spans="1:25" ht="18.75">
      <c r="A410" s="4628"/>
      <c r="B410" s="2896">
        <f>LARGE(B377:B409,1)+1</f>
        <v>34</v>
      </c>
      <c r="C410" s="3154"/>
      <c r="D410" s="2864"/>
      <c r="E410" s="2864"/>
      <c r="F410" s="2864"/>
      <c r="G410" s="2864"/>
      <c r="H410" s="2864"/>
      <c r="I410" s="2864"/>
      <c r="J410" s="2864"/>
      <c r="K410" s="2864"/>
      <c r="L410" s="2864"/>
      <c r="M410" s="2864"/>
      <c r="N410" s="3155"/>
      <c r="O410" s="2858"/>
      <c r="P410" s="3748" t="s">
        <v>2392</v>
      </c>
      <c r="Q410" s="2858"/>
      <c r="R410" s="2800"/>
      <c r="S410" s="2800"/>
      <c r="T410" s="2800"/>
      <c r="U410" s="2800"/>
      <c r="V410" s="2800"/>
      <c r="Y410" s="2694"/>
    </row>
    <row r="411" spans="1:25" ht="18.75">
      <c r="A411" s="4628"/>
      <c r="B411" s="2896">
        <f>LARGE(B377:B410,1)+1</f>
        <v>35</v>
      </c>
      <c r="C411" s="3154"/>
      <c r="D411" s="2864"/>
      <c r="E411" s="2864"/>
      <c r="F411" s="2864"/>
      <c r="G411" s="2864"/>
      <c r="H411" s="2864"/>
      <c r="I411" s="2864"/>
      <c r="J411" s="2864"/>
      <c r="K411" s="2864"/>
      <c r="L411" s="2864"/>
      <c r="M411" s="2864"/>
      <c r="N411" s="3155"/>
      <c r="O411" s="2858"/>
      <c r="P411" s="3748" t="s">
        <v>2392</v>
      </c>
      <c r="Q411" s="2858"/>
      <c r="R411" s="2800"/>
      <c r="S411" s="2800"/>
      <c r="T411" s="2800"/>
      <c r="U411" s="2800"/>
      <c r="V411" s="2800"/>
      <c r="Y411" s="2694"/>
    </row>
    <row r="412" spans="1:25" ht="18.75">
      <c r="A412" s="4628"/>
      <c r="B412" s="2896">
        <f>LARGE(B377:B411,1)+1</f>
        <v>36</v>
      </c>
      <c r="C412" s="3154"/>
      <c r="D412" s="2864"/>
      <c r="E412" s="2864"/>
      <c r="F412" s="2864"/>
      <c r="G412" s="2864"/>
      <c r="H412" s="2864"/>
      <c r="I412" s="2864"/>
      <c r="J412" s="2864"/>
      <c r="K412" s="2864"/>
      <c r="L412" s="2864"/>
      <c r="M412" s="2864"/>
      <c r="N412" s="3155"/>
      <c r="O412" s="2858"/>
      <c r="P412" s="3748" t="s">
        <v>2392</v>
      </c>
      <c r="Q412" s="2858"/>
      <c r="R412" s="2800"/>
      <c r="S412" s="2800"/>
      <c r="T412" s="2800"/>
      <c r="U412" s="2800"/>
      <c r="V412" s="2800"/>
      <c r="Y412" s="2694"/>
    </row>
    <row r="413" spans="1:25" ht="18.75">
      <c r="A413" s="4628"/>
      <c r="B413" s="2896">
        <f>LARGE(B377:B412,1)+1</f>
        <v>37</v>
      </c>
      <c r="C413" s="3154"/>
      <c r="D413" s="2864"/>
      <c r="E413" s="2864"/>
      <c r="F413" s="2864"/>
      <c r="G413" s="2864"/>
      <c r="H413" s="2864"/>
      <c r="I413" s="2864"/>
      <c r="J413" s="2864"/>
      <c r="K413" s="2864"/>
      <c r="L413" s="2864"/>
      <c r="M413" s="2864"/>
      <c r="N413" s="3155"/>
      <c r="O413" s="2858"/>
      <c r="P413" s="3748" t="s">
        <v>2392</v>
      </c>
      <c r="Q413" s="2858"/>
      <c r="R413" s="2800"/>
      <c r="S413" s="2800"/>
      <c r="T413" s="2800"/>
      <c r="U413" s="2800"/>
      <c r="V413" s="2800"/>
      <c r="Y413" s="2694"/>
    </row>
    <row r="414" spans="1:25" ht="18.75">
      <c r="A414" s="4628"/>
      <c r="B414" s="2896">
        <f>LARGE(B377:B413,1)+1</f>
        <v>38</v>
      </c>
      <c r="C414" s="3154"/>
      <c r="D414" s="2864"/>
      <c r="E414" s="2864"/>
      <c r="F414" s="2864"/>
      <c r="G414" s="2864"/>
      <c r="H414" s="2864"/>
      <c r="I414" s="2864"/>
      <c r="J414" s="2864"/>
      <c r="K414" s="2864"/>
      <c r="L414" s="2864"/>
      <c r="M414" s="2864"/>
      <c r="N414" s="3155"/>
      <c r="O414" s="2858"/>
      <c r="P414" s="3748" t="s">
        <v>2392</v>
      </c>
      <c r="Q414" s="2858"/>
      <c r="R414" s="2800"/>
      <c r="S414" s="2800"/>
      <c r="T414" s="2800"/>
      <c r="U414" s="2800"/>
      <c r="V414" s="2800"/>
      <c r="Y414" s="2694"/>
    </row>
    <row r="415" spans="1:25" ht="18.75">
      <c r="A415" s="4628"/>
      <c r="B415" s="2896">
        <f>LARGE(B377:B414,1)+1</f>
        <v>39</v>
      </c>
      <c r="C415" s="3154"/>
      <c r="D415" s="2864"/>
      <c r="E415" s="2864"/>
      <c r="F415" s="2864"/>
      <c r="G415" s="2864"/>
      <c r="H415" s="2864"/>
      <c r="I415" s="2864"/>
      <c r="J415" s="2864"/>
      <c r="K415" s="2864"/>
      <c r="L415" s="2864"/>
      <c r="M415" s="2864"/>
      <c r="N415" s="3155"/>
      <c r="O415" s="2858"/>
      <c r="P415" s="3748" t="s">
        <v>2392</v>
      </c>
      <c r="Q415" s="2858"/>
      <c r="R415" s="2800"/>
      <c r="S415" s="2800"/>
      <c r="T415" s="2800"/>
      <c r="U415" s="2800"/>
      <c r="V415" s="2800"/>
      <c r="Y415" s="2694"/>
    </row>
    <row r="416" spans="1:25" ht="18.75">
      <c r="A416" s="4628"/>
      <c r="B416" s="2896">
        <f>LARGE(B377:B415,1)+1</f>
        <v>40</v>
      </c>
      <c r="C416" s="3154"/>
      <c r="D416" s="2864"/>
      <c r="E416" s="2864"/>
      <c r="F416" s="2864"/>
      <c r="G416" s="2864"/>
      <c r="H416" s="2864"/>
      <c r="I416" s="2864"/>
      <c r="J416" s="2864"/>
      <c r="K416" s="2864"/>
      <c r="L416" s="2864"/>
      <c r="M416" s="2864"/>
      <c r="N416" s="3155"/>
      <c r="O416" s="2858"/>
      <c r="P416" s="3748" t="s">
        <v>2392</v>
      </c>
      <c r="Q416" s="2858"/>
      <c r="R416" s="2800"/>
      <c r="S416" s="2800"/>
      <c r="T416" s="2800"/>
      <c r="U416" s="2800"/>
      <c r="V416" s="2800"/>
      <c r="Y416" s="2694"/>
    </row>
    <row r="417" spans="1:25" ht="18.75">
      <c r="A417" s="4628"/>
      <c r="B417" s="2896">
        <f>LARGE(B377:B416,1)+1</f>
        <v>41</v>
      </c>
      <c r="C417" s="3154"/>
      <c r="D417" s="2864"/>
      <c r="E417" s="2864"/>
      <c r="F417" s="2864"/>
      <c r="G417" s="2864"/>
      <c r="H417" s="2864"/>
      <c r="I417" s="2864"/>
      <c r="J417" s="2864"/>
      <c r="K417" s="2864"/>
      <c r="L417" s="2864"/>
      <c r="M417" s="2864"/>
      <c r="N417" s="3155"/>
      <c r="O417" s="2858"/>
      <c r="P417" s="3748" t="s">
        <v>2392</v>
      </c>
      <c r="Q417" s="2858"/>
      <c r="R417" s="2800"/>
      <c r="S417" s="2800"/>
      <c r="T417" s="2800"/>
      <c r="U417" s="2800"/>
      <c r="V417" s="2800"/>
      <c r="Y417" s="2694"/>
    </row>
    <row r="418" spans="1:25" ht="18.75">
      <c r="A418" s="4628"/>
      <c r="B418" s="2896">
        <f>LARGE(B377:B417,1)+1</f>
        <v>42</v>
      </c>
      <c r="C418" s="3154"/>
      <c r="D418" s="2864"/>
      <c r="E418" s="2864"/>
      <c r="F418" s="2864"/>
      <c r="G418" s="2864"/>
      <c r="H418" s="2864"/>
      <c r="I418" s="2864"/>
      <c r="J418" s="2864"/>
      <c r="K418" s="2864"/>
      <c r="L418" s="2864"/>
      <c r="M418" s="2864"/>
      <c r="N418" s="3155"/>
      <c r="O418" s="2858"/>
      <c r="P418" s="3748" t="s">
        <v>2392</v>
      </c>
      <c r="Q418" s="2858"/>
      <c r="R418" s="2800"/>
      <c r="S418" s="2800"/>
      <c r="T418" s="2800"/>
      <c r="U418" s="2800"/>
      <c r="V418" s="2800"/>
      <c r="Y418" s="2694"/>
    </row>
    <row r="419" spans="1:25" ht="18.75">
      <c r="A419" s="4628"/>
      <c r="B419" s="2896">
        <f>LARGE(B377:B418,1)+1</f>
        <v>43</v>
      </c>
      <c r="C419" s="3154"/>
      <c r="D419" s="2864"/>
      <c r="E419" s="2864"/>
      <c r="F419" s="2864"/>
      <c r="G419" s="2864"/>
      <c r="H419" s="2864"/>
      <c r="I419" s="2864"/>
      <c r="J419" s="2864"/>
      <c r="K419" s="2864"/>
      <c r="L419" s="2864"/>
      <c r="M419" s="2864"/>
      <c r="N419" s="3155"/>
      <c r="O419" s="2858"/>
      <c r="P419" s="3748" t="s">
        <v>2392</v>
      </c>
      <c r="Q419" s="2858"/>
      <c r="R419" s="2800"/>
      <c r="S419" s="2800"/>
      <c r="T419" s="2800"/>
      <c r="U419" s="2800"/>
      <c r="V419" s="2800"/>
      <c r="Y419" s="2694"/>
    </row>
    <row r="420" spans="1:25" ht="18.75">
      <c r="A420" s="4628"/>
      <c r="B420" s="2896">
        <f>LARGE(B377:B419,1)+1</f>
        <v>44</v>
      </c>
      <c r="C420" s="3154"/>
      <c r="D420" s="2864"/>
      <c r="E420" s="2864"/>
      <c r="F420" s="2864"/>
      <c r="G420" s="2864"/>
      <c r="H420" s="2864"/>
      <c r="I420" s="2864"/>
      <c r="J420" s="2864"/>
      <c r="K420" s="2864"/>
      <c r="L420" s="2864"/>
      <c r="M420" s="2864"/>
      <c r="N420" s="3155"/>
      <c r="O420" s="2858"/>
      <c r="P420" s="3748" t="s">
        <v>2392</v>
      </c>
      <c r="Q420" s="2858"/>
      <c r="R420" s="2800"/>
      <c r="S420" s="2800"/>
      <c r="T420" s="2800"/>
      <c r="U420" s="2800"/>
      <c r="V420" s="2800"/>
      <c r="Y420" s="2694"/>
    </row>
    <row r="421" spans="1:25" ht="18.75">
      <c r="A421" s="4628"/>
      <c r="B421" s="2896">
        <f>LARGE(B377:B420,1)+1</f>
        <v>45</v>
      </c>
      <c r="C421" s="3154"/>
      <c r="D421" s="2864"/>
      <c r="E421" s="2864"/>
      <c r="F421" s="2864"/>
      <c r="G421" s="2864"/>
      <c r="H421" s="2864"/>
      <c r="I421" s="2864"/>
      <c r="J421" s="2864"/>
      <c r="K421" s="2864"/>
      <c r="L421" s="2864"/>
      <c r="M421" s="2864"/>
      <c r="N421" s="3155"/>
      <c r="O421" s="2858"/>
      <c r="P421" s="3748" t="s">
        <v>2392</v>
      </c>
      <c r="Q421" s="2858"/>
      <c r="R421" s="2800"/>
      <c r="S421" s="2800"/>
      <c r="T421" s="2800"/>
      <c r="U421" s="2800"/>
      <c r="V421" s="2800"/>
      <c r="Y421" s="2694"/>
    </row>
    <row r="422" spans="1:25" ht="18.75">
      <c r="A422" s="4628"/>
      <c r="B422" s="2896">
        <f>LARGE(B377:B421,1)+1</f>
        <v>46</v>
      </c>
      <c r="C422" s="3154"/>
      <c r="D422" s="2864"/>
      <c r="E422" s="2864"/>
      <c r="F422" s="2864"/>
      <c r="G422" s="2864"/>
      <c r="H422" s="2864"/>
      <c r="I422" s="2864"/>
      <c r="J422" s="2864"/>
      <c r="K422" s="2864"/>
      <c r="L422" s="2864"/>
      <c r="M422" s="2864"/>
      <c r="N422" s="3155"/>
      <c r="O422" s="2858"/>
      <c r="P422" s="3748" t="s">
        <v>2392</v>
      </c>
      <c r="Q422" s="2858"/>
      <c r="R422" s="2800"/>
      <c r="S422" s="2800"/>
      <c r="T422" s="2800"/>
      <c r="U422" s="2800"/>
      <c r="V422" s="2800"/>
      <c r="Y422" s="2694"/>
    </row>
    <row r="423" spans="1:25" ht="18.75">
      <c r="A423" s="4628"/>
      <c r="B423" s="2896">
        <f>LARGE(B377:B422,1)+1</f>
        <v>47</v>
      </c>
      <c r="C423" s="3154"/>
      <c r="D423" s="2864"/>
      <c r="E423" s="2864"/>
      <c r="F423" s="2864"/>
      <c r="G423" s="2864"/>
      <c r="H423" s="2864"/>
      <c r="I423" s="2864"/>
      <c r="J423" s="2864"/>
      <c r="K423" s="2864"/>
      <c r="L423" s="2864"/>
      <c r="M423" s="2864"/>
      <c r="N423" s="3155"/>
      <c r="O423" s="2858"/>
      <c r="P423" s="3748" t="s">
        <v>2392</v>
      </c>
      <c r="Q423" s="2858"/>
      <c r="R423" s="2800"/>
      <c r="S423" s="2800"/>
      <c r="T423" s="2800"/>
      <c r="U423" s="2800"/>
      <c r="V423" s="2800"/>
      <c r="Y423" s="2694"/>
    </row>
    <row r="424" spans="1:25" ht="18.75">
      <c r="A424" s="4628"/>
      <c r="B424" s="2896">
        <f>LARGE(B377:B423,1)+1</f>
        <v>48</v>
      </c>
      <c r="C424" s="3154"/>
      <c r="D424" s="2864"/>
      <c r="E424" s="2864"/>
      <c r="F424" s="2864"/>
      <c r="G424" s="2864"/>
      <c r="H424" s="2864"/>
      <c r="I424" s="2864"/>
      <c r="J424" s="2864"/>
      <c r="K424" s="2864"/>
      <c r="L424" s="2864"/>
      <c r="M424" s="2864"/>
      <c r="N424" s="3155"/>
      <c r="O424" s="2858"/>
      <c r="P424" s="3748" t="s">
        <v>2392</v>
      </c>
      <c r="Q424" s="2858"/>
      <c r="R424" s="2800"/>
      <c r="S424" s="2800"/>
      <c r="T424" s="2800"/>
      <c r="U424" s="2800"/>
      <c r="V424" s="2800"/>
      <c r="Y424" s="2694"/>
    </row>
    <row r="425" spans="1:25" ht="18.75">
      <c r="A425" s="4628"/>
      <c r="B425" s="2896">
        <f>LARGE(B377:B424,1)+1</f>
        <v>49</v>
      </c>
      <c r="C425" s="3154"/>
      <c r="D425" s="2864"/>
      <c r="E425" s="2864"/>
      <c r="F425" s="2864"/>
      <c r="G425" s="2864"/>
      <c r="H425" s="2864"/>
      <c r="I425" s="2864"/>
      <c r="J425" s="2864"/>
      <c r="K425" s="2864"/>
      <c r="L425" s="2864"/>
      <c r="M425" s="2864"/>
      <c r="N425" s="3155"/>
      <c r="O425" s="2858"/>
      <c r="P425" s="3748" t="s">
        <v>2392</v>
      </c>
      <c r="Q425" s="2858"/>
      <c r="R425" s="2800"/>
      <c r="S425" s="2800"/>
      <c r="T425" s="2800"/>
      <c r="U425" s="2800"/>
      <c r="V425" s="2800"/>
      <c r="Y425" s="2694"/>
    </row>
    <row r="426" spans="1:25" ht="18.75">
      <c r="A426" s="4628"/>
      <c r="B426" s="2896">
        <f>LARGE(B377:B425,1)+1</f>
        <v>50</v>
      </c>
      <c r="C426" s="3154"/>
      <c r="D426" s="2864"/>
      <c r="E426" s="2864"/>
      <c r="F426" s="2864"/>
      <c r="G426" s="2864"/>
      <c r="H426" s="2864"/>
      <c r="I426" s="2864"/>
      <c r="J426" s="2864"/>
      <c r="K426" s="2864"/>
      <c r="L426" s="2864"/>
      <c r="M426" s="2864"/>
      <c r="N426" s="3155"/>
      <c r="O426" s="2858"/>
      <c r="P426" s="3748" t="s">
        <v>2392</v>
      </c>
      <c r="Q426" s="2858"/>
      <c r="R426" s="2800"/>
      <c r="S426" s="2800"/>
      <c r="T426" s="2800"/>
      <c r="U426" s="2800"/>
      <c r="V426" s="2800"/>
      <c r="Y426" s="2694"/>
    </row>
    <row r="427" spans="1:25" ht="18.75">
      <c r="A427" s="4628"/>
      <c r="B427" s="2896">
        <f>LARGE(B377:B426,1)+1</f>
        <v>51</v>
      </c>
      <c r="C427" s="3154"/>
      <c r="D427" s="2864"/>
      <c r="E427" s="2864"/>
      <c r="F427" s="2864"/>
      <c r="G427" s="2864"/>
      <c r="H427" s="2864"/>
      <c r="I427" s="2864"/>
      <c r="J427" s="2864"/>
      <c r="K427" s="2864"/>
      <c r="L427" s="2864"/>
      <c r="M427" s="2864"/>
      <c r="N427" s="3155"/>
      <c r="O427" s="2858"/>
      <c r="P427" s="3748" t="s">
        <v>2392</v>
      </c>
      <c r="Q427" s="2858"/>
      <c r="R427" s="2800"/>
      <c r="S427" s="2800"/>
      <c r="T427" s="2800"/>
      <c r="U427" s="2800"/>
      <c r="V427" s="2800"/>
      <c r="Y427" s="2694"/>
    </row>
    <row r="428" spans="1:25" ht="18.75">
      <c r="A428" s="4628"/>
      <c r="B428" s="2896">
        <f>LARGE(B377:B427,1)+1</f>
        <v>52</v>
      </c>
      <c r="C428" s="3154"/>
      <c r="D428" s="2864"/>
      <c r="E428" s="2864"/>
      <c r="F428" s="2864"/>
      <c r="G428" s="2864"/>
      <c r="H428" s="2864"/>
      <c r="I428" s="2864"/>
      <c r="J428" s="2864"/>
      <c r="K428" s="2864"/>
      <c r="L428" s="2864"/>
      <c r="M428" s="2864"/>
      <c r="N428" s="3155"/>
      <c r="O428" s="2858"/>
      <c r="P428" s="3748" t="s">
        <v>2392</v>
      </c>
      <c r="Q428" s="2858"/>
      <c r="R428" s="2800"/>
      <c r="S428" s="2800"/>
      <c r="T428" s="2800"/>
      <c r="U428" s="2800"/>
      <c r="V428" s="2800"/>
      <c r="Y428" s="2694"/>
    </row>
    <row r="429" spans="1:25" ht="18.75">
      <c r="A429" s="4628"/>
      <c r="B429" s="2896">
        <f>LARGE(B377:B428,1)+1</f>
        <v>53</v>
      </c>
      <c r="C429" s="3154"/>
      <c r="D429" s="2864"/>
      <c r="E429" s="2864"/>
      <c r="F429" s="2864"/>
      <c r="G429" s="2864"/>
      <c r="H429" s="2864"/>
      <c r="I429" s="2864"/>
      <c r="J429" s="2864"/>
      <c r="K429" s="2864"/>
      <c r="L429" s="2864"/>
      <c r="M429" s="2864"/>
      <c r="N429" s="3155"/>
      <c r="O429" s="2858"/>
      <c r="P429" s="3748" t="s">
        <v>2392</v>
      </c>
      <c r="Q429" s="2858"/>
      <c r="R429" s="2800"/>
      <c r="S429" s="2800"/>
      <c r="T429" s="2800"/>
      <c r="U429" s="2800"/>
      <c r="V429" s="2800"/>
      <c r="Y429" s="2694"/>
    </row>
    <row r="430" spans="1:25" ht="18.75">
      <c r="A430" s="4628"/>
      <c r="B430" s="2896">
        <f>LARGE(B377:B429,1)+1</f>
        <v>54</v>
      </c>
      <c r="C430" s="3154"/>
      <c r="D430" s="2864"/>
      <c r="E430" s="2864"/>
      <c r="F430" s="2864"/>
      <c r="G430" s="2864"/>
      <c r="H430" s="2864"/>
      <c r="I430" s="2864"/>
      <c r="J430" s="2864"/>
      <c r="K430" s="2864"/>
      <c r="L430" s="2864"/>
      <c r="M430" s="2864"/>
      <c r="N430" s="3155"/>
      <c r="O430" s="2858"/>
      <c r="P430" s="3748" t="s">
        <v>2392</v>
      </c>
      <c r="Q430" s="2858"/>
      <c r="R430" s="2800"/>
      <c r="S430" s="2800"/>
      <c r="T430" s="2800"/>
      <c r="U430" s="2800"/>
      <c r="V430" s="2800"/>
      <c r="Y430" s="2694"/>
    </row>
    <row r="431" spans="1:25" ht="18.75">
      <c r="A431" s="4628"/>
      <c r="B431" s="2896">
        <f>LARGE(B377:B430,1)+1</f>
        <v>55</v>
      </c>
      <c r="C431" s="3154"/>
      <c r="D431" s="2864"/>
      <c r="E431" s="2864"/>
      <c r="F431" s="2864"/>
      <c r="G431" s="2864"/>
      <c r="H431" s="2864"/>
      <c r="I431" s="2864"/>
      <c r="J431" s="2864"/>
      <c r="K431" s="2864"/>
      <c r="L431" s="2864"/>
      <c r="M431" s="2864"/>
      <c r="N431" s="3155"/>
      <c r="O431" s="2858"/>
      <c r="P431" s="3748" t="s">
        <v>2392</v>
      </c>
      <c r="Q431" s="2858"/>
      <c r="R431" s="2800"/>
      <c r="S431" s="2800"/>
      <c r="T431" s="2800"/>
      <c r="U431" s="2800"/>
      <c r="V431" s="2800"/>
      <c r="Y431" s="2694"/>
    </row>
    <row r="432" spans="1:25" ht="18.75">
      <c r="A432" s="4628"/>
      <c r="B432" s="2896">
        <f>LARGE(B377:B431,1)+1</f>
        <v>56</v>
      </c>
      <c r="C432" s="3154"/>
      <c r="D432" s="2864"/>
      <c r="E432" s="2864"/>
      <c r="F432" s="2864"/>
      <c r="G432" s="2864"/>
      <c r="H432" s="2864"/>
      <c r="I432" s="2864"/>
      <c r="J432" s="2864"/>
      <c r="K432" s="2864"/>
      <c r="L432" s="2864"/>
      <c r="M432" s="2864"/>
      <c r="N432" s="3155"/>
      <c r="O432" s="2858"/>
      <c r="P432" s="3748" t="s">
        <v>2392</v>
      </c>
      <c r="Q432" s="2858"/>
      <c r="R432" s="2800"/>
      <c r="S432" s="2800"/>
      <c r="T432" s="2800"/>
      <c r="U432" s="2800"/>
      <c r="V432" s="2800"/>
      <c r="Y432" s="2694"/>
    </row>
    <row r="433" spans="1:25" ht="18.75">
      <c r="A433" s="4628"/>
      <c r="B433" s="2896">
        <f>LARGE(B377:B432,1)+1</f>
        <v>57</v>
      </c>
      <c r="C433" s="3154"/>
      <c r="D433" s="2864"/>
      <c r="E433" s="2864"/>
      <c r="F433" s="2864"/>
      <c r="G433" s="2864"/>
      <c r="H433" s="2864"/>
      <c r="I433" s="2864"/>
      <c r="J433" s="2864"/>
      <c r="K433" s="2864"/>
      <c r="L433" s="2864"/>
      <c r="M433" s="2864"/>
      <c r="N433" s="3155"/>
      <c r="O433" s="2858"/>
      <c r="P433" s="3748" t="s">
        <v>2392</v>
      </c>
      <c r="Q433" s="2858"/>
      <c r="R433" s="2800"/>
      <c r="S433" s="2800"/>
      <c r="T433" s="2800"/>
      <c r="U433" s="2800"/>
      <c r="V433" s="2800"/>
      <c r="Y433" s="2694"/>
    </row>
    <row r="434" spans="1:25" ht="18.75">
      <c r="A434" s="4628"/>
      <c r="B434" s="2896">
        <f>LARGE(B377:B433,1)+1</f>
        <v>58</v>
      </c>
      <c r="C434" s="3154"/>
      <c r="D434" s="2864"/>
      <c r="E434" s="2864"/>
      <c r="F434" s="2864"/>
      <c r="G434" s="2864"/>
      <c r="H434" s="2864"/>
      <c r="I434" s="2864"/>
      <c r="J434" s="2864"/>
      <c r="K434" s="2864"/>
      <c r="L434" s="2864"/>
      <c r="M434" s="2864"/>
      <c r="N434" s="3155"/>
      <c r="O434" s="2858"/>
      <c r="P434" s="3748" t="s">
        <v>2392</v>
      </c>
      <c r="Q434" s="2858"/>
      <c r="R434" s="2800"/>
      <c r="S434" s="2800"/>
      <c r="T434" s="2800"/>
      <c r="U434" s="2800"/>
      <c r="V434" s="2800"/>
      <c r="Y434" s="2694"/>
    </row>
    <row r="435" spans="1:25" ht="18.75">
      <c r="A435" s="4628"/>
      <c r="B435" s="2896">
        <f>LARGE(B377:B434,1)+1</f>
        <v>59</v>
      </c>
      <c r="C435" s="3154"/>
      <c r="D435" s="2864"/>
      <c r="E435" s="2864"/>
      <c r="F435" s="2864"/>
      <c r="G435" s="2864"/>
      <c r="H435" s="2864"/>
      <c r="I435" s="2864"/>
      <c r="J435" s="2864"/>
      <c r="K435" s="2864"/>
      <c r="L435" s="2864"/>
      <c r="M435" s="2864"/>
      <c r="N435" s="3155"/>
      <c r="O435" s="2858"/>
      <c r="P435" s="3748" t="s">
        <v>2392</v>
      </c>
      <c r="Q435" s="2858"/>
      <c r="R435" s="2800"/>
      <c r="S435" s="2800"/>
      <c r="T435" s="2800"/>
      <c r="U435" s="2800"/>
      <c r="V435" s="2800"/>
      <c r="Y435" s="2694"/>
    </row>
    <row r="436" spans="1:25" ht="18.75">
      <c r="A436" s="4628"/>
      <c r="B436" s="2896">
        <f>LARGE(B377:B435,1)+1</f>
        <v>60</v>
      </c>
      <c r="C436" s="3154"/>
      <c r="D436" s="2864"/>
      <c r="E436" s="2864"/>
      <c r="F436" s="2864"/>
      <c r="G436" s="2864"/>
      <c r="H436" s="2864"/>
      <c r="I436" s="2864"/>
      <c r="J436" s="2864"/>
      <c r="K436" s="2864"/>
      <c r="L436" s="2864"/>
      <c r="M436" s="2864"/>
      <c r="N436" s="3155"/>
      <c r="O436" s="2858"/>
      <c r="P436" s="3748" t="s">
        <v>2392</v>
      </c>
      <c r="Q436" s="2858"/>
      <c r="R436" s="2800"/>
      <c r="S436" s="2800"/>
      <c r="T436" s="2800"/>
      <c r="U436" s="2800"/>
      <c r="V436" s="2800"/>
      <c r="Y436" s="2694"/>
    </row>
    <row r="437" spans="1:25" ht="18.75">
      <c r="A437" s="4628"/>
      <c r="B437" s="2907" t="s">
        <v>320</v>
      </c>
      <c r="C437" s="3154"/>
      <c r="D437" s="2864"/>
      <c r="E437" s="2864"/>
      <c r="F437" s="2864"/>
      <c r="G437" s="2864"/>
      <c r="H437" s="2864"/>
      <c r="I437" s="2864"/>
      <c r="J437" s="2864"/>
      <c r="K437" s="2864"/>
      <c r="L437" s="2864"/>
      <c r="M437" s="2864"/>
      <c r="N437" s="3155"/>
      <c r="O437" s="2694"/>
      <c r="P437" s="3368" t="s">
        <v>2385</v>
      </c>
      <c r="Q437" s="2858"/>
      <c r="R437" s="2800"/>
      <c r="S437" s="2800"/>
      <c r="T437" s="2800"/>
      <c r="U437" s="2800"/>
      <c r="V437" s="2800"/>
      <c r="Y437" s="2694"/>
    </row>
    <row r="438" spans="1:25" ht="15.75">
      <c r="A438" s="4628"/>
      <c r="B438" s="4614"/>
      <c r="C438" s="4615"/>
      <c r="D438" s="4615"/>
      <c r="E438" s="4615"/>
      <c r="F438" s="4615"/>
      <c r="G438" s="4615"/>
      <c r="H438" s="4615"/>
      <c r="I438" s="4615"/>
      <c r="J438" s="4615"/>
      <c r="K438" s="4615"/>
      <c r="L438" s="4615"/>
      <c r="M438" s="4615"/>
      <c r="N438" s="4616"/>
      <c r="O438" s="2694"/>
      <c r="P438" s="3368" t="s">
        <v>2385</v>
      </c>
      <c r="Q438" s="2800"/>
      <c r="R438" s="2800"/>
      <c r="S438" s="2800"/>
      <c r="T438" s="2800"/>
      <c r="U438" s="2800"/>
      <c r="V438" s="2800"/>
      <c r="Y438" s="2694"/>
    </row>
    <row r="439" spans="1:25" ht="18.75">
      <c r="A439" s="4628"/>
      <c r="B439" s="3161" t="s">
        <v>331</v>
      </c>
      <c r="C439" s="2908" t="s">
        <v>272</v>
      </c>
      <c r="D439" s="4516"/>
      <c r="E439" s="4517"/>
      <c r="F439" s="4517"/>
      <c r="G439" s="4517"/>
      <c r="H439" s="4517"/>
      <c r="I439" s="4517"/>
      <c r="J439" s="4517"/>
      <c r="K439" s="4517"/>
      <c r="L439" s="4517"/>
      <c r="M439" s="4517"/>
      <c r="N439" s="4617"/>
      <c r="O439" s="2694"/>
      <c r="P439" s="3368" t="s">
        <v>2385</v>
      </c>
      <c r="Q439" s="2800"/>
      <c r="R439" s="2800"/>
      <c r="S439" s="2800"/>
      <c r="T439" s="2800"/>
      <c r="U439" s="2800"/>
      <c r="V439" s="2800"/>
      <c r="Y439" s="2694"/>
    </row>
    <row r="440" spans="1:25" ht="15.75">
      <c r="A440" s="4628"/>
      <c r="B440" s="4618"/>
      <c r="C440" s="4619"/>
      <c r="D440" s="4619"/>
      <c r="E440" s="4619"/>
      <c r="F440" s="4619"/>
      <c r="G440" s="4619"/>
      <c r="H440" s="4619"/>
      <c r="I440" s="4619"/>
      <c r="J440" s="4619"/>
      <c r="K440" s="4619"/>
      <c r="L440" s="4619"/>
      <c r="M440" s="4619"/>
      <c r="N440" s="4620"/>
      <c r="O440" s="2694"/>
      <c r="P440" s="3368" t="s">
        <v>2385</v>
      </c>
      <c r="Q440" s="2800"/>
      <c r="R440" s="2800"/>
      <c r="S440" s="2800"/>
      <c r="T440" s="2800"/>
      <c r="U440" s="2800"/>
      <c r="V440" s="2800"/>
      <c r="Y440" s="2694"/>
    </row>
    <row r="441" spans="1:25" ht="15" customHeight="1">
      <c r="A441" s="4628"/>
      <c r="B441" s="2856" t="s">
        <v>253</v>
      </c>
      <c r="C441" s="4607" t="str">
        <f ca="1">CELL("nomfichier")</f>
        <v>E:\0-UPRT\1-UPRT.FR-SITE-WEB\ff-fiches-fabrications\ff-fiches-fabrication-maj-08-2020\[ff-14.B-restauration-10.postits-portions.xlsx]Nota</v>
      </c>
      <c r="D441" s="4607"/>
      <c r="E441" s="4607"/>
      <c r="F441" s="4607"/>
      <c r="G441" s="4607"/>
      <c r="H441" s="4607"/>
      <c r="I441" s="4607"/>
      <c r="J441" s="4607"/>
      <c r="K441" s="4607"/>
      <c r="L441" s="4607"/>
      <c r="M441" s="4607"/>
      <c r="N441" s="4608"/>
      <c r="O441" s="2800"/>
      <c r="P441" s="4609" t="s">
        <v>2543</v>
      </c>
      <c r="Q441" s="4609"/>
      <c r="R441" s="2800"/>
      <c r="S441" s="2800"/>
      <c r="T441" s="2800"/>
      <c r="U441" s="2800"/>
      <c r="V441" s="2800"/>
      <c r="Y441" s="2694"/>
    </row>
    <row r="442" spans="1:25" ht="15" customHeight="1">
      <c r="A442" s="4628"/>
      <c r="B442" s="2857" t="s">
        <v>255</v>
      </c>
      <c r="C442" s="4610" t="s">
        <v>726</v>
      </c>
      <c r="D442" s="4610"/>
      <c r="E442" s="4610"/>
      <c r="F442" s="4610"/>
      <c r="G442" s="4610"/>
      <c r="H442" s="4610"/>
      <c r="I442" s="4610"/>
      <c r="J442" s="4610"/>
      <c r="K442" s="4610"/>
      <c r="L442" s="4610"/>
      <c r="M442" s="4610"/>
      <c r="N442" s="4611"/>
      <c r="O442" s="2800"/>
      <c r="P442" s="4609"/>
      <c r="Q442" s="4609"/>
      <c r="R442" s="2800"/>
      <c r="S442" s="2800"/>
      <c r="T442" s="2800"/>
      <c r="U442" s="2800"/>
      <c r="V442" s="2800"/>
      <c r="Y442" s="2694"/>
    </row>
    <row r="443" spans="1:25" ht="15.75" customHeight="1" thickBot="1">
      <c r="A443" s="4628"/>
      <c r="B443" s="4546" t="s">
        <v>2390</v>
      </c>
      <c r="C443" s="4547"/>
      <c r="D443" s="4547"/>
      <c r="E443" s="4547"/>
      <c r="F443" s="4547"/>
      <c r="G443" s="4547"/>
      <c r="H443" s="4547"/>
      <c r="I443" s="4547"/>
      <c r="J443" s="4547"/>
      <c r="K443" s="4547"/>
      <c r="L443" s="4547"/>
      <c r="M443" s="4547"/>
      <c r="N443" s="4548"/>
      <c r="O443" s="2800"/>
      <c r="P443" s="4609"/>
      <c r="Q443" s="4609"/>
      <c r="R443" s="2800"/>
      <c r="S443" s="2800"/>
      <c r="T443" s="2800"/>
      <c r="U443" s="2800"/>
      <c r="V443" s="2800"/>
      <c r="Y443" s="2694"/>
    </row>
    <row r="444" spans="1:25" ht="15.75" customHeight="1" thickBot="1">
      <c r="A444" s="3728"/>
      <c r="B444" s="3729"/>
      <c r="C444" s="3729"/>
      <c r="D444" s="3729"/>
      <c r="E444" s="3729"/>
      <c r="F444" s="3729"/>
      <c r="G444" s="3729"/>
      <c r="H444" s="3729"/>
      <c r="I444" s="3729"/>
      <c r="J444" s="3729"/>
      <c r="K444" s="3729"/>
      <c r="L444" s="3729"/>
      <c r="M444" s="3729"/>
      <c r="N444" s="3729"/>
      <c r="O444" s="2800"/>
      <c r="P444" s="2800"/>
      <c r="Q444" s="2800"/>
      <c r="R444" s="2800"/>
      <c r="S444" s="2800"/>
      <c r="T444" s="2800"/>
      <c r="U444" s="2800"/>
      <c r="V444" s="2800"/>
      <c r="Y444" s="2694"/>
    </row>
    <row r="445" spans="1:25" ht="15.75" customHeight="1">
      <c r="A445" s="4632" t="s">
        <v>243</v>
      </c>
      <c r="B445" s="4733" t="s">
        <v>2544</v>
      </c>
      <c r="C445" s="4734"/>
      <c r="D445" s="4734"/>
      <c r="E445" s="4734"/>
      <c r="F445" s="4734"/>
      <c r="G445" s="4734"/>
      <c r="H445" s="4734"/>
      <c r="I445" s="4734"/>
      <c r="J445" s="4734"/>
      <c r="K445" s="4734"/>
      <c r="L445" s="4734"/>
      <c r="M445" s="4734"/>
      <c r="N445" s="4737">
        <f>N310</f>
        <v>18</v>
      </c>
      <c r="O445" s="2800"/>
      <c r="P445" s="2800"/>
      <c r="Q445" s="2800"/>
      <c r="R445" s="2800"/>
      <c r="S445" s="2800"/>
      <c r="T445" s="2800"/>
      <c r="U445" s="2800"/>
      <c r="V445" s="2800"/>
      <c r="Y445" s="2694"/>
    </row>
    <row r="446" spans="1:25" ht="15.75" customHeight="1">
      <c r="A446" s="4452"/>
      <c r="B446" s="4735"/>
      <c r="C446" s="4736"/>
      <c r="D446" s="4736"/>
      <c r="E446" s="4736"/>
      <c r="F446" s="4736"/>
      <c r="G446" s="4736"/>
      <c r="H446" s="4736"/>
      <c r="I446" s="4736"/>
      <c r="J446" s="4736"/>
      <c r="K446" s="4736"/>
      <c r="L446" s="4736"/>
      <c r="M446" s="4736"/>
      <c r="N446" s="4738"/>
      <c r="O446" s="2800"/>
      <c r="P446" s="2800"/>
      <c r="Q446" s="2800"/>
      <c r="R446" s="2800"/>
      <c r="S446" s="2800"/>
      <c r="T446" s="2800"/>
      <c r="U446" s="2800"/>
      <c r="V446" s="2800"/>
      <c r="Y446" s="2694"/>
    </row>
    <row r="447" spans="1:25" ht="15.75" customHeight="1">
      <c r="A447" s="4457"/>
      <c r="B447" s="4798" t="s">
        <v>2432</v>
      </c>
      <c r="C447" s="4799"/>
      <c r="D447" s="4799"/>
      <c r="E447" s="4799"/>
      <c r="F447" s="4799"/>
      <c r="G447" s="4799"/>
      <c r="H447" s="4799"/>
      <c r="I447" s="4799"/>
      <c r="J447" s="4799"/>
      <c r="K447" s="4799"/>
      <c r="L447" s="4799"/>
      <c r="M447" s="4799"/>
      <c r="N447" s="4643"/>
      <c r="O447" s="2800"/>
      <c r="P447" s="2800"/>
      <c r="Q447" s="2800"/>
      <c r="R447" s="2800"/>
      <c r="S447" s="2800"/>
      <c r="T447" s="2800"/>
      <c r="U447" s="2800"/>
      <c r="V447" s="2800"/>
      <c r="Y447" s="2694"/>
    </row>
    <row r="448" spans="1:25" ht="15.75" customHeight="1">
      <c r="A448" s="4457"/>
      <c r="B448" s="4798"/>
      <c r="C448" s="4799"/>
      <c r="D448" s="4799"/>
      <c r="E448" s="4799"/>
      <c r="F448" s="4799"/>
      <c r="G448" s="4799"/>
      <c r="H448" s="4799"/>
      <c r="I448" s="4799"/>
      <c r="J448" s="4799"/>
      <c r="K448" s="4799"/>
      <c r="L448" s="4799"/>
      <c r="M448" s="4799"/>
      <c r="N448" s="4643"/>
      <c r="O448" s="2800"/>
      <c r="P448" s="2800"/>
      <c r="Q448" s="2800"/>
      <c r="R448" s="2800"/>
      <c r="S448" s="2800"/>
      <c r="T448" s="2800"/>
      <c r="U448" s="2800"/>
      <c r="V448" s="2800"/>
      <c r="Y448" s="2694"/>
    </row>
    <row r="449" spans="1:25" ht="15.75" customHeight="1">
      <c r="A449" s="4457"/>
      <c r="B449" s="4800" t="s">
        <v>277</v>
      </c>
      <c r="C449" s="4801"/>
      <c r="D449" s="4802" t="s">
        <v>2433</v>
      </c>
      <c r="E449" s="4802"/>
      <c r="F449" s="4802"/>
      <c r="G449" s="4802"/>
      <c r="H449" s="4802"/>
      <c r="I449" s="4802"/>
      <c r="J449" s="4802"/>
      <c r="K449" s="4802"/>
      <c r="L449" s="4802"/>
      <c r="M449" s="4802"/>
      <c r="N449" s="4803"/>
      <c r="O449" s="2800"/>
      <c r="P449" s="2800"/>
      <c r="Q449" s="2800"/>
      <c r="R449" s="2800"/>
      <c r="S449" s="2800"/>
      <c r="T449" s="2800"/>
      <c r="U449" s="2800"/>
      <c r="V449" s="2800"/>
      <c r="Y449" s="2694"/>
    </row>
    <row r="450" spans="1:25" ht="15.75" customHeight="1">
      <c r="A450" s="4457"/>
      <c r="B450" s="4804" t="s">
        <v>2374</v>
      </c>
      <c r="C450" s="4622"/>
      <c r="D450" s="4622"/>
      <c r="E450" s="4622"/>
      <c r="F450" s="4622"/>
      <c r="G450" s="4622"/>
      <c r="H450" s="4622"/>
      <c r="I450" s="4622"/>
      <c r="J450" s="3316"/>
      <c r="K450" s="3316"/>
      <c r="L450" s="3317"/>
      <c r="M450" s="3318" t="s">
        <v>29</v>
      </c>
      <c r="N450" s="3319" t="s">
        <v>329</v>
      </c>
      <c r="O450" s="2800"/>
      <c r="P450" s="2800"/>
      <c r="Q450" s="2800"/>
      <c r="R450" s="2800"/>
      <c r="S450" s="2800"/>
      <c r="T450" s="2800"/>
      <c r="U450" s="2800"/>
      <c r="V450" s="2800"/>
      <c r="Y450" s="2694"/>
    </row>
    <row r="451" spans="1:25" ht="15.75" customHeight="1">
      <c r="A451" s="4457"/>
      <c r="B451" s="3696" t="s">
        <v>297</v>
      </c>
      <c r="C451" s="3462"/>
      <c r="D451" s="3462"/>
      <c r="E451" s="3461" t="s">
        <v>297</v>
      </c>
      <c r="F451" s="4806" t="s">
        <v>297</v>
      </c>
      <c r="G451" s="4806"/>
      <c r="H451" s="3462"/>
      <c r="I451" s="3463" t="s">
        <v>297</v>
      </c>
      <c r="J451" s="2855"/>
      <c r="K451" s="2855"/>
      <c r="L451" s="3458"/>
      <c r="M451" s="2859"/>
      <c r="N451" s="2860"/>
      <c r="O451" s="2800"/>
      <c r="P451" s="2800"/>
      <c r="Q451" s="2800"/>
      <c r="R451" s="2800"/>
      <c r="S451" s="2800"/>
      <c r="T451" s="2800"/>
      <c r="U451" s="2800"/>
      <c r="V451" s="2800"/>
      <c r="Y451" s="2694"/>
    </row>
    <row r="452" spans="1:25" ht="15.75" customHeight="1">
      <c r="A452" s="4457"/>
      <c r="B452" s="3697" t="s">
        <v>248</v>
      </c>
      <c r="C452" s="3571" t="s">
        <v>248</v>
      </c>
      <c r="D452" s="3337"/>
      <c r="E452" s="3571" t="s">
        <v>12</v>
      </c>
      <c r="F452" s="4805" t="s">
        <v>322</v>
      </c>
      <c r="G452" s="4805"/>
      <c r="H452" s="2855"/>
      <c r="I452" s="2855"/>
      <c r="J452" s="2855"/>
      <c r="K452" s="2855"/>
      <c r="L452" s="3458"/>
      <c r="M452" s="2859"/>
      <c r="N452" s="2860"/>
      <c r="O452" s="2800"/>
      <c r="P452" s="2800"/>
      <c r="Q452" s="2800"/>
      <c r="R452" s="2800"/>
      <c r="S452" s="2800"/>
      <c r="T452" s="2800"/>
      <c r="U452" s="2800"/>
      <c r="V452" s="2800"/>
      <c r="Y452" s="2694"/>
    </row>
    <row r="453" spans="1:25" ht="15.75" customHeight="1">
      <c r="A453" s="4457"/>
      <c r="B453" s="3698" t="s">
        <v>2380</v>
      </c>
      <c r="C453" s="3334" t="s">
        <v>313</v>
      </c>
      <c r="D453" s="3335"/>
      <c r="E453" s="3336" t="s">
        <v>997</v>
      </c>
      <c r="F453" s="4797" t="s">
        <v>2391</v>
      </c>
      <c r="G453" s="4797"/>
      <c r="H453" s="3314"/>
      <c r="I453" s="3323" t="s">
        <v>2373</v>
      </c>
      <c r="J453" s="4633" t="s">
        <v>1456</v>
      </c>
      <c r="K453" s="4633"/>
      <c r="L453" s="4633"/>
      <c r="M453" s="4640">
        <v>1.2</v>
      </c>
      <c r="N453" s="4641"/>
      <c r="O453" s="2800"/>
      <c r="P453" s="2800"/>
      <c r="Q453" s="2800"/>
      <c r="R453" s="2800"/>
      <c r="S453" s="2800"/>
      <c r="T453" s="2800"/>
      <c r="U453" s="2800"/>
      <c r="V453" s="2800"/>
      <c r="Y453" s="2694"/>
    </row>
    <row r="454" spans="1:25" ht="15.75" customHeight="1">
      <c r="A454" s="4457"/>
      <c r="B454" s="3001"/>
      <c r="C454" s="2855"/>
      <c r="D454" s="2855"/>
      <c r="E454" s="2855"/>
      <c r="F454" s="2855"/>
      <c r="G454" s="2855"/>
      <c r="H454" s="2855"/>
      <c r="I454" s="2855"/>
      <c r="J454" s="4633"/>
      <c r="K454" s="4633"/>
      <c r="L454" s="4633"/>
      <c r="M454" s="4640"/>
      <c r="N454" s="4641"/>
      <c r="O454" s="2800"/>
      <c r="P454" s="2800"/>
      <c r="Q454" s="2800"/>
      <c r="R454" s="2800"/>
      <c r="S454" s="2800"/>
      <c r="T454" s="2800"/>
      <c r="U454" s="2800"/>
      <c r="V454" s="2800"/>
      <c r="Y454" s="2694"/>
    </row>
    <row r="455" spans="1:25" ht="15.75" customHeight="1">
      <c r="A455" s="4457"/>
      <c r="B455" s="3699">
        <v>1</v>
      </c>
      <c r="C455" s="4636" t="s">
        <v>2376</v>
      </c>
      <c r="D455" s="4636"/>
      <c r="E455" s="3332">
        <v>6</v>
      </c>
      <c r="F455" s="4651">
        <v>0.75</v>
      </c>
      <c r="G455" s="4651"/>
      <c r="H455" s="3315">
        <v>750</v>
      </c>
      <c r="I455" s="3324">
        <v>125</v>
      </c>
      <c r="J455" s="2855"/>
      <c r="K455" s="2855"/>
      <c r="L455" s="2855"/>
      <c r="M455" s="2703"/>
      <c r="N455" s="3700"/>
      <c r="O455" s="2800"/>
      <c r="P455" s="2800"/>
      <c r="Q455" s="2800"/>
      <c r="R455" s="2800"/>
      <c r="S455" s="2800"/>
      <c r="T455" s="2800"/>
      <c r="U455" s="2800"/>
      <c r="V455" s="2800"/>
      <c r="Y455" s="2694"/>
    </row>
    <row r="456" spans="1:25" ht="15.75" customHeight="1">
      <c r="A456" s="4457"/>
      <c r="B456" s="3701" t="str">
        <f>ADDRESS(ROW(B315),COLUMN(B315),4)</f>
        <v>B315</v>
      </c>
      <c r="C456" s="3639" t="str">
        <f>ADDRESS(ROW(C315),COLUMN(C315),4)</f>
        <v>C315</v>
      </c>
      <c r="D456" s="3639"/>
      <c r="E456" s="3639" t="str">
        <f>ADDRESS(ROW(E315),COLUMN(E315),4)</f>
        <v>E315</v>
      </c>
      <c r="F456" s="4461" t="str">
        <f>ADDRESS(ROW(F315),COLUMN(F315),4)</f>
        <v>F315</v>
      </c>
      <c r="G456" s="4461"/>
      <c r="H456" s="3639"/>
      <c r="I456" s="3639" t="str">
        <f>ADDRESS(ROW(I315),COLUMN(I315),4)</f>
        <v>I315</v>
      </c>
      <c r="J456" s="3572"/>
      <c r="K456" s="3572"/>
      <c r="L456" s="3572"/>
      <c r="M456" s="4461" t="str">
        <f>ADDRESS(ROW(M314),COLUMN(M314),4)</f>
        <v>M314</v>
      </c>
      <c r="N456" s="4462"/>
      <c r="O456" s="2800"/>
      <c r="P456" s="2800"/>
      <c r="Q456" s="2800"/>
      <c r="R456" s="2800"/>
      <c r="S456" s="2800"/>
      <c r="T456" s="2800"/>
      <c r="U456" s="2800"/>
      <c r="V456" s="2800"/>
      <c r="Y456" s="2694"/>
    </row>
    <row r="457" spans="1:25" ht="15.75" customHeight="1">
      <c r="A457" s="4457"/>
      <c r="B457" s="3001"/>
      <c r="C457" s="2855"/>
      <c r="D457" s="2855"/>
      <c r="E457" s="2855"/>
      <c r="F457" s="2855"/>
      <c r="G457" s="2855"/>
      <c r="H457" s="2855"/>
      <c r="I457" s="2855"/>
      <c r="J457" s="2855"/>
      <c r="K457" s="2855"/>
      <c r="L457" s="2855"/>
      <c r="M457" s="2855"/>
      <c r="N457" s="3131"/>
      <c r="O457" s="2800"/>
      <c r="P457" s="2800"/>
      <c r="Q457" s="2800"/>
      <c r="R457" s="2800"/>
      <c r="S457" s="2800"/>
      <c r="T457" s="2800"/>
      <c r="U457" s="2800"/>
      <c r="V457" s="2800"/>
      <c r="Y457" s="2694"/>
    </row>
    <row r="458" spans="1:25" ht="15.75" customHeight="1">
      <c r="A458" s="4457"/>
      <c r="B458" s="3702" t="s">
        <v>248</v>
      </c>
      <c r="C458" s="3687" t="s">
        <v>2534</v>
      </c>
      <c r="D458" s="2703"/>
      <c r="E458" s="2855"/>
      <c r="F458" s="2855"/>
      <c r="G458" s="2855"/>
      <c r="H458" s="2855"/>
      <c r="I458" s="2855"/>
      <c r="J458" s="2855"/>
      <c r="K458" s="2855"/>
      <c r="L458" s="2855"/>
      <c r="M458" s="2855"/>
      <c r="N458" s="3131"/>
      <c r="O458" s="2800"/>
      <c r="P458" s="2800"/>
      <c r="Q458" s="2800"/>
      <c r="R458" s="2800"/>
      <c r="S458" s="2800"/>
      <c r="T458" s="2800"/>
      <c r="U458" s="2800"/>
      <c r="V458" s="2800"/>
      <c r="Y458" s="2694"/>
    </row>
    <row r="459" spans="1:25" ht="15.75" customHeight="1">
      <c r="A459" s="4457"/>
      <c r="B459" s="3703"/>
      <c r="C459" s="3570" t="s">
        <v>722</v>
      </c>
      <c r="D459" s="2703"/>
      <c r="E459" s="2703"/>
      <c r="F459" s="2703"/>
      <c r="G459" s="2703"/>
      <c r="H459" s="2703"/>
      <c r="I459" s="2703"/>
      <c r="J459" s="2703"/>
      <c r="K459" s="2703"/>
      <c r="L459" s="2703"/>
      <c r="M459" s="2703"/>
      <c r="N459" s="3700"/>
      <c r="O459" s="2800"/>
      <c r="P459" s="2800"/>
      <c r="Q459" s="2800"/>
      <c r="R459" s="2800"/>
      <c r="S459" s="2800"/>
      <c r="T459" s="2800"/>
      <c r="U459" s="2800"/>
      <c r="V459" s="2800"/>
      <c r="Y459" s="2694"/>
    </row>
    <row r="460" spans="1:25" ht="15.75" customHeight="1">
      <c r="A460" s="4457"/>
      <c r="B460" s="3001"/>
      <c r="C460" s="2855"/>
      <c r="D460" s="2855"/>
      <c r="E460" s="2855"/>
      <c r="F460" s="2855"/>
      <c r="G460" s="2855"/>
      <c r="H460" s="2855"/>
      <c r="I460" s="2855"/>
      <c r="J460" s="2855"/>
      <c r="K460" s="2855"/>
      <c r="L460" s="2855"/>
      <c r="M460" s="2855"/>
      <c r="N460" s="3131"/>
      <c r="O460" s="2800"/>
      <c r="P460" s="2800"/>
      <c r="Q460" s="2800"/>
      <c r="R460" s="2800"/>
      <c r="S460" s="2800"/>
      <c r="T460" s="2800"/>
      <c r="U460" s="2800"/>
      <c r="V460" s="2800"/>
      <c r="Y460" s="2694"/>
    </row>
    <row r="461" spans="1:25" ht="15.75" customHeight="1">
      <c r="A461" s="4457"/>
      <c r="B461" s="3704"/>
      <c r="C461" s="3705"/>
      <c r="D461" s="3705"/>
      <c r="E461" s="3705"/>
      <c r="F461" s="3705"/>
      <c r="G461" s="3705"/>
      <c r="H461" s="3705"/>
      <c r="I461" s="3705"/>
      <c r="J461" s="3705"/>
      <c r="K461" s="3705"/>
      <c r="L461" s="3705"/>
      <c r="M461" s="3705"/>
      <c r="N461" s="3706"/>
      <c r="O461" s="2800"/>
      <c r="P461" s="2800"/>
      <c r="Q461" s="2800"/>
      <c r="R461" s="2800"/>
      <c r="S461" s="2800"/>
      <c r="T461" s="2800"/>
      <c r="U461" s="2800"/>
      <c r="V461" s="2800"/>
      <c r="Y461" s="2694"/>
    </row>
    <row r="462" spans="1:25" ht="15.75" customHeight="1">
      <c r="A462" s="4457"/>
      <c r="B462" s="3001"/>
      <c r="C462" s="2855"/>
      <c r="D462" s="2855"/>
      <c r="E462" s="2855"/>
      <c r="F462" s="2855"/>
      <c r="G462" s="2855"/>
      <c r="H462" s="2855"/>
      <c r="I462" s="2855"/>
      <c r="J462" s="2855"/>
      <c r="K462" s="2855"/>
      <c r="L462" s="2855"/>
      <c r="M462" s="2855"/>
      <c r="N462" s="3131"/>
      <c r="O462" s="2800"/>
      <c r="P462" s="2800"/>
      <c r="Q462" s="2800"/>
      <c r="R462" s="2800"/>
      <c r="S462" s="2800"/>
      <c r="T462" s="2800"/>
      <c r="U462" s="2800"/>
      <c r="V462" s="2800"/>
      <c r="Y462" s="2694"/>
    </row>
    <row r="463" spans="1:25" ht="15.75" customHeight="1">
      <c r="A463" s="4457"/>
      <c r="B463" s="4796" t="s">
        <v>2383</v>
      </c>
      <c r="C463" s="4463" t="s">
        <v>2378</v>
      </c>
      <c r="D463" s="4463"/>
      <c r="E463" s="4463"/>
      <c r="F463" s="4463"/>
      <c r="G463" s="4463"/>
      <c r="H463" s="4463"/>
      <c r="I463" s="4463"/>
      <c r="J463" s="3370">
        <v>1500</v>
      </c>
      <c r="K463" s="3298" t="s">
        <v>28</v>
      </c>
      <c r="L463" s="3299">
        <v>1.5</v>
      </c>
      <c r="M463" s="4464" t="s">
        <v>2376</v>
      </c>
      <c r="N463" s="4465"/>
      <c r="O463" s="2800"/>
      <c r="P463" s="2800"/>
      <c r="Q463" s="2800"/>
      <c r="R463" s="2800"/>
      <c r="S463" s="2800"/>
      <c r="T463" s="2800"/>
      <c r="U463" s="2800"/>
      <c r="V463" s="2800"/>
      <c r="Y463" s="2694"/>
    </row>
    <row r="464" spans="1:25" ht="15.75" customHeight="1">
      <c r="A464" s="4457"/>
      <c r="B464" s="4796"/>
      <c r="C464" s="2855"/>
      <c r="D464" s="2855"/>
      <c r="E464" s="2855"/>
      <c r="F464" s="2855"/>
      <c r="G464" s="2855"/>
      <c r="H464" s="2855"/>
      <c r="I464" s="2855"/>
      <c r="J464" s="2855"/>
      <c r="K464" s="2855"/>
      <c r="L464" s="2855"/>
      <c r="M464" s="2855"/>
      <c r="N464" s="3131"/>
      <c r="O464" s="2800"/>
      <c r="P464" s="2800"/>
      <c r="Q464" s="2800"/>
      <c r="R464" s="2800"/>
      <c r="S464" s="2800"/>
      <c r="T464" s="2800"/>
      <c r="U464" s="2800"/>
      <c r="V464" s="2800"/>
      <c r="Y464" s="2694"/>
    </row>
    <row r="465" spans="1:25" ht="15.75" customHeight="1">
      <c r="A465" s="4457"/>
      <c r="B465" s="4796"/>
      <c r="C465" s="3345">
        <v>0.93100000000000005</v>
      </c>
      <c r="D465" s="739"/>
      <c r="E465" s="2855"/>
      <c r="F465" s="3346" t="s">
        <v>2375</v>
      </c>
      <c r="G465" s="3347">
        <v>7</v>
      </c>
      <c r="H465" s="3348" t="s">
        <v>2373</v>
      </c>
      <c r="I465" s="3349">
        <v>133</v>
      </c>
      <c r="J465" s="2855"/>
      <c r="K465" s="3459" t="s">
        <v>2382</v>
      </c>
      <c r="L465" s="3310">
        <v>1.2</v>
      </c>
      <c r="M465" s="3300" t="s">
        <v>2376</v>
      </c>
      <c r="N465" s="3302"/>
      <c r="O465" s="2800"/>
      <c r="P465" s="2800"/>
      <c r="Q465" s="2800"/>
      <c r="R465" s="2800"/>
      <c r="S465" s="2800"/>
      <c r="T465" s="2800"/>
      <c r="U465" s="2800"/>
      <c r="V465" s="2800"/>
      <c r="Y465" s="2694"/>
    </row>
    <row r="466" spans="1:25" ht="15.75" customHeight="1">
      <c r="A466" s="4457"/>
      <c r="B466" s="4796"/>
      <c r="C466" s="2855"/>
      <c r="D466" s="2855"/>
      <c r="E466" s="2855"/>
      <c r="F466" s="2855"/>
      <c r="G466" s="3639" t="str">
        <f>ADDRESS(ROW(G317),COLUMN(G317),4)</f>
        <v>G317</v>
      </c>
      <c r="H466" s="2703"/>
      <c r="I466" s="3639" t="str">
        <f>ADDRESS(ROW(I317),COLUMN(I317),4)</f>
        <v>I317</v>
      </c>
      <c r="J466" s="2855"/>
      <c r="K466" s="3459"/>
      <c r="L466" s="3297" t="s">
        <v>2382</v>
      </c>
      <c r="M466" s="3309" t="s">
        <v>2382</v>
      </c>
      <c r="N466" s="3302"/>
      <c r="O466" s="2800"/>
      <c r="P466" s="2800"/>
      <c r="Q466" s="2800"/>
      <c r="R466" s="2800"/>
      <c r="S466" s="2800"/>
      <c r="T466" s="2800"/>
      <c r="U466" s="2800"/>
      <c r="V466" s="2800"/>
      <c r="Y466" s="2694"/>
    </row>
    <row r="467" spans="1:25" ht="15.75" customHeight="1">
      <c r="A467" s="4457"/>
      <c r="B467" s="4796"/>
      <c r="C467" s="2855"/>
      <c r="D467" s="2855"/>
      <c r="E467" s="2855"/>
      <c r="F467" s="2855"/>
      <c r="G467" s="2855"/>
      <c r="H467" s="2855"/>
      <c r="I467" s="2855"/>
      <c r="J467" s="2855"/>
      <c r="K467" s="2855"/>
      <c r="L467" s="2855"/>
      <c r="M467" s="2855"/>
      <c r="N467" s="3131"/>
      <c r="O467" s="2800"/>
      <c r="P467" s="2800"/>
      <c r="Q467" s="2800"/>
      <c r="R467" s="2800"/>
      <c r="S467" s="2800"/>
      <c r="T467" s="2800"/>
      <c r="U467" s="2800"/>
      <c r="V467" s="2800"/>
      <c r="Y467" s="2694"/>
    </row>
    <row r="468" spans="1:25" ht="15.75" customHeight="1">
      <c r="A468" s="4457"/>
      <c r="B468" s="4796"/>
      <c r="C468" s="3570" t="s">
        <v>2404</v>
      </c>
      <c r="D468" s="2855"/>
      <c r="E468" s="3570"/>
      <c r="F468" s="3570"/>
      <c r="G468" s="3570"/>
      <c r="H468" s="3570"/>
      <c r="I468" s="3570"/>
      <c r="J468" s="2855"/>
      <c r="K468" s="3693"/>
      <c r="L468" s="3694" t="s">
        <v>2382</v>
      </c>
      <c r="M468" s="3695" t="s">
        <v>2382</v>
      </c>
      <c r="N468" s="3131"/>
      <c r="O468" s="2800"/>
      <c r="P468" s="2800"/>
      <c r="Q468" s="2800"/>
      <c r="R468" s="2800"/>
      <c r="S468" s="2800"/>
      <c r="T468" s="2800"/>
      <c r="U468" s="2800"/>
      <c r="V468" s="2800"/>
      <c r="Y468" s="2694"/>
    </row>
    <row r="469" spans="1:25" ht="15.75" customHeight="1">
      <c r="A469" s="4457"/>
      <c r="B469" s="4796"/>
      <c r="C469" s="3431"/>
      <c r="D469" s="3414" t="s">
        <v>2437</v>
      </c>
      <c r="E469" s="2855"/>
      <c r="F469" s="3568"/>
      <c r="G469" s="3568"/>
      <c r="H469" s="3568"/>
      <c r="I469" s="3568"/>
      <c r="J469" s="2855"/>
      <c r="K469" s="2855"/>
      <c r="L469" s="2855"/>
      <c r="M469" s="2855"/>
      <c r="N469" s="3131"/>
      <c r="O469" s="2800"/>
      <c r="P469" s="2800"/>
      <c r="Q469" s="2800"/>
      <c r="R469" s="2800"/>
      <c r="S469" s="2800"/>
      <c r="T469" s="2800"/>
      <c r="U469" s="2800"/>
      <c r="V469" s="2800"/>
      <c r="Y469" s="2694"/>
    </row>
    <row r="470" spans="1:25" ht="15.75" customHeight="1">
      <c r="A470" s="4457"/>
      <c r="B470" s="4796"/>
      <c r="C470" s="2855"/>
      <c r="D470" s="2855"/>
      <c r="E470" s="2855"/>
      <c r="F470" s="2855"/>
      <c r="G470" s="2855"/>
      <c r="H470" s="2855"/>
      <c r="I470" s="2855"/>
      <c r="J470" s="2855"/>
      <c r="K470" s="2855"/>
      <c r="L470" s="2855"/>
      <c r="M470" s="2855"/>
      <c r="N470" s="3131"/>
      <c r="O470" s="2800"/>
      <c r="P470" s="2800"/>
      <c r="Q470" s="2800"/>
      <c r="R470" s="2800"/>
      <c r="S470" s="2800"/>
      <c r="T470" s="2800"/>
      <c r="U470" s="2800"/>
      <c r="V470" s="2800"/>
      <c r="Y470" s="2694"/>
    </row>
    <row r="471" spans="1:25" ht="15.75" customHeight="1">
      <c r="A471" s="4457"/>
      <c r="B471" s="3560"/>
      <c r="C471" s="2855"/>
      <c r="D471" s="2855"/>
      <c r="E471" s="2855"/>
      <c r="F471" s="2855"/>
      <c r="G471" s="2855"/>
      <c r="H471" s="2855"/>
      <c r="I471" s="2855"/>
      <c r="J471" s="2855"/>
      <c r="K471" s="2855"/>
      <c r="L471" s="2855"/>
      <c r="M471" s="2855"/>
      <c r="N471" s="3131"/>
      <c r="O471" s="2800"/>
      <c r="P471" s="2800"/>
      <c r="Q471" s="2800"/>
      <c r="R471" s="2800"/>
      <c r="S471" s="2800"/>
      <c r="T471" s="2800"/>
      <c r="U471" s="2800"/>
      <c r="V471" s="2800"/>
      <c r="Y471" s="2694"/>
    </row>
    <row r="472" spans="1:25" ht="15.75" customHeight="1">
      <c r="A472" s="4457"/>
      <c r="B472" s="3707"/>
      <c r="C472" s="3689"/>
      <c r="D472" s="3705"/>
      <c r="E472" s="3689"/>
      <c r="F472" s="3689"/>
      <c r="G472" s="3689"/>
      <c r="H472" s="3689"/>
      <c r="I472" s="3689"/>
      <c r="J472" s="3689"/>
      <c r="K472" s="3689"/>
      <c r="L472" s="3689"/>
      <c r="M472" s="3689"/>
      <c r="N472" s="3690"/>
      <c r="O472" s="2800"/>
      <c r="P472" s="2800"/>
      <c r="Q472" s="2800"/>
      <c r="R472" s="2800"/>
      <c r="S472" s="2800"/>
      <c r="T472" s="2800"/>
      <c r="U472" s="2800"/>
      <c r="V472" s="2800"/>
      <c r="Y472" s="2694"/>
    </row>
    <row r="473" spans="1:25" ht="15.75" customHeight="1">
      <c r="A473" s="4457"/>
      <c r="B473" s="3001"/>
      <c r="C473" s="2855"/>
      <c r="D473" s="2855"/>
      <c r="E473" s="2855"/>
      <c r="F473" s="2855"/>
      <c r="G473" s="2855"/>
      <c r="H473" s="2855"/>
      <c r="I473" s="2855"/>
      <c r="J473" s="2855"/>
      <c r="K473" s="2855"/>
      <c r="L473" s="2855"/>
      <c r="M473" s="2855"/>
      <c r="N473" s="3131"/>
      <c r="O473" s="2800"/>
      <c r="P473" s="2800"/>
      <c r="Q473" s="2800"/>
      <c r="R473" s="2800"/>
      <c r="S473" s="2800"/>
      <c r="T473" s="2800"/>
      <c r="U473" s="2800"/>
      <c r="V473" s="2800"/>
      <c r="Y473" s="2694"/>
    </row>
    <row r="474" spans="1:25" ht="15.75" customHeight="1">
      <c r="A474" s="4457"/>
      <c r="B474" s="4796" t="s">
        <v>2383</v>
      </c>
      <c r="C474" s="4463" t="s">
        <v>2379</v>
      </c>
      <c r="D474" s="4463"/>
      <c r="E474" s="4463"/>
      <c r="F474" s="4463"/>
      <c r="G474" s="4463"/>
      <c r="H474" s="4463"/>
      <c r="I474" s="4463"/>
      <c r="J474" s="2855"/>
      <c r="K474" s="3570"/>
      <c r="L474" s="2855"/>
      <c r="M474" s="2855"/>
      <c r="N474" s="3131"/>
      <c r="O474" s="2800"/>
      <c r="P474" s="2800"/>
      <c r="Q474" s="2800"/>
      <c r="R474" s="2800"/>
      <c r="S474" s="2800"/>
      <c r="T474" s="2800"/>
      <c r="U474" s="2800"/>
      <c r="V474" s="2800"/>
      <c r="Y474" s="2694"/>
    </row>
    <row r="475" spans="1:25" ht="15.75" customHeight="1">
      <c r="A475" s="4457"/>
      <c r="B475" s="4796"/>
      <c r="C475" s="2855"/>
      <c r="D475" s="2855"/>
      <c r="E475" s="2855"/>
      <c r="F475" s="2855"/>
      <c r="G475" s="2855"/>
      <c r="H475" s="2855"/>
      <c r="I475" s="2855"/>
      <c r="J475" s="2855"/>
      <c r="K475" s="2855"/>
      <c r="L475" s="2855"/>
      <c r="M475" s="2855"/>
      <c r="N475" s="3131"/>
      <c r="O475" s="2800"/>
      <c r="P475" s="2800"/>
      <c r="Q475" s="2800"/>
      <c r="R475" s="2800"/>
      <c r="S475" s="2800"/>
      <c r="T475" s="2800"/>
      <c r="U475" s="2800"/>
      <c r="V475" s="2800"/>
      <c r="Y475" s="2694"/>
    </row>
    <row r="476" spans="1:25" ht="15.75" customHeight="1">
      <c r="A476" s="4457"/>
      <c r="B476" s="4796"/>
      <c r="C476" s="2855"/>
      <c r="D476" s="2855"/>
      <c r="E476" s="2703"/>
      <c r="F476" s="3353" t="s">
        <v>280</v>
      </c>
      <c r="G476" s="3354" t="s">
        <v>373</v>
      </c>
      <c r="H476" s="3354"/>
      <c r="I476" s="3708"/>
      <c r="J476" s="2703"/>
      <c r="K476" s="4466" t="s">
        <v>2377</v>
      </c>
      <c r="L476" s="4466"/>
      <c r="M476" s="4466"/>
      <c r="N476" s="4467"/>
      <c r="O476" s="2800"/>
      <c r="P476" s="2800"/>
      <c r="Q476" s="2800"/>
      <c r="R476" s="2800"/>
      <c r="S476" s="2800"/>
      <c r="T476" s="2800"/>
      <c r="U476" s="2800"/>
      <c r="V476" s="2800"/>
      <c r="Y476" s="2694"/>
    </row>
    <row r="477" spans="1:25" ht="15.75" customHeight="1">
      <c r="A477" s="4457"/>
      <c r="B477" s="4796"/>
      <c r="C477" s="2855"/>
      <c r="D477" s="2855"/>
      <c r="E477" s="2855"/>
      <c r="F477" s="2855"/>
      <c r="G477" s="3639" t="str">
        <f>ADDRESS(ROW(G320),COLUMN(G320),4)</f>
        <v>G320</v>
      </c>
      <c r="H477" s="2855"/>
      <c r="I477" s="2855"/>
      <c r="J477" s="2855"/>
      <c r="K477" s="3303">
        <v>300</v>
      </c>
      <c r="L477" s="3311" t="s">
        <v>376</v>
      </c>
      <c r="M477" s="3305" t="s">
        <v>373</v>
      </c>
      <c r="N477" s="3302"/>
      <c r="O477" s="2800"/>
      <c r="P477" s="2800"/>
      <c r="Q477" s="2800"/>
      <c r="R477" s="2800"/>
      <c r="S477" s="2800"/>
      <c r="T477" s="2800"/>
      <c r="U477" s="2800"/>
      <c r="V477" s="2800"/>
      <c r="Y477" s="2694"/>
    </row>
    <row r="478" spans="1:25" ht="15.75" customHeight="1">
      <c r="A478" s="4457"/>
      <c r="B478" s="4796"/>
      <c r="C478" s="2855"/>
      <c r="D478" s="2855"/>
      <c r="E478" s="2855"/>
      <c r="F478" s="2855"/>
      <c r="G478" s="2855"/>
      <c r="H478" s="2855"/>
      <c r="I478" s="2855"/>
      <c r="J478" s="2855"/>
      <c r="K478" s="2855"/>
      <c r="L478" s="2855"/>
      <c r="M478" s="2855"/>
      <c r="N478" s="3131"/>
      <c r="O478" s="2800"/>
      <c r="P478" s="2800"/>
      <c r="Q478" s="2800"/>
      <c r="R478" s="2800"/>
      <c r="S478" s="2800"/>
      <c r="T478" s="2800"/>
      <c r="U478" s="2800"/>
      <c r="V478" s="2800"/>
      <c r="Y478" s="2694"/>
    </row>
    <row r="479" spans="1:25" ht="15.75" customHeight="1">
      <c r="A479" s="4457"/>
      <c r="B479" s="4796"/>
      <c r="C479" s="3639" t="str">
        <f>ADDRESS(ROW(I321),COLUMN(I321),4)</f>
        <v>I321</v>
      </c>
      <c r="D479" s="3361" t="s">
        <v>310</v>
      </c>
      <c r="E479" s="2855"/>
      <c r="F479" s="2855"/>
      <c r="G479" s="2855"/>
      <c r="H479" s="2855"/>
      <c r="I479" s="2855"/>
      <c r="J479" s="2855"/>
      <c r="K479" s="3312">
        <v>1.5</v>
      </c>
      <c r="L479" s="3313" t="s">
        <v>2438</v>
      </c>
      <c r="M479" s="3320"/>
      <c r="N479" s="3302"/>
      <c r="O479" s="2800"/>
      <c r="P479" s="2800"/>
      <c r="Q479" s="2800"/>
      <c r="R479" s="2800"/>
      <c r="S479" s="2800"/>
      <c r="T479" s="2800"/>
      <c r="U479" s="2800"/>
      <c r="V479" s="2800"/>
      <c r="Y479" s="2694"/>
    </row>
    <row r="480" spans="1:25" ht="15.75" customHeight="1">
      <c r="A480" s="4457"/>
      <c r="B480" s="4796"/>
      <c r="C480" s="2703"/>
      <c r="D480" s="2855"/>
      <c r="E480" s="2855"/>
      <c r="F480" s="2855"/>
      <c r="G480" s="2703"/>
      <c r="H480" s="2855"/>
      <c r="I480" s="2855"/>
      <c r="J480" s="2855"/>
      <c r="K480" s="2855"/>
      <c r="L480" s="2855"/>
      <c r="M480" s="2855"/>
      <c r="N480" s="3131"/>
      <c r="O480" s="2800"/>
      <c r="P480" s="2800"/>
      <c r="Q480" s="2800"/>
      <c r="R480" s="2800"/>
      <c r="S480" s="2800"/>
      <c r="T480" s="2800"/>
      <c r="U480" s="2800"/>
      <c r="V480" s="2800"/>
      <c r="Y480" s="2694"/>
    </row>
    <row r="481" spans="1:25" ht="15.75" customHeight="1">
      <c r="A481" s="4457"/>
      <c r="B481" s="4796"/>
      <c r="C481" s="3639" t="str">
        <f>ADDRESS(ROW(I322),COLUMN(I322),4)</f>
        <v>I322</v>
      </c>
      <c r="D481" s="3362" t="s">
        <v>311</v>
      </c>
      <c r="E481" s="2855"/>
      <c r="F481" s="3327"/>
      <c r="G481" s="3327"/>
      <c r="H481" s="3327"/>
      <c r="I481" s="3327"/>
      <c r="J481" s="2855"/>
      <c r="K481" s="3321" t="s">
        <v>28</v>
      </c>
      <c r="L481" s="3322">
        <v>1.2000000000000002</v>
      </c>
      <c r="M481" s="3320" t="s">
        <v>2376</v>
      </c>
      <c r="N481" s="3302"/>
      <c r="O481" s="2800"/>
      <c r="P481" s="2800"/>
      <c r="Q481" s="2800"/>
      <c r="R481" s="2800"/>
      <c r="S481" s="2800"/>
      <c r="T481" s="2800"/>
      <c r="U481" s="2800"/>
      <c r="V481" s="2800"/>
      <c r="Y481" s="2694"/>
    </row>
    <row r="482" spans="1:25" ht="15.75" customHeight="1">
      <c r="A482" s="4457"/>
      <c r="B482" s="3560"/>
      <c r="C482" s="2703"/>
      <c r="D482" s="2855"/>
      <c r="E482" s="2855"/>
      <c r="F482" s="2855"/>
      <c r="G482" s="2703"/>
      <c r="H482" s="2855"/>
      <c r="I482" s="2855"/>
      <c r="J482" s="2855"/>
      <c r="K482" s="2855"/>
      <c r="L482" s="2855"/>
      <c r="M482" s="2855"/>
      <c r="N482" s="3131"/>
      <c r="O482" s="2800"/>
      <c r="P482" s="2800"/>
      <c r="Q482" s="2800"/>
      <c r="R482" s="2800"/>
      <c r="S482" s="2800"/>
      <c r="T482" s="2800"/>
      <c r="U482" s="2800"/>
      <c r="V482" s="2800"/>
      <c r="Y482" s="2694"/>
    </row>
    <row r="483" spans="1:25" ht="15.75" customHeight="1">
      <c r="A483" s="4457"/>
      <c r="B483" s="3709"/>
      <c r="C483" s="3705"/>
      <c r="D483" s="3705"/>
      <c r="E483" s="3705"/>
      <c r="F483" s="3705"/>
      <c r="G483" s="3705"/>
      <c r="H483" s="3705"/>
      <c r="I483" s="3705"/>
      <c r="J483" s="3705"/>
      <c r="K483" s="3705"/>
      <c r="L483" s="3705"/>
      <c r="M483" s="3705"/>
      <c r="N483" s="3706"/>
      <c r="O483" s="2800"/>
      <c r="P483" s="2800"/>
      <c r="Q483" s="2800"/>
      <c r="R483" s="2800"/>
      <c r="S483" s="2800"/>
      <c r="T483" s="2800"/>
      <c r="U483" s="2800"/>
      <c r="V483" s="2800"/>
      <c r="Y483" s="2694"/>
    </row>
    <row r="484" spans="1:25" ht="15.75" customHeight="1">
      <c r="A484" s="4457"/>
      <c r="B484" s="3001"/>
      <c r="C484" s="2855"/>
      <c r="D484" s="2855"/>
      <c r="E484" s="2855"/>
      <c r="F484" s="2855"/>
      <c r="G484" s="2855"/>
      <c r="H484" s="2855"/>
      <c r="I484" s="2855"/>
      <c r="J484" s="2855"/>
      <c r="K484" s="2855"/>
      <c r="L484" s="2855"/>
      <c r="M484" s="2855"/>
      <c r="N484" s="3131"/>
      <c r="O484" s="2800"/>
      <c r="P484" s="2800"/>
      <c r="Q484" s="2800"/>
      <c r="R484" s="2800"/>
      <c r="S484" s="2800"/>
      <c r="T484" s="2800"/>
      <c r="U484" s="2800"/>
      <c r="V484" s="2800"/>
      <c r="Y484" s="2694"/>
    </row>
    <row r="485" spans="1:25" ht="15.75" customHeight="1">
      <c r="A485" s="4457"/>
      <c r="B485" s="4631" t="s">
        <v>27</v>
      </c>
      <c r="C485" s="2703"/>
      <c r="D485" s="4696" t="s">
        <v>2393</v>
      </c>
      <c r="E485" s="4696"/>
      <c r="F485" s="4696"/>
      <c r="G485" s="4603" t="s">
        <v>342</v>
      </c>
      <c r="H485" s="4807" t="s">
        <v>276</v>
      </c>
      <c r="I485" s="4807"/>
      <c r="J485" s="4807"/>
      <c r="K485" s="4807"/>
      <c r="L485" s="4807"/>
      <c r="M485" s="4807"/>
      <c r="N485" s="4808"/>
      <c r="O485" s="2800"/>
      <c r="P485" s="2800"/>
      <c r="Q485" s="2800"/>
      <c r="R485" s="2800"/>
      <c r="S485" s="2800"/>
      <c r="T485" s="2800"/>
      <c r="U485" s="2800"/>
      <c r="V485" s="2800"/>
      <c r="Y485" s="2694"/>
    </row>
    <row r="486" spans="1:25" ht="15.75" customHeight="1">
      <c r="A486" s="4457"/>
      <c r="B486" s="4631"/>
      <c r="C486" s="3639" t="str">
        <f>ADDRESS(ROW(E329),COLUMN(E329),4)</f>
        <v>E329</v>
      </c>
      <c r="D486" s="4696"/>
      <c r="E486" s="4696"/>
      <c r="F486" s="4696"/>
      <c r="G486" s="4603"/>
      <c r="H486" s="4807"/>
      <c r="I486" s="4807"/>
      <c r="J486" s="4807"/>
      <c r="K486" s="4807"/>
      <c r="L486" s="4807"/>
      <c r="M486" s="4807"/>
      <c r="N486" s="4808"/>
      <c r="O486" s="2800"/>
      <c r="P486" s="2800"/>
      <c r="Q486" s="2800"/>
      <c r="R486" s="2800"/>
      <c r="S486" s="2800"/>
      <c r="T486" s="2800"/>
      <c r="U486" s="2800"/>
      <c r="V486" s="2800"/>
      <c r="Y486" s="2694"/>
    </row>
    <row r="487" spans="1:25" ht="15.75" customHeight="1">
      <c r="A487" s="4457"/>
      <c r="B487" s="4631"/>
      <c r="C487" s="3691"/>
      <c r="D487" s="4696"/>
      <c r="E487" s="4696"/>
      <c r="F487" s="4696"/>
      <c r="G487" s="4603"/>
      <c r="H487" s="4807"/>
      <c r="I487" s="4807"/>
      <c r="J487" s="4807"/>
      <c r="K487" s="4807"/>
      <c r="L487" s="4807"/>
      <c r="M487" s="4807"/>
      <c r="N487" s="4808"/>
      <c r="O487" s="2800"/>
      <c r="P487" s="2800"/>
      <c r="Q487" s="2800"/>
      <c r="R487" s="2800"/>
      <c r="S487" s="2800"/>
      <c r="T487" s="2800"/>
      <c r="U487" s="2800"/>
      <c r="V487" s="2800"/>
      <c r="Y487" s="2694"/>
    </row>
    <row r="488" spans="1:25" ht="15.75" customHeight="1">
      <c r="A488" s="4457"/>
      <c r="B488" s="3001"/>
      <c r="C488" s="2855"/>
      <c r="D488" s="2855"/>
      <c r="E488" s="2855"/>
      <c r="F488" s="2855"/>
      <c r="G488" s="2855"/>
      <c r="H488" s="2855"/>
      <c r="I488" s="2855"/>
      <c r="J488" s="2855"/>
      <c r="K488" s="2855"/>
      <c r="L488" s="2855"/>
      <c r="M488" s="2855"/>
      <c r="N488" s="3131"/>
      <c r="O488" s="2800"/>
      <c r="P488" s="2800"/>
      <c r="Q488" s="2800"/>
      <c r="R488" s="2800"/>
      <c r="S488" s="2800"/>
      <c r="T488" s="2800"/>
      <c r="U488" s="2800"/>
      <c r="V488" s="2800"/>
      <c r="Y488" s="2694"/>
    </row>
    <row r="489" spans="1:25" ht="15.75" customHeight="1">
      <c r="A489" s="4457"/>
      <c r="B489" s="3710" t="s">
        <v>30</v>
      </c>
      <c r="C489" s="3639" t="str">
        <f>ADDRESS(ROW(B329),COLUMN(B329),4)</f>
        <v>B329</v>
      </c>
      <c r="D489" s="3688" t="s">
        <v>32</v>
      </c>
      <c r="E489" s="3569"/>
      <c r="F489" s="3569"/>
      <c r="G489" s="3569"/>
      <c r="H489" s="3569"/>
      <c r="I489" s="3569"/>
      <c r="J489" s="2855"/>
      <c r="K489" s="2855"/>
      <c r="L489" s="2855"/>
      <c r="M489" s="2855"/>
      <c r="N489" s="3131"/>
      <c r="O489" s="2800"/>
      <c r="P489" s="2800"/>
      <c r="Q489" s="2800"/>
      <c r="R489" s="2800"/>
      <c r="S489" s="2800"/>
      <c r="T489" s="2800"/>
      <c r="U489" s="2800"/>
      <c r="V489" s="2800"/>
      <c r="Y489" s="2694"/>
    </row>
    <row r="490" spans="1:25" ht="15.75" customHeight="1">
      <c r="A490" s="4457"/>
      <c r="B490" s="3710"/>
      <c r="C490" s="2855"/>
      <c r="D490" s="3569" t="s">
        <v>2381</v>
      </c>
      <c r="E490" s="3569"/>
      <c r="F490" s="3569"/>
      <c r="G490" s="3569"/>
      <c r="H490" s="3569"/>
      <c r="I490" s="3569"/>
      <c r="J490" s="2855"/>
      <c r="K490" s="2855"/>
      <c r="L490" s="2855"/>
      <c r="M490" s="2855"/>
      <c r="N490" s="3131"/>
      <c r="O490" s="2800"/>
      <c r="P490" s="2800"/>
      <c r="Q490" s="2800"/>
      <c r="R490" s="2800"/>
      <c r="S490" s="2800"/>
      <c r="T490" s="2800"/>
      <c r="U490" s="2800"/>
      <c r="V490" s="2800"/>
      <c r="Y490" s="2694"/>
    </row>
    <row r="491" spans="1:25" ht="15.75" customHeight="1">
      <c r="A491" s="4457"/>
      <c r="B491" s="3560"/>
      <c r="C491" s="2855"/>
      <c r="D491" s="2855"/>
      <c r="E491" s="2855"/>
      <c r="F491" s="2855"/>
      <c r="G491" s="2855"/>
      <c r="H491" s="2855"/>
      <c r="I491" s="2855"/>
      <c r="J491" s="2855"/>
      <c r="K491" s="2855"/>
      <c r="L491" s="2855"/>
      <c r="M491" s="2855"/>
      <c r="N491" s="3131"/>
      <c r="O491" s="2800"/>
      <c r="P491" s="2800"/>
      <c r="Q491" s="2800"/>
      <c r="R491" s="2800"/>
      <c r="S491" s="2800"/>
      <c r="T491" s="2800"/>
      <c r="U491" s="2800"/>
      <c r="V491" s="2800"/>
      <c r="Y491" s="2694"/>
    </row>
    <row r="492" spans="1:25" ht="15.75" customHeight="1">
      <c r="A492" s="4457"/>
      <c r="B492" s="3711" t="s">
        <v>2420</v>
      </c>
      <c r="C492" s="3639" t="str">
        <f>ADDRESS(ROW(B310),COLUMN(B310),4)</f>
        <v>B310</v>
      </c>
      <c r="D492" s="3457" t="s">
        <v>273</v>
      </c>
      <c r="E492" s="2855"/>
      <c r="F492" s="2855"/>
      <c r="G492" s="2855"/>
      <c r="H492" s="2855"/>
      <c r="I492" s="2855"/>
      <c r="J492" s="2855"/>
      <c r="K492" s="2855"/>
      <c r="L492" s="2855"/>
      <c r="M492" s="2855"/>
      <c r="N492" s="3131"/>
      <c r="O492" s="2800"/>
      <c r="P492" s="2800"/>
      <c r="Q492" s="2800"/>
      <c r="R492" s="2800"/>
      <c r="S492" s="2800"/>
      <c r="T492" s="2800"/>
      <c r="U492" s="2800"/>
      <c r="V492" s="2800"/>
      <c r="Y492" s="2694"/>
    </row>
    <row r="493" spans="1:25" ht="15.75" customHeight="1">
      <c r="A493" s="4457"/>
      <c r="B493" s="3712"/>
      <c r="C493" s="3328"/>
      <c r="D493" s="3338" t="s">
        <v>2435</v>
      </c>
      <c r="E493" s="2855"/>
      <c r="F493" s="2855"/>
      <c r="G493" s="2855"/>
      <c r="H493" s="2855"/>
      <c r="I493" s="2855"/>
      <c r="J493" s="2855"/>
      <c r="K493" s="2855"/>
      <c r="L493" s="2855"/>
      <c r="M493" s="2855"/>
      <c r="N493" s="3131"/>
      <c r="O493" s="2800"/>
      <c r="P493" s="2800"/>
      <c r="Q493" s="2800"/>
      <c r="R493" s="2800"/>
      <c r="S493" s="2800"/>
      <c r="T493" s="2800"/>
      <c r="U493" s="2800"/>
      <c r="V493" s="2800"/>
      <c r="Y493" s="2694"/>
    </row>
    <row r="494" spans="1:25" ht="15.75" customHeight="1">
      <c r="A494" s="4457"/>
      <c r="B494" s="3712"/>
      <c r="C494" s="3328"/>
      <c r="D494" s="3338" t="s">
        <v>2433</v>
      </c>
      <c r="E494" s="2855"/>
      <c r="F494" s="2855"/>
      <c r="G494" s="2855"/>
      <c r="H494" s="2855"/>
      <c r="I494" s="2855"/>
      <c r="J494" s="2855"/>
      <c r="K494" s="2855"/>
      <c r="L494" s="2855"/>
      <c r="M494" s="2855"/>
      <c r="N494" s="3131"/>
      <c r="O494" s="2800"/>
      <c r="P494" s="2800"/>
      <c r="Q494" s="2800"/>
      <c r="R494" s="2800"/>
      <c r="S494" s="2800"/>
      <c r="T494" s="2800"/>
      <c r="U494" s="2800"/>
      <c r="V494" s="2800"/>
      <c r="Y494" s="2694"/>
    </row>
    <row r="495" spans="1:25" ht="15.75" customHeight="1">
      <c r="A495" s="4457"/>
      <c r="B495" s="3713"/>
      <c r="C495" s="3325"/>
      <c r="D495" s="3325"/>
      <c r="E495" s="2855"/>
      <c r="F495" s="3328"/>
      <c r="G495" s="3328"/>
      <c r="H495" s="3328"/>
      <c r="I495" s="3328"/>
      <c r="J495" s="3328"/>
      <c r="K495" s="3328"/>
      <c r="L495" s="3328"/>
      <c r="M495" s="3328"/>
      <c r="N495" s="3329"/>
      <c r="O495" s="2800"/>
      <c r="P495" s="2800"/>
      <c r="Q495" s="2800"/>
      <c r="R495" s="2800"/>
      <c r="S495" s="2800"/>
      <c r="T495" s="2800"/>
      <c r="U495" s="2800"/>
      <c r="V495" s="2800"/>
      <c r="Y495" s="2694"/>
    </row>
    <row r="496" spans="1:25" ht="15.75" customHeight="1">
      <c r="A496" s="4457"/>
      <c r="B496" s="3714" t="s">
        <v>2536</v>
      </c>
      <c r="C496" s="3639" t="str">
        <f>ADDRESS(ROW(B326),COLUMN(B326),4)</f>
        <v>B326</v>
      </c>
      <c r="D496" s="3692" t="s">
        <v>2535</v>
      </c>
      <c r="E496" s="2855"/>
      <c r="F496" s="2855"/>
      <c r="G496" s="2855"/>
      <c r="H496" s="2855"/>
      <c r="I496" s="2855"/>
      <c r="J496" s="2855"/>
      <c r="K496" s="2855"/>
      <c r="L496" s="2855"/>
      <c r="M496" s="2855"/>
      <c r="N496" s="3131"/>
      <c r="O496" s="2800"/>
      <c r="P496" s="2800"/>
      <c r="Q496" s="2800"/>
      <c r="R496" s="2800"/>
      <c r="S496" s="2800"/>
      <c r="T496" s="2800"/>
      <c r="V496" s="2800"/>
      <c r="Y496" s="2694"/>
    </row>
    <row r="497" spans="1:25" ht="15.75" customHeight="1">
      <c r="A497" s="4457"/>
      <c r="B497" s="3001"/>
      <c r="C497" s="2855"/>
      <c r="D497" s="2855"/>
      <c r="E497" s="2855"/>
      <c r="F497" s="2855"/>
      <c r="G497" s="2855"/>
      <c r="H497" s="2855"/>
      <c r="I497" s="2855"/>
      <c r="J497" s="2855"/>
      <c r="K497" s="2855"/>
      <c r="L497" s="2855"/>
      <c r="M497" s="2855"/>
      <c r="N497" s="3131"/>
      <c r="O497" s="2800"/>
      <c r="P497" s="2800"/>
      <c r="Q497" s="2800"/>
      <c r="R497" s="2800"/>
      <c r="S497" s="2800"/>
      <c r="T497" s="2800"/>
      <c r="V497" s="2800"/>
      <c r="Y497" s="2694"/>
    </row>
    <row r="498" spans="1:25" ht="15.75" customHeight="1">
      <c r="A498" s="4457"/>
      <c r="B498" s="3715" t="s">
        <v>331</v>
      </c>
      <c r="C498" s="3639" t="str">
        <f>ADDRESS(ROW(C439),COLUMN(C439),4)</f>
        <v>C439</v>
      </c>
      <c r="D498" s="3083" t="s">
        <v>2386</v>
      </c>
      <c r="E498" s="2762"/>
      <c r="F498" s="2855"/>
      <c r="G498" s="2855"/>
      <c r="H498" s="2855"/>
      <c r="I498" s="2855"/>
      <c r="J498" s="2855"/>
      <c r="K498" s="2855"/>
      <c r="L498" s="2855"/>
      <c r="M498" s="2855"/>
      <c r="N498" s="3131"/>
      <c r="O498" s="2800"/>
      <c r="P498" s="2800"/>
      <c r="Q498" s="2800"/>
      <c r="R498" s="2800"/>
      <c r="S498" s="2800"/>
      <c r="T498" s="2800"/>
      <c r="V498" s="2800"/>
      <c r="Y498" s="2694"/>
    </row>
    <row r="499" spans="1:25" ht="15.75" customHeight="1">
      <c r="A499" s="4457"/>
      <c r="B499" s="3560"/>
      <c r="C499" s="2703"/>
      <c r="D499" s="2855"/>
      <c r="E499" s="2855"/>
      <c r="F499" s="2855"/>
      <c r="G499" s="2855"/>
      <c r="H499" s="2855"/>
      <c r="I499" s="2855"/>
      <c r="J499" s="2855"/>
      <c r="K499" s="2855"/>
      <c r="L499" s="2855"/>
      <c r="M499" s="2855"/>
      <c r="N499" s="3131"/>
      <c r="O499" s="2800"/>
      <c r="P499" s="2800"/>
      <c r="Q499" s="2800"/>
      <c r="R499" s="2800"/>
      <c r="S499" s="2800"/>
      <c r="T499" s="2800"/>
      <c r="V499" s="2800"/>
      <c r="Y499" s="2694"/>
    </row>
    <row r="500" spans="1:25" ht="15.75" customHeight="1">
      <c r="A500" s="4457"/>
      <c r="B500" s="2856" t="s">
        <v>253</v>
      </c>
      <c r="C500" s="4607" t="str">
        <f ca="1">CELL("nomfichier")</f>
        <v>E:\0-UPRT\1-UPRT.FR-SITE-WEB\ff-fiches-fabrications\ff-fiches-fabrication-maj-08-2020\[ff-14.B-restauration-10.postits-portions.xlsx]Nota</v>
      </c>
      <c r="D500" s="4607"/>
      <c r="E500" s="4607"/>
      <c r="F500" s="4607"/>
      <c r="G500" s="4607"/>
      <c r="H500" s="4607"/>
      <c r="I500" s="4607"/>
      <c r="J500" s="4607"/>
      <c r="K500" s="4607"/>
      <c r="L500" s="4607"/>
      <c r="M500" s="4607"/>
      <c r="N500" s="4608"/>
      <c r="O500" s="2800"/>
      <c r="P500" s="2800"/>
      <c r="Q500" s="2800"/>
      <c r="R500" s="2800"/>
      <c r="S500" s="2800"/>
      <c r="T500" s="2800"/>
      <c r="V500" s="2800"/>
      <c r="Y500" s="2694"/>
    </row>
    <row r="501" spans="1:25" ht="15.75" customHeight="1">
      <c r="A501" s="4457"/>
      <c r="B501" s="2969" t="s">
        <v>255</v>
      </c>
      <c r="C501" s="4610" t="s">
        <v>745</v>
      </c>
      <c r="D501" s="4610"/>
      <c r="E501" s="4610"/>
      <c r="F501" s="4610"/>
      <c r="G501" s="4610"/>
      <c r="H501" s="4610"/>
      <c r="I501" s="4610"/>
      <c r="J501" s="4610"/>
      <c r="K501" s="4610"/>
      <c r="L501" s="4610"/>
      <c r="M501" s="4610"/>
      <c r="N501" s="4611"/>
      <c r="O501" s="2800"/>
      <c r="P501" s="2800"/>
      <c r="Q501" s="2800"/>
      <c r="R501" s="2800"/>
      <c r="S501" s="2800"/>
      <c r="T501" s="2800"/>
      <c r="V501" s="2800"/>
      <c r="Y501" s="2694"/>
    </row>
    <row r="502" spans="1:25" ht="15.75" customHeight="1" thickBot="1">
      <c r="A502" s="4457"/>
      <c r="B502" s="4829" t="s">
        <v>2390</v>
      </c>
      <c r="C502" s="4771"/>
      <c r="D502" s="4771"/>
      <c r="E502" s="4771"/>
      <c r="F502" s="4771"/>
      <c r="G502" s="4771"/>
      <c r="H502" s="4771"/>
      <c r="I502" s="4771"/>
      <c r="J502" s="4771"/>
      <c r="K502" s="4771"/>
      <c r="L502" s="4771"/>
      <c r="M502" s="4771"/>
      <c r="N502" s="4830"/>
      <c r="O502" s="2800"/>
      <c r="P502" s="2800"/>
      <c r="Q502" s="2800"/>
      <c r="R502" s="2800"/>
      <c r="S502" s="2800"/>
      <c r="T502" s="2800"/>
      <c r="V502" s="2800"/>
      <c r="Y502" s="2694"/>
    </row>
    <row r="503" spans="1:25" ht="15" customHeight="1">
      <c r="A503" s="2697"/>
      <c r="B503" s="2697"/>
      <c r="C503" s="2697"/>
      <c r="D503" s="2697"/>
      <c r="E503" s="2697"/>
      <c r="F503" s="2697"/>
      <c r="G503" s="2697"/>
      <c r="H503" s="2697"/>
      <c r="I503" s="2697"/>
      <c r="J503" s="2697"/>
      <c r="K503" s="2697"/>
      <c r="L503" s="2697"/>
      <c r="M503" s="2697"/>
      <c r="N503" s="2697"/>
      <c r="O503" s="2462"/>
      <c r="P503" s="2694"/>
      <c r="Q503" s="2800"/>
      <c r="R503" s="2800"/>
      <c r="S503" s="2800"/>
      <c r="T503" s="2800"/>
      <c r="V503" s="2800"/>
      <c r="Y503" s="2694"/>
    </row>
    <row r="504" spans="1:25" ht="15" customHeight="1">
      <c r="A504" s="2766"/>
      <c r="B504" s="2766"/>
      <c r="C504" s="2766"/>
      <c r="D504" s="2766"/>
      <c r="E504" s="2766"/>
      <c r="F504" s="2766"/>
      <c r="G504" s="2766"/>
      <c r="H504" s="2766"/>
      <c r="I504" s="2766"/>
      <c r="J504" s="2766"/>
      <c r="K504" s="2766"/>
      <c r="L504" s="2766"/>
      <c r="M504" s="2766"/>
      <c r="N504" s="2766"/>
      <c r="O504" s="2766"/>
      <c r="P504" s="2766"/>
      <c r="Q504" s="2766"/>
      <c r="R504" s="2766"/>
      <c r="S504" s="2766"/>
      <c r="T504" s="2766"/>
      <c r="U504" s="2766"/>
      <c r="V504" s="2766"/>
      <c r="Y504" s="2694"/>
    </row>
    <row r="505" spans="1:25">
      <c r="A505" s="2766"/>
      <c r="B505" s="2766"/>
      <c r="C505" s="2766"/>
      <c r="D505" s="2766"/>
      <c r="E505" s="2766"/>
      <c r="F505" s="2766"/>
      <c r="G505" s="2766"/>
      <c r="H505" s="2766"/>
      <c r="I505" s="2766"/>
      <c r="J505" s="2766"/>
      <c r="K505" s="2766"/>
      <c r="L505" s="2766"/>
      <c r="M505" s="2766"/>
      <c r="N505" s="2766"/>
      <c r="O505" s="2766"/>
      <c r="P505" s="2766"/>
      <c r="Q505" s="2766"/>
      <c r="R505" s="2766"/>
      <c r="S505" s="2766"/>
      <c r="T505" s="2766"/>
      <c r="U505" s="2766"/>
      <c r="V505" s="2766"/>
      <c r="Y505" s="2694"/>
    </row>
    <row r="506" spans="1:25" ht="18.75" customHeight="1">
      <c r="A506" s="2697"/>
      <c r="B506" s="2697"/>
      <c r="C506" s="2697"/>
      <c r="D506" s="2697"/>
      <c r="E506" s="2697"/>
      <c r="F506" s="2697"/>
      <c r="G506" s="2697"/>
      <c r="H506" s="2697"/>
      <c r="I506" s="2697"/>
      <c r="J506" s="2697"/>
      <c r="K506" s="2697"/>
      <c r="L506" s="2697"/>
      <c r="M506" s="2697"/>
      <c r="N506" s="2697"/>
      <c r="O506" s="2462"/>
      <c r="P506" s="2462"/>
      <c r="Q506" s="2800"/>
      <c r="R506" s="2800"/>
      <c r="S506" s="2800"/>
      <c r="T506" s="2800"/>
      <c r="U506" s="2800"/>
      <c r="V506" s="2800"/>
      <c r="Y506" s="2694"/>
    </row>
    <row r="507" spans="1:25" ht="26.25">
      <c r="A507" s="2910"/>
      <c r="B507" s="2910"/>
      <c r="C507" s="3160"/>
      <c r="D507" s="3160"/>
      <c r="E507" s="3160"/>
      <c r="F507" s="3160"/>
      <c r="G507" s="3160"/>
      <c r="H507" s="3160"/>
      <c r="I507" s="3160"/>
      <c r="J507" s="3160"/>
      <c r="K507" s="3160"/>
      <c r="L507" s="3160"/>
      <c r="M507" s="2685">
        <f>ROW()</f>
        <v>507</v>
      </c>
      <c r="N507" s="2911" t="s">
        <v>10</v>
      </c>
      <c r="O507" s="2800"/>
      <c r="P507" s="2846" t="s">
        <v>10</v>
      </c>
      <c r="Q507" s="2800"/>
      <c r="R507" s="2800"/>
      <c r="S507" s="2800"/>
      <c r="T507" s="2800"/>
      <c r="U507" s="2800"/>
      <c r="V507" s="2800"/>
      <c r="Y507" s="2694"/>
    </row>
    <row r="508" spans="1:25" ht="26.25" customHeight="1">
      <c r="A508" s="2910"/>
      <c r="B508" s="4815" t="s">
        <v>2444</v>
      </c>
      <c r="C508" s="4815"/>
      <c r="D508" s="4815"/>
      <c r="E508" s="4815"/>
      <c r="F508" s="4815"/>
      <c r="G508" s="4815"/>
      <c r="H508" s="4815"/>
      <c r="I508" s="4815"/>
      <c r="J508" s="4815"/>
      <c r="K508" s="4815"/>
      <c r="L508" s="4815"/>
      <c r="M508" s="4815"/>
      <c r="N508" s="4816">
        <v>19</v>
      </c>
      <c r="O508" s="2800"/>
      <c r="P508" s="4817">
        <f>N508</f>
        <v>19</v>
      </c>
      <c r="Q508" s="2800"/>
      <c r="R508" s="2800"/>
      <c r="S508" s="2800"/>
      <c r="T508" s="2800"/>
      <c r="U508" s="2800"/>
      <c r="V508" s="2800"/>
      <c r="Y508" s="2694"/>
    </row>
    <row r="509" spans="1:25" ht="26.25" customHeight="1" thickBot="1">
      <c r="A509" s="2910"/>
      <c r="B509" s="3751" t="s">
        <v>2538</v>
      </c>
      <c r="C509" s="3160"/>
      <c r="D509" s="3160"/>
      <c r="E509" s="3160">
        <f>ROW(B629)</f>
        <v>629</v>
      </c>
      <c r="F509" s="3160"/>
      <c r="G509" s="3160"/>
      <c r="H509" s="3160"/>
      <c r="I509" s="3160"/>
      <c r="J509" s="3160"/>
      <c r="K509" s="3160"/>
      <c r="L509" s="3160"/>
      <c r="M509" s="3160"/>
      <c r="N509" s="4816"/>
      <c r="O509" s="2800"/>
      <c r="P509" s="4817"/>
      <c r="Q509" s="2800"/>
      <c r="R509" s="2800"/>
      <c r="S509" s="2800"/>
      <c r="T509" s="2800"/>
      <c r="U509" s="2800"/>
      <c r="V509" s="2800"/>
      <c r="Y509" s="2694"/>
    </row>
    <row r="510" spans="1:25">
      <c r="A510" s="2770"/>
      <c r="B510" s="2697"/>
      <c r="C510" s="2697"/>
      <c r="D510" s="2697"/>
      <c r="E510" s="2697"/>
      <c r="F510" s="2697"/>
      <c r="G510" s="2697"/>
      <c r="H510" s="2697"/>
      <c r="I510" s="2697"/>
      <c r="J510" s="2697"/>
      <c r="K510" s="2697"/>
      <c r="L510" s="2697"/>
      <c r="M510" s="2697"/>
      <c r="N510" s="2697"/>
      <c r="O510" s="2462"/>
      <c r="P510" s="4964" t="s">
        <v>2537</v>
      </c>
      <c r="Q510" s="4966" t="s">
        <v>2532</v>
      </c>
      <c r="R510" s="4996" t="s">
        <v>2396</v>
      </c>
      <c r="S510" s="2800"/>
      <c r="T510" s="2800"/>
      <c r="U510" s="2800"/>
      <c r="V510" s="2800"/>
      <c r="Y510" s="2694"/>
    </row>
    <row r="511" spans="1:25" ht="18.75">
      <c r="A511" s="2770"/>
      <c r="B511" s="2912" t="s">
        <v>653</v>
      </c>
      <c r="C511" s="2913"/>
      <c r="D511" s="2913"/>
      <c r="E511" s="2913"/>
      <c r="F511" s="2913"/>
      <c r="G511" s="2913"/>
      <c r="H511" s="2913"/>
      <c r="I511" s="2914"/>
      <c r="J511" s="2914"/>
      <c r="K511" s="2914"/>
      <c r="L511" s="2914"/>
      <c r="M511" s="2914"/>
      <c r="N511" s="2914"/>
      <c r="O511" s="2462"/>
      <c r="P511" s="4965"/>
      <c r="Q511" s="4967"/>
      <c r="R511" s="4997"/>
      <c r="S511" s="2800"/>
      <c r="T511" s="2800"/>
      <c r="U511" s="2800"/>
      <c r="V511" s="2800"/>
      <c r="Y511" s="2694"/>
    </row>
    <row r="512" spans="1:25" ht="18.75">
      <c r="A512" s="2770"/>
      <c r="B512" s="2912" t="s">
        <v>654</v>
      </c>
      <c r="C512" s="2913"/>
      <c r="D512" s="2913"/>
      <c r="E512" s="2913"/>
      <c r="F512" s="2913"/>
      <c r="G512" s="2913"/>
      <c r="H512" s="2913"/>
      <c r="I512" s="2914"/>
      <c r="J512" s="2914"/>
      <c r="K512" s="2914"/>
      <c r="L512" s="2914"/>
      <c r="M512" s="2914"/>
      <c r="N512" s="2914"/>
      <c r="O512" s="2462"/>
      <c r="P512" s="4959" t="s">
        <v>2398</v>
      </c>
      <c r="Q512" s="4970" t="s">
        <v>2533</v>
      </c>
      <c r="R512" s="4998" t="s">
        <v>2432</v>
      </c>
      <c r="S512" s="2800"/>
      <c r="T512" s="2800"/>
      <c r="U512" s="2800"/>
      <c r="V512" s="2800"/>
      <c r="Y512" s="2694"/>
    </row>
    <row r="513" spans="1:25" ht="18.75" customHeight="1">
      <c r="A513" s="2770"/>
      <c r="B513" s="2912" t="s">
        <v>655</v>
      </c>
      <c r="C513" s="2913"/>
      <c r="D513" s="2913"/>
      <c r="E513" s="2913"/>
      <c r="F513" s="2913"/>
      <c r="G513" s="2913"/>
      <c r="H513" s="2913"/>
      <c r="I513" s="2914"/>
      <c r="J513" s="2914"/>
      <c r="K513" s="2914"/>
      <c r="L513" s="2914"/>
      <c r="M513" s="2914"/>
      <c r="N513" s="2914"/>
      <c r="O513" s="2462"/>
      <c r="P513" s="4959"/>
      <c r="Q513" s="4970"/>
      <c r="R513" s="4998"/>
      <c r="S513" s="2800"/>
      <c r="T513" s="2800"/>
      <c r="U513" s="2800"/>
      <c r="V513" s="2800"/>
      <c r="Y513" s="2694"/>
    </row>
    <row r="514" spans="1:25" ht="15.75" thickBot="1">
      <c r="A514" s="2770"/>
      <c r="B514" s="2697"/>
      <c r="C514" s="2697"/>
      <c r="D514" s="2697"/>
      <c r="E514" s="2697"/>
      <c r="F514" s="2697"/>
      <c r="G514" s="2697"/>
      <c r="H514" s="2697"/>
      <c r="I514" s="2697"/>
      <c r="J514" s="2697"/>
      <c r="K514" s="2697"/>
      <c r="L514" s="2697"/>
      <c r="M514" s="2697"/>
      <c r="N514" s="2697"/>
      <c r="O514" s="3371"/>
      <c r="P514" s="4968" t="s">
        <v>2394</v>
      </c>
      <c r="Q514" s="4970"/>
      <c r="R514" s="3359"/>
      <c r="S514" s="2800"/>
      <c r="T514" s="2800"/>
      <c r="U514" s="2800"/>
      <c r="V514" s="2800"/>
      <c r="Y514" s="2694"/>
    </row>
    <row r="515" spans="1:25" ht="26.1" customHeight="1">
      <c r="A515" s="4598" t="s">
        <v>243</v>
      </c>
      <c r="B515" s="4600" t="s">
        <v>2417</v>
      </c>
      <c r="C515" s="4601"/>
      <c r="D515" s="4601"/>
      <c r="E515" s="4601"/>
      <c r="F515" s="4601"/>
      <c r="G515" s="4601"/>
      <c r="H515" s="4601"/>
      <c r="I515" s="4601"/>
      <c r="J515" s="4601"/>
      <c r="K515" s="4601"/>
      <c r="L515" s="4601"/>
      <c r="M515" s="4601"/>
      <c r="N515" s="4604">
        <v>19</v>
      </c>
      <c r="O515" s="3400"/>
      <c r="P515" s="4968"/>
      <c r="Q515" s="4971" t="s">
        <v>2414</v>
      </c>
      <c r="R515" s="4995" t="s">
        <v>2436</v>
      </c>
      <c r="S515" s="2800"/>
      <c r="T515" s="2800"/>
      <c r="U515" s="2800"/>
      <c r="V515" s="2800"/>
      <c r="Y515" s="2694"/>
    </row>
    <row r="516" spans="1:25" ht="26.1" customHeight="1">
      <c r="A516" s="4599"/>
      <c r="B516" s="4602"/>
      <c r="C516" s="4603"/>
      <c r="D516" s="4603"/>
      <c r="E516" s="4603"/>
      <c r="F516" s="4603"/>
      <c r="G516" s="4603"/>
      <c r="H516" s="4603"/>
      <c r="I516" s="4603"/>
      <c r="J516" s="4603"/>
      <c r="K516" s="4603"/>
      <c r="L516" s="4603"/>
      <c r="M516" s="4603"/>
      <c r="N516" s="4605"/>
      <c r="O516" s="3671"/>
      <c r="P516" s="4969" t="s">
        <v>2539</v>
      </c>
      <c r="Q516" s="4971"/>
      <c r="R516" s="4995"/>
      <c r="S516" s="2800"/>
      <c r="T516" s="2800"/>
      <c r="U516" s="2800"/>
      <c r="V516" s="2800"/>
      <c r="Y516" s="2694"/>
    </row>
    <row r="517" spans="1:25" ht="26.1" customHeight="1">
      <c r="A517" s="4599"/>
      <c r="B517" s="4602"/>
      <c r="C517" s="4603"/>
      <c r="D517" s="4603"/>
      <c r="E517" s="4603"/>
      <c r="F517" s="4603"/>
      <c r="G517" s="4603"/>
      <c r="H517" s="4603"/>
      <c r="I517" s="4603"/>
      <c r="J517" s="4603"/>
      <c r="K517" s="4603"/>
      <c r="L517" s="4603"/>
      <c r="M517" s="4603"/>
      <c r="N517" s="4605"/>
      <c r="O517" s="3281"/>
      <c r="P517" s="4969"/>
      <c r="Q517" s="4971"/>
      <c r="R517" s="3359"/>
      <c r="S517" s="2800"/>
      <c r="T517" s="2800"/>
      <c r="U517" s="2800"/>
      <c r="V517" s="2800"/>
      <c r="Y517" s="2694"/>
    </row>
    <row r="518" spans="1:25" ht="18.95" customHeight="1">
      <c r="A518" s="4694"/>
      <c r="B518" s="4825" t="s">
        <v>2384</v>
      </c>
      <c r="C518" s="4459"/>
      <c r="D518" s="4459"/>
      <c r="E518" s="4459"/>
      <c r="F518" s="4459"/>
      <c r="G518" s="4459"/>
      <c r="H518" s="4459"/>
      <c r="I518" s="4459"/>
      <c r="J518" s="4459"/>
      <c r="K518" s="4459"/>
      <c r="L518" s="4459"/>
      <c r="M518" s="4459"/>
      <c r="N518" s="4460"/>
      <c r="O518" s="3671"/>
      <c r="P518" s="4969"/>
      <c r="Q518" s="3744"/>
      <c r="R518" s="3359"/>
      <c r="S518" s="3716"/>
      <c r="T518" s="3716"/>
      <c r="U518" s="3716"/>
      <c r="V518" s="3716"/>
      <c r="Y518" s="2694"/>
    </row>
    <row r="519" spans="1:25" ht="18.95" customHeight="1" thickBot="1">
      <c r="A519" s="4694"/>
      <c r="B519" s="4825"/>
      <c r="C519" s="4459"/>
      <c r="D519" s="4459"/>
      <c r="E519" s="4459"/>
      <c r="F519" s="4459"/>
      <c r="G519" s="4459"/>
      <c r="H519" s="4459"/>
      <c r="I519" s="4459"/>
      <c r="J519" s="4459"/>
      <c r="K519" s="4459"/>
      <c r="L519" s="4459"/>
      <c r="M519" s="4459"/>
      <c r="N519" s="4460"/>
      <c r="O519" s="3671"/>
      <c r="P519" s="3745"/>
      <c r="Q519" s="3746"/>
      <c r="R519" s="3747"/>
      <c r="S519" s="3716"/>
      <c r="T519" s="3716"/>
      <c r="U519" s="3716"/>
      <c r="V519" s="3716"/>
      <c r="Y519" s="2694"/>
    </row>
    <row r="520" spans="1:25" ht="18.95" customHeight="1" thickBot="1">
      <c r="A520" s="4694"/>
      <c r="B520" s="4825"/>
      <c r="C520" s="4459"/>
      <c r="D520" s="4459"/>
      <c r="E520" s="4459"/>
      <c r="F520" s="4459"/>
      <c r="G520" s="4459"/>
      <c r="H520" s="4459"/>
      <c r="I520" s="4459"/>
      <c r="J520" s="4459"/>
      <c r="K520" s="4459"/>
      <c r="L520" s="4459"/>
      <c r="M520" s="4459"/>
      <c r="N520" s="4460"/>
      <c r="O520" s="3671"/>
      <c r="P520" s="3716"/>
      <c r="R520" s="3716"/>
      <c r="S520" s="3716"/>
      <c r="T520" s="3716"/>
      <c r="U520" s="3716"/>
      <c r="V520" s="3716"/>
      <c r="Y520" s="2694"/>
    </row>
    <row r="521" spans="1:25" ht="18.95" customHeight="1">
      <c r="A521" s="4694"/>
      <c r="B521" s="4667"/>
      <c r="C521" s="4668"/>
      <c r="D521" s="4668"/>
      <c r="E521" s="4668"/>
      <c r="F521" s="4668"/>
      <c r="G521" s="4668"/>
      <c r="H521" s="4668"/>
      <c r="I521" s="4668"/>
      <c r="J521" s="4668"/>
      <c r="K521" s="4668"/>
      <c r="L521" s="4668"/>
      <c r="M521" s="4668"/>
      <c r="N521" s="4669"/>
      <c r="O521" s="3671"/>
      <c r="P521" s="4893" t="s">
        <v>2466</v>
      </c>
      <c r="Q521" s="4894"/>
      <c r="R521" s="4894"/>
      <c r="S521" s="4894"/>
      <c r="T521" s="4894"/>
      <c r="U521" s="4894"/>
      <c r="V521" s="4895"/>
      <c r="Y521" s="2694"/>
    </row>
    <row r="522" spans="1:25" ht="18.95" customHeight="1">
      <c r="A522" s="4694"/>
      <c r="B522" s="4469" t="s">
        <v>2421</v>
      </c>
      <c r="C522" s="4468" t="s">
        <v>2410</v>
      </c>
      <c r="D522" s="4468"/>
      <c r="E522" s="4468"/>
      <c r="F522" s="4468"/>
      <c r="G522" s="4468"/>
      <c r="H522" s="4468"/>
      <c r="I522" s="4468"/>
      <c r="J522" s="4474" t="s">
        <v>2413</v>
      </c>
      <c r="K522" s="4474"/>
      <c r="L522" s="4474"/>
      <c r="M522" s="4471">
        <v>4</v>
      </c>
      <c r="N522" s="4472"/>
      <c r="O522" s="3671"/>
      <c r="P522" s="4896"/>
      <c r="Q522" s="4897"/>
      <c r="R522" s="4897"/>
      <c r="S522" s="4897"/>
      <c r="T522" s="4897"/>
      <c r="U522" s="4897"/>
      <c r="V522" s="4898"/>
      <c r="Y522" s="2694"/>
    </row>
    <row r="523" spans="1:25" ht="18.95" customHeight="1">
      <c r="A523" s="4694"/>
      <c r="B523" s="4470"/>
      <c r="C523" s="750"/>
      <c r="D523" s="3401" t="s">
        <v>2399</v>
      </c>
      <c r="E523" s="3399">
        <f>G574</f>
        <v>0.59500000000000008</v>
      </c>
      <c r="F523" s="3402">
        <f>M522</f>
        <v>4</v>
      </c>
      <c r="G523" s="4475" t="s">
        <v>2402</v>
      </c>
      <c r="H523" s="3403">
        <f>(E523/F523)*1000</f>
        <v>148.75000000000003</v>
      </c>
      <c r="I523" s="3404"/>
      <c r="J523" s="4474"/>
      <c r="K523" s="4474"/>
      <c r="L523" s="4474"/>
      <c r="M523" s="4471"/>
      <c r="N523" s="4472"/>
      <c r="O523" s="3671"/>
      <c r="P523" s="4899" t="s">
        <v>2462</v>
      </c>
      <c r="Q523" s="4900"/>
      <c r="R523" s="4900"/>
      <c r="S523" s="4900"/>
      <c r="T523" s="4900"/>
      <c r="U523" s="4900"/>
      <c r="V523" s="4901"/>
      <c r="Y523" s="2694"/>
    </row>
    <row r="524" spans="1:25" ht="18.95" customHeight="1" thickBot="1">
      <c r="A524" s="4694"/>
      <c r="B524" s="4470"/>
      <c r="C524" s="750"/>
      <c r="D524" s="739"/>
      <c r="E524" s="3405" t="s">
        <v>2405</v>
      </c>
      <c r="F524" s="3406">
        <v>5</v>
      </c>
      <c r="G524" s="4475"/>
      <c r="H524" s="3398">
        <f>(E523/F524)*1000</f>
        <v>119.00000000000003</v>
      </c>
      <c r="I524" s="3407" t="s">
        <v>281</v>
      </c>
      <c r="J524" s="3397"/>
      <c r="K524" s="3397"/>
      <c r="L524" s="3412"/>
      <c r="M524" s="2855"/>
      <c r="N524" s="3359"/>
      <c r="O524" s="3671"/>
      <c r="P524" s="4902"/>
      <c r="Q524" s="4903"/>
      <c r="R524" s="4903"/>
      <c r="S524" s="4903"/>
      <c r="T524" s="4903"/>
      <c r="U524" s="4903"/>
      <c r="V524" s="4904"/>
      <c r="Y524" s="2694"/>
    </row>
    <row r="525" spans="1:25" ht="18.95" customHeight="1">
      <c r="A525" s="4694"/>
      <c r="B525" s="4470"/>
      <c r="C525" s="3350"/>
      <c r="D525" s="3350"/>
      <c r="E525" s="3399">
        <f>(H525*F525)/1000</f>
        <v>0.5</v>
      </c>
      <c r="F525" s="3347">
        <v>5</v>
      </c>
      <c r="G525" s="4475"/>
      <c r="H525" s="3349">
        <v>100</v>
      </c>
      <c r="I525" s="3408"/>
      <c r="J525" s="4473" t="s">
        <v>2414</v>
      </c>
      <c r="K525" s="4473"/>
      <c r="L525" s="4473"/>
      <c r="M525" s="4674">
        <v>8</v>
      </c>
      <c r="N525" s="4675"/>
      <c r="O525" s="3671"/>
      <c r="P525" s="3516"/>
      <c r="Q525" s="4905" t="s">
        <v>2323</v>
      </c>
      <c r="R525" s="4906"/>
      <c r="S525" s="3734"/>
      <c r="T525" s="3735"/>
      <c r="U525" s="4907" t="s">
        <v>2501</v>
      </c>
      <c r="V525" s="4908"/>
      <c r="Y525" s="2694"/>
    </row>
    <row r="526" spans="1:25" ht="18.95" customHeight="1">
      <c r="A526" s="4694"/>
      <c r="B526" s="4470"/>
      <c r="C526" s="3350"/>
      <c r="D526" s="3350"/>
      <c r="E526" s="3351"/>
      <c r="F526" s="3352"/>
      <c r="G526" s="3409" t="s">
        <v>2415</v>
      </c>
      <c r="H526" s="3410">
        <f>ROUND((F523/E523)*E525,2)</f>
        <v>3.36</v>
      </c>
      <c r="I526" s="3411" t="s">
        <v>282</v>
      </c>
      <c r="J526" s="4473"/>
      <c r="K526" s="4473"/>
      <c r="L526" s="4473"/>
      <c r="M526" s="4674"/>
      <c r="N526" s="4675"/>
      <c r="O526" s="3671"/>
      <c r="P526" s="4911" t="s">
        <v>2467</v>
      </c>
      <c r="Q526" s="4780" t="s">
        <v>2468</v>
      </c>
      <c r="R526" s="4781"/>
      <c r="S526" s="3585"/>
      <c r="T526" s="3586"/>
      <c r="U526" s="4909"/>
      <c r="V526" s="4910"/>
      <c r="Y526" s="2694"/>
    </row>
    <row r="527" spans="1:25" ht="18.95" customHeight="1">
      <c r="A527" s="4694"/>
      <c r="B527" s="3278"/>
      <c r="C527" s="2855"/>
      <c r="D527" s="2855"/>
      <c r="E527" s="2855"/>
      <c r="F527" s="2855"/>
      <c r="G527" s="2855"/>
      <c r="H527" s="2855"/>
      <c r="I527" s="2855"/>
      <c r="J527" s="2855"/>
      <c r="K527" s="2855"/>
      <c r="L527" s="2855"/>
      <c r="M527" s="2855"/>
      <c r="N527" s="3427" t="s">
        <v>2411</v>
      </c>
      <c r="O527" s="3671"/>
      <c r="P527" s="4911"/>
      <c r="Q527" s="4912" t="s">
        <v>2463</v>
      </c>
      <c r="R527" s="4913"/>
      <c r="S527" s="3585"/>
      <c r="T527" s="3586"/>
      <c r="U527" s="4909"/>
      <c r="V527" s="4910"/>
      <c r="Y527" s="2694"/>
    </row>
    <row r="528" spans="1:25" ht="21" customHeight="1">
      <c r="A528" s="4694"/>
      <c r="B528" s="2915"/>
      <c r="C528" s="2916"/>
      <c r="D528" s="2916"/>
      <c r="E528" s="2863"/>
      <c r="F528" s="2863"/>
      <c r="G528" s="2863"/>
      <c r="H528" s="2863"/>
      <c r="I528" s="2863"/>
      <c r="J528" s="2863"/>
      <c r="K528" s="2863"/>
      <c r="L528" s="2863"/>
      <c r="M528" s="2863"/>
      <c r="N528" s="2917"/>
      <c r="O528" s="2800"/>
      <c r="P528" s="4911"/>
      <c r="Q528" s="4914" t="s">
        <v>2464</v>
      </c>
      <c r="R528" s="4915"/>
      <c r="S528" s="3517"/>
      <c r="T528" s="3583"/>
      <c r="U528" s="4909"/>
      <c r="V528" s="4910"/>
      <c r="Y528" s="2694"/>
    </row>
    <row r="529" spans="1:25" ht="15.75" customHeight="1">
      <c r="A529" s="4694"/>
      <c r="B529" s="4818" t="s">
        <v>30</v>
      </c>
      <c r="C529" s="4819"/>
      <c r="D529" s="4819"/>
      <c r="E529" s="2918"/>
      <c r="F529" s="2918"/>
      <c r="G529" s="2919"/>
      <c r="H529" s="2919"/>
      <c r="I529" s="2919"/>
      <c r="J529" s="2919"/>
      <c r="K529" s="2919"/>
      <c r="L529" s="2920"/>
      <c r="M529" s="2921"/>
      <c r="N529" s="2922"/>
      <c r="O529" s="2800"/>
      <c r="P529" s="4911"/>
      <c r="Q529" s="4780" t="s">
        <v>2465</v>
      </c>
      <c r="R529" s="4781"/>
      <c r="S529" s="3517"/>
      <c r="T529" s="3583"/>
      <c r="U529" s="4922" t="s">
        <v>2502</v>
      </c>
      <c r="V529" s="4923"/>
      <c r="Y529" s="2694"/>
    </row>
    <row r="530" spans="1:25" ht="18.75" customHeight="1">
      <c r="A530" s="4694"/>
      <c r="B530" s="4820" t="s">
        <v>284</v>
      </c>
      <c r="C530" s="4821" t="s">
        <v>313</v>
      </c>
      <c r="D530" s="4821" t="s">
        <v>285</v>
      </c>
      <c r="E530" s="2918" t="s">
        <v>27</v>
      </c>
      <c r="F530" s="2886"/>
      <c r="G530" s="2886"/>
      <c r="H530" s="2924" t="s">
        <v>283</v>
      </c>
      <c r="I530" s="2925" t="str">
        <f>E532</f>
        <v>E</v>
      </c>
      <c r="J530" s="2926"/>
      <c r="K530" s="2926"/>
      <c r="L530" s="2927"/>
      <c r="M530" s="2927"/>
      <c r="N530" s="2928"/>
      <c r="O530" s="2800"/>
      <c r="P530" s="4911"/>
      <c r="Q530" s="4780" t="s">
        <v>2469</v>
      </c>
      <c r="R530" s="4781"/>
      <c r="S530" s="3517"/>
      <c r="T530" s="3583"/>
      <c r="U530" s="4922"/>
      <c r="V530" s="4923"/>
      <c r="Y530" s="2694"/>
    </row>
    <row r="531" spans="1:25" ht="18" customHeight="1">
      <c r="A531" s="4694"/>
      <c r="B531" s="4820"/>
      <c r="C531" s="4821"/>
      <c r="D531" s="4821"/>
      <c r="E531" s="2923" t="s">
        <v>286</v>
      </c>
      <c r="F531" s="2919"/>
      <c r="G531" s="2919"/>
      <c r="H531" s="2919"/>
      <c r="I531" s="2919"/>
      <c r="J531" s="2919"/>
      <c r="K531" s="2919"/>
      <c r="L531" s="2927"/>
      <c r="M531" s="2927"/>
      <c r="N531" s="2928"/>
      <c r="O531" s="2800"/>
      <c r="P531" s="3518" t="s">
        <v>2470</v>
      </c>
      <c r="Q531" s="4928" t="s">
        <v>2497</v>
      </c>
      <c r="R531" s="4930" t="s">
        <v>2324</v>
      </c>
      <c r="S531" s="3519"/>
      <c r="T531" s="3584"/>
      <c r="U531" s="4922"/>
      <c r="V531" s="4923"/>
      <c r="Y531" s="2694"/>
    </row>
    <row r="532" spans="1:25" ht="15.75" customHeight="1">
      <c r="A532" s="4694"/>
      <c r="B532" s="4820"/>
      <c r="C532" s="4821"/>
      <c r="D532" s="4821"/>
      <c r="E532" s="3163" t="str">
        <f>SUBSTITUTE(ADDRESS(1,COLUMN(),4),"1","")</f>
        <v>E</v>
      </c>
      <c r="F532" s="2929" t="s">
        <v>343</v>
      </c>
      <c r="G532" s="3157"/>
      <c r="H532" s="3176"/>
      <c r="I532" s="3176"/>
      <c r="J532" s="3478"/>
      <c r="K532" s="3478" t="s">
        <v>2443</v>
      </c>
      <c r="L532" s="3478" t="s">
        <v>2371</v>
      </c>
      <c r="M532" s="3478" t="s">
        <v>313</v>
      </c>
      <c r="N532" s="3479" t="s">
        <v>19</v>
      </c>
      <c r="O532" s="2800"/>
      <c r="P532" s="3516" t="str">
        <f>LEFT(ADDRESS(1,COLUMN(P526),4),LEN(ADDRESS(1,COLUMN(P526),4))-1)</f>
        <v>P</v>
      </c>
      <c r="Q532" s="4929"/>
      <c r="R532" s="4931"/>
      <c r="S532" s="3736"/>
      <c r="T532" s="3737"/>
      <c r="U532" s="3587" t="s">
        <v>2503</v>
      </c>
      <c r="V532" s="3756" t="str">
        <f>LEFT(ADDRESS(1,COLUMN(E532),4),LEN(ADDRESS(1,COLUMN(E532),4))-1)</f>
        <v>E</v>
      </c>
      <c r="Y532" s="2694"/>
    </row>
    <row r="533" spans="1:25" ht="21" customHeight="1">
      <c r="A533" s="4694"/>
      <c r="B533" s="2930"/>
      <c r="C533" s="2931"/>
      <c r="D533" s="2932"/>
      <c r="E533" s="3561"/>
      <c r="F533" s="3466"/>
      <c r="G533" s="3469">
        <f t="shared" ref="G533:G572" si="10">IF(ISBLANK(B533),D533,(D533*B533))/1000</f>
        <v>0</v>
      </c>
      <c r="H533" s="3467"/>
      <c r="I533" s="3466"/>
      <c r="J533" s="2800"/>
      <c r="K533" s="3470">
        <f t="shared" ref="K533:K572" si="11">E533</f>
        <v>0</v>
      </c>
      <c r="L533" s="3473">
        <f>IF(ISTEXT(B533),B533,IF(ISBLANK(B533),0,(B533/M522)*M525))</f>
        <v>0</v>
      </c>
      <c r="M533" s="3468">
        <f t="shared" ref="M533:M572" si="12">C533</f>
        <v>0</v>
      </c>
      <c r="N533" s="3471">
        <f>((G533/M522)*M525)</f>
        <v>0</v>
      </c>
      <c r="O533" s="2800"/>
      <c r="P533" s="3520" t="s">
        <v>317</v>
      </c>
      <c r="Q533" s="3721"/>
      <c r="R533" s="3720"/>
      <c r="S533" s="3521" t="str">
        <f t="shared" ref="S533:S547" si="13">SUBSTITUTE(P533,Q533,R533)</f>
        <v>EXEMPLE</v>
      </c>
      <c r="T533" s="3522" t="str">
        <f t="shared" ref="T533:T547" si="14">TRIM(S533)</f>
        <v>EXEMPLE</v>
      </c>
      <c r="U533" s="3045" t="str">
        <f t="shared" ref="U533:U547" si="15">IF(P533="","",UPPER(LEFT(T533,1))&amp;RIGHT(T533,LEN(T533)-1))</f>
        <v>EXEMPLE</v>
      </c>
      <c r="V533" s="3547"/>
      <c r="Y533" s="2694"/>
    </row>
    <row r="534" spans="1:25" ht="21">
      <c r="A534" s="4694"/>
      <c r="B534" s="2933"/>
      <c r="C534" s="2934"/>
      <c r="D534" s="2935"/>
      <c r="E534" s="3562"/>
      <c r="F534" s="3466"/>
      <c r="G534" s="3469">
        <f t="shared" si="10"/>
        <v>0</v>
      </c>
      <c r="H534" s="3467"/>
      <c r="I534" s="3466"/>
      <c r="J534" s="2800"/>
      <c r="K534" s="3470">
        <f t="shared" si="11"/>
        <v>0</v>
      </c>
      <c r="L534" s="3473">
        <f>IF(ISTEXT(B534),B534,IF(ISBLANK(B534),0,(B534/M522)*M525))</f>
        <v>0</v>
      </c>
      <c r="M534" s="3468">
        <f t="shared" si="12"/>
        <v>0</v>
      </c>
      <c r="N534" s="3471">
        <f>((G534/M522)*M525)</f>
        <v>0</v>
      </c>
      <c r="O534" s="2800"/>
      <c r="P534" s="3520" t="s">
        <v>683</v>
      </c>
      <c r="Q534" s="3721" t="s">
        <v>2474</v>
      </c>
      <c r="R534" s="3720"/>
      <c r="S534" s="3524" t="str">
        <f t="shared" si="13"/>
        <v>betterave cuite</v>
      </c>
      <c r="T534" s="3525" t="str">
        <f t="shared" si="14"/>
        <v>betterave cuite</v>
      </c>
      <c r="U534" s="3045" t="str">
        <f t="shared" si="15"/>
        <v>Betterave cuite</v>
      </c>
      <c r="V534" s="3523"/>
      <c r="Y534" s="2694"/>
    </row>
    <row r="535" spans="1:25" ht="18.75" customHeight="1">
      <c r="A535" s="4694"/>
      <c r="B535" s="2933"/>
      <c r="C535" s="2934"/>
      <c r="D535" s="2935"/>
      <c r="E535" s="3562"/>
      <c r="F535" s="3466"/>
      <c r="G535" s="3469">
        <f t="shared" si="10"/>
        <v>0</v>
      </c>
      <c r="H535" s="3466"/>
      <c r="I535" s="3466"/>
      <c r="J535" s="2800"/>
      <c r="K535" s="3470">
        <f t="shared" si="11"/>
        <v>0</v>
      </c>
      <c r="L535" s="3473">
        <f>IF(ISTEXT(B535),B535,IF(ISBLANK(B535),0,(B535/M522)*M525))</f>
        <v>0</v>
      </c>
      <c r="M535" s="3468">
        <f t="shared" si="12"/>
        <v>0</v>
      </c>
      <c r="N535" s="3471">
        <f>((G535/M522)*M525)</f>
        <v>0</v>
      </c>
      <c r="O535" s="2800"/>
      <c r="P535" s="3520" t="s">
        <v>685</v>
      </c>
      <c r="Q535" s="3721" t="s">
        <v>2475</v>
      </c>
      <c r="R535" s="3720"/>
      <c r="S535" s="3524" t="str">
        <f t="shared" si="13"/>
        <v>avocat</v>
      </c>
      <c r="T535" s="3525" t="str">
        <f t="shared" si="14"/>
        <v>avocat</v>
      </c>
      <c r="U535" s="3045" t="str">
        <f t="shared" si="15"/>
        <v>Avocat</v>
      </c>
      <c r="V535" s="3523"/>
      <c r="Y535" s="2694"/>
    </row>
    <row r="536" spans="1:25" ht="18.75" customHeight="1">
      <c r="A536" s="4694"/>
      <c r="B536" s="2933"/>
      <c r="C536" s="2934"/>
      <c r="D536" s="2935"/>
      <c r="E536" s="3562"/>
      <c r="F536" s="3466"/>
      <c r="G536" s="3469">
        <f t="shared" si="10"/>
        <v>0</v>
      </c>
      <c r="H536" s="3466"/>
      <c r="I536" s="3466"/>
      <c r="J536" s="2800"/>
      <c r="K536" s="3470">
        <f t="shared" si="11"/>
        <v>0</v>
      </c>
      <c r="L536" s="3473">
        <f>IF(ISTEXT(B536),B536,IF(ISBLANK(B536),0,(B536/M522)*M525))</f>
        <v>0</v>
      </c>
      <c r="M536" s="3468">
        <f t="shared" si="12"/>
        <v>0</v>
      </c>
      <c r="N536" s="3471">
        <f>((G536/M522)*M525)</f>
        <v>0</v>
      </c>
      <c r="O536" s="2800"/>
      <c r="P536" s="3520" t="s">
        <v>687</v>
      </c>
      <c r="Q536" s="3721" t="s">
        <v>2476</v>
      </c>
      <c r="R536" s="3720"/>
      <c r="S536" s="3524" t="str">
        <f t="shared" si="13"/>
        <v>thon</v>
      </c>
      <c r="T536" s="3525" t="str">
        <f t="shared" si="14"/>
        <v>thon</v>
      </c>
      <c r="U536" s="3045" t="str">
        <f t="shared" si="15"/>
        <v>Thon</v>
      </c>
      <c r="V536" s="3523"/>
      <c r="Y536" s="2694"/>
    </row>
    <row r="537" spans="1:25" ht="18.75" customHeight="1">
      <c r="A537" s="4694"/>
      <c r="B537" s="2933"/>
      <c r="C537" s="2934"/>
      <c r="D537" s="2935">
        <v>20</v>
      </c>
      <c r="E537" s="3562" t="s">
        <v>658</v>
      </c>
      <c r="F537" s="3466"/>
      <c r="G537" s="3469">
        <f t="shared" si="10"/>
        <v>0.02</v>
      </c>
      <c r="H537" s="3466"/>
      <c r="I537" s="3466"/>
      <c r="J537" s="2800"/>
      <c r="K537" s="3470" t="str">
        <f t="shared" si="11"/>
        <v>levure de boulanger</v>
      </c>
      <c r="L537" s="3473">
        <f>IF(ISTEXT(B537),B537,IF(ISBLANK(B537),0,(B537/M522)*M525))</f>
        <v>0</v>
      </c>
      <c r="M537" s="3468">
        <f t="shared" si="12"/>
        <v>0</v>
      </c>
      <c r="N537" s="3471">
        <f>((G537/M522)*M525)</f>
        <v>0.04</v>
      </c>
      <c r="O537" s="2800"/>
      <c r="P537" s="3520" t="s">
        <v>690</v>
      </c>
      <c r="Q537" s="3721" t="s">
        <v>2477</v>
      </c>
      <c r="R537" s="3720"/>
      <c r="S537" s="3524" t="str">
        <f t="shared" si="13"/>
        <v>citron</v>
      </c>
      <c r="T537" s="3525" t="str">
        <f t="shared" si="14"/>
        <v>citron</v>
      </c>
      <c r="U537" s="3045" t="str">
        <f t="shared" si="15"/>
        <v>Citron</v>
      </c>
      <c r="V537" s="3523"/>
      <c r="Y537" s="2694"/>
    </row>
    <row r="538" spans="1:25" ht="18.75" customHeight="1">
      <c r="A538" s="4694"/>
      <c r="B538" s="2933"/>
      <c r="C538" s="2934"/>
      <c r="D538" s="2935">
        <v>275</v>
      </c>
      <c r="E538" s="3562" t="s">
        <v>659</v>
      </c>
      <c r="F538" s="3466"/>
      <c r="G538" s="3469">
        <f t="shared" si="10"/>
        <v>0.27500000000000002</v>
      </c>
      <c r="H538" s="3466"/>
      <c r="I538" s="3466"/>
      <c r="J538" s="2800"/>
      <c r="K538" s="3470" t="str">
        <f t="shared" si="11"/>
        <v>lait ou eau à 20°C</v>
      </c>
      <c r="L538" s="3473">
        <f>IF(ISTEXT(B538),B538,IF(ISBLANK(B538),0,(B538/M522)*M525))</f>
        <v>0</v>
      </c>
      <c r="M538" s="3468">
        <f t="shared" si="12"/>
        <v>0</v>
      </c>
      <c r="N538" s="3471">
        <f>((G538/M522)*M525)</f>
        <v>0.55000000000000004</v>
      </c>
      <c r="O538" s="2800"/>
      <c r="P538" s="3520" t="s">
        <v>691</v>
      </c>
      <c r="Q538" s="3721" t="s">
        <v>2478</v>
      </c>
      <c r="R538" s="3720"/>
      <c r="S538" s="3524" t="str">
        <f t="shared" si="13"/>
        <v>vinaigrette</v>
      </c>
      <c r="T538" s="3525" t="str">
        <f t="shared" si="14"/>
        <v>vinaigrette</v>
      </c>
      <c r="U538" s="3045" t="str">
        <f t="shared" si="15"/>
        <v>Vinaigrette</v>
      </c>
      <c r="V538" s="3523"/>
      <c r="Y538" s="2694"/>
    </row>
    <row r="539" spans="1:25" ht="18.75" customHeight="1">
      <c r="A539" s="4694"/>
      <c r="B539" s="2933"/>
      <c r="C539" s="2934"/>
      <c r="D539" s="2935">
        <v>200</v>
      </c>
      <c r="E539" s="3562" t="s">
        <v>660</v>
      </c>
      <c r="F539" s="3466"/>
      <c r="G539" s="3469">
        <f t="shared" si="10"/>
        <v>0.2</v>
      </c>
      <c r="H539" s="3467"/>
      <c r="I539" s="3466"/>
      <c r="J539" s="2800"/>
      <c r="K539" s="3470" t="str">
        <f t="shared" si="11"/>
        <v>beurre tempéré</v>
      </c>
      <c r="L539" s="3473">
        <f>IF(ISTEXT(B539),B539,IF(ISBLANK(B539),0,(B539/M522)*M525))</f>
        <v>0</v>
      </c>
      <c r="M539" s="3468">
        <f t="shared" si="12"/>
        <v>0</v>
      </c>
      <c r="N539" s="3471">
        <f>((G539/M522)*M525)</f>
        <v>0.4</v>
      </c>
      <c r="O539" s="2800"/>
      <c r="P539" s="3520" t="s">
        <v>693</v>
      </c>
      <c r="Q539" s="3721" t="s">
        <v>2479</v>
      </c>
      <c r="R539" s="3720"/>
      <c r="S539" s="3524" t="str">
        <f t="shared" si="13"/>
        <v>échalote</v>
      </c>
      <c r="T539" s="3525" t="str">
        <f t="shared" si="14"/>
        <v>échalote</v>
      </c>
      <c r="U539" s="3045" t="str">
        <f t="shared" si="15"/>
        <v>Échalote</v>
      </c>
      <c r="V539" s="3523"/>
      <c r="Y539" s="2694"/>
    </row>
    <row r="540" spans="1:25" ht="18.75" customHeight="1">
      <c r="A540" s="4694"/>
      <c r="B540" s="2933">
        <v>2</v>
      </c>
      <c r="C540" s="2934" t="s">
        <v>259</v>
      </c>
      <c r="D540" s="2935">
        <v>50</v>
      </c>
      <c r="E540" s="3562" t="s">
        <v>661</v>
      </c>
      <c r="F540" s="3466"/>
      <c r="G540" s="3469">
        <f t="shared" si="10"/>
        <v>0.1</v>
      </c>
      <c r="H540" s="3467"/>
      <c r="I540" s="3466"/>
      <c r="J540" s="2800"/>
      <c r="K540" s="3470" t="str">
        <f t="shared" si="11"/>
        <v>Œufs entiers</v>
      </c>
      <c r="L540" s="3473">
        <f>IF(ISTEXT(B540),B540,IF(ISBLANK(B540),0,(B540/M522)*M525))</f>
        <v>4</v>
      </c>
      <c r="M540" s="3468" t="str">
        <f t="shared" si="12"/>
        <v>œuf</v>
      </c>
      <c r="N540" s="3471">
        <f>((G540/M522)*M525)</f>
        <v>0.2</v>
      </c>
      <c r="O540" s="2800"/>
      <c r="P540" s="3520" t="s">
        <v>694</v>
      </c>
      <c r="Q540" s="3721" t="s">
        <v>2480</v>
      </c>
      <c r="R540" s="3720"/>
      <c r="S540" s="3524" t="str">
        <f t="shared" si="13"/>
        <v>mayonnaise</v>
      </c>
      <c r="T540" s="3525" t="str">
        <f t="shared" si="14"/>
        <v>mayonnaise</v>
      </c>
      <c r="U540" s="3045" t="str">
        <f t="shared" si="15"/>
        <v>Mayonnaise</v>
      </c>
      <c r="V540" s="3523"/>
      <c r="Y540" s="2694"/>
    </row>
    <row r="541" spans="1:25" ht="18.75" customHeight="1">
      <c r="A541" s="4694"/>
      <c r="B541" s="2933"/>
      <c r="C541" s="2934"/>
      <c r="D541" s="2935"/>
      <c r="E541" s="3562"/>
      <c r="F541" s="3466"/>
      <c r="G541" s="3469">
        <f t="shared" si="10"/>
        <v>0</v>
      </c>
      <c r="H541" s="3467"/>
      <c r="I541" s="3466"/>
      <c r="J541" s="2800"/>
      <c r="K541" s="3470">
        <f t="shared" si="11"/>
        <v>0</v>
      </c>
      <c r="L541" s="3473">
        <f>IF(ISTEXT(B541),B541,IF(ISBLANK(B541),0,(B541/M522)*M525))</f>
        <v>0</v>
      </c>
      <c r="M541" s="3468">
        <f t="shared" si="12"/>
        <v>0</v>
      </c>
      <c r="N541" s="3471">
        <f>((G541/M522)*M525)</f>
        <v>0</v>
      </c>
      <c r="O541" s="2800"/>
      <c r="P541" s="3520" t="s">
        <v>695</v>
      </c>
      <c r="Q541" s="3721" t="s">
        <v>2481</v>
      </c>
      <c r="R541" s="3720"/>
      <c r="S541" s="3524" t="str">
        <f t="shared" si="13"/>
        <v>Sel</v>
      </c>
      <c r="T541" s="3525" t="str">
        <f t="shared" si="14"/>
        <v>Sel</v>
      </c>
      <c r="U541" s="3045" t="str">
        <f t="shared" si="15"/>
        <v>Sel</v>
      </c>
      <c r="V541" s="3523"/>
      <c r="Y541" s="2694"/>
    </row>
    <row r="542" spans="1:25" ht="21">
      <c r="A542" s="4694"/>
      <c r="B542" s="2933"/>
      <c r="C542" s="2934"/>
      <c r="D542" s="2935"/>
      <c r="E542" s="3562"/>
      <c r="F542" s="3466"/>
      <c r="G542" s="3469">
        <f t="shared" si="10"/>
        <v>0</v>
      </c>
      <c r="H542" s="3467"/>
      <c r="I542" s="3466"/>
      <c r="J542" s="2800"/>
      <c r="K542" s="3470">
        <f t="shared" si="11"/>
        <v>0</v>
      </c>
      <c r="L542" s="3473">
        <f>IF(ISTEXT(B542),B542,IF(ISBLANK(B542),0,(B542/M522)*M525))</f>
        <v>0</v>
      </c>
      <c r="M542" s="3468">
        <f t="shared" si="12"/>
        <v>0</v>
      </c>
      <c r="N542" s="3471">
        <f>((G542/M522)*M525)</f>
        <v>0</v>
      </c>
      <c r="O542" s="2800"/>
      <c r="P542" s="3520" t="s">
        <v>579</v>
      </c>
      <c r="Q542" s="3721"/>
      <c r="R542" s="3720"/>
      <c r="S542" s="3524" t="str">
        <f t="shared" si="13"/>
        <v>poivre</v>
      </c>
      <c r="T542" s="3525" t="str">
        <f t="shared" si="14"/>
        <v>poivre</v>
      </c>
      <c r="U542" s="3045" t="str">
        <f t="shared" si="15"/>
        <v>Poivre</v>
      </c>
      <c r="V542" s="3523"/>
      <c r="Y542" s="2694"/>
    </row>
    <row r="543" spans="1:25" ht="21">
      <c r="A543" s="4694"/>
      <c r="B543" s="2933"/>
      <c r="C543" s="2934"/>
      <c r="D543" s="2935"/>
      <c r="E543" s="3562"/>
      <c r="F543" s="3466"/>
      <c r="G543" s="3469">
        <f t="shared" si="10"/>
        <v>0</v>
      </c>
      <c r="H543" s="3467"/>
      <c r="I543" s="3466"/>
      <c r="J543" s="2800"/>
      <c r="K543" s="3470">
        <f t="shared" si="11"/>
        <v>0</v>
      </c>
      <c r="L543" s="3473">
        <f>IF(ISTEXT(B543),B543,IF(ISBLANK(B543),0,(B543/M522)*M525))</f>
        <v>0</v>
      </c>
      <c r="M543" s="3468">
        <f t="shared" si="12"/>
        <v>0</v>
      </c>
      <c r="N543" s="3471">
        <f>((G543/M522)*M525)</f>
        <v>0</v>
      </c>
      <c r="O543" s="2800"/>
      <c r="P543" s="3520" t="s">
        <v>696</v>
      </c>
      <c r="Q543" s="3721" t="s">
        <v>2482</v>
      </c>
      <c r="R543" s="3720"/>
      <c r="S543" s="3524" t="str">
        <f t="shared" si="13"/>
        <v>fromage</v>
      </c>
      <c r="T543" s="3525" t="str">
        <f t="shared" si="14"/>
        <v>fromage</v>
      </c>
      <c r="U543" s="3045" t="str">
        <f t="shared" si="15"/>
        <v>Fromage</v>
      </c>
      <c r="V543" s="3523"/>
      <c r="Y543" s="2694"/>
    </row>
    <row r="544" spans="1:25" ht="21">
      <c r="A544" s="4694"/>
      <c r="B544" s="2933"/>
      <c r="C544" s="2934"/>
      <c r="D544" s="2935"/>
      <c r="E544" s="3562"/>
      <c r="F544" s="3466"/>
      <c r="G544" s="3469">
        <f t="shared" si="10"/>
        <v>0</v>
      </c>
      <c r="H544" s="3467"/>
      <c r="I544" s="3466"/>
      <c r="J544" s="2800"/>
      <c r="K544" s="3470">
        <f t="shared" si="11"/>
        <v>0</v>
      </c>
      <c r="L544" s="3473">
        <f>IF(ISTEXT(B544),B544,IF(ISBLANK(B544),0,(B544/M522)*M525))</f>
        <v>0</v>
      </c>
      <c r="M544" s="3468">
        <f t="shared" si="12"/>
        <v>0</v>
      </c>
      <c r="N544" s="3471">
        <f>((G544/M522)*M525)</f>
        <v>0</v>
      </c>
      <c r="O544" s="2800"/>
      <c r="P544" s="3520" t="s">
        <v>697</v>
      </c>
      <c r="Q544" s="3721"/>
      <c r="R544" s="3720"/>
      <c r="S544" s="3524" t="str">
        <f t="shared" si="13"/>
        <v>blanc nature</v>
      </c>
      <c r="T544" s="3525" t="str">
        <f t="shared" si="14"/>
        <v>blanc nature</v>
      </c>
      <c r="U544" s="3045" t="str">
        <f t="shared" si="15"/>
        <v>Blanc nature</v>
      </c>
      <c r="V544" s="3523"/>
      <c r="Y544" s="2694"/>
    </row>
    <row r="545" spans="1:25" ht="18.75" customHeight="1">
      <c r="A545" s="4694"/>
      <c r="B545" s="2933"/>
      <c r="C545" s="2934"/>
      <c r="D545" s="2935"/>
      <c r="E545" s="3562"/>
      <c r="F545" s="3466"/>
      <c r="G545" s="3469">
        <f t="shared" si="10"/>
        <v>0</v>
      </c>
      <c r="H545" s="3467"/>
      <c r="I545" s="3466"/>
      <c r="J545" s="2800"/>
      <c r="K545" s="3470">
        <f t="shared" si="11"/>
        <v>0</v>
      </c>
      <c r="L545" s="3473">
        <f>IF(ISTEXT(B545),B545,IF(ISBLANK(B545),0,(B545/M522)*M525))</f>
        <v>0</v>
      </c>
      <c r="M545" s="3468">
        <f t="shared" si="12"/>
        <v>0</v>
      </c>
      <c r="N545" s="3471">
        <f>((G545/M522)*M525)</f>
        <v>0</v>
      </c>
      <c r="O545" s="2800"/>
      <c r="P545" s="3520" t="s">
        <v>2483</v>
      </c>
      <c r="Q545" s="3721" t="s">
        <v>2482</v>
      </c>
      <c r="R545" s="3720"/>
      <c r="S545" s="3524" t="str">
        <f t="shared" si="13"/>
        <v>crème fraîche</v>
      </c>
      <c r="T545" s="3525" t="str">
        <f t="shared" si="14"/>
        <v>crème fraîche</v>
      </c>
      <c r="U545" s="3045" t="str">
        <f t="shared" si="15"/>
        <v>Crème fraîche</v>
      </c>
      <c r="V545" s="3523"/>
      <c r="Y545" s="2694"/>
    </row>
    <row r="546" spans="1:25" ht="21">
      <c r="A546" s="4694"/>
      <c r="B546" s="2933"/>
      <c r="C546" s="2934"/>
      <c r="D546" s="2935"/>
      <c r="E546" s="3562"/>
      <c r="F546" s="3466"/>
      <c r="G546" s="3469">
        <f t="shared" si="10"/>
        <v>0</v>
      </c>
      <c r="H546" s="3467"/>
      <c r="I546" s="3466"/>
      <c r="J546" s="2800"/>
      <c r="K546" s="3470">
        <f t="shared" si="11"/>
        <v>0</v>
      </c>
      <c r="L546" s="3473">
        <f>IF(ISTEXT(B546),B546,IF(ISBLANK(B546),0,(B546/M522)*M525))</f>
        <v>0</v>
      </c>
      <c r="M546" s="3468">
        <f t="shared" si="12"/>
        <v>0</v>
      </c>
      <c r="N546" s="3471">
        <f>((G546/M522)*M525)</f>
        <v>0</v>
      </c>
      <c r="O546" s="2800"/>
      <c r="P546" s="3520"/>
      <c r="Q546" s="3721"/>
      <c r="R546" s="3720"/>
      <c r="S546" s="3524" t="str">
        <f t="shared" si="13"/>
        <v/>
      </c>
      <c r="T546" s="3525" t="str">
        <f t="shared" si="14"/>
        <v/>
      </c>
      <c r="U546" s="3045" t="str">
        <f t="shared" si="15"/>
        <v/>
      </c>
      <c r="V546" s="3523"/>
      <c r="Y546" s="2694"/>
    </row>
    <row r="547" spans="1:25" ht="21">
      <c r="A547" s="4694"/>
      <c r="B547" s="2933"/>
      <c r="C547" s="2934"/>
      <c r="D547" s="2935"/>
      <c r="E547" s="3562"/>
      <c r="F547" s="3466"/>
      <c r="G547" s="3469">
        <f t="shared" si="10"/>
        <v>0</v>
      </c>
      <c r="H547" s="3467"/>
      <c r="I547" s="3466"/>
      <c r="J547" s="2800"/>
      <c r="K547" s="3470">
        <f t="shared" si="11"/>
        <v>0</v>
      </c>
      <c r="L547" s="3473">
        <f>IF(ISTEXT(B547),B547,IF(ISBLANK(B547),0,(B547/M522)*M525))</f>
        <v>0</v>
      </c>
      <c r="M547" s="3468">
        <f t="shared" si="12"/>
        <v>0</v>
      </c>
      <c r="N547" s="3471">
        <f>((G547/M522)*M525)</f>
        <v>0</v>
      </c>
      <c r="O547" s="2800"/>
      <c r="P547" s="3520"/>
      <c r="Q547" s="3721"/>
      <c r="R547" s="3720"/>
      <c r="S547" s="3524" t="str">
        <f t="shared" si="13"/>
        <v/>
      </c>
      <c r="T547" s="3525" t="str">
        <f t="shared" si="14"/>
        <v/>
      </c>
      <c r="U547" s="3045" t="str">
        <f t="shared" si="15"/>
        <v/>
      </c>
      <c r="V547" s="3523"/>
      <c r="Y547" s="2694"/>
    </row>
    <row r="548" spans="1:25" ht="21">
      <c r="A548" s="4694"/>
      <c r="B548" s="2933"/>
      <c r="C548" s="2934"/>
      <c r="D548" s="2935"/>
      <c r="E548" s="3562"/>
      <c r="F548" s="3466"/>
      <c r="G548" s="3469">
        <f t="shared" si="10"/>
        <v>0</v>
      </c>
      <c r="H548" s="3467"/>
      <c r="I548" s="3466"/>
      <c r="J548" s="2800"/>
      <c r="K548" s="3470">
        <f t="shared" si="11"/>
        <v>0</v>
      </c>
      <c r="L548" s="3473">
        <f>IF(ISTEXT(B548),B548,IF(ISBLANK(B548),0,(B548/M522)*M525))</f>
        <v>0</v>
      </c>
      <c r="M548" s="3468">
        <f t="shared" si="12"/>
        <v>0</v>
      </c>
      <c r="N548" s="3471">
        <f>((G548/M522)*M525)</f>
        <v>0</v>
      </c>
      <c r="O548" s="2800"/>
      <c r="P548" s="3520"/>
      <c r="Q548" s="3730"/>
      <c r="R548" s="3731"/>
      <c r="S548" s="3524" t="str">
        <f t="shared" ref="S548:S572" si="16">SUBSTITUTE(P548,Q548,R548)</f>
        <v/>
      </c>
      <c r="T548" s="3525" t="str">
        <f t="shared" ref="T548:T572" si="17">TRIM(S548)</f>
        <v/>
      </c>
      <c r="U548" s="3045" t="str">
        <f t="shared" ref="U548:U572" si="18">IF(P548="","",UPPER(LEFT(T548,1))&amp;RIGHT(T548,LEN(T548)-1))</f>
        <v/>
      </c>
      <c r="V548" s="3523"/>
      <c r="Y548" s="2694"/>
    </row>
    <row r="549" spans="1:25" ht="18.75" customHeight="1">
      <c r="A549" s="4694"/>
      <c r="B549" s="2933"/>
      <c r="C549" s="2934"/>
      <c r="D549" s="2935"/>
      <c r="E549" s="3562"/>
      <c r="F549" s="3466"/>
      <c r="G549" s="3469">
        <f t="shared" si="10"/>
        <v>0</v>
      </c>
      <c r="H549" s="3467"/>
      <c r="I549" s="3466"/>
      <c r="J549" s="2800"/>
      <c r="K549" s="3470">
        <f t="shared" si="11"/>
        <v>0</v>
      </c>
      <c r="L549" s="3473">
        <f>IF(ISTEXT(B549),B549,IF(ISBLANK(B549),0,(B549/M522)*M525))</f>
        <v>0</v>
      </c>
      <c r="M549" s="3468">
        <f t="shared" si="12"/>
        <v>0</v>
      </c>
      <c r="N549" s="3471">
        <f>((G549/M522)*M525)</f>
        <v>0</v>
      </c>
      <c r="O549" s="2800"/>
      <c r="P549" s="3520"/>
      <c r="Q549" s="3730"/>
      <c r="R549" s="3731"/>
      <c r="S549" s="3524" t="str">
        <f t="shared" si="16"/>
        <v/>
      </c>
      <c r="T549" s="3525" t="str">
        <f t="shared" si="17"/>
        <v/>
      </c>
      <c r="U549" s="3045" t="str">
        <f t="shared" si="18"/>
        <v/>
      </c>
      <c r="V549" s="3523"/>
      <c r="Y549" s="2694"/>
    </row>
    <row r="550" spans="1:25" ht="18.75" customHeight="1">
      <c r="A550" s="4694"/>
      <c r="B550" s="2933"/>
      <c r="C550" s="2934"/>
      <c r="D550" s="2935"/>
      <c r="E550" s="3562"/>
      <c r="F550" s="3466"/>
      <c r="G550" s="3469">
        <f t="shared" si="10"/>
        <v>0</v>
      </c>
      <c r="H550" s="3467"/>
      <c r="I550" s="3466"/>
      <c r="J550" s="2800"/>
      <c r="K550" s="3470">
        <f t="shared" si="11"/>
        <v>0</v>
      </c>
      <c r="L550" s="3473">
        <f>IF(ISTEXT(B550),B550,IF(ISBLANK(B550),0,(B550/M522)*M525))</f>
        <v>0</v>
      </c>
      <c r="M550" s="3468">
        <f t="shared" si="12"/>
        <v>0</v>
      </c>
      <c r="N550" s="3471">
        <f>((G550/M522)*M525)</f>
        <v>0</v>
      </c>
      <c r="O550" s="2800"/>
      <c r="P550" s="3520"/>
      <c r="Q550" s="3730"/>
      <c r="R550" s="3731"/>
      <c r="S550" s="3524" t="str">
        <f t="shared" si="16"/>
        <v/>
      </c>
      <c r="T550" s="3525" t="str">
        <f t="shared" si="17"/>
        <v/>
      </c>
      <c r="U550" s="3045" t="str">
        <f t="shared" si="18"/>
        <v/>
      </c>
      <c r="V550" s="3523"/>
      <c r="Y550" s="2694"/>
    </row>
    <row r="551" spans="1:25" ht="18.75" customHeight="1">
      <c r="A551" s="4694"/>
      <c r="B551" s="2933"/>
      <c r="C551" s="2934"/>
      <c r="D551" s="2935"/>
      <c r="E551" s="3562"/>
      <c r="F551" s="3466"/>
      <c r="G551" s="3469">
        <f t="shared" si="10"/>
        <v>0</v>
      </c>
      <c r="H551" s="3467"/>
      <c r="I551" s="3466"/>
      <c r="J551" s="2800"/>
      <c r="K551" s="3470">
        <f t="shared" si="11"/>
        <v>0</v>
      </c>
      <c r="L551" s="3473">
        <f>IF(ISTEXT(B551),B551,IF(ISBLANK(B551),0,(B551/M522)*M525))</f>
        <v>0</v>
      </c>
      <c r="M551" s="3468">
        <f t="shared" si="12"/>
        <v>0</v>
      </c>
      <c r="N551" s="3471">
        <f>((G551/M522)*M525)</f>
        <v>0</v>
      </c>
      <c r="O551" s="2800"/>
      <c r="P551" s="3520"/>
      <c r="Q551" s="3730"/>
      <c r="R551" s="3731"/>
      <c r="S551" s="3524" t="str">
        <f t="shared" si="16"/>
        <v/>
      </c>
      <c r="T551" s="3525" t="str">
        <f t="shared" si="17"/>
        <v/>
      </c>
      <c r="U551" s="3045" t="str">
        <f t="shared" si="18"/>
        <v/>
      </c>
      <c r="V551" s="3523"/>
      <c r="Y551" s="2694"/>
    </row>
    <row r="552" spans="1:25" ht="18.75" customHeight="1">
      <c r="A552" s="4694"/>
      <c r="B552" s="2933"/>
      <c r="C552" s="2934"/>
      <c r="D552" s="2935"/>
      <c r="E552" s="3562"/>
      <c r="F552" s="3466"/>
      <c r="G552" s="3469">
        <f t="shared" si="10"/>
        <v>0</v>
      </c>
      <c r="H552" s="3467"/>
      <c r="I552" s="3466"/>
      <c r="J552" s="2800"/>
      <c r="K552" s="3470">
        <f t="shared" si="11"/>
        <v>0</v>
      </c>
      <c r="L552" s="3473">
        <f>IF(ISTEXT(B552),B552,IF(ISBLANK(B552),0,(B552/M522)*M525))</f>
        <v>0</v>
      </c>
      <c r="M552" s="3468">
        <f t="shared" si="12"/>
        <v>0</v>
      </c>
      <c r="N552" s="3471">
        <f>((G552/M522)*M525)</f>
        <v>0</v>
      </c>
      <c r="O552" s="2800"/>
      <c r="P552" s="3520"/>
      <c r="Q552" s="3730"/>
      <c r="R552" s="3731"/>
      <c r="S552" s="3524" t="str">
        <f t="shared" si="16"/>
        <v/>
      </c>
      <c r="T552" s="3525" t="str">
        <f t="shared" si="17"/>
        <v/>
      </c>
      <c r="U552" s="3045" t="str">
        <f t="shared" si="18"/>
        <v/>
      </c>
      <c r="V552" s="3523"/>
      <c r="Y552" s="2694"/>
    </row>
    <row r="553" spans="1:25" ht="21">
      <c r="A553" s="4694"/>
      <c r="B553" s="2933"/>
      <c r="C553" s="2934"/>
      <c r="D553" s="2935"/>
      <c r="E553" s="3562"/>
      <c r="F553" s="3466"/>
      <c r="G553" s="3469">
        <f t="shared" si="10"/>
        <v>0</v>
      </c>
      <c r="H553" s="3467"/>
      <c r="I553" s="3466"/>
      <c r="J553" s="2800"/>
      <c r="K553" s="3470">
        <f t="shared" si="11"/>
        <v>0</v>
      </c>
      <c r="L553" s="3473">
        <f>IF(ISTEXT(B553),B553,IF(ISBLANK(B553),0,(B553/M522)*M525))</f>
        <v>0</v>
      </c>
      <c r="M553" s="3468">
        <f t="shared" si="12"/>
        <v>0</v>
      </c>
      <c r="N553" s="3471">
        <f>((G553/M522)*M525)</f>
        <v>0</v>
      </c>
      <c r="O553" s="2800"/>
      <c r="P553" s="3520"/>
      <c r="Q553" s="3730"/>
      <c r="R553" s="3731"/>
      <c r="S553" s="3524" t="str">
        <f t="shared" si="16"/>
        <v/>
      </c>
      <c r="T553" s="3525" t="str">
        <f t="shared" si="17"/>
        <v/>
      </c>
      <c r="U553" s="3045" t="str">
        <f t="shared" si="18"/>
        <v/>
      </c>
      <c r="V553" s="3523"/>
      <c r="Y553" s="2694"/>
    </row>
    <row r="554" spans="1:25" ht="21">
      <c r="A554" s="4694"/>
      <c r="B554" s="2933"/>
      <c r="C554" s="2934"/>
      <c r="D554" s="2935"/>
      <c r="E554" s="3562"/>
      <c r="F554" s="3466"/>
      <c r="G554" s="3469">
        <f t="shared" si="10"/>
        <v>0</v>
      </c>
      <c r="H554" s="3467"/>
      <c r="I554" s="3466"/>
      <c r="J554" s="2800"/>
      <c r="K554" s="3470">
        <f t="shared" si="11"/>
        <v>0</v>
      </c>
      <c r="L554" s="3473">
        <f>IF(ISTEXT(B554),B554,IF(ISBLANK(B554),0,(B554/M522)*M525))</f>
        <v>0</v>
      </c>
      <c r="M554" s="3468">
        <f t="shared" si="12"/>
        <v>0</v>
      </c>
      <c r="N554" s="3471">
        <f>((G554/M522)*M525)</f>
        <v>0</v>
      </c>
      <c r="O554" s="2800"/>
      <c r="P554" s="3520"/>
      <c r="Q554" s="3730"/>
      <c r="R554" s="3731"/>
      <c r="S554" s="3524" t="str">
        <f t="shared" si="16"/>
        <v/>
      </c>
      <c r="T554" s="3525" t="str">
        <f t="shared" si="17"/>
        <v/>
      </c>
      <c r="U554" s="3045" t="str">
        <f t="shared" si="18"/>
        <v/>
      </c>
      <c r="V554" s="3523"/>
      <c r="Y554" s="2694"/>
    </row>
    <row r="555" spans="1:25" ht="21">
      <c r="A555" s="4694"/>
      <c r="B555" s="2933"/>
      <c r="C555" s="2934"/>
      <c r="D555" s="2935"/>
      <c r="E555" s="3563"/>
      <c r="F555" s="3466"/>
      <c r="G555" s="3469">
        <f t="shared" si="10"/>
        <v>0</v>
      </c>
      <c r="H555" s="3467"/>
      <c r="I555" s="3466"/>
      <c r="J555" s="2800"/>
      <c r="K555" s="3470">
        <f t="shared" si="11"/>
        <v>0</v>
      </c>
      <c r="L555" s="3473">
        <f>IF(ISTEXT(B555),B555,IF(ISBLANK(B555),0,(B555/M522)*M525))</f>
        <v>0</v>
      </c>
      <c r="M555" s="3468">
        <f t="shared" si="12"/>
        <v>0</v>
      </c>
      <c r="N555" s="3471">
        <f>((G555/M522)*M525)</f>
        <v>0</v>
      </c>
      <c r="O555" s="2800"/>
      <c r="P555" s="3520"/>
      <c r="Q555" s="3730"/>
      <c r="R555" s="3731"/>
      <c r="S555" s="3524" t="str">
        <f t="shared" si="16"/>
        <v/>
      </c>
      <c r="T555" s="3525" t="str">
        <f t="shared" si="17"/>
        <v/>
      </c>
      <c r="U555" s="3045" t="str">
        <f t="shared" si="18"/>
        <v/>
      </c>
      <c r="V555" s="3523"/>
      <c r="Y555" s="2694"/>
    </row>
    <row r="556" spans="1:25" ht="18.75" customHeight="1">
      <c r="A556" s="4694"/>
      <c r="B556" s="2933"/>
      <c r="C556" s="2934"/>
      <c r="D556" s="2935"/>
      <c r="E556" s="3563"/>
      <c r="F556" s="3466"/>
      <c r="G556" s="3469">
        <f t="shared" si="10"/>
        <v>0</v>
      </c>
      <c r="H556" s="3467"/>
      <c r="I556" s="3466"/>
      <c r="J556" s="2800"/>
      <c r="K556" s="3470">
        <f t="shared" si="11"/>
        <v>0</v>
      </c>
      <c r="L556" s="3473">
        <f>IF(ISTEXT(B556),B556,IF(ISBLANK(B556),0,(B556/M522)*M525))</f>
        <v>0</v>
      </c>
      <c r="M556" s="3468">
        <f t="shared" si="12"/>
        <v>0</v>
      </c>
      <c r="N556" s="3471">
        <f>((G556/M522)*M525)</f>
        <v>0</v>
      </c>
      <c r="O556" s="2800"/>
      <c r="P556" s="3520"/>
      <c r="Q556" s="3730"/>
      <c r="R556" s="3731"/>
      <c r="S556" s="3524" t="str">
        <f t="shared" si="16"/>
        <v/>
      </c>
      <c r="T556" s="3525" t="str">
        <f t="shared" si="17"/>
        <v/>
      </c>
      <c r="U556" s="3045" t="str">
        <f t="shared" si="18"/>
        <v/>
      </c>
      <c r="V556" s="3523"/>
      <c r="Y556" s="2694"/>
    </row>
    <row r="557" spans="1:25" ht="24.75" customHeight="1">
      <c r="A557" s="4694"/>
      <c r="B557" s="2933"/>
      <c r="C557" s="2934"/>
      <c r="D557" s="2935"/>
      <c r="E557" s="3563"/>
      <c r="F557" s="3466"/>
      <c r="G557" s="3469">
        <f t="shared" si="10"/>
        <v>0</v>
      </c>
      <c r="H557" s="3467"/>
      <c r="I557" s="3466"/>
      <c r="J557" s="2800"/>
      <c r="K557" s="3470">
        <f t="shared" si="11"/>
        <v>0</v>
      </c>
      <c r="L557" s="3473">
        <f>IF(ISTEXT(B557),B557,IF(ISBLANK(B557),0,(B557/M522)*M525))</f>
        <v>0</v>
      </c>
      <c r="M557" s="3468">
        <f t="shared" si="12"/>
        <v>0</v>
      </c>
      <c r="N557" s="3471">
        <f>((G557/M522)*M525)</f>
        <v>0</v>
      </c>
      <c r="O557" s="2800"/>
      <c r="P557" s="3520"/>
      <c r="Q557" s="3730"/>
      <c r="R557" s="3731"/>
      <c r="S557" s="3524" t="str">
        <f t="shared" si="16"/>
        <v/>
      </c>
      <c r="T557" s="3525" t="str">
        <f t="shared" si="17"/>
        <v/>
      </c>
      <c r="U557" s="3045" t="str">
        <f t="shared" si="18"/>
        <v/>
      </c>
      <c r="V557" s="3523"/>
      <c r="Y557" s="2694"/>
    </row>
    <row r="558" spans="1:25" ht="18.75" customHeight="1">
      <c r="A558" s="4694"/>
      <c r="B558" s="2933"/>
      <c r="C558" s="2934"/>
      <c r="D558" s="2935"/>
      <c r="E558" s="3563"/>
      <c r="F558" s="3466"/>
      <c r="G558" s="3469">
        <f t="shared" si="10"/>
        <v>0</v>
      </c>
      <c r="H558" s="3467"/>
      <c r="I558" s="3466"/>
      <c r="J558" s="2800"/>
      <c r="K558" s="3470">
        <f t="shared" si="11"/>
        <v>0</v>
      </c>
      <c r="L558" s="3473">
        <f>IF(ISTEXT(B558),B558,IF(ISBLANK(B558),0,(B558/M522)*M525))</f>
        <v>0</v>
      </c>
      <c r="M558" s="3468">
        <f t="shared" si="12"/>
        <v>0</v>
      </c>
      <c r="N558" s="3471">
        <f>((G558/M522)*M525)</f>
        <v>0</v>
      </c>
      <c r="O558" s="2800"/>
      <c r="P558" s="3520"/>
      <c r="Q558" s="3730"/>
      <c r="R558" s="3731"/>
      <c r="S558" s="3524" t="str">
        <f t="shared" si="16"/>
        <v/>
      </c>
      <c r="T558" s="3525" t="str">
        <f t="shared" si="17"/>
        <v/>
      </c>
      <c r="U558" s="3045" t="str">
        <f t="shared" si="18"/>
        <v/>
      </c>
      <c r="V558" s="3523"/>
      <c r="Y558" s="2694"/>
    </row>
    <row r="559" spans="1:25" ht="18.75" customHeight="1">
      <c r="A559" s="4694"/>
      <c r="B559" s="2933"/>
      <c r="C559" s="2934"/>
      <c r="D559" s="2935"/>
      <c r="E559" s="3563"/>
      <c r="F559" s="3466"/>
      <c r="G559" s="3469">
        <f t="shared" si="10"/>
        <v>0</v>
      </c>
      <c r="H559" s="3467"/>
      <c r="I559" s="3466"/>
      <c r="J559" s="2800"/>
      <c r="K559" s="3470">
        <f t="shared" si="11"/>
        <v>0</v>
      </c>
      <c r="L559" s="3473">
        <f>IF(ISTEXT(B559),B559,IF(ISBLANK(B559),0,(B559/M522)*M525))</f>
        <v>0</v>
      </c>
      <c r="M559" s="3468">
        <f t="shared" si="12"/>
        <v>0</v>
      </c>
      <c r="N559" s="3471">
        <f>((G559/M522)*M525)</f>
        <v>0</v>
      </c>
      <c r="O559" s="2800"/>
      <c r="P559" s="3520"/>
      <c r="Q559" s="3730"/>
      <c r="R559" s="3731"/>
      <c r="S559" s="3524" t="str">
        <f t="shared" si="16"/>
        <v/>
      </c>
      <c r="T559" s="3525" t="str">
        <f t="shared" si="17"/>
        <v/>
      </c>
      <c r="U559" s="3045" t="str">
        <f t="shared" si="18"/>
        <v/>
      </c>
      <c r="V559" s="3523"/>
      <c r="Y559" s="2694"/>
    </row>
    <row r="560" spans="1:25" ht="21" customHeight="1">
      <c r="A560" s="4694"/>
      <c r="B560" s="2933"/>
      <c r="C560" s="2934"/>
      <c r="D560" s="2935"/>
      <c r="E560" s="3563"/>
      <c r="F560" s="3466"/>
      <c r="G560" s="3469">
        <f t="shared" si="10"/>
        <v>0</v>
      </c>
      <c r="H560" s="3467"/>
      <c r="I560" s="3466"/>
      <c r="J560" s="2800"/>
      <c r="K560" s="3470">
        <f t="shared" si="11"/>
        <v>0</v>
      </c>
      <c r="L560" s="3473">
        <f>IF(ISTEXT(B560),B560,IF(ISBLANK(B560),0,(B560/M522)*M525))</f>
        <v>0</v>
      </c>
      <c r="M560" s="3468">
        <f t="shared" si="12"/>
        <v>0</v>
      </c>
      <c r="N560" s="3471">
        <f>((G560/M522)*M525)</f>
        <v>0</v>
      </c>
      <c r="O560" s="2800"/>
      <c r="P560" s="3520"/>
      <c r="Q560" s="3730"/>
      <c r="R560" s="3731"/>
      <c r="S560" s="3524" t="str">
        <f t="shared" si="16"/>
        <v/>
      </c>
      <c r="T560" s="3525" t="str">
        <f t="shared" si="17"/>
        <v/>
      </c>
      <c r="U560" s="3045" t="str">
        <f t="shared" si="18"/>
        <v/>
      </c>
      <c r="V560" s="3523"/>
      <c r="Y560" s="2694"/>
    </row>
    <row r="561" spans="1:25" ht="21" customHeight="1">
      <c r="A561" s="4694"/>
      <c r="B561" s="2933"/>
      <c r="C561" s="2934"/>
      <c r="D561" s="2935"/>
      <c r="E561" s="3563"/>
      <c r="F561" s="3466"/>
      <c r="G561" s="3469">
        <f t="shared" si="10"/>
        <v>0</v>
      </c>
      <c r="H561" s="3467"/>
      <c r="I561" s="3466"/>
      <c r="J561" s="2800"/>
      <c r="K561" s="3470">
        <f t="shared" si="11"/>
        <v>0</v>
      </c>
      <c r="L561" s="3473">
        <f>IF(ISTEXT(B561),B561,IF(ISBLANK(B561),0,(B561/M522)*M525))</f>
        <v>0</v>
      </c>
      <c r="M561" s="3468">
        <f t="shared" si="12"/>
        <v>0</v>
      </c>
      <c r="N561" s="3471">
        <f>((G561/M522)*M525)</f>
        <v>0</v>
      </c>
      <c r="O561" s="2858"/>
      <c r="P561" s="3520"/>
      <c r="Q561" s="3730"/>
      <c r="R561" s="3731"/>
      <c r="S561" s="3524" t="str">
        <f t="shared" si="16"/>
        <v/>
      </c>
      <c r="T561" s="3525" t="str">
        <f t="shared" si="17"/>
        <v/>
      </c>
      <c r="U561" s="3045" t="str">
        <f t="shared" si="18"/>
        <v/>
      </c>
      <c r="V561" s="3523"/>
      <c r="Y561" s="2694"/>
    </row>
    <row r="562" spans="1:25" ht="21" customHeight="1">
      <c r="A562" s="4694"/>
      <c r="B562" s="2933"/>
      <c r="C562" s="2934"/>
      <c r="D562" s="2935"/>
      <c r="E562" s="3563"/>
      <c r="F562" s="3466"/>
      <c r="G562" s="3469">
        <f t="shared" si="10"/>
        <v>0</v>
      </c>
      <c r="H562" s="3467"/>
      <c r="I562" s="3466"/>
      <c r="J562" s="2800"/>
      <c r="K562" s="3470">
        <f t="shared" si="11"/>
        <v>0</v>
      </c>
      <c r="L562" s="3473">
        <f>IF(ISTEXT(B562),B562,IF(ISBLANK(B562),0,(B562/M522)*M525))</f>
        <v>0</v>
      </c>
      <c r="M562" s="3468">
        <f t="shared" si="12"/>
        <v>0</v>
      </c>
      <c r="N562" s="3471">
        <f>((G562/M522)*M525)</f>
        <v>0</v>
      </c>
      <c r="O562" s="2858"/>
      <c r="P562" s="3520"/>
      <c r="Q562" s="3730"/>
      <c r="R562" s="3731"/>
      <c r="S562" s="3524" t="str">
        <f t="shared" si="16"/>
        <v/>
      </c>
      <c r="T562" s="3525" t="str">
        <f t="shared" si="17"/>
        <v/>
      </c>
      <c r="U562" s="3045" t="str">
        <f t="shared" si="18"/>
        <v/>
      </c>
      <c r="V562" s="3523"/>
      <c r="Y562" s="2694"/>
    </row>
    <row r="563" spans="1:25" ht="21">
      <c r="A563" s="4694"/>
      <c r="B563" s="2933"/>
      <c r="C563" s="2934"/>
      <c r="D563" s="2935"/>
      <c r="E563" s="3563"/>
      <c r="F563" s="3466"/>
      <c r="G563" s="3469">
        <f t="shared" si="10"/>
        <v>0</v>
      </c>
      <c r="H563" s="3467"/>
      <c r="I563" s="3466"/>
      <c r="J563" s="2800"/>
      <c r="K563" s="3470">
        <f t="shared" si="11"/>
        <v>0</v>
      </c>
      <c r="L563" s="3473">
        <f>IF(ISTEXT(B563),B563,IF(ISBLANK(B563),0,(B563/M522)*M525))</f>
        <v>0</v>
      </c>
      <c r="M563" s="3468">
        <f t="shared" si="12"/>
        <v>0</v>
      </c>
      <c r="N563" s="3471">
        <f>((G563/M522)*M525)</f>
        <v>0</v>
      </c>
      <c r="O563" s="2858"/>
      <c r="P563" s="3520"/>
      <c r="Q563" s="3730"/>
      <c r="R563" s="3731"/>
      <c r="S563" s="3524" t="str">
        <f t="shared" si="16"/>
        <v/>
      </c>
      <c r="T563" s="3525" t="str">
        <f t="shared" si="17"/>
        <v/>
      </c>
      <c r="U563" s="3045" t="str">
        <f t="shared" si="18"/>
        <v/>
      </c>
      <c r="V563" s="3523"/>
      <c r="Y563" s="2694"/>
    </row>
    <row r="564" spans="1:25" ht="21" customHeight="1">
      <c r="A564" s="4694"/>
      <c r="B564" s="2933"/>
      <c r="C564" s="2934"/>
      <c r="D564" s="2935"/>
      <c r="E564" s="3563"/>
      <c r="F564" s="3466"/>
      <c r="G564" s="3469">
        <f t="shared" si="10"/>
        <v>0</v>
      </c>
      <c r="H564" s="3467"/>
      <c r="I564" s="3466"/>
      <c r="J564" s="2800"/>
      <c r="K564" s="3470">
        <f t="shared" si="11"/>
        <v>0</v>
      </c>
      <c r="L564" s="3473">
        <f>IF(ISTEXT(B564),B564,IF(ISBLANK(B564),0,(B564/M522)*M525))</f>
        <v>0</v>
      </c>
      <c r="M564" s="3468">
        <f t="shared" si="12"/>
        <v>0</v>
      </c>
      <c r="N564" s="3471">
        <f>((G564/M522)*M525)</f>
        <v>0</v>
      </c>
      <c r="O564" s="2858"/>
      <c r="P564" s="3520"/>
      <c r="Q564" s="3730"/>
      <c r="R564" s="3731"/>
      <c r="S564" s="3524" t="str">
        <f t="shared" si="16"/>
        <v/>
      </c>
      <c r="T564" s="3525" t="str">
        <f t="shared" si="17"/>
        <v/>
      </c>
      <c r="U564" s="3045" t="str">
        <f t="shared" si="18"/>
        <v/>
      </c>
      <c r="V564" s="3523"/>
      <c r="Y564" s="2694"/>
    </row>
    <row r="565" spans="1:25" ht="18.75" customHeight="1">
      <c r="A565" s="4694"/>
      <c r="B565" s="2933"/>
      <c r="C565" s="2934"/>
      <c r="D565" s="2935"/>
      <c r="E565" s="3563"/>
      <c r="F565" s="3466"/>
      <c r="G565" s="3469">
        <f t="shared" si="10"/>
        <v>0</v>
      </c>
      <c r="H565" s="3467"/>
      <c r="I565" s="3466"/>
      <c r="J565" s="2800"/>
      <c r="K565" s="3470">
        <f t="shared" si="11"/>
        <v>0</v>
      </c>
      <c r="L565" s="3473">
        <f>IF(ISTEXT(B565),B565,IF(ISBLANK(B565),0,(B565/M522)*M525))</f>
        <v>0</v>
      </c>
      <c r="M565" s="3468">
        <f t="shared" si="12"/>
        <v>0</v>
      </c>
      <c r="N565" s="3471">
        <f>((G565/M522)*M525)</f>
        <v>0</v>
      </c>
      <c r="O565" s="2858"/>
      <c r="P565" s="3520"/>
      <c r="Q565" s="3730"/>
      <c r="R565" s="3731"/>
      <c r="S565" s="3524" t="str">
        <f t="shared" si="16"/>
        <v/>
      </c>
      <c r="T565" s="3525" t="str">
        <f t="shared" si="17"/>
        <v/>
      </c>
      <c r="U565" s="3045" t="str">
        <f t="shared" si="18"/>
        <v/>
      </c>
      <c r="V565" s="3523"/>
      <c r="Y565" s="2694"/>
    </row>
    <row r="566" spans="1:25" ht="18.75" customHeight="1">
      <c r="A566" s="4694"/>
      <c r="B566" s="2933"/>
      <c r="C566" s="2934"/>
      <c r="D566" s="2935"/>
      <c r="E566" s="3563"/>
      <c r="F566" s="3466"/>
      <c r="G566" s="3469">
        <f t="shared" si="10"/>
        <v>0</v>
      </c>
      <c r="H566" s="3467"/>
      <c r="I566" s="3466"/>
      <c r="J566" s="2800"/>
      <c r="K566" s="3470">
        <f t="shared" si="11"/>
        <v>0</v>
      </c>
      <c r="L566" s="3473">
        <f>IF(ISTEXT(B566),B566,IF(ISBLANK(B566),0,(B566/M522)*M525))</f>
        <v>0</v>
      </c>
      <c r="M566" s="3468">
        <f t="shared" si="12"/>
        <v>0</v>
      </c>
      <c r="N566" s="3471">
        <f>((G566/M522)*M525)</f>
        <v>0</v>
      </c>
      <c r="O566" s="2858"/>
      <c r="P566" s="3520"/>
      <c r="Q566" s="3730"/>
      <c r="R566" s="3731"/>
      <c r="S566" s="3524" t="str">
        <f t="shared" si="16"/>
        <v/>
      </c>
      <c r="T566" s="3525" t="str">
        <f t="shared" si="17"/>
        <v/>
      </c>
      <c r="U566" s="3045" t="str">
        <f t="shared" si="18"/>
        <v/>
      </c>
      <c r="V566" s="3523"/>
      <c r="Y566" s="2694"/>
    </row>
    <row r="567" spans="1:25" ht="18.75" customHeight="1">
      <c r="A567" s="4694"/>
      <c r="B567" s="2933"/>
      <c r="C567" s="2934"/>
      <c r="D567" s="2935"/>
      <c r="E567" s="3563"/>
      <c r="F567" s="3466"/>
      <c r="G567" s="3469">
        <f t="shared" si="10"/>
        <v>0</v>
      </c>
      <c r="H567" s="3467"/>
      <c r="I567" s="3466"/>
      <c r="J567" s="2800"/>
      <c r="K567" s="3470">
        <f t="shared" si="11"/>
        <v>0</v>
      </c>
      <c r="L567" s="3473">
        <f>IF(ISTEXT(B567),B567,IF(ISBLANK(B567),0,(B567/M522)*M525))</f>
        <v>0</v>
      </c>
      <c r="M567" s="3468">
        <f t="shared" si="12"/>
        <v>0</v>
      </c>
      <c r="N567" s="3471">
        <f>((G567/M522)*M525)</f>
        <v>0</v>
      </c>
      <c r="O567" s="2858"/>
      <c r="P567" s="3520"/>
      <c r="Q567" s="3730"/>
      <c r="R567" s="3731"/>
      <c r="S567" s="3524" t="str">
        <f t="shared" si="16"/>
        <v/>
      </c>
      <c r="T567" s="3525" t="str">
        <f t="shared" si="17"/>
        <v/>
      </c>
      <c r="U567" s="3045" t="str">
        <f t="shared" si="18"/>
        <v/>
      </c>
      <c r="V567" s="3523"/>
      <c r="Y567" s="2694"/>
    </row>
    <row r="568" spans="1:25" ht="18.75" customHeight="1">
      <c r="A568" s="4694"/>
      <c r="B568" s="2933"/>
      <c r="C568" s="2934"/>
      <c r="D568" s="2935"/>
      <c r="E568" s="3563"/>
      <c r="F568" s="3466"/>
      <c r="G568" s="3469">
        <f t="shared" si="10"/>
        <v>0</v>
      </c>
      <c r="H568" s="3467"/>
      <c r="I568" s="3466"/>
      <c r="J568" s="2800"/>
      <c r="K568" s="3470">
        <f t="shared" si="11"/>
        <v>0</v>
      </c>
      <c r="L568" s="3473">
        <f>IF(ISTEXT(B568),B568,IF(ISBLANK(B568),0,(B568/M522)*M525))</f>
        <v>0</v>
      </c>
      <c r="M568" s="3468">
        <f t="shared" si="12"/>
        <v>0</v>
      </c>
      <c r="N568" s="3471">
        <f>((G568/M522)*M525)</f>
        <v>0</v>
      </c>
      <c r="O568" s="2858"/>
      <c r="P568" s="3520"/>
      <c r="Q568" s="3730"/>
      <c r="R568" s="3731"/>
      <c r="S568" s="3524" t="str">
        <f t="shared" si="16"/>
        <v/>
      </c>
      <c r="T568" s="3525" t="str">
        <f t="shared" si="17"/>
        <v/>
      </c>
      <c r="U568" s="3045" t="str">
        <f t="shared" si="18"/>
        <v/>
      </c>
      <c r="V568" s="3523"/>
      <c r="Y568" s="2694"/>
    </row>
    <row r="569" spans="1:25" ht="18.75" customHeight="1">
      <c r="A569" s="4694"/>
      <c r="B569" s="2933"/>
      <c r="C569" s="2934"/>
      <c r="D569" s="2935"/>
      <c r="E569" s="3563"/>
      <c r="F569" s="3466"/>
      <c r="G569" s="3469">
        <f t="shared" si="10"/>
        <v>0</v>
      </c>
      <c r="H569" s="3467"/>
      <c r="I569" s="3466"/>
      <c r="J569" s="2800"/>
      <c r="K569" s="3470">
        <f t="shared" si="11"/>
        <v>0</v>
      </c>
      <c r="L569" s="3473">
        <f>IF(ISTEXT(B569),B569,IF(ISBLANK(B569),0,(B569/M522)*M525))</f>
        <v>0</v>
      </c>
      <c r="M569" s="3468">
        <f t="shared" si="12"/>
        <v>0</v>
      </c>
      <c r="N569" s="3471">
        <f>((G569/M522)*M525)</f>
        <v>0</v>
      </c>
      <c r="O569" s="2858"/>
      <c r="P569" s="3520"/>
      <c r="Q569" s="3730"/>
      <c r="R569" s="3731"/>
      <c r="S569" s="3524" t="str">
        <f t="shared" si="16"/>
        <v/>
      </c>
      <c r="T569" s="3525" t="str">
        <f t="shared" si="17"/>
        <v/>
      </c>
      <c r="U569" s="3045" t="str">
        <f t="shared" si="18"/>
        <v/>
      </c>
      <c r="V569" s="3523"/>
      <c r="Y569" s="2694"/>
    </row>
    <row r="570" spans="1:25" ht="18.75" customHeight="1">
      <c r="A570" s="4694"/>
      <c r="B570" s="2933"/>
      <c r="C570" s="2934"/>
      <c r="D570" s="2935"/>
      <c r="E570" s="3563"/>
      <c r="F570" s="3466"/>
      <c r="G570" s="3469">
        <f t="shared" si="10"/>
        <v>0</v>
      </c>
      <c r="H570" s="3467"/>
      <c r="I570" s="3466"/>
      <c r="J570" s="2800"/>
      <c r="K570" s="3470">
        <f t="shared" si="11"/>
        <v>0</v>
      </c>
      <c r="L570" s="3473">
        <f>IF(ISTEXT(B570),B570,IF(ISBLANK(B570),0,(B570/M522)*M525))</f>
        <v>0</v>
      </c>
      <c r="M570" s="3468">
        <f t="shared" si="12"/>
        <v>0</v>
      </c>
      <c r="N570" s="3471">
        <f>((G570/M522)*M525)</f>
        <v>0</v>
      </c>
      <c r="O570" s="2858"/>
      <c r="P570" s="3520"/>
      <c r="Q570" s="3730"/>
      <c r="R570" s="3731"/>
      <c r="S570" s="3524" t="str">
        <f t="shared" si="16"/>
        <v/>
      </c>
      <c r="T570" s="3525" t="str">
        <f t="shared" si="17"/>
        <v/>
      </c>
      <c r="U570" s="3045" t="str">
        <f t="shared" si="18"/>
        <v/>
      </c>
      <c r="V570" s="3523"/>
      <c r="Y570" s="2694"/>
    </row>
    <row r="571" spans="1:25" ht="18.75" customHeight="1">
      <c r="A571" s="4694"/>
      <c r="B571" s="2933"/>
      <c r="C571" s="2934"/>
      <c r="D571" s="2935"/>
      <c r="E571" s="3563"/>
      <c r="F571" s="3466"/>
      <c r="G571" s="3469">
        <f t="shared" si="10"/>
        <v>0</v>
      </c>
      <c r="H571" s="3467"/>
      <c r="I571" s="3466"/>
      <c r="J571" s="2800"/>
      <c r="K571" s="3470">
        <f t="shared" si="11"/>
        <v>0</v>
      </c>
      <c r="L571" s="3473">
        <f>IF(ISTEXT(B571),B571,IF(ISBLANK(B571),0,(B571/M522)*M525))</f>
        <v>0</v>
      </c>
      <c r="M571" s="3468">
        <f t="shared" si="12"/>
        <v>0</v>
      </c>
      <c r="N571" s="3471">
        <f>((G571/M522)*M525)</f>
        <v>0</v>
      </c>
      <c r="O571" s="2694"/>
      <c r="P571" s="3520"/>
      <c r="Q571" s="3730"/>
      <c r="R571" s="3731"/>
      <c r="S571" s="3524" t="str">
        <f t="shared" si="16"/>
        <v/>
      </c>
      <c r="T571" s="3525" t="str">
        <f t="shared" si="17"/>
        <v/>
      </c>
      <c r="U571" s="3045" t="str">
        <f t="shared" si="18"/>
        <v/>
      </c>
      <c r="V571" s="3523"/>
      <c r="Y571" s="2694"/>
    </row>
    <row r="572" spans="1:25" ht="18.75" customHeight="1" thickBot="1">
      <c r="A572" s="4694"/>
      <c r="B572" s="2933"/>
      <c r="C572" s="2934"/>
      <c r="D572" s="2935"/>
      <c r="E572" s="3563"/>
      <c r="F572" s="3466"/>
      <c r="G572" s="3469">
        <f t="shared" si="10"/>
        <v>0</v>
      </c>
      <c r="H572" s="3466"/>
      <c r="I572" s="3466"/>
      <c r="J572" s="2800"/>
      <c r="K572" s="3470">
        <f t="shared" si="11"/>
        <v>0</v>
      </c>
      <c r="L572" s="3473">
        <f>IF(ISTEXT(B572),B572,IF(ISBLANK(B572),0,(B572/M522)*M525))</f>
        <v>0</v>
      </c>
      <c r="M572" s="3468">
        <f t="shared" si="12"/>
        <v>0</v>
      </c>
      <c r="N572" s="3471">
        <f>((G572/M522)*M525)</f>
        <v>0</v>
      </c>
      <c r="O572" s="2694"/>
      <c r="P572" s="3758"/>
      <c r="Q572" s="3759"/>
      <c r="R572" s="3760"/>
      <c r="S572" s="3761" t="str">
        <f t="shared" si="16"/>
        <v/>
      </c>
      <c r="T572" s="3762" t="str">
        <f t="shared" si="17"/>
        <v/>
      </c>
      <c r="U572" s="3763" t="str">
        <f t="shared" si="18"/>
        <v/>
      </c>
      <c r="V572" s="3764"/>
      <c r="Y572" s="2694"/>
    </row>
    <row r="573" spans="1:25" ht="15.75" customHeight="1">
      <c r="A573" s="4694"/>
      <c r="B573" s="2937"/>
      <c r="C573" s="2938"/>
      <c r="D573" s="2938"/>
      <c r="E573" s="2938"/>
      <c r="F573" s="2938"/>
      <c r="G573" s="2938"/>
      <c r="H573" s="2939"/>
      <c r="I573" s="2938"/>
      <c r="J573" s="2938"/>
      <c r="K573" s="2938"/>
      <c r="L573" s="2938"/>
      <c r="M573" s="2938"/>
      <c r="N573" s="2940"/>
      <c r="O573" s="2694"/>
      <c r="P573" s="3757"/>
      <c r="Q573" s="4916" t="s">
        <v>2324</v>
      </c>
      <c r="R573" s="4975"/>
      <c r="S573" s="3531"/>
      <c r="T573" s="3532"/>
      <c r="U573" s="3549"/>
      <c r="V573" s="3738"/>
      <c r="Y573" s="2694"/>
    </row>
    <row r="574" spans="1:25" ht="18.75">
      <c r="A574" s="4694"/>
      <c r="B574" s="2941"/>
      <c r="C574" s="2942"/>
      <c r="D574" s="2943"/>
      <c r="E574" s="2944"/>
      <c r="F574" s="2945"/>
      <c r="G574" s="2946">
        <f>SUM(G533:G572)</f>
        <v>0.59500000000000008</v>
      </c>
      <c r="H574" s="2945"/>
      <c r="I574" s="2946"/>
      <c r="J574" s="2946"/>
      <c r="K574" s="2946"/>
      <c r="L574" s="2947"/>
      <c r="M574" s="2947"/>
      <c r="N574" s="3480">
        <f>SUM(N533:N572)</f>
        <v>1.1900000000000002</v>
      </c>
      <c r="O574" s="2694"/>
      <c r="P574" s="3278"/>
      <c r="Q574" s="4918" t="s">
        <v>2471</v>
      </c>
      <c r="R574" s="4976"/>
      <c r="S574" s="2800"/>
      <c r="T574" s="3532"/>
      <c r="U574" s="3549"/>
      <c r="V574" s="3738"/>
      <c r="Y574" s="2694"/>
    </row>
    <row r="575" spans="1:25" ht="15" customHeight="1" thickBot="1">
      <c r="A575" s="4694"/>
      <c r="B575" s="4677"/>
      <c r="C575" s="4678"/>
      <c r="D575" s="4678"/>
      <c r="E575" s="4678"/>
      <c r="F575" s="4678"/>
      <c r="G575" s="4678"/>
      <c r="H575" s="4678"/>
      <c r="I575" s="4678"/>
      <c r="J575" s="4678"/>
      <c r="K575" s="4678"/>
      <c r="L575" s="4678"/>
      <c r="M575" s="4678"/>
      <c r="N575" s="4679"/>
      <c r="O575" s="2694"/>
      <c r="P575" s="3533"/>
      <c r="Q575" s="4977"/>
      <c r="R575" s="4978"/>
      <c r="S575" s="3438"/>
      <c r="T575" s="3534"/>
      <c r="U575" s="3534"/>
      <c r="V575" s="3739"/>
      <c r="Y575" s="2694"/>
    </row>
    <row r="576" spans="1:25" ht="18.75">
      <c r="A576" s="4694"/>
      <c r="B576" s="2949"/>
      <c r="C576" s="2882" t="s">
        <v>295</v>
      </c>
      <c r="D576" s="2883"/>
      <c r="E576" s="2883"/>
      <c r="F576" s="2883"/>
      <c r="G576" s="4612" t="s">
        <v>247</v>
      </c>
      <c r="H576" s="4612"/>
      <c r="I576" s="4612"/>
      <c r="J576" s="4612"/>
      <c r="K576" s="4612"/>
      <c r="L576" s="4612"/>
      <c r="M576" s="4612"/>
      <c r="N576" s="4680"/>
      <c r="O576" s="2694"/>
      <c r="P576" s="2462"/>
      <c r="Q576" s="2462"/>
      <c r="R576" s="2462"/>
      <c r="S576" s="2462"/>
      <c r="T576" s="2462"/>
      <c r="U576" s="2462"/>
      <c r="V576" s="2462"/>
      <c r="Y576" s="2694"/>
    </row>
    <row r="577" spans="1:25" ht="16.5" thickBot="1">
      <c r="A577" s="4694"/>
      <c r="B577" s="2950"/>
      <c r="C577" s="2885" t="s">
        <v>316</v>
      </c>
      <c r="D577" s="2886" t="s">
        <v>345</v>
      </c>
      <c r="E577" s="2887"/>
      <c r="F577" s="2887"/>
      <c r="G577" s="4612"/>
      <c r="H577" s="4612"/>
      <c r="I577" s="4612"/>
      <c r="J577" s="4612"/>
      <c r="K577" s="4612"/>
      <c r="L577" s="4612"/>
      <c r="M577" s="4612"/>
      <c r="N577" s="4680"/>
      <c r="O577" s="2694"/>
      <c r="P577" s="3589">
        <f t="shared" ref="P577:V577" ca="1" si="19">CELL("largeur",P577)</f>
        <v>47</v>
      </c>
      <c r="Q577" s="3589">
        <f t="shared" ca="1" si="19"/>
        <v>34</v>
      </c>
      <c r="R577" s="3589">
        <f t="shared" ca="1" si="19"/>
        <v>33</v>
      </c>
      <c r="S577" s="3589">
        <f t="shared" ca="1" si="19"/>
        <v>11</v>
      </c>
      <c r="T577" s="3535">
        <f t="shared" ca="1" si="19"/>
        <v>11</v>
      </c>
      <c r="U577" s="3535">
        <f t="shared" ca="1" si="19"/>
        <v>45</v>
      </c>
      <c r="V577" s="3535">
        <f t="shared" ca="1" si="19"/>
        <v>11</v>
      </c>
      <c r="Y577" s="2694"/>
    </row>
    <row r="578" spans="1:25" ht="21">
      <c r="A578" s="4694"/>
      <c r="B578" s="2950"/>
      <c r="C578" s="3429" t="s">
        <v>297</v>
      </c>
      <c r="D578" s="2882" t="s">
        <v>298</v>
      </c>
      <c r="E578" s="2887"/>
      <c r="F578" s="2887"/>
      <c r="G578" s="2882"/>
      <c r="H578" s="2889"/>
      <c r="I578" s="2889"/>
      <c r="J578" s="2889"/>
      <c r="K578" s="2889"/>
      <c r="L578" s="2889"/>
      <c r="M578" s="2889"/>
      <c r="N578" s="2951"/>
      <c r="O578" s="2694"/>
      <c r="P578" s="3536" t="s">
        <v>2472</v>
      </c>
      <c r="Q578" s="3537"/>
      <c r="R578" s="3537"/>
      <c r="S578" s="3537"/>
      <c r="T578" s="3538"/>
      <c r="U578" s="2800"/>
      <c r="V578" s="2800"/>
      <c r="Y578" s="2694"/>
    </row>
    <row r="579" spans="1:25" ht="21">
      <c r="A579" s="4694"/>
      <c r="B579" s="2952"/>
      <c r="C579" s="2953"/>
      <c r="D579" s="2862"/>
      <c r="E579" s="2954"/>
      <c r="F579" s="2954"/>
      <c r="G579" s="2955"/>
      <c r="H579" s="2956"/>
      <c r="I579" s="2956"/>
      <c r="J579" s="2956"/>
      <c r="K579" s="2894" t="s">
        <v>299</v>
      </c>
      <c r="L579" s="2956"/>
      <c r="M579" s="2956"/>
      <c r="N579" s="2957"/>
      <c r="O579" s="2694"/>
      <c r="P579" s="3539" t="s">
        <v>2496</v>
      </c>
      <c r="Q579" s="3540"/>
      <c r="R579" s="3540"/>
      <c r="S579" s="3540"/>
      <c r="T579" s="3541"/>
      <c r="U579" s="2800"/>
      <c r="V579" s="2800"/>
      <c r="Y579" s="2694"/>
    </row>
    <row r="580" spans="1:25" ht="18.75" customHeight="1">
      <c r="A580" s="4694"/>
      <c r="B580" s="2896">
        <v>1</v>
      </c>
      <c r="C580" s="2959" t="s">
        <v>346</v>
      </c>
      <c r="D580" s="2960"/>
      <c r="E580" s="2960"/>
      <c r="F580" s="2960"/>
      <c r="G580" s="2960"/>
      <c r="H580" s="2960"/>
      <c r="I580" s="2960"/>
      <c r="J580" s="2960"/>
      <c r="K580" s="2894" t="s">
        <v>300</v>
      </c>
      <c r="L580" s="2960"/>
      <c r="M580" s="2960"/>
      <c r="N580" s="2961"/>
      <c r="O580" s="2694"/>
      <c r="P580" s="3539" t="s">
        <v>2473</v>
      </c>
      <c r="Q580" s="3540"/>
      <c r="R580" s="3540"/>
      <c r="S580" s="3540"/>
      <c r="T580" s="3542"/>
      <c r="U580" s="2800"/>
      <c r="V580" s="2800"/>
      <c r="Y580" s="2694"/>
    </row>
    <row r="581" spans="1:25" ht="21">
      <c r="A581" s="4694"/>
      <c r="B581" s="2896">
        <f>LARGE(B580:B580,1)+1</f>
        <v>2</v>
      </c>
      <c r="C581" s="2959"/>
      <c r="D581" s="2960"/>
      <c r="E581" s="2960"/>
      <c r="F581" s="2960"/>
      <c r="G581" s="2960"/>
      <c r="H581" s="2960"/>
      <c r="I581" s="2960"/>
      <c r="J581" s="2960"/>
      <c r="K581" s="2894" t="s">
        <v>302</v>
      </c>
      <c r="L581" s="2960"/>
      <c r="M581" s="2960"/>
      <c r="N581" s="2961"/>
      <c r="O581" s="2858"/>
      <c r="P581" s="3539" t="s">
        <v>2283</v>
      </c>
      <c r="Q581" s="3540"/>
      <c r="R581" s="3540"/>
      <c r="S581" s="3540"/>
      <c r="T581" s="3543"/>
      <c r="U581" s="2800"/>
      <c r="V581" s="2800"/>
      <c r="Y581" s="2694"/>
    </row>
    <row r="582" spans="1:25" ht="21">
      <c r="A582" s="4694"/>
      <c r="B582" s="2896">
        <f>LARGE(B580:B581,1)+1</f>
        <v>3</v>
      </c>
      <c r="C582" s="2959" t="s">
        <v>347</v>
      </c>
      <c r="D582" s="2960"/>
      <c r="E582" s="2960"/>
      <c r="F582" s="2960"/>
      <c r="G582" s="2960"/>
      <c r="H582" s="2960"/>
      <c r="I582" s="2960"/>
      <c r="J582" s="2960"/>
      <c r="K582" s="2960"/>
      <c r="L582" s="2960"/>
      <c r="M582" s="2960"/>
      <c r="N582" s="2961"/>
      <c r="O582" s="2858"/>
      <c r="P582" s="3539" t="s">
        <v>2284</v>
      </c>
      <c r="Q582" s="3540"/>
      <c r="R582" s="3540"/>
      <c r="S582" s="3540"/>
      <c r="T582" s="3543"/>
      <c r="U582" s="2800"/>
      <c r="V582" s="2800"/>
      <c r="Y582" s="2694"/>
    </row>
    <row r="583" spans="1:25" ht="21.75" thickBot="1">
      <c r="A583" s="4694"/>
      <c r="B583" s="2896">
        <f>LARGE(B580:B582,1)+1</f>
        <v>4</v>
      </c>
      <c r="C583" s="2959"/>
      <c r="D583" s="2960"/>
      <c r="E583" s="2960"/>
      <c r="F583" s="2960"/>
      <c r="G583" s="2960"/>
      <c r="H583" s="2960"/>
      <c r="I583" s="2960"/>
      <c r="J583" s="2960"/>
      <c r="K583" s="2960"/>
      <c r="L583" s="2960"/>
      <c r="M583" s="2960"/>
      <c r="N583" s="2961"/>
      <c r="O583" s="2858"/>
      <c r="P583" s="3544"/>
      <c r="Q583" s="3545"/>
      <c r="R583" s="3545"/>
      <c r="S583" s="3545"/>
      <c r="T583" s="3546"/>
      <c r="U583" s="2800"/>
      <c r="V583" s="2800"/>
      <c r="Y583" s="2694"/>
    </row>
    <row r="584" spans="1:25" ht="15.75">
      <c r="A584" s="4694"/>
      <c r="B584" s="2896">
        <f>LARGE(B580:B583,1)+1</f>
        <v>5</v>
      </c>
      <c r="C584" s="2959" t="s">
        <v>298</v>
      </c>
      <c r="D584" s="2960"/>
      <c r="E584" s="2960"/>
      <c r="F584" s="2960"/>
      <c r="G584" s="2960"/>
      <c r="H584" s="2960"/>
      <c r="I584" s="2960"/>
      <c r="J584" s="2960"/>
      <c r="K584" s="2960"/>
      <c r="L584" s="2960"/>
      <c r="M584" s="2960"/>
      <c r="N584" s="2961"/>
      <c r="O584" s="2858"/>
      <c r="P584" s="3748" t="s">
        <v>2392</v>
      </c>
      <c r="Q584" s="2858"/>
      <c r="R584" s="2800"/>
      <c r="S584" s="2800"/>
      <c r="T584" s="2800"/>
      <c r="U584" s="2800"/>
      <c r="V584" s="2800"/>
      <c r="Y584" s="2694"/>
    </row>
    <row r="585" spans="1:25" ht="15.75">
      <c r="A585" s="4694"/>
      <c r="B585" s="2896">
        <f>LARGE(B580:B584,1)+1</f>
        <v>6</v>
      </c>
      <c r="C585" s="2959"/>
      <c r="D585" s="2960"/>
      <c r="E585" s="2960"/>
      <c r="F585" s="2960"/>
      <c r="G585" s="2960"/>
      <c r="H585" s="2960"/>
      <c r="I585" s="2960"/>
      <c r="J585" s="2960"/>
      <c r="K585" s="2960"/>
      <c r="L585" s="2960"/>
      <c r="M585" s="2960"/>
      <c r="N585" s="2961"/>
      <c r="O585" s="2858"/>
      <c r="P585" s="3748" t="s">
        <v>2392</v>
      </c>
      <c r="Q585" s="2858"/>
      <c r="R585" s="2800"/>
      <c r="S585" s="2800"/>
      <c r="T585" s="2800"/>
      <c r="U585" s="2800"/>
      <c r="V585" s="2800"/>
      <c r="Y585" s="2694"/>
    </row>
    <row r="586" spans="1:25" ht="15.75">
      <c r="A586" s="4694"/>
      <c r="B586" s="2896">
        <f>LARGE(B580:B585,1)+1</f>
        <v>7</v>
      </c>
      <c r="C586" s="2959" t="s">
        <v>348</v>
      </c>
      <c r="D586" s="2960"/>
      <c r="E586" s="2960"/>
      <c r="F586" s="2960"/>
      <c r="G586" s="2960"/>
      <c r="H586" s="2960"/>
      <c r="I586" s="2960"/>
      <c r="J586" s="2960"/>
      <c r="K586" s="2960"/>
      <c r="L586" s="2960"/>
      <c r="M586" s="2960"/>
      <c r="N586" s="2961"/>
      <c r="O586" s="2858"/>
      <c r="P586" s="3748" t="s">
        <v>2392</v>
      </c>
      <c r="Q586" s="2858"/>
      <c r="R586" s="2800"/>
      <c r="S586" s="2800"/>
      <c r="T586" s="2800"/>
      <c r="U586" s="2800"/>
      <c r="V586" s="2800"/>
      <c r="Y586" s="2694"/>
    </row>
    <row r="587" spans="1:25" ht="15.75">
      <c r="A587" s="4694"/>
      <c r="B587" s="2896">
        <f>LARGE(B580:B586,1)+1</f>
        <v>8</v>
      </c>
      <c r="C587" s="2959"/>
      <c r="D587" s="2960"/>
      <c r="E587" s="2960"/>
      <c r="F587" s="2960"/>
      <c r="G587" s="2960"/>
      <c r="H587" s="2960"/>
      <c r="I587" s="2960"/>
      <c r="J587" s="2960"/>
      <c r="K587" s="2960"/>
      <c r="L587" s="2960"/>
      <c r="M587" s="2960"/>
      <c r="N587" s="2961"/>
      <c r="O587" s="2858"/>
      <c r="P587" s="3748" t="s">
        <v>2392</v>
      </c>
      <c r="Q587" s="2858"/>
      <c r="R587" s="2800"/>
      <c r="S587" s="2800"/>
      <c r="T587" s="2800"/>
      <c r="U587" s="2800"/>
      <c r="V587" s="2800"/>
      <c r="Y587" s="2694"/>
    </row>
    <row r="588" spans="1:25" ht="15.75">
      <c r="A588" s="4694"/>
      <c r="B588" s="2896">
        <f>LARGE(B580:B587,1)+1</f>
        <v>9</v>
      </c>
      <c r="C588" s="2959" t="s">
        <v>349</v>
      </c>
      <c r="D588" s="2960"/>
      <c r="E588" s="2960"/>
      <c r="F588" s="2960"/>
      <c r="G588" s="2960"/>
      <c r="H588" s="2960"/>
      <c r="I588" s="2960"/>
      <c r="J588" s="2960"/>
      <c r="K588" s="2960"/>
      <c r="L588" s="2960"/>
      <c r="M588" s="2960"/>
      <c r="N588" s="2961"/>
      <c r="O588" s="2858"/>
      <c r="P588" s="3748" t="s">
        <v>2392</v>
      </c>
      <c r="Q588" s="2858"/>
      <c r="R588" s="2800"/>
      <c r="S588" s="2800"/>
      <c r="T588" s="2800"/>
      <c r="U588" s="2800"/>
      <c r="V588" s="2800"/>
      <c r="Y588" s="2694"/>
    </row>
    <row r="589" spans="1:25" ht="15.75">
      <c r="A589" s="4694"/>
      <c r="B589" s="2896">
        <f>LARGE(B580:B588,1)+1</f>
        <v>10</v>
      </c>
      <c r="C589" s="2959"/>
      <c r="D589" s="2960"/>
      <c r="E589" s="2960"/>
      <c r="F589" s="2960"/>
      <c r="G589" s="2960"/>
      <c r="H589" s="2960"/>
      <c r="I589" s="2960"/>
      <c r="J589" s="2960"/>
      <c r="K589" s="2960"/>
      <c r="L589" s="2960"/>
      <c r="M589" s="2960"/>
      <c r="N589" s="2961"/>
      <c r="O589" s="2858"/>
      <c r="P589" s="3748" t="s">
        <v>2392</v>
      </c>
      <c r="Q589" s="2858"/>
      <c r="R589" s="2800"/>
      <c r="S589" s="2800"/>
      <c r="T589" s="2800"/>
      <c r="U589" s="2800"/>
      <c r="V589" s="2800"/>
      <c r="Y589" s="2694"/>
    </row>
    <row r="590" spans="1:25" ht="15.75">
      <c r="A590" s="4694"/>
      <c r="B590" s="2896">
        <f>LARGE(B580:B589,1)+1</f>
        <v>11</v>
      </c>
      <c r="C590" s="2959"/>
      <c r="D590" s="2960"/>
      <c r="E590" s="2960"/>
      <c r="F590" s="2960"/>
      <c r="G590" s="2960"/>
      <c r="H590" s="2960"/>
      <c r="I590" s="2960"/>
      <c r="J590" s="2960"/>
      <c r="K590" s="2960"/>
      <c r="L590" s="2960"/>
      <c r="M590" s="2960"/>
      <c r="N590" s="2961"/>
      <c r="O590" s="2858"/>
      <c r="P590" s="3748" t="s">
        <v>2392</v>
      </c>
      <c r="Q590" s="2858"/>
      <c r="R590" s="2800"/>
      <c r="S590" s="2800"/>
      <c r="T590" s="2800"/>
      <c r="U590" s="2800"/>
      <c r="V590" s="2800"/>
      <c r="Y590" s="2694"/>
    </row>
    <row r="591" spans="1:25" ht="15.75">
      <c r="A591" s="4694"/>
      <c r="B591" s="2896">
        <f>LARGE(B580:B590,1)+1</f>
        <v>12</v>
      </c>
      <c r="C591" s="2959"/>
      <c r="D591" s="2960"/>
      <c r="E591" s="2960"/>
      <c r="F591" s="2960"/>
      <c r="G591" s="2960"/>
      <c r="H591" s="2960"/>
      <c r="I591" s="2960"/>
      <c r="J591" s="2960"/>
      <c r="K591" s="2960"/>
      <c r="L591" s="2960"/>
      <c r="M591" s="2960"/>
      <c r="N591" s="2961"/>
      <c r="O591" s="2858"/>
      <c r="P591" s="3748" t="s">
        <v>2392</v>
      </c>
      <c r="Q591" s="2858"/>
      <c r="R591" s="2800"/>
      <c r="S591" s="2800"/>
      <c r="T591" s="2800"/>
      <c r="U591" s="2800"/>
      <c r="V591" s="2800"/>
      <c r="Y591" s="2694"/>
    </row>
    <row r="592" spans="1:25" ht="15.75">
      <c r="A592" s="4694"/>
      <c r="B592" s="2896">
        <f>LARGE(B580:B591,1)+1</f>
        <v>13</v>
      </c>
      <c r="C592" s="2959"/>
      <c r="D592" s="2960"/>
      <c r="E592" s="2960"/>
      <c r="F592" s="2960"/>
      <c r="G592" s="2960"/>
      <c r="H592" s="2960"/>
      <c r="I592" s="2960"/>
      <c r="J592" s="2960"/>
      <c r="K592" s="2960"/>
      <c r="L592" s="2960"/>
      <c r="M592" s="2960"/>
      <c r="N592" s="2961"/>
      <c r="O592" s="2858"/>
      <c r="P592" s="3748" t="s">
        <v>2392</v>
      </c>
      <c r="Q592" s="2858"/>
      <c r="R592" s="2800"/>
      <c r="S592" s="2800"/>
      <c r="T592" s="2800"/>
      <c r="U592" s="2800"/>
      <c r="V592" s="2800"/>
      <c r="Y592" s="2694"/>
    </row>
    <row r="593" spans="1:25" ht="15.75">
      <c r="A593" s="4694"/>
      <c r="B593" s="2896">
        <f>LARGE(B580:B592,1)+1</f>
        <v>14</v>
      </c>
      <c r="C593" s="2959"/>
      <c r="D593" s="2960"/>
      <c r="E593" s="2960"/>
      <c r="F593" s="2960"/>
      <c r="G593" s="2960"/>
      <c r="H593" s="2960"/>
      <c r="I593" s="2960"/>
      <c r="J593" s="2960"/>
      <c r="K593" s="2960"/>
      <c r="L593" s="2960"/>
      <c r="M593" s="2960"/>
      <c r="N593" s="2961"/>
      <c r="O593" s="2858"/>
      <c r="P593" s="3748" t="s">
        <v>2392</v>
      </c>
      <c r="Q593" s="2858"/>
      <c r="R593" s="2800"/>
      <c r="S593" s="2800"/>
      <c r="T593" s="2800"/>
      <c r="U593" s="2800"/>
      <c r="V593" s="2800"/>
      <c r="Y593" s="2694"/>
    </row>
    <row r="594" spans="1:25" ht="15.75">
      <c r="A594" s="4694"/>
      <c r="B594" s="2896">
        <f>LARGE(B580:B593,1)+1</f>
        <v>15</v>
      </c>
      <c r="C594" s="2959"/>
      <c r="D594" s="2960"/>
      <c r="E594" s="2960"/>
      <c r="F594" s="2960"/>
      <c r="G594" s="2960"/>
      <c r="H594" s="2960"/>
      <c r="I594" s="2960"/>
      <c r="J594" s="2960"/>
      <c r="K594" s="2960"/>
      <c r="L594" s="2960"/>
      <c r="M594" s="2960"/>
      <c r="N594" s="2961"/>
      <c r="O594" s="2858"/>
      <c r="P594" s="3748" t="s">
        <v>2392</v>
      </c>
      <c r="Q594" s="2858"/>
      <c r="R594" s="2800"/>
      <c r="S594" s="2800"/>
      <c r="T594" s="2800"/>
      <c r="U594" s="2800"/>
      <c r="V594" s="2800"/>
      <c r="Y594" s="2694"/>
    </row>
    <row r="595" spans="1:25" ht="15.75">
      <c r="A595" s="4694"/>
      <c r="B595" s="2896">
        <f>LARGE(B580:B594,1)+1</f>
        <v>16</v>
      </c>
      <c r="C595" s="2959"/>
      <c r="D595" s="2960"/>
      <c r="E595" s="2960"/>
      <c r="F595" s="2960"/>
      <c r="G595" s="2960"/>
      <c r="H595" s="2960"/>
      <c r="I595" s="2960"/>
      <c r="J595" s="2960"/>
      <c r="K595" s="2960"/>
      <c r="L595" s="2960"/>
      <c r="M595" s="2960"/>
      <c r="N595" s="2961"/>
      <c r="O595" s="2858"/>
      <c r="P595" s="3748" t="s">
        <v>2392</v>
      </c>
      <c r="Q595" s="2858"/>
      <c r="R595" s="2800"/>
      <c r="S595" s="2800"/>
      <c r="T595" s="2800"/>
      <c r="U595" s="2800"/>
      <c r="V595" s="2800"/>
      <c r="Y595" s="2694"/>
    </row>
    <row r="596" spans="1:25" ht="15.75">
      <c r="A596" s="4694"/>
      <c r="B596" s="2896">
        <f>LARGE(B580:B595,1)+1</f>
        <v>17</v>
      </c>
      <c r="C596" s="2959"/>
      <c r="D596" s="2960"/>
      <c r="E596" s="2960"/>
      <c r="F596" s="2960"/>
      <c r="G596" s="2960"/>
      <c r="H596" s="2960"/>
      <c r="I596" s="2960"/>
      <c r="J596" s="2960"/>
      <c r="K596" s="2960"/>
      <c r="L596" s="2960"/>
      <c r="M596" s="2960"/>
      <c r="N596" s="2961"/>
      <c r="O596" s="2858"/>
      <c r="P596" s="3748" t="s">
        <v>2392</v>
      </c>
      <c r="Q596" s="2858"/>
      <c r="R596" s="2800"/>
      <c r="S596" s="2800"/>
      <c r="T596" s="2800"/>
      <c r="U596" s="2800"/>
      <c r="V596" s="2800"/>
      <c r="Y596" s="2694"/>
    </row>
    <row r="597" spans="1:25" ht="15.75">
      <c r="A597" s="4694"/>
      <c r="B597" s="2896">
        <f>LARGE(B580:B596,1)+1</f>
        <v>18</v>
      </c>
      <c r="C597" s="2959"/>
      <c r="D597" s="2960"/>
      <c r="E597" s="2960"/>
      <c r="F597" s="2960"/>
      <c r="G597" s="2960"/>
      <c r="H597" s="2960"/>
      <c r="I597" s="2960"/>
      <c r="J597" s="2960"/>
      <c r="K597" s="2960"/>
      <c r="L597" s="2960"/>
      <c r="M597" s="2960"/>
      <c r="N597" s="2961"/>
      <c r="O597" s="2858"/>
      <c r="P597" s="3748" t="s">
        <v>2392</v>
      </c>
      <c r="Q597" s="2858"/>
      <c r="R597" s="2800"/>
      <c r="S597" s="2800"/>
      <c r="T597" s="2800"/>
      <c r="U597" s="2800"/>
      <c r="V597" s="2800"/>
      <c r="Y597" s="2694"/>
    </row>
    <row r="598" spans="1:25" ht="15.75">
      <c r="A598" s="4694"/>
      <c r="B598" s="2896">
        <f>LARGE(B580:B597,1)+1</f>
        <v>19</v>
      </c>
      <c r="C598" s="2959"/>
      <c r="D598" s="2960"/>
      <c r="E598" s="2960"/>
      <c r="F598" s="2960"/>
      <c r="G598" s="2960"/>
      <c r="H598" s="2960"/>
      <c r="I598" s="2960"/>
      <c r="J598" s="2960"/>
      <c r="K598" s="2960"/>
      <c r="L598" s="2960"/>
      <c r="M598" s="2960"/>
      <c r="N598" s="2961"/>
      <c r="O598" s="2858"/>
      <c r="P598" s="3748" t="s">
        <v>2392</v>
      </c>
      <c r="Q598" s="2858"/>
      <c r="R598" s="2800"/>
      <c r="S598" s="2800"/>
      <c r="T598" s="2800"/>
      <c r="U598" s="2800"/>
      <c r="V598" s="2800"/>
      <c r="Y598" s="2694"/>
    </row>
    <row r="599" spans="1:25" ht="15.75">
      <c r="A599" s="4694"/>
      <c r="B599" s="2896">
        <f>LARGE(B580:B598,1)+1</f>
        <v>20</v>
      </c>
      <c r="C599" s="2959"/>
      <c r="D599" s="2960"/>
      <c r="E599" s="2960"/>
      <c r="F599" s="2960"/>
      <c r="G599" s="2960"/>
      <c r="H599" s="2960"/>
      <c r="I599" s="2960"/>
      <c r="J599" s="2960"/>
      <c r="K599" s="2960"/>
      <c r="L599" s="2960"/>
      <c r="M599" s="2960"/>
      <c r="N599" s="2961"/>
      <c r="O599" s="2858"/>
      <c r="P599" s="3748" t="s">
        <v>2392</v>
      </c>
      <c r="Q599" s="2858"/>
      <c r="R599" s="2800"/>
      <c r="S599" s="2800"/>
      <c r="T599" s="2800"/>
      <c r="U599" s="2800"/>
      <c r="V599" s="2800"/>
      <c r="Y599" s="2694"/>
    </row>
    <row r="600" spans="1:25" ht="15.75">
      <c r="A600" s="4694"/>
      <c r="B600" s="2896">
        <f>LARGE(B580:B599,1)+1</f>
        <v>21</v>
      </c>
      <c r="C600" s="2959"/>
      <c r="D600" s="2960"/>
      <c r="E600" s="2960"/>
      <c r="F600" s="2960"/>
      <c r="G600" s="2960"/>
      <c r="H600" s="2960"/>
      <c r="I600" s="2960"/>
      <c r="J600" s="2960"/>
      <c r="K600" s="2960"/>
      <c r="L600" s="2960"/>
      <c r="M600" s="2960"/>
      <c r="N600" s="2961"/>
      <c r="O600" s="2858"/>
      <c r="P600" s="3748" t="s">
        <v>2392</v>
      </c>
      <c r="Q600" s="2858"/>
      <c r="R600" s="2800"/>
      <c r="S600" s="2800"/>
      <c r="T600" s="2800"/>
      <c r="U600" s="2800"/>
      <c r="V600" s="2800"/>
      <c r="Y600" s="2694"/>
    </row>
    <row r="601" spans="1:25" ht="15.75">
      <c r="A601" s="4694"/>
      <c r="B601" s="2896">
        <f>LARGE(B580:B600,1)+1</f>
        <v>22</v>
      </c>
      <c r="C601" s="2959"/>
      <c r="D601" s="2960"/>
      <c r="E601" s="2960"/>
      <c r="F601" s="2960"/>
      <c r="G601" s="2960"/>
      <c r="H601" s="2960"/>
      <c r="I601" s="2960"/>
      <c r="J601" s="2960"/>
      <c r="K601" s="2960"/>
      <c r="L601" s="2960"/>
      <c r="M601" s="2960"/>
      <c r="N601" s="2961"/>
      <c r="O601" s="2858"/>
      <c r="P601" s="3748" t="s">
        <v>2392</v>
      </c>
      <c r="Q601" s="2858"/>
      <c r="R601" s="2800"/>
      <c r="S601" s="2800"/>
      <c r="T601" s="2800"/>
      <c r="U601" s="2800"/>
      <c r="V601" s="2800"/>
      <c r="Y601" s="2694"/>
    </row>
    <row r="602" spans="1:25" ht="15.75">
      <c r="A602" s="4694"/>
      <c r="B602" s="2896">
        <f>LARGE(B580:B601,1)+1</f>
        <v>23</v>
      </c>
      <c r="C602" s="2959"/>
      <c r="D602" s="2960"/>
      <c r="E602" s="2960"/>
      <c r="F602" s="2960"/>
      <c r="G602" s="2960"/>
      <c r="H602" s="2960"/>
      <c r="I602" s="2960"/>
      <c r="J602" s="2960"/>
      <c r="K602" s="2960"/>
      <c r="L602" s="2960"/>
      <c r="M602" s="2960"/>
      <c r="N602" s="2961"/>
      <c r="O602" s="2858"/>
      <c r="P602" s="3748" t="s">
        <v>2392</v>
      </c>
      <c r="Q602" s="2858"/>
      <c r="R602" s="2800"/>
      <c r="S602" s="2800"/>
      <c r="T602" s="2800"/>
      <c r="U602" s="2800"/>
      <c r="V602" s="2800"/>
      <c r="Y602" s="2694"/>
    </row>
    <row r="603" spans="1:25" ht="15.75">
      <c r="A603" s="4694"/>
      <c r="B603" s="2896">
        <f>LARGE(B580:B602,1)+1</f>
        <v>24</v>
      </c>
      <c r="C603" s="2959"/>
      <c r="D603" s="2960"/>
      <c r="E603" s="2960"/>
      <c r="F603" s="2960"/>
      <c r="G603" s="2960"/>
      <c r="H603" s="2960"/>
      <c r="I603" s="2960"/>
      <c r="J603" s="2960"/>
      <c r="K603" s="2960"/>
      <c r="L603" s="2960"/>
      <c r="M603" s="2960"/>
      <c r="N603" s="2961"/>
      <c r="O603" s="2858"/>
      <c r="P603" s="3748" t="s">
        <v>2392</v>
      </c>
      <c r="Q603" s="2858"/>
      <c r="R603" s="2800"/>
      <c r="S603" s="2800"/>
      <c r="T603" s="2800"/>
      <c r="U603" s="2800"/>
      <c r="V603" s="2800"/>
      <c r="Y603" s="2694"/>
    </row>
    <row r="604" spans="1:25" ht="15.75">
      <c r="A604" s="4694"/>
      <c r="B604" s="2896">
        <f>LARGE(B580:B603,1)+1</f>
        <v>25</v>
      </c>
      <c r="C604" s="2959"/>
      <c r="D604" s="2960"/>
      <c r="E604" s="2960"/>
      <c r="F604" s="2960"/>
      <c r="G604" s="2960"/>
      <c r="H604" s="2960"/>
      <c r="I604" s="2960"/>
      <c r="J604" s="2960"/>
      <c r="K604" s="2960"/>
      <c r="L604" s="2960"/>
      <c r="M604" s="2960"/>
      <c r="N604" s="2961"/>
      <c r="O604" s="2858"/>
      <c r="P604" s="3748" t="s">
        <v>2392</v>
      </c>
      <c r="Q604" s="2858"/>
      <c r="R604" s="2800"/>
      <c r="S604" s="2800"/>
      <c r="T604" s="2800"/>
      <c r="U604" s="2800"/>
      <c r="V604" s="2800"/>
      <c r="Y604" s="2694"/>
    </row>
    <row r="605" spans="1:25" ht="15.75">
      <c r="A605" s="4694"/>
      <c r="B605" s="2896">
        <f>LARGE(B580:B604,1)+1</f>
        <v>26</v>
      </c>
      <c r="C605" s="2959"/>
      <c r="D605" s="2960"/>
      <c r="E605" s="2960"/>
      <c r="F605" s="2960"/>
      <c r="G605" s="2960"/>
      <c r="H605" s="2960"/>
      <c r="I605" s="2960"/>
      <c r="J605" s="2960"/>
      <c r="K605" s="2960"/>
      <c r="L605" s="2960"/>
      <c r="M605" s="2960"/>
      <c r="N605" s="2961"/>
      <c r="O605" s="2858"/>
      <c r="P605" s="3748" t="s">
        <v>2392</v>
      </c>
      <c r="Q605" s="2858"/>
      <c r="R605" s="2800"/>
      <c r="S605" s="2800"/>
      <c r="T605" s="2800"/>
      <c r="U605" s="2800"/>
      <c r="V605" s="2800"/>
      <c r="Y605" s="2694"/>
    </row>
    <row r="606" spans="1:25" ht="15.75">
      <c r="A606" s="4694"/>
      <c r="B606" s="2896">
        <f>LARGE(B580:B605,1)+1</f>
        <v>27</v>
      </c>
      <c r="C606" s="2959"/>
      <c r="D606" s="2960"/>
      <c r="E606" s="2960"/>
      <c r="F606" s="2960"/>
      <c r="G606" s="2960"/>
      <c r="H606" s="2960"/>
      <c r="I606" s="2960"/>
      <c r="J606" s="2960"/>
      <c r="K606" s="2960"/>
      <c r="L606" s="2960"/>
      <c r="M606" s="2960"/>
      <c r="N606" s="2961"/>
      <c r="O606" s="2858"/>
      <c r="P606" s="3748" t="s">
        <v>2392</v>
      </c>
      <c r="Q606" s="2858"/>
      <c r="R606" s="2800"/>
      <c r="S606" s="2800"/>
      <c r="T606" s="2800"/>
      <c r="U606" s="2800"/>
      <c r="V606" s="2800"/>
      <c r="Y606" s="2694"/>
    </row>
    <row r="607" spans="1:25" ht="15.75">
      <c r="A607" s="4694"/>
      <c r="B607" s="2896">
        <f>LARGE(B580:B606,1)+1</f>
        <v>28</v>
      </c>
      <c r="C607" s="2959"/>
      <c r="D607" s="2960"/>
      <c r="E607" s="2960"/>
      <c r="F607" s="2960"/>
      <c r="G607" s="2960"/>
      <c r="H607" s="2960"/>
      <c r="I607" s="2960"/>
      <c r="J607" s="2960"/>
      <c r="K607" s="2960"/>
      <c r="L607" s="2960"/>
      <c r="M607" s="2960"/>
      <c r="N607" s="2961"/>
      <c r="O607" s="2858"/>
      <c r="P607" s="3748" t="s">
        <v>2392</v>
      </c>
      <c r="Q607" s="2858"/>
      <c r="R607" s="2800"/>
      <c r="S607" s="2800"/>
      <c r="T607" s="2800"/>
      <c r="U607" s="2800"/>
      <c r="V607" s="2800"/>
      <c r="Y607" s="2694"/>
    </row>
    <row r="608" spans="1:25" ht="15.75">
      <c r="A608" s="4694"/>
      <c r="B608" s="2896">
        <f>LARGE(B580:B607,1)+1</f>
        <v>29</v>
      </c>
      <c r="C608" s="2959"/>
      <c r="D608" s="2960"/>
      <c r="E608" s="2960"/>
      <c r="F608" s="2960"/>
      <c r="G608" s="2960"/>
      <c r="H608" s="2960"/>
      <c r="I608" s="2960"/>
      <c r="J608" s="2960"/>
      <c r="K608" s="2960"/>
      <c r="L608" s="2960"/>
      <c r="M608" s="2960"/>
      <c r="N608" s="2961"/>
      <c r="O608" s="2858"/>
      <c r="P608" s="3748" t="s">
        <v>2392</v>
      </c>
      <c r="Q608" s="2858"/>
      <c r="R608" s="2800"/>
      <c r="S608" s="2800"/>
      <c r="T608" s="2800"/>
      <c r="U608" s="2800"/>
      <c r="V608" s="2800"/>
      <c r="Y608" s="2694"/>
    </row>
    <row r="609" spans="1:25" ht="15.75">
      <c r="A609" s="4694"/>
      <c r="B609" s="2896">
        <f>LARGE(B580:B608,1)+1</f>
        <v>30</v>
      </c>
      <c r="C609" s="2959"/>
      <c r="D609" s="2960"/>
      <c r="E609" s="2960"/>
      <c r="F609" s="2960"/>
      <c r="G609" s="2960"/>
      <c r="H609" s="2960"/>
      <c r="I609" s="2960"/>
      <c r="J609" s="2960"/>
      <c r="K609" s="2960"/>
      <c r="L609" s="2960"/>
      <c r="M609" s="2960"/>
      <c r="N609" s="2961"/>
      <c r="O609" s="2858"/>
      <c r="P609" s="3748" t="s">
        <v>2392</v>
      </c>
      <c r="Q609" s="2858"/>
      <c r="R609" s="2800"/>
      <c r="S609" s="2800"/>
      <c r="T609" s="2800"/>
      <c r="U609" s="2800"/>
      <c r="V609" s="2800"/>
      <c r="Y609" s="2694"/>
    </row>
    <row r="610" spans="1:25" ht="15.75">
      <c r="A610" s="4694"/>
      <c r="B610" s="2896">
        <f>LARGE(B580:B609,1)+1</f>
        <v>31</v>
      </c>
      <c r="C610" s="2959"/>
      <c r="D610" s="2960"/>
      <c r="E610" s="2960"/>
      <c r="F610" s="2960"/>
      <c r="G610" s="2960"/>
      <c r="H610" s="2960"/>
      <c r="I610" s="2960"/>
      <c r="J610" s="2960"/>
      <c r="K610" s="2960"/>
      <c r="L610" s="2960"/>
      <c r="M610" s="2960"/>
      <c r="N610" s="2961"/>
      <c r="O610" s="2858"/>
      <c r="P610" s="3748" t="s">
        <v>2392</v>
      </c>
      <c r="Q610" s="2858"/>
      <c r="R610" s="2800"/>
      <c r="S610" s="2800"/>
      <c r="T610" s="2800"/>
      <c r="U610" s="2800"/>
      <c r="V610" s="2800"/>
      <c r="Y610" s="2694"/>
    </row>
    <row r="611" spans="1:25" ht="15.75">
      <c r="A611" s="4694"/>
      <c r="B611" s="2896">
        <f>LARGE(B580:B610,1)+1</f>
        <v>32</v>
      </c>
      <c r="C611" s="2959"/>
      <c r="D611" s="2960"/>
      <c r="E611" s="2960"/>
      <c r="F611" s="2960"/>
      <c r="G611" s="2960"/>
      <c r="H611" s="2960"/>
      <c r="I611" s="2960"/>
      <c r="J611" s="2960"/>
      <c r="K611" s="2960"/>
      <c r="L611" s="2960"/>
      <c r="M611" s="2960"/>
      <c r="N611" s="2961"/>
      <c r="O611" s="2858"/>
      <c r="P611" s="3748" t="s">
        <v>2392</v>
      </c>
      <c r="Q611" s="2858"/>
      <c r="R611" s="2800"/>
      <c r="S611" s="2800"/>
      <c r="T611" s="2800"/>
      <c r="U611" s="2800"/>
      <c r="V611" s="2800"/>
      <c r="Y611" s="2694"/>
    </row>
    <row r="612" spans="1:25" ht="15.75">
      <c r="A612" s="4694"/>
      <c r="B612" s="2896">
        <f>LARGE(B580:B611,1)+1</f>
        <v>33</v>
      </c>
      <c r="C612" s="2959"/>
      <c r="D612" s="2960"/>
      <c r="E612" s="2960"/>
      <c r="F612" s="2960"/>
      <c r="G612" s="2960"/>
      <c r="H612" s="2960"/>
      <c r="I612" s="2960"/>
      <c r="J612" s="2960"/>
      <c r="K612" s="2960"/>
      <c r="L612" s="2960"/>
      <c r="M612" s="2960"/>
      <c r="N612" s="2961"/>
      <c r="O612" s="2858"/>
      <c r="P612" s="3748" t="s">
        <v>2392</v>
      </c>
      <c r="Q612" s="2858"/>
      <c r="R612" s="2800"/>
      <c r="S612" s="2800"/>
      <c r="T612" s="2800"/>
      <c r="U612" s="2800"/>
      <c r="V612" s="2800"/>
      <c r="Y612" s="2694"/>
    </row>
    <row r="613" spans="1:25" ht="15.75">
      <c r="A613" s="4694"/>
      <c r="B613" s="2896">
        <f>LARGE(B580:B612,1)+1</f>
        <v>34</v>
      </c>
      <c r="C613" s="2959"/>
      <c r="D613" s="2960"/>
      <c r="E613" s="2960"/>
      <c r="F613" s="2960"/>
      <c r="G613" s="2960"/>
      <c r="H613" s="2960"/>
      <c r="I613" s="2960"/>
      <c r="J613" s="2960"/>
      <c r="K613" s="2960"/>
      <c r="L613" s="2960"/>
      <c r="M613" s="2960"/>
      <c r="N613" s="2961"/>
      <c r="O613" s="2858"/>
      <c r="P613" s="3748" t="s">
        <v>2392</v>
      </c>
      <c r="Q613" s="2858"/>
      <c r="R613" s="2800"/>
      <c r="S613" s="2800"/>
      <c r="T613" s="2800"/>
      <c r="U613" s="2800"/>
      <c r="V613" s="2800"/>
      <c r="Y613" s="2694"/>
    </row>
    <row r="614" spans="1:25" ht="15.75">
      <c r="A614" s="4694"/>
      <c r="B614" s="2896">
        <f>LARGE(B580:B613,1)+1</f>
        <v>35</v>
      </c>
      <c r="C614" s="2959"/>
      <c r="D614" s="2960"/>
      <c r="E614" s="2960"/>
      <c r="F614" s="2960"/>
      <c r="G614" s="2960"/>
      <c r="H614" s="2960"/>
      <c r="I614" s="2960"/>
      <c r="J614" s="2960"/>
      <c r="K614" s="2960"/>
      <c r="L614" s="2960"/>
      <c r="M614" s="2960"/>
      <c r="N614" s="2961"/>
      <c r="O614" s="2858"/>
      <c r="P614" s="3748" t="s">
        <v>2392</v>
      </c>
      <c r="Q614" s="2858"/>
      <c r="R614" s="2800"/>
      <c r="S614" s="2800"/>
      <c r="T614" s="2800"/>
      <c r="U614" s="2800"/>
      <c r="V614" s="2800"/>
      <c r="Y614" s="2694"/>
    </row>
    <row r="615" spans="1:25" ht="15.75">
      <c r="A615" s="4694"/>
      <c r="B615" s="2896">
        <f>LARGE(B580:B614,1)+1</f>
        <v>36</v>
      </c>
      <c r="C615" s="2959"/>
      <c r="D615" s="2960"/>
      <c r="E615" s="2960"/>
      <c r="F615" s="2960"/>
      <c r="G615" s="2960"/>
      <c r="H615" s="2960"/>
      <c r="I615" s="2960"/>
      <c r="J615" s="2960"/>
      <c r="K615" s="2960"/>
      <c r="L615" s="2960"/>
      <c r="M615" s="2960"/>
      <c r="N615" s="2961"/>
      <c r="O615" s="2858"/>
      <c r="P615" s="3748" t="s">
        <v>2392</v>
      </c>
      <c r="Q615" s="2858"/>
      <c r="R615" s="2800"/>
      <c r="S615" s="2800"/>
      <c r="T615" s="2800"/>
      <c r="U615" s="2800"/>
      <c r="V615" s="2800"/>
      <c r="Y615" s="2694"/>
    </row>
    <row r="616" spans="1:25" ht="15.75">
      <c r="A616" s="4694"/>
      <c r="B616" s="2896">
        <f>LARGE(B580:B615,1)+1</f>
        <v>37</v>
      </c>
      <c r="C616" s="2959"/>
      <c r="D616" s="2960"/>
      <c r="E616" s="2960"/>
      <c r="F616" s="2960"/>
      <c r="G616" s="2960"/>
      <c r="H616" s="2960"/>
      <c r="I616" s="2960"/>
      <c r="J616" s="2960"/>
      <c r="K616" s="2960"/>
      <c r="L616" s="2960"/>
      <c r="M616" s="2960"/>
      <c r="N616" s="2961"/>
      <c r="O616" s="2858"/>
      <c r="P616" s="3748" t="s">
        <v>2392</v>
      </c>
      <c r="Q616" s="2858"/>
      <c r="R616" s="2800"/>
      <c r="S616" s="2800"/>
      <c r="T616" s="2800"/>
      <c r="U616" s="2800"/>
      <c r="V616" s="2800"/>
      <c r="Y616" s="2694"/>
    </row>
    <row r="617" spans="1:25" ht="15.75">
      <c r="A617" s="4694"/>
      <c r="B617" s="2896">
        <f>LARGE(B580:B616,1)+1</f>
        <v>38</v>
      </c>
      <c r="C617" s="2959"/>
      <c r="D617" s="2960"/>
      <c r="E617" s="2960"/>
      <c r="F617" s="2960"/>
      <c r="G617" s="2960"/>
      <c r="H617" s="2960"/>
      <c r="I617" s="2960"/>
      <c r="J617" s="2960"/>
      <c r="K617" s="2960"/>
      <c r="L617" s="2960"/>
      <c r="M617" s="2960"/>
      <c r="N617" s="2961"/>
      <c r="O617" s="2858"/>
      <c r="P617" s="3748" t="s">
        <v>2392</v>
      </c>
      <c r="Q617" s="2858"/>
      <c r="R617" s="2800"/>
      <c r="S617" s="2800"/>
      <c r="T617" s="2800"/>
      <c r="U617" s="2800"/>
      <c r="V617" s="2800"/>
      <c r="Y617" s="2694"/>
    </row>
    <row r="618" spans="1:25" ht="15.75">
      <c r="A618" s="4694"/>
      <c r="B618" s="2896">
        <f>LARGE(B580:B617,1)+1</f>
        <v>39</v>
      </c>
      <c r="C618" s="2959"/>
      <c r="D618" s="2960"/>
      <c r="E618" s="2960"/>
      <c r="F618" s="2960"/>
      <c r="G618" s="2960"/>
      <c r="H618" s="2960"/>
      <c r="I618" s="2960"/>
      <c r="J618" s="2960"/>
      <c r="K618" s="2960"/>
      <c r="L618" s="2960"/>
      <c r="M618" s="2960"/>
      <c r="N618" s="2961"/>
      <c r="O618" s="2858"/>
      <c r="P618" s="3748" t="s">
        <v>2392</v>
      </c>
      <c r="Q618" s="2858"/>
      <c r="R618" s="2800"/>
      <c r="S618" s="2800"/>
      <c r="T618" s="2800"/>
      <c r="U618" s="2800"/>
      <c r="V618" s="2800"/>
      <c r="Y618" s="2694"/>
    </row>
    <row r="619" spans="1:25" ht="15.75">
      <c r="A619" s="4694"/>
      <c r="B619" s="2896">
        <f>LARGE(B580:B618,1)+1</f>
        <v>40</v>
      </c>
      <c r="C619" s="2959"/>
      <c r="D619" s="2960"/>
      <c r="E619" s="2960"/>
      <c r="F619" s="2960"/>
      <c r="G619" s="2960"/>
      <c r="H619" s="2960"/>
      <c r="I619" s="2960"/>
      <c r="J619" s="2960"/>
      <c r="K619" s="2960"/>
      <c r="L619" s="2960"/>
      <c r="M619" s="2960"/>
      <c r="N619" s="2961"/>
      <c r="O619" s="2694"/>
      <c r="P619" s="3368" t="s">
        <v>2385</v>
      </c>
      <c r="Q619" s="2858"/>
      <c r="R619" s="2800"/>
      <c r="S619" s="2800"/>
      <c r="T619" s="2800"/>
      <c r="U619" s="2800"/>
      <c r="V619" s="2800"/>
      <c r="Y619" s="2694"/>
    </row>
    <row r="620" spans="1:25" ht="15.75">
      <c r="A620" s="4694"/>
      <c r="B620" s="2896">
        <f>LARGE(B580:B619,1)+1</f>
        <v>41</v>
      </c>
      <c r="C620" s="2963"/>
      <c r="D620" s="2964"/>
      <c r="E620" s="2964"/>
      <c r="F620" s="2964"/>
      <c r="G620" s="2964"/>
      <c r="H620" s="2964"/>
      <c r="I620" s="2965"/>
      <c r="J620" s="2965"/>
      <c r="K620" s="2965"/>
      <c r="L620" s="2965"/>
      <c r="M620" s="2965"/>
      <c r="N620" s="2966"/>
      <c r="O620" s="2694"/>
      <c r="P620" s="3368" t="s">
        <v>2385</v>
      </c>
      <c r="Q620" s="2858"/>
      <c r="R620" s="2800"/>
      <c r="S620" s="2800"/>
      <c r="T620" s="2800"/>
      <c r="U620" s="2800"/>
      <c r="V620" s="2800"/>
      <c r="Y620" s="2694"/>
    </row>
    <row r="621" spans="1:25" ht="15.75">
      <c r="A621" s="4694"/>
      <c r="B621" s="4681"/>
      <c r="C621" s="4682"/>
      <c r="D621" s="4682"/>
      <c r="E621" s="4682"/>
      <c r="F621" s="4682"/>
      <c r="G621" s="4682"/>
      <c r="H621" s="4682"/>
      <c r="I621" s="4682"/>
      <c r="J621" s="4682"/>
      <c r="K621" s="4682"/>
      <c r="L621" s="4682"/>
      <c r="M621" s="4682"/>
      <c r="N621" s="4683"/>
      <c r="O621" s="2694"/>
      <c r="P621" s="3368" t="s">
        <v>2385</v>
      </c>
      <c r="Q621" s="2800"/>
      <c r="R621" s="2800"/>
      <c r="S621" s="2800"/>
      <c r="T621" s="2800"/>
      <c r="U621" s="2800"/>
      <c r="V621" s="2800"/>
      <c r="Y621" s="2694"/>
    </row>
    <row r="622" spans="1:25" ht="18.75">
      <c r="A622" s="4694"/>
      <c r="B622" s="3428" t="s">
        <v>2420</v>
      </c>
      <c r="C622" s="2762" t="s">
        <v>272</v>
      </c>
      <c r="D622" s="4516"/>
      <c r="E622" s="4517"/>
      <c r="F622" s="4517"/>
      <c r="G622" s="4517"/>
      <c r="H622" s="4517"/>
      <c r="I622" s="4517"/>
      <c r="J622" s="4517"/>
      <c r="K622" s="4517"/>
      <c r="L622" s="4517"/>
      <c r="M622" s="4517"/>
      <c r="N622" s="4729"/>
      <c r="O622" s="2694"/>
      <c r="P622" s="3368" t="s">
        <v>2385</v>
      </c>
      <c r="Q622" s="2800"/>
      <c r="R622" s="2800"/>
      <c r="S622" s="2800"/>
      <c r="T622" s="2800"/>
      <c r="U622" s="2800"/>
      <c r="V622" s="2800"/>
      <c r="Y622" s="2694"/>
    </row>
    <row r="623" spans="1:25" ht="15.75">
      <c r="A623" s="4694"/>
      <c r="B623" s="4730"/>
      <c r="C623" s="4731"/>
      <c r="D623" s="4731"/>
      <c r="E623" s="4731"/>
      <c r="F623" s="4731"/>
      <c r="G623" s="4731"/>
      <c r="H623" s="4731"/>
      <c r="I623" s="4731"/>
      <c r="J623" s="4731"/>
      <c r="K623" s="4731"/>
      <c r="L623" s="4731"/>
      <c r="M623" s="4731"/>
      <c r="N623" s="4732"/>
      <c r="O623" s="2694"/>
      <c r="P623" s="3368" t="s">
        <v>2385</v>
      </c>
      <c r="Q623" s="2800"/>
      <c r="R623" s="2800"/>
      <c r="S623" s="2800"/>
      <c r="T623" s="2800"/>
      <c r="U623" s="2800"/>
      <c r="V623" s="2800"/>
      <c r="Y623" s="2694"/>
    </row>
    <row r="624" spans="1:25" ht="15" customHeight="1">
      <c r="A624" s="4694"/>
      <c r="B624" s="2856" t="s">
        <v>253</v>
      </c>
      <c r="C624" s="4607" t="str">
        <f ca="1">CELL("nomfichier")</f>
        <v>E:\0-UPRT\1-UPRT.FR-SITE-WEB\ff-fiches-fabrications\ff-fiches-fabrication-maj-08-2020\[ff-14.B-restauration-10.postits-portions.xlsx]Nota</v>
      </c>
      <c r="D624" s="4607"/>
      <c r="E624" s="4607"/>
      <c r="F624" s="4607"/>
      <c r="G624" s="4607"/>
      <c r="H624" s="4607"/>
      <c r="I624" s="4607"/>
      <c r="J624" s="4607"/>
      <c r="K624" s="4607"/>
      <c r="L624" s="4607"/>
      <c r="M624" s="4607"/>
      <c r="N624" s="4608"/>
      <c r="O624" s="2694"/>
      <c r="P624" s="3368" t="s">
        <v>2385</v>
      </c>
      <c r="Q624" s="2800"/>
      <c r="R624" s="2800"/>
      <c r="S624" s="2800"/>
      <c r="T624" s="2800"/>
      <c r="U624" s="2800"/>
      <c r="V624" s="2800"/>
      <c r="Y624" s="2694"/>
    </row>
    <row r="625" spans="1:25" ht="15" customHeight="1">
      <c r="A625" s="4694"/>
      <c r="B625" s="2969" t="s">
        <v>255</v>
      </c>
      <c r="C625" s="4610" t="s">
        <v>726</v>
      </c>
      <c r="D625" s="4610"/>
      <c r="E625" s="4610"/>
      <c r="F625" s="4610"/>
      <c r="G625" s="4610"/>
      <c r="H625" s="4610"/>
      <c r="I625" s="4610"/>
      <c r="J625" s="4610"/>
      <c r="K625" s="4610"/>
      <c r="L625" s="4610"/>
      <c r="M625" s="4610"/>
      <c r="N625" s="4770"/>
      <c r="O625" s="2694"/>
      <c r="P625" s="3368" t="s">
        <v>2385</v>
      </c>
      <c r="Q625" s="2800"/>
      <c r="R625" s="2800"/>
      <c r="S625" s="2800"/>
      <c r="T625" s="2800"/>
      <c r="U625" s="2800"/>
      <c r="V625" s="2800"/>
      <c r="Y625" s="2694"/>
    </row>
    <row r="626" spans="1:25" ht="15.75" customHeight="1" thickBot="1">
      <c r="A626" s="4694"/>
      <c r="B626" s="4546" t="s">
        <v>2390</v>
      </c>
      <c r="C626" s="4771"/>
      <c r="D626" s="4771"/>
      <c r="E626" s="4771"/>
      <c r="F626" s="4771"/>
      <c r="G626" s="4771"/>
      <c r="H626" s="4771"/>
      <c r="I626" s="4771"/>
      <c r="J626" s="4771"/>
      <c r="K626" s="4771"/>
      <c r="L626" s="4771"/>
      <c r="M626" s="4771"/>
      <c r="N626" s="4548"/>
      <c r="O626" s="2694"/>
      <c r="P626" s="3368" t="s">
        <v>2385</v>
      </c>
      <c r="Q626" s="2800"/>
      <c r="R626" s="2800"/>
      <c r="S626" s="2800"/>
      <c r="T626" s="2800"/>
      <c r="U626" s="2800"/>
      <c r="V626" s="2800"/>
      <c r="Y626" s="2694"/>
    </row>
    <row r="627" spans="1:25" ht="15.75" customHeight="1">
      <c r="A627" s="3728"/>
      <c r="B627" s="3729"/>
      <c r="C627" s="3729"/>
      <c r="D627" s="3729"/>
      <c r="E627" s="3729"/>
      <c r="F627" s="3729"/>
      <c r="G627" s="3729"/>
      <c r="H627" s="3729"/>
      <c r="I627" s="3729"/>
      <c r="J627" s="3729"/>
      <c r="K627" s="3729"/>
      <c r="L627" s="3729"/>
      <c r="M627" s="3729"/>
      <c r="N627" s="3729"/>
      <c r="O627" s="2800"/>
      <c r="P627" s="2800"/>
      <c r="Q627" s="2800"/>
      <c r="R627" s="2800"/>
      <c r="S627" s="2800"/>
      <c r="T627" s="2800"/>
      <c r="U627" s="2800"/>
      <c r="V627" s="2800"/>
      <c r="Y627" s="2694"/>
    </row>
    <row r="628" spans="1:25" ht="15.75" customHeight="1" thickBot="1">
      <c r="A628" s="4451" t="s">
        <v>243</v>
      </c>
      <c r="B628" s="2685" t="str">
        <f>ADDRESS(ROW(),COLUMN(),4)</f>
        <v>B628</v>
      </c>
      <c r="C628" s="2462"/>
      <c r="D628" s="2462"/>
      <c r="E628" s="2462"/>
      <c r="F628" s="2462"/>
      <c r="G628" s="2462"/>
      <c r="H628" s="2462"/>
      <c r="I628" s="2462"/>
      <c r="J628" s="2462"/>
      <c r="K628" s="2462"/>
      <c r="L628" s="2462"/>
      <c r="M628" s="2462"/>
      <c r="N628" s="2462"/>
      <c r="O628" s="2800"/>
      <c r="P628" s="2800"/>
      <c r="Q628" s="2800"/>
      <c r="R628" s="2800"/>
      <c r="S628" s="2800"/>
      <c r="T628" s="2800"/>
      <c r="U628" s="2800"/>
      <c r="V628" s="2800"/>
      <c r="Y628" s="2694"/>
    </row>
    <row r="629" spans="1:25" ht="15.75" customHeight="1">
      <c r="A629" s="4452"/>
      <c r="B629" s="4938" t="s">
        <v>2544</v>
      </c>
      <c r="C629" s="4939"/>
      <c r="D629" s="4939"/>
      <c r="E629" s="4939"/>
      <c r="F629" s="4939"/>
      <c r="G629" s="4939"/>
      <c r="H629" s="4939"/>
      <c r="I629" s="4939"/>
      <c r="J629" s="4939"/>
      <c r="K629" s="4939"/>
      <c r="L629" s="4939"/>
      <c r="M629" s="4939"/>
      <c r="N629" s="4737">
        <f>N515</f>
        <v>19</v>
      </c>
      <c r="O629" s="2800"/>
      <c r="P629" s="2800"/>
      <c r="Q629" s="2800"/>
      <c r="R629" s="2800"/>
      <c r="S629" s="2800"/>
      <c r="T629" s="2800"/>
      <c r="U629" s="2800"/>
      <c r="V629" s="2800"/>
      <c r="Y629" s="2694"/>
    </row>
    <row r="630" spans="1:25" ht="15.75" customHeight="1">
      <c r="A630" s="3442"/>
      <c r="B630" s="4940"/>
      <c r="C630" s="4941"/>
      <c r="D630" s="4941"/>
      <c r="E630" s="4941"/>
      <c r="F630" s="4941"/>
      <c r="G630" s="4941"/>
      <c r="H630" s="4941"/>
      <c r="I630" s="4941"/>
      <c r="J630" s="4941"/>
      <c r="K630" s="4941"/>
      <c r="L630" s="4941"/>
      <c r="M630" s="4941"/>
      <c r="N630" s="4738"/>
      <c r="O630" s="2800"/>
      <c r="P630" s="2800"/>
      <c r="Q630" s="2800"/>
      <c r="R630" s="2800"/>
      <c r="S630" s="2800"/>
      <c r="T630" s="2800"/>
      <c r="U630" s="2800"/>
      <c r="V630" s="2800"/>
      <c r="Y630" s="2694"/>
    </row>
    <row r="631" spans="1:25" ht="15.75" customHeight="1">
      <c r="A631" s="3442"/>
      <c r="B631" s="4956" t="s">
        <v>27</v>
      </c>
      <c r="C631" s="4957" t="s">
        <v>2403</v>
      </c>
      <c r="D631" s="4957"/>
      <c r="E631" s="4957"/>
      <c r="F631" s="4826" t="s">
        <v>342</v>
      </c>
      <c r="G631" s="4827" t="s">
        <v>276</v>
      </c>
      <c r="H631" s="4827"/>
      <c r="I631" s="4827"/>
      <c r="J631" s="4827"/>
      <c r="K631" s="4827"/>
      <c r="L631" s="4827"/>
      <c r="M631" s="4827"/>
      <c r="N631" s="4828"/>
      <c r="O631" s="2800"/>
      <c r="P631" s="2800"/>
      <c r="Q631" s="2800"/>
      <c r="R631" s="2800"/>
      <c r="S631" s="2800"/>
      <c r="T631" s="2800"/>
      <c r="U631" s="2800"/>
      <c r="V631" s="2800"/>
      <c r="Y631" s="2694"/>
    </row>
    <row r="632" spans="1:25" ht="15.75" customHeight="1">
      <c r="A632" s="3442"/>
      <c r="B632" s="4956"/>
      <c r="C632" s="4957"/>
      <c r="D632" s="4957"/>
      <c r="E632" s="4957"/>
      <c r="F632" s="4826"/>
      <c r="G632" s="4827"/>
      <c r="H632" s="4827"/>
      <c r="I632" s="4827"/>
      <c r="J632" s="4827"/>
      <c r="K632" s="4827"/>
      <c r="L632" s="4827"/>
      <c r="M632" s="4827"/>
      <c r="N632" s="4828"/>
      <c r="O632" s="2800"/>
      <c r="P632" s="2800"/>
      <c r="Q632" s="2800"/>
      <c r="R632" s="2800"/>
      <c r="S632" s="2800"/>
      <c r="T632" s="2800"/>
      <c r="U632" s="2800"/>
      <c r="V632" s="2800"/>
      <c r="Y632" s="2694"/>
    </row>
    <row r="633" spans="1:25" ht="15.75" customHeight="1">
      <c r="A633" s="3442"/>
      <c r="B633" s="4956"/>
      <c r="C633" s="4957"/>
      <c r="D633" s="4957"/>
      <c r="E633" s="4957"/>
      <c r="F633" s="4826"/>
      <c r="G633" s="4827"/>
      <c r="H633" s="4827"/>
      <c r="I633" s="4827"/>
      <c r="J633" s="4827"/>
      <c r="K633" s="4827"/>
      <c r="L633" s="4827"/>
      <c r="M633" s="4827"/>
      <c r="N633" s="4828"/>
      <c r="O633" s="2800"/>
      <c r="P633" s="2800"/>
      <c r="Q633" s="2800"/>
      <c r="R633" s="2800"/>
      <c r="S633" s="2800"/>
      <c r="T633" s="2800"/>
      <c r="U633" s="2800"/>
      <c r="V633" s="2800"/>
      <c r="Y633" s="2694"/>
    </row>
    <row r="634" spans="1:25" ht="15.75" customHeight="1">
      <c r="A634" s="3442"/>
      <c r="B634" s="4812" t="s">
        <v>30</v>
      </c>
      <c r="C634" s="4690" t="s">
        <v>2424</v>
      </c>
      <c r="D634" s="4690"/>
      <c r="E634" s="4690"/>
      <c r="F634" s="4690"/>
      <c r="G634" s="4690"/>
      <c r="H634" s="4690"/>
      <c r="I634" s="4690"/>
      <c r="J634" s="4690"/>
      <c r="K634" s="4690"/>
      <c r="L634" s="4690"/>
      <c r="M634" s="4690"/>
      <c r="N634" s="4691"/>
      <c r="O634" s="2800"/>
      <c r="P634" s="2800"/>
      <c r="Q634" s="2800"/>
      <c r="R634" s="2800"/>
      <c r="S634" s="2800"/>
      <c r="T634" s="2800"/>
      <c r="U634" s="2800"/>
      <c r="V634" s="2800"/>
      <c r="Y634" s="2694"/>
    </row>
    <row r="635" spans="1:25" ht="15.75" customHeight="1">
      <c r="A635" s="3442"/>
      <c r="B635" s="4813"/>
      <c r="C635" s="4692"/>
      <c r="D635" s="4692"/>
      <c r="E635" s="4692"/>
      <c r="F635" s="4692"/>
      <c r="G635" s="4692"/>
      <c r="H635" s="4692"/>
      <c r="I635" s="4692"/>
      <c r="J635" s="4692"/>
      <c r="K635" s="4692"/>
      <c r="L635" s="4692"/>
      <c r="M635" s="4692"/>
      <c r="N635" s="4693"/>
      <c r="O635" s="2800"/>
      <c r="P635" s="2800"/>
      <c r="Q635" s="2800"/>
      <c r="R635" s="2800"/>
      <c r="S635" s="2800"/>
      <c r="T635" s="2800"/>
      <c r="U635" s="2800"/>
      <c r="V635" s="2800"/>
      <c r="Y635" s="2694"/>
    </row>
    <row r="636" spans="1:25" ht="15.75" customHeight="1">
      <c r="A636" s="3442"/>
      <c r="B636" s="4813"/>
      <c r="C636" s="4692"/>
      <c r="D636" s="4692"/>
      <c r="E636" s="4692"/>
      <c r="F636" s="4692"/>
      <c r="G636" s="4692"/>
      <c r="H636" s="4692"/>
      <c r="I636" s="4692"/>
      <c r="J636" s="4692"/>
      <c r="K636" s="4692"/>
      <c r="L636" s="4692"/>
      <c r="M636" s="4692"/>
      <c r="N636" s="4693"/>
      <c r="O636" s="2800"/>
      <c r="P636" s="2800"/>
      <c r="Q636" s="2800"/>
      <c r="R636" s="2800"/>
      <c r="S636" s="2800"/>
      <c r="T636" s="2800"/>
      <c r="U636" s="2800"/>
      <c r="V636" s="2800"/>
      <c r="Y636" s="2694"/>
    </row>
    <row r="637" spans="1:25" ht="15.75" customHeight="1">
      <c r="A637" s="3442"/>
      <c r="B637" s="4814"/>
      <c r="C637" s="3445" t="s">
        <v>2425</v>
      </c>
      <c r="D637" s="3445"/>
      <c r="E637" s="3445"/>
      <c r="F637" s="3445"/>
      <c r="G637" s="3445"/>
      <c r="H637" s="3445"/>
      <c r="I637" s="3445"/>
      <c r="J637" s="3445"/>
      <c r="K637" s="3445"/>
      <c r="L637" s="3445"/>
      <c r="M637" s="3445"/>
      <c r="N637" s="3446"/>
      <c r="O637" s="2800"/>
      <c r="P637" s="2800"/>
      <c r="Q637" s="2800"/>
      <c r="R637" s="2800"/>
      <c r="S637" s="2800"/>
      <c r="T637" s="2800"/>
      <c r="U637" s="2800"/>
      <c r="V637" s="2800"/>
      <c r="Y637" s="2694"/>
    </row>
    <row r="638" spans="1:25" ht="15.75" customHeight="1">
      <c r="A638" s="3442"/>
      <c r="B638" s="3330"/>
      <c r="C638" s="3260"/>
      <c r="D638" s="3263"/>
      <c r="E638" s="3263"/>
      <c r="F638" s="3263"/>
      <c r="G638" s="3263"/>
      <c r="H638" s="3263"/>
      <c r="I638" s="3263"/>
      <c r="J638" s="3263"/>
      <c r="K638" s="3263"/>
      <c r="L638" s="3263"/>
      <c r="M638" s="3263"/>
      <c r="N638" s="3355"/>
      <c r="O638" s="2800"/>
      <c r="P638" s="2800"/>
      <c r="Q638" s="2800"/>
      <c r="R638" s="2800"/>
      <c r="S638" s="2800"/>
      <c r="T638" s="2800"/>
      <c r="U638" s="2800"/>
      <c r="V638" s="2800"/>
      <c r="Y638" s="2694"/>
    </row>
    <row r="639" spans="1:25" ht="15.75" customHeight="1">
      <c r="A639" s="3442"/>
      <c r="B639" s="3330" t="s">
        <v>248</v>
      </c>
      <c r="C639" s="3260" t="s">
        <v>2412</v>
      </c>
      <c r="D639" s="3263"/>
      <c r="E639" s="3263"/>
      <c r="F639" s="3263"/>
      <c r="G639" s="3263"/>
      <c r="H639" s="3263"/>
      <c r="I639" s="3263"/>
      <c r="J639" s="3263"/>
      <c r="K639" s="3263"/>
      <c r="L639" s="3263"/>
      <c r="M639" s="3263"/>
      <c r="N639" s="3355"/>
      <c r="O639" s="2800"/>
      <c r="P639" s="2800"/>
      <c r="Q639" s="2800"/>
      <c r="R639" s="2800"/>
      <c r="S639" s="2800"/>
      <c r="T639" s="2800"/>
      <c r="U639" s="2800"/>
      <c r="V639" s="2800"/>
      <c r="Y639" s="2694"/>
    </row>
    <row r="640" spans="1:25" ht="15.75" customHeight="1">
      <c r="A640" s="3442"/>
      <c r="B640" s="3330" t="s">
        <v>12</v>
      </c>
      <c r="C640" s="3326" t="s">
        <v>2426</v>
      </c>
      <c r="D640" s="3326"/>
      <c r="E640" s="3326"/>
      <c r="F640" s="3260"/>
      <c r="G640" s="3260"/>
      <c r="H640" s="3260"/>
      <c r="I640" s="3260"/>
      <c r="J640" s="3260"/>
      <c r="K640" s="3260"/>
      <c r="L640" s="3260"/>
      <c r="M640" s="3260"/>
      <c r="N640" s="3356"/>
      <c r="O640" s="2800"/>
      <c r="P640" s="2800"/>
      <c r="Q640" s="2800"/>
      <c r="R640" s="2800"/>
      <c r="S640" s="2800"/>
      <c r="T640" s="2800"/>
      <c r="U640" s="2800"/>
      <c r="V640" s="2800"/>
      <c r="Y640" s="2694"/>
    </row>
    <row r="641" spans="1:25" ht="15.75" customHeight="1">
      <c r="A641" s="3442"/>
      <c r="B641" s="3330"/>
      <c r="C641" s="3326"/>
      <c r="D641" s="3326"/>
      <c r="E641" s="3326"/>
      <c r="F641" s="3260"/>
      <c r="G641" s="3260"/>
      <c r="H641" s="3260"/>
      <c r="I641" s="3260"/>
      <c r="J641" s="3260"/>
      <c r="K641" s="3260"/>
      <c r="L641" s="3260"/>
      <c r="M641" s="3260"/>
      <c r="N641" s="3356"/>
      <c r="O641" s="2800"/>
      <c r="P641" s="2800"/>
      <c r="Q641" s="2800"/>
      <c r="R641" s="2800"/>
      <c r="S641" s="2800"/>
      <c r="T641" s="2800"/>
      <c r="U641" s="2800"/>
      <c r="V641" s="2800"/>
      <c r="Y641" s="2694"/>
    </row>
    <row r="642" spans="1:25" ht="15.75" customHeight="1">
      <c r="A642" s="3442"/>
      <c r="B642" s="3330"/>
      <c r="C642" s="4670" t="s">
        <v>2410</v>
      </c>
      <c r="D642" s="4670"/>
      <c r="E642" s="4670"/>
      <c r="F642" s="4670"/>
      <c r="G642" s="4670"/>
      <c r="H642" s="4670"/>
      <c r="I642" s="4670"/>
      <c r="J642" s="3261"/>
      <c r="K642" s="3261"/>
      <c r="L642" s="3261"/>
      <c r="M642" s="3261"/>
      <c r="N642" s="3357"/>
      <c r="O642" s="2800"/>
      <c r="P642" s="2800"/>
      <c r="Q642" s="2800"/>
      <c r="R642" s="2800"/>
      <c r="S642" s="2800"/>
      <c r="T642" s="2800"/>
      <c r="U642" s="2800"/>
      <c r="V642" s="2800"/>
      <c r="Y642" s="2694"/>
    </row>
    <row r="643" spans="1:25" ht="15.75" customHeight="1">
      <c r="A643" s="3442"/>
      <c r="B643" s="3344"/>
      <c r="C643" s="2855"/>
      <c r="D643" s="2855"/>
      <c r="E643" s="2855"/>
      <c r="F643" s="2855"/>
      <c r="G643" s="2855"/>
      <c r="H643" s="2855"/>
      <c r="I643" s="2855"/>
      <c r="J643" s="2703"/>
      <c r="K643" s="3261"/>
      <c r="L643" s="3261"/>
      <c r="M643" s="3261"/>
      <c r="N643" s="3357"/>
      <c r="O643" s="2800"/>
      <c r="P643" s="2800"/>
      <c r="Q643" s="2800"/>
      <c r="R643" s="2800"/>
      <c r="S643" s="2800"/>
      <c r="T643" s="2800"/>
      <c r="U643" s="2800"/>
      <c r="V643" s="2800"/>
      <c r="Y643" s="2694"/>
    </row>
    <row r="644" spans="1:25" ht="15.75" customHeight="1">
      <c r="A644" s="3442"/>
      <c r="B644" s="3430" t="s">
        <v>322</v>
      </c>
      <c r="C644" s="3261" t="s">
        <v>2404</v>
      </c>
      <c r="D644" s="2855"/>
      <c r="E644" s="3261"/>
      <c r="F644" s="3261"/>
      <c r="G644" s="3261"/>
      <c r="H644" s="3261"/>
      <c r="I644" s="3261"/>
      <c r="J644" s="3261"/>
      <c r="K644" s="2703"/>
      <c r="L644" s="3262"/>
      <c r="M644" s="3262"/>
      <c r="N644" s="3358"/>
      <c r="O644" s="2800"/>
      <c r="P644" s="2800"/>
      <c r="Q644" s="2800"/>
      <c r="R644" s="2800"/>
      <c r="S644" s="2800"/>
      <c r="T644" s="2800"/>
      <c r="U644" s="2800"/>
      <c r="V644" s="2800"/>
      <c r="Y644" s="2694"/>
    </row>
    <row r="645" spans="1:25" ht="15.75" customHeight="1">
      <c r="A645" s="3442"/>
      <c r="B645" s="3278"/>
      <c r="C645" s="3431" t="s">
        <v>297</v>
      </c>
      <c r="D645" s="3414" t="s">
        <v>2408</v>
      </c>
      <c r="E645" s="2855"/>
      <c r="F645" s="3262"/>
      <c r="G645" s="3262"/>
      <c r="H645" s="3262"/>
      <c r="I645" s="3262"/>
      <c r="J645" s="2855"/>
      <c r="K645" s="3262"/>
      <c r="L645" s="3262"/>
      <c r="M645" s="3262"/>
      <c r="N645" s="3358"/>
      <c r="O645" s="2800"/>
      <c r="P645" s="2800"/>
      <c r="Q645" s="2800"/>
      <c r="R645" s="2800"/>
      <c r="S645" s="2800"/>
      <c r="T645" s="2800"/>
      <c r="U645" s="2800"/>
      <c r="V645" s="2800"/>
      <c r="Y645" s="2694"/>
    </row>
    <row r="646" spans="1:25" ht="15.75" customHeight="1">
      <c r="A646" s="3442"/>
      <c r="B646" s="3278"/>
      <c r="C646" s="2855"/>
      <c r="D646" s="3413" t="s">
        <v>2409</v>
      </c>
      <c r="E646" s="3262"/>
      <c r="F646" s="3262"/>
      <c r="G646" s="2855"/>
      <c r="H646" s="2855"/>
      <c r="I646" s="2855"/>
      <c r="J646" s="2855"/>
      <c r="K646" s="2855"/>
      <c r="L646" s="2855"/>
      <c r="M646" s="2855"/>
      <c r="N646" s="3359"/>
      <c r="O646" s="2800"/>
      <c r="P646" s="2800"/>
      <c r="Q646" s="2800"/>
      <c r="R646" s="2800"/>
      <c r="S646" s="2800"/>
      <c r="T646" s="2800"/>
      <c r="U646" s="2800"/>
      <c r="V646" s="2800"/>
      <c r="Y646" s="2694"/>
    </row>
    <row r="647" spans="1:25" ht="15.75" customHeight="1">
      <c r="A647" s="3442"/>
      <c r="B647" s="3278"/>
      <c r="C647" s="2855"/>
      <c r="D647" s="2855"/>
      <c r="E647" s="2855"/>
      <c r="F647" s="2855"/>
      <c r="G647" s="2855"/>
      <c r="H647" s="2855"/>
      <c r="I647" s="2855"/>
      <c r="J647" s="2855"/>
      <c r="K647" s="2855"/>
      <c r="L647" s="2855"/>
      <c r="M647" s="2855"/>
      <c r="N647" s="3359"/>
      <c r="O647" s="2800"/>
      <c r="P647" s="2800"/>
      <c r="Q647" s="2800"/>
      <c r="R647" s="2800"/>
      <c r="S647" s="2800"/>
      <c r="T647" s="2800"/>
      <c r="U647" s="2800"/>
      <c r="V647" s="2800"/>
      <c r="Y647" s="2694"/>
    </row>
    <row r="648" spans="1:25" ht="15.75" customHeight="1">
      <c r="A648" s="3442"/>
      <c r="B648" s="3430" t="s">
        <v>323</v>
      </c>
      <c r="C648" s="3261" t="s">
        <v>2406</v>
      </c>
      <c r="D648" s="2703"/>
      <c r="E648" s="2703"/>
      <c r="F648" s="2855"/>
      <c r="G648" s="2855"/>
      <c r="H648" s="2855"/>
      <c r="I648" s="2855"/>
      <c r="J648" s="3432" t="s">
        <v>316</v>
      </c>
      <c r="K648" s="3327"/>
      <c r="L648" s="3327"/>
      <c r="M648" s="3327"/>
      <c r="N648" s="3360"/>
      <c r="O648" s="2800"/>
      <c r="P648" s="2800"/>
      <c r="Q648" s="2800"/>
      <c r="R648" s="2800"/>
      <c r="S648" s="2800"/>
      <c r="T648" s="2800"/>
      <c r="U648" s="2800"/>
      <c r="V648" s="2800"/>
      <c r="Y648" s="2694"/>
    </row>
    <row r="649" spans="1:25" ht="15.75" customHeight="1">
      <c r="A649" s="3442"/>
      <c r="B649" s="3343"/>
      <c r="C649" s="2855"/>
      <c r="D649" s="3261" t="s">
        <v>2407</v>
      </c>
      <c r="E649" s="2855"/>
      <c r="F649" s="2855"/>
      <c r="G649" s="2855"/>
      <c r="H649" s="2855"/>
      <c r="I649" s="3328"/>
      <c r="J649" s="3328"/>
      <c r="K649" s="3327"/>
      <c r="L649" s="3327"/>
      <c r="M649" s="3327"/>
      <c r="N649" s="3360"/>
      <c r="O649" s="2800"/>
      <c r="P649" s="2800"/>
      <c r="Q649" s="2800"/>
      <c r="T649" s="2800"/>
      <c r="U649" s="2800"/>
      <c r="V649" s="2800"/>
      <c r="Y649" s="2694"/>
    </row>
    <row r="650" spans="1:25" ht="15.75" customHeight="1">
      <c r="A650" s="3442"/>
      <c r="B650" s="3278"/>
      <c r="C650" s="2855"/>
      <c r="D650" s="2855"/>
      <c r="E650" s="2855"/>
      <c r="F650" s="2855"/>
      <c r="G650" s="2855"/>
      <c r="H650" s="2855"/>
      <c r="I650" s="2855"/>
      <c r="J650" s="2855"/>
      <c r="K650" s="3328"/>
      <c r="L650" s="3328"/>
      <c r="M650" s="3328"/>
      <c r="N650" s="3433"/>
      <c r="O650" s="2800"/>
      <c r="P650" s="2800"/>
      <c r="Q650" s="2800"/>
      <c r="T650" s="2800"/>
      <c r="U650" s="2800"/>
      <c r="V650" s="2800"/>
      <c r="Y650" s="2694"/>
    </row>
    <row r="651" spans="1:25" ht="15.75" customHeight="1">
      <c r="A651" s="3442"/>
      <c r="B651" s="4673" t="s">
        <v>282</v>
      </c>
      <c r="C651" s="4671" t="s">
        <v>2427</v>
      </c>
      <c r="D651" s="4671"/>
      <c r="E651" s="4671"/>
      <c r="F651" s="4671"/>
      <c r="G651" s="4671"/>
      <c r="H651" s="4671"/>
      <c r="I651" s="4671"/>
      <c r="J651" s="4671"/>
      <c r="K651" s="4671"/>
      <c r="L651" s="4671"/>
      <c r="M651" s="4671"/>
      <c r="N651" s="4672"/>
      <c r="O651" s="2800"/>
      <c r="P651" s="2800"/>
      <c r="Q651" s="2800"/>
      <c r="T651" s="2800"/>
      <c r="U651" s="2800"/>
      <c r="V651" s="2800"/>
      <c r="Y651" s="2694"/>
    </row>
    <row r="652" spans="1:25" ht="15.75" customHeight="1">
      <c r="A652" s="3442"/>
      <c r="B652" s="4673"/>
      <c r="C652" s="4671"/>
      <c r="D652" s="4671"/>
      <c r="E652" s="4671"/>
      <c r="F652" s="4671"/>
      <c r="G652" s="4671"/>
      <c r="H652" s="4671"/>
      <c r="I652" s="4671"/>
      <c r="J652" s="4671"/>
      <c r="K652" s="4671"/>
      <c r="L652" s="4671"/>
      <c r="M652" s="4671"/>
      <c r="N652" s="4672"/>
      <c r="O652" s="2800"/>
      <c r="P652" s="2800"/>
      <c r="Q652" s="2800"/>
      <c r="T652" s="2800"/>
      <c r="U652" s="2800"/>
      <c r="V652" s="2800"/>
      <c r="Y652" s="2694"/>
    </row>
    <row r="653" spans="1:25" ht="15.75" customHeight="1">
      <c r="A653" s="3442"/>
      <c r="B653" s="4673"/>
      <c r="C653" s="4671"/>
      <c r="D653" s="4671"/>
      <c r="E653" s="4671"/>
      <c r="F653" s="4671"/>
      <c r="G653" s="4671"/>
      <c r="H653" s="4671"/>
      <c r="I653" s="4671"/>
      <c r="J653" s="4671"/>
      <c r="K653" s="4671"/>
      <c r="L653" s="4671"/>
      <c r="M653" s="4671"/>
      <c r="N653" s="4672"/>
      <c r="O653" s="2800"/>
      <c r="P653" s="2800"/>
      <c r="Q653" s="2800"/>
      <c r="T653" s="2800"/>
      <c r="U653" s="2800"/>
      <c r="V653" s="2800"/>
      <c r="Y653" s="2694"/>
    </row>
    <row r="654" spans="1:25" ht="15.75" customHeight="1">
      <c r="A654" s="3442"/>
      <c r="B654" s="4673"/>
      <c r="C654" s="4671"/>
      <c r="D654" s="4671"/>
      <c r="E654" s="4671"/>
      <c r="F654" s="4671"/>
      <c r="G654" s="4671"/>
      <c r="H654" s="4671"/>
      <c r="I654" s="4671"/>
      <c r="J654" s="4671"/>
      <c r="K654" s="4671"/>
      <c r="L654" s="4671"/>
      <c r="M654" s="4671"/>
      <c r="N654" s="4672"/>
      <c r="O654" s="2800"/>
      <c r="P654" s="2800"/>
      <c r="Q654" s="2800"/>
      <c r="T654" s="2800"/>
      <c r="U654" s="2800"/>
      <c r="V654" s="2800"/>
      <c r="Y654" s="2694"/>
    </row>
    <row r="655" spans="1:25" ht="15.75" customHeight="1">
      <c r="A655" s="3442"/>
      <c r="B655" s="3434" t="s">
        <v>329</v>
      </c>
      <c r="C655" s="3435" t="s">
        <v>2418</v>
      </c>
      <c r="D655" s="3435"/>
      <c r="E655" s="3435"/>
      <c r="F655" s="3435"/>
      <c r="G655" s="2855"/>
      <c r="H655" s="2855"/>
      <c r="I655" s="2855"/>
      <c r="J655" s="2855"/>
      <c r="K655" s="2855"/>
      <c r="L655" s="2855"/>
      <c r="M655" s="2855"/>
      <c r="N655" s="3359"/>
      <c r="O655" s="2800"/>
      <c r="P655" s="2800"/>
      <c r="Q655" s="2800"/>
      <c r="T655" s="2800"/>
      <c r="U655" s="2800"/>
      <c r="V655" s="2800"/>
      <c r="Y655" s="2694"/>
    </row>
    <row r="656" spans="1:25" ht="15.75" customHeight="1">
      <c r="A656" s="3442"/>
      <c r="B656" s="3278"/>
      <c r="C656" s="2855"/>
      <c r="D656" s="2855"/>
      <c r="E656" s="2855"/>
      <c r="F656" s="2855"/>
      <c r="G656" s="2855"/>
      <c r="H656" s="2855"/>
      <c r="I656" s="2855"/>
      <c r="J656" s="2855"/>
      <c r="K656" s="2855"/>
      <c r="L656" s="2855"/>
      <c r="M656" s="2855"/>
      <c r="N656" s="3359"/>
      <c r="O656" s="2800"/>
      <c r="P656" s="2800"/>
      <c r="Q656" s="2800"/>
      <c r="T656" s="2800"/>
      <c r="U656" s="2800"/>
      <c r="V656" s="2800"/>
      <c r="Y656" s="2694"/>
    </row>
    <row r="657" spans="1:25" ht="15.75" customHeight="1">
      <c r="A657" s="3442"/>
      <c r="B657" s="3441" t="s">
        <v>2420</v>
      </c>
      <c r="C657" s="3440" t="s">
        <v>2419</v>
      </c>
      <c r="D657" s="2855"/>
      <c r="E657" s="2855"/>
      <c r="F657" s="2855"/>
      <c r="G657" s="2855"/>
      <c r="H657" s="2855"/>
      <c r="I657" s="2855"/>
      <c r="J657" s="2855"/>
      <c r="K657" s="2855"/>
      <c r="L657" s="2855"/>
      <c r="M657" s="2855"/>
      <c r="N657" s="3359"/>
      <c r="O657" s="2800"/>
      <c r="P657" s="2800"/>
      <c r="Q657" s="2800"/>
      <c r="T657" s="2800"/>
      <c r="U657" s="2800"/>
      <c r="V657" s="2800"/>
      <c r="Y657" s="2694"/>
    </row>
    <row r="658" spans="1:25" ht="15.75" customHeight="1">
      <c r="A658" s="3442"/>
      <c r="B658" s="3278"/>
      <c r="C658" s="2855"/>
      <c r="D658" s="2855"/>
      <c r="E658" s="2855"/>
      <c r="F658" s="2855"/>
      <c r="G658" s="2855"/>
      <c r="H658" s="2855"/>
      <c r="I658" s="2855"/>
      <c r="J658" s="2855"/>
      <c r="K658" s="2855"/>
      <c r="L658" s="2855"/>
      <c r="M658" s="2855"/>
      <c r="N658" s="3359"/>
      <c r="O658" s="2800"/>
      <c r="P658" s="2800"/>
      <c r="Q658" s="2800"/>
      <c r="T658" s="2800"/>
      <c r="U658" s="2800"/>
      <c r="V658" s="2800"/>
      <c r="Y658" s="2694"/>
    </row>
    <row r="659" spans="1:25" ht="15.75" customHeight="1">
      <c r="A659" s="3442"/>
      <c r="B659" s="3283"/>
      <c r="C659" s="2863"/>
      <c r="D659" s="2863"/>
      <c r="E659" s="2863"/>
      <c r="F659" s="2863"/>
      <c r="G659" s="2863"/>
      <c r="H659" s="2863"/>
      <c r="I659" s="2863"/>
      <c r="J659" s="2863"/>
      <c r="K659" s="2863"/>
      <c r="L659" s="2863"/>
      <c r="M659" s="4810" t="s">
        <v>248</v>
      </c>
      <c r="N659" s="4811"/>
      <c r="O659" s="2800"/>
      <c r="P659" s="2800"/>
      <c r="Q659" s="2800"/>
      <c r="T659" s="2800"/>
      <c r="U659" s="2800"/>
      <c r="V659" s="2800"/>
      <c r="Y659" s="2694"/>
    </row>
    <row r="660" spans="1:25" ht="15.75" customHeight="1">
      <c r="A660" s="3442"/>
      <c r="B660" s="4822" t="s">
        <v>2421</v>
      </c>
      <c r="C660" s="4670" t="s">
        <v>2422</v>
      </c>
      <c r="D660" s="4670"/>
      <c r="E660" s="4670"/>
      <c r="F660" s="4670"/>
      <c r="G660" s="4670"/>
      <c r="H660" s="4670"/>
      <c r="I660" s="4670"/>
      <c r="J660" s="4474" t="s">
        <v>656</v>
      </c>
      <c r="K660" s="4474"/>
      <c r="L660" s="4474"/>
      <c r="M660" s="4663">
        <v>4</v>
      </c>
      <c r="N660" s="4664"/>
      <c r="O660" s="2800"/>
      <c r="P660" s="2800"/>
      <c r="Q660" s="2800"/>
      <c r="T660" s="2800"/>
      <c r="U660" s="2800"/>
      <c r="V660" s="2800"/>
      <c r="Y660" s="2694"/>
    </row>
    <row r="661" spans="1:25" ht="15.75" customHeight="1">
      <c r="A661" s="3442"/>
      <c r="B661" s="4822"/>
      <c r="C661" s="3396"/>
      <c r="D661" s="3396"/>
      <c r="E661" s="3436" t="s">
        <v>297</v>
      </c>
      <c r="F661" s="3396"/>
      <c r="G661" s="3396"/>
      <c r="H661" s="3396"/>
      <c r="I661" s="3396"/>
      <c r="J661" s="4474"/>
      <c r="K661" s="4474"/>
      <c r="L661" s="4474"/>
      <c r="M661" s="4663"/>
      <c r="N661" s="4664"/>
      <c r="O661" s="2800"/>
      <c r="P661" s="2800"/>
      <c r="Q661" s="2800"/>
      <c r="T661" s="2800"/>
      <c r="U661" s="2800"/>
      <c r="V661" s="2800"/>
      <c r="Y661" s="2694"/>
    </row>
    <row r="662" spans="1:25" ht="15.75" customHeight="1">
      <c r="A662" s="3442"/>
      <c r="B662" s="4822"/>
      <c r="C662" s="3415"/>
      <c r="D662" s="3416" t="s">
        <v>2399</v>
      </c>
      <c r="E662" s="3417">
        <v>0.54500000000000004</v>
      </c>
      <c r="F662" s="3421">
        <v>4</v>
      </c>
      <c r="G662" s="4475" t="s">
        <v>2402</v>
      </c>
      <c r="H662" s="4475"/>
      <c r="I662" s="3422">
        <v>136.25</v>
      </c>
      <c r="J662" s="2855"/>
      <c r="K662" s="2855"/>
      <c r="L662" s="2855"/>
      <c r="M662" s="2855"/>
      <c r="N662" s="3359"/>
      <c r="O662" s="2800"/>
      <c r="P662" s="2800"/>
      <c r="Q662" s="2800"/>
      <c r="T662" s="2800"/>
      <c r="U662" s="2800"/>
      <c r="V662" s="2800"/>
      <c r="Y662" s="2694"/>
    </row>
    <row r="663" spans="1:25" ht="15.75" customHeight="1">
      <c r="A663" s="3442"/>
      <c r="B663" s="4822"/>
      <c r="C663" s="3396"/>
      <c r="D663" s="3396"/>
      <c r="E663" s="3396"/>
      <c r="F663" s="3396"/>
      <c r="G663" s="3396"/>
      <c r="H663" s="3396"/>
      <c r="I663" s="3396"/>
      <c r="J663" s="4676" t="s">
        <v>2416</v>
      </c>
      <c r="K663" s="4676"/>
      <c r="L663" s="4676"/>
      <c r="M663" s="4665">
        <v>8</v>
      </c>
      <c r="N663" s="4666"/>
      <c r="O663" s="2800"/>
      <c r="P663" s="2800"/>
      <c r="Q663" s="2800"/>
      <c r="T663" s="2800"/>
      <c r="U663" s="2800"/>
      <c r="V663" s="2800"/>
      <c r="Y663" s="2694"/>
    </row>
    <row r="664" spans="1:25" ht="15.75" customHeight="1">
      <c r="A664" s="3442"/>
      <c r="B664" s="4822"/>
      <c r="C664" s="3396"/>
      <c r="D664" s="3396"/>
      <c r="E664" s="3396"/>
      <c r="F664" s="3432" t="s">
        <v>322</v>
      </c>
      <c r="G664" s="3396"/>
      <c r="H664" s="3396"/>
      <c r="I664" s="3396"/>
      <c r="J664" s="4676"/>
      <c r="K664" s="4676"/>
      <c r="L664" s="4676"/>
      <c r="M664" s="4665"/>
      <c r="N664" s="4666"/>
      <c r="O664" s="2800"/>
      <c r="P664" s="2800"/>
      <c r="Q664" s="2800"/>
      <c r="T664" s="2800"/>
      <c r="U664" s="2800"/>
      <c r="V664" s="2800"/>
      <c r="Y664" s="2694"/>
    </row>
    <row r="665" spans="1:25" ht="15.75" customHeight="1">
      <c r="A665" s="3442"/>
      <c r="B665" s="4822"/>
      <c r="C665" s="3415"/>
      <c r="D665" s="3418"/>
      <c r="E665" s="3419" t="s">
        <v>2400</v>
      </c>
      <c r="F665" s="3406">
        <v>5</v>
      </c>
      <c r="G665" s="4475" t="s">
        <v>2402</v>
      </c>
      <c r="H665" s="4475"/>
      <c r="I665" s="3423">
        <v>109.00000000000001</v>
      </c>
      <c r="J665" s="3425" t="s">
        <v>281</v>
      </c>
      <c r="K665" s="2855"/>
      <c r="L665" s="2855"/>
      <c r="M665" s="4823" t="s">
        <v>328</v>
      </c>
      <c r="N665" s="4824"/>
      <c r="O665" s="2800"/>
      <c r="P665" s="2800"/>
      <c r="Q665" s="2800"/>
      <c r="T665" s="2800"/>
      <c r="U665" s="2800"/>
      <c r="V665" s="2800"/>
      <c r="Y665" s="2694"/>
    </row>
    <row r="666" spans="1:25" ht="15.75" customHeight="1">
      <c r="A666" s="3442"/>
      <c r="B666" s="4822"/>
      <c r="C666" s="3396"/>
      <c r="D666" s="3396"/>
      <c r="E666" s="3396"/>
      <c r="F666" s="3396"/>
      <c r="G666" s="3396"/>
      <c r="H666" s="3396"/>
      <c r="I666" s="3396"/>
      <c r="J666" s="2855"/>
      <c r="K666" s="3455" t="s">
        <v>109</v>
      </c>
      <c r="L666" s="2855"/>
      <c r="M666" s="2855"/>
      <c r="N666" s="3359"/>
      <c r="O666" s="2800"/>
      <c r="P666" s="2800"/>
      <c r="Q666" s="2800"/>
      <c r="T666" s="2800"/>
      <c r="U666" s="2800"/>
      <c r="V666" s="2800"/>
      <c r="Y666" s="2694"/>
    </row>
    <row r="667" spans="1:25" ht="15.75" customHeight="1">
      <c r="A667" s="3442"/>
      <c r="B667" s="4822"/>
      <c r="C667" s="3396"/>
      <c r="D667" s="3396"/>
      <c r="E667" s="3396"/>
      <c r="F667" s="3432" t="s">
        <v>323</v>
      </c>
      <c r="G667" s="3396"/>
      <c r="H667" s="3396"/>
      <c r="I667" s="3432" t="s">
        <v>316</v>
      </c>
      <c r="J667" s="2855"/>
      <c r="K667" s="3455" t="s">
        <v>241</v>
      </c>
      <c r="L667" s="2855"/>
      <c r="M667" s="2855"/>
      <c r="N667" s="3359"/>
      <c r="O667" s="2800"/>
      <c r="P667" s="2800"/>
      <c r="Q667" s="2800"/>
      <c r="T667" s="2800"/>
      <c r="U667" s="2800"/>
      <c r="V667" s="2800"/>
      <c r="Y667" s="2694"/>
    </row>
    <row r="668" spans="1:25" ht="15.75" customHeight="1">
      <c r="A668" s="3442"/>
      <c r="B668" s="4822"/>
      <c r="C668" s="3396"/>
      <c r="D668" s="3396"/>
      <c r="E668" s="3420">
        <v>0.5</v>
      </c>
      <c r="F668" s="3347">
        <v>5</v>
      </c>
      <c r="G668" s="4809" t="s">
        <v>2402</v>
      </c>
      <c r="H668" s="4809"/>
      <c r="I668" s="3349">
        <v>100</v>
      </c>
      <c r="J668" s="2855"/>
      <c r="K668" s="2855"/>
      <c r="L668" s="2855"/>
      <c r="M668" s="2855"/>
      <c r="N668" s="3359"/>
      <c r="O668" s="2800"/>
      <c r="P668" s="2800"/>
      <c r="Q668" s="2800"/>
      <c r="T668" s="2800"/>
      <c r="U668" s="2800"/>
      <c r="V668" s="2800"/>
      <c r="Y668" s="2694"/>
    </row>
    <row r="669" spans="1:25" ht="15.75" customHeight="1">
      <c r="A669" s="3442"/>
      <c r="B669" s="4822"/>
      <c r="C669" s="3396"/>
      <c r="D669" s="3396"/>
      <c r="E669" s="3396"/>
      <c r="F669" s="3396"/>
      <c r="G669" s="3424" t="s">
        <v>2401</v>
      </c>
      <c r="H669" s="3396"/>
      <c r="I669" s="3410">
        <v>3.67</v>
      </c>
      <c r="J669" s="3426" t="s">
        <v>282</v>
      </c>
      <c r="K669" s="2855"/>
      <c r="L669" s="2855"/>
      <c r="M669" s="2855"/>
      <c r="N669" s="3359"/>
      <c r="O669" s="2800"/>
      <c r="P669" s="2800"/>
      <c r="Q669" s="2800"/>
      <c r="T669" s="2800"/>
      <c r="U669" s="2800"/>
      <c r="V669" s="2800"/>
      <c r="Y669" s="2694"/>
    </row>
    <row r="670" spans="1:25" ht="15.75" customHeight="1" thickBot="1">
      <c r="A670" s="3442"/>
      <c r="B670" s="3443" t="s">
        <v>297</v>
      </c>
      <c r="C670" s="3444" t="s">
        <v>2423</v>
      </c>
      <c r="D670" s="3437"/>
      <c r="E670" s="3437"/>
      <c r="F670" s="3437"/>
      <c r="G670" s="3437"/>
      <c r="H670" s="3437"/>
      <c r="I670" s="3437"/>
      <c r="J670" s="3437"/>
      <c r="K670" s="3438"/>
      <c r="L670" s="3438"/>
      <c r="M670" s="3437"/>
      <c r="N670" s="3439"/>
      <c r="O670" s="2800"/>
      <c r="P670" s="2800"/>
      <c r="Q670" s="2800"/>
      <c r="R670" s="2800"/>
      <c r="S670" s="2800"/>
      <c r="T670" s="2800"/>
      <c r="U670" s="2800"/>
      <c r="V670" s="2800"/>
      <c r="Y670" s="2694"/>
    </row>
    <row r="671" spans="1:25" ht="15.75" customHeight="1" thickBot="1">
      <c r="A671" s="2800"/>
      <c r="B671" s="2800"/>
      <c r="C671" s="2800"/>
      <c r="D671" s="2800"/>
      <c r="E671" s="2800"/>
      <c r="F671" s="2800"/>
      <c r="G671" s="2800"/>
      <c r="H671" s="2800"/>
      <c r="I671" s="2800"/>
      <c r="J671" s="2800"/>
      <c r="K671" s="2800"/>
      <c r="L671" s="2800"/>
      <c r="M671" s="2800"/>
      <c r="N671" s="2800"/>
      <c r="O671" s="2800"/>
      <c r="P671" s="2800"/>
      <c r="Q671" s="2800"/>
      <c r="R671" s="2800"/>
      <c r="S671" s="2800"/>
      <c r="T671" s="2800"/>
      <c r="U671" s="2800"/>
      <c r="V671" s="2800"/>
      <c r="Y671" s="2694"/>
    </row>
    <row r="672" spans="1:25" ht="15.75" customHeight="1">
      <c r="A672" s="2800"/>
      <c r="B672" s="4953" t="s">
        <v>69</v>
      </c>
      <c r="C672" s="4954"/>
      <c r="D672" s="4954"/>
      <c r="E672" s="4954"/>
      <c r="F672" s="4954"/>
      <c r="G672" s="4954"/>
      <c r="H672" s="4954"/>
      <c r="I672" s="4954"/>
      <c r="J672" s="4955"/>
      <c r="K672" s="2800"/>
      <c r="L672" s="2800"/>
      <c r="M672" s="2800"/>
      <c r="N672" s="2800"/>
      <c r="O672" s="2800"/>
      <c r="P672" s="2800"/>
      <c r="Q672" s="2800"/>
      <c r="R672" s="2800"/>
      <c r="S672" s="2800"/>
      <c r="T672" s="2800"/>
      <c r="U672" s="2800"/>
      <c r="V672" s="2800"/>
      <c r="Y672" s="2694"/>
    </row>
    <row r="673" spans="1:25" ht="15.75" customHeight="1" thickBot="1">
      <c r="A673" s="2800"/>
      <c r="B673" s="4684" t="s">
        <v>70</v>
      </c>
      <c r="C673" s="4685"/>
      <c r="D673" s="4685"/>
      <c r="E673" s="4686"/>
      <c r="F673" s="4687" t="s">
        <v>71</v>
      </c>
      <c r="G673" s="4688"/>
      <c r="H673" s="4688"/>
      <c r="I673" s="4688"/>
      <c r="J673" s="4689"/>
      <c r="K673" s="2800"/>
      <c r="L673" s="2800"/>
      <c r="M673" s="2800"/>
      <c r="N673" s="2800"/>
      <c r="O673" s="2800"/>
      <c r="P673" s="2800"/>
      <c r="Q673" s="2800"/>
      <c r="R673" s="2800"/>
      <c r="S673" s="2800"/>
      <c r="T673" s="2800"/>
      <c r="U673" s="2800"/>
      <c r="V673" s="2800"/>
      <c r="Y673" s="2694"/>
    </row>
    <row r="674" spans="1:25" ht="15.75" customHeight="1">
      <c r="A674" s="2800"/>
      <c r="B674" s="4942" t="s">
        <v>72</v>
      </c>
      <c r="C674" s="4944" t="s">
        <v>73</v>
      </c>
      <c r="D674" s="4944" t="s">
        <v>74</v>
      </c>
      <c r="E674" s="4652" t="s">
        <v>75</v>
      </c>
      <c r="F674" s="2705" t="s">
        <v>19</v>
      </c>
      <c r="G674" s="2706" t="s">
        <v>240</v>
      </c>
      <c r="H674" s="2707" t="s">
        <v>76</v>
      </c>
      <c r="I674" s="2707" t="s">
        <v>77</v>
      </c>
      <c r="J674" s="2708" t="s">
        <v>78</v>
      </c>
      <c r="K674" s="2800"/>
      <c r="L674" s="2800"/>
      <c r="M674" s="2800"/>
      <c r="N674" s="2800"/>
      <c r="O674" s="2800"/>
      <c r="P674" s="2800"/>
      <c r="Q674" s="2800"/>
      <c r="R674" s="2800"/>
      <c r="S674" s="2800"/>
      <c r="T674" s="2800"/>
      <c r="U674" s="2800"/>
      <c r="V674" s="2800"/>
      <c r="Y674" s="2694"/>
    </row>
    <row r="675" spans="1:25" ht="15.75" customHeight="1">
      <c r="A675" s="2800"/>
      <c r="B675" s="4943"/>
      <c r="C675" s="4945"/>
      <c r="D675" s="4945"/>
      <c r="E675" s="4653"/>
      <c r="F675" s="2710" t="s">
        <v>79</v>
      </c>
      <c r="G675" s="4654" t="s">
        <v>104</v>
      </c>
      <c r="H675" s="2711" t="s">
        <v>80</v>
      </c>
      <c r="I675" s="2711" t="s">
        <v>81</v>
      </c>
      <c r="J675" s="2712" t="s">
        <v>82</v>
      </c>
      <c r="K675" s="2800"/>
      <c r="L675" s="2800"/>
      <c r="M675" s="2800"/>
      <c r="N675" s="2800"/>
      <c r="O675" s="2800"/>
      <c r="P675" s="2800"/>
      <c r="Q675" s="2800"/>
      <c r="R675" s="2800"/>
      <c r="S675" s="2800"/>
      <c r="T675" s="2800"/>
      <c r="U675" s="2800"/>
      <c r="V675" s="2800"/>
      <c r="Y675" s="2694"/>
    </row>
    <row r="676" spans="1:25" ht="15.75" customHeight="1">
      <c r="A676" s="2800"/>
      <c r="B676" s="2713" t="s">
        <v>83</v>
      </c>
      <c r="C676" s="2714" t="s">
        <v>84</v>
      </c>
      <c r="D676" s="2714" t="s">
        <v>85</v>
      </c>
      <c r="E676" s="2715" t="s">
        <v>86</v>
      </c>
      <c r="F676" s="2936">
        <v>1</v>
      </c>
      <c r="G676" s="4655"/>
      <c r="H676" s="2717" t="s">
        <v>87</v>
      </c>
      <c r="I676" s="2717" t="s">
        <v>87</v>
      </c>
      <c r="J676" s="2718">
        <v>0</v>
      </c>
      <c r="K676" s="2800"/>
      <c r="L676" s="2800"/>
      <c r="M676" s="2800"/>
      <c r="N676" s="2800"/>
      <c r="O676" s="2800"/>
      <c r="P676" s="2800"/>
      <c r="Q676" s="2800"/>
      <c r="R676" s="2800"/>
      <c r="S676" s="2800"/>
      <c r="T676" s="2800"/>
      <c r="U676" s="2800"/>
      <c r="V676" s="2800"/>
      <c r="Y676" s="2694"/>
    </row>
    <row r="677" spans="1:25" ht="15.75" customHeight="1">
      <c r="A677" s="2800"/>
      <c r="B677" s="2713" t="s">
        <v>88</v>
      </c>
      <c r="C677" s="2714" t="s">
        <v>89</v>
      </c>
      <c r="D677" s="2714" t="s">
        <v>90</v>
      </c>
      <c r="E677" s="2715" t="s">
        <v>91</v>
      </c>
      <c r="F677" s="2936">
        <v>0</v>
      </c>
      <c r="G677" s="4655"/>
      <c r="H677" s="2717">
        <v>5</v>
      </c>
      <c r="I677" s="2717" t="s">
        <v>87</v>
      </c>
      <c r="J677" s="2718">
        <v>0</v>
      </c>
      <c r="K677" s="2800"/>
      <c r="L677" s="2800"/>
      <c r="M677" s="2800"/>
      <c r="N677" s="2800"/>
      <c r="O677" s="2800"/>
      <c r="P677" s="2800"/>
      <c r="Q677" s="2800"/>
      <c r="R677" s="2800"/>
      <c r="S677" s="2800"/>
      <c r="T677" s="2800"/>
      <c r="U677" s="2800"/>
      <c r="V677" s="2800"/>
      <c r="Y677" s="2694"/>
    </row>
    <row r="678" spans="1:25" ht="15.75" customHeight="1">
      <c r="A678" s="2800"/>
      <c r="B678" s="2713" t="s">
        <v>92</v>
      </c>
      <c r="C678" s="2714" t="s">
        <v>93</v>
      </c>
      <c r="D678" s="2714" t="s">
        <v>94</v>
      </c>
      <c r="E678" s="2715" t="s">
        <v>95</v>
      </c>
      <c r="F678" s="2936">
        <v>0</v>
      </c>
      <c r="G678" s="4655"/>
      <c r="H678" s="2717">
        <v>2</v>
      </c>
      <c r="I678" s="2717">
        <v>5</v>
      </c>
      <c r="J678" s="2718">
        <v>0</v>
      </c>
      <c r="K678" s="2800"/>
      <c r="L678" s="2800"/>
      <c r="M678" s="2800"/>
      <c r="N678" s="2800"/>
      <c r="O678" s="2800"/>
      <c r="P678" s="2800"/>
      <c r="Q678" s="2800"/>
      <c r="R678" s="2800"/>
      <c r="S678" s="2800"/>
      <c r="T678" s="2800"/>
      <c r="U678" s="2800"/>
      <c r="V678" s="2800"/>
      <c r="Y678" s="2694"/>
    </row>
    <row r="679" spans="1:25" ht="15.75" customHeight="1">
      <c r="A679" s="2800"/>
      <c r="B679" s="2722" t="s">
        <v>96</v>
      </c>
      <c r="C679" s="2723" t="s">
        <v>97</v>
      </c>
      <c r="D679" s="2723" t="s">
        <v>98</v>
      </c>
      <c r="E679" s="2724" t="s">
        <v>99</v>
      </c>
      <c r="F679" s="2725">
        <v>0</v>
      </c>
      <c r="G679" s="4656"/>
      <c r="H679" s="2726">
        <v>1</v>
      </c>
      <c r="I679" s="2726">
        <v>2</v>
      </c>
      <c r="J679" s="2727">
        <v>5</v>
      </c>
      <c r="K679" s="2800"/>
      <c r="L679" s="2800"/>
      <c r="M679" s="2800"/>
      <c r="N679" s="2800"/>
      <c r="O679" s="2800"/>
      <c r="P679" s="4609" t="s">
        <v>2543</v>
      </c>
      <c r="Q679" s="4609"/>
      <c r="R679" s="2800"/>
      <c r="S679" s="2800"/>
      <c r="T679" s="2800"/>
      <c r="U679" s="2800"/>
      <c r="V679" s="2800"/>
      <c r="Y679" s="2694"/>
    </row>
    <row r="680" spans="1:25" ht="15.75" customHeight="1">
      <c r="A680" s="2800"/>
      <c r="B680" s="4657" t="s">
        <v>100</v>
      </c>
      <c r="C680" s="4658"/>
      <c r="D680" s="4658"/>
      <c r="E680" s="4658"/>
      <c r="F680" s="4658"/>
      <c r="G680" s="4658"/>
      <c r="H680" s="4658"/>
      <c r="I680" s="4658"/>
      <c r="J680" s="4659"/>
      <c r="K680" s="2800"/>
      <c r="L680" s="2800"/>
      <c r="M680" s="2800"/>
      <c r="N680" s="2800"/>
      <c r="O680" s="2800"/>
      <c r="P680" s="4609"/>
      <c r="Q680" s="4609"/>
      <c r="R680" s="2800"/>
      <c r="S680" s="2800"/>
      <c r="T680" s="2800"/>
      <c r="U680" s="2800"/>
      <c r="V680" s="2800"/>
      <c r="Y680" s="2694"/>
    </row>
    <row r="681" spans="1:25" ht="15.75" customHeight="1" thickBot="1">
      <c r="A681" s="2800"/>
      <c r="B681" s="4660"/>
      <c r="C681" s="4661"/>
      <c r="D681" s="4661"/>
      <c r="E681" s="4661"/>
      <c r="F681" s="4661"/>
      <c r="G681" s="4661"/>
      <c r="H681" s="4661"/>
      <c r="I681" s="4661"/>
      <c r="J681" s="4662"/>
      <c r="K681" s="2800"/>
      <c r="L681" s="2800"/>
      <c r="M681" s="2800"/>
      <c r="N681" s="2800"/>
      <c r="O681" s="2800"/>
      <c r="P681" s="4609"/>
      <c r="Q681" s="4609"/>
      <c r="R681" s="2800"/>
      <c r="S681" s="2800"/>
      <c r="T681" s="2800"/>
      <c r="U681" s="2800"/>
      <c r="V681" s="2800"/>
      <c r="Y681" s="2694"/>
    </row>
    <row r="682" spans="1:25" ht="15.75" customHeight="1">
      <c r="A682" s="2800"/>
      <c r="B682" s="2729"/>
      <c r="C682" s="2729" t="s">
        <v>109</v>
      </c>
      <c r="D682" s="2729"/>
      <c r="E682" s="2729"/>
      <c r="F682" s="2729"/>
      <c r="G682" s="2729" t="s">
        <v>241</v>
      </c>
      <c r="H682" s="2729"/>
      <c r="I682" s="2729"/>
      <c r="J682" s="2730"/>
      <c r="K682" s="2800"/>
      <c r="L682" s="2800"/>
      <c r="M682" s="2800"/>
      <c r="N682" s="2800"/>
      <c r="O682" s="2800"/>
      <c r="P682" s="3672"/>
      <c r="Q682" s="3672"/>
      <c r="R682" s="2800"/>
      <c r="S682" s="2800"/>
      <c r="T682" s="2800"/>
      <c r="U682" s="2800"/>
      <c r="V682" s="2800"/>
      <c r="Y682" s="2694"/>
    </row>
    <row r="683" spans="1:25">
      <c r="A683" s="2697"/>
      <c r="B683" s="2697"/>
      <c r="C683" s="2697"/>
      <c r="D683" s="2697"/>
      <c r="E683" s="2697"/>
      <c r="F683" s="2697"/>
      <c r="G683" s="2697"/>
      <c r="H683" s="2697"/>
      <c r="I683" s="2697"/>
      <c r="J683" s="2697"/>
      <c r="K683" s="2697"/>
      <c r="L683" s="2697"/>
      <c r="M683" s="2697"/>
      <c r="N683" s="2697"/>
      <c r="O683" s="2764"/>
      <c r="P683" s="2462"/>
      <c r="Q683" s="2462"/>
      <c r="T683" s="2462"/>
      <c r="U683" s="2462"/>
      <c r="V683" s="2462"/>
      <c r="Y683" s="2694"/>
    </row>
    <row r="684" spans="1:25">
      <c r="A684" s="2697"/>
      <c r="B684" s="2697"/>
      <c r="C684" s="2697"/>
      <c r="D684" s="2697"/>
      <c r="E684" s="2697"/>
      <c r="F684" s="2697"/>
      <c r="G684" s="2697"/>
      <c r="H684" s="2697"/>
      <c r="I684" s="2697"/>
      <c r="J684" s="2697"/>
      <c r="K684" s="2697"/>
      <c r="L684" s="2697"/>
      <c r="M684" s="2697"/>
      <c r="N684" s="2697"/>
      <c r="O684" s="2764"/>
      <c r="P684" s="2462"/>
      <c r="Q684" s="2462"/>
      <c r="R684" s="2462"/>
      <c r="S684" s="2462"/>
      <c r="T684" s="2462"/>
      <c r="U684" s="2462"/>
      <c r="V684" s="2462"/>
      <c r="Y684" s="2694"/>
    </row>
    <row r="685" spans="1:25">
      <c r="A685" s="2766"/>
      <c r="B685" s="2766"/>
      <c r="C685" s="2766"/>
      <c r="D685" s="2766"/>
      <c r="E685" s="2766"/>
      <c r="F685" s="2766"/>
      <c r="G685" s="2766"/>
      <c r="H685" s="2766"/>
      <c r="I685" s="2766"/>
      <c r="J685" s="2766"/>
      <c r="K685" s="2766"/>
      <c r="L685" s="2766"/>
      <c r="M685" s="2766"/>
      <c r="N685" s="2766"/>
      <c r="O685" s="2766"/>
      <c r="P685" s="2766"/>
      <c r="Q685" s="2766"/>
      <c r="R685" s="2766"/>
      <c r="S685" s="2766"/>
      <c r="T685" s="2766"/>
      <c r="U685" s="2766"/>
      <c r="V685" s="2766"/>
      <c r="Y685" s="2694"/>
    </row>
    <row r="686" spans="1:25">
      <c r="A686" s="2766"/>
      <c r="B686" s="2766"/>
      <c r="C686" s="2766"/>
      <c r="D686" s="2766"/>
      <c r="E686" s="2766"/>
      <c r="F686" s="2766"/>
      <c r="G686" s="2766"/>
      <c r="H686" s="2766"/>
      <c r="I686" s="2766"/>
      <c r="J686" s="2766"/>
      <c r="K686" s="2766"/>
      <c r="L686" s="2766"/>
      <c r="M686" s="2766"/>
      <c r="N686" s="2766"/>
      <c r="O686" s="2766"/>
      <c r="P686" s="2766"/>
      <c r="Q686" s="2766"/>
      <c r="R686" s="2766"/>
      <c r="S686" s="2766"/>
      <c r="T686" s="2766"/>
      <c r="U686" s="2766"/>
      <c r="V686" s="2766"/>
      <c r="Y686" s="2694"/>
    </row>
    <row r="687" spans="1:25">
      <c r="A687" s="2697"/>
      <c r="B687" s="2697"/>
      <c r="C687" s="2697"/>
      <c r="D687" s="2697"/>
      <c r="E687" s="2697"/>
      <c r="F687" s="2697"/>
      <c r="G687" s="2697"/>
      <c r="H687" s="2697"/>
      <c r="I687" s="2697"/>
      <c r="J687" s="2697"/>
      <c r="K687" s="2697"/>
      <c r="L687" s="2697"/>
      <c r="M687" s="2697"/>
      <c r="N687" s="2697"/>
      <c r="O687" s="2462"/>
      <c r="P687" s="2462"/>
      <c r="Q687" s="2462"/>
      <c r="R687" s="2462"/>
      <c r="S687" s="2462"/>
      <c r="T687" s="2462"/>
      <c r="U687" s="2462"/>
      <c r="V687" s="2462"/>
      <c r="Y687" s="2694"/>
    </row>
    <row r="688" spans="1:25">
      <c r="A688" s="2697"/>
      <c r="B688" s="2697"/>
      <c r="C688" s="2697"/>
      <c r="D688" s="2697"/>
      <c r="E688" s="2697"/>
      <c r="F688" s="2697"/>
      <c r="G688" s="2697"/>
      <c r="H688" s="2697"/>
      <c r="I688" s="2697"/>
      <c r="J688" s="2697"/>
      <c r="K688" s="2697"/>
      <c r="L688" s="2697"/>
      <c r="M688" s="2697"/>
      <c r="N688" s="2697"/>
      <c r="O688" s="2462"/>
      <c r="P688" s="2462"/>
      <c r="Q688" s="2462"/>
      <c r="R688" s="2800"/>
      <c r="S688" s="2800"/>
      <c r="T688" s="2800"/>
      <c r="U688" s="2800"/>
      <c r="V688" s="2800"/>
      <c r="Y688" s="2694"/>
    </row>
    <row r="689" spans="1:25" ht="15" customHeight="1">
      <c r="A689" s="2992"/>
      <c r="B689" s="2992"/>
      <c r="C689" s="2992"/>
      <c r="D689" s="2992"/>
      <c r="E689" s="2992"/>
      <c r="F689" s="2992"/>
      <c r="G689" s="2992"/>
      <c r="H689" s="2992"/>
      <c r="I689" s="2992"/>
      <c r="J689" s="2992"/>
      <c r="K689" s="2992"/>
      <c r="L689" s="2992"/>
      <c r="M689" s="2992"/>
      <c r="N689" s="2993" t="s">
        <v>10</v>
      </c>
      <c r="O689" s="2800"/>
      <c r="P689" s="2989" t="s">
        <v>10</v>
      </c>
      <c r="Q689" s="2800"/>
      <c r="R689" s="2800"/>
      <c r="S689" s="2800"/>
      <c r="T689" s="2800"/>
      <c r="U689" s="2800"/>
      <c r="V689" s="2800"/>
      <c r="Y689" s="2694"/>
    </row>
    <row r="690" spans="1:25" ht="15" customHeight="1">
      <c r="A690" s="2992"/>
      <c r="B690" s="4958" t="s">
        <v>664</v>
      </c>
      <c r="C690" s="4958"/>
      <c r="D690" s="4958"/>
      <c r="E690" s="4958"/>
      <c r="F690" s="4958"/>
      <c r="G690" s="4958"/>
      <c r="H690" s="4958"/>
      <c r="I690" s="4958"/>
      <c r="J690" s="4958"/>
      <c r="K690" s="4958"/>
      <c r="L690" s="4958"/>
      <c r="M690" s="4958"/>
      <c r="N690" s="4695">
        <v>20</v>
      </c>
      <c r="O690" s="2800"/>
      <c r="P690" s="3150">
        <f>N690</f>
        <v>20</v>
      </c>
      <c r="Q690" s="2800"/>
      <c r="R690" s="2800"/>
      <c r="S690" s="2800"/>
      <c r="T690" s="2800"/>
      <c r="U690" s="2800"/>
      <c r="V690" s="2800"/>
      <c r="Y690" s="2694"/>
    </row>
    <row r="691" spans="1:25" ht="15" customHeight="1" thickBot="1">
      <c r="A691" s="2992"/>
      <c r="B691" s="4958"/>
      <c r="C691" s="4958"/>
      <c r="D691" s="4958"/>
      <c r="E691" s="4958"/>
      <c r="F691" s="4958"/>
      <c r="G691" s="4958"/>
      <c r="H691" s="4958"/>
      <c r="I691" s="4958"/>
      <c r="J691" s="4958"/>
      <c r="K691" s="4958"/>
      <c r="L691" s="4958"/>
      <c r="M691" s="4958"/>
      <c r="N691" s="4695"/>
      <c r="O691" s="2800"/>
      <c r="P691" s="3150"/>
      <c r="Q691" s="2800"/>
      <c r="R691" s="2800"/>
      <c r="S691" s="2800"/>
      <c r="T691" s="2800"/>
      <c r="U691" s="2800"/>
      <c r="V691" s="2800"/>
      <c r="Y691" s="2694"/>
    </row>
    <row r="692" spans="1:25" ht="15" customHeight="1">
      <c r="A692" s="2992"/>
      <c r="B692" s="4958"/>
      <c r="C692" s="4958"/>
      <c r="D692" s="4958"/>
      <c r="E692" s="4958"/>
      <c r="F692" s="4958"/>
      <c r="G692" s="4958"/>
      <c r="H692" s="4958"/>
      <c r="I692" s="4958"/>
      <c r="J692" s="4958"/>
      <c r="K692" s="4958"/>
      <c r="L692" s="4958"/>
      <c r="M692" s="4958"/>
      <c r="N692" s="4695"/>
      <c r="O692" s="2800"/>
      <c r="P692" s="4964" t="s">
        <v>2537</v>
      </c>
      <c r="Q692" s="4966" t="s">
        <v>2545</v>
      </c>
      <c r="R692" s="4993" t="s">
        <v>2546</v>
      </c>
      <c r="S692" s="2800"/>
      <c r="T692" s="2800"/>
      <c r="U692" s="2800"/>
      <c r="V692" s="2800"/>
      <c r="Y692" s="2694"/>
    </row>
    <row r="693" spans="1:25" ht="37.5" customHeight="1">
      <c r="A693" s="2994"/>
      <c r="B693" s="3753" t="s">
        <v>2538</v>
      </c>
      <c r="C693" s="3754"/>
      <c r="D693" s="3754"/>
      <c r="E693" s="3754">
        <f>ROW(B886)</f>
        <v>886</v>
      </c>
      <c r="F693" s="2994"/>
      <c r="G693" s="3752"/>
      <c r="H693" s="2994"/>
      <c r="I693" s="2994"/>
      <c r="J693" s="2994"/>
      <c r="K693" s="2994"/>
      <c r="L693" s="2994"/>
      <c r="M693" s="2994"/>
      <c r="N693" s="4695"/>
      <c r="O693" s="2800"/>
      <c r="P693" s="4965"/>
      <c r="Q693" s="4967"/>
      <c r="R693" s="4994"/>
      <c r="S693" s="2800"/>
      <c r="T693" s="2800"/>
      <c r="U693" s="2800"/>
      <c r="V693" s="2800"/>
      <c r="Y693" s="2694"/>
    </row>
    <row r="694" spans="1:25" ht="15" customHeight="1">
      <c r="A694" s="2709"/>
      <c r="B694" s="2709"/>
      <c r="C694" s="2709"/>
      <c r="D694" s="2709"/>
      <c r="E694" s="2709"/>
      <c r="F694" s="2709"/>
      <c r="G694" s="2709"/>
      <c r="H694" s="2709"/>
      <c r="I694" s="2709"/>
      <c r="J694" s="2709"/>
      <c r="K694" s="2709"/>
      <c r="L694" s="2709"/>
      <c r="M694" s="2687">
        <f>ROW()</f>
        <v>694</v>
      </c>
      <c r="N694" s="2709"/>
      <c r="O694" s="2800"/>
      <c r="P694" s="4959" t="s">
        <v>2398</v>
      </c>
      <c r="Q694" s="4960" t="s">
        <v>2547</v>
      </c>
      <c r="R694" s="4979" t="s">
        <v>2549</v>
      </c>
      <c r="S694" s="2800"/>
      <c r="T694" s="2800"/>
      <c r="U694" s="2800"/>
      <c r="V694" s="2800"/>
      <c r="Y694" s="2694"/>
    </row>
    <row r="695" spans="1:25" ht="18.75">
      <c r="A695" s="2709"/>
      <c r="B695" s="2995" t="s">
        <v>34</v>
      </c>
      <c r="C695" s="2709"/>
      <c r="D695" s="2709"/>
      <c r="E695" s="2709"/>
      <c r="F695" s="2709"/>
      <c r="G695" s="2709"/>
      <c r="H695" s="2709"/>
      <c r="I695" s="2996" t="s">
        <v>35</v>
      </c>
      <c r="J695" s="2996"/>
      <c r="K695" s="2997"/>
      <c r="L695" s="2997"/>
      <c r="M695" s="2997"/>
      <c r="N695" s="2997"/>
      <c r="O695" s="2800"/>
      <c r="P695" s="4959"/>
      <c r="Q695" s="4960"/>
      <c r="R695" s="4979"/>
      <c r="S695" s="2800"/>
      <c r="T695" s="2800"/>
      <c r="U695" s="2800"/>
      <c r="V695" s="2800"/>
      <c r="Y695" s="2694"/>
    </row>
    <row r="696" spans="1:25" ht="15.75" customHeight="1">
      <c r="A696" s="2709"/>
      <c r="B696" s="2998"/>
      <c r="C696" s="2709"/>
      <c r="D696" s="2709"/>
      <c r="E696" s="2709"/>
      <c r="F696" s="2709"/>
      <c r="G696" s="2709"/>
      <c r="H696" s="2709"/>
      <c r="I696" s="2709"/>
      <c r="J696" s="2709"/>
      <c r="K696" s="2709"/>
      <c r="L696" s="2709"/>
      <c r="M696" s="2709"/>
      <c r="N696" s="2709"/>
      <c r="O696" s="2800"/>
      <c r="P696" s="4924" t="s">
        <v>2394</v>
      </c>
      <c r="Q696" s="4960"/>
      <c r="R696" s="3359"/>
      <c r="S696" s="2800"/>
      <c r="T696" s="2800"/>
      <c r="U696" s="2800"/>
      <c r="V696" s="2800"/>
      <c r="Y696" s="2694"/>
    </row>
    <row r="697" spans="1:25" ht="15.75" customHeight="1">
      <c r="A697" s="2709"/>
      <c r="B697" s="2850" t="s">
        <v>665</v>
      </c>
      <c r="C697" s="2999"/>
      <c r="D697" s="2999"/>
      <c r="E697" s="2999"/>
      <c r="F697" s="2999"/>
      <c r="G697" s="2999"/>
      <c r="H697" s="2850" t="s">
        <v>666</v>
      </c>
      <c r="I697" s="2999"/>
      <c r="J697" s="2999"/>
      <c r="K697" s="2999"/>
      <c r="L697" s="2999"/>
      <c r="M697" s="2999"/>
      <c r="N697" s="2999"/>
      <c r="O697" s="2800"/>
      <c r="P697" s="4924"/>
      <c r="Q697" s="4925" t="s">
        <v>2551</v>
      </c>
      <c r="R697" s="4926" t="s">
        <v>2550</v>
      </c>
      <c r="S697" s="2800"/>
      <c r="T697" s="2800"/>
      <c r="U697" s="2800"/>
      <c r="V697" s="2800"/>
      <c r="Y697" s="2694"/>
    </row>
    <row r="698" spans="1:25" ht="15.75" customHeight="1">
      <c r="A698" s="2709"/>
      <c r="B698" s="3000" t="s">
        <v>2461</v>
      </c>
      <c r="C698" s="2999"/>
      <c r="D698" s="2999"/>
      <c r="E698" s="2999"/>
      <c r="F698" s="2999"/>
      <c r="G698" s="2999"/>
      <c r="H698" s="2850"/>
      <c r="I698" s="2999"/>
      <c r="J698" s="2999"/>
      <c r="K698" s="2999"/>
      <c r="L698" s="2999"/>
      <c r="M698" s="2999"/>
      <c r="N698" s="2999"/>
      <c r="O698" s="2800"/>
      <c r="P698" s="4927" t="s">
        <v>2548</v>
      </c>
      <c r="Q698" s="4925"/>
      <c r="R698" s="4926"/>
      <c r="S698" s="2800"/>
      <c r="T698" s="2800"/>
      <c r="U698" s="2800"/>
      <c r="V698" s="2800"/>
      <c r="Y698" s="2694"/>
    </row>
    <row r="699" spans="1:25" ht="15.75" customHeight="1">
      <c r="A699" s="2709"/>
      <c r="B699" s="3000"/>
      <c r="C699" s="2999"/>
      <c r="D699" s="2999"/>
      <c r="E699" s="2999"/>
      <c r="F699" s="2999"/>
      <c r="G699" s="2999"/>
      <c r="H699" s="2850"/>
      <c r="I699" s="2999"/>
      <c r="J699" s="2999"/>
      <c r="K699" s="2999"/>
      <c r="L699" s="2999"/>
      <c r="M699" s="2999"/>
      <c r="N699" s="2999"/>
      <c r="O699" s="2800"/>
      <c r="P699" s="4927"/>
      <c r="Q699" s="4925"/>
      <c r="R699" s="3359"/>
      <c r="S699" s="2800"/>
      <c r="T699" s="2800"/>
      <c r="U699" s="2800"/>
      <c r="V699" s="2800"/>
      <c r="Y699" s="2694"/>
    </row>
    <row r="700" spans="1:25" ht="15.75" customHeight="1">
      <c r="A700" s="2709"/>
      <c r="B700" s="3000"/>
      <c r="C700" s="2999"/>
      <c r="D700" s="2999"/>
      <c r="E700" s="2999"/>
      <c r="F700" s="2999"/>
      <c r="G700" s="2999"/>
      <c r="H700" s="2850"/>
      <c r="I700" s="2999"/>
      <c r="J700" s="2999"/>
      <c r="K700" s="2999"/>
      <c r="L700" s="2999"/>
      <c r="M700" s="2999"/>
      <c r="N700" s="2999"/>
      <c r="O700" s="2800"/>
      <c r="P700" s="4927"/>
      <c r="Q700" s="3744"/>
      <c r="R700" s="3359"/>
      <c r="S700" s="2800"/>
      <c r="T700" s="2800"/>
      <c r="U700" s="2800"/>
      <c r="V700" s="2800"/>
      <c r="Y700" s="2694"/>
    </row>
    <row r="701" spans="1:25" ht="16.5" customHeight="1" thickBot="1">
      <c r="A701" s="2709"/>
      <c r="B701" s="3000"/>
      <c r="C701" s="2999"/>
      <c r="D701" s="2999"/>
      <c r="E701" s="2999"/>
      <c r="F701" s="2999"/>
      <c r="G701" s="2999"/>
      <c r="H701" s="2850"/>
      <c r="I701" s="2999"/>
      <c r="J701" s="2999"/>
      <c r="K701" s="2999"/>
      <c r="L701" s="2999"/>
      <c r="M701" s="2999"/>
      <c r="N701" s="2999"/>
      <c r="O701" s="2800"/>
      <c r="P701" s="3745"/>
      <c r="Q701" s="3746"/>
      <c r="R701" s="3747"/>
      <c r="S701" s="2800"/>
      <c r="T701" s="2800"/>
      <c r="U701" s="2800"/>
      <c r="V701" s="2800"/>
      <c r="Y701" s="2694"/>
    </row>
    <row r="702" spans="1:25" ht="15.75" customHeight="1" thickBot="1">
      <c r="A702" s="2709"/>
      <c r="B702" s="2709"/>
      <c r="C702" s="2709"/>
      <c r="D702" s="2709"/>
      <c r="E702" s="2709"/>
      <c r="F702" s="2709"/>
      <c r="G702" s="2709"/>
      <c r="H702" s="2709"/>
      <c r="I702" s="2709"/>
      <c r="J702" s="2709"/>
      <c r="K702" s="2709"/>
      <c r="L702" s="2709"/>
      <c r="M702" s="2709"/>
      <c r="N702" s="2709"/>
      <c r="O702" s="3371" t="s">
        <v>2372</v>
      </c>
      <c r="P702" s="2800"/>
      <c r="Q702" s="2800"/>
      <c r="R702" s="2800"/>
      <c r="S702" s="2800"/>
      <c r="T702" s="2800"/>
      <c r="U702" s="2800"/>
      <c r="V702" s="2800"/>
      <c r="Y702" s="2694"/>
    </row>
    <row r="703" spans="1:25" ht="26.1" customHeight="1">
      <c r="A703" s="4598" t="s">
        <v>243</v>
      </c>
      <c r="B703" s="4854" t="s">
        <v>321</v>
      </c>
      <c r="C703" s="4855"/>
      <c r="D703" s="4855"/>
      <c r="E703" s="4855"/>
      <c r="F703" s="4855"/>
      <c r="G703" s="4855"/>
      <c r="H703" s="4855"/>
      <c r="I703" s="4855"/>
      <c r="J703" s="4855"/>
      <c r="K703" s="4855"/>
      <c r="L703" s="4855"/>
      <c r="M703" s="4855"/>
      <c r="N703" s="4604">
        <v>20</v>
      </c>
      <c r="O703" s="3400">
        <v>26</v>
      </c>
      <c r="P703" s="3368" t="s">
        <v>2385</v>
      </c>
      <c r="Q703" s="2800"/>
      <c r="R703" s="2800"/>
      <c r="S703" s="2800"/>
      <c r="T703" s="2800"/>
      <c r="U703" s="2800"/>
      <c r="V703" s="2800"/>
      <c r="Y703" s="2694"/>
    </row>
    <row r="704" spans="1:25" ht="26.1" customHeight="1">
      <c r="A704" s="4599"/>
      <c r="B704" s="4856"/>
      <c r="C704" s="4826"/>
      <c r="D704" s="4826"/>
      <c r="E704" s="4826"/>
      <c r="F704" s="4826"/>
      <c r="G704" s="4826"/>
      <c r="H704" s="4826"/>
      <c r="I704" s="4826"/>
      <c r="J704" s="4826"/>
      <c r="K704" s="4826"/>
      <c r="L704" s="4826"/>
      <c r="M704" s="4826"/>
      <c r="N704" s="4605"/>
      <c r="O704" s="3671">
        <v>26</v>
      </c>
      <c r="P704" s="3368" t="s">
        <v>2385</v>
      </c>
      <c r="Q704" s="2800"/>
      <c r="R704" s="2800"/>
      <c r="S704" s="2800"/>
      <c r="T704" s="2800"/>
      <c r="U704" s="2800"/>
      <c r="V704" s="2800"/>
      <c r="Y704" s="2694"/>
    </row>
    <row r="705" spans="1:25" ht="26.1" customHeight="1">
      <c r="A705" s="4599"/>
      <c r="B705" s="4856"/>
      <c r="C705" s="4826"/>
      <c r="D705" s="4826"/>
      <c r="E705" s="4826"/>
      <c r="F705" s="4826"/>
      <c r="G705" s="4826"/>
      <c r="H705" s="4826"/>
      <c r="I705" s="4826"/>
      <c r="J705" s="4826"/>
      <c r="K705" s="4826"/>
      <c r="L705" s="4826"/>
      <c r="M705" s="4826"/>
      <c r="N705" s="4605"/>
      <c r="O705" s="3281">
        <v>26</v>
      </c>
      <c r="P705" s="3368" t="s">
        <v>2385</v>
      </c>
      <c r="Q705" s="2800"/>
      <c r="R705" s="2800"/>
      <c r="S705" s="2800"/>
      <c r="T705" s="2800"/>
      <c r="U705" s="2800"/>
      <c r="V705" s="2800"/>
      <c r="Y705" s="2694"/>
    </row>
    <row r="706" spans="1:25" ht="18.95" customHeight="1">
      <c r="A706" s="4694"/>
      <c r="B706" s="4857" t="s">
        <v>350</v>
      </c>
      <c r="C706" s="4858"/>
      <c r="D706" s="4858"/>
      <c r="E706" s="4858"/>
      <c r="F706" s="4858"/>
      <c r="G706" s="4858"/>
      <c r="H706" s="4858"/>
      <c r="I706" s="4858"/>
      <c r="J706" s="4858"/>
      <c r="K706" s="4858"/>
      <c r="L706" s="4858"/>
      <c r="M706" s="4858"/>
      <c r="N706" s="4859"/>
      <c r="O706" s="3671">
        <v>19</v>
      </c>
      <c r="P706" s="3368" t="s">
        <v>2385</v>
      </c>
      <c r="Q706" s="2800"/>
      <c r="R706" s="2800"/>
      <c r="S706" s="2800"/>
      <c r="T706" s="2800"/>
      <c r="U706" s="2800"/>
      <c r="V706" s="2800"/>
      <c r="Y706" s="2694"/>
    </row>
    <row r="707" spans="1:25" ht="18.95" customHeight="1">
      <c r="A707" s="4694"/>
      <c r="B707" s="4857"/>
      <c r="C707" s="4858"/>
      <c r="D707" s="4858"/>
      <c r="E707" s="4858"/>
      <c r="F707" s="4858"/>
      <c r="G707" s="4858"/>
      <c r="H707" s="4858"/>
      <c r="I707" s="4858"/>
      <c r="J707" s="4858"/>
      <c r="K707" s="4858"/>
      <c r="L707" s="4858"/>
      <c r="M707" s="4858"/>
      <c r="N707" s="4859"/>
      <c r="O707" s="3671">
        <v>19</v>
      </c>
      <c r="P707" s="3368" t="s">
        <v>2385</v>
      </c>
      <c r="Q707" s="2800"/>
      <c r="R707" s="2800"/>
      <c r="S707" s="2800"/>
      <c r="T707" s="2800"/>
      <c r="U707" s="2800"/>
      <c r="V707" s="2800"/>
      <c r="Y707" s="2694"/>
    </row>
    <row r="708" spans="1:25" ht="18.95" customHeight="1">
      <c r="A708" s="4694"/>
      <c r="B708" s="4717" t="s">
        <v>351</v>
      </c>
      <c r="C708" s="4718"/>
      <c r="D708" s="4718"/>
      <c r="E708" s="4718"/>
      <c r="F708" s="4718"/>
      <c r="G708" s="4718"/>
      <c r="H708" s="4718"/>
      <c r="I708" s="4718"/>
      <c r="J708" s="4718"/>
      <c r="K708" s="4718"/>
      <c r="L708" s="4718"/>
      <c r="M708" s="4718"/>
      <c r="N708" s="4719"/>
      <c r="O708" s="3671">
        <v>19</v>
      </c>
      <c r="P708" s="3368" t="s">
        <v>2385</v>
      </c>
      <c r="Q708" s="2800"/>
      <c r="R708" s="2800"/>
      <c r="S708" s="2800"/>
      <c r="T708" s="2800"/>
      <c r="U708" s="2800"/>
      <c r="V708" s="2800"/>
      <c r="Y708" s="2694"/>
    </row>
    <row r="709" spans="1:25" ht="18.95" customHeight="1">
      <c r="A709" s="4694"/>
      <c r="B709" s="4717"/>
      <c r="C709" s="4718"/>
      <c r="D709" s="4718"/>
      <c r="E709" s="4718"/>
      <c r="F709" s="4718"/>
      <c r="G709" s="4718"/>
      <c r="H709" s="4718"/>
      <c r="I709" s="4718"/>
      <c r="J709" s="4718"/>
      <c r="K709" s="4718"/>
      <c r="L709" s="4718"/>
      <c r="M709" s="4718"/>
      <c r="N709" s="4719"/>
      <c r="O709" s="3671">
        <v>19</v>
      </c>
      <c r="P709" s="3368" t="s">
        <v>2385</v>
      </c>
      <c r="Q709" s="2800"/>
      <c r="R709" s="2800"/>
      <c r="S709" s="2800"/>
      <c r="T709" s="2800"/>
      <c r="U709" s="2800"/>
      <c r="V709" s="2800"/>
      <c r="Y709" s="2694"/>
    </row>
    <row r="710" spans="1:25" ht="18.95" customHeight="1">
      <c r="A710" s="4694"/>
      <c r="B710" s="4720" t="s">
        <v>2453</v>
      </c>
      <c r="C710" s="4721"/>
      <c r="D710" s="4721"/>
      <c r="E710" s="4721"/>
      <c r="F710" s="4721"/>
      <c r="G710" s="4721"/>
      <c r="H710" s="4721"/>
      <c r="I710" s="4721"/>
      <c r="J710" s="4721"/>
      <c r="K710" s="4721"/>
      <c r="L710" s="4721"/>
      <c r="M710" s="4721"/>
      <c r="N710" s="4722"/>
      <c r="O710" s="3671">
        <v>19</v>
      </c>
      <c r="P710" s="3368" t="s">
        <v>2385</v>
      </c>
      <c r="Q710" s="2800"/>
      <c r="R710" s="2800"/>
      <c r="S710" s="2800"/>
      <c r="T710" s="2800"/>
      <c r="U710" s="2800"/>
      <c r="V710" s="2800"/>
      <c r="Y710" s="2694"/>
    </row>
    <row r="711" spans="1:25" ht="18.95" customHeight="1">
      <c r="A711" s="4694"/>
      <c r="B711" s="4720"/>
      <c r="C711" s="4721"/>
      <c r="D711" s="4721"/>
      <c r="E711" s="4721"/>
      <c r="F711" s="4721"/>
      <c r="G711" s="4721"/>
      <c r="H711" s="4721"/>
      <c r="I711" s="4721"/>
      <c r="J711" s="4721"/>
      <c r="K711" s="4721"/>
      <c r="L711" s="4721"/>
      <c r="M711" s="4721"/>
      <c r="N711" s="4722"/>
      <c r="O711" s="3671">
        <v>19</v>
      </c>
      <c r="P711" s="3368" t="s">
        <v>2385</v>
      </c>
      <c r="Q711" s="2800"/>
      <c r="R711" s="2800"/>
      <c r="S711" s="2800"/>
      <c r="T711" s="2800"/>
      <c r="U711" s="2800"/>
      <c r="V711" s="2800"/>
      <c r="Y711" s="2694"/>
    </row>
    <row r="712" spans="1:25" ht="18.95" customHeight="1">
      <c r="A712" s="4694"/>
      <c r="B712" s="4720"/>
      <c r="C712" s="4721"/>
      <c r="D712" s="4721"/>
      <c r="E712" s="4721"/>
      <c r="F712" s="4721"/>
      <c r="G712" s="4721"/>
      <c r="H712" s="4721"/>
      <c r="I712" s="4721"/>
      <c r="J712" s="4721"/>
      <c r="K712" s="4721"/>
      <c r="L712" s="4721"/>
      <c r="M712" s="4721"/>
      <c r="N712" s="4722"/>
      <c r="O712" s="3671">
        <v>19</v>
      </c>
      <c r="P712" s="3368" t="s">
        <v>2385</v>
      </c>
      <c r="Q712" s="2800"/>
      <c r="R712" s="2800"/>
      <c r="S712" s="2800"/>
      <c r="T712" s="2800"/>
      <c r="U712" s="2800"/>
      <c r="V712" s="2800"/>
      <c r="Y712" s="2694"/>
    </row>
    <row r="713" spans="1:25" ht="18.95" customHeight="1">
      <c r="A713" s="4694"/>
      <c r="B713" s="4720"/>
      <c r="C713" s="4721"/>
      <c r="D713" s="4721"/>
      <c r="E713" s="4721"/>
      <c r="F713" s="4721"/>
      <c r="G713" s="4721"/>
      <c r="H713" s="4721"/>
      <c r="I713" s="4721"/>
      <c r="J713" s="4721"/>
      <c r="K713" s="4721"/>
      <c r="L713" s="4721"/>
      <c r="M713" s="4721"/>
      <c r="N713" s="4722"/>
      <c r="O713" s="3671">
        <v>19</v>
      </c>
      <c r="P713" s="3368" t="s">
        <v>2385</v>
      </c>
      <c r="Q713" s="2800"/>
      <c r="R713" s="2800"/>
      <c r="S713" s="2800"/>
      <c r="T713" s="2800"/>
      <c r="U713" s="2800"/>
      <c r="V713" s="2800"/>
      <c r="Y713" s="2694"/>
    </row>
    <row r="714" spans="1:25" ht="18.95" customHeight="1">
      <c r="A714" s="4694"/>
      <c r="B714" s="4720"/>
      <c r="C714" s="4721"/>
      <c r="D714" s="4721"/>
      <c r="E714" s="4721"/>
      <c r="F714" s="4721"/>
      <c r="G714" s="4721"/>
      <c r="H714" s="4721"/>
      <c r="I714" s="4721"/>
      <c r="J714" s="4721"/>
      <c r="K714" s="4721"/>
      <c r="L714" s="4721"/>
      <c r="M714" s="4721"/>
      <c r="N714" s="4722"/>
      <c r="O714" s="3671">
        <v>19</v>
      </c>
      <c r="P714" s="3368" t="s">
        <v>2385</v>
      </c>
      <c r="Q714" s="2800"/>
      <c r="R714" s="2800"/>
      <c r="S714" s="2800"/>
      <c r="T714" s="2800"/>
      <c r="U714" s="2800"/>
      <c r="V714" s="2800"/>
      <c r="Y714" s="2694"/>
    </row>
    <row r="715" spans="1:25" ht="15" customHeight="1">
      <c r="A715" s="4694"/>
      <c r="B715" s="4723"/>
      <c r="C715" s="4668"/>
      <c r="D715" s="4668"/>
      <c r="E715" s="4668"/>
      <c r="F715" s="4668"/>
      <c r="G715" s="4668"/>
      <c r="H715" s="4668"/>
      <c r="I715" s="4668"/>
      <c r="J715" s="4668"/>
      <c r="K715" s="4668"/>
      <c r="L715" s="4668"/>
      <c r="M715" s="4668"/>
      <c r="N715" s="4669"/>
      <c r="O715" s="2800"/>
      <c r="P715" s="3368" t="s">
        <v>2385</v>
      </c>
      <c r="Q715" s="2800"/>
      <c r="R715" s="2800"/>
      <c r="S715" s="2800"/>
      <c r="T715" s="2800"/>
      <c r="U715" s="2800"/>
      <c r="V715" s="2800"/>
      <c r="Y715" s="2694"/>
    </row>
    <row r="716" spans="1:25" ht="18.75" customHeight="1">
      <c r="A716" s="4694"/>
      <c r="B716" s="3464" t="s">
        <v>2447</v>
      </c>
      <c r="C716" s="3465"/>
      <c r="D716" s="3465"/>
      <c r="E716" s="3465"/>
      <c r="F716" s="3465"/>
      <c r="G716" s="3465"/>
      <c r="H716" s="4724" t="s">
        <v>657</v>
      </c>
      <c r="I716" s="4725"/>
      <c r="J716" s="4725"/>
      <c r="K716" s="4725"/>
      <c r="L716" s="4725"/>
      <c r="M716" s="4725"/>
      <c r="N716" s="4726"/>
      <c r="O716" s="2800"/>
      <c r="P716" s="3368" t="s">
        <v>2385</v>
      </c>
      <c r="Q716" s="2800"/>
      <c r="R716" s="2800"/>
      <c r="S716" s="2800"/>
      <c r="T716" s="2800"/>
      <c r="U716" s="2800"/>
      <c r="V716" s="2800"/>
      <c r="Y716" s="2694"/>
    </row>
    <row r="717" spans="1:25" ht="15.75" customHeight="1">
      <c r="A717" s="4694"/>
      <c r="B717" s="3509"/>
      <c r="C717" s="3510" t="s">
        <v>13</v>
      </c>
      <c r="D717" s="3454"/>
      <c r="E717" s="3454"/>
      <c r="F717" s="3510" t="s">
        <v>13</v>
      </c>
      <c r="G717" s="3453"/>
      <c r="H717" s="3003"/>
      <c r="I717" s="3502" t="s">
        <v>15</v>
      </c>
      <c r="J717" s="3454"/>
      <c r="K717" s="3004"/>
      <c r="L717" s="3005"/>
      <c r="M717" s="3502" t="s">
        <v>15</v>
      </c>
      <c r="N717" s="3006"/>
      <c r="O717" s="2800"/>
      <c r="P717" s="3368" t="s">
        <v>2385</v>
      </c>
      <c r="Q717" s="2800"/>
      <c r="R717" s="2800"/>
      <c r="S717" s="2800"/>
      <c r="T717" s="2800"/>
      <c r="U717" s="2800"/>
      <c r="V717" s="2800"/>
      <c r="Y717" s="2694"/>
    </row>
    <row r="718" spans="1:25" ht="15.75" customHeight="1">
      <c r="A718" s="4694"/>
      <c r="B718" s="4831" t="s">
        <v>668</v>
      </c>
      <c r="C718" s="4832"/>
      <c r="D718" s="4832"/>
      <c r="E718" s="4833" t="s">
        <v>669</v>
      </c>
      <c r="F718" s="4833"/>
      <c r="G718" s="4833"/>
      <c r="H718" s="4834" t="s">
        <v>668</v>
      </c>
      <c r="I718" s="4835"/>
      <c r="J718" s="4835"/>
      <c r="K718" s="3007"/>
      <c r="L718" s="4835" t="s">
        <v>669</v>
      </c>
      <c r="M718" s="4835"/>
      <c r="N718" s="4836"/>
      <c r="O718" s="2800"/>
      <c r="P718" s="3368" t="s">
        <v>2385</v>
      </c>
      <c r="Q718" s="2800"/>
      <c r="R718" s="2800"/>
      <c r="S718" s="2800"/>
      <c r="T718" s="2800"/>
      <c r="U718" s="2800"/>
      <c r="V718" s="2800"/>
      <c r="Y718" s="2694"/>
    </row>
    <row r="719" spans="1:25" ht="15.75" customHeight="1" thickBot="1">
      <c r="A719" s="4694"/>
      <c r="B719" s="4837">
        <v>10</v>
      </c>
      <c r="C719" s="4838"/>
      <c r="D719" s="4839"/>
      <c r="E719" s="4698">
        <v>10</v>
      </c>
      <c r="F719" s="4699"/>
      <c r="G719" s="4700"/>
      <c r="H719" s="4774">
        <v>30</v>
      </c>
      <c r="I719" s="4775"/>
      <c r="J719" s="4775"/>
      <c r="K719" s="3007"/>
      <c r="L719" s="4775">
        <v>25</v>
      </c>
      <c r="M719" s="4775"/>
      <c r="N719" s="4776"/>
      <c r="O719" s="2800"/>
      <c r="P719" s="3368" t="s">
        <v>2385</v>
      </c>
      <c r="Q719" s="2800"/>
      <c r="R719" s="2800"/>
      <c r="S719" s="2800"/>
      <c r="T719" s="2800"/>
      <c r="U719" s="2800"/>
      <c r="V719" s="2800"/>
      <c r="Y719" s="2694"/>
    </row>
    <row r="720" spans="1:25" ht="15.75" customHeight="1">
      <c r="A720" s="4694"/>
      <c r="B720" s="4837"/>
      <c r="C720" s="4838"/>
      <c r="D720" s="4839"/>
      <c r="E720" s="4698"/>
      <c r="F720" s="4699"/>
      <c r="G720" s="4700"/>
      <c r="H720" s="4774"/>
      <c r="I720" s="4775"/>
      <c r="J720" s="4775"/>
      <c r="K720" s="3007"/>
      <c r="L720" s="4775"/>
      <c r="M720" s="4775"/>
      <c r="N720" s="4776"/>
      <c r="O720" s="2800"/>
      <c r="P720" s="4893" t="s">
        <v>2466</v>
      </c>
      <c r="Q720" s="4894"/>
      <c r="R720" s="4894"/>
      <c r="S720" s="4894"/>
      <c r="T720" s="4894"/>
      <c r="U720" s="4894"/>
      <c r="V720" s="4895"/>
      <c r="Y720" s="2694"/>
    </row>
    <row r="721" spans="1:25" ht="15.75" customHeight="1">
      <c r="A721" s="4694"/>
      <c r="B721" s="4701" t="s">
        <v>2448</v>
      </c>
      <c r="C721" s="4702"/>
      <c r="D721" s="4703"/>
      <c r="E721" s="4704" t="s">
        <v>2448</v>
      </c>
      <c r="F721" s="4705"/>
      <c r="G721" s="4706"/>
      <c r="H721" s="4774"/>
      <c r="I721" s="4775"/>
      <c r="J721" s="4775"/>
      <c r="K721" s="3007"/>
      <c r="L721" s="4775"/>
      <c r="M721" s="4775"/>
      <c r="N721" s="4776"/>
      <c r="O721" s="2800"/>
      <c r="P721" s="4896"/>
      <c r="Q721" s="4897"/>
      <c r="R721" s="4897"/>
      <c r="S721" s="4897"/>
      <c r="T721" s="4897"/>
      <c r="U721" s="4897"/>
      <c r="V721" s="4898"/>
      <c r="Y721" s="2694"/>
    </row>
    <row r="722" spans="1:25" ht="15.75" customHeight="1">
      <c r="A722" s="4694"/>
      <c r="B722" s="4707" t="s">
        <v>520</v>
      </c>
      <c r="C722" s="4708"/>
      <c r="D722" s="4709"/>
      <c r="E722" s="4710" t="s">
        <v>520</v>
      </c>
      <c r="F722" s="4711"/>
      <c r="G722" s="4712"/>
      <c r="H722" s="4713" t="str">
        <f>B722</f>
        <v>portions</v>
      </c>
      <c r="I722" s="4714"/>
      <c r="J722" s="4714"/>
      <c r="K722" s="3009"/>
      <c r="L722" s="4714" t="str">
        <f>E722</f>
        <v>portions</v>
      </c>
      <c r="M722" s="4714"/>
      <c r="N722" s="4715"/>
      <c r="O722" s="2800"/>
      <c r="P722" s="4899" t="s">
        <v>2462</v>
      </c>
      <c r="Q722" s="4900"/>
      <c r="R722" s="4900"/>
      <c r="S722" s="4900"/>
      <c r="T722" s="4900"/>
      <c r="U722" s="4900"/>
      <c r="V722" s="4901"/>
      <c r="Y722" s="2694"/>
    </row>
    <row r="723" spans="1:25" ht="15.75" customHeight="1" thickBot="1">
      <c r="A723" s="4694"/>
      <c r="B723" s="4707"/>
      <c r="C723" s="4708"/>
      <c r="D723" s="4709"/>
      <c r="E723" s="4710"/>
      <c r="F723" s="4711"/>
      <c r="G723" s="4712"/>
      <c r="H723" s="4713"/>
      <c r="I723" s="4714"/>
      <c r="J723" s="4714"/>
      <c r="K723" s="3010"/>
      <c r="L723" s="4714"/>
      <c r="M723" s="4714"/>
      <c r="N723" s="4715"/>
      <c r="O723" s="2800"/>
      <c r="P723" s="4902"/>
      <c r="Q723" s="4903"/>
      <c r="R723" s="4903"/>
      <c r="S723" s="4903"/>
      <c r="T723" s="4903"/>
      <c r="U723" s="4903"/>
      <c r="V723" s="4904"/>
      <c r="Y723" s="2694"/>
    </row>
    <row r="724" spans="1:25" ht="15.75" customHeight="1">
      <c r="A724" s="4694"/>
      <c r="B724" s="3011"/>
      <c r="C724" s="2916">
        <f>COUNTA(C732:C771)</f>
        <v>3</v>
      </c>
      <c r="D724" s="2916">
        <f>COUNTA(D732:D771)</f>
        <v>4</v>
      </c>
      <c r="E724" s="2916"/>
      <c r="F724" s="2916">
        <f>COUNTA(F732:F771)</f>
        <v>3</v>
      </c>
      <c r="G724" s="2916">
        <f>COUNTA(G732:G771)</f>
        <v>5</v>
      </c>
      <c r="H724" s="3447"/>
      <c r="I724" s="3448"/>
      <c r="J724" s="3448"/>
      <c r="K724" s="3448"/>
      <c r="L724" s="2863"/>
      <c r="M724" s="2916"/>
      <c r="N724" s="3012"/>
      <c r="O724" s="2800"/>
      <c r="P724" s="3516"/>
      <c r="Q724" s="4905" t="s">
        <v>2323</v>
      </c>
      <c r="R724" s="4906"/>
      <c r="S724" s="3734"/>
      <c r="T724" s="3735"/>
      <c r="U724" s="4907" t="s">
        <v>2501</v>
      </c>
      <c r="V724" s="4908"/>
      <c r="Y724" s="2694"/>
    </row>
    <row r="725" spans="1:25" ht="15.75" customHeight="1">
      <c r="A725" s="4694"/>
      <c r="B725" s="3504" t="s">
        <v>30</v>
      </c>
      <c r="C725" s="3505" t="s">
        <v>248</v>
      </c>
      <c r="D725" s="3506" t="s">
        <v>12</v>
      </c>
      <c r="E725" s="3507" t="s">
        <v>30</v>
      </c>
      <c r="F725" s="3505" t="s">
        <v>248</v>
      </c>
      <c r="G725" s="3508" t="s">
        <v>12</v>
      </c>
      <c r="H725" s="3017"/>
      <c r="I725" s="3503" t="s">
        <v>27</v>
      </c>
      <c r="J725" s="3449"/>
      <c r="K725" s="3449"/>
      <c r="L725" s="3449"/>
      <c r="M725" s="3449"/>
      <c r="N725" s="3018"/>
      <c r="O725" s="2800"/>
      <c r="P725" s="4911" t="s">
        <v>2467</v>
      </c>
      <c r="Q725" s="4780" t="s">
        <v>2468</v>
      </c>
      <c r="R725" s="4781"/>
      <c r="S725" s="3585"/>
      <c r="T725" s="3586"/>
      <c r="U725" s="4909"/>
      <c r="V725" s="4910"/>
      <c r="Y725" s="2694"/>
    </row>
    <row r="726" spans="1:25" ht="15.75" customHeight="1">
      <c r="A726" s="4694"/>
      <c r="B726" s="4716" t="s">
        <v>356</v>
      </c>
      <c r="C726" s="3450" t="s">
        <v>670</v>
      </c>
      <c r="D726" s="4848" t="s">
        <v>313</v>
      </c>
      <c r="E726" s="4849" t="s">
        <v>356</v>
      </c>
      <c r="F726" s="3452" t="s">
        <v>670</v>
      </c>
      <c r="G726" s="4777" t="s">
        <v>313</v>
      </c>
      <c r="H726" s="3019"/>
      <c r="I726" s="3020"/>
      <c r="J726" s="3020"/>
      <c r="K726" s="3021" t="s">
        <v>671</v>
      </c>
      <c r="L726" s="3020" t="str">
        <f>H730</f>
        <v>H</v>
      </c>
      <c r="M726" s="3020"/>
      <c r="N726" s="3022"/>
      <c r="O726" s="2800"/>
      <c r="P726" s="4911"/>
      <c r="Q726" s="4912" t="s">
        <v>2463</v>
      </c>
      <c r="R726" s="4913"/>
      <c r="S726" s="3585"/>
      <c r="T726" s="3586"/>
      <c r="U726" s="4909"/>
      <c r="V726" s="4910"/>
      <c r="Y726" s="2694"/>
    </row>
    <row r="727" spans="1:25" ht="15.75" customHeight="1">
      <c r="A727" s="4694"/>
      <c r="B727" s="4716"/>
      <c r="C727" s="4850" t="s">
        <v>526</v>
      </c>
      <c r="D727" s="4848"/>
      <c r="E727" s="4849"/>
      <c r="F727" s="4777" t="s">
        <v>526</v>
      </c>
      <c r="G727" s="4777"/>
      <c r="H727" s="3019" t="s">
        <v>286</v>
      </c>
      <c r="I727" s="3020"/>
      <c r="J727" s="3020"/>
      <c r="K727" s="3020"/>
      <c r="L727" s="3020"/>
      <c r="M727" s="3020"/>
      <c r="N727" s="3022"/>
      <c r="O727" s="2800"/>
      <c r="P727" s="4911"/>
      <c r="Q727" s="4914" t="s">
        <v>2464</v>
      </c>
      <c r="R727" s="4915"/>
      <c r="S727" s="3517"/>
      <c r="T727" s="3583"/>
      <c r="U727" s="4909"/>
      <c r="V727" s="4910"/>
      <c r="Y727" s="2694"/>
    </row>
    <row r="728" spans="1:25" ht="21" customHeight="1">
      <c r="A728" s="4694"/>
      <c r="B728" s="4716"/>
      <c r="C728" s="4850"/>
      <c r="D728" s="4848"/>
      <c r="E728" s="4849"/>
      <c r="F728" s="4777"/>
      <c r="G728" s="4777"/>
      <c r="H728" s="3019"/>
      <c r="I728" s="3020"/>
      <c r="J728" s="3020"/>
      <c r="K728" s="3020"/>
      <c r="L728" s="3020"/>
      <c r="M728" s="3020"/>
      <c r="N728" s="3022"/>
      <c r="O728" s="2800"/>
      <c r="P728" s="4911"/>
      <c r="Q728" s="4780" t="s">
        <v>2465</v>
      </c>
      <c r="R728" s="4781"/>
      <c r="S728" s="3517"/>
      <c r="T728" s="3583"/>
      <c r="U728" s="4922" t="s">
        <v>2502</v>
      </c>
      <c r="V728" s="4923"/>
      <c r="Y728" s="2694"/>
    </row>
    <row r="729" spans="1:25" ht="21">
      <c r="A729" s="4694"/>
      <c r="B729" s="3028"/>
      <c r="C729" s="3029" t="str">
        <f>IF(B730&gt;0,"Vous avez")</f>
        <v>Vous avez</v>
      </c>
      <c r="D729" s="3030"/>
      <c r="E729" s="3031"/>
      <c r="F729" s="3029" t="str">
        <f>IF(E730&gt;0,"Vous avez")</f>
        <v>Vous avez</v>
      </c>
      <c r="G729" s="3029"/>
      <c r="H729" s="3032"/>
      <c r="I729" s="3033"/>
      <c r="J729" s="3033"/>
      <c r="K729" s="4784" t="s">
        <v>352</v>
      </c>
      <c r="L729" s="4784"/>
      <c r="M729" s="4784" t="s">
        <v>353</v>
      </c>
      <c r="N729" s="4785"/>
      <c r="O729" s="2800"/>
      <c r="P729" s="4911"/>
      <c r="Q729" s="4780" t="s">
        <v>2469</v>
      </c>
      <c r="R729" s="4781"/>
      <c r="S729" s="3517"/>
      <c r="T729" s="3583"/>
      <c r="U729" s="4922"/>
      <c r="V729" s="4923"/>
      <c r="Y729" s="2694"/>
    </row>
    <row r="730" spans="1:25" ht="18.75" customHeight="1">
      <c r="A730" s="4694"/>
      <c r="B730" s="3034">
        <f>IF(D724&gt;C724,D724-C724)</f>
        <v>1</v>
      </c>
      <c r="C730" s="3035" t="str">
        <f>IF(B730&gt;0,"produits sans poids")</f>
        <v>produits sans poids</v>
      </c>
      <c r="D730" s="3036"/>
      <c r="E730" s="3037">
        <f>IF(G724&gt;F724,G724-F724)</f>
        <v>2</v>
      </c>
      <c r="F730" s="3035" t="str">
        <f>IF(E730&gt;0,"produits sans poids")</f>
        <v>produits sans poids</v>
      </c>
      <c r="G730" s="3035"/>
      <c r="H730" s="3501" t="str">
        <f>SUBSTITUTE(ADDRESS(1,COLUMN(),4),"1","")</f>
        <v>H</v>
      </c>
      <c r="I730" s="3033"/>
      <c r="J730" s="3033"/>
      <c r="K730" s="3451">
        <f>COUNTIF(K731:K772,"&gt;0")</f>
        <v>4</v>
      </c>
      <c r="L730" s="3038" t="s">
        <v>672</v>
      </c>
      <c r="M730" s="3451">
        <f>COUNTIF(M731:M772,"&gt;0")</f>
        <v>4</v>
      </c>
      <c r="N730" s="3039" t="s">
        <v>672</v>
      </c>
      <c r="O730" s="2800"/>
      <c r="P730" s="3518" t="s">
        <v>2470</v>
      </c>
      <c r="Q730" s="4936" t="s">
        <v>2497</v>
      </c>
      <c r="R730" s="4930" t="s">
        <v>2324</v>
      </c>
      <c r="S730" s="3519"/>
      <c r="T730" s="3584"/>
      <c r="U730" s="4922"/>
      <c r="V730" s="4923"/>
      <c r="Y730" s="2694"/>
    </row>
    <row r="731" spans="1:25" ht="21">
      <c r="A731" s="4694"/>
      <c r="B731" s="3011"/>
      <c r="C731" s="2863"/>
      <c r="D731" s="3040"/>
      <c r="E731" s="2863"/>
      <c r="F731" s="2863"/>
      <c r="G731" s="2863"/>
      <c r="H731" s="3011"/>
      <c r="I731" s="2863"/>
      <c r="J731" s="2863"/>
      <c r="K731" s="2863"/>
      <c r="L731" s="2863"/>
      <c r="M731" s="2863"/>
      <c r="N731" s="3012"/>
      <c r="O731" s="2800"/>
      <c r="P731" s="3516" t="str">
        <f>LEFT(ADDRESS(1,COLUMN(P725),4),LEN(ADDRESS(1,COLUMN(P725),4))-1)</f>
        <v>P</v>
      </c>
      <c r="Q731" s="4937"/>
      <c r="R731" s="4931"/>
      <c r="S731" s="3736"/>
      <c r="T731" s="3737"/>
      <c r="U731" s="3742" t="s">
        <v>2503</v>
      </c>
      <c r="V731" s="3743" t="str">
        <f>LEFT(ADDRESS(1,COLUMN(H730),4),LEN(ADDRESS(1,COLUMN(H730),4))-1)</f>
        <v>H</v>
      </c>
      <c r="Y731" s="2694"/>
    </row>
    <row r="732" spans="1:25" ht="21">
      <c r="A732" s="4694"/>
      <c r="B732" s="2975"/>
      <c r="C732" s="3041"/>
      <c r="D732" s="3551"/>
      <c r="E732" s="3043"/>
      <c r="F732" s="3047"/>
      <c r="G732" s="3514"/>
      <c r="H732" s="3495"/>
      <c r="I732" s="2855"/>
      <c r="J732" s="2855"/>
      <c r="K732" s="3490">
        <f>IF(AND(ISNUMBER(B732),ISNUMBER(C732)),(C732*B732)/B719*H719,IF(ISBLANK(C732),(B732/B719)*H719,(C732/B719)*H719))</f>
        <v>0</v>
      </c>
      <c r="L732" s="3491">
        <f t="shared" ref="L732:L771" si="20">D732</f>
        <v>0</v>
      </c>
      <c r="M732" s="3490">
        <f>IF(AND(ISNUMBER(E732),ISNUMBER(F732)),(F732*E732)/E719*L719,IF(ISBLANK(F732),(E732/E719)*L719,(F732/E719)*L719))</f>
        <v>0</v>
      </c>
      <c r="N732" s="3492">
        <f t="shared" ref="N732:N771" si="21">G732</f>
        <v>0</v>
      </c>
      <c r="O732" s="2800"/>
      <c r="P732" s="3520" t="s">
        <v>317</v>
      </c>
      <c r="Q732" s="3721"/>
      <c r="R732" s="3720"/>
      <c r="S732" s="3521" t="str">
        <f t="shared" ref="S732:S747" si="22">SUBSTITUTE(P732,Q732,R732)</f>
        <v>EXEMPLE</v>
      </c>
      <c r="T732" s="3522" t="str">
        <f t="shared" ref="T732:T747" si="23">TRIM(S732)</f>
        <v>EXEMPLE</v>
      </c>
      <c r="U732" s="3045" t="str">
        <f t="shared" ref="U732:U747" si="24">IF(P732="","",UPPER(LEFT(T732,1))&amp;RIGHT(T732,LEN(T732)-1))</f>
        <v>EXEMPLE</v>
      </c>
      <c r="V732" s="3547"/>
      <c r="Y732" s="2694"/>
    </row>
    <row r="733" spans="1:25" ht="21">
      <c r="A733" s="4694"/>
      <c r="B733" s="2975"/>
      <c r="C733" s="3041"/>
      <c r="D733" s="3551"/>
      <c r="E733" s="3043"/>
      <c r="F733" s="3047"/>
      <c r="G733" s="3514" t="s">
        <v>601</v>
      </c>
      <c r="H733" s="3496" t="s">
        <v>327</v>
      </c>
      <c r="I733" s="2855"/>
      <c r="J733" s="2855"/>
      <c r="K733" s="3490">
        <f>IF(AND(ISNUMBER(B733),ISNUMBER(C733)),(C733*B733)/B719*H719,IF(ISBLANK(C733),(B733/B719)*H719,(C733/B719)*H719))</f>
        <v>0</v>
      </c>
      <c r="L733" s="3491">
        <f t="shared" si="20"/>
        <v>0</v>
      </c>
      <c r="M733" s="3490">
        <f>IF(AND(ISNUMBER(E733),ISNUMBER(F733)),(F733*E733)/E719*L719,IF(ISBLANK(F733),(E733/E719)*L719,(F733/E719)*L719))</f>
        <v>0</v>
      </c>
      <c r="N733" s="3492" t="str">
        <f t="shared" si="21"/>
        <v>pommes</v>
      </c>
      <c r="O733" s="2800"/>
      <c r="P733" s="3520" t="s">
        <v>683</v>
      </c>
      <c r="Q733" s="3721" t="s">
        <v>2474</v>
      </c>
      <c r="R733" s="3720"/>
      <c r="S733" s="3524" t="str">
        <f t="shared" si="22"/>
        <v>betterave cuite</v>
      </c>
      <c r="T733" s="3525" t="str">
        <f t="shared" si="23"/>
        <v>betterave cuite</v>
      </c>
      <c r="U733" s="3045" t="str">
        <f t="shared" si="24"/>
        <v>Betterave cuite</v>
      </c>
      <c r="V733" s="3523"/>
      <c r="Y733" s="2694"/>
    </row>
    <row r="734" spans="1:25" ht="21">
      <c r="A734" s="4694"/>
      <c r="B734" s="2975"/>
      <c r="C734" s="3041"/>
      <c r="D734" s="3551"/>
      <c r="E734" s="3043"/>
      <c r="F734" s="3047"/>
      <c r="G734" s="3514"/>
      <c r="H734" s="3496" t="s">
        <v>673</v>
      </c>
      <c r="I734" s="2855"/>
      <c r="J734" s="2855"/>
      <c r="K734" s="3490">
        <f>IF(AND(ISNUMBER(B734),ISNUMBER(C734)),(C734*B734)/B719*H719,IF(ISBLANK(C734),(B734/B719)*H719,(C734/B719)*H719))</f>
        <v>0</v>
      </c>
      <c r="L734" s="3491">
        <f t="shared" si="20"/>
        <v>0</v>
      </c>
      <c r="M734" s="3490">
        <f>IF(AND(ISNUMBER(E734),ISNUMBER(F734)),(F734*E734)/E719*L719,IF(ISBLANK(F734),(E734/E719)*L719,(F734/E719)*L719))</f>
        <v>0</v>
      </c>
      <c r="N734" s="3492">
        <f t="shared" si="21"/>
        <v>0</v>
      </c>
      <c r="O734" s="2800"/>
      <c r="P734" s="3520" t="s">
        <v>685</v>
      </c>
      <c r="Q734" s="3721" t="s">
        <v>2475</v>
      </c>
      <c r="R734" s="3720"/>
      <c r="S734" s="3524" t="str">
        <f t="shared" si="22"/>
        <v>avocat</v>
      </c>
      <c r="T734" s="3525" t="str">
        <f t="shared" si="23"/>
        <v>avocat</v>
      </c>
      <c r="U734" s="3045" t="str">
        <f t="shared" si="24"/>
        <v>Avocat</v>
      </c>
      <c r="V734" s="3523"/>
      <c r="Y734" s="2694"/>
    </row>
    <row r="735" spans="1:25" ht="21">
      <c r="A735" s="4694"/>
      <c r="B735" s="2975"/>
      <c r="C735" s="3041"/>
      <c r="D735" s="3551"/>
      <c r="E735" s="3043"/>
      <c r="F735" s="3047"/>
      <c r="G735" s="3514"/>
      <c r="H735" s="3496" t="s">
        <v>357</v>
      </c>
      <c r="I735" s="2855"/>
      <c r="J735" s="2855"/>
      <c r="K735" s="3490">
        <f>IF(AND(ISNUMBER(B735),ISNUMBER(C735)),(C735*B735)/B719*H719,IF(ISBLANK(C735),(B735/B719)*H719,(C735/B719)*H719))</f>
        <v>0</v>
      </c>
      <c r="L735" s="3491">
        <f t="shared" si="20"/>
        <v>0</v>
      </c>
      <c r="M735" s="3490">
        <f>IF(AND(ISNUMBER(E735),ISNUMBER(F735)),(F735*E735)/E719*L719,IF(ISBLANK(F735),(E735/E719)*L719,(F735/E719)*L719))</f>
        <v>0</v>
      </c>
      <c r="N735" s="3492">
        <f t="shared" si="21"/>
        <v>0</v>
      </c>
      <c r="O735" s="2800"/>
      <c r="P735" s="3520" t="s">
        <v>687</v>
      </c>
      <c r="Q735" s="3721" t="s">
        <v>2476</v>
      </c>
      <c r="R735" s="3720"/>
      <c r="S735" s="3524" t="str">
        <f t="shared" si="22"/>
        <v>thon</v>
      </c>
      <c r="T735" s="3525" t="str">
        <f t="shared" si="23"/>
        <v>thon</v>
      </c>
      <c r="U735" s="3045" t="str">
        <f t="shared" si="24"/>
        <v>Thon</v>
      </c>
      <c r="V735" s="3523"/>
      <c r="Y735" s="2694"/>
    </row>
    <row r="736" spans="1:25" ht="21">
      <c r="A736" s="4694"/>
      <c r="B736" s="2975"/>
      <c r="C736" s="3041"/>
      <c r="D736" s="3551"/>
      <c r="E736" s="3043"/>
      <c r="F736" s="3047"/>
      <c r="G736" s="3514"/>
      <c r="H736" s="3496" t="s">
        <v>358</v>
      </c>
      <c r="I736" s="2855"/>
      <c r="J736" s="2855"/>
      <c r="K736" s="3490">
        <f>IF(AND(ISNUMBER(B736),ISNUMBER(C736)),(C736*B736)/B719*H719,IF(ISBLANK(C736),(B736/B719)*H719,(C736/B719)*H719))</f>
        <v>0</v>
      </c>
      <c r="L736" s="3491">
        <f t="shared" si="20"/>
        <v>0</v>
      </c>
      <c r="M736" s="3490">
        <f>IF(AND(ISNUMBER(E736),ISNUMBER(F736)),(F736*E736)/E719*L719,IF(ISBLANK(F736),(E736/E719)*L719,(F736/E719)*L719))</f>
        <v>0</v>
      </c>
      <c r="N736" s="3492">
        <f t="shared" si="21"/>
        <v>0</v>
      </c>
      <c r="O736" s="2800"/>
      <c r="P736" s="3520" t="s">
        <v>690</v>
      </c>
      <c r="Q736" s="3721" t="s">
        <v>2477</v>
      </c>
      <c r="R736" s="3720"/>
      <c r="S736" s="3524" t="str">
        <f t="shared" si="22"/>
        <v>citron</v>
      </c>
      <c r="T736" s="3525" t="str">
        <f t="shared" si="23"/>
        <v>citron</v>
      </c>
      <c r="U736" s="3045" t="str">
        <f t="shared" si="24"/>
        <v>Citron</v>
      </c>
      <c r="V736" s="3523"/>
      <c r="Y736" s="2694"/>
    </row>
    <row r="737" spans="1:25" ht="21">
      <c r="A737" s="4694"/>
      <c r="B737" s="2975"/>
      <c r="C737" s="3041"/>
      <c r="D737" s="3551"/>
      <c r="E737" s="3043"/>
      <c r="F737" s="3047"/>
      <c r="G737" s="3514"/>
      <c r="H737" s="3496" t="s">
        <v>359</v>
      </c>
      <c r="I737" s="2855"/>
      <c r="J737" s="2855"/>
      <c r="K737" s="3490">
        <f>IF(AND(ISNUMBER(B737),ISNUMBER(C737)),(C737*B737)/B719*H719,IF(ISBLANK(C737),(B737/B719)*H719,(C737/B719)*H719))</f>
        <v>0</v>
      </c>
      <c r="L737" s="3491">
        <f t="shared" si="20"/>
        <v>0</v>
      </c>
      <c r="M737" s="3490">
        <f>IF(AND(ISNUMBER(E737),ISNUMBER(F737)),(F737*E737)/E719*L719,IF(ISBLANK(F737),(E737/E719)*L719,(F737/E719)*L719))</f>
        <v>0</v>
      </c>
      <c r="N737" s="3492">
        <f t="shared" si="21"/>
        <v>0</v>
      </c>
      <c r="O737" s="2800"/>
      <c r="P737" s="3520" t="s">
        <v>691</v>
      </c>
      <c r="Q737" s="3721" t="s">
        <v>2478</v>
      </c>
      <c r="R737" s="3720"/>
      <c r="S737" s="3524" t="str">
        <f t="shared" si="22"/>
        <v>vinaigrette</v>
      </c>
      <c r="T737" s="3525" t="str">
        <f t="shared" si="23"/>
        <v>vinaigrette</v>
      </c>
      <c r="U737" s="3045" t="str">
        <f t="shared" si="24"/>
        <v>Vinaigrette</v>
      </c>
      <c r="V737" s="3523"/>
      <c r="Y737" s="2694"/>
    </row>
    <row r="738" spans="1:25" ht="21">
      <c r="A738" s="4694"/>
      <c r="B738" s="2975"/>
      <c r="C738" s="3041"/>
      <c r="D738" s="3551"/>
      <c r="E738" s="3043"/>
      <c r="F738" s="3047"/>
      <c r="G738" s="3514"/>
      <c r="H738" s="3496" t="s">
        <v>360</v>
      </c>
      <c r="I738" s="2855"/>
      <c r="J738" s="2855"/>
      <c r="K738" s="3490">
        <f>IF(AND(ISNUMBER(B738),ISNUMBER(C738)),(C738*B738)/B719*H719,IF(ISBLANK(C738),(B738/B719)*H719,(C738/B719)*H719))</f>
        <v>0</v>
      </c>
      <c r="L738" s="3491">
        <f t="shared" si="20"/>
        <v>0</v>
      </c>
      <c r="M738" s="3490">
        <f>IF(AND(ISNUMBER(E738),ISNUMBER(F738)),(F738*E738)/E719*L719,IF(ISBLANK(F738),(E738/E719)*L719,(F738/E719)*L719))</f>
        <v>0</v>
      </c>
      <c r="N738" s="3492">
        <f t="shared" si="21"/>
        <v>0</v>
      </c>
      <c r="O738" s="2800"/>
      <c r="P738" s="3520" t="s">
        <v>693</v>
      </c>
      <c r="Q738" s="3721" t="s">
        <v>2479</v>
      </c>
      <c r="R738" s="3720"/>
      <c r="S738" s="3524" t="str">
        <f t="shared" si="22"/>
        <v>échalote</v>
      </c>
      <c r="T738" s="3525" t="str">
        <f t="shared" si="23"/>
        <v>échalote</v>
      </c>
      <c r="U738" s="3045" t="str">
        <f t="shared" si="24"/>
        <v>Échalote</v>
      </c>
      <c r="V738" s="3523"/>
      <c r="Y738" s="2694"/>
    </row>
    <row r="739" spans="1:25" ht="21">
      <c r="A739" s="4694"/>
      <c r="B739" s="2975"/>
      <c r="C739" s="3041"/>
      <c r="D739" s="3551"/>
      <c r="E739" s="3043"/>
      <c r="F739" s="3047"/>
      <c r="G739" s="3514"/>
      <c r="H739" s="3496"/>
      <c r="I739" s="2855"/>
      <c r="J739" s="2855"/>
      <c r="K739" s="3490">
        <f>IF(AND(ISNUMBER(B739),ISNUMBER(C739)),(C739*B739)/B719*H719,IF(ISBLANK(C739),(B739/B719)*H719,(C739/B719)*H719))</f>
        <v>0</v>
      </c>
      <c r="L739" s="3491">
        <f t="shared" si="20"/>
        <v>0</v>
      </c>
      <c r="M739" s="3490">
        <f>IF(AND(ISNUMBER(E739),ISNUMBER(F739)),(F739*E739)/E719*L719,IF(ISBLANK(F739),(E739/E719)*L719,(F739/E719)*L719))</f>
        <v>0</v>
      </c>
      <c r="N739" s="3492">
        <f t="shared" si="21"/>
        <v>0</v>
      </c>
      <c r="O739" s="2800"/>
      <c r="P739" s="3520" t="s">
        <v>694</v>
      </c>
      <c r="Q739" s="3721" t="s">
        <v>2480</v>
      </c>
      <c r="R739" s="3720"/>
      <c r="S739" s="3524" t="str">
        <f t="shared" si="22"/>
        <v>mayonnaise</v>
      </c>
      <c r="T739" s="3525" t="str">
        <f t="shared" si="23"/>
        <v>mayonnaise</v>
      </c>
      <c r="U739" s="3045" t="str">
        <f t="shared" si="24"/>
        <v>Mayonnaise</v>
      </c>
      <c r="V739" s="3523"/>
      <c r="Y739" s="2694"/>
    </row>
    <row r="740" spans="1:25" ht="21">
      <c r="A740" s="4694"/>
      <c r="B740" s="2975"/>
      <c r="C740" s="3488"/>
      <c r="D740" s="3551"/>
      <c r="E740" s="3043"/>
      <c r="F740" s="3047"/>
      <c r="G740" s="3514"/>
      <c r="H740" s="3496" t="s">
        <v>317</v>
      </c>
      <c r="I740" s="2855"/>
      <c r="J740" s="2855"/>
      <c r="K740" s="3490">
        <f>IF(AND(ISNUMBER(B740),ISNUMBER(C740)),(C740*B740)/B719*H719,IF(ISBLANK(C740),(B740/B719)*H719,(C740/B719)*H719))</f>
        <v>0</v>
      </c>
      <c r="L740" s="3491">
        <f t="shared" si="20"/>
        <v>0</v>
      </c>
      <c r="M740" s="3490">
        <f>IF(AND(ISNUMBER(E740),ISNUMBER(F740)),(F740*E740)/E719*L719,IF(ISBLANK(F740),(E740/E719)*L719,(F740/E719)*L719))</f>
        <v>0</v>
      </c>
      <c r="N740" s="3492">
        <f t="shared" si="21"/>
        <v>0</v>
      </c>
      <c r="O740" s="2800"/>
      <c r="P740" s="3520" t="s">
        <v>695</v>
      </c>
      <c r="Q740" s="3721" t="s">
        <v>2481</v>
      </c>
      <c r="R740" s="3720"/>
      <c r="S740" s="3524" t="str">
        <f t="shared" si="22"/>
        <v>Sel</v>
      </c>
      <c r="T740" s="3525" t="str">
        <f t="shared" si="23"/>
        <v>Sel</v>
      </c>
      <c r="U740" s="3045" t="str">
        <f t="shared" si="24"/>
        <v>Sel</v>
      </c>
      <c r="V740" s="3523"/>
      <c r="Y740" s="2694"/>
    </row>
    <row r="741" spans="1:25" ht="18.75" customHeight="1">
      <c r="A741" s="4694"/>
      <c r="B741" s="2975">
        <v>2</v>
      </c>
      <c r="C741" s="3041"/>
      <c r="D741" s="3551" t="s">
        <v>361</v>
      </c>
      <c r="E741" s="3043">
        <v>2</v>
      </c>
      <c r="F741" s="3049">
        <v>20</v>
      </c>
      <c r="G741" s="3515" t="s">
        <v>78</v>
      </c>
      <c r="H741" s="3496" t="s">
        <v>429</v>
      </c>
      <c r="I741" s="2855"/>
      <c r="J741" s="2855"/>
      <c r="K741" s="3493">
        <f>IF(AND(ISNUMBER(B741),ISNUMBER(C741)),(C741*B741)/B719*H719,IF(ISBLANK(C741),(B741/B719)*H719,(C741/B719)*H719))</f>
        <v>6</v>
      </c>
      <c r="L741" s="3491" t="str">
        <f t="shared" si="20"/>
        <v>jaunes</v>
      </c>
      <c r="M741" s="3493">
        <f>IF(AND(ISNUMBER(E741),ISNUMBER(F741)),(F741*E741)/E719*L719,IF(ISBLANK(F741),(E741/E719)*L719,(F741/E719)*L719))</f>
        <v>100</v>
      </c>
      <c r="N741" s="3492" t="str">
        <f t="shared" si="21"/>
        <v>gr</v>
      </c>
      <c r="O741" s="2800"/>
      <c r="P741" s="3520" t="s">
        <v>579</v>
      </c>
      <c r="Q741" s="3721"/>
      <c r="R741" s="3720"/>
      <c r="S741" s="3524" t="str">
        <f t="shared" si="22"/>
        <v>poivre</v>
      </c>
      <c r="T741" s="3525" t="str">
        <f t="shared" si="23"/>
        <v>poivre</v>
      </c>
      <c r="U741" s="3045" t="str">
        <f t="shared" si="24"/>
        <v>Poivre</v>
      </c>
      <c r="V741" s="3523"/>
      <c r="Y741" s="2694"/>
    </row>
    <row r="742" spans="1:25" ht="21">
      <c r="A742" s="4694"/>
      <c r="B742" s="3489">
        <v>5</v>
      </c>
      <c r="C742" s="3488">
        <v>0.03</v>
      </c>
      <c r="D742" s="3551" t="s">
        <v>261</v>
      </c>
      <c r="E742" s="3043">
        <v>3</v>
      </c>
      <c r="F742" s="3049"/>
      <c r="G742" s="3514" t="s">
        <v>362</v>
      </c>
      <c r="H742" s="3496" t="s">
        <v>2449</v>
      </c>
      <c r="I742" s="2855"/>
      <c r="J742" s="2855"/>
      <c r="K742" s="3494">
        <f>IF(AND(ISNUMBER(B742),ISNUMBER(C742)),(C742*B742)/B719*H719,IF(ISBLANK(C742),(B742/B719)*H719,(C742/B719)*H719))</f>
        <v>0.44999999999999996</v>
      </c>
      <c r="L742" s="3491" t="str">
        <f t="shared" si="20"/>
        <v>kg</v>
      </c>
      <c r="M742" s="3493">
        <f>IF(AND(ISNUMBER(E742),ISNUMBER(F742)),(F742*E742)/E719*L719,IF(ISBLANK(F742),(E742/E719)*L719,(F742/E719)*L719))</f>
        <v>7.5</v>
      </c>
      <c r="N742" s="3492" t="str">
        <f t="shared" si="21"/>
        <v>blancs</v>
      </c>
      <c r="O742" s="2800"/>
      <c r="P742" s="3520" t="s">
        <v>696</v>
      </c>
      <c r="Q742" s="3721" t="s">
        <v>2482</v>
      </c>
      <c r="R742" s="3720"/>
      <c r="S742" s="3524" t="str">
        <f t="shared" si="22"/>
        <v>fromage</v>
      </c>
      <c r="T742" s="3525" t="str">
        <f t="shared" si="23"/>
        <v>fromage</v>
      </c>
      <c r="U742" s="3045" t="str">
        <f t="shared" si="24"/>
        <v>Fromage</v>
      </c>
      <c r="V742" s="3523"/>
      <c r="Y742" s="2694"/>
    </row>
    <row r="743" spans="1:25" ht="18.75" customHeight="1">
      <c r="A743" s="4694"/>
      <c r="B743" s="2975"/>
      <c r="C743" s="3048">
        <v>300</v>
      </c>
      <c r="D743" s="3551" t="s">
        <v>78</v>
      </c>
      <c r="E743" s="3043">
        <v>2</v>
      </c>
      <c r="F743" s="3044">
        <v>0.05</v>
      </c>
      <c r="G743" s="3514" t="s">
        <v>19</v>
      </c>
      <c r="H743" s="3496" t="s">
        <v>2450</v>
      </c>
      <c r="I743" s="2855"/>
      <c r="J743" s="2855"/>
      <c r="K743" s="3493">
        <f>IF(AND(ISNUMBER(B743),ISNUMBER(C743)),(C743*B743)/B719*H719,IF(ISBLANK(C743),(B743/B719)*H719,(C743/B719)*H719))</f>
        <v>900</v>
      </c>
      <c r="L743" s="3491" t="str">
        <f t="shared" si="20"/>
        <v>gr</v>
      </c>
      <c r="M743" s="3494">
        <f>IF(AND(ISNUMBER(E743),ISNUMBER(F743)),(F743*E743)/E719*L719,IF(ISBLANK(F743),(E743/E719)*L719,(F743/E719)*L719))</f>
        <v>0.25</v>
      </c>
      <c r="N743" s="3492" t="str">
        <f t="shared" si="21"/>
        <v>Kg</v>
      </c>
      <c r="O743" s="2800"/>
      <c r="P743" s="3520" t="s">
        <v>697</v>
      </c>
      <c r="Q743" s="3721"/>
      <c r="R743" s="3720"/>
      <c r="S743" s="3524" t="str">
        <f t="shared" si="22"/>
        <v>blanc nature</v>
      </c>
      <c r="T743" s="3525" t="str">
        <f t="shared" si="23"/>
        <v>blanc nature</v>
      </c>
      <c r="U743" s="3045" t="str">
        <f t="shared" si="24"/>
        <v>Blanc nature</v>
      </c>
      <c r="V743" s="3523"/>
      <c r="Y743" s="2694"/>
    </row>
    <row r="744" spans="1:25" ht="21">
      <c r="A744" s="4694"/>
      <c r="B744" s="2975"/>
      <c r="C744" s="3041"/>
      <c r="D744" s="3551"/>
      <c r="E744" s="3043"/>
      <c r="F744" s="3047"/>
      <c r="G744" s="3514"/>
      <c r="H744" s="3496"/>
      <c r="I744" s="2855"/>
      <c r="J744" s="2855"/>
      <c r="K744" s="3490">
        <f>IF(AND(ISNUMBER(B744),ISNUMBER(C744)),(C744*B744)/B719*H719,IF(ISBLANK(C744),(B744/B719)*H719,(C744/B719)*H719))</f>
        <v>0</v>
      </c>
      <c r="L744" s="3491">
        <f t="shared" si="20"/>
        <v>0</v>
      </c>
      <c r="M744" s="3490">
        <f>IF(AND(ISNUMBER(E744),ISNUMBER(F744)),(F744*E744)/E719*L719,IF(ISBLANK(F744),(E744/E719)*L719,(F744/E719)*L719))</f>
        <v>0</v>
      </c>
      <c r="N744" s="3492">
        <f t="shared" si="21"/>
        <v>0</v>
      </c>
      <c r="O744" s="2800"/>
      <c r="P744" s="3520" t="s">
        <v>2483</v>
      </c>
      <c r="Q744" s="3721" t="s">
        <v>2482</v>
      </c>
      <c r="R744" s="3720"/>
      <c r="S744" s="3524" t="str">
        <f t="shared" si="22"/>
        <v>crème fraîche</v>
      </c>
      <c r="T744" s="3525" t="str">
        <f t="shared" si="23"/>
        <v>crème fraîche</v>
      </c>
      <c r="U744" s="3045" t="str">
        <f t="shared" si="24"/>
        <v>Crème fraîche</v>
      </c>
      <c r="V744" s="3523"/>
      <c r="Y744" s="2694"/>
    </row>
    <row r="745" spans="1:25" ht="21">
      <c r="A745" s="4694"/>
      <c r="B745" s="2975"/>
      <c r="C745" s="3048">
        <v>2</v>
      </c>
      <c r="D745" s="3551" t="s">
        <v>2451</v>
      </c>
      <c r="E745" s="3043"/>
      <c r="F745" s="3049">
        <v>7</v>
      </c>
      <c r="G745" s="3514" t="s">
        <v>2452</v>
      </c>
      <c r="H745" s="3496" t="s">
        <v>373</v>
      </c>
      <c r="I745" s="2855"/>
      <c r="J745" s="2855"/>
      <c r="K745" s="3493">
        <f>IF(AND(ISNUMBER(B745),ISNUMBER(C745)),(C745*B745)/B719*H719,IF(ISBLANK(C745),(B745/B719)*H719,(C745/B719)*H719))</f>
        <v>6</v>
      </c>
      <c r="L745" s="3491" t="str">
        <f t="shared" si="20"/>
        <v>cuillères</v>
      </c>
      <c r="M745" s="3497">
        <f>IF(AND(ISNUMBER(E745),ISNUMBER(F745)),(F745*E745)/E719*L719,IF(ISBLANK(F745),(E745/E719)*L719,(F745/E719)*L719))</f>
        <v>17.5</v>
      </c>
      <c r="N745" s="3492" t="str">
        <f t="shared" si="21"/>
        <v>morceaux</v>
      </c>
      <c r="O745" s="2800"/>
      <c r="P745" s="3520"/>
      <c r="Q745" s="3721"/>
      <c r="R745" s="3720"/>
      <c r="S745" s="3524" t="str">
        <f t="shared" si="22"/>
        <v/>
      </c>
      <c r="T745" s="3525" t="str">
        <f t="shared" si="23"/>
        <v/>
      </c>
      <c r="U745" s="3045" t="str">
        <f t="shared" si="24"/>
        <v/>
      </c>
      <c r="V745" s="3523"/>
      <c r="Y745" s="2694"/>
    </row>
    <row r="746" spans="1:25" ht="21">
      <c r="A746" s="4694"/>
      <c r="B746" s="2975"/>
      <c r="C746" s="3041"/>
      <c r="D746" s="3551"/>
      <c r="E746" s="3043"/>
      <c r="F746" s="3047"/>
      <c r="G746" s="3514"/>
      <c r="H746" s="3496"/>
      <c r="I746" s="2855"/>
      <c r="J746" s="2855"/>
      <c r="K746" s="3490">
        <f>IF(AND(ISNUMBER(B746),ISNUMBER(C746)),(C746*B746)/B719*H719,IF(ISBLANK(C746),(B746/B719)*H719,(C746/B719)*H719))</f>
        <v>0</v>
      </c>
      <c r="L746" s="3491">
        <f t="shared" si="20"/>
        <v>0</v>
      </c>
      <c r="M746" s="3490">
        <f>IF(AND(ISNUMBER(E746),ISNUMBER(F746)),(F746*E746)/E719*L719,IF(ISBLANK(F746),(E746/E719)*L719,(F746/E719)*L719))</f>
        <v>0</v>
      </c>
      <c r="N746" s="3492">
        <f t="shared" si="21"/>
        <v>0</v>
      </c>
      <c r="O746" s="2800"/>
      <c r="P746" s="3520" t="s">
        <v>698</v>
      </c>
      <c r="Q746" s="3721" t="s">
        <v>2477</v>
      </c>
      <c r="R746" s="3720"/>
      <c r="S746" s="3524" t="str">
        <f t="shared" si="22"/>
        <v>fromage fondu</v>
      </c>
      <c r="T746" s="3525" t="str">
        <f t="shared" si="23"/>
        <v>fromage fondu</v>
      </c>
      <c r="U746" s="3045" t="str">
        <f t="shared" si="24"/>
        <v>Fromage fondu</v>
      </c>
      <c r="V746" s="3523"/>
      <c r="Y746" s="2694"/>
    </row>
    <row r="747" spans="1:25" ht="18.75" customHeight="1">
      <c r="A747" s="4694"/>
      <c r="B747" s="2975"/>
      <c r="C747" s="3041"/>
      <c r="D747" s="3551"/>
      <c r="E747" s="3043"/>
      <c r="F747" s="3047"/>
      <c r="G747" s="3514"/>
      <c r="H747" s="3496" t="s">
        <v>363</v>
      </c>
      <c r="I747" s="2855"/>
      <c r="J747" s="2855"/>
      <c r="K747" s="3490">
        <f>IF(AND(ISNUMBER(B747),ISNUMBER(C747)),(C747*B747)/B719*H719,IF(ISBLANK(C747),(B747/B719)*H719,(C747/B719)*H719))</f>
        <v>0</v>
      </c>
      <c r="L747" s="3491">
        <f t="shared" si="20"/>
        <v>0</v>
      </c>
      <c r="M747" s="3490">
        <f>IF(AND(ISNUMBER(E747),ISNUMBER(F747)),(F747*E747)/E719*L719,IF(ISBLANK(F747),(E747/E719)*L719,(F747/E719)*L719))</f>
        <v>0</v>
      </c>
      <c r="N747" s="3492">
        <f t="shared" si="21"/>
        <v>0</v>
      </c>
      <c r="O747" s="2800"/>
      <c r="P747" s="3520"/>
      <c r="Q747" s="3721"/>
      <c r="R747" s="3720"/>
      <c r="S747" s="3524" t="str">
        <f t="shared" si="22"/>
        <v/>
      </c>
      <c r="T747" s="3525" t="str">
        <f t="shared" si="23"/>
        <v/>
      </c>
      <c r="U747" s="3045" t="str">
        <f t="shared" si="24"/>
        <v/>
      </c>
      <c r="V747" s="3523"/>
      <c r="Y747" s="2694"/>
    </row>
    <row r="748" spans="1:25" ht="21">
      <c r="A748" s="4694"/>
      <c r="B748" s="2975"/>
      <c r="C748" s="3041"/>
      <c r="D748" s="3551"/>
      <c r="E748" s="3043"/>
      <c r="F748" s="3047"/>
      <c r="G748" s="3514"/>
      <c r="H748" s="3496" t="s">
        <v>364</v>
      </c>
      <c r="I748" s="2855"/>
      <c r="J748" s="2855"/>
      <c r="K748" s="3490">
        <f>IF(AND(ISNUMBER(B748),ISNUMBER(C748)),(C748*B748)/B719*H719,IF(ISBLANK(C748),(B748/B719)*H719,(C748/B719)*H719))</f>
        <v>0</v>
      </c>
      <c r="L748" s="3491">
        <f t="shared" si="20"/>
        <v>0</v>
      </c>
      <c r="M748" s="3490">
        <f>IF(AND(ISNUMBER(E748),ISNUMBER(F748)),(F748*E748)/E719*L719,IF(ISBLANK(F748),(E748/E719)*L719,(F748/E719)*L719))</f>
        <v>0</v>
      </c>
      <c r="N748" s="3492">
        <f t="shared" si="21"/>
        <v>0</v>
      </c>
      <c r="O748" s="2800"/>
      <c r="P748" s="3520"/>
      <c r="Q748" s="3730"/>
      <c r="R748" s="3731"/>
      <c r="S748" s="3524" t="str">
        <f t="shared" ref="S748:S771" si="25">SUBSTITUTE(P748,Q748,R748)</f>
        <v/>
      </c>
      <c r="T748" s="3525" t="str">
        <f t="shared" ref="T748:T771" si="26">TRIM(S748)</f>
        <v/>
      </c>
      <c r="U748" s="3045" t="str">
        <f t="shared" ref="U748:U771" si="27">IF(P748="","",UPPER(LEFT(T748,1))&amp;RIGHT(T748,LEN(T748)-1))</f>
        <v/>
      </c>
      <c r="V748" s="3523"/>
      <c r="Y748" s="2694"/>
    </row>
    <row r="749" spans="1:25" ht="18.75" customHeight="1">
      <c r="A749" s="4694"/>
      <c r="B749" s="2975"/>
      <c r="C749" s="3041"/>
      <c r="D749" s="3551"/>
      <c r="E749" s="3043"/>
      <c r="F749" s="3047"/>
      <c r="G749" s="3514"/>
      <c r="H749" s="3496" t="s">
        <v>365</v>
      </c>
      <c r="I749" s="2855"/>
      <c r="J749" s="2855"/>
      <c r="K749" s="3490">
        <f>IF(AND(ISNUMBER(B749),ISNUMBER(C749)),(C749*B749)/B719*H719,IF(ISBLANK(C749),(B749/B719)*H719,(C749/B719)*H719))</f>
        <v>0</v>
      </c>
      <c r="L749" s="3491">
        <f t="shared" si="20"/>
        <v>0</v>
      </c>
      <c r="M749" s="3490">
        <f>IF(AND(ISNUMBER(E749),ISNUMBER(F749)),(F749*E749)/E719*L719,IF(ISBLANK(F749),(E749/E719)*L719,(F749/E719)*L719))</f>
        <v>0</v>
      </c>
      <c r="N749" s="3492">
        <f t="shared" si="21"/>
        <v>0</v>
      </c>
      <c r="O749" s="2800"/>
      <c r="P749" s="3520"/>
      <c r="Q749" s="3730"/>
      <c r="R749" s="3731"/>
      <c r="S749" s="3524" t="str">
        <f t="shared" si="25"/>
        <v/>
      </c>
      <c r="T749" s="3525" t="str">
        <f t="shared" si="26"/>
        <v/>
      </c>
      <c r="U749" s="3045" t="str">
        <f t="shared" si="27"/>
        <v/>
      </c>
      <c r="V749" s="3523"/>
      <c r="Y749" s="2694"/>
    </row>
    <row r="750" spans="1:25" ht="18.75" customHeight="1">
      <c r="A750" s="4694"/>
      <c r="B750" s="2975"/>
      <c r="C750" s="3041"/>
      <c r="D750" s="3551"/>
      <c r="E750" s="3043"/>
      <c r="F750" s="3047"/>
      <c r="G750" s="3514"/>
      <c r="H750" s="3496" t="s">
        <v>366</v>
      </c>
      <c r="I750" s="2855"/>
      <c r="J750" s="2855"/>
      <c r="K750" s="3490">
        <f>IF(AND(ISNUMBER(B750),ISNUMBER(C750)),(C750*B750)/B719*H719,IF(ISBLANK(C750),(B750/B719)*H719,(C750/B719)*H719))</f>
        <v>0</v>
      </c>
      <c r="L750" s="3491">
        <f t="shared" si="20"/>
        <v>0</v>
      </c>
      <c r="M750" s="3490">
        <f>IF(AND(ISNUMBER(E750),ISNUMBER(F750)),(F750*E750)/E719*L719,IF(ISBLANK(F750),(E750/E719)*L719,(F750/E719)*L719))</f>
        <v>0</v>
      </c>
      <c r="N750" s="3492">
        <f t="shared" si="21"/>
        <v>0</v>
      </c>
      <c r="O750" s="2800"/>
      <c r="P750" s="3520"/>
      <c r="Q750" s="3730"/>
      <c r="R750" s="3731"/>
      <c r="S750" s="3524" t="str">
        <f t="shared" si="25"/>
        <v/>
      </c>
      <c r="T750" s="3525" t="str">
        <f t="shared" si="26"/>
        <v/>
      </c>
      <c r="U750" s="3045" t="str">
        <f t="shared" si="27"/>
        <v/>
      </c>
      <c r="V750" s="3523"/>
      <c r="Y750" s="2694"/>
    </row>
    <row r="751" spans="1:25" ht="19.5" customHeight="1">
      <c r="A751" s="4694"/>
      <c r="B751" s="2975"/>
      <c r="C751" s="3041"/>
      <c r="D751" s="3551"/>
      <c r="E751" s="3043"/>
      <c r="F751" s="3047"/>
      <c r="G751" s="3514"/>
      <c r="H751" s="3496" t="s">
        <v>354</v>
      </c>
      <c r="I751" s="2855"/>
      <c r="J751" s="2855"/>
      <c r="K751" s="3490">
        <f>IF(AND(ISNUMBER(B751),ISNUMBER(C751)),(C751*B751)/B719*H719,IF(ISBLANK(C751),(B751/B719)*H719,(C751/B719)*H719))</f>
        <v>0</v>
      </c>
      <c r="L751" s="3491">
        <f t="shared" si="20"/>
        <v>0</v>
      </c>
      <c r="M751" s="3490">
        <f>IF(AND(ISNUMBER(E751),ISNUMBER(F751)),(F751*E751)/E719*L719,IF(ISBLANK(F751),(E751/E719)*L719,(F751/E719)*L719))</f>
        <v>0</v>
      </c>
      <c r="N751" s="3492">
        <f t="shared" si="21"/>
        <v>0</v>
      </c>
      <c r="O751" s="2800"/>
      <c r="P751" s="3520"/>
      <c r="Q751" s="3730"/>
      <c r="R751" s="3731"/>
      <c r="S751" s="3524" t="str">
        <f t="shared" si="25"/>
        <v/>
      </c>
      <c r="T751" s="3525" t="str">
        <f t="shared" si="26"/>
        <v/>
      </c>
      <c r="U751" s="3045" t="str">
        <f t="shared" si="27"/>
        <v/>
      </c>
      <c r="V751" s="3523"/>
      <c r="Y751" s="2694"/>
    </row>
    <row r="752" spans="1:25" ht="21">
      <c r="A752" s="4694"/>
      <c r="B752" s="2975"/>
      <c r="C752" s="3041"/>
      <c r="D752" s="3551"/>
      <c r="E752" s="3043"/>
      <c r="F752" s="3047"/>
      <c r="G752" s="3514"/>
      <c r="H752" s="3496" t="s">
        <v>367</v>
      </c>
      <c r="I752" s="2855"/>
      <c r="J752" s="2855"/>
      <c r="K752" s="3490">
        <f>IF(AND(ISNUMBER(B752),ISNUMBER(C752)),(C752*B752)/B719*H719,IF(ISBLANK(C752),(B752/B719)*H719,(C752/B719)*H719))</f>
        <v>0</v>
      </c>
      <c r="L752" s="3491">
        <f t="shared" si="20"/>
        <v>0</v>
      </c>
      <c r="M752" s="3490">
        <f>IF(AND(ISNUMBER(E752),ISNUMBER(F752)),(F752*E752)/E719*L719,IF(ISBLANK(F752),(E752/E719)*L719,(F752/E719)*L719))</f>
        <v>0</v>
      </c>
      <c r="N752" s="3492">
        <f t="shared" si="21"/>
        <v>0</v>
      </c>
      <c r="O752" s="2800"/>
      <c r="P752" s="3520"/>
      <c r="Q752" s="3730"/>
      <c r="R752" s="3731"/>
      <c r="S752" s="3524" t="str">
        <f t="shared" si="25"/>
        <v/>
      </c>
      <c r="T752" s="3525" t="str">
        <f t="shared" si="26"/>
        <v/>
      </c>
      <c r="U752" s="3045" t="str">
        <f t="shared" si="27"/>
        <v/>
      </c>
      <c r="V752" s="3523"/>
      <c r="Y752" s="2694"/>
    </row>
    <row r="753" spans="1:25" ht="21">
      <c r="A753" s="4694"/>
      <c r="B753" s="2975"/>
      <c r="C753" s="3041"/>
      <c r="D753" s="3551"/>
      <c r="E753" s="3043"/>
      <c r="F753" s="3047"/>
      <c r="G753" s="3514"/>
      <c r="H753" s="3496" t="s">
        <v>368</v>
      </c>
      <c r="I753" s="2855"/>
      <c r="J753" s="2855"/>
      <c r="K753" s="3490">
        <f>IF(AND(ISNUMBER(B753),ISNUMBER(C753)),(C753*B753)/B719*H719,IF(ISBLANK(C753),(B753/B719)*H719,(C753/B719)*H719))</f>
        <v>0</v>
      </c>
      <c r="L753" s="3491">
        <f t="shared" si="20"/>
        <v>0</v>
      </c>
      <c r="M753" s="3490">
        <f>IF(AND(ISNUMBER(E753),ISNUMBER(F753)),(F753*E753)/E719*L719,IF(ISBLANK(F753),(E753/E719)*L719,(F753/E719)*L719))</f>
        <v>0</v>
      </c>
      <c r="N753" s="3492">
        <f t="shared" si="21"/>
        <v>0</v>
      </c>
      <c r="O753" s="2800"/>
      <c r="P753" s="3520"/>
      <c r="Q753" s="3730"/>
      <c r="R753" s="3731"/>
      <c r="S753" s="3524" t="str">
        <f t="shared" si="25"/>
        <v/>
      </c>
      <c r="T753" s="3525" t="str">
        <f t="shared" si="26"/>
        <v/>
      </c>
      <c r="U753" s="3045" t="str">
        <f t="shared" si="27"/>
        <v/>
      </c>
      <c r="V753" s="3523"/>
      <c r="Y753" s="2694"/>
    </row>
    <row r="754" spans="1:25" ht="21">
      <c r="A754" s="4694"/>
      <c r="B754" s="2975"/>
      <c r="C754" s="3041"/>
      <c r="D754" s="3551"/>
      <c r="E754" s="3043"/>
      <c r="F754" s="3047"/>
      <c r="G754" s="3514"/>
      <c r="H754" s="3496"/>
      <c r="I754" s="2855"/>
      <c r="J754" s="2855"/>
      <c r="K754" s="3490">
        <f>IF(AND(ISNUMBER(B754),ISNUMBER(C754)),(C754*B754)/B719*H719,IF(ISBLANK(C754),(B754/B719)*H719,(C754/B719)*H719))</f>
        <v>0</v>
      </c>
      <c r="L754" s="3491">
        <f t="shared" si="20"/>
        <v>0</v>
      </c>
      <c r="M754" s="3490">
        <f>IF(AND(ISNUMBER(E754),ISNUMBER(F754)),(F754*E754)/E719*L719,IF(ISBLANK(F754),(E754/E719)*L719,(F754/E719)*L719))</f>
        <v>0</v>
      </c>
      <c r="N754" s="3492">
        <f t="shared" si="21"/>
        <v>0</v>
      </c>
      <c r="O754" s="2800"/>
      <c r="P754" s="3520"/>
      <c r="Q754" s="3730"/>
      <c r="R754" s="3731"/>
      <c r="S754" s="3524" t="str">
        <f t="shared" si="25"/>
        <v/>
      </c>
      <c r="T754" s="3525" t="str">
        <f t="shared" si="26"/>
        <v/>
      </c>
      <c r="U754" s="3045" t="str">
        <f t="shared" si="27"/>
        <v/>
      </c>
      <c r="V754" s="3523"/>
      <c r="Y754" s="2694"/>
    </row>
    <row r="755" spans="1:25" ht="21">
      <c r="A755" s="4694"/>
      <c r="B755" s="2975"/>
      <c r="C755" s="3041"/>
      <c r="D755" s="3551"/>
      <c r="E755" s="3043"/>
      <c r="F755" s="3047"/>
      <c r="G755" s="3514"/>
      <c r="H755" s="3496"/>
      <c r="I755" s="2855"/>
      <c r="J755" s="2855"/>
      <c r="K755" s="3490">
        <f>IF(AND(ISNUMBER(B755),ISNUMBER(C755)),(C755*B755)/B719*H719,IF(ISBLANK(C755),(B755/B719)*H719,(C755/B719)*H719))</f>
        <v>0</v>
      </c>
      <c r="L755" s="3491">
        <f t="shared" si="20"/>
        <v>0</v>
      </c>
      <c r="M755" s="3490">
        <f>IF(AND(ISNUMBER(E755),ISNUMBER(F755)),(F755*E755)/E719*L719,IF(ISBLANK(F755),(E755/E719)*L719,(F755/E719)*L719))</f>
        <v>0</v>
      </c>
      <c r="N755" s="3492">
        <f t="shared" si="21"/>
        <v>0</v>
      </c>
      <c r="O755" s="2800"/>
      <c r="P755" s="3520"/>
      <c r="Q755" s="3730"/>
      <c r="R755" s="3731"/>
      <c r="S755" s="3524" t="str">
        <f t="shared" si="25"/>
        <v/>
      </c>
      <c r="T755" s="3525" t="str">
        <f t="shared" si="26"/>
        <v/>
      </c>
      <c r="U755" s="3045" t="str">
        <f t="shared" si="27"/>
        <v/>
      </c>
      <c r="V755" s="3523"/>
      <c r="Y755" s="2694"/>
    </row>
    <row r="756" spans="1:25" ht="21">
      <c r="A756" s="4694"/>
      <c r="B756" s="2975"/>
      <c r="C756" s="3041"/>
      <c r="D756" s="3551"/>
      <c r="E756" s="3043"/>
      <c r="F756" s="3047"/>
      <c r="G756" s="3514"/>
      <c r="H756" s="3496"/>
      <c r="I756" s="2855"/>
      <c r="J756" s="2855"/>
      <c r="K756" s="3490">
        <f>IF(AND(ISNUMBER(B756),ISNUMBER(C756)),(C756*B756)/B719*H719,IF(ISBLANK(C756),(B756/B719)*H719,(C756/B719)*H719))</f>
        <v>0</v>
      </c>
      <c r="L756" s="3491">
        <f t="shared" si="20"/>
        <v>0</v>
      </c>
      <c r="M756" s="3490">
        <f>IF(AND(ISNUMBER(E756),ISNUMBER(F756)),(F756*E756)/E719*L719,IF(ISBLANK(F756),(E756/E719)*L719,(F756/E719)*L719))</f>
        <v>0</v>
      </c>
      <c r="N756" s="3492">
        <f t="shared" si="21"/>
        <v>0</v>
      </c>
      <c r="O756" s="2800"/>
      <c r="P756" s="3520"/>
      <c r="Q756" s="3730"/>
      <c r="R756" s="3731"/>
      <c r="S756" s="3524" t="str">
        <f t="shared" si="25"/>
        <v/>
      </c>
      <c r="T756" s="3525" t="str">
        <f t="shared" si="26"/>
        <v/>
      </c>
      <c r="U756" s="3045" t="str">
        <f t="shared" si="27"/>
        <v/>
      </c>
      <c r="V756" s="3523"/>
      <c r="Y756" s="2694"/>
    </row>
    <row r="757" spans="1:25" ht="21">
      <c r="A757" s="4694"/>
      <c r="B757" s="2975"/>
      <c r="C757" s="3041"/>
      <c r="D757" s="3551"/>
      <c r="E757" s="3043"/>
      <c r="F757" s="3047"/>
      <c r="G757" s="3514"/>
      <c r="H757" s="3496"/>
      <c r="I757" s="2855"/>
      <c r="J757" s="2855"/>
      <c r="K757" s="3490">
        <f>IF(AND(ISNUMBER(B757),ISNUMBER(C757)),(C757*B757)/B719*H719,IF(ISBLANK(C757),(B757/B719)*H719,(C757/B719)*H719))</f>
        <v>0</v>
      </c>
      <c r="L757" s="3491">
        <f t="shared" si="20"/>
        <v>0</v>
      </c>
      <c r="M757" s="3490">
        <f>IF(AND(ISNUMBER(E757),ISNUMBER(F757)),(F757*E757)/E719*L719,IF(ISBLANK(F757),(E757/E719)*L719,(F757/E719)*L719))</f>
        <v>0</v>
      </c>
      <c r="N757" s="3492">
        <f t="shared" si="21"/>
        <v>0</v>
      </c>
      <c r="O757" s="2800"/>
      <c r="P757" s="3520"/>
      <c r="Q757" s="3730"/>
      <c r="R757" s="3731"/>
      <c r="S757" s="3524" t="str">
        <f t="shared" si="25"/>
        <v/>
      </c>
      <c r="T757" s="3525" t="str">
        <f t="shared" si="26"/>
        <v/>
      </c>
      <c r="U757" s="3045" t="str">
        <f t="shared" si="27"/>
        <v/>
      </c>
      <c r="V757" s="3523"/>
      <c r="Y757" s="2694"/>
    </row>
    <row r="758" spans="1:25" ht="21">
      <c r="A758" s="4694"/>
      <c r="B758" s="2975"/>
      <c r="C758" s="3041"/>
      <c r="D758" s="3551"/>
      <c r="E758" s="3043"/>
      <c r="F758" s="3047"/>
      <c r="G758" s="3514"/>
      <c r="H758" s="3496"/>
      <c r="I758" s="2855"/>
      <c r="J758" s="2855"/>
      <c r="K758" s="3490">
        <f>IF(AND(ISNUMBER(B758),ISNUMBER(C758)),(C758*B758)/B719*H719,IF(ISBLANK(C758),(B758/B719)*H719,(C758/B719)*H719))</f>
        <v>0</v>
      </c>
      <c r="L758" s="3491">
        <f t="shared" si="20"/>
        <v>0</v>
      </c>
      <c r="M758" s="3490">
        <f>IF(AND(ISNUMBER(E758),ISNUMBER(F758)),(F758*E758)/E719*L719,IF(ISBLANK(F758),(E758/E719)*L719,(F758/E719)*L719))</f>
        <v>0</v>
      </c>
      <c r="N758" s="3492">
        <f t="shared" si="21"/>
        <v>0</v>
      </c>
      <c r="O758" s="2800"/>
      <c r="P758" s="3520"/>
      <c r="Q758" s="3730"/>
      <c r="R758" s="3731"/>
      <c r="S758" s="3524" t="str">
        <f t="shared" si="25"/>
        <v/>
      </c>
      <c r="T758" s="3525" t="str">
        <f t="shared" si="26"/>
        <v/>
      </c>
      <c r="U758" s="3045" t="str">
        <f t="shared" si="27"/>
        <v/>
      </c>
      <c r="V758" s="3523"/>
      <c r="Y758" s="2694"/>
    </row>
    <row r="759" spans="1:25" ht="18.75" customHeight="1">
      <c r="A759" s="4694"/>
      <c r="B759" s="2975"/>
      <c r="C759" s="3041"/>
      <c r="D759" s="3551"/>
      <c r="E759" s="3043"/>
      <c r="F759" s="3047"/>
      <c r="G759" s="3514"/>
      <c r="H759" s="3496"/>
      <c r="I759" s="2855"/>
      <c r="J759" s="2855"/>
      <c r="K759" s="3490">
        <f>IF(AND(ISNUMBER(B759),ISNUMBER(C759)),(C759*B759)/B719*H719,IF(ISBLANK(C759),(B759/B719)*H719,(C759/B719)*H719))</f>
        <v>0</v>
      </c>
      <c r="L759" s="3491">
        <f t="shared" si="20"/>
        <v>0</v>
      </c>
      <c r="M759" s="3490">
        <f>IF(AND(ISNUMBER(E759),ISNUMBER(F759)),(F759*E759)/E719*L719,IF(ISBLANK(F759),(E759/E719)*L719,(F759/E719)*L719))</f>
        <v>0</v>
      </c>
      <c r="N759" s="3492">
        <f t="shared" si="21"/>
        <v>0</v>
      </c>
      <c r="O759" s="2800"/>
      <c r="P759" s="3520"/>
      <c r="Q759" s="3730"/>
      <c r="R759" s="3731"/>
      <c r="S759" s="3524" t="str">
        <f t="shared" si="25"/>
        <v/>
      </c>
      <c r="T759" s="3525" t="str">
        <f t="shared" si="26"/>
        <v/>
      </c>
      <c r="U759" s="3045" t="str">
        <f t="shared" si="27"/>
        <v/>
      </c>
      <c r="V759" s="3523"/>
      <c r="Y759" s="2694"/>
    </row>
    <row r="760" spans="1:25" ht="18.75" customHeight="1">
      <c r="A760" s="4694"/>
      <c r="B760" s="2975"/>
      <c r="C760" s="3041"/>
      <c r="D760" s="3551"/>
      <c r="E760" s="3043"/>
      <c r="F760" s="3047"/>
      <c r="G760" s="3514"/>
      <c r="H760" s="3496"/>
      <c r="I760" s="2855"/>
      <c r="J760" s="2855"/>
      <c r="K760" s="3490">
        <f>IF(AND(ISNUMBER(B760),ISNUMBER(C760)),(C760*B760)/B719*H719,IF(ISBLANK(C760),(B760/B719)*H719,(C760/B719)*H719))</f>
        <v>0</v>
      </c>
      <c r="L760" s="3491">
        <f t="shared" si="20"/>
        <v>0</v>
      </c>
      <c r="M760" s="3490">
        <f>IF(AND(ISNUMBER(E760),ISNUMBER(F760)),(F760*E760)/E719*L719,IF(ISBLANK(F760),(E760/E719)*L719,(F760/E719)*L719))</f>
        <v>0</v>
      </c>
      <c r="N760" s="3492">
        <f t="shared" si="21"/>
        <v>0</v>
      </c>
      <c r="O760" s="2858"/>
      <c r="P760" s="3520"/>
      <c r="Q760" s="3730"/>
      <c r="R760" s="3731"/>
      <c r="S760" s="3524" t="str">
        <f t="shared" si="25"/>
        <v/>
      </c>
      <c r="T760" s="3525" t="str">
        <f t="shared" si="26"/>
        <v/>
      </c>
      <c r="U760" s="3045" t="str">
        <f t="shared" si="27"/>
        <v/>
      </c>
      <c r="V760" s="3523"/>
      <c r="Y760" s="2694"/>
    </row>
    <row r="761" spans="1:25" ht="21">
      <c r="A761" s="4694"/>
      <c r="B761" s="2975"/>
      <c r="C761" s="3041"/>
      <c r="D761" s="3551"/>
      <c r="E761" s="3043"/>
      <c r="F761" s="3047"/>
      <c r="G761" s="3514"/>
      <c r="H761" s="3496"/>
      <c r="I761" s="2855"/>
      <c r="J761" s="2855"/>
      <c r="K761" s="3490">
        <f>IF(AND(ISNUMBER(B761),ISNUMBER(C761)),(C761*B761)/B719*H719,IF(ISBLANK(C761),(B761/B719)*H719,(C761/B719)*H719))</f>
        <v>0</v>
      </c>
      <c r="L761" s="3491">
        <f t="shared" si="20"/>
        <v>0</v>
      </c>
      <c r="M761" s="3490">
        <f>IF(AND(ISNUMBER(E761),ISNUMBER(F761)),(F761*E761)/E719*L719,IF(ISBLANK(F761),(E761/E719)*L719,(F761/E719)*L719))</f>
        <v>0</v>
      </c>
      <c r="N761" s="3492">
        <f t="shared" si="21"/>
        <v>0</v>
      </c>
      <c r="O761" s="2858"/>
      <c r="P761" s="3520"/>
      <c r="Q761" s="3730"/>
      <c r="R761" s="3731"/>
      <c r="S761" s="3524" t="str">
        <f t="shared" si="25"/>
        <v/>
      </c>
      <c r="T761" s="3525" t="str">
        <f t="shared" si="26"/>
        <v/>
      </c>
      <c r="U761" s="3045" t="str">
        <f t="shared" si="27"/>
        <v/>
      </c>
      <c r="V761" s="3523"/>
      <c r="Y761" s="2694"/>
    </row>
    <row r="762" spans="1:25" ht="18.75" customHeight="1">
      <c r="A762" s="4694"/>
      <c r="B762" s="2975"/>
      <c r="C762" s="3041"/>
      <c r="D762" s="3551"/>
      <c r="E762" s="3043"/>
      <c r="F762" s="3047"/>
      <c r="G762" s="3514"/>
      <c r="H762" s="3496"/>
      <c r="I762" s="2855"/>
      <c r="J762" s="2855"/>
      <c r="K762" s="3490">
        <f>IF(AND(ISNUMBER(B762),ISNUMBER(C762)),(C762*B762)/B719*H719,IF(ISBLANK(C762),(B762/B719)*H719,(C762/B719)*H719))</f>
        <v>0</v>
      </c>
      <c r="L762" s="3491">
        <f t="shared" si="20"/>
        <v>0</v>
      </c>
      <c r="M762" s="3490">
        <f>IF(AND(ISNUMBER(E762),ISNUMBER(F762)),(F762*E762)/E719*L719,IF(ISBLANK(F762),(E762/E719)*L719,(F762/E719)*L719))</f>
        <v>0</v>
      </c>
      <c r="N762" s="3492">
        <f t="shared" si="21"/>
        <v>0</v>
      </c>
      <c r="O762" s="2858"/>
      <c r="P762" s="3520"/>
      <c r="Q762" s="3730"/>
      <c r="R762" s="3731"/>
      <c r="S762" s="3524" t="str">
        <f t="shared" si="25"/>
        <v/>
      </c>
      <c r="T762" s="3525" t="str">
        <f t="shared" si="26"/>
        <v/>
      </c>
      <c r="U762" s="3045" t="str">
        <f t="shared" si="27"/>
        <v/>
      </c>
      <c r="V762" s="3523"/>
      <c r="Y762" s="2694"/>
    </row>
    <row r="763" spans="1:25" ht="18.75" customHeight="1">
      <c r="A763" s="4694"/>
      <c r="B763" s="2975"/>
      <c r="C763" s="3041"/>
      <c r="D763" s="3551"/>
      <c r="E763" s="3043"/>
      <c r="F763" s="3047"/>
      <c r="G763" s="3514"/>
      <c r="H763" s="3496"/>
      <c r="I763" s="2855"/>
      <c r="J763" s="2855"/>
      <c r="K763" s="3490">
        <f>IF(AND(ISNUMBER(B763),ISNUMBER(C763)),(C763*B763)/B719*H719,IF(ISBLANK(C763),(B763/B719)*H719,(C763/B719)*H719))</f>
        <v>0</v>
      </c>
      <c r="L763" s="3491">
        <f t="shared" si="20"/>
        <v>0</v>
      </c>
      <c r="M763" s="3490">
        <f>IF(AND(ISNUMBER(E763),ISNUMBER(F763)),(F763*E763)/E719*L719,IF(ISBLANK(F763),(E763/E719)*L719,(F763/E719)*L719))</f>
        <v>0</v>
      </c>
      <c r="N763" s="3492">
        <f t="shared" si="21"/>
        <v>0</v>
      </c>
      <c r="O763" s="2858"/>
      <c r="P763" s="3520"/>
      <c r="Q763" s="3730"/>
      <c r="R763" s="3731"/>
      <c r="S763" s="3524" t="str">
        <f t="shared" si="25"/>
        <v/>
      </c>
      <c r="T763" s="3525" t="str">
        <f t="shared" si="26"/>
        <v/>
      </c>
      <c r="U763" s="3045" t="str">
        <f t="shared" si="27"/>
        <v/>
      </c>
      <c r="V763" s="3523"/>
      <c r="Y763" s="2694"/>
    </row>
    <row r="764" spans="1:25" ht="18.75" customHeight="1">
      <c r="A764" s="4694"/>
      <c r="B764" s="2975"/>
      <c r="C764" s="3041"/>
      <c r="D764" s="3551"/>
      <c r="E764" s="3043"/>
      <c r="F764" s="3047"/>
      <c r="G764" s="3514"/>
      <c r="H764" s="3496"/>
      <c r="I764" s="2855"/>
      <c r="J764" s="2855"/>
      <c r="K764" s="3490">
        <f>IF(AND(ISNUMBER(B764),ISNUMBER(C764)),(C764*B764)/B719*H719,IF(ISBLANK(C764),(B764/B719)*H719,(C764/B719)*H719))</f>
        <v>0</v>
      </c>
      <c r="L764" s="3491">
        <f t="shared" si="20"/>
        <v>0</v>
      </c>
      <c r="M764" s="3490">
        <f>IF(AND(ISNUMBER(E764),ISNUMBER(F764)),(F764*E764)/E719*L719,IF(ISBLANK(F764),(E764/E719)*L719,(F764/E719)*L719))</f>
        <v>0</v>
      </c>
      <c r="N764" s="3492">
        <f t="shared" si="21"/>
        <v>0</v>
      </c>
      <c r="O764" s="2858"/>
      <c r="P764" s="3520"/>
      <c r="Q764" s="3730"/>
      <c r="R764" s="3731"/>
      <c r="S764" s="3524" t="str">
        <f t="shared" si="25"/>
        <v/>
      </c>
      <c r="T764" s="3525" t="str">
        <f t="shared" si="26"/>
        <v/>
      </c>
      <c r="U764" s="3045" t="str">
        <f t="shared" si="27"/>
        <v/>
      </c>
      <c r="V764" s="3523"/>
      <c r="Y764" s="2694"/>
    </row>
    <row r="765" spans="1:25" ht="18.75" customHeight="1">
      <c r="A765" s="4694"/>
      <c r="B765" s="2975"/>
      <c r="C765" s="3041"/>
      <c r="D765" s="3551"/>
      <c r="E765" s="3043"/>
      <c r="F765" s="3047"/>
      <c r="G765" s="3514"/>
      <c r="H765" s="3496"/>
      <c r="I765" s="2855"/>
      <c r="J765" s="2855"/>
      <c r="K765" s="3490">
        <f>IF(AND(ISNUMBER(B765),ISNUMBER(C765)),(C765*B765)/B719*H719,IF(ISBLANK(C765),(B765/B719)*H719,(C765/B719)*H719))</f>
        <v>0</v>
      </c>
      <c r="L765" s="3491">
        <f t="shared" si="20"/>
        <v>0</v>
      </c>
      <c r="M765" s="3490">
        <f>IF(AND(ISNUMBER(E765),ISNUMBER(F765)),(F765*E765)/E719*L719,IF(ISBLANK(F765),(E765/E719)*L719,(F765/E719)*L719))</f>
        <v>0</v>
      </c>
      <c r="N765" s="3492">
        <f t="shared" si="21"/>
        <v>0</v>
      </c>
      <c r="O765" s="2858"/>
      <c r="P765" s="3520"/>
      <c r="Q765" s="3730"/>
      <c r="R765" s="3731"/>
      <c r="S765" s="3524" t="str">
        <f t="shared" si="25"/>
        <v/>
      </c>
      <c r="T765" s="3525" t="str">
        <f t="shared" si="26"/>
        <v/>
      </c>
      <c r="U765" s="3045" t="str">
        <f t="shared" si="27"/>
        <v/>
      </c>
      <c r="V765" s="3523"/>
      <c r="Y765" s="2694"/>
    </row>
    <row r="766" spans="1:25" ht="18.75" customHeight="1">
      <c r="A766" s="4694"/>
      <c r="B766" s="2975"/>
      <c r="C766" s="3041"/>
      <c r="D766" s="3551"/>
      <c r="E766" s="3043"/>
      <c r="F766" s="3047"/>
      <c r="G766" s="3514"/>
      <c r="H766" s="3496"/>
      <c r="I766" s="2855"/>
      <c r="J766" s="2855"/>
      <c r="K766" s="3490">
        <f>IF(AND(ISNUMBER(B766),ISNUMBER(C766)),(C766*B766)/B719*H719,IF(ISBLANK(C766),(B766/B719)*H719,(C766/B719)*H719))</f>
        <v>0</v>
      </c>
      <c r="L766" s="3491">
        <f t="shared" si="20"/>
        <v>0</v>
      </c>
      <c r="M766" s="3490">
        <f>IF(AND(ISNUMBER(E766),ISNUMBER(F766)),(F766*E766)/E719*L719,IF(ISBLANK(F766),(E766/E719)*L719,(F766/E719)*L719))</f>
        <v>0</v>
      </c>
      <c r="N766" s="3492">
        <f t="shared" si="21"/>
        <v>0</v>
      </c>
      <c r="O766" s="2858"/>
      <c r="P766" s="3520"/>
      <c r="Q766" s="3730"/>
      <c r="R766" s="3731"/>
      <c r="S766" s="3524" t="str">
        <f t="shared" si="25"/>
        <v/>
      </c>
      <c r="T766" s="3525" t="str">
        <f t="shared" si="26"/>
        <v/>
      </c>
      <c r="U766" s="3045" t="str">
        <f t="shared" si="27"/>
        <v/>
      </c>
      <c r="V766" s="3523"/>
      <c r="Y766" s="2694"/>
    </row>
    <row r="767" spans="1:25" ht="18.75" customHeight="1">
      <c r="A767" s="4694"/>
      <c r="B767" s="2975"/>
      <c r="C767" s="3041"/>
      <c r="D767" s="3551"/>
      <c r="E767" s="3043"/>
      <c r="F767" s="3047"/>
      <c r="G767" s="3514"/>
      <c r="H767" s="3496"/>
      <c r="I767" s="2855"/>
      <c r="J767" s="2855"/>
      <c r="K767" s="3490">
        <f>IF(AND(ISNUMBER(B767),ISNUMBER(C767)),(C767*B767)/B719*H719,IF(ISBLANK(C767),(B767/B719)*H719,(C767/B719)*H719))</f>
        <v>0</v>
      </c>
      <c r="L767" s="3491">
        <f t="shared" si="20"/>
        <v>0</v>
      </c>
      <c r="M767" s="3490">
        <f>IF(AND(ISNUMBER(E767),ISNUMBER(F767)),(F767*E767)/E719*L719,IF(ISBLANK(F767),(E767/E719)*L719,(F767/E719)*L719))</f>
        <v>0</v>
      </c>
      <c r="N767" s="3492">
        <f t="shared" si="21"/>
        <v>0</v>
      </c>
      <c r="O767" s="2858"/>
      <c r="P767" s="3520"/>
      <c r="Q767" s="3730"/>
      <c r="R767" s="3731"/>
      <c r="S767" s="3524" t="str">
        <f t="shared" si="25"/>
        <v/>
      </c>
      <c r="T767" s="3525" t="str">
        <f t="shared" si="26"/>
        <v/>
      </c>
      <c r="U767" s="3045" t="str">
        <f t="shared" si="27"/>
        <v/>
      </c>
      <c r="V767" s="3523"/>
      <c r="Y767" s="2694"/>
    </row>
    <row r="768" spans="1:25" ht="18.75" customHeight="1">
      <c r="A768" s="4694"/>
      <c r="B768" s="2975"/>
      <c r="C768" s="3041"/>
      <c r="D768" s="3551"/>
      <c r="E768" s="3043"/>
      <c r="F768" s="3047"/>
      <c r="G768" s="3514"/>
      <c r="H768" s="3496"/>
      <c r="I768" s="2855"/>
      <c r="J768" s="2855"/>
      <c r="K768" s="3490">
        <f>IF(AND(ISNUMBER(B768),ISNUMBER(C768)),(C768*B768)/B719*H719,IF(ISBLANK(C768),(B768/B719)*H719,(C768/B719)*H719))</f>
        <v>0</v>
      </c>
      <c r="L768" s="3491">
        <f t="shared" si="20"/>
        <v>0</v>
      </c>
      <c r="M768" s="3490">
        <f>IF(AND(ISNUMBER(E768),ISNUMBER(F768)),(F768*E768)/E719*L719,IF(ISBLANK(F768),(E768/E719)*L719,(F768/E719)*L719))</f>
        <v>0</v>
      </c>
      <c r="N768" s="3492">
        <f t="shared" si="21"/>
        <v>0</v>
      </c>
      <c r="O768" s="2858"/>
      <c r="P768" s="3520"/>
      <c r="Q768" s="3730"/>
      <c r="R768" s="3731"/>
      <c r="S768" s="3524" t="str">
        <f t="shared" si="25"/>
        <v/>
      </c>
      <c r="T768" s="3525" t="str">
        <f t="shared" si="26"/>
        <v/>
      </c>
      <c r="U768" s="3045" t="str">
        <f t="shared" si="27"/>
        <v/>
      </c>
      <c r="V768" s="3523"/>
      <c r="Y768" s="2694"/>
    </row>
    <row r="769" spans="1:25" ht="18.75" customHeight="1">
      <c r="A769" s="4694"/>
      <c r="B769" s="2975"/>
      <c r="C769" s="3041"/>
      <c r="D769" s="3551"/>
      <c r="E769" s="3043"/>
      <c r="F769" s="3047"/>
      <c r="G769" s="3514"/>
      <c r="H769" s="3496"/>
      <c r="I769" s="2855"/>
      <c r="J769" s="2855"/>
      <c r="K769" s="3490">
        <f>IF(AND(ISNUMBER(B769),ISNUMBER(C769)),(C769*B769)/B719*H719,IF(ISBLANK(C769),(B769/B719)*H719,(C769/B719)*H719))</f>
        <v>0</v>
      </c>
      <c r="L769" s="3491">
        <f t="shared" si="20"/>
        <v>0</v>
      </c>
      <c r="M769" s="3490">
        <f>IF(AND(ISNUMBER(E769),ISNUMBER(F769)),(F769*E769)/E719*L719,IF(ISBLANK(F769),(E769/E719)*L719,(F769/E719)*L719))</f>
        <v>0</v>
      </c>
      <c r="N769" s="3492">
        <f t="shared" si="21"/>
        <v>0</v>
      </c>
      <c r="O769" s="2858"/>
      <c r="P769" s="3520"/>
      <c r="Q769" s="3730"/>
      <c r="R769" s="3731"/>
      <c r="S769" s="3524" t="str">
        <f t="shared" si="25"/>
        <v/>
      </c>
      <c r="T769" s="3525" t="str">
        <f t="shared" si="26"/>
        <v/>
      </c>
      <c r="U769" s="3045" t="str">
        <f t="shared" si="27"/>
        <v/>
      </c>
      <c r="V769" s="3523"/>
      <c r="Y769" s="2694"/>
    </row>
    <row r="770" spans="1:25" ht="18.75" customHeight="1">
      <c r="A770" s="4694"/>
      <c r="B770" s="2975"/>
      <c r="C770" s="3041"/>
      <c r="D770" s="3551"/>
      <c r="E770" s="3043"/>
      <c r="F770" s="3047"/>
      <c r="G770" s="3514"/>
      <c r="H770" s="3496"/>
      <c r="I770" s="2855"/>
      <c r="J770" s="2855"/>
      <c r="K770" s="3490">
        <f>IF(AND(ISNUMBER(B770),ISNUMBER(C770)),(C770*B770)/B719*H719,IF(ISBLANK(C770),(B770/B719)*H719,(C770/B719)*H719))</f>
        <v>0</v>
      </c>
      <c r="L770" s="3491">
        <f t="shared" si="20"/>
        <v>0</v>
      </c>
      <c r="M770" s="3490">
        <f>IF(AND(ISNUMBER(E770),ISNUMBER(F770)),(F770*E770)/E719*L719,IF(ISBLANK(F770),(E770/E719)*L719,(F770/E719)*L719))</f>
        <v>0</v>
      </c>
      <c r="N770" s="3492">
        <f t="shared" si="21"/>
        <v>0</v>
      </c>
      <c r="O770" s="2858"/>
      <c r="P770" s="3520"/>
      <c r="Q770" s="3730"/>
      <c r="R770" s="3731"/>
      <c r="S770" s="3524" t="str">
        <f t="shared" si="25"/>
        <v/>
      </c>
      <c r="T770" s="3525" t="str">
        <f t="shared" si="26"/>
        <v/>
      </c>
      <c r="U770" s="3045" t="str">
        <f t="shared" si="27"/>
        <v/>
      </c>
      <c r="V770" s="3523"/>
      <c r="Y770" s="2694"/>
    </row>
    <row r="771" spans="1:25" ht="18.75" customHeight="1" thickBot="1">
      <c r="A771" s="4694"/>
      <c r="B771" s="2975"/>
      <c r="C771" s="3041"/>
      <c r="D771" s="3551"/>
      <c r="E771" s="3043"/>
      <c r="F771" s="3047"/>
      <c r="G771" s="3514"/>
      <c r="H771" s="3496"/>
      <c r="I771" s="2855"/>
      <c r="J771" s="2855"/>
      <c r="K771" s="3490">
        <f>IF(AND(ISNUMBER(B771),ISNUMBER(C771)),(C771*B771)/B719*H719,IF(ISBLANK(C771),(B771/B719)*H719,(C771/B719)*H719))</f>
        <v>0</v>
      </c>
      <c r="L771" s="3491">
        <f t="shared" si="20"/>
        <v>0</v>
      </c>
      <c r="M771" s="3490">
        <f>IF(AND(ISNUMBER(E771),ISNUMBER(F771)),(F771*E771)/E719*L719,IF(ISBLANK(F771),(E771/E719)*L719,(F771/E719)*L719))</f>
        <v>0</v>
      </c>
      <c r="N771" s="3492">
        <f t="shared" si="21"/>
        <v>0</v>
      </c>
      <c r="O771" s="2694"/>
      <c r="P771" s="3520"/>
      <c r="Q771" s="3730"/>
      <c r="R771" s="3731"/>
      <c r="S771" s="3524" t="str">
        <f t="shared" si="25"/>
        <v/>
      </c>
      <c r="T771" s="3525" t="str">
        <f t="shared" si="26"/>
        <v/>
      </c>
      <c r="U771" s="3045" t="str">
        <f t="shared" si="27"/>
        <v/>
      </c>
      <c r="V771" s="3523"/>
      <c r="Y771" s="2694"/>
    </row>
    <row r="772" spans="1:25" ht="15.75" customHeight="1">
      <c r="A772" s="4694"/>
      <c r="B772" s="2967"/>
      <c r="C772" s="2929"/>
      <c r="D772" s="2929"/>
      <c r="E772" s="2929"/>
      <c r="F772" s="2929"/>
      <c r="G772" s="2929"/>
      <c r="H772" s="2929"/>
      <c r="I772" s="2929"/>
      <c r="J772" s="2929"/>
      <c r="K772" s="2929"/>
      <c r="L772" s="2929"/>
      <c r="M772" s="2929"/>
      <c r="N772" s="3054"/>
      <c r="O772" s="2694"/>
      <c r="P772" s="3765"/>
      <c r="Q772" s="4916" t="s">
        <v>2324</v>
      </c>
      <c r="R772" s="4917"/>
      <c r="S772" s="3766"/>
      <c r="T772" s="3767"/>
      <c r="U772" s="3767"/>
      <c r="V772" s="3768"/>
      <c r="Y772" s="2694"/>
    </row>
    <row r="773" spans="1:25" ht="18.75" customHeight="1">
      <c r="A773" s="4694"/>
      <c r="B773" s="2967" t="s">
        <v>282</v>
      </c>
      <c r="C773" s="2929"/>
      <c r="D773" s="2929"/>
      <c r="E773" s="2929"/>
      <c r="F773" s="2929"/>
      <c r="G773" s="2929"/>
      <c r="H773" s="2929"/>
      <c r="I773" s="2929"/>
      <c r="J773" s="2929"/>
      <c r="K773" s="2929"/>
      <c r="L773" s="2929"/>
      <c r="M773" s="2929"/>
      <c r="N773" s="3056"/>
      <c r="O773" s="2694"/>
      <c r="P773" s="3278"/>
      <c r="Q773" s="4918" t="s">
        <v>2471</v>
      </c>
      <c r="R773" s="4919"/>
      <c r="S773" s="2800"/>
      <c r="T773" s="3532"/>
      <c r="U773" s="3549"/>
      <c r="V773" s="3738"/>
      <c r="Y773" s="2694"/>
    </row>
    <row r="774" spans="1:25" ht="19.5" thickBot="1">
      <c r="A774" s="4694"/>
      <c r="B774" s="3055" t="s">
        <v>371</v>
      </c>
      <c r="C774" s="2908" t="s">
        <v>272</v>
      </c>
      <c r="D774" s="4727"/>
      <c r="E774" s="4727"/>
      <c r="F774" s="4727"/>
      <c r="G774" s="4727"/>
      <c r="H774" s="4727"/>
      <c r="I774" s="4727"/>
      <c r="J774" s="4727"/>
      <c r="K774" s="4727"/>
      <c r="L774" s="4727"/>
      <c r="M774" s="4727"/>
      <c r="N774" s="4728"/>
      <c r="O774" s="2694"/>
      <c r="P774" s="3533"/>
      <c r="Q774" s="4920"/>
      <c r="R774" s="4921"/>
      <c r="S774" s="3438"/>
      <c r="T774" s="3534"/>
      <c r="U774" s="3534"/>
      <c r="V774" s="3739"/>
      <c r="Y774" s="2694"/>
    </row>
    <row r="775" spans="1:25" ht="18.75" customHeight="1">
      <c r="A775" s="4694"/>
      <c r="B775" s="3055" t="s">
        <v>372</v>
      </c>
      <c r="C775" s="2908" t="s">
        <v>272</v>
      </c>
      <c r="D775" s="4516"/>
      <c r="E775" s="4517"/>
      <c r="F775" s="4517"/>
      <c r="G775" s="4517"/>
      <c r="H775" s="4517"/>
      <c r="I775" s="4517"/>
      <c r="J775" s="4517"/>
      <c r="K775" s="4517"/>
      <c r="L775" s="4517"/>
      <c r="M775" s="4517"/>
      <c r="N775" s="4729"/>
      <c r="O775" s="2694"/>
      <c r="P775" s="2462"/>
      <c r="Q775" s="2462"/>
      <c r="R775" s="2462"/>
      <c r="S775" s="2462"/>
      <c r="T775" s="2462"/>
      <c r="U775" s="2462"/>
      <c r="V775" s="2462"/>
      <c r="Y775" s="2694"/>
    </row>
    <row r="776" spans="1:25" ht="15.75" customHeight="1" thickBot="1">
      <c r="A776" s="4694"/>
      <c r="B776" s="4730"/>
      <c r="C776" s="4731"/>
      <c r="D776" s="4731"/>
      <c r="E776" s="4731"/>
      <c r="F776" s="4731"/>
      <c r="G776" s="4731"/>
      <c r="H776" s="4731"/>
      <c r="I776" s="4731"/>
      <c r="J776" s="4731"/>
      <c r="K776" s="4731"/>
      <c r="L776" s="4731"/>
      <c r="M776" s="4731"/>
      <c r="N776" s="4732"/>
      <c r="O776" s="2694"/>
      <c r="P776" s="3589">
        <f t="shared" ref="P776:V776" ca="1" si="28">CELL("largeur",P776)</f>
        <v>47</v>
      </c>
      <c r="Q776" s="3589">
        <f t="shared" ca="1" si="28"/>
        <v>34</v>
      </c>
      <c r="R776" s="3589">
        <f t="shared" ca="1" si="28"/>
        <v>33</v>
      </c>
      <c r="S776" s="3589">
        <f t="shared" ca="1" si="28"/>
        <v>11</v>
      </c>
      <c r="T776" s="3535">
        <f t="shared" ca="1" si="28"/>
        <v>11</v>
      </c>
      <c r="U776" s="3535">
        <f t="shared" ca="1" si="28"/>
        <v>45</v>
      </c>
      <c r="V776" s="3535">
        <f t="shared" ca="1" si="28"/>
        <v>11</v>
      </c>
      <c r="Y776" s="2694"/>
    </row>
    <row r="777" spans="1:25" ht="18.75" customHeight="1">
      <c r="A777" s="4694"/>
      <c r="B777" s="3057"/>
      <c r="C777" s="3058" t="s">
        <v>295</v>
      </c>
      <c r="D777" s="3059"/>
      <c r="E777" s="3059"/>
      <c r="F777" s="3059"/>
      <c r="G777" s="4778" t="s">
        <v>674</v>
      </c>
      <c r="H777" s="4778"/>
      <c r="I777" s="4778"/>
      <c r="J777" s="4778"/>
      <c r="K777" s="4778"/>
      <c r="L777" s="4778"/>
      <c r="M777" s="4778"/>
      <c r="N777" s="4779"/>
      <c r="O777" s="2694"/>
      <c r="P777" s="3536" t="s">
        <v>2472</v>
      </c>
      <c r="Q777" s="3537"/>
      <c r="R777" s="3537"/>
      <c r="S777" s="3537"/>
      <c r="T777" s="3538"/>
      <c r="U777" s="2800"/>
      <c r="V777" s="2800"/>
      <c r="Y777" s="2694"/>
    </row>
    <row r="778" spans="1:25" ht="15.75" customHeight="1">
      <c r="A778" s="4694"/>
      <c r="B778" s="3060"/>
      <c r="C778" s="2885" t="s">
        <v>316</v>
      </c>
      <c r="D778" s="2971" t="s">
        <v>345</v>
      </c>
      <c r="E778" s="3061"/>
      <c r="F778" s="3061"/>
      <c r="G778" s="4778"/>
      <c r="H778" s="4778"/>
      <c r="I778" s="4778"/>
      <c r="J778" s="4778"/>
      <c r="K778" s="4778"/>
      <c r="L778" s="4778"/>
      <c r="M778" s="4778"/>
      <c r="N778" s="4779"/>
      <c r="O778" s="2694"/>
      <c r="P778" s="3539" t="s">
        <v>2496</v>
      </c>
      <c r="Q778" s="3540"/>
      <c r="R778" s="3540"/>
      <c r="S778" s="3540"/>
      <c r="T778" s="3541"/>
      <c r="U778" s="2800"/>
      <c r="V778" s="2800"/>
      <c r="Y778" s="2694"/>
    </row>
    <row r="779" spans="1:25" ht="15.75" customHeight="1">
      <c r="A779" s="4694"/>
      <c r="B779" s="2990"/>
      <c r="C779" s="3429" t="s">
        <v>297</v>
      </c>
      <c r="D779" s="2882" t="s">
        <v>298</v>
      </c>
      <c r="E779" s="2978"/>
      <c r="F779" s="2978"/>
      <c r="G779" s="2882"/>
      <c r="H779" s="2979"/>
      <c r="I779" s="2979"/>
      <c r="J779" s="2979"/>
      <c r="K779" s="2979"/>
      <c r="L779" s="2979"/>
      <c r="M779" s="2979"/>
      <c r="N779" s="2991"/>
      <c r="O779" s="2694"/>
      <c r="P779" s="3539" t="s">
        <v>2473</v>
      </c>
      <c r="Q779" s="3540"/>
      <c r="R779" s="3540"/>
      <c r="S779" s="3540"/>
      <c r="T779" s="3542"/>
      <c r="U779" s="2800"/>
      <c r="V779" s="2800"/>
      <c r="Y779" s="2694"/>
    </row>
    <row r="780" spans="1:25" ht="15.75" customHeight="1">
      <c r="A780" s="4694"/>
      <c r="B780" s="2952"/>
      <c r="C780" s="2953"/>
      <c r="D780" s="2862"/>
      <c r="E780" s="2954"/>
      <c r="F780" s="2954"/>
      <c r="G780" s="2955"/>
      <c r="H780" s="2956"/>
      <c r="I780" s="2956"/>
      <c r="J780" s="2956"/>
      <c r="K780" s="2956"/>
      <c r="L780" s="2956"/>
      <c r="M780" s="2956"/>
      <c r="N780" s="2957"/>
      <c r="O780" s="2694"/>
      <c r="P780" s="3539" t="s">
        <v>2283</v>
      </c>
      <c r="Q780" s="3540"/>
      <c r="R780" s="3540"/>
      <c r="S780" s="3540"/>
      <c r="T780" s="3543"/>
      <c r="U780" s="2800"/>
      <c r="V780" s="2800"/>
      <c r="Y780" s="2694"/>
    </row>
    <row r="781" spans="1:25" ht="15.75" customHeight="1">
      <c r="A781" s="4694"/>
      <c r="B781" s="2896">
        <v>1</v>
      </c>
      <c r="C781" s="2959" t="s">
        <v>346</v>
      </c>
      <c r="D781" s="2960"/>
      <c r="E781" s="2960"/>
      <c r="F781" s="2960"/>
      <c r="G781" s="2960"/>
      <c r="H781" s="2960"/>
      <c r="I781" s="2960"/>
      <c r="J781" s="2960"/>
      <c r="K781" s="2960"/>
      <c r="L781" s="2960"/>
      <c r="M781" s="2960"/>
      <c r="N781" s="2961"/>
      <c r="O781" s="2694"/>
      <c r="P781" s="3539" t="s">
        <v>2284</v>
      </c>
      <c r="Q781" s="3540"/>
      <c r="R781" s="3540"/>
      <c r="S781" s="3540"/>
      <c r="T781" s="3543"/>
      <c r="U781" s="2800"/>
      <c r="V781" s="2800"/>
      <c r="Y781" s="2694"/>
    </row>
    <row r="782" spans="1:25" ht="21.75" thickBot="1">
      <c r="A782" s="4694"/>
      <c r="B782" s="2896">
        <f>LARGE(B781:B781,1)+1</f>
        <v>2</v>
      </c>
      <c r="C782" s="2959"/>
      <c r="D782" s="2960"/>
      <c r="E782" s="2960"/>
      <c r="F782" s="2960"/>
      <c r="G782" s="2960"/>
      <c r="H782" s="2960"/>
      <c r="I782" s="2960"/>
      <c r="J782" s="2960"/>
      <c r="K782" s="2960"/>
      <c r="L782" s="2960"/>
      <c r="M782" s="2960"/>
      <c r="N782" s="2961"/>
      <c r="O782" s="2858"/>
      <c r="P782" s="3544"/>
      <c r="Q782" s="3545"/>
      <c r="R782" s="3545"/>
      <c r="S782" s="3545"/>
      <c r="T782" s="3546"/>
      <c r="U782" s="2800"/>
      <c r="V782" s="2800"/>
      <c r="Y782" s="2694"/>
    </row>
    <row r="783" spans="1:25" ht="15.75">
      <c r="A783" s="4694"/>
      <c r="B783" s="2896">
        <f>LARGE(B781:B782,1)+1</f>
        <v>3</v>
      </c>
      <c r="C783" s="2959" t="s">
        <v>347</v>
      </c>
      <c r="D783" s="2960"/>
      <c r="E783" s="2960"/>
      <c r="F783" s="2960"/>
      <c r="G783" s="2960"/>
      <c r="H783" s="2960"/>
      <c r="I783" s="2960"/>
      <c r="J783" s="2960"/>
      <c r="K783" s="2960"/>
      <c r="L783" s="2960"/>
      <c r="M783" s="2960"/>
      <c r="N783" s="2961"/>
      <c r="O783" s="2858"/>
      <c r="P783" s="3748" t="s">
        <v>2392</v>
      </c>
      <c r="Q783" s="2858"/>
      <c r="R783" s="2800"/>
      <c r="S783" s="2800"/>
      <c r="T783" s="2800"/>
      <c r="U783" s="2800"/>
      <c r="V783" s="2800"/>
      <c r="Y783" s="2694"/>
    </row>
    <row r="784" spans="1:25" ht="15.75">
      <c r="A784" s="4694"/>
      <c r="B784" s="2896">
        <f>LARGE(B781:B783,1)+1</f>
        <v>4</v>
      </c>
      <c r="C784" s="2959"/>
      <c r="D784" s="2960"/>
      <c r="E784" s="2960"/>
      <c r="F784" s="2960"/>
      <c r="G784" s="2960"/>
      <c r="H784" s="2960"/>
      <c r="I784" s="2960"/>
      <c r="J784" s="2960"/>
      <c r="K784" s="2960"/>
      <c r="L784" s="2960"/>
      <c r="M784" s="2960"/>
      <c r="N784" s="2961"/>
      <c r="O784" s="2858"/>
      <c r="P784" s="3748" t="s">
        <v>2392</v>
      </c>
      <c r="Q784" s="2858"/>
      <c r="R784" s="2800"/>
      <c r="S784" s="2800"/>
      <c r="T784" s="2800"/>
      <c r="U784" s="2800"/>
      <c r="V784" s="2800"/>
      <c r="Y784" s="2694"/>
    </row>
    <row r="785" spans="1:25" ht="15.75" customHeight="1">
      <c r="A785" s="4694"/>
      <c r="B785" s="2896">
        <f>LARGE(B781:B784,1)+1</f>
        <v>5</v>
      </c>
      <c r="C785" s="2959" t="s">
        <v>298</v>
      </c>
      <c r="D785" s="2960"/>
      <c r="E785" s="2960"/>
      <c r="F785" s="2960"/>
      <c r="G785" s="2960"/>
      <c r="H785" s="2960"/>
      <c r="I785" s="2960"/>
      <c r="J785" s="2960"/>
      <c r="K785" s="2960"/>
      <c r="L785" s="2960"/>
      <c r="M785" s="2960"/>
      <c r="N785" s="2961"/>
      <c r="O785" s="2858"/>
      <c r="P785" s="3748" t="s">
        <v>2392</v>
      </c>
      <c r="Q785" s="2858"/>
      <c r="R785" s="2800"/>
      <c r="S785" s="2800"/>
      <c r="T785" s="2800"/>
      <c r="U785" s="2800"/>
      <c r="V785" s="2800"/>
      <c r="Y785" s="2694"/>
    </row>
    <row r="786" spans="1:25" ht="15.75">
      <c r="A786" s="4694"/>
      <c r="B786" s="2896">
        <f>LARGE(B781:B785,1)+1</f>
        <v>6</v>
      </c>
      <c r="C786" s="2959"/>
      <c r="D786" s="2960"/>
      <c r="E786" s="2960"/>
      <c r="F786" s="2960"/>
      <c r="G786" s="2960"/>
      <c r="H786" s="2960"/>
      <c r="I786" s="2960"/>
      <c r="J786" s="2960"/>
      <c r="K786" s="2960"/>
      <c r="L786" s="2960"/>
      <c r="M786" s="2960"/>
      <c r="N786" s="2961"/>
      <c r="O786" s="2858"/>
      <c r="P786" s="3748" t="s">
        <v>2392</v>
      </c>
      <c r="Q786" s="2858"/>
      <c r="R786" s="2800"/>
      <c r="S786" s="2800"/>
      <c r="T786" s="2800"/>
      <c r="U786" s="2800"/>
      <c r="V786" s="2800"/>
      <c r="Y786" s="2694"/>
    </row>
    <row r="787" spans="1:25" ht="15.75">
      <c r="A787" s="4694"/>
      <c r="B787" s="2896">
        <f>LARGE(B781:B786,1)+1</f>
        <v>7</v>
      </c>
      <c r="C787" s="2959" t="s">
        <v>348</v>
      </c>
      <c r="D787" s="2960"/>
      <c r="E787" s="2960"/>
      <c r="F787" s="2960"/>
      <c r="G787" s="2960"/>
      <c r="H787" s="2960"/>
      <c r="I787" s="2960"/>
      <c r="J787" s="2960"/>
      <c r="K787" s="2960"/>
      <c r="L787" s="2960"/>
      <c r="M787" s="2960"/>
      <c r="N787" s="2961"/>
      <c r="O787" s="2858"/>
      <c r="P787" s="3748" t="s">
        <v>2392</v>
      </c>
      <c r="Q787" s="2858"/>
      <c r="R787" s="2800"/>
      <c r="S787" s="2800"/>
      <c r="T787" s="2800"/>
      <c r="U787" s="2800"/>
      <c r="V787" s="2800"/>
      <c r="Y787" s="2694"/>
    </row>
    <row r="788" spans="1:25" ht="15.75">
      <c r="A788" s="4694"/>
      <c r="B788" s="2896">
        <f>LARGE(B781:B787,1)+1</f>
        <v>8</v>
      </c>
      <c r="C788" s="2959"/>
      <c r="D788" s="2960"/>
      <c r="E788" s="2960"/>
      <c r="F788" s="2960"/>
      <c r="G788" s="2960"/>
      <c r="H788" s="2960"/>
      <c r="I788" s="2960"/>
      <c r="J788" s="2960"/>
      <c r="K788" s="2960"/>
      <c r="L788" s="2960"/>
      <c r="M788" s="2960"/>
      <c r="N788" s="2961"/>
      <c r="O788" s="2858"/>
      <c r="P788" s="3748" t="s">
        <v>2392</v>
      </c>
      <c r="Q788" s="2858"/>
      <c r="R788" s="2800"/>
      <c r="S788" s="2800"/>
      <c r="T788" s="2800"/>
      <c r="U788" s="2800"/>
      <c r="V788" s="2800"/>
      <c r="Y788" s="2694"/>
    </row>
    <row r="789" spans="1:25" ht="15.75">
      <c r="A789" s="4694"/>
      <c r="B789" s="2896">
        <f>LARGE(B781:B788,1)+1</f>
        <v>9</v>
      </c>
      <c r="C789" s="2959" t="s">
        <v>349</v>
      </c>
      <c r="D789" s="2960"/>
      <c r="E789" s="2960"/>
      <c r="F789" s="2960"/>
      <c r="G789" s="2960"/>
      <c r="H789" s="2960"/>
      <c r="I789" s="2960"/>
      <c r="J789" s="2960"/>
      <c r="K789" s="2960"/>
      <c r="L789" s="2960"/>
      <c r="M789" s="2960"/>
      <c r="N789" s="2961"/>
      <c r="O789" s="2858"/>
      <c r="P789" s="3748" t="s">
        <v>2392</v>
      </c>
      <c r="Q789" s="2858"/>
      <c r="R789" s="2800"/>
      <c r="S789" s="2800"/>
      <c r="T789" s="2800"/>
      <c r="U789" s="2800"/>
      <c r="V789" s="2800"/>
      <c r="Y789" s="2694"/>
    </row>
    <row r="790" spans="1:25" ht="15.75">
      <c r="A790" s="4694"/>
      <c r="B790" s="2896">
        <f>LARGE(B781:B789,1)+1</f>
        <v>10</v>
      </c>
      <c r="C790" s="2959"/>
      <c r="D790" s="2960"/>
      <c r="E790" s="2960"/>
      <c r="F790" s="2960"/>
      <c r="G790" s="2960"/>
      <c r="H790" s="2960"/>
      <c r="I790" s="2960"/>
      <c r="J790" s="2960"/>
      <c r="K790" s="2960"/>
      <c r="L790" s="2960"/>
      <c r="M790" s="2960"/>
      <c r="N790" s="2961"/>
      <c r="O790" s="2858"/>
      <c r="P790" s="3748" t="s">
        <v>2392</v>
      </c>
      <c r="Q790" s="2858"/>
      <c r="R790" s="2800"/>
      <c r="S790" s="2800"/>
      <c r="T790" s="2800"/>
      <c r="U790" s="2800"/>
      <c r="V790" s="2800"/>
      <c r="Y790" s="2694"/>
    </row>
    <row r="791" spans="1:25" ht="15.75">
      <c r="A791" s="4694"/>
      <c r="B791" s="2896">
        <f>LARGE(B781:B790,1)+1</f>
        <v>11</v>
      </c>
      <c r="C791" s="2959"/>
      <c r="D791" s="2960"/>
      <c r="E791" s="2960"/>
      <c r="F791" s="2960"/>
      <c r="G791" s="2960"/>
      <c r="H791" s="2960"/>
      <c r="I791" s="2960"/>
      <c r="J791" s="2960"/>
      <c r="K791" s="2960"/>
      <c r="L791" s="2960"/>
      <c r="M791" s="2960"/>
      <c r="N791" s="2961"/>
      <c r="O791" s="2858"/>
      <c r="P791" s="3748" t="s">
        <v>2392</v>
      </c>
      <c r="Q791" s="2858"/>
      <c r="R791" s="2800"/>
      <c r="S791" s="2800"/>
      <c r="T791" s="2800"/>
      <c r="U791" s="2800"/>
      <c r="V791" s="2800"/>
      <c r="Y791" s="2694"/>
    </row>
    <row r="792" spans="1:25" ht="15.75">
      <c r="A792" s="4694"/>
      <c r="B792" s="2896">
        <f>LARGE(B781:B791,1)+1</f>
        <v>12</v>
      </c>
      <c r="C792" s="3429" t="s">
        <v>297</v>
      </c>
      <c r="D792" s="2968" t="s">
        <v>2454</v>
      </c>
      <c r="E792" s="2960"/>
      <c r="F792" s="2960"/>
      <c r="G792" s="2960"/>
      <c r="H792" s="2960"/>
      <c r="I792" s="2960"/>
      <c r="J792" s="2960"/>
      <c r="K792" s="2960"/>
      <c r="L792" s="2960"/>
      <c r="M792" s="2960"/>
      <c r="N792" s="2961"/>
      <c r="O792" s="2858"/>
      <c r="P792" s="3748" t="s">
        <v>2392</v>
      </c>
      <c r="Q792" s="2858"/>
      <c r="R792" s="2800"/>
      <c r="S792" s="2800"/>
      <c r="T792" s="2800"/>
      <c r="U792" s="2800"/>
      <c r="V792" s="2800"/>
      <c r="Y792" s="2694"/>
    </row>
    <row r="793" spans="1:25" ht="15.75">
      <c r="A793" s="4694"/>
      <c r="B793" s="2896">
        <f>LARGE(B781:B792,1)+1</f>
        <v>13</v>
      </c>
      <c r="C793" s="2959"/>
      <c r="D793" s="2960"/>
      <c r="E793" s="2960"/>
      <c r="F793" s="2960"/>
      <c r="G793" s="2960"/>
      <c r="H793" s="2960"/>
      <c r="I793" s="2960"/>
      <c r="J793" s="2960"/>
      <c r="K793" s="2960"/>
      <c r="L793" s="2960"/>
      <c r="M793" s="2960"/>
      <c r="N793" s="2961"/>
      <c r="O793" s="2858"/>
      <c r="P793" s="3748" t="s">
        <v>2392</v>
      </c>
      <c r="Q793" s="2858"/>
      <c r="R793" s="2800"/>
      <c r="S793" s="2800"/>
      <c r="T793" s="2800"/>
      <c r="U793" s="2800"/>
      <c r="V793" s="2800"/>
      <c r="Y793" s="2694"/>
    </row>
    <row r="794" spans="1:25" ht="18.75">
      <c r="A794" s="4694"/>
      <c r="B794" s="2896">
        <f>LARGE(B781:B793,1)+1</f>
        <v>14</v>
      </c>
      <c r="C794" s="2959"/>
      <c r="D794" s="3487" t="s">
        <v>2455</v>
      </c>
      <c r="E794" s="3498">
        <f>ROW(F730)</f>
        <v>730</v>
      </c>
      <c r="F794" s="2960" t="s">
        <v>2457</v>
      </c>
      <c r="G794" s="2960"/>
      <c r="H794" s="2960"/>
      <c r="I794" s="2960"/>
      <c r="J794" s="2960"/>
      <c r="K794" s="2960"/>
      <c r="L794" s="2960"/>
      <c r="M794" s="2960"/>
      <c r="N794" s="2961"/>
      <c r="O794" s="2858"/>
      <c r="P794" s="3748" t="s">
        <v>2392</v>
      </c>
      <c r="Q794" s="2858"/>
      <c r="R794" s="2800"/>
      <c r="S794" s="2800"/>
      <c r="T794" s="2800"/>
      <c r="U794" s="2800"/>
      <c r="V794" s="2800"/>
      <c r="Y794" s="2694"/>
    </row>
    <row r="795" spans="1:25" ht="15.75">
      <c r="A795" s="4694"/>
      <c r="B795" s="2896">
        <f>LARGE(B781:B794,1)+1</f>
        <v>15</v>
      </c>
      <c r="C795" s="2959"/>
      <c r="D795" s="3499" t="s">
        <v>676</v>
      </c>
      <c r="E795" s="2960"/>
      <c r="F795" s="2960"/>
      <c r="G795" s="2960"/>
      <c r="H795" s="2960"/>
      <c r="I795" s="2960"/>
      <c r="J795" s="2960"/>
      <c r="K795" s="2960"/>
      <c r="L795" s="2960"/>
      <c r="M795" s="2960"/>
      <c r="N795" s="2961"/>
      <c r="O795" s="2858"/>
      <c r="P795" s="3748" t="s">
        <v>2392</v>
      </c>
      <c r="Q795" s="2858"/>
      <c r="R795" s="2800"/>
      <c r="S795" s="2800"/>
      <c r="T795" s="2800"/>
      <c r="U795" s="2800"/>
      <c r="V795" s="2800"/>
      <c r="Y795" s="2694"/>
    </row>
    <row r="796" spans="1:25" ht="15.75">
      <c r="A796" s="4694"/>
      <c r="B796" s="2896">
        <f>LARGE(B781:B795,1)+1</f>
        <v>16</v>
      </c>
      <c r="C796" s="2959"/>
      <c r="D796" s="3499" t="s">
        <v>677</v>
      </c>
      <c r="E796" s="2960"/>
      <c r="G796" s="2960"/>
      <c r="H796" s="2960"/>
      <c r="I796" s="2960"/>
      <c r="J796" s="2960"/>
      <c r="K796" s="2960"/>
      <c r="L796" s="2960"/>
      <c r="M796" s="2960"/>
      <c r="N796" s="2961"/>
      <c r="O796" s="2858"/>
      <c r="P796" s="3748" t="s">
        <v>2392</v>
      </c>
      <c r="Q796" s="2858"/>
      <c r="R796" s="2800"/>
      <c r="S796" s="2800"/>
      <c r="T796" s="2800"/>
      <c r="U796" s="2800"/>
      <c r="V796" s="2800"/>
      <c r="Y796" s="2694"/>
    </row>
    <row r="797" spans="1:25" ht="15.75">
      <c r="A797" s="4694"/>
      <c r="B797" s="2896">
        <f>LARGE(B781:B796,1)+1</f>
        <v>17</v>
      </c>
      <c r="C797" s="2959"/>
      <c r="D797" s="2960"/>
      <c r="E797" s="3085"/>
      <c r="F797" s="3029" t="s">
        <v>678</v>
      </c>
      <c r="G797" s="3029"/>
      <c r="H797" s="2960"/>
      <c r="I797" s="2960"/>
      <c r="J797" s="2960"/>
      <c r="K797" s="2960"/>
      <c r="L797" s="2960"/>
      <c r="M797" s="2960"/>
      <c r="N797" s="2961"/>
      <c r="O797" s="2858"/>
      <c r="P797" s="3748" t="s">
        <v>2392</v>
      </c>
      <c r="Q797" s="2858"/>
      <c r="R797" s="2800"/>
      <c r="S797" s="2800"/>
      <c r="T797" s="2800"/>
      <c r="U797" s="2800"/>
      <c r="V797" s="2800"/>
      <c r="Y797" s="2694"/>
    </row>
    <row r="798" spans="1:25" ht="15.75">
      <c r="A798" s="4694"/>
      <c r="B798" s="2896">
        <f>LARGE(B781:B797,1)+1</f>
        <v>18</v>
      </c>
      <c r="C798" s="2959"/>
      <c r="D798" s="2960"/>
      <c r="E798" s="3031" t="s">
        <v>679</v>
      </c>
      <c r="F798" s="3035" t="s">
        <v>680</v>
      </c>
      <c r="G798" s="3035"/>
      <c r="H798" s="2960"/>
      <c r="I798" s="2960"/>
      <c r="J798" s="2960"/>
      <c r="K798" s="2960"/>
      <c r="L798" s="2960"/>
      <c r="M798" s="2960"/>
      <c r="N798" s="2961"/>
      <c r="O798" s="2858"/>
      <c r="P798" s="3748" t="s">
        <v>2392</v>
      </c>
      <c r="Q798" s="2858"/>
      <c r="R798" s="2800"/>
      <c r="S798" s="2800"/>
      <c r="T798" s="2800"/>
      <c r="U798" s="2800"/>
      <c r="V798" s="2800"/>
      <c r="Y798" s="2694"/>
    </row>
    <row r="799" spans="1:25" ht="15.75">
      <c r="A799" s="4694"/>
      <c r="B799" s="2896">
        <f>LARGE(B781:B798,1)+1</f>
        <v>19</v>
      </c>
      <c r="C799" s="2959"/>
      <c r="D799" s="3499"/>
      <c r="E799" s="3086">
        <v>4</v>
      </c>
      <c r="F799" s="3087" t="s">
        <v>2456</v>
      </c>
      <c r="G799" s="3087"/>
      <c r="H799" s="2960"/>
      <c r="I799" s="2960"/>
      <c r="J799" s="2960"/>
      <c r="K799" s="2960"/>
      <c r="L799" s="2960"/>
      <c r="M799" s="2960"/>
      <c r="N799" s="2961"/>
      <c r="O799" s="2858"/>
      <c r="P799" s="3748" t="s">
        <v>2392</v>
      </c>
      <c r="Q799" s="2858"/>
      <c r="R799" s="2800"/>
      <c r="S799" s="2800"/>
      <c r="T799" s="2800"/>
      <c r="U799" s="2800"/>
      <c r="V799" s="2800"/>
      <c r="Y799" s="2694"/>
    </row>
    <row r="800" spans="1:25" ht="15.75">
      <c r="A800" s="4694"/>
      <c r="B800" s="2896">
        <f>LARGE(B781:B799,1)+1</f>
        <v>20</v>
      </c>
      <c r="C800" s="2959"/>
      <c r="D800" s="3499"/>
      <c r="E800" s="3083"/>
      <c r="F800" s="3084"/>
      <c r="G800" s="3084"/>
      <c r="H800" s="2960"/>
      <c r="I800" s="2960"/>
      <c r="J800" s="2960"/>
      <c r="K800" s="2960"/>
      <c r="L800" s="2960"/>
      <c r="M800" s="2960"/>
      <c r="N800" s="2961"/>
      <c r="O800" s="2858"/>
      <c r="P800" s="3748" t="s">
        <v>2392</v>
      </c>
      <c r="Q800" s="2858"/>
      <c r="R800" s="2800"/>
      <c r="S800" s="2800"/>
      <c r="T800" s="2800"/>
      <c r="U800" s="2800"/>
      <c r="V800" s="2800"/>
      <c r="Y800" s="2694"/>
    </row>
    <row r="801" spans="1:25" ht="15.75">
      <c r="A801" s="4694"/>
      <c r="B801" s="2896">
        <f>LARGE(B781:B800,1)+1</f>
        <v>21</v>
      </c>
      <c r="C801" s="2959"/>
      <c r="D801" s="3500"/>
      <c r="E801" s="2960"/>
      <c r="F801" s="2960"/>
      <c r="G801" s="2960"/>
      <c r="H801" s="2960"/>
      <c r="I801" s="2960"/>
      <c r="J801" s="2960"/>
      <c r="K801" s="2960"/>
      <c r="L801" s="2960"/>
      <c r="M801" s="2960"/>
      <c r="N801" s="2961"/>
      <c r="O801" s="2858"/>
      <c r="P801" s="3748" t="s">
        <v>2392</v>
      </c>
      <c r="Q801" s="2858"/>
      <c r="R801" s="2800"/>
      <c r="S801" s="2800"/>
      <c r="T801" s="2800"/>
      <c r="U801" s="2800"/>
      <c r="V801" s="2800"/>
      <c r="Y801" s="2694"/>
    </row>
    <row r="802" spans="1:25" ht="15.75">
      <c r="A802" s="4694"/>
      <c r="B802" s="2896">
        <f>LARGE(B781:B801,1)+1</f>
        <v>22</v>
      </c>
      <c r="C802" s="2959"/>
      <c r="D802" s="3500"/>
      <c r="E802" s="2960"/>
      <c r="F802" s="2960"/>
      <c r="G802" s="2960"/>
      <c r="H802" s="2960"/>
      <c r="I802" s="2960"/>
      <c r="J802" s="2960"/>
      <c r="K802" s="2960"/>
      <c r="L802" s="2960"/>
      <c r="M802" s="2960"/>
      <c r="N802" s="2961"/>
      <c r="O802" s="2858"/>
      <c r="P802" s="3748" t="s">
        <v>2392</v>
      </c>
      <c r="Q802" s="2858"/>
      <c r="R802" s="2800"/>
      <c r="S802" s="2800"/>
      <c r="T802" s="2800"/>
      <c r="U802" s="2800"/>
      <c r="V802" s="2800"/>
      <c r="Y802" s="2694"/>
    </row>
    <row r="803" spans="1:25" ht="15.75">
      <c r="A803" s="4694"/>
      <c r="B803" s="2896">
        <f>LARGE(B781:B802,1)+1</f>
        <v>23</v>
      </c>
      <c r="C803" s="2959"/>
      <c r="D803" s="2960"/>
      <c r="E803" s="2960"/>
      <c r="F803" s="2960"/>
      <c r="G803" s="2960"/>
      <c r="H803" s="2960"/>
      <c r="I803" s="2960"/>
      <c r="J803" s="2960"/>
      <c r="K803" s="2960"/>
      <c r="L803" s="2960"/>
      <c r="M803" s="2960"/>
      <c r="N803" s="2961"/>
      <c r="O803" s="2858"/>
      <c r="P803" s="3748" t="s">
        <v>2392</v>
      </c>
      <c r="Q803" s="2858"/>
      <c r="R803" s="2800"/>
      <c r="S803" s="2800"/>
      <c r="T803" s="2800"/>
      <c r="U803" s="2800"/>
      <c r="V803" s="2800"/>
      <c r="Y803" s="2694"/>
    </row>
    <row r="804" spans="1:25" ht="15.75">
      <c r="A804" s="4694"/>
      <c r="B804" s="2896">
        <f>LARGE(B781:B803,1)+1</f>
        <v>24</v>
      </c>
      <c r="C804" s="2959"/>
      <c r="D804" s="2960"/>
      <c r="E804" s="2960"/>
      <c r="F804" s="2960"/>
      <c r="G804" s="2960"/>
      <c r="H804" s="2960"/>
      <c r="I804" s="2960"/>
      <c r="J804" s="2960"/>
      <c r="K804" s="2960"/>
      <c r="L804" s="2960"/>
      <c r="M804" s="2960"/>
      <c r="N804" s="2961"/>
      <c r="O804" s="2858"/>
      <c r="P804" s="3748" t="s">
        <v>2392</v>
      </c>
      <c r="Q804" s="2858"/>
      <c r="R804" s="2800"/>
      <c r="S804" s="2800"/>
      <c r="T804" s="2800"/>
      <c r="U804" s="2800"/>
      <c r="V804" s="2800"/>
      <c r="Y804" s="2694"/>
    </row>
    <row r="805" spans="1:25" ht="15.75">
      <c r="A805" s="4694"/>
      <c r="B805" s="2896">
        <f>LARGE(B781:B804,1)+1</f>
        <v>25</v>
      </c>
      <c r="C805" s="2959"/>
      <c r="D805" s="2960"/>
      <c r="E805" s="2960"/>
      <c r="F805" s="2960"/>
      <c r="G805" s="2960"/>
      <c r="H805" s="2960"/>
      <c r="I805" s="2960"/>
      <c r="J805" s="2960"/>
      <c r="K805" s="2960"/>
      <c r="L805" s="2960"/>
      <c r="M805" s="2960"/>
      <c r="N805" s="2961"/>
      <c r="O805" s="2858"/>
      <c r="P805" s="3748" t="s">
        <v>2392</v>
      </c>
      <c r="Q805" s="2858"/>
      <c r="R805" s="2800"/>
      <c r="S805" s="2800"/>
      <c r="T805" s="2800"/>
      <c r="U805" s="2800"/>
      <c r="V805" s="2800"/>
      <c r="Y805" s="2694"/>
    </row>
    <row r="806" spans="1:25" ht="15.75">
      <c r="A806" s="4694"/>
      <c r="B806" s="2896">
        <f>LARGE(B781:B805,1)+1</f>
        <v>26</v>
      </c>
      <c r="C806" s="2959"/>
      <c r="D806" s="2960"/>
      <c r="E806" s="2960"/>
      <c r="F806" s="2960"/>
      <c r="G806" s="2960"/>
      <c r="H806" s="2960"/>
      <c r="I806" s="2960"/>
      <c r="J806" s="2960"/>
      <c r="K806" s="2960"/>
      <c r="L806" s="2960"/>
      <c r="M806" s="2960"/>
      <c r="N806" s="2961"/>
      <c r="O806" s="2858"/>
      <c r="P806" s="3748" t="s">
        <v>2392</v>
      </c>
      <c r="Q806" s="2858"/>
      <c r="R806" s="2800"/>
      <c r="S806" s="2800"/>
      <c r="T806" s="2800"/>
      <c r="U806" s="2800"/>
      <c r="V806" s="2800"/>
      <c r="Y806" s="2694"/>
    </row>
    <row r="807" spans="1:25" ht="15.75">
      <c r="A807" s="4694"/>
      <c r="B807" s="2896">
        <f>LARGE(B781:B806,1)+1</f>
        <v>27</v>
      </c>
      <c r="C807" s="2959"/>
      <c r="D807" s="2960"/>
      <c r="E807" s="2960"/>
      <c r="F807" s="2960"/>
      <c r="G807" s="2960"/>
      <c r="H807" s="2960"/>
      <c r="I807" s="2960"/>
      <c r="J807" s="2960"/>
      <c r="K807" s="2960"/>
      <c r="L807" s="2960"/>
      <c r="M807" s="2960"/>
      <c r="N807" s="2961"/>
      <c r="O807" s="2858"/>
      <c r="P807" s="3748" t="s">
        <v>2392</v>
      </c>
      <c r="Q807" s="2858"/>
      <c r="R807" s="2800"/>
      <c r="S807" s="2800"/>
      <c r="T807" s="2800"/>
      <c r="U807" s="2800"/>
      <c r="V807" s="2800"/>
      <c r="Y807" s="2694"/>
    </row>
    <row r="808" spans="1:25" ht="15.75">
      <c r="A808" s="4694"/>
      <c r="B808" s="2896">
        <f>LARGE(B781:B807,1)+1</f>
        <v>28</v>
      </c>
      <c r="C808" s="2959"/>
      <c r="D808" s="2960"/>
      <c r="E808" s="2960"/>
      <c r="F808" s="2960"/>
      <c r="G808" s="2960"/>
      <c r="H808" s="2960"/>
      <c r="I808" s="2960"/>
      <c r="J808" s="2960"/>
      <c r="K808" s="2960"/>
      <c r="L808" s="2960"/>
      <c r="M808" s="2960"/>
      <c r="N808" s="2961"/>
      <c r="O808" s="2858"/>
      <c r="P808" s="3748" t="s">
        <v>2392</v>
      </c>
      <c r="Q808" s="2858"/>
      <c r="R808" s="2800"/>
      <c r="S808" s="2800"/>
      <c r="T808" s="2800"/>
      <c r="U808" s="2800"/>
      <c r="V808" s="2800"/>
      <c r="Y808" s="2694"/>
    </row>
    <row r="809" spans="1:25" ht="15.75">
      <c r="A809" s="4694"/>
      <c r="B809" s="2896">
        <f>LARGE(B781:B808,1)+1</f>
        <v>29</v>
      </c>
      <c r="C809" s="2959"/>
      <c r="D809" s="2960"/>
      <c r="E809" s="2960"/>
      <c r="F809" s="2960"/>
      <c r="G809" s="2960"/>
      <c r="H809" s="2960"/>
      <c r="I809" s="2960"/>
      <c r="J809" s="2960"/>
      <c r="K809" s="2960"/>
      <c r="L809" s="2960"/>
      <c r="M809" s="2960"/>
      <c r="N809" s="2961"/>
      <c r="O809" s="2858"/>
      <c r="P809" s="3748" t="s">
        <v>2392</v>
      </c>
      <c r="Q809" s="2858"/>
      <c r="R809" s="2800"/>
      <c r="S809" s="2800"/>
      <c r="T809" s="2800"/>
      <c r="U809" s="2800"/>
      <c r="V809" s="2800"/>
      <c r="Y809" s="2694"/>
    </row>
    <row r="810" spans="1:25" ht="15.75">
      <c r="A810" s="4694"/>
      <c r="B810" s="2896">
        <f>LARGE(B781:B809,1)+1</f>
        <v>30</v>
      </c>
      <c r="C810" s="2959"/>
      <c r="D810" s="2960"/>
      <c r="E810" s="2960"/>
      <c r="F810" s="2960"/>
      <c r="G810" s="2960"/>
      <c r="H810" s="2960"/>
      <c r="I810" s="2960"/>
      <c r="J810" s="2960"/>
      <c r="K810" s="2960"/>
      <c r="L810" s="2960"/>
      <c r="M810" s="2960"/>
      <c r="N810" s="2961"/>
      <c r="O810" s="2858"/>
      <c r="P810" s="3748" t="s">
        <v>2392</v>
      </c>
      <c r="Q810" s="2858"/>
      <c r="R810" s="2800"/>
      <c r="S810" s="2800"/>
      <c r="T810" s="2800"/>
      <c r="U810" s="2800"/>
      <c r="V810" s="2800"/>
      <c r="Y810" s="2694"/>
    </row>
    <row r="811" spans="1:25" ht="15.75">
      <c r="A811" s="4694"/>
      <c r="B811" s="2896">
        <f>LARGE(B781:B810,1)+1</f>
        <v>31</v>
      </c>
      <c r="C811" s="2959"/>
      <c r="D811" s="2960"/>
      <c r="E811" s="2960"/>
      <c r="F811" s="2960"/>
      <c r="G811" s="2960"/>
      <c r="H811" s="2960"/>
      <c r="I811" s="2960"/>
      <c r="J811" s="2960"/>
      <c r="K811" s="2960"/>
      <c r="L811" s="2960"/>
      <c r="M811" s="2960"/>
      <c r="N811" s="2961"/>
      <c r="O811" s="2858"/>
      <c r="P811" s="3748" t="s">
        <v>2392</v>
      </c>
      <c r="Q811" s="2858"/>
      <c r="R811" s="2800"/>
      <c r="S811" s="2800"/>
      <c r="T811" s="2800"/>
      <c r="U811" s="2800"/>
      <c r="V811" s="2800"/>
      <c r="Y811" s="2694"/>
    </row>
    <row r="812" spans="1:25" ht="15.75" customHeight="1">
      <c r="A812" s="4694"/>
      <c r="B812" s="2896">
        <f>LARGE(B781:B811,1)+1</f>
        <v>32</v>
      </c>
      <c r="C812" s="2959"/>
      <c r="D812" s="2960"/>
      <c r="E812" s="2960"/>
      <c r="F812" s="2960"/>
      <c r="G812" s="2960"/>
      <c r="H812" s="2960"/>
      <c r="I812" s="2960"/>
      <c r="J812" s="2960"/>
      <c r="K812" s="2960"/>
      <c r="L812" s="2960"/>
      <c r="M812" s="2960"/>
      <c r="N812" s="2961"/>
      <c r="O812" s="2858"/>
      <c r="P812" s="3748" t="s">
        <v>2392</v>
      </c>
      <c r="Q812" s="2858"/>
      <c r="R812" s="2800"/>
      <c r="S812" s="2800"/>
      <c r="T812" s="2800"/>
      <c r="U812" s="2800"/>
      <c r="V812" s="2800"/>
      <c r="Y812" s="2694"/>
    </row>
    <row r="813" spans="1:25" ht="15.75" customHeight="1">
      <c r="A813" s="4694"/>
      <c r="B813" s="2896">
        <f>LARGE(B781:B812,1)+1</f>
        <v>33</v>
      </c>
      <c r="C813" s="2959"/>
      <c r="D813" s="2960"/>
      <c r="E813" s="2960"/>
      <c r="F813" s="2960"/>
      <c r="G813" s="2960"/>
      <c r="H813" s="2960"/>
      <c r="I813" s="2960"/>
      <c r="J813" s="2960"/>
      <c r="K813" s="2960"/>
      <c r="L813" s="2960"/>
      <c r="M813" s="2960"/>
      <c r="N813" s="2961"/>
      <c r="O813" s="2858"/>
      <c r="P813" s="3748" t="s">
        <v>2392</v>
      </c>
      <c r="Q813" s="2858"/>
      <c r="R813" s="2800"/>
      <c r="S813" s="2800"/>
      <c r="T813" s="2800"/>
      <c r="U813" s="2800"/>
      <c r="V813" s="2800"/>
      <c r="Y813" s="2694"/>
    </row>
    <row r="814" spans="1:25" ht="15.75">
      <c r="A814" s="4694"/>
      <c r="B814" s="2896">
        <f>LARGE(B781:B813,1)+1</f>
        <v>34</v>
      </c>
      <c r="C814" s="2959"/>
      <c r="D814" s="2960"/>
      <c r="E814" s="2960"/>
      <c r="F814" s="2960"/>
      <c r="G814" s="2960"/>
      <c r="H814" s="2960"/>
      <c r="I814" s="2960"/>
      <c r="J814" s="2960"/>
      <c r="K814" s="2960"/>
      <c r="L814" s="2960"/>
      <c r="M814" s="2960"/>
      <c r="N814" s="2961"/>
      <c r="O814" s="2858"/>
      <c r="P814" s="3748" t="s">
        <v>2392</v>
      </c>
      <c r="Q814" s="2858"/>
      <c r="R814" s="2800"/>
      <c r="S814" s="2800"/>
      <c r="T814" s="2800"/>
      <c r="U814" s="2800"/>
      <c r="V814" s="2800"/>
      <c r="Y814" s="2694"/>
    </row>
    <row r="815" spans="1:25" ht="15.75" customHeight="1">
      <c r="A815" s="4694"/>
      <c r="B815" s="2896">
        <f>LARGE(B781:B814,1)+1</f>
        <v>35</v>
      </c>
      <c r="C815" s="2959"/>
      <c r="D815" s="2960"/>
      <c r="E815" s="2960"/>
      <c r="F815" s="2960"/>
      <c r="G815" s="2960"/>
      <c r="H815" s="2960"/>
      <c r="I815" s="2960"/>
      <c r="J815" s="2960"/>
      <c r="K815" s="2960"/>
      <c r="L815" s="2960"/>
      <c r="M815" s="2960"/>
      <c r="N815" s="2961"/>
      <c r="O815" s="2858"/>
      <c r="P815" s="3748" t="s">
        <v>2392</v>
      </c>
      <c r="Q815" s="2858"/>
      <c r="R815" s="2800"/>
      <c r="S815" s="2800"/>
      <c r="T815" s="2800"/>
      <c r="U815" s="2800"/>
      <c r="V815" s="2800"/>
      <c r="Y815" s="2694"/>
    </row>
    <row r="816" spans="1:25" ht="15.75" customHeight="1">
      <c r="A816" s="4694"/>
      <c r="B816" s="2896">
        <f>LARGE(B781:B815,1)+1</f>
        <v>36</v>
      </c>
      <c r="C816" s="2959"/>
      <c r="D816" s="2960"/>
      <c r="E816" s="2960"/>
      <c r="F816" s="2960"/>
      <c r="G816" s="2960"/>
      <c r="H816" s="2960"/>
      <c r="I816" s="2960"/>
      <c r="J816" s="2960"/>
      <c r="K816" s="2960"/>
      <c r="L816" s="2960"/>
      <c r="M816" s="2960"/>
      <c r="N816" s="2961"/>
      <c r="O816" s="2858"/>
      <c r="P816" s="3748" t="s">
        <v>2392</v>
      </c>
      <c r="Q816" s="2858"/>
      <c r="R816" s="2800"/>
      <c r="S816" s="2800"/>
      <c r="T816" s="2800"/>
      <c r="U816" s="2800"/>
      <c r="V816" s="2800"/>
      <c r="Y816" s="2694"/>
    </row>
    <row r="817" spans="1:25" ht="15.75" customHeight="1">
      <c r="A817" s="4694"/>
      <c r="B817" s="2896">
        <f>LARGE(B781:B816,1)+1</f>
        <v>37</v>
      </c>
      <c r="C817" s="2959"/>
      <c r="D817" s="2960"/>
      <c r="E817" s="2960"/>
      <c r="F817" s="2960"/>
      <c r="G817" s="2960"/>
      <c r="H817" s="2960"/>
      <c r="I817" s="2960"/>
      <c r="J817" s="2960"/>
      <c r="K817" s="2960"/>
      <c r="L817" s="2960"/>
      <c r="M817" s="2960"/>
      <c r="N817" s="2961"/>
      <c r="O817" s="2858"/>
      <c r="P817" s="3748" t="s">
        <v>2392</v>
      </c>
      <c r="Q817" s="2858"/>
      <c r="R817" s="2800"/>
      <c r="S817" s="2800"/>
      <c r="T817" s="2800"/>
      <c r="U817" s="2800"/>
      <c r="V817" s="2800"/>
      <c r="Y817" s="2694"/>
    </row>
    <row r="818" spans="1:25" ht="15.75">
      <c r="A818" s="4694"/>
      <c r="B818" s="2896">
        <f>LARGE(B781:B817,1)+1</f>
        <v>38</v>
      </c>
      <c r="C818" s="2959"/>
      <c r="D818" s="2960"/>
      <c r="E818" s="2960"/>
      <c r="F818" s="2960"/>
      <c r="G818" s="2960"/>
      <c r="H818" s="2960"/>
      <c r="I818" s="2960"/>
      <c r="J818" s="2960"/>
      <c r="K818" s="2960"/>
      <c r="L818" s="2960"/>
      <c r="M818" s="2960"/>
      <c r="N818" s="2961"/>
      <c r="O818" s="2858"/>
      <c r="P818" s="3748" t="s">
        <v>2392</v>
      </c>
      <c r="Q818" s="2858"/>
      <c r="R818" s="2800"/>
      <c r="S818" s="2800"/>
      <c r="T818" s="2800"/>
      <c r="U818" s="2800"/>
      <c r="V818" s="2800"/>
      <c r="Y818" s="2694"/>
    </row>
    <row r="819" spans="1:25" ht="15.75">
      <c r="A819" s="4694"/>
      <c r="B819" s="2896">
        <f>LARGE(B781:B818,1)+1</f>
        <v>39</v>
      </c>
      <c r="C819" s="2959"/>
      <c r="D819" s="2960"/>
      <c r="E819" s="2960"/>
      <c r="F819" s="2960"/>
      <c r="G819" s="2960"/>
      <c r="H819" s="2960"/>
      <c r="I819" s="2960"/>
      <c r="J819" s="2960"/>
      <c r="K819" s="2960"/>
      <c r="L819" s="2960"/>
      <c r="M819" s="2960"/>
      <c r="N819" s="2961"/>
      <c r="O819" s="2858"/>
      <c r="P819" s="3748" t="s">
        <v>2392</v>
      </c>
      <c r="Q819" s="2858"/>
      <c r="R819" s="2800"/>
      <c r="S819" s="2800"/>
      <c r="T819" s="2800"/>
      <c r="U819" s="2800"/>
      <c r="V819" s="2800"/>
      <c r="Y819" s="2694"/>
    </row>
    <row r="820" spans="1:25" ht="15.75" customHeight="1">
      <c r="A820" s="4694"/>
      <c r="B820" s="2896">
        <f>LARGE(B781:B819,1)+1</f>
        <v>40</v>
      </c>
      <c r="C820" s="2959"/>
      <c r="D820" s="2960"/>
      <c r="E820" s="2960"/>
      <c r="F820" s="2960"/>
      <c r="G820" s="2960"/>
      <c r="H820" s="2960"/>
      <c r="I820" s="2960"/>
      <c r="J820" s="2960"/>
      <c r="K820" s="2960"/>
      <c r="L820" s="2960"/>
      <c r="M820" s="2960"/>
      <c r="N820" s="2961"/>
      <c r="O820" s="2694"/>
      <c r="P820" s="3368" t="s">
        <v>2385</v>
      </c>
      <c r="Q820" s="2858"/>
      <c r="R820" s="2800"/>
      <c r="S820" s="2800"/>
      <c r="T820" s="2800"/>
      <c r="U820" s="2800"/>
      <c r="V820" s="2800"/>
      <c r="Y820" s="2694"/>
    </row>
    <row r="821" spans="1:25" ht="15.75" customHeight="1">
      <c r="A821" s="4694"/>
      <c r="B821" s="2896">
        <f>LARGE(B781:B820,1)+1</f>
        <v>41</v>
      </c>
      <c r="C821" s="2963"/>
      <c r="D821" s="2964"/>
      <c r="E821" s="2964"/>
      <c r="F821" s="2964"/>
      <c r="G821" s="2964"/>
      <c r="H821" s="2964"/>
      <c r="I821" s="2965"/>
      <c r="J821" s="2965"/>
      <c r="K821" s="2965"/>
      <c r="L821" s="2965"/>
      <c r="M821" s="2965"/>
      <c r="N821" s="2966"/>
      <c r="O821" s="2694"/>
      <c r="P821" s="3368" t="s">
        <v>2385</v>
      </c>
      <c r="Q821" s="2858"/>
      <c r="R821" s="2800"/>
      <c r="S821" s="2800"/>
      <c r="T821" s="2800"/>
      <c r="U821" s="2800"/>
      <c r="V821" s="2800"/>
      <c r="Y821" s="2694"/>
    </row>
    <row r="822" spans="1:25" ht="15.75" customHeight="1">
      <c r="A822" s="4694"/>
      <c r="B822" s="4723"/>
      <c r="C822" s="4668"/>
      <c r="D822" s="4668"/>
      <c r="E822" s="4668"/>
      <c r="F822" s="4668"/>
      <c r="G822" s="4668"/>
      <c r="H822" s="4668"/>
      <c r="I822" s="4668"/>
      <c r="J822" s="4668"/>
      <c r="K822" s="4668"/>
      <c r="L822" s="4668"/>
      <c r="M822" s="4668"/>
      <c r="N822" s="4669"/>
      <c r="O822" s="2694"/>
      <c r="P822" s="3368" t="s">
        <v>2385</v>
      </c>
      <c r="Q822" s="2858"/>
      <c r="R822" s="2800"/>
      <c r="S822" s="2800"/>
      <c r="T822" s="2800"/>
      <c r="U822" s="2800"/>
      <c r="V822" s="2800"/>
      <c r="Y822" s="2694"/>
    </row>
    <row r="823" spans="1:25" ht="18.75" customHeight="1">
      <c r="A823" s="4694"/>
      <c r="B823" s="3057"/>
      <c r="C823" s="3058" t="s">
        <v>295</v>
      </c>
      <c r="D823" s="3059"/>
      <c r="E823" s="3059"/>
      <c r="F823" s="3059"/>
      <c r="G823" s="4778" t="s">
        <v>674</v>
      </c>
      <c r="H823" s="4778"/>
      <c r="I823" s="4778"/>
      <c r="J823" s="4778"/>
      <c r="K823" s="4778"/>
      <c r="L823" s="4778"/>
      <c r="M823" s="4778"/>
      <c r="N823" s="4779"/>
      <c r="O823" s="2694"/>
      <c r="P823" s="3368" t="s">
        <v>2385</v>
      </c>
      <c r="Q823" s="2858"/>
      <c r="R823" s="2800"/>
      <c r="S823" s="2800"/>
      <c r="T823" s="2800"/>
      <c r="U823" s="2800"/>
      <c r="V823" s="2800"/>
      <c r="Y823" s="2694"/>
    </row>
    <row r="824" spans="1:25" ht="15.75" customHeight="1">
      <c r="A824" s="4694"/>
      <c r="B824" s="3060"/>
      <c r="C824" s="2885" t="s">
        <v>316</v>
      </c>
      <c r="D824" s="2971" t="s">
        <v>345</v>
      </c>
      <c r="E824" s="3061"/>
      <c r="F824" s="3061"/>
      <c r="G824" s="4778"/>
      <c r="H824" s="4778"/>
      <c r="I824" s="4778"/>
      <c r="J824" s="4778"/>
      <c r="K824" s="4778"/>
      <c r="L824" s="4778"/>
      <c r="M824" s="4778"/>
      <c r="N824" s="4779"/>
      <c r="O824" s="2694"/>
      <c r="P824" s="3368" t="s">
        <v>2385</v>
      </c>
      <c r="Q824" s="2858"/>
      <c r="R824" s="2800"/>
      <c r="S824" s="2800"/>
      <c r="T824" s="2800"/>
      <c r="U824" s="2800"/>
      <c r="V824" s="2800"/>
      <c r="Y824" s="2694"/>
    </row>
    <row r="825" spans="1:25" ht="15.75" customHeight="1">
      <c r="A825" s="4694"/>
      <c r="B825" s="2990"/>
      <c r="C825" s="3429" t="s">
        <v>297</v>
      </c>
      <c r="D825" s="2882" t="s">
        <v>298</v>
      </c>
      <c r="E825" s="2978"/>
      <c r="F825" s="2978"/>
      <c r="G825" s="2882"/>
      <c r="H825" s="2979"/>
      <c r="I825" s="2979"/>
      <c r="J825" s="2979"/>
      <c r="K825" s="2979"/>
      <c r="L825" s="2979"/>
      <c r="M825" s="2979"/>
      <c r="N825" s="2991"/>
      <c r="O825" s="2694"/>
      <c r="P825" s="3368" t="s">
        <v>2385</v>
      </c>
      <c r="Q825" s="2858"/>
      <c r="R825" s="2800"/>
      <c r="S825" s="2800"/>
      <c r="T825" s="2800"/>
      <c r="U825" s="2800"/>
      <c r="V825" s="2800"/>
      <c r="Y825" s="2694"/>
    </row>
    <row r="826" spans="1:25" ht="15.75" customHeight="1">
      <c r="A826" s="4694"/>
      <c r="B826" s="2952"/>
      <c r="C826" s="2953"/>
      <c r="D826" s="2862"/>
      <c r="E826" s="2954"/>
      <c r="F826" s="2954"/>
      <c r="G826" s="2955"/>
      <c r="H826" s="2956"/>
      <c r="I826" s="2956"/>
      <c r="J826" s="2956"/>
      <c r="K826" s="2956"/>
      <c r="L826" s="2956"/>
      <c r="M826" s="2956"/>
      <c r="N826" s="2957"/>
      <c r="O826" s="2694"/>
      <c r="P826" s="3368" t="s">
        <v>2385</v>
      </c>
      <c r="Q826" s="2858"/>
      <c r="R826" s="2800"/>
      <c r="S826" s="2800"/>
      <c r="T826" s="2800"/>
      <c r="U826" s="2800"/>
      <c r="V826" s="2800"/>
      <c r="Y826" s="2694"/>
    </row>
    <row r="827" spans="1:25" ht="15.75">
      <c r="A827" s="4694"/>
      <c r="B827" s="2896">
        <v>1</v>
      </c>
      <c r="C827" s="2959" t="s">
        <v>346</v>
      </c>
      <c r="D827" s="2960"/>
      <c r="E827" s="2960"/>
      <c r="F827" s="2960"/>
      <c r="G827" s="2960"/>
      <c r="H827" s="2960"/>
      <c r="I827" s="2960"/>
      <c r="J827" s="2960"/>
      <c r="K827" s="2960"/>
      <c r="L827" s="2960"/>
      <c r="M827" s="2960"/>
      <c r="N827" s="2961"/>
      <c r="O827" s="2694"/>
      <c r="P827" s="3368" t="s">
        <v>2385</v>
      </c>
      <c r="Q827" s="2858"/>
      <c r="R827" s="2800"/>
      <c r="S827" s="2800"/>
      <c r="T827" s="2800"/>
      <c r="U827" s="2800"/>
      <c r="V827" s="2800"/>
      <c r="Y827" s="2694"/>
    </row>
    <row r="828" spans="1:25" ht="15.75">
      <c r="A828" s="4694"/>
      <c r="B828" s="2896">
        <f>LARGE(B827:B827,1)+1</f>
        <v>2</v>
      </c>
      <c r="C828" s="2959"/>
      <c r="D828" s="2960"/>
      <c r="E828" s="2960"/>
      <c r="F828" s="2960"/>
      <c r="G828" s="2960"/>
      <c r="H828" s="2960"/>
      <c r="I828" s="2960"/>
      <c r="J828" s="2960"/>
      <c r="K828" s="2960"/>
      <c r="L828" s="2960"/>
      <c r="M828" s="2960"/>
      <c r="N828" s="2961"/>
      <c r="O828" s="2858"/>
      <c r="P828" s="3748" t="s">
        <v>2392</v>
      </c>
      <c r="Q828" s="2858"/>
      <c r="R828" s="2800"/>
      <c r="S828" s="2800"/>
      <c r="T828" s="2800"/>
      <c r="U828" s="2800"/>
      <c r="V828" s="2800"/>
      <c r="Y828" s="2694"/>
    </row>
    <row r="829" spans="1:25" ht="15.75">
      <c r="A829" s="4694"/>
      <c r="B829" s="2896">
        <f>LARGE(B827:B828,1)+1</f>
        <v>3</v>
      </c>
      <c r="C829" s="2959" t="s">
        <v>347</v>
      </c>
      <c r="D829" s="2960"/>
      <c r="E829" s="2960"/>
      <c r="F829" s="2960"/>
      <c r="G829" s="2960"/>
      <c r="H829" s="2960"/>
      <c r="I829" s="2960"/>
      <c r="J829" s="2960"/>
      <c r="K829" s="2960"/>
      <c r="L829" s="2960"/>
      <c r="M829" s="2960"/>
      <c r="N829" s="2961"/>
      <c r="O829" s="2858"/>
      <c r="P829" s="3748" t="s">
        <v>2392</v>
      </c>
      <c r="Q829" s="2858"/>
      <c r="R829" s="2800"/>
      <c r="S829" s="2800"/>
      <c r="T829" s="2800"/>
      <c r="U829" s="2800"/>
      <c r="V829" s="2800"/>
      <c r="Y829" s="2694"/>
    </row>
    <row r="830" spans="1:25" ht="15.75" customHeight="1">
      <c r="A830" s="4694"/>
      <c r="B830" s="2896">
        <f>LARGE(B827:B829,1)+1</f>
        <v>4</v>
      </c>
      <c r="C830" s="2959"/>
      <c r="D830" s="2960"/>
      <c r="E830" s="2960"/>
      <c r="F830" s="2960"/>
      <c r="G830" s="2960"/>
      <c r="H830" s="2960"/>
      <c r="I830" s="2960"/>
      <c r="J830" s="2960"/>
      <c r="K830" s="2960"/>
      <c r="L830" s="2960"/>
      <c r="M830" s="2960"/>
      <c r="N830" s="2961"/>
      <c r="O830" s="2858"/>
      <c r="P830" s="3748" t="s">
        <v>2392</v>
      </c>
      <c r="Q830" s="2858"/>
      <c r="R830" s="2800"/>
      <c r="S830" s="2800"/>
      <c r="T830" s="2800"/>
      <c r="U830" s="2800"/>
      <c r="V830" s="2800"/>
      <c r="Y830" s="2694"/>
    </row>
    <row r="831" spans="1:25" ht="15.75" customHeight="1">
      <c r="A831" s="4694"/>
      <c r="B831" s="2896">
        <f>LARGE(B827:B830,1)+1</f>
        <v>5</v>
      </c>
      <c r="C831" s="2959" t="s">
        <v>298</v>
      </c>
      <c r="D831" s="2960"/>
      <c r="E831" s="2960"/>
      <c r="F831" s="2960"/>
      <c r="G831" s="2960"/>
      <c r="H831" s="2960"/>
      <c r="I831" s="2960"/>
      <c r="J831" s="2960"/>
      <c r="K831" s="2960"/>
      <c r="L831" s="2960"/>
      <c r="M831" s="2960"/>
      <c r="N831" s="2961"/>
      <c r="O831" s="2858"/>
      <c r="P831" s="3748" t="s">
        <v>2392</v>
      </c>
      <c r="Q831" s="2858"/>
      <c r="R831" s="2800"/>
      <c r="S831" s="2800"/>
      <c r="T831" s="2800"/>
      <c r="U831" s="2800"/>
      <c r="V831" s="2800"/>
      <c r="Y831" s="2694"/>
    </row>
    <row r="832" spans="1:25" ht="15.75" customHeight="1">
      <c r="A832" s="4694"/>
      <c r="B832" s="2896">
        <f>LARGE(B827:B831,1)+1</f>
        <v>6</v>
      </c>
      <c r="C832" s="2959"/>
      <c r="D832" s="2960"/>
      <c r="E832" s="2960"/>
      <c r="F832" s="2960"/>
      <c r="G832" s="2960"/>
      <c r="H832" s="2960"/>
      <c r="I832" s="2960"/>
      <c r="J832" s="2960"/>
      <c r="K832" s="2960"/>
      <c r="L832" s="2960"/>
      <c r="M832" s="2960"/>
      <c r="N832" s="2961"/>
      <c r="O832" s="2858"/>
      <c r="P832" s="3748" t="s">
        <v>2392</v>
      </c>
      <c r="Q832" s="2858"/>
      <c r="R832" s="2800"/>
      <c r="S832" s="2800"/>
      <c r="T832" s="2800"/>
      <c r="U832" s="2800"/>
      <c r="V832" s="2800"/>
      <c r="Y832" s="2694"/>
    </row>
    <row r="833" spans="1:25" ht="15.75" customHeight="1">
      <c r="A833" s="4694"/>
      <c r="B833" s="2896">
        <f>LARGE(B827:B832,1)+1</f>
        <v>7</v>
      </c>
      <c r="C833" s="2959" t="s">
        <v>348</v>
      </c>
      <c r="D833" s="2960"/>
      <c r="E833" s="2960"/>
      <c r="F833" s="2960"/>
      <c r="G833" s="2960"/>
      <c r="H833" s="2960"/>
      <c r="I833" s="2960"/>
      <c r="J833" s="2960"/>
      <c r="K833" s="2960"/>
      <c r="L833" s="2960"/>
      <c r="M833" s="2960"/>
      <c r="N833" s="2961"/>
      <c r="O833" s="2858"/>
      <c r="P833" s="3748" t="s">
        <v>2392</v>
      </c>
      <c r="Q833" s="2858"/>
      <c r="R833" s="2800"/>
      <c r="S833" s="2800"/>
      <c r="T833" s="2800"/>
      <c r="U833" s="2800"/>
      <c r="V833" s="2800"/>
      <c r="Y833" s="2694"/>
    </row>
    <row r="834" spans="1:25" ht="15.75" customHeight="1">
      <c r="A834" s="4694"/>
      <c r="B834" s="2896">
        <f>LARGE(B827:B833,1)+1</f>
        <v>8</v>
      </c>
      <c r="C834" s="2959"/>
      <c r="D834" s="2960"/>
      <c r="E834" s="2960"/>
      <c r="F834" s="2960"/>
      <c r="G834" s="2960"/>
      <c r="H834" s="2960"/>
      <c r="I834" s="2960"/>
      <c r="J834" s="2960"/>
      <c r="K834" s="2960"/>
      <c r="L834" s="2960"/>
      <c r="M834" s="2960"/>
      <c r="N834" s="2961"/>
      <c r="O834" s="2858"/>
      <c r="P834" s="3748" t="s">
        <v>2392</v>
      </c>
      <c r="Q834" s="2858"/>
      <c r="R834" s="2800"/>
      <c r="S834" s="2800"/>
      <c r="T834" s="2800"/>
      <c r="U834" s="2800"/>
      <c r="V834" s="2800"/>
      <c r="Y834" s="2694"/>
    </row>
    <row r="835" spans="1:25" ht="15.75">
      <c r="A835" s="4694"/>
      <c r="B835" s="2896">
        <f>LARGE(B827:B834,1)+1</f>
        <v>9</v>
      </c>
      <c r="C835" s="2959" t="s">
        <v>349</v>
      </c>
      <c r="D835" s="2960"/>
      <c r="E835" s="2960"/>
      <c r="F835" s="2960"/>
      <c r="G835" s="2960"/>
      <c r="H835" s="2960"/>
      <c r="I835" s="2960"/>
      <c r="J835" s="2960"/>
      <c r="K835" s="2960"/>
      <c r="L835" s="2960"/>
      <c r="M835" s="2960"/>
      <c r="N835" s="2961"/>
      <c r="O835" s="2858"/>
      <c r="P835" s="3748" t="s">
        <v>2392</v>
      </c>
      <c r="Q835" s="2858"/>
      <c r="R835" s="2800"/>
      <c r="S835" s="2800"/>
      <c r="T835" s="2800"/>
      <c r="U835" s="2800"/>
      <c r="V835" s="2800"/>
      <c r="Y835" s="2694"/>
    </row>
    <row r="836" spans="1:25" ht="15.75">
      <c r="A836" s="4694"/>
      <c r="B836" s="2896">
        <f>LARGE(B827:B835,1)+1</f>
        <v>10</v>
      </c>
      <c r="C836" s="2959"/>
      <c r="D836" s="2960"/>
      <c r="E836" s="2960"/>
      <c r="F836" s="2960"/>
      <c r="G836" s="2960"/>
      <c r="H836" s="2960"/>
      <c r="I836" s="2960"/>
      <c r="J836" s="2960"/>
      <c r="K836" s="2960"/>
      <c r="L836" s="2960"/>
      <c r="M836" s="2960"/>
      <c r="N836" s="2961"/>
      <c r="O836" s="2858"/>
      <c r="P836" s="3748" t="s">
        <v>2392</v>
      </c>
      <c r="Q836" s="2858"/>
      <c r="R836" s="2800"/>
      <c r="S836" s="2800"/>
      <c r="T836" s="2800"/>
      <c r="U836" s="2800"/>
      <c r="V836" s="2800"/>
      <c r="Y836" s="2694"/>
    </row>
    <row r="837" spans="1:25" ht="15.75">
      <c r="A837" s="4694"/>
      <c r="B837" s="2896">
        <f>LARGE(B827:B836,1)+1</f>
        <v>11</v>
      </c>
      <c r="C837" s="2959"/>
      <c r="D837" s="2960"/>
      <c r="E837" s="2960"/>
      <c r="F837" s="2960"/>
      <c r="G837" s="2960"/>
      <c r="H837" s="2960"/>
      <c r="I837" s="2960"/>
      <c r="J837" s="2960"/>
      <c r="K837" s="2960"/>
      <c r="L837" s="2960"/>
      <c r="M837" s="2960"/>
      <c r="N837" s="2961"/>
      <c r="O837" s="2858"/>
      <c r="P837" s="3748" t="s">
        <v>2392</v>
      </c>
      <c r="Q837" s="2858"/>
      <c r="R837" s="2800"/>
      <c r="S837" s="2800"/>
      <c r="T837" s="2800"/>
      <c r="U837" s="2800"/>
      <c r="V837" s="2800"/>
      <c r="Y837" s="2694"/>
    </row>
    <row r="838" spans="1:25" ht="15.75" customHeight="1">
      <c r="A838" s="4694"/>
      <c r="B838" s="2896">
        <f>LARGE(B827:B837,1)+1</f>
        <v>12</v>
      </c>
      <c r="C838" s="2959"/>
      <c r="D838" s="2960"/>
      <c r="E838" s="2960"/>
      <c r="F838" s="2960"/>
      <c r="G838" s="2960"/>
      <c r="H838" s="2960"/>
      <c r="I838" s="2960"/>
      <c r="J838" s="2960"/>
      <c r="K838" s="2960"/>
      <c r="L838" s="2960"/>
      <c r="M838" s="2960"/>
      <c r="N838" s="2961"/>
      <c r="O838" s="2858"/>
      <c r="P838" s="3748" t="s">
        <v>2392</v>
      </c>
      <c r="Q838" s="2858"/>
      <c r="R838" s="2800"/>
      <c r="S838" s="2800"/>
      <c r="T838" s="2800"/>
      <c r="U838" s="2800"/>
      <c r="V838" s="2800"/>
      <c r="Y838" s="2694"/>
    </row>
    <row r="839" spans="1:25" ht="15.75">
      <c r="A839" s="4694"/>
      <c r="B839" s="2896">
        <f>LARGE(B827:B838,1)+1</f>
        <v>13</v>
      </c>
      <c r="C839" s="2959"/>
      <c r="D839" s="2960"/>
      <c r="E839" s="2960"/>
      <c r="F839" s="2960"/>
      <c r="G839" s="2960"/>
      <c r="H839" s="2960"/>
      <c r="I839" s="2960"/>
      <c r="J839" s="2960"/>
      <c r="K839" s="2960"/>
      <c r="L839" s="2960"/>
      <c r="M839" s="2960"/>
      <c r="N839" s="2961"/>
      <c r="O839" s="2858"/>
      <c r="P839" s="3748" t="s">
        <v>2392</v>
      </c>
      <c r="Q839" s="2858"/>
      <c r="R839" s="2800"/>
      <c r="S839" s="2800"/>
      <c r="T839" s="2800"/>
      <c r="U839" s="2800"/>
      <c r="V839" s="2800"/>
      <c r="Y839" s="2694"/>
    </row>
    <row r="840" spans="1:25" ht="15.75">
      <c r="A840" s="4694"/>
      <c r="B840" s="2896">
        <f>LARGE(B827:B839,1)+1</f>
        <v>14</v>
      </c>
      <c r="C840" s="2959"/>
      <c r="D840" s="2960"/>
      <c r="E840" s="2960"/>
      <c r="F840" s="2960"/>
      <c r="G840" s="2960"/>
      <c r="H840" s="2960"/>
      <c r="I840" s="2960"/>
      <c r="J840" s="2960"/>
      <c r="K840" s="2960"/>
      <c r="L840" s="2960"/>
      <c r="M840" s="2960"/>
      <c r="N840" s="2961"/>
      <c r="O840" s="2858"/>
      <c r="P840" s="3748" t="s">
        <v>2392</v>
      </c>
      <c r="Q840" s="2858"/>
      <c r="R840" s="2800"/>
      <c r="S840" s="2800"/>
      <c r="T840" s="2800"/>
      <c r="U840" s="2800"/>
      <c r="V840" s="2800"/>
      <c r="Y840" s="2694"/>
    </row>
    <row r="841" spans="1:25" ht="15.75">
      <c r="A841" s="4694"/>
      <c r="B841" s="2896">
        <f>LARGE(B827:B840,1)+1</f>
        <v>15</v>
      </c>
      <c r="C841" s="2959"/>
      <c r="D841" s="2960"/>
      <c r="E841" s="2960"/>
      <c r="F841" s="2960"/>
      <c r="G841" s="2960"/>
      <c r="H841" s="2960"/>
      <c r="I841" s="2960"/>
      <c r="J841" s="2960"/>
      <c r="K841" s="2960"/>
      <c r="L841" s="2960"/>
      <c r="M841" s="2960"/>
      <c r="N841" s="2961"/>
      <c r="O841" s="2858"/>
      <c r="P841" s="3748" t="s">
        <v>2392</v>
      </c>
      <c r="Q841" s="2858"/>
      <c r="R841" s="2800"/>
      <c r="S841" s="2800"/>
      <c r="T841" s="2800"/>
      <c r="U841" s="2800"/>
      <c r="V841" s="2800"/>
      <c r="Y841" s="2694"/>
    </row>
    <row r="842" spans="1:25" ht="15.75">
      <c r="A842" s="4694"/>
      <c r="B842" s="2896">
        <f>LARGE(B827:B841,1)+1</f>
        <v>16</v>
      </c>
      <c r="C842" s="2959"/>
      <c r="D842" s="2960"/>
      <c r="E842" s="2960"/>
      <c r="F842" s="2960"/>
      <c r="G842" s="2960"/>
      <c r="H842" s="2960"/>
      <c r="I842" s="2960"/>
      <c r="J842" s="2960"/>
      <c r="K842" s="2960"/>
      <c r="L842" s="2960"/>
      <c r="M842" s="2960"/>
      <c r="N842" s="2961"/>
      <c r="O842" s="2858"/>
      <c r="P842" s="3748" t="s">
        <v>2392</v>
      </c>
      <c r="Q842" s="2858"/>
      <c r="R842" s="2800"/>
      <c r="S842" s="2800"/>
      <c r="T842" s="2800"/>
      <c r="U842" s="2800"/>
      <c r="V842" s="2800"/>
      <c r="Y842" s="2694"/>
    </row>
    <row r="843" spans="1:25" ht="15.75">
      <c r="A843" s="4694"/>
      <c r="B843" s="2896">
        <f>LARGE(B827:B842,1)+1</f>
        <v>17</v>
      </c>
      <c r="C843" s="2959"/>
      <c r="D843" s="2960"/>
      <c r="E843" s="2960"/>
      <c r="F843" s="2960"/>
      <c r="G843" s="2960"/>
      <c r="H843" s="2960"/>
      <c r="I843" s="2960"/>
      <c r="J843" s="2960"/>
      <c r="K843" s="2960"/>
      <c r="L843" s="2960"/>
      <c r="M843" s="2960"/>
      <c r="N843" s="2961"/>
      <c r="O843" s="2858"/>
      <c r="P843" s="3748" t="s">
        <v>2392</v>
      </c>
      <c r="Q843" s="2858"/>
      <c r="R843" s="2800"/>
      <c r="S843" s="2800"/>
      <c r="T843" s="2800"/>
      <c r="U843" s="2800"/>
      <c r="V843" s="2800"/>
      <c r="Y843" s="2694"/>
    </row>
    <row r="844" spans="1:25" ht="15.75">
      <c r="A844" s="4694"/>
      <c r="B844" s="2896">
        <f>LARGE(B827:B843,1)+1</f>
        <v>18</v>
      </c>
      <c r="C844" s="2959"/>
      <c r="D844" s="2960"/>
      <c r="E844" s="2960"/>
      <c r="F844" s="2960"/>
      <c r="G844" s="2960"/>
      <c r="H844" s="2960"/>
      <c r="I844" s="2960"/>
      <c r="J844" s="2960"/>
      <c r="K844" s="2960"/>
      <c r="L844" s="2960"/>
      <c r="M844" s="2960"/>
      <c r="N844" s="2961"/>
      <c r="O844" s="2858"/>
      <c r="P844" s="3748" t="s">
        <v>2392</v>
      </c>
      <c r="Q844" s="2858"/>
      <c r="R844" s="2800"/>
      <c r="S844" s="2800"/>
      <c r="T844" s="2800"/>
      <c r="U844" s="2800"/>
      <c r="V844" s="2800"/>
      <c r="Y844" s="2694"/>
    </row>
    <row r="845" spans="1:25" ht="15.75">
      <c r="A845" s="4694"/>
      <c r="B845" s="2896">
        <f>LARGE(B827:B844,1)+1</f>
        <v>19</v>
      </c>
      <c r="C845" s="2959"/>
      <c r="D845" s="2960"/>
      <c r="E845" s="2960"/>
      <c r="F845" s="2960"/>
      <c r="G845" s="2960"/>
      <c r="H845" s="2960"/>
      <c r="I845" s="2960"/>
      <c r="J845" s="2960"/>
      <c r="K845" s="2960"/>
      <c r="L845" s="2960"/>
      <c r="M845" s="2960"/>
      <c r="N845" s="2961"/>
      <c r="O845" s="2858"/>
      <c r="P845" s="3748" t="s">
        <v>2392</v>
      </c>
      <c r="Q845" s="2858"/>
      <c r="R845" s="2800"/>
      <c r="S845" s="2800"/>
      <c r="T845" s="2800"/>
      <c r="U845" s="2800"/>
      <c r="V845" s="2800"/>
      <c r="Y845" s="2694"/>
    </row>
    <row r="846" spans="1:25" ht="15.75">
      <c r="A846" s="4694"/>
      <c r="B846" s="2896">
        <f>LARGE(B827:B845,1)+1</f>
        <v>20</v>
      </c>
      <c r="C846" s="2959"/>
      <c r="D846" s="2960"/>
      <c r="E846" s="2960"/>
      <c r="F846" s="2960"/>
      <c r="G846" s="2960"/>
      <c r="H846" s="2960"/>
      <c r="I846" s="2960"/>
      <c r="J846" s="2960"/>
      <c r="K846" s="2960"/>
      <c r="L846" s="2960"/>
      <c r="M846" s="2960"/>
      <c r="N846" s="2961"/>
      <c r="O846" s="2858"/>
      <c r="P846" s="3748" t="s">
        <v>2392</v>
      </c>
      <c r="Q846" s="2858"/>
      <c r="R846" s="2800"/>
      <c r="S846" s="2800"/>
      <c r="T846" s="2800"/>
      <c r="U846" s="2800"/>
      <c r="V846" s="2800"/>
      <c r="Y846" s="2694"/>
    </row>
    <row r="847" spans="1:25" ht="15.75">
      <c r="A847" s="4694"/>
      <c r="B847" s="2896">
        <f>LARGE(B827:B846,1)+1</f>
        <v>21</v>
      </c>
      <c r="C847" s="2959"/>
      <c r="D847" s="2960"/>
      <c r="E847" s="2960"/>
      <c r="F847" s="2960"/>
      <c r="G847" s="2960"/>
      <c r="H847" s="2960"/>
      <c r="I847" s="2960"/>
      <c r="J847" s="2960"/>
      <c r="K847" s="2960"/>
      <c r="L847" s="2960"/>
      <c r="M847" s="2960"/>
      <c r="N847" s="2961"/>
      <c r="O847" s="2858"/>
      <c r="P847" s="3748" t="s">
        <v>2392</v>
      </c>
      <c r="Q847" s="2858"/>
      <c r="R847" s="2800"/>
      <c r="S847" s="2800"/>
      <c r="T847" s="2800"/>
      <c r="U847" s="2800"/>
      <c r="V847" s="2800"/>
      <c r="Y847" s="2694"/>
    </row>
    <row r="848" spans="1:25" ht="15.75">
      <c r="A848" s="4694"/>
      <c r="B848" s="2896">
        <f>LARGE(B827:B847,1)+1</f>
        <v>22</v>
      </c>
      <c r="C848" s="2959"/>
      <c r="D848" s="2960"/>
      <c r="E848" s="2960"/>
      <c r="F848" s="2960"/>
      <c r="G848" s="2960"/>
      <c r="H848" s="2960"/>
      <c r="I848" s="2960"/>
      <c r="J848" s="2960"/>
      <c r="K848" s="2960"/>
      <c r="L848" s="2960"/>
      <c r="M848" s="2960"/>
      <c r="N848" s="2961"/>
      <c r="O848" s="2858"/>
      <c r="P848" s="3748" t="s">
        <v>2392</v>
      </c>
      <c r="Q848" s="2858"/>
      <c r="R848" s="2800"/>
      <c r="S848" s="2800"/>
      <c r="T848" s="2800"/>
      <c r="U848" s="2800"/>
      <c r="V848" s="2800"/>
      <c r="Y848" s="2694"/>
    </row>
    <row r="849" spans="1:25" ht="15.75">
      <c r="A849" s="4694"/>
      <c r="B849" s="2896">
        <f>LARGE(B827:B848,1)+1</f>
        <v>23</v>
      </c>
      <c r="C849" s="2959"/>
      <c r="D849" s="2960"/>
      <c r="E849" s="2960"/>
      <c r="F849" s="2960"/>
      <c r="G849" s="2960"/>
      <c r="H849" s="2960"/>
      <c r="I849" s="2960"/>
      <c r="J849" s="2960"/>
      <c r="K849" s="2960"/>
      <c r="L849" s="2960"/>
      <c r="M849" s="2960"/>
      <c r="N849" s="2961"/>
      <c r="O849" s="2858"/>
      <c r="P849" s="3748" t="s">
        <v>2392</v>
      </c>
      <c r="Q849" s="2858"/>
      <c r="R849" s="2800"/>
      <c r="S849" s="2800"/>
      <c r="T849" s="2800"/>
      <c r="U849" s="2800"/>
      <c r="V849" s="2800"/>
      <c r="Y849" s="2694"/>
    </row>
    <row r="850" spans="1:25" ht="15.75">
      <c r="A850" s="4694"/>
      <c r="B850" s="2896">
        <f>LARGE(B827:B849,1)+1</f>
        <v>24</v>
      </c>
      <c r="C850" s="2959"/>
      <c r="D850" s="2960"/>
      <c r="E850" s="2960"/>
      <c r="F850" s="2960"/>
      <c r="G850" s="2960"/>
      <c r="H850" s="2960"/>
      <c r="I850" s="2960"/>
      <c r="J850" s="2960"/>
      <c r="K850" s="2960"/>
      <c r="L850" s="2960"/>
      <c r="M850" s="2960"/>
      <c r="N850" s="2961"/>
      <c r="O850" s="2858"/>
      <c r="P850" s="3748" t="s">
        <v>2392</v>
      </c>
      <c r="Q850" s="2858"/>
      <c r="R850" s="2800"/>
      <c r="S850" s="2800"/>
      <c r="T850" s="2800"/>
      <c r="U850" s="2800"/>
      <c r="V850" s="2800"/>
      <c r="Y850" s="2694"/>
    </row>
    <row r="851" spans="1:25" ht="15.75">
      <c r="A851" s="4694"/>
      <c r="B851" s="2896">
        <f>LARGE(B827:B850,1)+1</f>
        <v>25</v>
      </c>
      <c r="C851" s="2959"/>
      <c r="D851" s="2960"/>
      <c r="E851" s="2960"/>
      <c r="F851" s="2960"/>
      <c r="G851" s="2960"/>
      <c r="H851" s="2960"/>
      <c r="I851" s="2960"/>
      <c r="J851" s="2960"/>
      <c r="K851" s="2960"/>
      <c r="L851" s="2960"/>
      <c r="M851" s="2960"/>
      <c r="N851" s="2961"/>
      <c r="O851" s="2858"/>
      <c r="P851" s="3748" t="s">
        <v>2392</v>
      </c>
      <c r="Q851" s="2858"/>
      <c r="R851" s="2800"/>
      <c r="S851" s="2800"/>
      <c r="T851" s="2800"/>
      <c r="U851" s="2800"/>
      <c r="V851" s="2800"/>
      <c r="Y851" s="2694"/>
    </row>
    <row r="852" spans="1:25" ht="15.75">
      <c r="A852" s="4694"/>
      <c r="B852" s="2896">
        <f>LARGE(B827:B851,1)+1</f>
        <v>26</v>
      </c>
      <c r="C852" s="2959"/>
      <c r="D852" s="2960"/>
      <c r="E852" s="2960"/>
      <c r="F852" s="2960"/>
      <c r="G852" s="2960"/>
      <c r="H852" s="2960"/>
      <c r="I852" s="2960"/>
      <c r="J852" s="2960"/>
      <c r="K852" s="2960"/>
      <c r="L852" s="2960"/>
      <c r="M852" s="2960"/>
      <c r="N852" s="2961"/>
      <c r="O852" s="2858"/>
      <c r="P852" s="3748" t="s">
        <v>2392</v>
      </c>
      <c r="Q852" s="2858"/>
      <c r="R852" s="2800"/>
      <c r="S852" s="2800"/>
      <c r="T852" s="2800"/>
      <c r="U852" s="2800"/>
      <c r="V852" s="2800"/>
      <c r="Y852" s="2694"/>
    </row>
    <row r="853" spans="1:25" ht="15.75">
      <c r="A853" s="4694"/>
      <c r="B853" s="2896">
        <f>LARGE(B827:B852,1)+1</f>
        <v>27</v>
      </c>
      <c r="C853" s="2959"/>
      <c r="D853" s="2960"/>
      <c r="E853" s="2960"/>
      <c r="F853" s="2960"/>
      <c r="G853" s="2960"/>
      <c r="H853" s="2960"/>
      <c r="I853" s="2960"/>
      <c r="J853" s="2960"/>
      <c r="K853" s="2960"/>
      <c r="L853" s="2960"/>
      <c r="M853" s="2960"/>
      <c r="N853" s="2961"/>
      <c r="O853" s="2858"/>
      <c r="P853" s="3748" t="s">
        <v>2392</v>
      </c>
      <c r="Q853" s="2858"/>
      <c r="R853" s="2800"/>
      <c r="S853" s="2800"/>
      <c r="T853" s="2800"/>
      <c r="U853" s="2800"/>
      <c r="V853" s="2800"/>
      <c r="Y853" s="2694"/>
    </row>
    <row r="854" spans="1:25" ht="15.75">
      <c r="A854" s="4694"/>
      <c r="B854" s="2896">
        <f>LARGE(B827:B853,1)+1</f>
        <v>28</v>
      </c>
      <c r="C854" s="2959"/>
      <c r="D854" s="2960"/>
      <c r="E854" s="2960"/>
      <c r="F854" s="2960"/>
      <c r="G854" s="2960"/>
      <c r="H854" s="2960"/>
      <c r="I854" s="2960"/>
      <c r="J854" s="2960"/>
      <c r="K854" s="2960"/>
      <c r="L854" s="2960"/>
      <c r="M854" s="2960"/>
      <c r="N854" s="2961"/>
      <c r="O854" s="2858"/>
      <c r="P854" s="3748" t="s">
        <v>2392</v>
      </c>
      <c r="Q854" s="2858"/>
      <c r="R854" s="2800"/>
      <c r="S854" s="2800"/>
      <c r="T854" s="2800"/>
      <c r="U854" s="2800"/>
      <c r="V854" s="2800"/>
      <c r="Y854" s="2694"/>
    </row>
    <row r="855" spans="1:25" ht="15.75">
      <c r="A855" s="4694"/>
      <c r="B855" s="2896">
        <f>LARGE(B827:B854,1)+1</f>
        <v>29</v>
      </c>
      <c r="C855" s="2959"/>
      <c r="D855" s="2960"/>
      <c r="E855" s="2960"/>
      <c r="F855" s="2960"/>
      <c r="G855" s="2960"/>
      <c r="H855" s="2960"/>
      <c r="I855" s="2960"/>
      <c r="J855" s="2960"/>
      <c r="K855" s="2960"/>
      <c r="L855" s="2960"/>
      <c r="M855" s="2960"/>
      <c r="N855" s="2961"/>
      <c r="O855" s="2858"/>
      <c r="P855" s="3748" t="s">
        <v>2392</v>
      </c>
      <c r="Q855" s="2858"/>
      <c r="R855" s="2800"/>
      <c r="S855" s="2800"/>
      <c r="T855" s="2800"/>
      <c r="U855" s="2800"/>
      <c r="V855" s="2800"/>
      <c r="Y855" s="2694"/>
    </row>
    <row r="856" spans="1:25" ht="15.75">
      <c r="A856" s="4694"/>
      <c r="B856" s="2896">
        <f>LARGE(B827:B855,1)+1</f>
        <v>30</v>
      </c>
      <c r="C856" s="2959"/>
      <c r="D856" s="2960"/>
      <c r="E856" s="2960"/>
      <c r="F856" s="2960"/>
      <c r="G856" s="2960"/>
      <c r="H856" s="2960"/>
      <c r="I856" s="2960"/>
      <c r="J856" s="2960"/>
      <c r="K856" s="2960"/>
      <c r="L856" s="2960"/>
      <c r="M856" s="2960"/>
      <c r="N856" s="2961"/>
      <c r="O856" s="2858"/>
      <c r="P856" s="3748" t="s">
        <v>2392</v>
      </c>
      <c r="Q856" s="2858"/>
      <c r="R856" s="2800"/>
      <c r="S856" s="2800"/>
      <c r="T856" s="2800"/>
      <c r="U856" s="2800"/>
      <c r="V856" s="2800"/>
      <c r="Y856" s="2694"/>
    </row>
    <row r="857" spans="1:25" ht="15.75">
      <c r="A857" s="4694"/>
      <c r="B857" s="2896">
        <f>LARGE(B827:B856,1)+1</f>
        <v>31</v>
      </c>
      <c r="C857" s="2959"/>
      <c r="D857" s="2960"/>
      <c r="E857" s="2960"/>
      <c r="F857" s="2960"/>
      <c r="G857" s="2960"/>
      <c r="H857" s="2960"/>
      <c r="I857" s="2960"/>
      <c r="J857" s="2960"/>
      <c r="K857" s="2960"/>
      <c r="L857" s="2960"/>
      <c r="M857" s="2960"/>
      <c r="N857" s="2961"/>
      <c r="O857" s="2858"/>
      <c r="P857" s="3748" t="s">
        <v>2392</v>
      </c>
      <c r="Q857" s="2858"/>
      <c r="R857" s="2800"/>
      <c r="S857" s="2800"/>
      <c r="T857" s="2800"/>
      <c r="U857" s="2800"/>
      <c r="V857" s="2800"/>
      <c r="Y857" s="2694"/>
    </row>
    <row r="858" spans="1:25" ht="15.75">
      <c r="A858" s="4694"/>
      <c r="B858" s="2896">
        <f>LARGE(B827:B857,1)+1</f>
        <v>32</v>
      </c>
      <c r="C858" s="2959"/>
      <c r="D858" s="2960"/>
      <c r="E858" s="2960"/>
      <c r="F858" s="2960"/>
      <c r="G858" s="2960"/>
      <c r="H858" s="2960"/>
      <c r="I858" s="2960"/>
      <c r="J858" s="2960"/>
      <c r="K858" s="2960"/>
      <c r="L858" s="2960"/>
      <c r="M858" s="2960"/>
      <c r="N858" s="2961"/>
      <c r="O858" s="2858"/>
      <c r="P858" s="3748" t="s">
        <v>2392</v>
      </c>
      <c r="Q858" s="2858"/>
      <c r="R858" s="2800"/>
      <c r="S858" s="2800"/>
      <c r="T858" s="2800"/>
      <c r="U858" s="2800"/>
      <c r="V858" s="2800"/>
      <c r="Y858" s="2694"/>
    </row>
    <row r="859" spans="1:25" ht="15.75">
      <c r="A859" s="4694"/>
      <c r="B859" s="2896">
        <f>LARGE(B827:B858,1)+1</f>
        <v>33</v>
      </c>
      <c r="C859" s="2959"/>
      <c r="D859" s="2960"/>
      <c r="E859" s="2960"/>
      <c r="F859" s="2960"/>
      <c r="G859" s="2960"/>
      <c r="H859" s="2960"/>
      <c r="I859" s="2960"/>
      <c r="J859" s="2960"/>
      <c r="K859" s="2960"/>
      <c r="L859" s="2960"/>
      <c r="M859" s="2960"/>
      <c r="N859" s="2961"/>
      <c r="O859" s="2858"/>
      <c r="P859" s="3748" t="s">
        <v>2392</v>
      </c>
      <c r="Q859" s="2858"/>
      <c r="R859" s="2800"/>
      <c r="S859" s="2800"/>
      <c r="T859" s="2800"/>
      <c r="U859" s="2800"/>
      <c r="V859" s="2800"/>
      <c r="Y859" s="2694"/>
    </row>
    <row r="860" spans="1:25" ht="15.75">
      <c r="A860" s="4694"/>
      <c r="B860" s="2896">
        <f>LARGE(B827:B859,1)+1</f>
        <v>34</v>
      </c>
      <c r="C860" s="2959"/>
      <c r="D860" s="2960"/>
      <c r="E860" s="2960"/>
      <c r="F860" s="2960"/>
      <c r="G860" s="2960"/>
      <c r="H860" s="2960"/>
      <c r="I860" s="2960"/>
      <c r="J860" s="2960"/>
      <c r="K860" s="2960"/>
      <c r="L860" s="2960"/>
      <c r="M860" s="2960"/>
      <c r="N860" s="2961"/>
      <c r="O860" s="2858"/>
      <c r="P860" s="3748" t="s">
        <v>2392</v>
      </c>
      <c r="Q860" s="2858"/>
      <c r="R860" s="2800"/>
      <c r="S860" s="2800"/>
      <c r="T860" s="2800"/>
      <c r="U860" s="2800"/>
      <c r="V860" s="2800"/>
      <c r="Y860" s="2694"/>
    </row>
    <row r="861" spans="1:25" ht="15.75">
      <c r="A861" s="4694"/>
      <c r="B861" s="2896">
        <f>LARGE(B827:B860,1)+1</f>
        <v>35</v>
      </c>
      <c r="C861" s="2959"/>
      <c r="D861" s="2960"/>
      <c r="E861" s="2960"/>
      <c r="F861" s="2960"/>
      <c r="G861" s="2960"/>
      <c r="H861" s="2960"/>
      <c r="I861" s="2960"/>
      <c r="J861" s="2960"/>
      <c r="K861" s="2960"/>
      <c r="L861" s="2960"/>
      <c r="M861" s="2960"/>
      <c r="N861" s="2961"/>
      <c r="O861" s="2858"/>
      <c r="P861" s="3748" t="s">
        <v>2392</v>
      </c>
      <c r="Q861" s="2858"/>
      <c r="R861" s="2800"/>
      <c r="S861" s="2800"/>
      <c r="T861" s="2800"/>
      <c r="U861" s="2800"/>
      <c r="V861" s="2800"/>
      <c r="Y861" s="2694"/>
    </row>
    <row r="862" spans="1:25" ht="15.75">
      <c r="A862" s="4694"/>
      <c r="B862" s="2896">
        <f>LARGE(B827:B861,1)+1</f>
        <v>36</v>
      </c>
      <c r="C862" s="2959"/>
      <c r="D862" s="2960"/>
      <c r="E862" s="2960"/>
      <c r="F862" s="2960"/>
      <c r="G862" s="2960"/>
      <c r="H862" s="2960"/>
      <c r="I862" s="2960"/>
      <c r="J862" s="2960"/>
      <c r="K862" s="2960"/>
      <c r="L862" s="2960"/>
      <c r="M862" s="2960"/>
      <c r="N862" s="2961"/>
      <c r="O862" s="2858"/>
      <c r="P862" s="3748" t="s">
        <v>2392</v>
      </c>
      <c r="Q862" s="2858"/>
      <c r="R862" s="2800"/>
      <c r="S862" s="2800"/>
      <c r="T862" s="2800"/>
      <c r="U862" s="2800"/>
      <c r="V862" s="2800"/>
      <c r="Y862" s="2694"/>
    </row>
    <row r="863" spans="1:25" ht="15.75">
      <c r="A863" s="4694"/>
      <c r="B863" s="2896">
        <f>LARGE(B827:B862,1)+1</f>
        <v>37</v>
      </c>
      <c r="C863" s="2959"/>
      <c r="D863" s="2960"/>
      <c r="E863" s="2960"/>
      <c r="F863" s="2960"/>
      <c r="G863" s="2960"/>
      <c r="H863" s="2960"/>
      <c r="I863" s="2960"/>
      <c r="J863" s="2960"/>
      <c r="K863" s="2960"/>
      <c r="L863" s="2960"/>
      <c r="M863" s="2960"/>
      <c r="N863" s="2961"/>
      <c r="O863" s="2858"/>
      <c r="P863" s="3748" t="s">
        <v>2392</v>
      </c>
      <c r="Q863" s="2858"/>
      <c r="R863" s="2800"/>
      <c r="S863" s="2800"/>
      <c r="T863" s="2800"/>
      <c r="U863" s="2800"/>
      <c r="V863" s="2800"/>
      <c r="Y863" s="2694"/>
    </row>
    <row r="864" spans="1:25" ht="15.75">
      <c r="A864" s="4694"/>
      <c r="B864" s="2896">
        <f>LARGE(B827:B863,1)+1</f>
        <v>38</v>
      </c>
      <c r="C864" s="2959"/>
      <c r="D864" s="2960"/>
      <c r="E864" s="2960"/>
      <c r="F864" s="2960"/>
      <c r="G864" s="2960"/>
      <c r="H864" s="2960"/>
      <c r="I864" s="2960"/>
      <c r="J864" s="2960"/>
      <c r="K864" s="2960"/>
      <c r="L864" s="2960"/>
      <c r="M864" s="2960"/>
      <c r="N864" s="2961"/>
      <c r="O864" s="2858"/>
      <c r="P864" s="3748" t="s">
        <v>2392</v>
      </c>
      <c r="Q864" s="2858"/>
      <c r="R864" s="2800"/>
      <c r="S864" s="2800"/>
      <c r="T864" s="2800"/>
      <c r="U864" s="2800"/>
      <c r="V864" s="2800"/>
      <c r="Y864" s="2694"/>
    </row>
    <row r="865" spans="1:25" ht="15.75">
      <c r="A865" s="4694"/>
      <c r="B865" s="2896">
        <f>LARGE(B827:B864,1)+1</f>
        <v>39</v>
      </c>
      <c r="C865" s="2959"/>
      <c r="D865" s="2960"/>
      <c r="E865" s="2960"/>
      <c r="F865" s="2960"/>
      <c r="G865" s="2960"/>
      <c r="H865" s="2960"/>
      <c r="I865" s="2960"/>
      <c r="J865" s="2960"/>
      <c r="K865" s="2960"/>
      <c r="L865" s="2960"/>
      <c r="M865" s="2960"/>
      <c r="N865" s="2961"/>
      <c r="O865" s="2858"/>
      <c r="P865" s="3748" t="s">
        <v>2392</v>
      </c>
      <c r="Q865" s="2858"/>
      <c r="R865" s="2800"/>
      <c r="S865" s="2800"/>
      <c r="T865" s="2800"/>
      <c r="U865" s="2800"/>
      <c r="V865" s="2800"/>
      <c r="Y865" s="2694"/>
    </row>
    <row r="866" spans="1:25" ht="15.75">
      <c r="A866" s="4694"/>
      <c r="B866" s="2896">
        <f>LARGE(B827:B865,1)+1</f>
        <v>40</v>
      </c>
      <c r="C866" s="2959"/>
      <c r="D866" s="2960"/>
      <c r="E866" s="2960"/>
      <c r="F866" s="2960"/>
      <c r="G866" s="2960"/>
      <c r="H866" s="2960"/>
      <c r="I866" s="2960"/>
      <c r="J866" s="2960"/>
      <c r="K866" s="2960"/>
      <c r="L866" s="2960"/>
      <c r="M866" s="2960"/>
      <c r="N866" s="2961"/>
      <c r="O866" s="2694"/>
      <c r="P866" s="3368" t="s">
        <v>2385</v>
      </c>
      <c r="Q866" s="2858"/>
      <c r="R866" s="2800"/>
      <c r="S866" s="2800"/>
      <c r="T866" s="2800"/>
      <c r="U866" s="2800"/>
      <c r="V866" s="2800"/>
      <c r="Y866" s="2694"/>
    </row>
    <row r="867" spans="1:25" ht="15.75">
      <c r="A867" s="4694"/>
      <c r="B867" s="2896">
        <f>LARGE(B827:B866,1)+1</f>
        <v>41</v>
      </c>
      <c r="C867" s="2963"/>
      <c r="D867" s="2964"/>
      <c r="E867" s="2964"/>
      <c r="F867" s="2964"/>
      <c r="G867" s="2964"/>
      <c r="H867" s="2964"/>
      <c r="I867" s="2965"/>
      <c r="J867" s="2965"/>
      <c r="K867" s="2965"/>
      <c r="L867" s="2965"/>
      <c r="M867" s="2965"/>
      <c r="N867" s="2966"/>
      <c r="O867" s="2694"/>
      <c r="P867" s="3368" t="s">
        <v>2385</v>
      </c>
      <c r="Q867" s="2858"/>
      <c r="R867" s="2800"/>
      <c r="S867" s="2800"/>
      <c r="T867" s="2800"/>
      <c r="U867" s="2800"/>
      <c r="V867" s="2800"/>
      <c r="Y867" s="2694"/>
    </row>
    <row r="868" spans="1:25" ht="15.75">
      <c r="A868" s="4694"/>
      <c r="B868" s="4851"/>
      <c r="C868" s="4852"/>
      <c r="D868" s="4852"/>
      <c r="E868" s="4852"/>
      <c r="F868" s="4852"/>
      <c r="G868" s="4852"/>
      <c r="H868" s="4852"/>
      <c r="I868" s="4852"/>
      <c r="J868" s="4852"/>
      <c r="K868" s="4852"/>
      <c r="L868" s="4852"/>
      <c r="M868" s="4852"/>
      <c r="N868" s="4853"/>
      <c r="O868" s="2694"/>
      <c r="P868" s="3368" t="s">
        <v>2385</v>
      </c>
      <c r="Q868" s="2858"/>
      <c r="R868" s="2800"/>
      <c r="S868" s="2800"/>
      <c r="T868" s="2800"/>
      <c r="U868" s="2800"/>
      <c r="V868" s="2800"/>
      <c r="Y868" s="2694"/>
    </row>
    <row r="869" spans="1:25" ht="15.75">
      <c r="A869" s="4694"/>
      <c r="B869" s="3062"/>
      <c r="C869" s="3063"/>
      <c r="D869" s="3063"/>
      <c r="E869" s="3063"/>
      <c r="F869" s="3063"/>
      <c r="G869" s="3063"/>
      <c r="H869" s="3063"/>
      <c r="I869" s="3063"/>
      <c r="J869" s="3063"/>
      <c r="K869" s="3063"/>
      <c r="L869" s="3063"/>
      <c r="M869" s="3063"/>
      <c r="N869" s="3064"/>
      <c r="O869" s="2694"/>
      <c r="P869" s="3368" t="s">
        <v>2385</v>
      </c>
      <c r="Q869" s="2858"/>
      <c r="R869" s="2800"/>
      <c r="S869" s="2800"/>
      <c r="T869" s="2800"/>
      <c r="U869" s="2800"/>
      <c r="V869" s="2800"/>
      <c r="Y869" s="2694"/>
    </row>
    <row r="870" spans="1:25" ht="15.75">
      <c r="A870" s="4694"/>
      <c r="B870" s="3065"/>
      <c r="C870" s="3048">
        <v>250</v>
      </c>
      <c r="D870" s="3048">
        <v>25</v>
      </c>
      <c r="E870" s="3048">
        <v>5</v>
      </c>
      <c r="F870" s="3066"/>
      <c r="G870" s="3067">
        <v>250</v>
      </c>
      <c r="H870" s="3068">
        <v>25</v>
      </c>
      <c r="I870" s="3068">
        <v>5</v>
      </c>
      <c r="J870" s="4840" t="s">
        <v>743</v>
      </c>
      <c r="K870" s="4840"/>
      <c r="L870" s="4840"/>
      <c r="M870" s="4840"/>
      <c r="N870" s="4841"/>
      <c r="O870" s="2694"/>
      <c r="P870" s="3368" t="s">
        <v>2385</v>
      </c>
      <c r="Q870" s="2858"/>
      <c r="R870" s="2800"/>
      <c r="S870" s="2800"/>
      <c r="T870" s="2800"/>
      <c r="U870" s="2800"/>
      <c r="V870" s="2800"/>
      <c r="Y870" s="2694"/>
    </row>
    <row r="871" spans="1:25" ht="15.75">
      <c r="A871" s="4694"/>
      <c r="B871" s="3069">
        <v>2500</v>
      </c>
      <c r="C871" s="3041">
        <v>0.25</v>
      </c>
      <c r="D871" s="3046">
        <v>0.25</v>
      </c>
      <c r="E871" s="3070">
        <v>0.5</v>
      </c>
      <c r="F871" s="3067">
        <v>2500</v>
      </c>
      <c r="G871" s="3071">
        <v>0.25</v>
      </c>
      <c r="H871" s="3068">
        <v>0.25</v>
      </c>
      <c r="I871" s="3068">
        <v>0.5</v>
      </c>
      <c r="J871" s="4840"/>
      <c r="K871" s="4840"/>
      <c r="L871" s="4840"/>
      <c r="M871" s="4840"/>
      <c r="N871" s="4841"/>
      <c r="O871" s="2694"/>
      <c r="P871" s="3368" t="s">
        <v>2385</v>
      </c>
      <c r="Q871" s="2858"/>
      <c r="R871" s="2800"/>
      <c r="S871" s="2800"/>
      <c r="T871" s="2800"/>
      <c r="U871" s="2800"/>
      <c r="V871" s="2800"/>
      <c r="Y871" s="2694"/>
    </row>
    <row r="872" spans="1:25" ht="15.75">
      <c r="A872" s="4694"/>
      <c r="B872" s="3072">
        <v>0.25</v>
      </c>
      <c r="C872" s="3070">
        <v>2500</v>
      </c>
      <c r="D872" s="3070">
        <v>250</v>
      </c>
      <c r="E872" s="3070">
        <v>25</v>
      </c>
      <c r="F872" s="3073">
        <v>0.25</v>
      </c>
      <c r="G872" s="3074">
        <v>2500</v>
      </c>
      <c r="H872" s="3074">
        <v>250</v>
      </c>
      <c r="I872" s="3074">
        <v>25</v>
      </c>
      <c r="J872" s="4840"/>
      <c r="K872" s="4840"/>
      <c r="L872" s="4840"/>
      <c r="M872" s="4840"/>
      <c r="N872" s="4841"/>
      <c r="O872" s="2694"/>
      <c r="P872" s="3368" t="s">
        <v>2385</v>
      </c>
      <c r="Q872" s="2858"/>
      <c r="R872" s="2800"/>
      <c r="S872" s="2800"/>
      <c r="T872" s="2800"/>
      <c r="U872" s="2800"/>
      <c r="V872" s="2800"/>
      <c r="Y872" s="2694"/>
    </row>
    <row r="873" spans="1:25" ht="15.75">
      <c r="A873" s="4694"/>
      <c r="B873" s="3075"/>
      <c r="C873" s="2813"/>
      <c r="D873" s="2813"/>
      <c r="E873" s="2813"/>
      <c r="F873" s="2813"/>
      <c r="G873" s="2813"/>
      <c r="H873" s="2813"/>
      <c r="I873" s="2813"/>
      <c r="J873" s="4840"/>
      <c r="K873" s="4840"/>
      <c r="L873" s="4840"/>
      <c r="M873" s="4840"/>
      <c r="N873" s="4841"/>
      <c r="O873" s="2694"/>
      <c r="P873" s="3368" t="s">
        <v>2385</v>
      </c>
      <c r="Q873" s="2858"/>
      <c r="R873" s="2800"/>
      <c r="S873" s="2800"/>
      <c r="T873" s="2800"/>
      <c r="U873" s="2800"/>
      <c r="V873" s="2800"/>
      <c r="Y873" s="2694"/>
    </row>
    <row r="874" spans="1:25" ht="18.75">
      <c r="A874" s="4694"/>
      <c r="B874" s="3076" t="s">
        <v>19</v>
      </c>
      <c r="C874" s="3042" t="s">
        <v>377</v>
      </c>
      <c r="D874" s="3042" t="s">
        <v>378</v>
      </c>
      <c r="E874" s="3042" t="s">
        <v>386</v>
      </c>
      <c r="F874" s="3050" t="s">
        <v>19</v>
      </c>
      <c r="G874" s="3050" t="s">
        <v>377</v>
      </c>
      <c r="H874" s="3050" t="s">
        <v>378</v>
      </c>
      <c r="I874" s="3050" t="s">
        <v>386</v>
      </c>
      <c r="J874" s="3077"/>
      <c r="K874" s="3077">
        <v>250</v>
      </c>
      <c r="L874" s="3077">
        <v>25</v>
      </c>
      <c r="M874" s="3077">
        <v>5</v>
      </c>
      <c r="N874" s="3078"/>
      <c r="O874" s="2694"/>
      <c r="P874" s="3368" t="s">
        <v>2385</v>
      </c>
      <c r="Q874" s="2858"/>
      <c r="R874" s="2800"/>
      <c r="S874" s="2800"/>
      <c r="T874" s="2800"/>
      <c r="U874" s="2800"/>
      <c r="V874" s="2800"/>
      <c r="Y874" s="2694"/>
    </row>
    <row r="875" spans="1:25" ht="18.75">
      <c r="A875" s="4694"/>
      <c r="B875" s="3076" t="s">
        <v>379</v>
      </c>
      <c r="C875" s="3042" t="s">
        <v>380</v>
      </c>
      <c r="D875" s="3042" t="s">
        <v>381</v>
      </c>
      <c r="E875" s="3042" t="s">
        <v>382</v>
      </c>
      <c r="F875" s="3050" t="s">
        <v>379</v>
      </c>
      <c r="G875" s="3050" t="s">
        <v>380</v>
      </c>
      <c r="H875" s="3050" t="s">
        <v>381</v>
      </c>
      <c r="I875" s="3050" t="s">
        <v>382</v>
      </c>
      <c r="J875" s="3077">
        <v>2500</v>
      </c>
      <c r="K875" s="3079">
        <v>0.25</v>
      </c>
      <c r="L875" s="3080">
        <v>0.25</v>
      </c>
      <c r="M875" s="3081">
        <v>0.5</v>
      </c>
      <c r="N875" s="3078"/>
      <c r="O875" s="2694"/>
      <c r="P875" s="3368" t="s">
        <v>2385</v>
      </c>
      <c r="Q875" s="2858"/>
      <c r="R875" s="2800"/>
      <c r="S875" s="2800"/>
      <c r="T875" s="2800"/>
      <c r="U875" s="2800"/>
      <c r="V875" s="2800"/>
      <c r="Y875" s="2694"/>
    </row>
    <row r="876" spans="1:25" ht="18.75">
      <c r="A876" s="4694"/>
      <c r="B876" s="3076" t="s">
        <v>383</v>
      </c>
      <c r="C876" s="3042" t="s">
        <v>384</v>
      </c>
      <c r="D876" s="3042" t="s">
        <v>385</v>
      </c>
      <c r="E876" s="3042" t="s">
        <v>266</v>
      </c>
      <c r="F876" s="3050" t="s">
        <v>383</v>
      </c>
      <c r="G876" s="3050" t="s">
        <v>384</v>
      </c>
      <c r="H876" s="3050" t="s">
        <v>385</v>
      </c>
      <c r="I876" s="3050" t="s">
        <v>266</v>
      </c>
      <c r="J876" s="3082">
        <v>0.25</v>
      </c>
      <c r="K876" s="3081">
        <v>2500</v>
      </c>
      <c r="L876" s="3081">
        <v>250</v>
      </c>
      <c r="M876" s="3081">
        <v>25</v>
      </c>
      <c r="N876" s="3078"/>
      <c r="O876" s="2694"/>
      <c r="P876" s="3368" t="s">
        <v>2385</v>
      </c>
      <c r="Q876" s="2858"/>
      <c r="R876" s="2800"/>
      <c r="S876" s="2800"/>
      <c r="T876" s="2800"/>
      <c r="U876" s="2800"/>
      <c r="V876" s="2800"/>
      <c r="Y876" s="2694"/>
    </row>
    <row r="877" spans="1:25" ht="15.75">
      <c r="A877" s="4694"/>
      <c r="B877" s="3062"/>
      <c r="C877" s="3063"/>
      <c r="D877" s="3063"/>
      <c r="E877" s="3063"/>
      <c r="F877" s="3063"/>
      <c r="G877" s="3063"/>
      <c r="H877" s="3063"/>
      <c r="I877" s="3063"/>
      <c r="J877" s="3063"/>
      <c r="K877" s="3063"/>
      <c r="L877" s="3063"/>
      <c r="M877" s="3063"/>
      <c r="N877" s="3064"/>
      <c r="O877" s="2694"/>
      <c r="P877" s="3368" t="s">
        <v>2385</v>
      </c>
      <c r="Q877" s="2858"/>
      <c r="R877" s="2800"/>
      <c r="S877" s="2800"/>
      <c r="T877" s="2800"/>
      <c r="U877" s="2800"/>
      <c r="V877" s="2800"/>
      <c r="Y877" s="2694"/>
    </row>
    <row r="878" spans="1:25" ht="15.75">
      <c r="A878" s="4694"/>
      <c r="B878" s="4842" t="s">
        <v>19</v>
      </c>
      <c r="C878" s="4843"/>
      <c r="D878" s="4844"/>
      <c r="E878" s="4845" t="s">
        <v>19</v>
      </c>
      <c r="F878" s="4846"/>
      <c r="G878" s="4847"/>
      <c r="H878" s="3063"/>
      <c r="I878" s="4842" t="s">
        <v>675</v>
      </c>
      <c r="J878" s="4843"/>
      <c r="K878" s="4844"/>
      <c r="L878" s="4845" t="s">
        <v>675</v>
      </c>
      <c r="M878" s="4846"/>
      <c r="N878" s="4847"/>
      <c r="O878" s="2694"/>
      <c r="P878" s="3368" t="s">
        <v>2385</v>
      </c>
      <c r="R878" s="2800"/>
      <c r="S878" s="2800"/>
      <c r="T878" s="2800"/>
      <c r="U878" s="2800"/>
      <c r="V878" s="2800"/>
      <c r="Y878" s="2694"/>
    </row>
    <row r="879" spans="1:25" ht="15.75">
      <c r="A879" s="4694"/>
      <c r="B879" s="4842"/>
      <c r="C879" s="4843"/>
      <c r="D879" s="4844"/>
      <c r="E879" s="4845"/>
      <c r="F879" s="4846"/>
      <c r="G879" s="4847"/>
      <c r="H879" s="3063"/>
      <c r="I879" s="4842"/>
      <c r="J879" s="4843"/>
      <c r="K879" s="4844"/>
      <c r="L879" s="4845"/>
      <c r="M879" s="4846"/>
      <c r="N879" s="4847"/>
      <c r="O879" s="2694"/>
      <c r="P879" s="3368" t="s">
        <v>2385</v>
      </c>
      <c r="R879" s="2800"/>
      <c r="S879" s="2800"/>
      <c r="T879" s="2800"/>
      <c r="U879" s="2800"/>
      <c r="V879" s="2800"/>
      <c r="Y879" s="2694"/>
    </row>
    <row r="880" spans="1:25" ht="15.75">
      <c r="A880" s="4694"/>
      <c r="B880" s="3062"/>
      <c r="C880" s="3063"/>
      <c r="D880" s="3063"/>
      <c r="E880" s="3063"/>
      <c r="F880" s="3063"/>
      <c r="G880" s="3063"/>
      <c r="H880" s="3063"/>
      <c r="I880" s="3063"/>
      <c r="J880" s="3063"/>
      <c r="K880" s="3063"/>
      <c r="L880" s="3063"/>
      <c r="M880" s="3063"/>
      <c r="N880" s="3064"/>
      <c r="O880" s="2694"/>
      <c r="P880" s="3368" t="s">
        <v>2385</v>
      </c>
      <c r="R880" s="2800"/>
      <c r="S880" s="2800"/>
      <c r="T880" s="2800"/>
      <c r="U880" s="2800"/>
      <c r="V880" s="2800"/>
      <c r="Y880" s="2694"/>
    </row>
    <row r="881" spans="1:25" ht="15" customHeight="1">
      <c r="A881" s="4694"/>
      <c r="B881" s="2856" t="s">
        <v>253</v>
      </c>
      <c r="C881" s="4607" t="str">
        <f ca="1">CELL("nomfichier")</f>
        <v>E:\0-UPRT\1-UPRT.FR-SITE-WEB\ff-fiches-fabrications\ff-fiches-fabrication-maj-08-2020\[ff-14.B-restauration-10.postits-portions.xlsx]Nota</v>
      </c>
      <c r="D881" s="4607"/>
      <c r="E881" s="4607"/>
      <c r="F881" s="4607"/>
      <c r="G881" s="4607"/>
      <c r="H881" s="4607"/>
      <c r="I881" s="4607"/>
      <c r="J881" s="4607"/>
      <c r="K881" s="4607"/>
      <c r="L881" s="4607"/>
      <c r="M881" s="4607"/>
      <c r="N881" s="4608"/>
      <c r="O881" s="2800"/>
      <c r="P881" s="4609" t="s">
        <v>2543</v>
      </c>
      <c r="Q881" s="4609"/>
      <c r="R881" s="2800"/>
      <c r="S881" s="2800"/>
      <c r="T881" s="2800"/>
      <c r="U881" s="2800"/>
      <c r="V881" s="2800"/>
      <c r="Y881" s="2694"/>
    </row>
    <row r="882" spans="1:25" ht="15" customHeight="1">
      <c r="A882" s="4694"/>
      <c r="B882" s="2969" t="s">
        <v>255</v>
      </c>
      <c r="C882" s="4610" t="s">
        <v>726</v>
      </c>
      <c r="D882" s="4610"/>
      <c r="E882" s="4610"/>
      <c r="F882" s="4610"/>
      <c r="G882" s="4610"/>
      <c r="H882" s="4610"/>
      <c r="I882" s="4610"/>
      <c r="J882" s="4610"/>
      <c r="K882" s="4610"/>
      <c r="L882" s="4610"/>
      <c r="M882" s="4610"/>
      <c r="N882" s="4770"/>
      <c r="O882" s="2800"/>
      <c r="P882" s="4609"/>
      <c r="Q882" s="4609"/>
      <c r="R882" s="2800"/>
      <c r="S882" s="2800"/>
      <c r="T882" s="2800"/>
      <c r="U882" s="2800"/>
      <c r="V882" s="2800"/>
      <c r="Y882" s="2694"/>
    </row>
    <row r="883" spans="1:25" ht="15.75" customHeight="1" thickBot="1">
      <c r="A883" s="4694"/>
      <c r="B883" s="4546" t="s">
        <v>2390</v>
      </c>
      <c r="C883" s="4771"/>
      <c r="D883" s="4771"/>
      <c r="E883" s="4771"/>
      <c r="F883" s="4771"/>
      <c r="G883" s="4771"/>
      <c r="H883" s="4771"/>
      <c r="I883" s="4771"/>
      <c r="J883" s="4771"/>
      <c r="K883" s="4771"/>
      <c r="L883" s="4771"/>
      <c r="M883" s="4771"/>
      <c r="N883" s="4548"/>
      <c r="O883" s="2800"/>
      <c r="P883" s="4609"/>
      <c r="Q883" s="4609"/>
      <c r="R883" s="2800"/>
      <c r="S883" s="2800"/>
      <c r="T883" s="2800"/>
      <c r="U883" s="2800"/>
      <c r="V883" s="2800"/>
      <c r="Y883" s="2694"/>
    </row>
    <row r="884" spans="1:25" ht="15.75" customHeight="1">
      <c r="A884" s="3728"/>
      <c r="B884" s="3729"/>
      <c r="C884" s="3729"/>
      <c r="D884" s="3729"/>
      <c r="E884" s="3729"/>
      <c r="F884" s="3729"/>
      <c r="G884" s="3729"/>
      <c r="H884" s="3729"/>
      <c r="I884" s="3729"/>
      <c r="J884" s="3729"/>
      <c r="K884" s="3729"/>
      <c r="L884" s="3729"/>
      <c r="M884" s="3729"/>
      <c r="N884" s="3729"/>
      <c r="O884" s="2800"/>
      <c r="P884" s="2800"/>
      <c r="Q884" s="2800"/>
      <c r="R884" s="2800"/>
      <c r="S884" s="2800"/>
      <c r="T884" s="2800"/>
      <c r="U884" s="2800"/>
      <c r="V884" s="2800"/>
      <c r="Y884" s="2694"/>
    </row>
    <row r="885" spans="1:25" ht="15.75" customHeight="1" thickBot="1">
      <c r="A885" s="3728"/>
      <c r="B885" s="3729"/>
      <c r="C885" s="3729"/>
      <c r="D885" s="3729"/>
      <c r="E885" s="3729"/>
      <c r="F885" s="3729"/>
      <c r="G885" s="3729"/>
      <c r="H885" s="3729"/>
      <c r="I885" s="3729"/>
      <c r="J885" s="3729"/>
      <c r="K885" s="3729"/>
      <c r="L885" s="3729"/>
      <c r="M885" s="3729"/>
      <c r="N885" s="3729"/>
      <c r="O885" s="2800"/>
      <c r="P885" s="2800"/>
      <c r="Q885" s="2800"/>
      <c r="R885" s="2800"/>
      <c r="S885" s="2800"/>
      <c r="T885" s="2800"/>
      <c r="U885" s="2800"/>
      <c r="V885" s="2800"/>
      <c r="Y885" s="2694"/>
    </row>
    <row r="886" spans="1:25" ht="15.75" customHeight="1">
      <c r="A886" s="4447"/>
      <c r="B886" s="4733" t="s">
        <v>2544</v>
      </c>
      <c r="C886" s="4734"/>
      <c r="D886" s="4734"/>
      <c r="E886" s="4734"/>
      <c r="F886" s="4734"/>
      <c r="G886" s="4734"/>
      <c r="H886" s="4734"/>
      <c r="I886" s="4734"/>
      <c r="J886" s="4734"/>
      <c r="K886" s="4734"/>
      <c r="L886" s="4734"/>
      <c r="M886" s="4734"/>
      <c r="N886" s="4737">
        <f>N703</f>
        <v>20</v>
      </c>
      <c r="O886" s="2800"/>
      <c r="P886" s="2800"/>
      <c r="Q886" s="2800"/>
      <c r="R886" s="2800"/>
      <c r="S886" s="2800"/>
      <c r="T886" s="2800"/>
      <c r="U886" s="2800"/>
      <c r="V886" s="2800"/>
      <c r="Y886" s="2694"/>
    </row>
    <row r="887" spans="1:25" ht="15.75" customHeight="1">
      <c r="A887" s="4447"/>
      <c r="B887" s="4735"/>
      <c r="C887" s="4736"/>
      <c r="D887" s="4736"/>
      <c r="E887" s="4736"/>
      <c r="F887" s="4736"/>
      <c r="G887" s="4736"/>
      <c r="H887" s="4736"/>
      <c r="I887" s="4736"/>
      <c r="J887" s="4736"/>
      <c r="K887" s="4736"/>
      <c r="L887" s="4736"/>
      <c r="M887" s="4736"/>
      <c r="N887" s="4738"/>
      <c r="O887" s="2800"/>
      <c r="P887" s="2800"/>
      <c r="Q887" s="2800"/>
      <c r="R887" s="2800"/>
      <c r="S887" s="2800"/>
      <c r="T887" s="2800"/>
      <c r="U887" s="2800"/>
      <c r="V887" s="2800"/>
      <c r="Y887" s="2694"/>
    </row>
    <row r="888" spans="1:25" ht="15.75" customHeight="1">
      <c r="A888" s="4447"/>
      <c r="B888" s="4631" t="s">
        <v>27</v>
      </c>
      <c r="C888" s="4696" t="s">
        <v>2459</v>
      </c>
      <c r="D888" s="4696"/>
      <c r="E888" s="4696"/>
      <c r="F888" s="4696"/>
      <c r="G888" s="4696"/>
      <c r="H888" s="4696"/>
      <c r="I888" s="4696"/>
      <c r="J888" s="4696"/>
      <c r="K888" s="4696"/>
      <c r="L888" s="4696"/>
      <c r="M888" s="4696"/>
      <c r="N888" s="4697"/>
      <c r="O888" s="2800"/>
      <c r="P888" s="2800"/>
      <c r="Q888" s="2800"/>
      <c r="R888" s="2800"/>
      <c r="S888" s="2800"/>
      <c r="T888" s="2800"/>
      <c r="U888" s="2800"/>
      <c r="V888" s="2800"/>
      <c r="Y888" s="2694"/>
    </row>
    <row r="889" spans="1:25" ht="15.75" customHeight="1">
      <c r="A889" s="4447"/>
      <c r="B889" s="4631"/>
      <c r="C889" s="4696"/>
      <c r="D889" s="4696"/>
      <c r="E889" s="4696"/>
      <c r="F889" s="4696"/>
      <c r="G889" s="4696"/>
      <c r="H889" s="4696"/>
      <c r="I889" s="4696"/>
      <c r="J889" s="4696"/>
      <c r="K889" s="4696"/>
      <c r="L889" s="4696"/>
      <c r="M889" s="4696"/>
      <c r="N889" s="4697"/>
      <c r="O889" s="2800"/>
      <c r="P889" s="2800"/>
      <c r="Q889" s="2800"/>
      <c r="R889" s="2800"/>
      <c r="S889" s="2800"/>
      <c r="T889" s="2800"/>
      <c r="U889" s="2800"/>
      <c r="V889" s="2800"/>
      <c r="Y889" s="2694"/>
    </row>
    <row r="890" spans="1:25" ht="15.75" customHeight="1">
      <c r="A890" s="4447"/>
      <c r="B890" s="4631"/>
      <c r="C890" s="4696"/>
      <c r="D890" s="4696"/>
      <c r="E890" s="4696"/>
      <c r="F890" s="4696"/>
      <c r="G890" s="4696"/>
      <c r="H890" s="4696"/>
      <c r="I890" s="4696"/>
      <c r="J890" s="4696"/>
      <c r="K890" s="4696"/>
      <c r="L890" s="4696"/>
      <c r="M890" s="4696"/>
      <c r="N890" s="4697"/>
      <c r="O890" s="2800"/>
      <c r="P890" s="2800"/>
      <c r="Q890" s="2800"/>
      <c r="R890" s="2800"/>
      <c r="S890" s="2800"/>
      <c r="T890" s="2800"/>
      <c r="U890" s="2800"/>
      <c r="V890" s="2800"/>
      <c r="Y890" s="2694"/>
    </row>
    <row r="891" spans="1:25" ht="15.75" customHeight="1">
      <c r="A891" s="4447"/>
      <c r="B891" s="4789" t="s">
        <v>30</v>
      </c>
      <c r="C891" s="4692" t="s">
        <v>355</v>
      </c>
      <c r="D891" s="4692"/>
      <c r="E891" s="4692"/>
      <c r="F891" s="4692"/>
      <c r="G891" s="4692"/>
      <c r="H891" s="4692"/>
      <c r="I891" s="4692"/>
      <c r="J891" s="4692"/>
      <c r="K891" s="4692"/>
      <c r="L891" s="4692"/>
      <c r="M891" s="4692"/>
      <c r="N891" s="4693"/>
      <c r="O891" s="2800"/>
      <c r="P891" s="2800"/>
      <c r="Q891" s="2800"/>
      <c r="R891" s="2800"/>
      <c r="S891" s="2800"/>
      <c r="T891" s="2800"/>
      <c r="U891" s="2800"/>
      <c r="V891" s="2800"/>
      <c r="Y891" s="2694"/>
    </row>
    <row r="892" spans="1:25" ht="15.75" customHeight="1">
      <c r="A892" s="4447"/>
      <c r="B892" s="4789"/>
      <c r="C892" s="4692"/>
      <c r="D892" s="4692"/>
      <c r="E892" s="4692"/>
      <c r="F892" s="4692"/>
      <c r="G892" s="4692"/>
      <c r="H892" s="4692"/>
      <c r="I892" s="4692"/>
      <c r="J892" s="4692"/>
      <c r="K892" s="4692"/>
      <c r="L892" s="4692"/>
      <c r="M892" s="4692"/>
      <c r="N892" s="4693"/>
      <c r="O892" s="2800"/>
      <c r="P892" s="2800"/>
      <c r="Q892" s="2800"/>
      <c r="R892" s="2800"/>
      <c r="S892" s="2800"/>
      <c r="T892" s="2800"/>
      <c r="U892" s="2800"/>
      <c r="V892" s="2800"/>
      <c r="Y892" s="2694"/>
    </row>
    <row r="893" spans="1:25" ht="15.75" customHeight="1">
      <c r="A893" s="4447"/>
      <c r="B893" s="4786" t="s">
        <v>248</v>
      </c>
      <c r="C893" s="4787" t="s">
        <v>727</v>
      </c>
      <c r="D893" s="4787"/>
      <c r="E893" s="4787"/>
      <c r="F893" s="4787"/>
      <c r="G893" s="4787"/>
      <c r="H893" s="4787"/>
      <c r="I893" s="4787"/>
      <c r="J893" s="4787"/>
      <c r="K893" s="4787"/>
      <c r="L893" s="4787"/>
      <c r="M893" s="4787"/>
      <c r="N893" s="4788"/>
      <c r="O893" s="2800"/>
      <c r="P893" s="2800"/>
      <c r="Q893" s="2800"/>
      <c r="R893" s="2800"/>
      <c r="S893" s="2800"/>
      <c r="T893" s="2800"/>
      <c r="U893" s="2800"/>
      <c r="V893" s="2800"/>
      <c r="Y893" s="2694"/>
    </row>
    <row r="894" spans="1:25" ht="15.75" customHeight="1">
      <c r="A894" s="4447"/>
      <c r="B894" s="4786"/>
      <c r="C894" s="4787"/>
      <c r="D894" s="4787"/>
      <c r="E894" s="4787"/>
      <c r="F894" s="4787"/>
      <c r="G894" s="4787"/>
      <c r="H894" s="4787"/>
      <c r="I894" s="4787"/>
      <c r="J894" s="4787"/>
      <c r="K894" s="4787"/>
      <c r="L894" s="4787"/>
      <c r="M894" s="4787"/>
      <c r="N894" s="4788"/>
      <c r="O894" s="2800"/>
      <c r="P894" s="2800"/>
      <c r="Q894" s="2800"/>
      <c r="R894" s="2800"/>
      <c r="S894" s="2800"/>
      <c r="T894" s="2800"/>
      <c r="U894" s="2800"/>
      <c r="V894" s="2800"/>
      <c r="Y894" s="2694"/>
    </row>
    <row r="895" spans="1:25" ht="15.75" customHeight="1">
      <c r="A895" s="4447"/>
      <c r="B895" s="4789" t="s">
        <v>12</v>
      </c>
      <c r="C895" s="4692" t="s">
        <v>728</v>
      </c>
      <c r="D895" s="4692"/>
      <c r="E895" s="4692"/>
      <c r="F895" s="4692"/>
      <c r="G895" s="4692"/>
      <c r="H895" s="4692"/>
      <c r="I895" s="4692"/>
      <c r="J895" s="4692"/>
      <c r="K895" s="4692"/>
      <c r="L895" s="4692"/>
      <c r="M895" s="4692"/>
      <c r="N895" s="4693"/>
      <c r="O895" s="2800"/>
      <c r="P895" s="2800"/>
      <c r="Q895" s="2800"/>
      <c r="R895" s="2800"/>
      <c r="S895" s="2800"/>
      <c r="T895" s="2800"/>
      <c r="U895" s="2800"/>
      <c r="V895" s="2800"/>
      <c r="Y895" s="2694"/>
    </row>
    <row r="896" spans="1:25" ht="15.75" customHeight="1">
      <c r="A896" s="4447"/>
      <c r="B896" s="4789"/>
      <c r="C896" s="4692"/>
      <c r="D896" s="4692"/>
      <c r="E896" s="4692"/>
      <c r="F896" s="4692"/>
      <c r="G896" s="4692"/>
      <c r="H896" s="4692"/>
      <c r="I896" s="4692"/>
      <c r="J896" s="4692"/>
      <c r="K896" s="4692"/>
      <c r="L896" s="4692"/>
      <c r="M896" s="4692"/>
      <c r="N896" s="4693"/>
      <c r="O896" s="2800"/>
      <c r="P896" s="2800"/>
      <c r="Q896" s="2800"/>
      <c r="R896" s="2800"/>
      <c r="S896" s="2800"/>
      <c r="T896" s="2800"/>
      <c r="U896" s="2800"/>
      <c r="V896" s="2800"/>
      <c r="Y896" s="2694"/>
    </row>
    <row r="897" spans="1:25" ht="15.75" customHeight="1">
      <c r="A897" s="4447"/>
      <c r="B897" s="3556"/>
      <c r="C897" s="4692"/>
      <c r="D897" s="4692"/>
      <c r="E897" s="4692"/>
      <c r="F897" s="4692"/>
      <c r="G897" s="4692"/>
      <c r="H897" s="4692"/>
      <c r="I897" s="4692"/>
      <c r="J897" s="4692"/>
      <c r="K897" s="4692"/>
      <c r="L897" s="4692"/>
      <c r="M897" s="4692"/>
      <c r="N897" s="4693"/>
      <c r="O897" s="2800"/>
      <c r="P897" s="2800"/>
      <c r="Q897" s="2800"/>
      <c r="R897" s="2800"/>
      <c r="S897" s="2800"/>
      <c r="T897" s="2800"/>
      <c r="U897" s="2800"/>
      <c r="V897" s="2800"/>
      <c r="Y897" s="2694"/>
    </row>
    <row r="898" spans="1:25" ht="15.75" customHeight="1">
      <c r="A898" s="4447"/>
      <c r="B898" s="3557"/>
      <c r="C898" s="2855"/>
      <c r="D898" s="2855"/>
      <c r="E898" s="2855"/>
      <c r="F898" s="2855"/>
      <c r="G898" s="2855"/>
      <c r="H898" s="2855"/>
      <c r="I898" s="2855"/>
      <c r="J898" s="2855"/>
      <c r="K898" s="2855"/>
      <c r="L898" s="2855"/>
      <c r="M898" s="2855"/>
      <c r="N898" s="3359"/>
      <c r="O898" s="2800"/>
      <c r="P898" s="2800"/>
      <c r="Q898" s="2800"/>
      <c r="R898" s="2800"/>
      <c r="S898" s="2800"/>
      <c r="T898" s="2800"/>
      <c r="U898" s="2800"/>
      <c r="V898" s="2800"/>
      <c r="Y898" s="2694"/>
    </row>
    <row r="899" spans="1:25" ht="15.75" customHeight="1">
      <c r="A899" s="4447"/>
      <c r="B899" s="3558" t="s">
        <v>13</v>
      </c>
      <c r="C899" s="3511" t="s">
        <v>2460</v>
      </c>
      <c r="D899" s="2855"/>
      <c r="E899" s="2855"/>
      <c r="F899" s="2855"/>
      <c r="G899" s="2855"/>
      <c r="H899" s="2855"/>
      <c r="I899" s="2855"/>
      <c r="J899" s="2855"/>
      <c r="K899" s="2855"/>
      <c r="L899" s="2855"/>
      <c r="M899" s="2855"/>
      <c r="N899" s="3359"/>
      <c r="O899" s="2800"/>
      <c r="P899" s="2800"/>
      <c r="Q899" s="2800"/>
      <c r="R899" s="2800"/>
      <c r="S899" s="2800"/>
      <c r="T899" s="2800"/>
      <c r="U899" s="2800"/>
      <c r="V899" s="2800"/>
      <c r="Y899" s="2694"/>
    </row>
    <row r="900" spans="1:25" ht="15.75" customHeight="1">
      <c r="A900" s="4447"/>
      <c r="B900" s="3557"/>
      <c r="C900" s="2855"/>
      <c r="D900" s="2855"/>
      <c r="E900" s="2855"/>
      <c r="F900" s="2855"/>
      <c r="G900" s="2855"/>
      <c r="H900" s="2855"/>
      <c r="I900" s="2855"/>
      <c r="J900" s="2855"/>
      <c r="K900" s="2855"/>
      <c r="L900" s="2855"/>
      <c r="M900" s="2855"/>
      <c r="N900" s="3359"/>
      <c r="O900" s="2800"/>
      <c r="P900" s="2800"/>
      <c r="Q900" s="2800"/>
      <c r="R900" s="2800"/>
      <c r="S900" s="2800"/>
      <c r="T900" s="2800"/>
      <c r="U900" s="2800"/>
      <c r="V900" s="2800"/>
      <c r="Y900" s="2694"/>
    </row>
    <row r="901" spans="1:25" ht="15.75" customHeight="1">
      <c r="A901" s="4447"/>
      <c r="B901" s="3559" t="s">
        <v>15</v>
      </c>
      <c r="C901" s="3512" t="s">
        <v>657</v>
      </c>
      <c r="D901" s="2855"/>
      <c r="E901" s="2855"/>
      <c r="F901" s="2855"/>
      <c r="G901" s="2855"/>
      <c r="H901" s="2855"/>
      <c r="I901" s="2855"/>
      <c r="J901" s="2855"/>
      <c r="K901" s="2855"/>
      <c r="L901" s="2855"/>
      <c r="M901" s="2855"/>
      <c r="N901" s="3359"/>
      <c r="O901" s="2800"/>
      <c r="P901" s="2800"/>
      <c r="Q901" s="2800"/>
      <c r="R901" s="2800"/>
      <c r="S901" s="2800"/>
      <c r="T901" s="2800"/>
      <c r="U901" s="2800"/>
      <c r="V901" s="2800"/>
      <c r="Y901" s="2694"/>
    </row>
    <row r="902" spans="1:25" ht="15.75" customHeight="1">
      <c r="A902" s="4447"/>
      <c r="B902" s="3001"/>
      <c r="C902" s="2855"/>
      <c r="D902" s="2855"/>
      <c r="E902" s="2855"/>
      <c r="F902" s="2855"/>
      <c r="G902" s="2855"/>
      <c r="H902" s="2855"/>
      <c r="I902" s="2855"/>
      <c r="J902" s="2855"/>
      <c r="K902" s="2855"/>
      <c r="L902" s="2855"/>
      <c r="M902" s="2855"/>
      <c r="N902" s="3359"/>
      <c r="O902" s="2800"/>
      <c r="P902" s="2800"/>
      <c r="Q902" s="2800"/>
      <c r="R902" s="2800"/>
      <c r="S902" s="2800"/>
      <c r="T902" s="2800"/>
      <c r="U902" s="2800"/>
      <c r="V902" s="2800"/>
      <c r="Y902" s="2694"/>
    </row>
    <row r="903" spans="1:25" ht="15.75" customHeight="1">
      <c r="A903" s="4447"/>
      <c r="B903" s="3001"/>
      <c r="C903" s="2855"/>
      <c r="D903" s="2855"/>
      <c r="E903" s="2855"/>
      <c r="F903" s="2855"/>
      <c r="G903" s="2855"/>
      <c r="H903" s="2855"/>
      <c r="I903" s="2855"/>
      <c r="J903" s="2855"/>
      <c r="K903" s="2855"/>
      <c r="L903" s="2855"/>
      <c r="M903" s="2855"/>
      <c r="N903" s="3359"/>
      <c r="O903" s="2800"/>
      <c r="P903" s="2800"/>
      <c r="Q903" s="2800"/>
      <c r="R903" s="2800"/>
      <c r="S903" s="2800"/>
      <c r="T903" s="2800"/>
      <c r="U903" s="2800"/>
      <c r="V903" s="2800"/>
      <c r="Y903" s="2694"/>
    </row>
    <row r="904" spans="1:25" ht="15.75" customHeight="1">
      <c r="A904" s="4447"/>
      <c r="B904" s="3560"/>
      <c r="C904" s="3552" t="s">
        <v>2498</v>
      </c>
      <c r="D904" s="3552"/>
      <c r="E904" s="2703"/>
      <c r="F904" s="2703"/>
      <c r="G904" s="2703"/>
      <c r="H904" s="2703"/>
      <c r="I904" s="2703"/>
      <c r="J904" s="2703"/>
      <c r="K904" s="2703"/>
      <c r="L904" s="2855"/>
      <c r="M904" s="2855"/>
      <c r="N904" s="3359"/>
      <c r="O904" s="2800"/>
      <c r="P904" s="2800"/>
      <c r="Q904" s="2800"/>
      <c r="R904" s="2800"/>
      <c r="S904" s="2800"/>
      <c r="T904" s="2800"/>
      <c r="U904" s="2800"/>
      <c r="V904" s="2800"/>
      <c r="Y904" s="2694"/>
    </row>
    <row r="905" spans="1:25" ht="15.75" customHeight="1">
      <c r="A905" s="4447"/>
      <c r="B905" s="3001"/>
      <c r="C905" s="3554"/>
      <c r="D905" s="3553"/>
      <c r="E905" s="2855"/>
      <c r="F905" s="3553"/>
      <c r="G905" s="3555" t="s">
        <v>2499</v>
      </c>
      <c r="H905" s="2855"/>
      <c r="I905" s="2855"/>
      <c r="J905" s="3553" t="s">
        <v>2087</v>
      </c>
      <c r="K905" s="2855"/>
      <c r="L905" s="2855"/>
      <c r="M905" s="2855"/>
      <c r="N905" s="3359"/>
      <c r="O905" s="2800"/>
      <c r="P905" s="2800"/>
      <c r="Q905" s="2800"/>
      <c r="R905" s="2800"/>
      <c r="S905" s="2800"/>
      <c r="T905" s="2800"/>
      <c r="U905" s="2800"/>
      <c r="V905" s="2800"/>
      <c r="Y905" s="2694"/>
    </row>
    <row r="906" spans="1:25" ht="15.75" customHeight="1">
      <c r="A906" s="4447"/>
      <c r="B906" s="3001"/>
      <c r="C906" s="3429" t="s">
        <v>851</v>
      </c>
      <c r="D906" s="3553" t="s">
        <v>851</v>
      </c>
      <c r="E906" s="3429" t="s">
        <v>297</v>
      </c>
      <c r="F906" s="3553" t="s">
        <v>297</v>
      </c>
      <c r="G906" s="3429" t="s">
        <v>846</v>
      </c>
      <c r="H906" s="3553" t="s">
        <v>846</v>
      </c>
      <c r="I906" s="3429" t="s">
        <v>850</v>
      </c>
      <c r="J906" s="3553" t="s">
        <v>850</v>
      </c>
      <c r="K906" s="2855"/>
      <c r="L906" s="2855"/>
      <c r="M906" s="2855"/>
      <c r="N906" s="3359"/>
      <c r="O906" s="2800"/>
      <c r="P906" s="2800"/>
      <c r="Q906" s="2800"/>
      <c r="R906" s="2800"/>
      <c r="S906" s="2800"/>
      <c r="T906" s="2800"/>
      <c r="U906" s="2800"/>
      <c r="V906" s="2800"/>
      <c r="Y906" s="2694"/>
    </row>
    <row r="907" spans="1:25" ht="15.75" customHeight="1">
      <c r="A907" s="4447"/>
      <c r="B907" s="3001"/>
      <c r="C907" s="2855"/>
      <c r="D907" s="2855"/>
      <c r="E907" s="2855"/>
      <c r="F907" s="2855"/>
      <c r="G907" s="2855"/>
      <c r="H907" s="2855"/>
      <c r="I907" s="2855"/>
      <c r="J907" s="2855"/>
      <c r="K907" s="2855"/>
      <c r="L907" s="2855"/>
      <c r="M907" s="2855"/>
      <c r="N907" s="3359"/>
      <c r="O907" s="2800"/>
      <c r="P907" s="2800"/>
      <c r="Q907" s="2800"/>
      <c r="R907" s="2800"/>
      <c r="S907" s="2800"/>
      <c r="T907" s="2800"/>
      <c r="U907" s="2800"/>
      <c r="V907" s="2800"/>
      <c r="Y907" s="2694"/>
    </row>
    <row r="908" spans="1:25" ht="15.75" customHeight="1">
      <c r="A908" s="4447"/>
      <c r="B908" s="4790" t="s">
        <v>2458</v>
      </c>
      <c r="C908" s="4791"/>
      <c r="D908" s="4791"/>
      <c r="E908" s="4791"/>
      <c r="F908" s="4791"/>
      <c r="G908" s="4791"/>
      <c r="H908" s="4791"/>
      <c r="I908" s="4791"/>
      <c r="J908" s="4791"/>
      <c r="K908" s="4791"/>
      <c r="L908" s="4791"/>
      <c r="M908" s="4791"/>
      <c r="N908" s="4792"/>
      <c r="O908" s="2800"/>
      <c r="P908" s="2800"/>
      <c r="Q908" s="2800"/>
      <c r="R908" s="2800"/>
      <c r="S908" s="2800"/>
      <c r="T908" s="2800"/>
      <c r="U908" s="2800"/>
      <c r="V908" s="2800"/>
      <c r="Y908" s="2694"/>
    </row>
    <row r="909" spans="1:25" ht="15.75" customHeight="1">
      <c r="A909" s="4447"/>
      <c r="B909" s="4720"/>
      <c r="C909" s="4721"/>
      <c r="D909" s="4721"/>
      <c r="E909" s="4721"/>
      <c r="F909" s="4721"/>
      <c r="G909" s="4721"/>
      <c r="H909" s="4721"/>
      <c r="I909" s="4721"/>
      <c r="J909" s="4721"/>
      <c r="K909" s="4721"/>
      <c r="L909" s="4721"/>
      <c r="M909" s="4721"/>
      <c r="N909" s="4722"/>
      <c r="O909" s="2800"/>
      <c r="P909" s="2800"/>
      <c r="Q909" s="2800"/>
      <c r="R909" s="2800"/>
      <c r="S909" s="2800"/>
      <c r="T909" s="2800"/>
      <c r="U909" s="2800"/>
      <c r="V909" s="2800"/>
      <c r="Y909" s="2694"/>
    </row>
    <row r="910" spans="1:25" ht="15.75" customHeight="1">
      <c r="A910" s="4447"/>
      <c r="B910" s="4720"/>
      <c r="C910" s="4721"/>
      <c r="D910" s="4721"/>
      <c r="E910" s="4721"/>
      <c r="F910" s="4721"/>
      <c r="G910" s="4721"/>
      <c r="H910" s="4721"/>
      <c r="I910" s="4721"/>
      <c r="J910" s="4721"/>
      <c r="K910" s="4721"/>
      <c r="L910" s="4721"/>
      <c r="M910" s="4721"/>
      <c r="N910" s="4722"/>
      <c r="O910" s="2800"/>
      <c r="P910" s="2800"/>
      <c r="Q910" s="2800"/>
      <c r="R910" s="2800"/>
      <c r="S910" s="2800"/>
      <c r="T910" s="2800"/>
      <c r="U910" s="2800"/>
      <c r="V910" s="2800"/>
      <c r="Y910" s="2694"/>
    </row>
    <row r="911" spans="1:25" ht="15.75" customHeight="1">
      <c r="A911" s="4447"/>
      <c r="B911" s="4720"/>
      <c r="C911" s="4721"/>
      <c r="D911" s="4721"/>
      <c r="E911" s="4721"/>
      <c r="F911" s="4721"/>
      <c r="G911" s="4721"/>
      <c r="H911" s="4721"/>
      <c r="I911" s="4721"/>
      <c r="J911" s="4721"/>
      <c r="K911" s="4721"/>
      <c r="L911" s="4721"/>
      <c r="M911" s="4721"/>
      <c r="N911" s="4722"/>
      <c r="O911" s="2800"/>
      <c r="P911" s="2800"/>
      <c r="Q911" s="2800"/>
      <c r="R911" s="2800"/>
      <c r="S911" s="2800"/>
      <c r="T911" s="2800"/>
      <c r="U911" s="2800"/>
      <c r="V911" s="2800"/>
      <c r="Y911" s="2694"/>
    </row>
    <row r="912" spans="1:25" ht="15.75" customHeight="1" thickBot="1">
      <c r="A912" s="4447"/>
      <c r="B912" s="4793"/>
      <c r="C912" s="4794"/>
      <c r="D912" s="4794"/>
      <c r="E912" s="4794"/>
      <c r="F912" s="4794"/>
      <c r="G912" s="4794"/>
      <c r="H912" s="4794"/>
      <c r="I912" s="4794"/>
      <c r="J912" s="4794"/>
      <c r="K912" s="4794"/>
      <c r="L912" s="4794"/>
      <c r="M912" s="4794"/>
      <c r="N912" s="4795"/>
      <c r="O912" s="2800"/>
      <c r="P912" s="2800"/>
      <c r="Q912" s="2800"/>
      <c r="R912" s="2800"/>
      <c r="S912" s="2800"/>
      <c r="T912" s="2800"/>
      <c r="U912" s="2800"/>
      <c r="V912" s="2800"/>
      <c r="Y912" s="2694"/>
    </row>
    <row r="913" spans="1:25">
      <c r="A913" s="2697"/>
      <c r="B913" s="2697"/>
      <c r="C913" s="2697"/>
      <c r="D913" s="2697"/>
      <c r="E913" s="2697"/>
      <c r="F913" s="2697"/>
      <c r="G913" s="2697"/>
      <c r="H913" s="2697"/>
      <c r="I913" s="2697"/>
      <c r="J913" s="2697"/>
      <c r="K913" s="2697"/>
      <c r="L913" s="2697"/>
      <c r="M913" s="2697"/>
      <c r="N913" s="2697"/>
      <c r="O913" s="2462"/>
      <c r="P913" s="2462"/>
      <c r="Q913" s="2462"/>
      <c r="R913" s="2462"/>
      <c r="S913" s="2462"/>
      <c r="T913" s="2462"/>
      <c r="U913" s="2462"/>
      <c r="V913" s="2462"/>
      <c r="Y913" s="2694"/>
    </row>
    <row r="914" spans="1:25">
      <c r="A914" s="2697"/>
      <c r="B914" s="2697"/>
      <c r="C914" s="2697"/>
      <c r="D914" s="2697"/>
      <c r="E914" s="2697"/>
      <c r="F914" s="2697"/>
      <c r="G914" s="2697"/>
      <c r="H914" s="2697"/>
      <c r="I914" s="2697"/>
      <c r="J914" s="2697"/>
      <c r="K914" s="2697"/>
      <c r="L914" s="2697"/>
      <c r="M914" s="2697"/>
      <c r="N914" s="2697"/>
      <c r="O914" s="2764"/>
      <c r="P914" s="2800"/>
      <c r="Q914" s="2800"/>
      <c r="R914" s="2800"/>
      <c r="S914" s="2800"/>
      <c r="T914" s="2800"/>
      <c r="U914" s="2800"/>
      <c r="V914" s="2800"/>
      <c r="Y914" s="2694"/>
    </row>
    <row r="915" spans="1:25">
      <c r="A915" s="2697"/>
      <c r="B915" s="2697"/>
      <c r="C915" s="2697"/>
      <c r="D915" s="2697"/>
      <c r="E915" s="2697"/>
      <c r="F915" s="2697"/>
      <c r="G915" s="2697"/>
      <c r="H915" s="2697"/>
      <c r="I915" s="2697"/>
      <c r="J915" s="2697"/>
      <c r="K915" s="2697"/>
      <c r="L915" s="2697"/>
      <c r="M915" s="2697"/>
      <c r="N915" s="2697"/>
      <c r="O915" s="2764"/>
      <c r="P915" s="2462"/>
      <c r="Q915" s="2462"/>
      <c r="R915" s="2462"/>
      <c r="S915" s="2462"/>
      <c r="T915" s="2462"/>
      <c r="U915" s="2462"/>
      <c r="V915" s="2462"/>
      <c r="Y915" s="2694"/>
    </row>
    <row r="916" spans="1:25">
      <c r="A916" s="2766"/>
      <c r="B916" s="2766"/>
      <c r="C916" s="2766"/>
      <c r="D916" s="2766"/>
      <c r="E916" s="2766"/>
      <c r="F916" s="2766"/>
      <c r="G916" s="2766"/>
      <c r="H916" s="2766"/>
      <c r="I916" s="2766"/>
      <c r="J916" s="2766"/>
      <c r="K916" s="2766"/>
      <c r="L916" s="2766"/>
      <c r="M916" s="2766"/>
      <c r="N916" s="2766"/>
      <c r="O916" s="2766"/>
      <c r="P916" s="2766"/>
      <c r="Q916" s="2766"/>
      <c r="R916" s="2766"/>
      <c r="S916" s="2766"/>
      <c r="T916" s="2766"/>
      <c r="U916" s="2766"/>
      <c r="V916" s="2766"/>
      <c r="Y916" s="2694"/>
    </row>
    <row r="917" spans="1:25">
      <c r="A917" s="2766"/>
      <c r="B917" s="2766"/>
      <c r="C917" s="2766"/>
      <c r="D917" s="2766"/>
      <c r="E917" s="2766"/>
      <c r="F917" s="2766"/>
      <c r="G917" s="2766"/>
      <c r="H917" s="2766"/>
      <c r="I917" s="2766"/>
      <c r="J917" s="2766"/>
      <c r="K917" s="2766"/>
      <c r="L917" s="2766"/>
      <c r="M917" s="2766"/>
      <c r="N917" s="2766"/>
      <c r="O917" s="2766"/>
      <c r="P917" s="2766"/>
      <c r="Q917" s="2766"/>
      <c r="R917" s="2766"/>
      <c r="S917" s="2766"/>
      <c r="T917" s="2766"/>
      <c r="U917" s="2766"/>
      <c r="V917" s="2766"/>
      <c r="Y917" s="2694"/>
    </row>
    <row r="918" spans="1:25">
      <c r="A918" s="2697"/>
      <c r="B918" s="2697"/>
      <c r="C918" s="2697"/>
      <c r="D918" s="2697"/>
      <c r="E918" s="2697"/>
      <c r="F918" s="2697"/>
      <c r="G918" s="2697"/>
      <c r="H918" s="2697"/>
      <c r="I918" s="2697"/>
      <c r="J918" s="2697"/>
      <c r="K918" s="2697"/>
      <c r="L918" s="2697"/>
      <c r="M918" s="2697"/>
      <c r="N918" s="2697"/>
      <c r="O918" s="2764"/>
      <c r="P918" s="2694"/>
      <c r="Q918" s="2462"/>
      <c r="R918" s="2462"/>
      <c r="S918" s="2462"/>
      <c r="T918" s="2462"/>
      <c r="U918" s="2462"/>
      <c r="V918" s="2462"/>
      <c r="Y918" s="2694"/>
    </row>
    <row r="919" spans="1:25" ht="15" customHeight="1">
      <c r="A919" s="2992"/>
      <c r="B919" s="2992"/>
      <c r="C919" s="2992"/>
      <c r="D919" s="2992"/>
      <c r="E919" s="2992"/>
      <c r="F919" s="2992"/>
      <c r="G919" s="2992"/>
      <c r="H919" s="2992"/>
      <c r="I919" s="2992"/>
      <c r="J919" s="2992"/>
      <c r="K919" s="2992"/>
      <c r="L919" s="2992"/>
      <c r="M919" s="2992"/>
      <c r="N919" s="2993" t="s">
        <v>10</v>
      </c>
      <c r="P919" s="2989" t="s">
        <v>10</v>
      </c>
      <c r="Q919" s="2696" t="s">
        <v>240</v>
      </c>
      <c r="R919" s="2800"/>
      <c r="S919" s="2800"/>
      <c r="T919" s="2800"/>
      <c r="U919" s="2800"/>
      <c r="V919" s="2800"/>
      <c r="Y919" s="2694"/>
    </row>
    <row r="920" spans="1:25" ht="26.25">
      <c r="A920" s="2992"/>
      <c r="B920" s="4772" t="s">
        <v>2530</v>
      </c>
      <c r="C920" s="4772"/>
      <c r="D920" s="4772"/>
      <c r="E920" s="4772"/>
      <c r="F920" s="4772"/>
      <c r="G920" s="4772"/>
      <c r="H920" s="4772"/>
      <c r="I920" s="4772"/>
      <c r="J920" s="4772"/>
      <c r="K920" s="4772"/>
      <c r="L920" s="4772"/>
      <c r="M920" s="4772"/>
      <c r="N920" s="4773">
        <v>21</v>
      </c>
      <c r="P920" s="4768">
        <f>N920</f>
        <v>21</v>
      </c>
      <c r="Q920" s="2696" t="s">
        <v>240</v>
      </c>
      <c r="R920" s="2800"/>
      <c r="S920" s="2800"/>
      <c r="T920" s="2800"/>
      <c r="U920" s="2800"/>
      <c r="V920" s="2800"/>
      <c r="Y920" s="2694"/>
    </row>
    <row r="921" spans="1:25" ht="42.75" customHeight="1">
      <c r="A921" s="2994"/>
      <c r="B921" s="3753" t="s">
        <v>2538</v>
      </c>
      <c r="C921" s="3754"/>
      <c r="D921" s="3754"/>
      <c r="E921" s="3754">
        <f>ROW(B1216)</f>
        <v>1216</v>
      </c>
      <c r="F921" s="2994"/>
      <c r="G921" s="2994"/>
      <c r="H921" s="2994"/>
      <c r="I921" s="2994"/>
      <c r="J921" s="2994"/>
      <c r="K921" s="2994"/>
      <c r="L921" s="2994"/>
      <c r="M921" s="2994"/>
      <c r="N921" s="4773"/>
      <c r="P921" s="4768"/>
      <c r="Q921" s="2696" t="s">
        <v>240</v>
      </c>
      <c r="R921" s="2800"/>
      <c r="S921" s="2800"/>
      <c r="T921" s="2800"/>
      <c r="U921" s="2800"/>
      <c r="V921" s="2800"/>
      <c r="Y921" s="2694"/>
    </row>
    <row r="922" spans="1:25">
      <c r="B922" s="2709"/>
      <c r="C922" s="2709"/>
      <c r="D922" s="2709"/>
      <c r="E922" s="2709"/>
      <c r="F922" s="2709"/>
      <c r="G922" s="2709"/>
      <c r="H922" s="2709"/>
      <c r="I922" s="2709"/>
      <c r="J922" s="2709"/>
      <c r="K922" s="2709"/>
      <c r="L922" s="2709"/>
      <c r="M922" s="2687">
        <f>ROW()</f>
        <v>922</v>
      </c>
      <c r="N922" s="2709"/>
      <c r="O922" s="2800"/>
      <c r="P922" s="2800"/>
      <c r="Q922" s="2800"/>
      <c r="R922" s="2800"/>
      <c r="S922" s="2800"/>
      <c r="T922" s="2800"/>
      <c r="U922" s="2800"/>
      <c r="V922" s="2800"/>
      <c r="Y922" s="2694"/>
    </row>
    <row r="923" spans="1:25" ht="15.75">
      <c r="B923" s="3089" t="s">
        <v>23</v>
      </c>
      <c r="C923" s="2800"/>
      <c r="D923" s="2709"/>
      <c r="E923" s="2709"/>
      <c r="F923" s="2709"/>
      <c r="G923" s="2709"/>
      <c r="H923" s="2709"/>
      <c r="I923" s="4769" t="s">
        <v>36</v>
      </c>
      <c r="J923" s="4769"/>
      <c r="K923" s="4769"/>
      <c r="L923" s="4769"/>
      <c r="M923" s="4769"/>
      <c r="N923" s="4769"/>
      <c r="O923" s="2800"/>
      <c r="P923" s="2800"/>
      <c r="Q923" s="2800"/>
      <c r="R923" s="2800"/>
      <c r="S923" s="2800"/>
      <c r="T923" s="2800"/>
      <c r="U923" s="2800"/>
      <c r="V923" s="2800"/>
      <c r="Y923" s="2694"/>
    </row>
    <row r="924" spans="1:25">
      <c r="B924" s="2800"/>
      <c r="C924" s="2800"/>
      <c r="D924" s="2709"/>
      <c r="E924" s="2709"/>
      <c r="F924" s="2709"/>
      <c r="G924" s="2709"/>
      <c r="H924" s="2709"/>
      <c r="I924" s="4769"/>
      <c r="J924" s="4769"/>
      <c r="K924" s="4769"/>
      <c r="L924" s="4769"/>
      <c r="M924" s="4769"/>
      <c r="N924" s="4769"/>
      <c r="O924" s="2800"/>
      <c r="P924" s="4782" t="s">
        <v>2537</v>
      </c>
      <c r="Q924" s="2800"/>
      <c r="R924" s="2800"/>
      <c r="S924" s="2800"/>
      <c r="T924" s="2800"/>
      <c r="U924" s="2800"/>
      <c r="V924" s="2800"/>
      <c r="Y924" s="2694"/>
    </row>
    <row r="925" spans="1:25" ht="15.75">
      <c r="B925" s="2800"/>
      <c r="C925" s="2909" t="s">
        <v>37</v>
      </c>
      <c r="D925" s="2709"/>
      <c r="E925" s="2709"/>
      <c r="F925" s="2709"/>
      <c r="G925" s="2709"/>
      <c r="H925" s="2709"/>
      <c r="I925" s="2709"/>
      <c r="J925" s="2709"/>
      <c r="K925" s="2709"/>
      <c r="L925" s="2709"/>
      <c r="M925" s="2709"/>
      <c r="N925" s="2709"/>
      <c r="O925" s="2800"/>
      <c r="P925" s="4783"/>
      <c r="Q925" s="2800"/>
      <c r="R925" s="2800"/>
      <c r="S925" s="2800"/>
      <c r="T925" s="2800"/>
      <c r="U925" s="2800"/>
      <c r="V925" s="2800"/>
      <c r="Y925" s="2694"/>
    </row>
    <row r="926" spans="1:25" ht="18.75" customHeight="1">
      <c r="B926" s="2800"/>
      <c r="C926" s="2909" t="s">
        <v>38</v>
      </c>
      <c r="D926" s="2709"/>
      <c r="E926" s="2709"/>
      <c r="F926" s="2709"/>
      <c r="G926" s="2709"/>
      <c r="H926" s="2709"/>
      <c r="I926" s="2709"/>
      <c r="J926" s="2709"/>
      <c r="K926" s="2709"/>
      <c r="L926" s="2709"/>
      <c r="M926" s="2709"/>
      <c r="N926" s="2709"/>
      <c r="O926" s="2800"/>
      <c r="P926" s="4972" t="s">
        <v>2553</v>
      </c>
      <c r="Q926" s="2800"/>
      <c r="R926" s="2800"/>
      <c r="S926" s="2800"/>
      <c r="T926" s="2800"/>
      <c r="U926" s="2800"/>
      <c r="V926" s="2800"/>
      <c r="Y926" s="2694"/>
    </row>
    <row r="927" spans="1:25" ht="18.75" customHeight="1">
      <c r="B927" s="2709"/>
      <c r="C927" s="2709"/>
      <c r="D927" s="2709"/>
      <c r="E927" s="2709"/>
      <c r="F927" s="2709"/>
      <c r="G927" s="2709"/>
      <c r="H927" s="2709"/>
      <c r="I927" s="2709"/>
      <c r="J927" s="2709"/>
      <c r="K927" s="2709"/>
      <c r="L927" s="2709"/>
      <c r="M927" s="2709"/>
      <c r="N927" s="2709"/>
      <c r="O927" s="2800"/>
      <c r="P927" s="4972"/>
      <c r="Q927" s="2800"/>
      <c r="R927" s="2800"/>
      <c r="S927" s="2800"/>
      <c r="T927" s="2800"/>
      <c r="U927" s="2800"/>
      <c r="V927" s="2800"/>
      <c r="Y927" s="2694"/>
    </row>
    <row r="928" spans="1:25" ht="18.75">
      <c r="B928" s="2813"/>
      <c r="C928" s="4952" t="s">
        <v>39</v>
      </c>
      <c r="D928" s="4952"/>
      <c r="E928" s="4952"/>
      <c r="F928" s="4952"/>
      <c r="G928" s="4952"/>
      <c r="H928" s="4952"/>
      <c r="I928" s="4952"/>
      <c r="J928" s="4952"/>
      <c r="K928" s="4952"/>
      <c r="L928" s="4952"/>
      <c r="M928" s="4952"/>
      <c r="N928" s="4952"/>
      <c r="O928" s="2800"/>
      <c r="P928" s="4973" t="s">
        <v>2554</v>
      </c>
      <c r="Q928" s="2800"/>
      <c r="R928" s="2800"/>
      <c r="S928" s="2800"/>
      <c r="T928" s="2800"/>
      <c r="U928" s="2800"/>
      <c r="V928" s="2800"/>
      <c r="Y928" s="2694"/>
    </row>
    <row r="929" spans="1:44" ht="18.75">
      <c r="B929" s="2813"/>
      <c r="C929" s="4745"/>
      <c r="D929" s="4745"/>
      <c r="E929" s="4745"/>
      <c r="F929" s="4745"/>
      <c r="G929" s="4745"/>
      <c r="H929" s="4745"/>
      <c r="I929" s="4745"/>
      <c r="J929" s="4745"/>
      <c r="K929" s="4745"/>
      <c r="L929" s="4745"/>
      <c r="M929" s="4745"/>
      <c r="N929" s="4745"/>
      <c r="O929" s="2800"/>
      <c r="P929" s="4973"/>
      <c r="Q929" s="2800"/>
      <c r="R929" s="2800"/>
      <c r="S929" s="2800"/>
      <c r="T929" s="2800"/>
      <c r="U929" s="2800"/>
      <c r="V929" s="2800"/>
      <c r="Y929" s="2694"/>
    </row>
    <row r="930" spans="1:44" ht="18.75">
      <c r="B930" s="2813"/>
      <c r="C930" s="4745" t="s">
        <v>565</v>
      </c>
      <c r="D930" s="4745"/>
      <c r="E930" s="4745"/>
      <c r="F930" s="4745"/>
      <c r="G930" s="4745"/>
      <c r="H930" s="4745"/>
      <c r="I930" s="4745"/>
      <c r="J930" s="4745"/>
      <c r="K930" s="4745"/>
      <c r="L930" s="4745"/>
      <c r="M930" s="4745"/>
      <c r="N930" s="4745"/>
      <c r="O930" s="2800"/>
      <c r="P930" s="4974" t="s">
        <v>2398</v>
      </c>
      <c r="Q930" s="2800"/>
      <c r="R930" s="2800"/>
      <c r="S930" s="2800"/>
      <c r="T930" s="2800"/>
      <c r="U930" s="2800"/>
      <c r="V930" s="2800"/>
      <c r="Y930" s="2694"/>
    </row>
    <row r="931" spans="1:44" ht="18.75">
      <c r="B931" s="2813"/>
      <c r="C931" s="4745"/>
      <c r="D931" s="4745"/>
      <c r="E931" s="4745"/>
      <c r="F931" s="4745"/>
      <c r="G931" s="4745"/>
      <c r="H931" s="4745"/>
      <c r="I931" s="4745"/>
      <c r="J931" s="4745"/>
      <c r="K931" s="4745"/>
      <c r="L931" s="4745"/>
      <c r="M931" s="4745"/>
      <c r="N931" s="4745"/>
      <c r="O931" s="2800"/>
      <c r="P931" s="4974"/>
      <c r="Q931" s="2800"/>
      <c r="R931" s="2800"/>
      <c r="S931" s="2800"/>
      <c r="T931" s="2800"/>
      <c r="U931" s="2800"/>
      <c r="V931" s="2800"/>
      <c r="Y931" s="2694"/>
    </row>
    <row r="932" spans="1:44" ht="18.75">
      <c r="B932" s="2813"/>
      <c r="C932" s="4745" t="s">
        <v>40</v>
      </c>
      <c r="D932" s="4745"/>
      <c r="E932" s="4745"/>
      <c r="F932" s="4745"/>
      <c r="G932" s="4745"/>
      <c r="H932" s="4745"/>
      <c r="I932" s="4745"/>
      <c r="J932" s="4745"/>
      <c r="K932" s="4745"/>
      <c r="L932" s="4745"/>
      <c r="M932" s="4745"/>
      <c r="N932" s="4745"/>
      <c r="O932" s="2800"/>
      <c r="P932" s="4961" t="s">
        <v>2394</v>
      </c>
      <c r="Q932" s="2800"/>
      <c r="R932" s="2800"/>
      <c r="S932" s="2800"/>
      <c r="T932" s="2800"/>
      <c r="U932" s="2800"/>
      <c r="V932" s="2800"/>
      <c r="Y932" s="2694"/>
    </row>
    <row r="933" spans="1:44" ht="18.75">
      <c r="B933" s="2813"/>
      <c r="C933" s="2864" t="s">
        <v>41</v>
      </c>
      <c r="D933" s="2864"/>
      <c r="E933" s="2864"/>
      <c r="F933" s="2864"/>
      <c r="G933" s="2864"/>
      <c r="H933" s="2864"/>
      <c r="I933" s="2864"/>
      <c r="J933" s="2864"/>
      <c r="K933" s="2864"/>
      <c r="L933" s="2864"/>
      <c r="M933" s="2864"/>
      <c r="N933" s="2864"/>
      <c r="O933" s="2800"/>
      <c r="P933" s="4961"/>
      <c r="Q933" s="2800"/>
      <c r="R933" s="2800"/>
      <c r="S933" s="2800"/>
      <c r="T933" s="2800"/>
      <c r="U933" s="2800"/>
      <c r="V933" s="2800"/>
      <c r="Y933" s="2694"/>
    </row>
    <row r="934" spans="1:44" ht="18.75">
      <c r="B934" s="2813"/>
      <c r="C934" s="2864" t="s">
        <v>33</v>
      </c>
      <c r="D934" s="2864"/>
      <c r="E934" s="2864"/>
      <c r="F934" s="2864"/>
      <c r="G934" s="2864"/>
      <c r="H934" s="2864"/>
      <c r="I934" s="2864"/>
      <c r="J934" s="2864"/>
      <c r="K934" s="2864"/>
      <c r="L934" s="2864"/>
      <c r="M934" s="2864"/>
      <c r="N934" s="2864"/>
      <c r="O934" s="2800"/>
      <c r="P934" s="4962" t="s">
        <v>2526</v>
      </c>
      <c r="Q934" s="2800"/>
      <c r="R934" s="2800"/>
      <c r="S934" s="2800"/>
      <c r="T934" s="2800"/>
      <c r="U934" s="2800"/>
      <c r="V934" s="2800"/>
      <c r="Y934" s="2694"/>
    </row>
    <row r="935" spans="1:44" ht="18.75">
      <c r="B935" s="2813"/>
      <c r="C935" s="2864"/>
      <c r="D935" s="2864"/>
      <c r="E935" s="2864"/>
      <c r="F935" s="2864"/>
      <c r="G935" s="2864"/>
      <c r="H935" s="2864"/>
      <c r="I935" s="2864"/>
      <c r="J935" s="2864"/>
      <c r="K935" s="2864"/>
      <c r="L935" s="2864"/>
      <c r="M935" s="2864"/>
      <c r="N935" s="2864"/>
      <c r="O935" s="2800"/>
      <c r="P935" s="4962"/>
      <c r="Q935" s="2800"/>
      <c r="R935" s="2800"/>
      <c r="S935" s="2800"/>
      <c r="T935" s="2800"/>
      <c r="U935" s="2800"/>
      <c r="V935" s="2800"/>
      <c r="Y935" s="2694"/>
    </row>
    <row r="936" spans="1:44" ht="18.75">
      <c r="B936" s="2813"/>
      <c r="C936" s="2864" t="s">
        <v>42</v>
      </c>
      <c r="D936" s="2864"/>
      <c r="E936" s="2864"/>
      <c r="F936" s="2864"/>
      <c r="G936" s="2864"/>
      <c r="H936" s="2864"/>
      <c r="I936" s="2864"/>
      <c r="J936" s="2864"/>
      <c r="K936" s="2864"/>
      <c r="L936" s="2864"/>
      <c r="M936" s="2864"/>
      <c r="N936" s="2864"/>
      <c r="O936" s="2800"/>
      <c r="P936" s="4962"/>
      <c r="Q936" s="2800"/>
      <c r="R936" s="2800"/>
      <c r="S936" s="2800"/>
      <c r="T936" s="2800"/>
      <c r="U936" s="2800"/>
      <c r="V936" s="2800"/>
      <c r="Y936" s="2694"/>
    </row>
    <row r="937" spans="1:44" ht="18.75">
      <c r="B937" s="2813"/>
      <c r="C937" s="2864" t="s">
        <v>43</v>
      </c>
      <c r="D937" s="2864"/>
      <c r="E937" s="2864"/>
      <c r="F937" s="2864"/>
      <c r="G937" s="2864"/>
      <c r="H937" s="2864"/>
      <c r="I937" s="2864"/>
      <c r="J937" s="2864"/>
      <c r="K937" s="2864"/>
      <c r="L937" s="2864"/>
      <c r="M937" s="2864"/>
      <c r="N937" s="2864"/>
      <c r="O937" s="2800"/>
      <c r="P937" s="4963" t="s">
        <v>2413</v>
      </c>
      <c r="Q937" s="2800"/>
      <c r="R937" s="2800"/>
      <c r="S937" s="2800"/>
      <c r="T937" s="2800"/>
      <c r="U937" s="2800"/>
      <c r="V937" s="2800"/>
      <c r="Y937" s="2694"/>
    </row>
    <row r="938" spans="1:44" ht="18.75">
      <c r="B938" s="2813"/>
      <c r="C938" s="2864" t="s">
        <v>44</v>
      </c>
      <c r="D938" s="2864"/>
      <c r="E938" s="2864"/>
      <c r="F938" s="2864"/>
      <c r="G938" s="2864"/>
      <c r="H938" s="2864"/>
      <c r="I938" s="2864"/>
      <c r="J938" s="2864"/>
      <c r="K938" s="2864"/>
      <c r="L938" s="2864"/>
      <c r="M938" s="2864"/>
      <c r="N938" s="2864"/>
      <c r="O938" s="2800"/>
      <c r="P938" s="4963"/>
      <c r="Q938" s="2800"/>
      <c r="R938" s="2800"/>
      <c r="S938" s="2800"/>
      <c r="T938" s="2800"/>
      <c r="U938" s="2800"/>
      <c r="V938" s="2800"/>
      <c r="Y938" s="2694"/>
    </row>
    <row r="939" spans="1:44" ht="18.75">
      <c r="B939" s="2813"/>
      <c r="C939" s="2864" t="s">
        <v>45</v>
      </c>
      <c r="D939" s="2864"/>
      <c r="E939" s="2864"/>
      <c r="F939" s="2864"/>
      <c r="G939" s="2864"/>
      <c r="H939" s="2864"/>
      <c r="I939" s="2864"/>
      <c r="J939" s="2864"/>
      <c r="K939" s="2864"/>
      <c r="L939" s="2864"/>
      <c r="M939" s="2864"/>
      <c r="N939" s="2864"/>
      <c r="O939" s="2800"/>
      <c r="P939" s="4963"/>
      <c r="Q939" s="2800"/>
      <c r="R939" s="2800"/>
      <c r="S939" s="2800"/>
      <c r="T939" s="2800"/>
      <c r="U939" s="2800"/>
      <c r="V939" s="2800"/>
      <c r="Y939" s="2694"/>
    </row>
    <row r="940" spans="1:44" ht="18.75">
      <c r="B940" s="2709"/>
      <c r="C940" s="2864" t="s">
        <v>46</v>
      </c>
      <c r="D940" s="2709"/>
      <c r="E940" s="2709"/>
      <c r="F940" s="2709"/>
      <c r="G940" s="2709"/>
      <c r="H940" s="2709"/>
      <c r="I940" s="2709"/>
      <c r="J940" s="2709"/>
      <c r="K940" s="2709"/>
      <c r="L940" s="2709"/>
      <c r="M940" s="2709"/>
      <c r="N940" s="2709"/>
      <c r="O940" s="2800"/>
      <c r="P940" s="4933" t="s">
        <v>2510</v>
      </c>
      <c r="Q940" s="2800"/>
      <c r="R940" s="2800"/>
      <c r="S940" s="2800"/>
      <c r="T940" s="2800"/>
      <c r="U940" s="2800"/>
      <c r="V940" s="2800"/>
      <c r="Y940" s="2694"/>
    </row>
    <row r="941" spans="1:44" ht="18.75">
      <c r="B941" s="2709"/>
      <c r="C941" s="2864" t="s">
        <v>47</v>
      </c>
      <c r="D941" s="2709"/>
      <c r="E941" s="2709"/>
      <c r="F941" s="2709"/>
      <c r="G941" s="2709"/>
      <c r="H941" s="2709"/>
      <c r="I941" s="2709"/>
      <c r="J941" s="2709"/>
      <c r="K941" s="2709"/>
      <c r="L941" s="2709"/>
      <c r="M941" s="2709"/>
      <c r="N941" s="2709"/>
      <c r="O941" s="2800"/>
      <c r="P941" s="4933"/>
      <c r="Q941" s="2800"/>
      <c r="R941" s="2800"/>
      <c r="S941" s="2800"/>
      <c r="T941" s="2800"/>
      <c r="U941" s="2800"/>
      <c r="V941" s="2800"/>
      <c r="Y941" s="2694"/>
    </row>
    <row r="942" spans="1:44" ht="15.75" customHeight="1" thickBot="1">
      <c r="B942" s="2709"/>
      <c r="C942" s="2709"/>
      <c r="D942" s="2709"/>
      <c r="E942" s="2709"/>
      <c r="F942" s="2709"/>
      <c r="G942" s="2709"/>
      <c r="H942" s="2709"/>
      <c r="I942" s="2709"/>
      <c r="J942" s="2709"/>
      <c r="K942" s="2709"/>
      <c r="L942" s="2709"/>
      <c r="M942" s="2709"/>
      <c r="N942" s="2709"/>
      <c r="O942" s="3371" t="s">
        <v>2372</v>
      </c>
      <c r="P942" s="4933"/>
      <c r="Q942" s="2800"/>
      <c r="R942" s="2800"/>
      <c r="S942" s="2800"/>
      <c r="T942" s="2800"/>
      <c r="U942" s="2800"/>
      <c r="V942" s="2800"/>
      <c r="Y942" s="2694"/>
    </row>
    <row r="943" spans="1:44" customFormat="1" ht="26.25" customHeight="1">
      <c r="A943" s="4754" t="s">
        <v>243</v>
      </c>
      <c r="B943" s="4946" t="s">
        <v>2523</v>
      </c>
      <c r="C943" s="4947"/>
      <c r="D943" s="4947"/>
      <c r="E943" s="4947"/>
      <c r="F943" s="4947"/>
      <c r="G943" s="4947"/>
      <c r="H943" s="4947"/>
      <c r="I943" s="4947"/>
      <c r="J943" s="4947"/>
      <c r="K943" s="4947"/>
      <c r="L943" s="4947"/>
      <c r="M943" s="4947"/>
      <c r="N943" s="4950">
        <v>21</v>
      </c>
      <c r="O943" s="3400">
        <v>26</v>
      </c>
      <c r="P943" s="4934" t="s">
        <v>2523</v>
      </c>
      <c r="Q943" s="2800"/>
      <c r="R943" s="2800"/>
      <c r="S943" s="2800"/>
      <c r="T943" s="2800"/>
      <c r="U943" s="2800"/>
      <c r="V943" s="2800"/>
      <c r="W943" s="2693"/>
      <c r="X943" s="2693"/>
      <c r="Y943" s="2694"/>
      <c r="Z943" s="2693"/>
      <c r="AA943" s="2693"/>
      <c r="AB943" s="2693"/>
      <c r="AC943" s="2693"/>
      <c r="AD943" s="2693"/>
      <c r="AE943" s="2693"/>
      <c r="AF943" s="2693"/>
      <c r="AG943" s="2693"/>
      <c r="AH943" s="2693"/>
      <c r="AI943" s="2693"/>
      <c r="AJ943" s="2693"/>
      <c r="AK943" s="2693"/>
      <c r="AL943" s="2693"/>
      <c r="AM943" s="2693"/>
      <c r="AN943" s="2693"/>
      <c r="AO943" s="2693"/>
      <c r="AP943" s="2693"/>
      <c r="AQ943" s="2693"/>
      <c r="AR943" s="2693"/>
    </row>
    <row r="944" spans="1:44" customFormat="1" ht="21" customHeight="1">
      <c r="A944" s="4452"/>
      <c r="B944" s="4948"/>
      <c r="C944" s="4949"/>
      <c r="D944" s="4949"/>
      <c r="E944" s="4949"/>
      <c r="F944" s="4949"/>
      <c r="G944" s="4949"/>
      <c r="H944" s="4949"/>
      <c r="I944" s="4949"/>
      <c r="J944" s="4949"/>
      <c r="K944" s="4949"/>
      <c r="L944" s="4949"/>
      <c r="M944" s="4949"/>
      <c r="N944" s="4951"/>
      <c r="O944" s="3400">
        <v>26</v>
      </c>
      <c r="P944" s="4934"/>
      <c r="Q944" s="2800"/>
      <c r="R944" s="2800"/>
      <c r="S944" s="2800"/>
      <c r="T944" s="2800"/>
      <c r="U944" s="2800"/>
      <c r="V944" s="2800"/>
      <c r="W944" s="2693"/>
      <c r="X944" s="2693"/>
      <c r="Y944" s="2694"/>
      <c r="Z944" s="2693"/>
      <c r="AA944" s="2693"/>
      <c r="AB944" s="2693"/>
      <c r="AC944" s="2693"/>
      <c r="AD944" s="2693"/>
      <c r="AE944" s="2693"/>
      <c r="AF944" s="2693"/>
      <c r="AG944" s="2693"/>
      <c r="AH944" s="2693"/>
      <c r="AI944" s="2693"/>
      <c r="AJ944" s="2693"/>
      <c r="AK944" s="2693"/>
      <c r="AL944" s="2693"/>
      <c r="AM944" s="2693"/>
      <c r="AN944" s="2693"/>
      <c r="AO944" s="2693"/>
      <c r="AP944" s="2693"/>
      <c r="AQ944" s="2693"/>
      <c r="AR944" s="2693"/>
    </row>
    <row r="945" spans="1:44" customFormat="1" ht="18.75" customHeight="1">
      <c r="A945" s="4452"/>
      <c r="B945" s="4948"/>
      <c r="C945" s="4949"/>
      <c r="D945" s="4949"/>
      <c r="E945" s="4949"/>
      <c r="F945" s="4949"/>
      <c r="G945" s="4949"/>
      <c r="H945" s="4949"/>
      <c r="I945" s="4949"/>
      <c r="J945" s="4949"/>
      <c r="K945" s="4949"/>
      <c r="L945" s="4949"/>
      <c r="M945" s="4949"/>
      <c r="N945" s="4951"/>
      <c r="O945" s="3671">
        <v>26</v>
      </c>
      <c r="P945" s="4935" t="s">
        <v>2552</v>
      </c>
      <c r="Q945" s="2800"/>
      <c r="R945" s="2800"/>
      <c r="S945" s="2800"/>
      <c r="T945" s="2800"/>
      <c r="U945" s="2800"/>
      <c r="V945" s="2800"/>
      <c r="W945" s="2693"/>
      <c r="X945" s="2693"/>
      <c r="Y945" s="2694"/>
      <c r="Z945" s="2693"/>
      <c r="AA945" s="2693"/>
      <c r="AB945" s="2693"/>
      <c r="AC945" s="2693"/>
      <c r="AD945" s="2693"/>
      <c r="AE945" s="2693"/>
      <c r="AF945" s="2693"/>
      <c r="AG945" s="2693"/>
      <c r="AH945" s="2693"/>
      <c r="AI945" s="2693"/>
      <c r="AJ945" s="2693"/>
      <c r="AK945" s="2693"/>
      <c r="AL945" s="2693"/>
      <c r="AM945" s="2693"/>
      <c r="AN945" s="2693"/>
      <c r="AO945" s="2693"/>
      <c r="AP945" s="2693"/>
      <c r="AQ945" s="2693"/>
      <c r="AR945" s="2693"/>
    </row>
    <row r="946" spans="1:44" customFormat="1" ht="15" customHeight="1">
      <c r="A946" s="4739" t="str">
        <f>B943</f>
        <v>❿  NOM DE LA RECETTE</v>
      </c>
      <c r="B946" s="4763" t="s">
        <v>2524</v>
      </c>
      <c r="C946" s="4718"/>
      <c r="D946" s="4718"/>
      <c r="E946" s="4718"/>
      <c r="F946" s="4718"/>
      <c r="G946" s="4718"/>
      <c r="H946" s="4718"/>
      <c r="I946" s="4718"/>
      <c r="J946" s="4718"/>
      <c r="K946" s="4718"/>
      <c r="L946" s="4718"/>
      <c r="M946" s="4718"/>
      <c r="N946" s="4764"/>
      <c r="O946" s="3281">
        <v>26</v>
      </c>
      <c r="P946" s="4935"/>
      <c r="Q946" s="2800"/>
      <c r="R946" s="2800"/>
      <c r="S946" s="2800"/>
      <c r="T946" s="2800"/>
      <c r="U946" s="2800"/>
      <c r="V946" s="2800"/>
      <c r="W946" s="2693"/>
      <c r="X946" s="2693"/>
      <c r="Y946" s="2694"/>
      <c r="Z946" s="2693"/>
      <c r="AA946" s="2693"/>
      <c r="AB946" s="2693"/>
      <c r="AC946" s="2693"/>
      <c r="AD946" s="2693"/>
      <c r="AE946" s="2693"/>
      <c r="AF946" s="2693"/>
      <c r="AG946" s="2693"/>
      <c r="AH946" s="2693"/>
      <c r="AI946" s="2693"/>
      <c r="AJ946" s="2693"/>
      <c r="AK946" s="2693"/>
      <c r="AL946" s="2693"/>
      <c r="AM946" s="2693"/>
      <c r="AN946" s="2693"/>
      <c r="AO946" s="2693"/>
      <c r="AP946" s="2693"/>
      <c r="AQ946" s="2693"/>
      <c r="AR946" s="2693"/>
    </row>
    <row r="947" spans="1:44" customFormat="1" ht="17.25" customHeight="1">
      <c r="A947" s="4739"/>
      <c r="B947" s="4763"/>
      <c r="C947" s="4718"/>
      <c r="D947" s="4718"/>
      <c r="E947" s="4718"/>
      <c r="F947" s="4718"/>
      <c r="G947" s="4718"/>
      <c r="H947" s="4718"/>
      <c r="I947" s="4718"/>
      <c r="J947" s="4718"/>
      <c r="K947" s="4718"/>
      <c r="L947" s="4718"/>
      <c r="M947" s="4718"/>
      <c r="N947" s="4764"/>
      <c r="O947" s="3671">
        <v>19</v>
      </c>
      <c r="P947" s="3741"/>
      <c r="Q947" s="2800"/>
      <c r="R947" s="2800"/>
      <c r="S947" s="2800"/>
      <c r="T947" s="2800"/>
      <c r="U947" s="2800"/>
      <c r="V947" s="2800"/>
      <c r="W947" s="2693"/>
      <c r="X947" s="2693"/>
      <c r="Y947" s="2694"/>
      <c r="Z947" s="2693"/>
      <c r="AA947" s="2693"/>
      <c r="AB947" s="2693"/>
      <c r="AC947" s="2693"/>
      <c r="AD947" s="2693"/>
      <c r="AE947" s="2693"/>
      <c r="AF947" s="2693"/>
      <c r="AG947" s="2693"/>
      <c r="AH947" s="2693"/>
      <c r="AI947" s="2693"/>
      <c r="AJ947" s="2693"/>
      <c r="AK947" s="2693"/>
      <c r="AL947" s="2693"/>
      <c r="AM947" s="2693"/>
      <c r="AN947" s="2693"/>
      <c r="AO947" s="2693"/>
      <c r="AP947" s="2693"/>
      <c r="AQ947" s="2693"/>
      <c r="AR947" s="2693"/>
    </row>
    <row r="948" spans="1:44" customFormat="1" ht="18.75" customHeight="1">
      <c r="A948" s="4739"/>
      <c r="B948" s="4458" t="s">
        <v>2525</v>
      </c>
      <c r="C948" s="4459"/>
      <c r="D948" s="4459"/>
      <c r="E948" s="4459"/>
      <c r="F948" s="4459"/>
      <c r="G948" s="4459"/>
      <c r="H948" s="4459"/>
      <c r="I948" s="4459"/>
      <c r="J948" s="4459"/>
      <c r="K948" s="4459"/>
      <c r="L948" s="4459"/>
      <c r="M948" s="4459"/>
      <c r="N948" s="4460"/>
      <c r="O948" s="3671">
        <v>19</v>
      </c>
      <c r="P948" s="2800"/>
      <c r="Q948" s="2800"/>
      <c r="R948" s="2800"/>
      <c r="S948" s="2800"/>
      <c r="T948" s="2800"/>
      <c r="U948" s="2800"/>
      <c r="V948" s="2800"/>
      <c r="W948" s="2693"/>
      <c r="X948" s="2693"/>
      <c r="Y948" s="2694"/>
      <c r="Z948" s="2693"/>
      <c r="AA948" s="2693"/>
      <c r="AB948" s="2693"/>
      <c r="AC948" s="2693"/>
      <c r="AD948" s="2693"/>
      <c r="AE948" s="2693"/>
      <c r="AF948" s="2693"/>
      <c r="AG948" s="2693"/>
      <c r="AH948" s="2693"/>
      <c r="AI948" s="2693"/>
      <c r="AJ948" s="2693"/>
      <c r="AK948" s="2693"/>
      <c r="AL948" s="2693"/>
      <c r="AM948" s="2693"/>
      <c r="AN948" s="2693"/>
      <c r="AO948" s="2693"/>
      <c r="AP948" s="2693"/>
      <c r="AQ948" s="2693"/>
      <c r="AR948" s="2693"/>
    </row>
    <row r="949" spans="1:44" customFormat="1" ht="18.75" customHeight="1">
      <c r="A949" s="4740"/>
      <c r="B949" s="4458"/>
      <c r="C949" s="4459"/>
      <c r="D949" s="4459"/>
      <c r="E949" s="4459"/>
      <c r="F949" s="4459"/>
      <c r="G949" s="4459"/>
      <c r="H949" s="4459"/>
      <c r="I949" s="4459"/>
      <c r="J949" s="4459"/>
      <c r="K949" s="4459"/>
      <c r="L949" s="4459"/>
      <c r="M949" s="4459"/>
      <c r="N949" s="4460"/>
      <c r="O949" s="3671"/>
      <c r="P949" s="2800"/>
      <c r="Q949" s="2800"/>
      <c r="R949" s="2800"/>
      <c r="S949" s="2800"/>
      <c r="T949" s="2800"/>
      <c r="U949" s="2800"/>
      <c r="V949" s="2800"/>
      <c r="W949" s="2693"/>
      <c r="X949" s="2693"/>
      <c r="Y949" s="2694"/>
      <c r="Z949" s="2693"/>
      <c r="AA949" s="2693"/>
      <c r="AB949" s="2693"/>
      <c r="AC949" s="2693"/>
      <c r="AD949" s="2693"/>
      <c r="AE949" s="2693"/>
      <c r="AF949" s="2693"/>
      <c r="AG949" s="2693"/>
      <c r="AH949" s="2693"/>
      <c r="AI949" s="2693"/>
      <c r="AJ949" s="2693"/>
      <c r="AK949" s="2693"/>
      <c r="AL949" s="2693"/>
      <c r="AM949" s="2693"/>
      <c r="AN949" s="2693"/>
      <c r="AO949" s="2693"/>
      <c r="AP949" s="2693"/>
      <c r="AQ949" s="2693"/>
      <c r="AR949" s="2693"/>
    </row>
    <row r="950" spans="1:44" customFormat="1" ht="18.75" customHeight="1">
      <c r="A950" s="4740"/>
      <c r="B950" s="4458"/>
      <c r="C950" s="4459"/>
      <c r="D950" s="4459"/>
      <c r="E950" s="4459"/>
      <c r="F950" s="4459"/>
      <c r="G950" s="4459"/>
      <c r="H950" s="4459"/>
      <c r="I950" s="4459"/>
      <c r="J950" s="4459"/>
      <c r="K950" s="4459"/>
      <c r="L950" s="4459"/>
      <c r="M950" s="4459"/>
      <c r="N950" s="4460"/>
      <c r="O950" s="3671"/>
      <c r="P950" s="2800"/>
      <c r="Q950" s="2800"/>
      <c r="R950" s="2800"/>
      <c r="S950" s="2800"/>
      <c r="T950" s="2800"/>
      <c r="U950" s="2800"/>
      <c r="V950" s="2800"/>
      <c r="W950" s="2693"/>
      <c r="X950" s="2693"/>
      <c r="Y950" s="2694"/>
      <c r="Z950" s="2693"/>
      <c r="AA950" s="2693"/>
      <c r="AB950" s="2693"/>
      <c r="AC950" s="2693"/>
      <c r="AD950" s="2693"/>
      <c r="AE950" s="2693"/>
      <c r="AF950" s="2693"/>
      <c r="AG950" s="2693"/>
      <c r="AH950" s="2693"/>
      <c r="AI950" s="2693"/>
      <c r="AJ950" s="2693"/>
      <c r="AK950" s="2693"/>
      <c r="AL950" s="2693"/>
      <c r="AM950" s="2693"/>
      <c r="AN950" s="2693"/>
      <c r="AO950" s="2693"/>
      <c r="AP950" s="2693"/>
      <c r="AQ950" s="2693"/>
      <c r="AR950" s="2693"/>
    </row>
    <row r="951" spans="1:44" customFormat="1" ht="18.75" customHeight="1">
      <c r="A951" s="4740"/>
      <c r="B951" s="4458"/>
      <c r="C951" s="4459"/>
      <c r="D951" s="4459"/>
      <c r="E951" s="4459"/>
      <c r="F951" s="4459"/>
      <c r="G951" s="4459"/>
      <c r="H951" s="4459"/>
      <c r="I951" s="4459"/>
      <c r="J951" s="4459"/>
      <c r="K951" s="4459"/>
      <c r="L951" s="4459"/>
      <c r="M951" s="4459"/>
      <c r="N951" s="4460"/>
      <c r="O951" s="2694"/>
      <c r="P951" s="3368" t="s">
        <v>2385</v>
      </c>
      <c r="Q951" s="2858"/>
      <c r="R951" s="2800"/>
      <c r="S951" s="2800"/>
      <c r="T951" s="2800"/>
      <c r="U951" s="2800"/>
      <c r="V951" s="2800"/>
      <c r="W951" s="2693"/>
      <c r="X951" s="2693"/>
      <c r="Y951" s="2694"/>
      <c r="Z951" s="2693"/>
      <c r="AA951" s="2693"/>
      <c r="AB951" s="2693"/>
      <c r="AC951" s="2693"/>
      <c r="AD951" s="2693"/>
      <c r="AE951" s="2693"/>
      <c r="AF951" s="2693"/>
      <c r="AG951" s="2693"/>
      <c r="AH951" s="2693"/>
      <c r="AI951" s="2693"/>
      <c r="AJ951" s="2693"/>
      <c r="AK951" s="2693"/>
      <c r="AL951" s="2693"/>
      <c r="AM951" s="2693"/>
      <c r="AN951" s="2693"/>
      <c r="AO951" s="2693"/>
      <c r="AP951" s="2693"/>
      <c r="AQ951" s="2693"/>
      <c r="AR951" s="2693"/>
    </row>
    <row r="952" spans="1:44" customFormat="1" ht="15.75">
      <c r="A952" s="4739"/>
      <c r="B952" s="4765"/>
      <c r="C952" s="4766"/>
      <c r="D952" s="4766"/>
      <c r="E952" s="4766"/>
      <c r="F952" s="4766"/>
      <c r="G952" s="4766"/>
      <c r="H952" s="4766"/>
      <c r="I952" s="4766"/>
      <c r="J952" s="4766"/>
      <c r="K952" s="4766"/>
      <c r="L952" s="4766"/>
      <c r="M952" s="4766"/>
      <c r="N952" s="4767"/>
      <c r="O952" s="2694"/>
      <c r="P952" s="3368" t="s">
        <v>2385</v>
      </c>
      <c r="Q952" s="2858"/>
      <c r="R952" s="2800"/>
      <c r="S952" s="2800"/>
      <c r="T952" s="2800"/>
      <c r="U952" s="2800"/>
      <c r="V952" s="2800"/>
      <c r="W952" s="2693"/>
      <c r="X952" s="2693"/>
      <c r="Y952" s="2694"/>
      <c r="Z952" s="2693"/>
      <c r="AA952" s="2693"/>
      <c r="AB952" s="2693"/>
      <c r="AC952" s="2693"/>
      <c r="AD952" s="2693"/>
      <c r="AE952" s="2693"/>
      <c r="AF952" s="2693"/>
      <c r="AG952" s="2693"/>
      <c r="AH952" s="2693"/>
      <c r="AI952" s="2693"/>
      <c r="AJ952" s="2693"/>
      <c r="AK952" s="2693"/>
      <c r="AL952" s="2693"/>
      <c r="AM952" s="2693"/>
      <c r="AN952" s="2693"/>
      <c r="AO952" s="2693"/>
      <c r="AP952" s="2693"/>
      <c r="AQ952" s="2693"/>
      <c r="AR952" s="2693"/>
    </row>
    <row r="953" spans="1:44" customFormat="1" ht="18.75" customHeight="1">
      <c r="A953" s="4740"/>
      <c r="B953" s="4755" t="s">
        <v>2511</v>
      </c>
      <c r="C953" s="4756"/>
      <c r="D953" s="4756"/>
      <c r="E953" s="4756"/>
      <c r="F953" s="4756"/>
      <c r="G953" s="4757"/>
      <c r="H953" s="3566"/>
      <c r="I953" s="3566"/>
      <c r="J953" s="4474" t="s">
        <v>2413</v>
      </c>
      <c r="K953" s="4474"/>
      <c r="L953" s="4474"/>
      <c r="M953" s="4758">
        <v>10</v>
      </c>
      <c r="N953" s="4759"/>
      <c r="O953" s="2694"/>
      <c r="P953" s="3368" t="s">
        <v>2385</v>
      </c>
      <c r="Q953" s="2858"/>
      <c r="R953" s="2800"/>
      <c r="S953" s="2800"/>
      <c r="T953" s="2800"/>
      <c r="U953" s="2800"/>
      <c r="V953" s="2800"/>
      <c r="W953" s="2693"/>
      <c r="X953" s="2693"/>
      <c r="Y953" s="2694"/>
      <c r="Z953" s="2693"/>
      <c r="AA953" s="2693"/>
      <c r="AB953" s="2693"/>
      <c r="AC953" s="2693"/>
      <c r="AD953" s="2693"/>
      <c r="AE953" s="2693"/>
      <c r="AF953" s="2693"/>
      <c r="AG953" s="2693"/>
      <c r="AH953" s="2693"/>
      <c r="AI953" s="2693"/>
      <c r="AJ953" s="2693"/>
      <c r="AK953" s="2693"/>
      <c r="AL953" s="2693"/>
      <c r="AM953" s="2693"/>
      <c r="AN953" s="2693"/>
      <c r="AO953" s="2693"/>
      <c r="AP953" s="2693"/>
      <c r="AQ953" s="2693"/>
      <c r="AR953" s="2693"/>
    </row>
    <row r="954" spans="1:44" customFormat="1" ht="18.75" customHeight="1">
      <c r="A954" s="4740"/>
      <c r="B954" s="3643"/>
      <c r="C954" s="3616"/>
      <c r="D954" s="3616"/>
      <c r="E954" s="3647" t="s">
        <v>1334</v>
      </c>
      <c r="F954" s="3592" t="s">
        <v>15</v>
      </c>
      <c r="G954" s="3644" t="s">
        <v>281</v>
      </c>
      <c r="H954" s="4760" t="s">
        <v>2529</v>
      </c>
      <c r="I954" s="3566"/>
      <c r="J954" s="4474"/>
      <c r="K954" s="4474"/>
      <c r="L954" s="4474"/>
      <c r="M954" s="4758"/>
      <c r="N954" s="4759"/>
      <c r="O954" s="2694"/>
      <c r="P954" s="3368" t="s">
        <v>2385</v>
      </c>
      <c r="Q954" s="2858"/>
      <c r="R954" s="2800"/>
      <c r="S954" s="2800"/>
      <c r="T954" s="2800"/>
      <c r="U954" s="2800"/>
      <c r="V954" s="2800"/>
      <c r="W954" s="2693"/>
      <c r="X954" s="2693"/>
      <c r="Y954" s="2694"/>
      <c r="Z954" s="2693"/>
      <c r="AA954" s="2693"/>
      <c r="AB954" s="2693"/>
      <c r="AC954" s="2693"/>
      <c r="AD954" s="2693"/>
      <c r="AE954" s="2693"/>
      <c r="AF954" s="2693"/>
      <c r="AG954" s="2693"/>
      <c r="AH954" s="2693"/>
      <c r="AI954" s="2693"/>
      <c r="AJ954" s="2693"/>
      <c r="AK954" s="2693"/>
      <c r="AL954" s="2693"/>
      <c r="AM954" s="2693"/>
      <c r="AN954" s="2693"/>
      <c r="AO954" s="2693"/>
      <c r="AP954" s="2693"/>
      <c r="AQ954" s="2693"/>
      <c r="AR954" s="2693"/>
    </row>
    <row r="955" spans="1:44" customFormat="1" ht="15.75" customHeight="1">
      <c r="A955" s="4740"/>
      <c r="B955" s="88"/>
      <c r="C955" s="3486"/>
      <c r="D955" s="3579" t="s">
        <v>176</v>
      </c>
      <c r="E955" s="3577" t="s">
        <v>2373</v>
      </c>
      <c r="F955" s="3574" t="s">
        <v>2500</v>
      </c>
      <c r="G955" s="3645" t="s">
        <v>31</v>
      </c>
      <c r="H955" s="4760"/>
      <c r="I955" s="3566"/>
      <c r="J955" s="4474"/>
      <c r="K955" s="4474"/>
      <c r="L955" s="4474"/>
      <c r="M955" s="4758"/>
      <c r="N955" s="4759"/>
      <c r="O955" s="2694"/>
      <c r="P955" s="3368" t="s">
        <v>2385</v>
      </c>
      <c r="Q955" s="2858"/>
      <c r="R955" s="2800"/>
      <c r="S955" s="2800"/>
      <c r="T955" s="2800"/>
      <c r="U955" s="2800"/>
      <c r="V955" s="2800"/>
      <c r="W955" s="2693"/>
      <c r="X955" s="2693"/>
      <c r="Y955" s="2694"/>
      <c r="Z955" s="2693"/>
      <c r="AA955" s="2693"/>
      <c r="AB955" s="2693"/>
      <c r="AC955" s="2693"/>
      <c r="AD955" s="2693"/>
      <c r="AE955" s="2693"/>
      <c r="AF955" s="2693"/>
      <c r="AG955" s="2693"/>
      <c r="AH955" s="2693"/>
      <c r="AI955" s="2693"/>
      <c r="AJ955" s="2693"/>
      <c r="AK955" s="2693"/>
      <c r="AL955" s="2693"/>
      <c r="AM955" s="2693"/>
      <c r="AN955" s="2693"/>
      <c r="AO955" s="2693"/>
      <c r="AP955" s="2693"/>
      <c r="AQ955" s="2693"/>
      <c r="AR955" s="2693"/>
    </row>
    <row r="956" spans="1:44" customFormat="1" ht="18.75" customHeight="1" thickBot="1">
      <c r="A956" s="4740"/>
      <c r="B956" s="3646"/>
      <c r="C956" s="3565" t="str">
        <f>B964</f>
        <v>Préparation 1</v>
      </c>
      <c r="D956" s="3469">
        <f>B1009</f>
        <v>0.7</v>
      </c>
      <c r="E956" s="3578">
        <f>ROUND(D956/M953*1000,0)</f>
        <v>70</v>
      </c>
      <c r="F956" s="3575">
        <v>25</v>
      </c>
      <c r="G956" s="3573">
        <f>F956*M957/1000</f>
        <v>0.5</v>
      </c>
      <c r="H956" s="3566"/>
      <c r="I956" s="3566"/>
      <c r="J956" s="3598"/>
      <c r="K956" s="3397"/>
      <c r="L956" s="3412"/>
      <c r="M956" s="2855"/>
      <c r="N956" s="3359"/>
      <c r="O956" s="2694"/>
      <c r="P956" s="3368" t="s">
        <v>2385</v>
      </c>
      <c r="Q956" s="2858"/>
      <c r="R956" s="2800"/>
      <c r="S956" s="2800"/>
      <c r="T956" s="2800"/>
      <c r="U956" s="2800"/>
      <c r="V956" s="2800"/>
      <c r="W956" s="2693"/>
      <c r="X956" s="2693"/>
      <c r="Y956" s="2694"/>
      <c r="Z956" s="2693"/>
      <c r="AA956" s="2693"/>
      <c r="AB956" s="2693"/>
      <c r="AC956" s="2693"/>
      <c r="AD956" s="2693"/>
      <c r="AE956" s="2693"/>
      <c r="AF956" s="2693"/>
      <c r="AG956" s="2693"/>
      <c r="AH956" s="2693"/>
      <c r="AI956" s="2693"/>
      <c r="AJ956" s="2693"/>
      <c r="AK956" s="2693"/>
      <c r="AL956" s="2693"/>
      <c r="AM956" s="2693"/>
      <c r="AN956" s="2693"/>
      <c r="AO956" s="2693"/>
      <c r="AP956" s="2693"/>
      <c r="AQ956" s="2693"/>
      <c r="AR956" s="2693"/>
    </row>
    <row r="957" spans="1:44" customFormat="1" ht="21" customHeight="1">
      <c r="A957" s="4740"/>
      <c r="B957" s="3646"/>
      <c r="C957" s="3565" t="str">
        <f>C964</f>
        <v>Préparation 2</v>
      </c>
      <c r="D957" s="3469">
        <f>C1009</f>
        <v>0.1</v>
      </c>
      <c r="E957" s="3578">
        <f>ROUND(D957/M953*1000,0)</f>
        <v>10</v>
      </c>
      <c r="F957" s="3575">
        <v>10</v>
      </c>
      <c r="G957" s="3573">
        <f>F957*M957/1000</f>
        <v>0.2</v>
      </c>
      <c r="H957" s="3566"/>
      <c r="I957" s="3566"/>
      <c r="J957" s="4473" t="s">
        <v>2510</v>
      </c>
      <c r="K957" s="4473"/>
      <c r="L957" s="4473"/>
      <c r="M957" s="4742">
        <v>20</v>
      </c>
      <c r="N957" s="4743"/>
      <c r="O957" s="2694"/>
      <c r="P957" s="4893" t="s">
        <v>2466</v>
      </c>
      <c r="Q957" s="4894"/>
      <c r="R957" s="4894"/>
      <c r="S957" s="4894"/>
      <c r="T957" s="4894"/>
      <c r="U957" s="4894"/>
      <c r="V957" s="4895"/>
      <c r="W957" s="2693"/>
      <c r="X957" s="2693"/>
      <c r="Y957" s="2694"/>
      <c r="Z957" s="2693"/>
      <c r="AA957" s="2693"/>
      <c r="AB957" s="2693"/>
      <c r="AC957" s="2693"/>
      <c r="AD957" s="2693"/>
      <c r="AE957" s="2693"/>
      <c r="AF957" s="2693"/>
      <c r="AG957" s="2693"/>
      <c r="AH957" s="2693"/>
      <c r="AI957" s="2693"/>
      <c r="AJ957" s="2693"/>
      <c r="AK957" s="2693"/>
      <c r="AL957" s="2693"/>
      <c r="AM957" s="2693"/>
      <c r="AN957" s="2693"/>
      <c r="AO957" s="2693"/>
      <c r="AP957" s="2693"/>
      <c r="AQ957" s="2693"/>
      <c r="AR957" s="2693"/>
    </row>
    <row r="958" spans="1:44" customFormat="1" ht="18.75" customHeight="1">
      <c r="A958" s="4740"/>
      <c r="B958" s="3646"/>
      <c r="C958" s="3565" t="str">
        <f>D964</f>
        <v>Préparation 3</v>
      </c>
      <c r="D958" s="3469">
        <f>D1009</f>
        <v>0.05</v>
      </c>
      <c r="E958" s="3578">
        <f>ROUND(D958/M953*1000,0)</f>
        <v>5</v>
      </c>
      <c r="F958" s="3575">
        <v>5</v>
      </c>
      <c r="G958" s="3573">
        <f>F958*M957/1000</f>
        <v>0.1</v>
      </c>
      <c r="H958" s="3566"/>
      <c r="I958" s="3566"/>
      <c r="J958" s="4473"/>
      <c r="K958" s="4473"/>
      <c r="L958" s="4473"/>
      <c r="M958" s="4742"/>
      <c r="N958" s="4743"/>
      <c r="O958" s="2694"/>
      <c r="P958" s="4896"/>
      <c r="Q958" s="4897"/>
      <c r="R958" s="4897"/>
      <c r="S958" s="4897"/>
      <c r="T958" s="4897"/>
      <c r="U958" s="4897"/>
      <c r="V958" s="4898"/>
      <c r="W958" s="2693"/>
      <c r="X958" s="2693"/>
      <c r="Y958" s="2694"/>
      <c r="Z958" s="2693"/>
      <c r="AA958" s="2693"/>
      <c r="AB958" s="2693"/>
      <c r="AC958" s="2693"/>
      <c r="AD958" s="2693"/>
      <c r="AE958" s="2693"/>
      <c r="AF958" s="2693"/>
      <c r="AG958" s="2693"/>
      <c r="AH958" s="2693"/>
      <c r="AI958" s="2693"/>
      <c r="AJ958" s="2693"/>
      <c r="AK958" s="2693"/>
      <c r="AL958" s="2693"/>
      <c r="AM958" s="2693"/>
      <c r="AN958" s="2693"/>
      <c r="AO958" s="2693"/>
      <c r="AP958" s="2693"/>
      <c r="AQ958" s="2693"/>
      <c r="AR958" s="2693"/>
    </row>
    <row r="959" spans="1:44" customFormat="1" ht="15.75">
      <c r="A959" s="4740"/>
      <c r="B959" s="3646"/>
      <c r="C959" s="3565" t="str">
        <f>E964</f>
        <v>Préparation 4</v>
      </c>
      <c r="D959" s="3469">
        <f>E1009</f>
        <v>0</v>
      </c>
      <c r="E959" s="3578">
        <f>ROUND(D959/M953*1000,0)</f>
        <v>0</v>
      </c>
      <c r="F959" s="3575">
        <v>0</v>
      </c>
      <c r="G959" s="3573">
        <f>F959*M957/1000</f>
        <v>0</v>
      </c>
      <c r="H959" s="3566"/>
      <c r="I959" s="4761" t="s">
        <v>2411</v>
      </c>
      <c r="J959" s="4761"/>
      <c r="K959" s="4761"/>
      <c r="L959" s="4761"/>
      <c r="M959" s="4761"/>
      <c r="N959" s="4762"/>
      <c r="O959" s="2694"/>
      <c r="P959" s="4899" t="s">
        <v>2462</v>
      </c>
      <c r="Q959" s="4900"/>
      <c r="R959" s="4900"/>
      <c r="S959" s="4900"/>
      <c r="T959" s="4900"/>
      <c r="U959" s="4900"/>
      <c r="V959" s="4901"/>
      <c r="W959" s="2693"/>
      <c r="X959" s="2693"/>
      <c r="Y959" s="2694"/>
      <c r="Z959" s="2693"/>
      <c r="AA959" s="2693"/>
      <c r="AB959" s="2693"/>
      <c r="AC959" s="2693"/>
      <c r="AD959" s="2693"/>
      <c r="AE959" s="2693"/>
      <c r="AF959" s="2693"/>
      <c r="AG959" s="2693"/>
      <c r="AH959" s="2693"/>
      <c r="AI959" s="2693"/>
      <c r="AJ959" s="2693"/>
      <c r="AK959" s="2693"/>
      <c r="AL959" s="2693"/>
      <c r="AM959" s="2693"/>
      <c r="AN959" s="2693"/>
      <c r="AO959" s="2693"/>
      <c r="AP959" s="2693"/>
      <c r="AQ959" s="2693"/>
      <c r="AR959" s="2693"/>
    </row>
    <row r="960" spans="1:44" customFormat="1" ht="21" customHeight="1" thickBot="1">
      <c r="A960" s="4740"/>
      <c r="B960" s="3646"/>
      <c r="C960" s="3565" t="str">
        <f>F964</f>
        <v>Préparation 5</v>
      </c>
      <c r="D960" s="3469">
        <f>F1009</f>
        <v>0.5</v>
      </c>
      <c r="E960" s="3578">
        <f>ROUND(D960/M953*1000,0)</f>
        <v>50</v>
      </c>
      <c r="F960" s="3576">
        <v>50</v>
      </c>
      <c r="G960" s="3573">
        <f>F960*M957/1000</f>
        <v>1</v>
      </c>
      <c r="H960" s="3566"/>
      <c r="I960" s="4761"/>
      <c r="J960" s="4761"/>
      <c r="K960" s="4761"/>
      <c r="L960" s="4761"/>
      <c r="M960" s="4761"/>
      <c r="N960" s="4762"/>
      <c r="O960" s="2694"/>
      <c r="P960" s="4902"/>
      <c r="Q960" s="4903"/>
      <c r="R960" s="4903"/>
      <c r="S960" s="4903"/>
      <c r="T960" s="4903"/>
      <c r="U960" s="4903"/>
      <c r="V960" s="4904"/>
      <c r="W960" s="2693"/>
      <c r="X960" s="2693"/>
      <c r="Y960" s="2694"/>
      <c r="Z960" s="2693"/>
      <c r="AA960" s="2693"/>
      <c r="AB960" s="2693"/>
      <c r="AC960" s="2693"/>
      <c r="AD960" s="2693"/>
      <c r="AE960" s="2693"/>
      <c r="AF960" s="2693"/>
      <c r="AG960" s="2693"/>
      <c r="AH960" s="2693"/>
      <c r="AI960" s="2693"/>
      <c r="AJ960" s="2693"/>
      <c r="AK960" s="2693"/>
      <c r="AL960" s="2693"/>
      <c r="AM960" s="2693"/>
      <c r="AN960" s="2693"/>
      <c r="AO960" s="2693"/>
      <c r="AP960" s="2693"/>
      <c r="AQ960" s="2693"/>
      <c r="AR960" s="2693"/>
    </row>
    <row r="961" spans="1:44" customFormat="1" ht="15.75" customHeight="1">
      <c r="A961" s="4739"/>
      <c r="B961" s="3580"/>
      <c r="C961" s="3581"/>
      <c r="D961" s="4741" t="s">
        <v>28</v>
      </c>
      <c r="E961" s="4741"/>
      <c r="F961" s="3596" t="s">
        <v>29</v>
      </c>
      <c r="G961" s="3597"/>
      <c r="H961" s="3566"/>
      <c r="I961" s="3566"/>
      <c r="J961" s="3096"/>
      <c r="K961" s="3096"/>
      <c r="L961" s="3484"/>
      <c r="M961" s="3483"/>
      <c r="N961" s="3649"/>
      <c r="O961" s="2694"/>
      <c r="P961" s="3516"/>
      <c r="Q961" s="4905" t="s">
        <v>2323</v>
      </c>
      <c r="R961" s="4906"/>
      <c r="S961" s="3734"/>
      <c r="T961" s="3735"/>
      <c r="U961" s="4907" t="s">
        <v>2501</v>
      </c>
      <c r="V961" s="4908"/>
      <c r="W961" s="2693"/>
      <c r="X961" s="2693"/>
      <c r="Y961" s="2694"/>
      <c r="Z961" s="2693"/>
      <c r="AA961" s="2693"/>
      <c r="AB961" s="2693"/>
      <c r="AC961" s="2693"/>
      <c r="AD961" s="2693"/>
      <c r="AE961" s="2693"/>
      <c r="AF961" s="2693"/>
      <c r="AG961" s="2693"/>
      <c r="AH961" s="2693"/>
      <c r="AI961" s="2693"/>
      <c r="AJ961" s="2693"/>
      <c r="AK961" s="2693"/>
      <c r="AL961" s="2693"/>
      <c r="AM961" s="2693"/>
      <c r="AN961" s="2693"/>
      <c r="AO961" s="2693"/>
      <c r="AP961" s="2693"/>
      <c r="AQ961" s="2693"/>
      <c r="AR961" s="2693"/>
    </row>
    <row r="962" spans="1:44" customFormat="1" ht="18.75">
      <c r="A962" s="4739"/>
      <c r="B962" s="3097"/>
      <c r="C962" s="3567"/>
      <c r="D962" s="3096"/>
      <c r="E962" s="3096"/>
      <c r="F962" s="3096"/>
      <c r="G962" s="3648"/>
      <c r="H962" s="3096"/>
      <c r="I962" s="3650"/>
      <c r="J962" s="3651"/>
      <c r="K962" s="3651"/>
      <c r="L962" s="3651"/>
      <c r="M962" s="3651"/>
      <c r="N962" s="3652"/>
      <c r="O962" s="2694"/>
      <c r="P962" s="4911" t="s">
        <v>2467</v>
      </c>
      <c r="Q962" s="4780" t="s">
        <v>2468</v>
      </c>
      <c r="R962" s="4781"/>
      <c r="S962" s="3585"/>
      <c r="T962" s="3586"/>
      <c r="U962" s="4909"/>
      <c r="V962" s="4910"/>
      <c r="W962" s="2693"/>
      <c r="X962" s="2693"/>
      <c r="Y962" s="2694"/>
      <c r="Z962" s="2693"/>
      <c r="AA962" s="2693"/>
      <c r="AB962" s="2693"/>
      <c r="AC962" s="2693"/>
      <c r="AD962" s="2693"/>
      <c r="AE962" s="2693"/>
      <c r="AF962" s="2693"/>
      <c r="AG962" s="2693"/>
      <c r="AH962" s="2693"/>
      <c r="AI962" s="2693"/>
      <c r="AJ962" s="2693"/>
      <c r="AK962" s="2693"/>
      <c r="AL962" s="2693"/>
      <c r="AM962" s="2693"/>
      <c r="AN962" s="2693"/>
      <c r="AO962" s="2693"/>
      <c r="AP962" s="2693"/>
      <c r="AQ962" s="2693"/>
      <c r="AR962" s="2693"/>
    </row>
    <row r="963" spans="1:44" customFormat="1" ht="17.25" customHeight="1">
      <c r="A963" s="4739"/>
      <c r="B963" s="4866" t="s">
        <v>2526</v>
      </c>
      <c r="C963" s="4867"/>
      <c r="D963" s="4867"/>
      <c r="E963" s="4867"/>
      <c r="F963" s="4868"/>
      <c r="G963" s="4869" t="s">
        <v>729</v>
      </c>
      <c r="H963" s="4870"/>
      <c r="I963" s="4871" t="s">
        <v>282</v>
      </c>
      <c r="J963" s="4872"/>
      <c r="K963" s="4872"/>
      <c r="L963" s="4872"/>
      <c r="M963" s="4873"/>
      <c r="N963" s="3606"/>
      <c r="O963" s="2694"/>
      <c r="P963" s="4911"/>
      <c r="Q963" s="4912" t="s">
        <v>2463</v>
      </c>
      <c r="R963" s="4913"/>
      <c r="S963" s="3585"/>
      <c r="T963" s="3586"/>
      <c r="U963" s="4909"/>
      <c r="V963" s="4910"/>
      <c r="W963" s="2693"/>
      <c r="X963" s="2693"/>
      <c r="Y963" s="2694"/>
      <c r="Z963" s="2693"/>
      <c r="AA963" s="2693"/>
      <c r="AB963" s="2693"/>
      <c r="AC963" s="2693"/>
      <c r="AD963" s="2693"/>
      <c r="AE963" s="2693"/>
      <c r="AF963" s="2693"/>
      <c r="AG963" s="2693"/>
      <c r="AH963" s="2693"/>
      <c r="AI963" s="2693"/>
      <c r="AJ963" s="2693"/>
      <c r="AK963" s="2693"/>
      <c r="AL963" s="2693"/>
      <c r="AM963" s="2693"/>
      <c r="AN963" s="2693"/>
      <c r="AO963" s="2693"/>
      <c r="AP963" s="2693"/>
      <c r="AQ963" s="2693"/>
      <c r="AR963" s="2693"/>
    </row>
    <row r="964" spans="1:44" customFormat="1" ht="15" customHeight="1">
      <c r="A964" s="4739"/>
      <c r="B964" s="4874" t="s">
        <v>43</v>
      </c>
      <c r="C964" s="4875" t="s">
        <v>44</v>
      </c>
      <c r="D964" s="4875" t="s">
        <v>45</v>
      </c>
      <c r="E964" s="4875" t="s">
        <v>46</v>
      </c>
      <c r="F964" s="4875" t="s">
        <v>47</v>
      </c>
      <c r="G964" s="4869"/>
      <c r="H964" s="4870"/>
      <c r="I964" s="4876" t="str">
        <f>B964</f>
        <v>Préparation 1</v>
      </c>
      <c r="J964" s="4878" t="str">
        <f>C964</f>
        <v>Préparation 2</v>
      </c>
      <c r="K964" s="4878" t="str">
        <f>D964</f>
        <v>Préparation 3</v>
      </c>
      <c r="L964" s="4878" t="str">
        <f>E964</f>
        <v>Préparation 4</v>
      </c>
      <c r="M964" s="4878" t="str">
        <f>F964</f>
        <v>Préparation 5</v>
      </c>
      <c r="N964" s="4744" t="s">
        <v>375</v>
      </c>
      <c r="O964" s="2694"/>
      <c r="P964" s="4911"/>
      <c r="Q964" s="4914" t="s">
        <v>2464</v>
      </c>
      <c r="R964" s="4915"/>
      <c r="S964" s="3517"/>
      <c r="T964" s="3583"/>
      <c r="U964" s="4909"/>
      <c r="V964" s="4910"/>
      <c r="W964" s="2693"/>
      <c r="X964" s="2693"/>
      <c r="Y964" s="2694"/>
      <c r="Z964" s="2693"/>
      <c r="AA964" s="2693"/>
      <c r="AB964" s="2693"/>
      <c r="AC964" s="2693"/>
      <c r="AD964" s="2693"/>
      <c r="AE964" s="2693"/>
      <c r="AF964" s="2693"/>
      <c r="AG964" s="2693"/>
      <c r="AH964" s="2693"/>
      <c r="AI964" s="2693"/>
      <c r="AJ964" s="2693"/>
      <c r="AK964" s="2693"/>
      <c r="AL964" s="2693"/>
      <c r="AM964" s="2693"/>
      <c r="AN964" s="2693"/>
      <c r="AO964" s="2693"/>
      <c r="AP964" s="2693"/>
      <c r="AQ964" s="2693"/>
      <c r="AR964" s="2693"/>
    </row>
    <row r="965" spans="1:44" customFormat="1" ht="21">
      <c r="A965" s="4739"/>
      <c r="B965" s="4874"/>
      <c r="C965" s="4875"/>
      <c r="D965" s="4875"/>
      <c r="E965" s="4875"/>
      <c r="F965" s="4875"/>
      <c r="G965" s="4869"/>
      <c r="H965" s="4870"/>
      <c r="I965" s="4877"/>
      <c r="J965" s="4879"/>
      <c r="K965" s="4879"/>
      <c r="L965" s="4879"/>
      <c r="M965" s="4879"/>
      <c r="N965" s="4744"/>
      <c r="O965" s="2694"/>
      <c r="P965" s="4911"/>
      <c r="Q965" s="4780" t="s">
        <v>2465</v>
      </c>
      <c r="R965" s="4781"/>
      <c r="S965" s="3517"/>
      <c r="T965" s="3583"/>
      <c r="U965" s="4922" t="s">
        <v>2502</v>
      </c>
      <c r="V965" s="4923"/>
      <c r="W965" s="2693"/>
      <c r="X965" s="2693"/>
      <c r="Y965" s="2694"/>
      <c r="Z965" s="2693"/>
      <c r="AA965" s="2693"/>
      <c r="AB965" s="2693"/>
      <c r="AC965" s="2693"/>
      <c r="AD965" s="2693"/>
      <c r="AE965" s="2693"/>
      <c r="AF965" s="2693"/>
      <c r="AG965" s="2693"/>
      <c r="AH965" s="2693"/>
      <c r="AI965" s="2693"/>
      <c r="AJ965" s="2693"/>
      <c r="AK965" s="2693"/>
      <c r="AL965" s="2693"/>
      <c r="AM965" s="2693"/>
      <c r="AN965" s="2693"/>
      <c r="AO965" s="2693"/>
      <c r="AP965" s="2693"/>
      <c r="AQ965" s="2693"/>
      <c r="AR965" s="2693"/>
    </row>
    <row r="966" spans="1:44" customFormat="1" ht="21">
      <c r="A966" s="4739"/>
      <c r="B966" s="4874"/>
      <c r="C966" s="4875"/>
      <c r="D966" s="4875"/>
      <c r="E966" s="4875"/>
      <c r="F966" s="4875"/>
      <c r="G966" s="4869"/>
      <c r="H966" s="4870"/>
      <c r="I966" s="3600">
        <f>IF(ISBLANK(I967),(I968/M957)*1000,(I967/M957)*1000)</f>
        <v>69.999999999999986</v>
      </c>
      <c r="J966" s="3601">
        <f>IF(ISBLANK(J967),(J968/M957)*1000,(J967/M957)*1000)</f>
        <v>10</v>
      </c>
      <c r="K966" s="3601">
        <f>IF(ISBLANK(K967),(K968/M957)*1000,(K967/M957)*1000)</f>
        <v>5</v>
      </c>
      <c r="L966" s="3601">
        <f>IF(ISBLANK(L967),(L968/M957)*1000,(L967/M957)*1000)</f>
        <v>0</v>
      </c>
      <c r="M966" s="3601">
        <f>IF(ISBLANK(M967),(M968/M957)*1000,(M967/M957)*1000)</f>
        <v>50</v>
      </c>
      <c r="N966" s="4744"/>
      <c r="O966" s="2694"/>
      <c r="P966" s="4911"/>
      <c r="Q966" s="4780" t="s">
        <v>2469</v>
      </c>
      <c r="R966" s="4781"/>
      <c r="S966" s="3517"/>
      <c r="T966" s="3583"/>
      <c r="U966" s="4922"/>
      <c r="V966" s="4923"/>
      <c r="W966" s="2693"/>
      <c r="X966" s="2693"/>
      <c r="Y966" s="2694"/>
      <c r="Z966" s="2693"/>
      <c r="AA966" s="2693"/>
      <c r="AB966" s="2693"/>
      <c r="AC966" s="2693"/>
      <c r="AD966" s="2693"/>
      <c r="AE966" s="2693"/>
      <c r="AF966" s="2693"/>
      <c r="AG966" s="2693"/>
      <c r="AH966" s="2693"/>
      <c r="AI966" s="2693"/>
      <c r="AJ966" s="2693"/>
      <c r="AK966" s="2693"/>
      <c r="AL966" s="2693"/>
      <c r="AM966" s="2693"/>
      <c r="AN966" s="2693"/>
      <c r="AO966" s="2693"/>
      <c r="AP966" s="2693"/>
      <c r="AQ966" s="2693"/>
      <c r="AR966" s="2693"/>
    </row>
    <row r="967" spans="1:44" customFormat="1" ht="18.75">
      <c r="A967" s="4739"/>
      <c r="B967" s="4874"/>
      <c r="C967" s="4875"/>
      <c r="D967" s="4875"/>
      <c r="E967" s="4875"/>
      <c r="F967" s="4875"/>
      <c r="G967" s="4869"/>
      <c r="H967" s="4870"/>
      <c r="I967" s="3602"/>
      <c r="J967" s="3603"/>
      <c r="K967" s="3603"/>
      <c r="L967" s="3603"/>
      <c r="M967" s="3607"/>
      <c r="N967" s="4744"/>
      <c r="O967" s="2694"/>
      <c r="P967" s="3518" t="s">
        <v>2470</v>
      </c>
      <c r="Q967" s="4936" t="s">
        <v>2497</v>
      </c>
      <c r="R967" s="4930" t="s">
        <v>2324</v>
      </c>
      <c r="S967" s="3519"/>
      <c r="T967" s="3584"/>
      <c r="U967" s="4922"/>
      <c r="V967" s="4923"/>
      <c r="W967" s="2693"/>
      <c r="X967" s="2693"/>
      <c r="Y967" s="2694"/>
      <c r="Z967" s="2693"/>
      <c r="AA967" s="2693"/>
      <c r="AB967" s="2693"/>
      <c r="AC967" s="2693"/>
      <c r="AD967" s="2693"/>
      <c r="AE967" s="2693"/>
      <c r="AF967" s="2693"/>
      <c r="AG967" s="2693"/>
      <c r="AH967" s="2693"/>
      <c r="AI967" s="2693"/>
      <c r="AJ967" s="2693"/>
      <c r="AK967" s="2693"/>
      <c r="AL967" s="2693"/>
      <c r="AM967" s="2693"/>
      <c r="AN967" s="2693"/>
      <c r="AO967" s="2693"/>
      <c r="AP967" s="2693"/>
      <c r="AQ967" s="2693"/>
      <c r="AR967" s="2693"/>
    </row>
    <row r="968" spans="1:44" customFormat="1" ht="15.75" customHeight="1">
      <c r="A968" s="4739"/>
      <c r="B968" s="3101" t="s">
        <v>396</v>
      </c>
      <c r="C968" s="3102"/>
      <c r="D968" s="3102"/>
      <c r="E968" s="3102"/>
      <c r="F968" s="3102"/>
      <c r="G968" s="3485" t="str">
        <f>SUBSTITUTE(ADDRESS(1,COLUMN(),4),"1","")</f>
        <v>G</v>
      </c>
      <c r="H968" s="3604" t="s">
        <v>2517</v>
      </c>
      <c r="I968" s="3595">
        <f t="shared" ref="I968:N968" si="29">SUM(I969:I1007)</f>
        <v>1.4</v>
      </c>
      <c r="J968" s="3595">
        <f t="shared" si="29"/>
        <v>0.2</v>
      </c>
      <c r="K968" s="3595">
        <f t="shared" si="29"/>
        <v>0.1</v>
      </c>
      <c r="L968" s="3595">
        <f t="shared" si="29"/>
        <v>0</v>
      </c>
      <c r="M968" s="3608">
        <f t="shared" si="29"/>
        <v>1</v>
      </c>
      <c r="N968" s="3609">
        <f t="shared" si="29"/>
        <v>2.7</v>
      </c>
      <c r="O968" s="2694"/>
      <c r="P968" s="3516" t="str">
        <f>LEFT(ADDRESS(1,COLUMN(P962),4),LEN(ADDRESS(1,COLUMN(P962),4))-1)</f>
        <v>P</v>
      </c>
      <c r="Q968" s="4937"/>
      <c r="R968" s="4931"/>
      <c r="S968" s="3736"/>
      <c r="T968" s="3737"/>
      <c r="U968" s="3742" t="s">
        <v>2503</v>
      </c>
      <c r="V968" s="3743" t="str">
        <f>LEFT(ADDRESS(1,COLUMN(G968),4),LEN(ADDRESS(1,COLUMN(G968),4))-1)</f>
        <v>G</v>
      </c>
      <c r="W968" s="2693"/>
      <c r="X968" s="2693"/>
      <c r="Y968" s="2694"/>
      <c r="Z968" s="2693"/>
      <c r="AA968" s="2693"/>
      <c r="AB968" s="2693"/>
      <c r="AC968" s="2693"/>
      <c r="AD968" s="2693"/>
      <c r="AE968" s="2693"/>
      <c r="AF968" s="2693"/>
      <c r="AG968" s="2693"/>
      <c r="AH968" s="2693"/>
      <c r="AI968" s="2693"/>
      <c r="AJ968" s="2693"/>
      <c r="AK968" s="2693"/>
      <c r="AL968" s="2693"/>
      <c r="AM968" s="2693"/>
      <c r="AN968" s="2693"/>
      <c r="AO968" s="2693"/>
      <c r="AP968" s="2693"/>
      <c r="AQ968" s="2693"/>
      <c r="AR968" s="2693"/>
    </row>
    <row r="969" spans="1:44" customFormat="1" ht="21">
      <c r="A969" s="4739"/>
      <c r="B969" s="3098">
        <v>0.2</v>
      </c>
      <c r="C969" s="3088"/>
      <c r="D969" s="3088"/>
      <c r="E969" s="3088"/>
      <c r="F969" s="3099"/>
      <c r="G969" s="3663"/>
      <c r="H969" s="2867"/>
      <c r="I969" s="3599">
        <f>IF(ISTEXT(B969),B969,IF(ISBLANK(I967),(B969/M953*M957),(B969/D956*G956)))</f>
        <v>0.4</v>
      </c>
      <c r="J969" s="3599">
        <f>IF(ISTEXT(C969),C969,IF(ISBLANK(J967),(C969/M953*M957),(C969/D957*G957)))</f>
        <v>0</v>
      </c>
      <c r="K969" s="3599">
        <f>IF(ISTEXT(D969),D969,IF(ISBLANK(K967),(D969/M953*M957),(D969/D958*G958)))</f>
        <v>0</v>
      </c>
      <c r="L969" s="3599">
        <f>IF(ISTEXT(E969),E969,IF(ISBLANK(L967),(E969/M953*M957),(E969/D959*G959)))</f>
        <v>0</v>
      </c>
      <c r="M969" s="3599">
        <f>IF(ISTEXT(F969),F969,IF(ISBLANK(M967),(F969/M953*M957),(F969/D960*G960)))</f>
        <v>0</v>
      </c>
      <c r="N969" s="3605">
        <f>SUM(I969:M969)</f>
        <v>0.4</v>
      </c>
      <c r="O969" s="2694"/>
      <c r="P969" s="3520" t="s">
        <v>317</v>
      </c>
      <c r="Q969" s="3730"/>
      <c r="R969" s="3731"/>
      <c r="S969" s="3521" t="str">
        <f t="shared" ref="S969:S997" si="30">SUBSTITUTE(P969,Q969,R969)</f>
        <v>EXEMPLE</v>
      </c>
      <c r="T969" s="3522" t="str">
        <f t="shared" ref="T969:T997" si="31">TRIM(S969)</f>
        <v>EXEMPLE</v>
      </c>
      <c r="U969" s="3045" t="str">
        <f t="shared" ref="U969:U997" si="32">IF(P969="","",UPPER(LEFT(T969,1))&amp;RIGHT(T969,LEN(T969)-1))</f>
        <v>EXEMPLE</v>
      </c>
      <c r="V969" s="3547"/>
      <c r="W969" s="2693"/>
      <c r="X969" s="2693"/>
      <c r="Y969" s="2694"/>
      <c r="Z969" s="2693"/>
      <c r="AA969" s="2693"/>
      <c r="AB969" s="2693"/>
      <c r="AC969" s="2693"/>
      <c r="AD969" s="2693"/>
      <c r="AE969" s="2693"/>
      <c r="AF969" s="2693"/>
      <c r="AG969" s="2693"/>
      <c r="AH969" s="2693"/>
      <c r="AI969" s="2693"/>
      <c r="AJ969" s="2693"/>
      <c r="AK969" s="2693"/>
      <c r="AL969" s="2693"/>
      <c r="AM969" s="2693"/>
      <c r="AN969" s="2693"/>
      <c r="AO969" s="2693"/>
      <c r="AP969" s="2693"/>
      <c r="AQ969" s="2693"/>
      <c r="AR969" s="2693"/>
    </row>
    <row r="970" spans="1:44" customFormat="1" ht="21">
      <c r="A970" s="4739"/>
      <c r="B970" s="3098"/>
      <c r="C970" s="3591"/>
      <c r="D970" s="3088"/>
      <c r="E970" s="3088"/>
      <c r="F970" s="3099"/>
      <c r="G970" s="3663"/>
      <c r="H970" s="2867"/>
      <c r="I970" s="3599">
        <f>IF(ISTEXT(B970),B970,IF(ISBLANK(I967),(B970/M953*M957),(B970/D956*G956)))</f>
        <v>0</v>
      </c>
      <c r="J970" s="3599">
        <f>IF(ISTEXT(C970),C970,IF(ISBLANK(J967),(C970/M953*M957),(C970/D957*G957)))</f>
        <v>0</v>
      </c>
      <c r="K970" s="3599">
        <f>IF(ISTEXT(D970),D970,IF(ISBLANK(K967),(D970/M953*M957),(D970/D958*G958)))</f>
        <v>0</v>
      </c>
      <c r="L970" s="3599">
        <f>IF(ISTEXT(E970),E970,IF(ISBLANK(L967),(E970/M953*M957),(E970/D959*G959)))</f>
        <v>0</v>
      </c>
      <c r="M970" s="3599">
        <f>IF(ISTEXT(F970),F970,IF(ISBLANK(M967),(F970/M953*M957),(F970/D960*G960)))</f>
        <v>0</v>
      </c>
      <c r="N970" s="3605">
        <f>SUM(I970:M970)</f>
        <v>0</v>
      </c>
      <c r="O970" s="2694"/>
      <c r="P970" s="3520" t="s">
        <v>683</v>
      </c>
      <c r="Q970" s="3730" t="s">
        <v>2474</v>
      </c>
      <c r="R970" s="3731"/>
      <c r="S970" s="3524" t="str">
        <f t="shared" si="30"/>
        <v>betterave cuite</v>
      </c>
      <c r="T970" s="3525" t="str">
        <f t="shared" si="31"/>
        <v>betterave cuite</v>
      </c>
      <c r="U970" s="3045" t="str">
        <f t="shared" si="32"/>
        <v>Betterave cuite</v>
      </c>
      <c r="V970" s="3523"/>
      <c r="W970" s="2693"/>
      <c r="X970" s="2693"/>
      <c r="Y970" s="2694"/>
      <c r="Z970" s="2693"/>
      <c r="AA970" s="2693"/>
      <c r="AB970" s="2693"/>
      <c r="AC970" s="2693"/>
      <c r="AD970" s="2693"/>
      <c r="AE970" s="2693"/>
      <c r="AF970" s="2693"/>
      <c r="AG970" s="2693"/>
      <c r="AH970" s="2693"/>
      <c r="AI970" s="2693"/>
      <c r="AJ970" s="2693"/>
      <c r="AK970" s="2693"/>
      <c r="AL970" s="2693"/>
      <c r="AM970" s="2693"/>
      <c r="AN970" s="2693"/>
      <c r="AO970" s="2693"/>
      <c r="AP970" s="2693"/>
      <c r="AQ970" s="2693"/>
      <c r="AR970" s="2693"/>
    </row>
    <row r="971" spans="1:44" customFormat="1" ht="21">
      <c r="A971" s="4739"/>
      <c r="B971" s="3098">
        <v>0.5</v>
      </c>
      <c r="C971" s="3088"/>
      <c r="D971" s="3088"/>
      <c r="E971" s="3088"/>
      <c r="F971" s="3099"/>
      <c r="G971" s="3663"/>
      <c r="H971" s="2867"/>
      <c r="I971" s="3599">
        <f>IF(ISTEXT(B971),B971,IF(ISBLANK(I967),(B971/M953*M957),(B971/D956*G956)))</f>
        <v>1</v>
      </c>
      <c r="J971" s="3599">
        <f>IF(ISTEXT(C971),C971,IF(ISBLANK(J967),(C971/M953*M957),(C971/D957*G957)))</f>
        <v>0</v>
      </c>
      <c r="K971" s="3599">
        <f>IF(ISTEXT(D971),D971,IF(ISBLANK(K967),(D971/M953*M957),(D971/D958*G958)))</f>
        <v>0</v>
      </c>
      <c r="L971" s="3599">
        <f>IF(ISTEXT(E971),E971,IF(ISBLANK(L967),(E971/M953*M957),(E971/D959*G959)))</f>
        <v>0</v>
      </c>
      <c r="M971" s="3599">
        <f>IF(ISTEXT(F971),F971,IF(ISBLANK(M967),(F971/M953*M957),(F971/D960*G960)))</f>
        <v>0</v>
      </c>
      <c r="N971" s="3605">
        <f>SUM(I971:M971)</f>
        <v>1</v>
      </c>
      <c r="O971" s="2858"/>
      <c r="P971" s="3520" t="s">
        <v>685</v>
      </c>
      <c r="Q971" s="3730" t="s">
        <v>2475</v>
      </c>
      <c r="R971" s="3731"/>
      <c r="S971" s="3524" t="str">
        <f t="shared" si="30"/>
        <v>avocat</v>
      </c>
      <c r="T971" s="3525" t="str">
        <f t="shared" si="31"/>
        <v>avocat</v>
      </c>
      <c r="U971" s="3045" t="str">
        <f t="shared" si="32"/>
        <v>Avocat</v>
      </c>
      <c r="V971" s="3523"/>
      <c r="W971" s="2693"/>
      <c r="X971" s="2693"/>
      <c r="Y971" s="2694"/>
      <c r="Z971" s="2693"/>
      <c r="AA971" s="2693"/>
      <c r="AB971" s="2693"/>
      <c r="AC971" s="2693"/>
      <c r="AD971" s="2693"/>
      <c r="AE971" s="2693"/>
      <c r="AF971" s="2693"/>
      <c r="AG971" s="2693"/>
      <c r="AH971" s="2693"/>
      <c r="AI971" s="2693"/>
      <c r="AJ971" s="2693"/>
      <c r="AK971" s="2693"/>
      <c r="AL971" s="2693"/>
      <c r="AM971" s="2693"/>
      <c r="AN971" s="2693"/>
      <c r="AO971" s="2693"/>
      <c r="AP971" s="2693"/>
      <c r="AQ971" s="2693"/>
      <c r="AR971" s="2693"/>
    </row>
    <row r="972" spans="1:44" customFormat="1" ht="18.75" customHeight="1">
      <c r="A972" s="4739"/>
      <c r="B972" s="3098"/>
      <c r="C972" s="3088"/>
      <c r="D972" s="3088"/>
      <c r="E972" s="3088"/>
      <c r="F972" s="3099"/>
      <c r="G972" s="3663"/>
      <c r="H972" s="2867"/>
      <c r="I972" s="3599">
        <f>IF(ISTEXT(B972),B972,IF(ISBLANK(I967),(B972/M953*M957),(B972/D956*G956)))</f>
        <v>0</v>
      </c>
      <c r="J972" s="3599">
        <f>IF(ISTEXT(C972),C972,IF(ISBLANK(J967),(C972/M953*M957),(C972/D957*G957)))</f>
        <v>0</v>
      </c>
      <c r="K972" s="3599">
        <f>IF(ISTEXT(D972),D972,IF(ISBLANK(K967),(D972/M953*M957),(D972/D958*G958)))</f>
        <v>0</v>
      </c>
      <c r="L972" s="3599">
        <f>IF(ISTEXT(E972),E972,IF(ISBLANK(L967),(E972/M953*M957),(E972/D959*G959)))</f>
        <v>0</v>
      </c>
      <c r="M972" s="3599">
        <f>IF(ISTEXT(F972),F972,IF(ISBLANK(M967),(F972/M953*M957),(F972/D960*G960)))</f>
        <v>0</v>
      </c>
      <c r="N972" s="3605">
        <f t="shared" ref="N972:N1007" si="33">SUM(I972:M972)</f>
        <v>0</v>
      </c>
      <c r="O972" s="2858"/>
      <c r="P972" s="3520" t="s">
        <v>687</v>
      </c>
      <c r="Q972" s="3730" t="s">
        <v>2476</v>
      </c>
      <c r="R972" s="3731"/>
      <c r="S972" s="3524" t="str">
        <f t="shared" si="30"/>
        <v>thon</v>
      </c>
      <c r="T972" s="3525" t="str">
        <f t="shared" si="31"/>
        <v>thon</v>
      </c>
      <c r="U972" s="3045" t="str">
        <f t="shared" si="32"/>
        <v>Thon</v>
      </c>
      <c r="V972" s="3523"/>
      <c r="W972" s="2693"/>
      <c r="X972" s="2693"/>
      <c r="Y972" s="2694"/>
      <c r="Z972" s="2693"/>
      <c r="AA972" s="2693"/>
      <c r="AB972" s="2693"/>
      <c r="AC972" s="2693"/>
      <c r="AD972" s="2693"/>
      <c r="AE972" s="2693"/>
      <c r="AF972" s="2693"/>
      <c r="AG972" s="2693"/>
      <c r="AH972" s="2693"/>
      <c r="AI972" s="2693"/>
      <c r="AJ972" s="2693"/>
      <c r="AK972" s="2693"/>
      <c r="AL972" s="2693"/>
      <c r="AM972" s="2693"/>
      <c r="AN972" s="2693"/>
      <c r="AO972" s="2693"/>
      <c r="AP972" s="2693"/>
      <c r="AQ972" s="2693"/>
      <c r="AR972" s="2693"/>
    </row>
    <row r="973" spans="1:44" customFormat="1" ht="21">
      <c r="A973" s="4739"/>
      <c r="B973" s="3098"/>
      <c r="C973" s="3088"/>
      <c r="D973" s="3088"/>
      <c r="E973" s="3088"/>
      <c r="F973" s="3099"/>
      <c r="G973" s="3663" t="s">
        <v>397</v>
      </c>
      <c r="H973" s="2867"/>
      <c r="I973" s="3599">
        <f>IF(ISTEXT(B973),B973,IF(ISBLANK(I967),(B973/M953*M957),(B973/D956*G956)))</f>
        <v>0</v>
      </c>
      <c r="J973" s="3599">
        <f>IF(ISTEXT(C973),C973,IF(ISBLANK(J967),(C973/M953*M957),(C973/D957*G957)))</f>
        <v>0</v>
      </c>
      <c r="K973" s="3599">
        <f>IF(ISTEXT(D973),D973,IF(ISBLANK(K967),(D973/M953*M957),(D973/D958*G958)))</f>
        <v>0</v>
      </c>
      <c r="L973" s="3599">
        <f>IF(ISTEXT(E973),E973,IF(ISBLANK(L967),(E973/M953*M957),(E973/D959*G959)))</f>
        <v>0</v>
      </c>
      <c r="M973" s="3599">
        <f>IF(ISTEXT(F973),F973,IF(ISBLANK(M967),(F973/M953*M957),(F973/D960*G960)))</f>
        <v>0</v>
      </c>
      <c r="N973" s="3605">
        <f t="shared" si="33"/>
        <v>0</v>
      </c>
      <c r="O973" s="2858"/>
      <c r="P973" s="3520" t="s">
        <v>690</v>
      </c>
      <c r="Q973" s="3730" t="s">
        <v>2477</v>
      </c>
      <c r="R973" s="3731"/>
      <c r="S973" s="3524" t="str">
        <f t="shared" si="30"/>
        <v>citron</v>
      </c>
      <c r="T973" s="3525" t="str">
        <f t="shared" si="31"/>
        <v>citron</v>
      </c>
      <c r="U973" s="3045" t="str">
        <f t="shared" si="32"/>
        <v>Citron</v>
      </c>
      <c r="V973" s="3523"/>
      <c r="W973" s="2693"/>
      <c r="X973" s="2693"/>
      <c r="Y973" s="2694"/>
      <c r="Z973" s="2693"/>
      <c r="AA973" s="2693"/>
      <c r="AB973" s="2693"/>
      <c r="AC973" s="2693"/>
      <c r="AD973" s="2693"/>
      <c r="AE973" s="2693"/>
      <c r="AF973" s="2693"/>
      <c r="AG973" s="2693"/>
      <c r="AH973" s="2693"/>
      <c r="AI973" s="2693"/>
      <c r="AJ973" s="2693"/>
      <c r="AK973" s="2693"/>
      <c r="AL973" s="2693"/>
      <c r="AM973" s="2693"/>
      <c r="AN973" s="2693"/>
      <c r="AO973" s="2693"/>
      <c r="AP973" s="2693"/>
      <c r="AQ973" s="2693"/>
      <c r="AR973" s="2693"/>
    </row>
    <row r="974" spans="1:44" customFormat="1" ht="21">
      <c r="A974" s="4739"/>
      <c r="B974" s="3098"/>
      <c r="C974" s="3088"/>
      <c r="D974" s="3088"/>
      <c r="E974" s="3088"/>
      <c r="F974" s="3099"/>
      <c r="G974" s="3663" t="s">
        <v>398</v>
      </c>
      <c r="H974" s="2867"/>
      <c r="I974" s="3599">
        <f>IF(ISTEXT(B974),B974,IF(ISBLANK(I967),(B974/M953*M957),(B974/D956*G956)))</f>
        <v>0</v>
      </c>
      <c r="J974" s="3599">
        <f>IF(ISTEXT(C974),C974,IF(ISBLANK(J967),(C974/M953*M957),(C974/D957*G957)))</f>
        <v>0</v>
      </c>
      <c r="K974" s="3599">
        <f>IF(ISTEXT(D974),D974,IF(ISBLANK(K967),(D974/M953*M957),(D974/D958*G958)))</f>
        <v>0</v>
      </c>
      <c r="L974" s="3599">
        <f>IF(ISTEXT(E974),E974,IF(ISBLANK(L967),(E974/M953*M957),(E974/D959*G959)))</f>
        <v>0</v>
      </c>
      <c r="M974" s="3599">
        <f>IF(ISTEXT(F974),F974,IF(ISBLANK(M967),(F974/M953*M957),(F974/D960*G960)))</f>
        <v>0</v>
      </c>
      <c r="N974" s="3605">
        <f t="shared" si="33"/>
        <v>0</v>
      </c>
      <c r="O974" s="2858"/>
      <c r="P974" s="3520" t="s">
        <v>691</v>
      </c>
      <c r="Q974" s="3730" t="s">
        <v>2478</v>
      </c>
      <c r="R974" s="3731"/>
      <c r="S974" s="3524" t="str">
        <f t="shared" si="30"/>
        <v>vinaigrette</v>
      </c>
      <c r="T974" s="3525" t="str">
        <f t="shared" si="31"/>
        <v>vinaigrette</v>
      </c>
      <c r="U974" s="3045" t="str">
        <f t="shared" si="32"/>
        <v>Vinaigrette</v>
      </c>
      <c r="V974" s="3523"/>
      <c r="W974" s="2693"/>
      <c r="X974" s="2693"/>
      <c r="Y974" s="2694"/>
      <c r="Z974" s="2693"/>
      <c r="AA974" s="2693"/>
      <c r="AB974" s="2693"/>
      <c r="AC974" s="2693"/>
      <c r="AD974" s="2693"/>
      <c r="AE974" s="2693"/>
      <c r="AF974" s="2693"/>
      <c r="AG974" s="2693"/>
      <c r="AH974" s="2693"/>
      <c r="AI974" s="2693"/>
      <c r="AJ974" s="2693"/>
      <c r="AK974" s="2693"/>
      <c r="AL974" s="2693"/>
      <c r="AM974" s="2693"/>
      <c r="AN974" s="2693"/>
      <c r="AO974" s="2693"/>
      <c r="AP974" s="2693"/>
      <c r="AQ974" s="2693"/>
      <c r="AR974" s="2693"/>
    </row>
    <row r="975" spans="1:44" customFormat="1" ht="21">
      <c r="A975" s="4739"/>
      <c r="B975" s="3098"/>
      <c r="C975" s="3100">
        <v>0.1</v>
      </c>
      <c r="D975" s="3088"/>
      <c r="E975" s="3088"/>
      <c r="F975" s="3099"/>
      <c r="G975" s="3663" t="s">
        <v>399</v>
      </c>
      <c r="H975" s="2867"/>
      <c r="I975" s="3599">
        <f>IF(ISTEXT(B975),B975,IF(ISBLANK(I967),(B975/M953*M957),(B975/D956*G956)))</f>
        <v>0</v>
      </c>
      <c r="J975" s="3599">
        <f>IF(ISTEXT(C975),C975,IF(ISBLANK(J967),(C975/M953*M957),(C975/D957*G957)))</f>
        <v>0.2</v>
      </c>
      <c r="K975" s="3599">
        <f>IF(ISTEXT(D975),D975,IF(ISBLANK(K967),(D975/M953*M957),(D975/D958*G958)))</f>
        <v>0</v>
      </c>
      <c r="L975" s="3599">
        <f>IF(ISTEXT(E975),E975,IF(ISBLANK(L967),(E975/M953*M957),(E975/D959*G959)))</f>
        <v>0</v>
      </c>
      <c r="M975" s="3599">
        <f>IF(ISTEXT(F975),F975,IF(ISBLANK(M967),(F975/M953*M957),(F975/D960*G960)))</f>
        <v>0</v>
      </c>
      <c r="N975" s="3605">
        <f t="shared" si="33"/>
        <v>0.2</v>
      </c>
      <c r="O975" s="2858"/>
      <c r="P975" s="3520" t="s">
        <v>693</v>
      </c>
      <c r="Q975" s="3730" t="s">
        <v>2479</v>
      </c>
      <c r="R975" s="3731"/>
      <c r="S975" s="3524" t="str">
        <f t="shared" si="30"/>
        <v>échalote</v>
      </c>
      <c r="T975" s="3525" t="str">
        <f t="shared" si="31"/>
        <v>échalote</v>
      </c>
      <c r="U975" s="3045" t="str">
        <f t="shared" si="32"/>
        <v>Échalote</v>
      </c>
      <c r="V975" s="3523"/>
      <c r="W975" s="2693"/>
      <c r="X975" s="2693"/>
      <c r="Y975" s="2694"/>
      <c r="Z975" s="2693"/>
      <c r="AA975" s="2693"/>
      <c r="AB975" s="2693"/>
      <c r="AC975" s="2693"/>
      <c r="AD975" s="2693"/>
      <c r="AE975" s="2693"/>
      <c r="AF975" s="2693"/>
      <c r="AG975" s="2693"/>
      <c r="AH975" s="2693"/>
      <c r="AI975" s="2693"/>
      <c r="AJ975" s="2693"/>
      <c r="AK975" s="2693"/>
      <c r="AL975" s="2693"/>
      <c r="AM975" s="2693"/>
      <c r="AN975" s="2693"/>
      <c r="AO975" s="2693"/>
      <c r="AP975" s="2693"/>
      <c r="AQ975" s="2693"/>
      <c r="AR975" s="2693"/>
    </row>
    <row r="976" spans="1:44" customFormat="1" ht="18.75" customHeight="1">
      <c r="A976" s="4739"/>
      <c r="B976" s="3098"/>
      <c r="C976" s="3100"/>
      <c r="D976" s="3088">
        <v>0.05</v>
      </c>
      <c r="E976" s="3088"/>
      <c r="F976" s="3099"/>
      <c r="G976" s="3663" t="s">
        <v>400</v>
      </c>
      <c r="H976" s="2867"/>
      <c r="I976" s="3599">
        <f>IF(ISTEXT(B976),B976,IF(ISBLANK(I967),(B976/M953*M957),(B976/D956*G956)))</f>
        <v>0</v>
      </c>
      <c r="J976" s="3599">
        <f>IF(ISTEXT(C976),C976,IF(ISBLANK(J967),(C976/M953*M957),(C976/D957*G957)))</f>
        <v>0</v>
      </c>
      <c r="K976" s="3599">
        <f>IF(ISTEXT(D976),D976,IF(ISBLANK(K967),(D976/M953*M957),(D976/D958*G958)))</f>
        <v>0.1</v>
      </c>
      <c r="L976" s="3599">
        <f>IF(ISTEXT(E976),E976,IF(ISBLANK(L967),(E976/M953*M957),(E976/D959*G959)))</f>
        <v>0</v>
      </c>
      <c r="M976" s="3599">
        <f>IF(ISTEXT(F976),F976,IF(ISBLANK(M967),(F976/M953*M957),(F976/D960*G960)))</f>
        <v>0</v>
      </c>
      <c r="N976" s="3605">
        <f t="shared" si="33"/>
        <v>0.1</v>
      </c>
      <c r="O976" s="2858"/>
      <c r="P976" s="3520" t="s">
        <v>694</v>
      </c>
      <c r="Q976" s="3730" t="s">
        <v>2480</v>
      </c>
      <c r="R976" s="3731"/>
      <c r="S976" s="3524" t="str">
        <f t="shared" si="30"/>
        <v>mayonnaise</v>
      </c>
      <c r="T976" s="3525" t="str">
        <f t="shared" si="31"/>
        <v>mayonnaise</v>
      </c>
      <c r="U976" s="3045" t="str">
        <f t="shared" si="32"/>
        <v>Mayonnaise</v>
      </c>
      <c r="V976" s="3523"/>
      <c r="W976" s="2693"/>
      <c r="X976" s="2693"/>
      <c r="Y976" s="2694"/>
      <c r="Z976" s="2693"/>
      <c r="AA976" s="2693"/>
      <c r="AB976" s="2693"/>
      <c r="AC976" s="2693"/>
      <c r="AD976" s="2693"/>
      <c r="AE976" s="2693"/>
      <c r="AF976" s="2693"/>
      <c r="AG976" s="2693"/>
      <c r="AH976" s="2693"/>
      <c r="AI976" s="2693"/>
      <c r="AJ976" s="2693"/>
      <c r="AK976" s="2693"/>
      <c r="AL976" s="2693"/>
      <c r="AM976" s="2693"/>
      <c r="AN976" s="2693"/>
      <c r="AO976" s="2693"/>
      <c r="AP976" s="2693"/>
      <c r="AQ976" s="2693"/>
      <c r="AR976" s="2693"/>
    </row>
    <row r="977" spans="1:44" customFormat="1" ht="18.75" customHeight="1">
      <c r="A977" s="4739"/>
      <c r="B977" s="3098"/>
      <c r="C977" s="3100"/>
      <c r="D977" s="3088"/>
      <c r="E977" s="3088" t="s">
        <v>401</v>
      </c>
      <c r="F977" s="3099"/>
      <c r="G977" s="3663" t="s">
        <v>402</v>
      </c>
      <c r="H977" s="2867"/>
      <c r="I977" s="3599">
        <f>IF(ISTEXT(B977),B977,IF(ISBLANK(I967),(B977/M953*M957),(B977/D956*G956)))</f>
        <v>0</v>
      </c>
      <c r="J977" s="3599">
        <f>IF(ISTEXT(C977),C977,IF(ISBLANK(J967),(C977/M953*M957),(C977/D957*G957)))</f>
        <v>0</v>
      </c>
      <c r="K977" s="3599">
        <f>IF(ISTEXT(D977),D977,IF(ISBLANK(K967),(D977/M953*M957),(D977/D958*G958)))</f>
        <v>0</v>
      </c>
      <c r="L977" s="3599" t="str">
        <f>IF(ISTEXT(E977),E977,IF(ISBLANK(L967),(E977/M953*M957),(E977/D959*G959)))</f>
        <v>pm</v>
      </c>
      <c r="M977" s="3599">
        <f>IF(ISTEXT(F977),F977,IF(ISBLANK(M967),(F977/M953*M957),(F977/D960*G960)))</f>
        <v>0</v>
      </c>
      <c r="N977" s="3605">
        <f t="shared" si="33"/>
        <v>0</v>
      </c>
      <c r="O977" s="2858"/>
      <c r="P977" s="3520" t="s">
        <v>695</v>
      </c>
      <c r="Q977" s="3730" t="s">
        <v>2481</v>
      </c>
      <c r="R977" s="3731"/>
      <c r="S977" s="3524" t="str">
        <f t="shared" si="30"/>
        <v>Sel</v>
      </c>
      <c r="T977" s="3525" t="str">
        <f t="shared" si="31"/>
        <v>Sel</v>
      </c>
      <c r="U977" s="3045" t="str">
        <f t="shared" si="32"/>
        <v>Sel</v>
      </c>
      <c r="V977" s="3523"/>
      <c r="W977" s="2693"/>
      <c r="X977" s="2693"/>
      <c r="Y977" s="2694"/>
      <c r="Z977" s="2693"/>
      <c r="AA977" s="2693"/>
      <c r="AB977" s="2693"/>
      <c r="AC977" s="2693"/>
      <c r="AD977" s="2693"/>
      <c r="AE977" s="2693"/>
      <c r="AF977" s="2693"/>
      <c r="AG977" s="2693"/>
      <c r="AH977" s="2693"/>
      <c r="AI977" s="2693"/>
      <c r="AJ977" s="2693"/>
      <c r="AK977" s="2693"/>
      <c r="AL977" s="2693"/>
      <c r="AM977" s="2693"/>
      <c r="AN977" s="2693"/>
      <c r="AO977" s="2693"/>
      <c r="AP977" s="2693"/>
      <c r="AQ977" s="2693"/>
      <c r="AR977" s="2693"/>
    </row>
    <row r="978" spans="1:44" customFormat="1" ht="18.75" customHeight="1">
      <c r="A978" s="4739"/>
      <c r="B978" s="3098"/>
      <c r="C978" s="3088"/>
      <c r="D978" s="3088"/>
      <c r="E978" s="3088"/>
      <c r="F978" s="3088">
        <v>0.5</v>
      </c>
      <c r="G978" s="3663" t="s">
        <v>403</v>
      </c>
      <c r="H978" s="2867"/>
      <c r="I978" s="3599">
        <f>IF(ISTEXT(B978),B978,IF(ISBLANK(I967),(B978/M953*M957),(B978/D956*G956)))</f>
        <v>0</v>
      </c>
      <c r="J978" s="3599">
        <f>IF(ISTEXT(C978),C978,IF(ISBLANK(J967),(C978/M953*M957),(C978/D957*G957)))</f>
        <v>0</v>
      </c>
      <c r="K978" s="3599">
        <f>IF(ISTEXT(D978),D978,IF(ISBLANK(K967),(D978/M953*M957),(D978/D958*G958)))</f>
        <v>0</v>
      </c>
      <c r="L978" s="3599">
        <f>IF(ISTEXT(E978),E978,IF(ISBLANK(L967),(E978/M953*M957),(E978/D959*G959)))</f>
        <v>0</v>
      </c>
      <c r="M978" s="3599">
        <f>IF(ISTEXT(F978),F978,IF(ISBLANK(M967),(F978/M953*M957),(F978/D960*G960)))</f>
        <v>1</v>
      </c>
      <c r="N978" s="3605">
        <f t="shared" si="33"/>
        <v>1</v>
      </c>
      <c r="O978" s="2858"/>
      <c r="P978" s="3520" t="s">
        <v>579</v>
      </c>
      <c r="Q978" s="3730"/>
      <c r="R978" s="3731"/>
      <c r="S978" s="3524" t="str">
        <f t="shared" si="30"/>
        <v>poivre</v>
      </c>
      <c r="T978" s="3525" t="str">
        <f t="shared" si="31"/>
        <v>poivre</v>
      </c>
      <c r="U978" s="3045" t="str">
        <f t="shared" si="32"/>
        <v>Poivre</v>
      </c>
      <c r="V978" s="3523"/>
      <c r="W978" s="2693"/>
      <c r="X978" s="2693"/>
      <c r="Y978" s="2694"/>
      <c r="Z978" s="2693"/>
      <c r="AA978" s="2693"/>
      <c r="AB978" s="2693"/>
      <c r="AC978" s="2693"/>
      <c r="AD978" s="2693"/>
      <c r="AE978" s="2693"/>
      <c r="AF978" s="2693"/>
      <c r="AG978" s="2693"/>
      <c r="AH978" s="2693"/>
      <c r="AI978" s="2693"/>
      <c r="AJ978" s="2693"/>
      <c r="AK978" s="2693"/>
      <c r="AL978" s="2693"/>
      <c r="AM978" s="2693"/>
      <c r="AN978" s="2693"/>
      <c r="AO978" s="2693"/>
      <c r="AP978" s="2693"/>
      <c r="AQ978" s="2693"/>
      <c r="AR978" s="2693"/>
    </row>
    <row r="979" spans="1:44" customFormat="1" ht="21">
      <c r="A979" s="4739"/>
      <c r="B979" s="3098"/>
      <c r="C979" s="3088"/>
      <c r="D979" s="3088"/>
      <c r="E979" s="3088"/>
      <c r="F979" s="3099"/>
      <c r="G979" s="3663"/>
      <c r="H979" s="2867"/>
      <c r="I979" s="3599">
        <f>IF(ISTEXT(B979),B979,IF(ISBLANK(I967),(B979/M953*M957),(B979/D956*G956)))</f>
        <v>0</v>
      </c>
      <c r="J979" s="3599">
        <f>IF(ISTEXT(C979),C979,IF(ISBLANK(J967),(C979/M953*M957),(C979/D957*G957)))</f>
        <v>0</v>
      </c>
      <c r="K979" s="3599">
        <f>IF(ISTEXT(D979),D979,IF(ISBLANK(K967),(D979/M953*M957),(D979/D958*G958)))</f>
        <v>0</v>
      </c>
      <c r="L979" s="3599">
        <f>IF(ISTEXT(E979),E979,IF(ISBLANK(L967),(E979/M953*M957),(E979/D959*G959)))</f>
        <v>0</v>
      </c>
      <c r="M979" s="3599">
        <f>IF(ISTEXT(F979),F979,IF(ISBLANK(M967),(F979/M953*M957),(F979/D960*G960)))</f>
        <v>0</v>
      </c>
      <c r="N979" s="3605">
        <f t="shared" si="33"/>
        <v>0</v>
      </c>
      <c r="O979" s="2858"/>
      <c r="P979" s="3520" t="s">
        <v>696</v>
      </c>
      <c r="Q979" s="3730" t="s">
        <v>2482</v>
      </c>
      <c r="R979" s="3731"/>
      <c r="S979" s="3524" t="str">
        <f t="shared" si="30"/>
        <v>fromage</v>
      </c>
      <c r="T979" s="3525" t="str">
        <f t="shared" si="31"/>
        <v>fromage</v>
      </c>
      <c r="U979" s="3045" t="str">
        <f t="shared" si="32"/>
        <v>Fromage</v>
      </c>
      <c r="V979" s="3523"/>
      <c r="W979" s="2693"/>
      <c r="X979" s="2693"/>
      <c r="Y979" s="2694"/>
      <c r="Z979" s="2693"/>
      <c r="AA979" s="2693"/>
      <c r="AB979" s="2693"/>
      <c r="AC979" s="2693"/>
      <c r="AD979" s="2693"/>
      <c r="AE979" s="2693"/>
      <c r="AF979" s="2693"/>
      <c r="AG979" s="2693"/>
      <c r="AH979" s="2693"/>
      <c r="AI979" s="2693"/>
      <c r="AJ979" s="2693"/>
      <c r="AK979" s="2693"/>
      <c r="AL979" s="2693"/>
      <c r="AM979" s="2693"/>
      <c r="AN979" s="2693"/>
      <c r="AO979" s="2693"/>
      <c r="AP979" s="2693"/>
      <c r="AQ979" s="2693"/>
      <c r="AR979" s="2693"/>
    </row>
    <row r="980" spans="1:44" customFormat="1" ht="21">
      <c r="A980" s="4739"/>
      <c r="B980" s="3098"/>
      <c r="C980" s="3088"/>
      <c r="D980" s="3088"/>
      <c r="E980" s="3088"/>
      <c r="F980" s="3099"/>
      <c r="G980" s="3663"/>
      <c r="H980" s="2867"/>
      <c r="I980" s="3599">
        <f>IF(ISTEXT(B980),B980,IF(ISBLANK(I967),(B980/M953*M957),(B980/D956*G956)))</f>
        <v>0</v>
      </c>
      <c r="J980" s="3599">
        <f>IF(ISTEXT(C980),C980,IF(ISBLANK(J967),(C980/M953*M957),(C980/D957*G957)))</f>
        <v>0</v>
      </c>
      <c r="K980" s="3599">
        <f>IF(ISTEXT(D980),D980,IF(ISBLANK(K967),(D980/M953*M957),(D980/D958*G958)))</f>
        <v>0</v>
      </c>
      <c r="L980" s="3599">
        <f>IF(ISTEXT(E980),E980,IF(ISBLANK(L967),(E980/M953*M957),(E980/D959*G959)))</f>
        <v>0</v>
      </c>
      <c r="M980" s="3599">
        <f>IF(ISTEXT(F980),F980,IF(ISBLANK(M967),(F980/M953*M957),(F980/D960*G960)))</f>
        <v>0</v>
      </c>
      <c r="N980" s="3605">
        <f t="shared" si="33"/>
        <v>0</v>
      </c>
      <c r="O980" s="2858"/>
      <c r="P980" s="3520" t="s">
        <v>697</v>
      </c>
      <c r="Q980" s="3730"/>
      <c r="R980" s="3731"/>
      <c r="S980" s="3524" t="str">
        <f t="shared" si="30"/>
        <v>blanc nature</v>
      </c>
      <c r="T980" s="3525" t="str">
        <f t="shared" si="31"/>
        <v>blanc nature</v>
      </c>
      <c r="U980" s="3045" t="str">
        <f t="shared" si="32"/>
        <v>Blanc nature</v>
      </c>
      <c r="V980" s="3523"/>
      <c r="W980" s="2693"/>
      <c r="X980" s="2693"/>
      <c r="Y980" s="2694"/>
      <c r="Z980" s="2693"/>
      <c r="AA980" s="2693"/>
      <c r="AB980" s="2693"/>
      <c r="AC980" s="2693"/>
      <c r="AD980" s="2693"/>
      <c r="AE980" s="2693"/>
      <c r="AF980" s="2693"/>
      <c r="AG980" s="2693"/>
      <c r="AH980" s="2693"/>
      <c r="AI980" s="2693"/>
      <c r="AJ980" s="2693"/>
      <c r="AK980" s="2693"/>
      <c r="AL980" s="2693"/>
      <c r="AM980" s="2693"/>
      <c r="AN980" s="2693"/>
      <c r="AO980" s="2693"/>
      <c r="AP980" s="2693"/>
      <c r="AQ980" s="2693"/>
      <c r="AR980" s="2693"/>
    </row>
    <row r="981" spans="1:44" customFormat="1" ht="21">
      <c r="A981" s="4739"/>
      <c r="B981" s="3098"/>
      <c r="C981" s="3088"/>
      <c r="D981" s="3088"/>
      <c r="E981" s="3088"/>
      <c r="F981" s="3099"/>
      <c r="G981" s="3663" t="s">
        <v>404</v>
      </c>
      <c r="H981" s="2867"/>
      <c r="I981" s="3599">
        <f>IF(ISTEXT(B981),B981,IF(ISBLANK(I967),(B981/M953*M957),(B981/D956*G956)))</f>
        <v>0</v>
      </c>
      <c r="J981" s="3599">
        <f>IF(ISTEXT(C981),C981,IF(ISBLANK(J967),(C981/M953*M957),(C981/D957*G957)))</f>
        <v>0</v>
      </c>
      <c r="K981" s="3599">
        <f>IF(ISTEXT(D981),D981,IF(ISBLANK(K967),(D981/M953*M957),(D981/D958*G958)))</f>
        <v>0</v>
      </c>
      <c r="L981" s="3599">
        <f>IF(ISTEXT(E981),E981,IF(ISBLANK(L967),(E981/M953*M957),(E981/D959*G959)))</f>
        <v>0</v>
      </c>
      <c r="M981" s="3599">
        <f>IF(ISTEXT(F981),F981,IF(ISBLANK(M967),(F981/M953*M957),(F981/D960*G960)))</f>
        <v>0</v>
      </c>
      <c r="N981" s="3605">
        <f t="shared" si="33"/>
        <v>0</v>
      </c>
      <c r="O981" s="2858"/>
      <c r="P981" s="3520" t="s">
        <v>2483</v>
      </c>
      <c r="Q981" s="3730" t="s">
        <v>2482</v>
      </c>
      <c r="R981" s="3731"/>
      <c r="S981" s="3524" t="str">
        <f t="shared" si="30"/>
        <v>crème fraîche</v>
      </c>
      <c r="T981" s="3525" t="str">
        <f t="shared" si="31"/>
        <v>crème fraîche</v>
      </c>
      <c r="U981" s="3045" t="str">
        <f t="shared" si="32"/>
        <v>Crème fraîche</v>
      </c>
      <c r="V981" s="3523"/>
      <c r="W981" s="2693"/>
      <c r="X981" s="2693"/>
      <c r="Y981" s="2694"/>
      <c r="Z981" s="2693"/>
      <c r="AA981" s="2693"/>
      <c r="AB981" s="2693"/>
      <c r="AC981" s="2693"/>
      <c r="AD981" s="2693"/>
      <c r="AE981" s="2693"/>
      <c r="AF981" s="2693"/>
      <c r="AG981" s="2693"/>
      <c r="AH981" s="2693"/>
      <c r="AI981" s="2693"/>
      <c r="AJ981" s="2693"/>
      <c r="AK981" s="2693"/>
      <c r="AL981" s="2693"/>
      <c r="AM981" s="2693"/>
      <c r="AN981" s="2693"/>
      <c r="AO981" s="2693"/>
      <c r="AP981" s="2693"/>
      <c r="AQ981" s="2693"/>
      <c r="AR981" s="2693"/>
    </row>
    <row r="982" spans="1:44" customFormat="1" ht="21">
      <c r="A982" s="4739"/>
      <c r="B982" s="3098"/>
      <c r="C982" s="3088"/>
      <c r="D982" s="3088"/>
      <c r="E982" s="3088"/>
      <c r="F982" s="3099"/>
      <c r="G982" s="3663" t="s">
        <v>405</v>
      </c>
      <c r="H982" s="2867"/>
      <c r="I982" s="3599">
        <f>IF(ISTEXT(B982),B982,IF(ISBLANK(I967),(B982/M953*M957),(B982/D956*G956)))</f>
        <v>0</v>
      </c>
      <c r="J982" s="3599">
        <f>IF(ISTEXT(C982),C982,IF(ISBLANK(J967),(C982/M953*M957),(C982/D957*G957)))</f>
        <v>0</v>
      </c>
      <c r="K982" s="3599">
        <f>IF(ISTEXT(D982),D982,IF(ISBLANK(K967),(D982/M953*M957),(D982/D958*G958)))</f>
        <v>0</v>
      </c>
      <c r="L982" s="3599">
        <f>IF(ISTEXT(E982),E982,IF(ISBLANK(L967),(E982/M953*M957),(E982/D959*G959)))</f>
        <v>0</v>
      </c>
      <c r="M982" s="3599">
        <f>IF(ISTEXT(F982),F982,IF(ISBLANK(M967),(F982/M953*M957),(F982/D960*G960)))</f>
        <v>0</v>
      </c>
      <c r="N982" s="3605">
        <f t="shared" si="33"/>
        <v>0</v>
      </c>
      <c r="O982" s="2858"/>
      <c r="P982" s="3520"/>
      <c r="Q982" s="3730"/>
      <c r="R982" s="3731"/>
      <c r="S982" s="3524" t="str">
        <f t="shared" si="30"/>
        <v/>
      </c>
      <c r="T982" s="3525" t="str">
        <f t="shared" si="31"/>
        <v/>
      </c>
      <c r="U982" s="3045" t="str">
        <f t="shared" si="32"/>
        <v/>
      </c>
      <c r="V982" s="3523"/>
      <c r="W982" s="2693"/>
      <c r="X982" s="2693"/>
      <c r="Y982" s="2694"/>
      <c r="Z982" s="2693"/>
      <c r="AA982" s="2693"/>
      <c r="AB982" s="2693"/>
      <c r="AC982" s="2693"/>
      <c r="AD982" s="2693"/>
      <c r="AE982" s="2693"/>
      <c r="AF982" s="2693"/>
      <c r="AG982" s="2693"/>
      <c r="AH982" s="2693"/>
      <c r="AI982" s="2693"/>
      <c r="AJ982" s="2693"/>
      <c r="AK982" s="2693"/>
      <c r="AL982" s="2693"/>
      <c r="AM982" s="2693"/>
      <c r="AN982" s="2693"/>
      <c r="AO982" s="2693"/>
      <c r="AP982" s="2693"/>
      <c r="AQ982" s="2693"/>
      <c r="AR982" s="2693"/>
    </row>
    <row r="983" spans="1:44" customFormat="1" ht="21">
      <c r="A983" s="4739"/>
      <c r="B983" s="3098"/>
      <c r="C983" s="3088"/>
      <c r="D983" s="3088"/>
      <c r="E983" s="3088"/>
      <c r="F983" s="3099"/>
      <c r="G983" s="3663" t="s">
        <v>406</v>
      </c>
      <c r="H983" s="2867"/>
      <c r="I983" s="3599">
        <f>IF(ISTEXT(B983),B983,IF(ISBLANK(I967),(B983/M953*M957),(B983/D956*G956)))</f>
        <v>0</v>
      </c>
      <c r="J983" s="3599">
        <f>IF(ISTEXT(C983),C983,IF(ISBLANK(J967),(C983/M953*M957),(C983/D957*G957)))</f>
        <v>0</v>
      </c>
      <c r="K983" s="3599">
        <f>IF(ISTEXT(D983),D983,IF(ISBLANK(K967),(D983/M953*M957),(D983/D958*G958)))</f>
        <v>0</v>
      </c>
      <c r="L983" s="3599">
        <f>IF(ISTEXT(E983),E983,IF(ISBLANK(L967),(E983/M953*M957),(E983/D959*G959)))</f>
        <v>0</v>
      </c>
      <c r="M983" s="3599">
        <f>IF(ISTEXT(F983),F983,IF(ISBLANK(M967),(F983/M953*M957),(F983/D960*G960)))</f>
        <v>0</v>
      </c>
      <c r="N983" s="3605">
        <f t="shared" si="33"/>
        <v>0</v>
      </c>
      <c r="O983" s="2858"/>
      <c r="P983" s="3520" t="s">
        <v>698</v>
      </c>
      <c r="Q983" s="3730" t="s">
        <v>2477</v>
      </c>
      <c r="R983" s="3731"/>
      <c r="S983" s="3524" t="str">
        <f t="shared" si="30"/>
        <v>fromage fondu</v>
      </c>
      <c r="T983" s="3525" t="str">
        <f t="shared" si="31"/>
        <v>fromage fondu</v>
      </c>
      <c r="U983" s="3045" t="str">
        <f t="shared" si="32"/>
        <v>Fromage fondu</v>
      </c>
      <c r="V983" s="3523"/>
      <c r="W983" s="2693"/>
      <c r="X983" s="2693"/>
      <c r="Y983" s="2694"/>
      <c r="Z983" s="2693"/>
      <c r="AA983" s="2693"/>
      <c r="AB983" s="2693"/>
      <c r="AC983" s="2693"/>
      <c r="AD983" s="2693"/>
      <c r="AE983" s="2693"/>
      <c r="AF983" s="2693"/>
      <c r="AG983" s="2693"/>
      <c r="AH983" s="2693"/>
      <c r="AI983" s="2693"/>
      <c r="AJ983" s="2693"/>
      <c r="AK983" s="2693"/>
      <c r="AL983" s="2693"/>
      <c r="AM983" s="2693"/>
      <c r="AN983" s="2693"/>
      <c r="AO983" s="2693"/>
      <c r="AP983" s="2693"/>
      <c r="AQ983" s="2693"/>
      <c r="AR983" s="2693"/>
    </row>
    <row r="984" spans="1:44" customFormat="1" ht="21">
      <c r="A984" s="4739"/>
      <c r="B984" s="3098"/>
      <c r="C984" s="3088"/>
      <c r="D984" s="3088"/>
      <c r="E984" s="3088"/>
      <c r="F984" s="3099"/>
      <c r="G984" s="3663" t="s">
        <v>407</v>
      </c>
      <c r="H984" s="2867"/>
      <c r="I984" s="3599">
        <f>IF(ISTEXT(B984),B984,IF(ISBLANK(I967),(B984/M953*M957),(B984/D956*G956)))</f>
        <v>0</v>
      </c>
      <c r="J984" s="3599">
        <f>IF(ISTEXT(C984),C984,IF(ISBLANK(J967),(C984/M953*M957),(C984/D957*G957)))</f>
        <v>0</v>
      </c>
      <c r="K984" s="3599">
        <f>IF(ISTEXT(D984),D984,IF(ISBLANK(K967),(D984/M953*M957),(D984/D958*G958)))</f>
        <v>0</v>
      </c>
      <c r="L984" s="3599">
        <f>IF(ISTEXT(E984),E984,IF(ISBLANK(L967),(E984/M953*M957),(E984/D959*G959)))</f>
        <v>0</v>
      </c>
      <c r="M984" s="3599">
        <f>IF(ISTEXT(F984),F984,IF(ISBLANK(M967),(F984/M953*M957),(F984/D960*G960)))</f>
        <v>0</v>
      </c>
      <c r="N984" s="3605">
        <f t="shared" si="33"/>
        <v>0</v>
      </c>
      <c r="O984" s="2858"/>
      <c r="P984" s="3520"/>
      <c r="Q984" s="3730"/>
      <c r="R984" s="3731"/>
      <c r="S984" s="3524" t="str">
        <f t="shared" si="30"/>
        <v/>
      </c>
      <c r="T984" s="3525" t="str">
        <f t="shared" si="31"/>
        <v/>
      </c>
      <c r="U984" s="3045" t="str">
        <f t="shared" si="32"/>
        <v/>
      </c>
      <c r="V984" s="3523"/>
      <c r="W984" s="2693"/>
      <c r="X984" s="2693"/>
      <c r="Y984" s="2694"/>
      <c r="Z984" s="2693"/>
      <c r="AA984" s="2693"/>
      <c r="AB984" s="2693"/>
      <c r="AC984" s="2693"/>
      <c r="AD984" s="2693"/>
      <c r="AE984" s="2693"/>
      <c r="AF984" s="2693"/>
      <c r="AG984" s="2693"/>
      <c r="AH984" s="2693"/>
      <c r="AI984" s="2693"/>
      <c r="AJ984" s="2693"/>
      <c r="AK984" s="2693"/>
      <c r="AL984" s="2693"/>
      <c r="AM984" s="2693"/>
      <c r="AN984" s="2693"/>
      <c r="AO984" s="2693"/>
      <c r="AP984" s="2693"/>
      <c r="AQ984" s="2693"/>
      <c r="AR984" s="2693"/>
    </row>
    <row r="985" spans="1:44" customFormat="1" ht="21">
      <c r="A985" s="4739"/>
      <c r="B985" s="3098"/>
      <c r="C985" s="3088"/>
      <c r="D985" s="3088"/>
      <c r="E985" s="3088"/>
      <c r="F985" s="3099"/>
      <c r="G985" s="3663" t="s">
        <v>408</v>
      </c>
      <c r="H985" s="2867"/>
      <c r="I985" s="3599">
        <f>IF(ISTEXT(B985),B985,IF(ISBLANK(I967),(B985/M953*M957),(B985/D956*G956)))</f>
        <v>0</v>
      </c>
      <c r="J985" s="3599">
        <f>IF(ISTEXT(C985),C985,IF(ISBLANK(J967),(C985/M953*M957),(C985/D957*G957)))</f>
        <v>0</v>
      </c>
      <c r="K985" s="3599">
        <f>IF(ISTEXT(D985),D985,IF(ISBLANK(K967),(D985/M953*M957),(D985/D958*G958)))</f>
        <v>0</v>
      </c>
      <c r="L985" s="3599">
        <f>IF(ISTEXT(E985),E985,IF(ISBLANK(L967),(E985/M953*M957),(E985/D959*G959)))</f>
        <v>0</v>
      </c>
      <c r="M985" s="3599">
        <f>IF(ISTEXT(F985),F985,IF(ISBLANK(M967),(F985/M953*M957),(F985/D960*G960)))</f>
        <v>0</v>
      </c>
      <c r="N985" s="3605">
        <f t="shared" si="33"/>
        <v>0</v>
      </c>
      <c r="O985" s="2858"/>
      <c r="P985" s="3520"/>
      <c r="Q985" s="3730"/>
      <c r="R985" s="3731"/>
      <c r="S985" s="3524" t="str">
        <f t="shared" si="30"/>
        <v/>
      </c>
      <c r="T985" s="3525" t="str">
        <f t="shared" si="31"/>
        <v/>
      </c>
      <c r="U985" s="3045" t="str">
        <f t="shared" si="32"/>
        <v/>
      </c>
      <c r="V985" s="3523"/>
      <c r="W985" s="2693"/>
      <c r="X985" s="2693"/>
      <c r="Y985" s="2694"/>
      <c r="Z985" s="2693"/>
      <c r="AA985" s="2693"/>
      <c r="AB985" s="2693"/>
      <c r="AC985" s="2693"/>
      <c r="AD985" s="2693"/>
      <c r="AE985" s="2693"/>
      <c r="AF985" s="2693"/>
      <c r="AG985" s="2693"/>
      <c r="AH985" s="2693"/>
      <c r="AI985" s="2693"/>
      <c r="AJ985" s="2693"/>
      <c r="AK985" s="2693"/>
      <c r="AL985" s="2693"/>
      <c r="AM985" s="2693"/>
      <c r="AN985" s="2693"/>
      <c r="AO985" s="2693"/>
      <c r="AP985" s="2693"/>
      <c r="AQ985" s="2693"/>
      <c r="AR985" s="2693"/>
    </row>
    <row r="986" spans="1:44" customFormat="1" ht="21">
      <c r="A986" s="4739"/>
      <c r="B986" s="3098"/>
      <c r="C986" s="3088"/>
      <c r="D986" s="3088"/>
      <c r="E986" s="3088"/>
      <c r="F986" s="3099"/>
      <c r="G986" s="3663"/>
      <c r="H986" s="2867"/>
      <c r="I986" s="3599">
        <f>IF(ISTEXT(B986),B986,IF(ISBLANK(I967),(B986/M953*M957),(B986/D956*G956)))</f>
        <v>0</v>
      </c>
      <c r="J986" s="3599">
        <f>IF(ISTEXT(C986),C986,IF(ISBLANK(J967),(C986/M953*M957),(C986/D957*G957)))</f>
        <v>0</v>
      </c>
      <c r="K986" s="3599">
        <f>IF(ISTEXT(D986),D986,IF(ISBLANK(K967),(D986/M953*M957),(D986/D958*G958)))</f>
        <v>0</v>
      </c>
      <c r="L986" s="3599">
        <f>IF(ISTEXT(E986),E986,IF(ISBLANK(L967),(E986/M953*M957),(E986/D959*G959)))</f>
        <v>0</v>
      </c>
      <c r="M986" s="3599">
        <f>IF(ISTEXT(F986),F986,IF(ISBLANK(M967),(F986/M953*M957),(F986/D960*G960)))</f>
        <v>0</v>
      </c>
      <c r="N986" s="3605">
        <f t="shared" si="33"/>
        <v>0</v>
      </c>
      <c r="O986" s="2858"/>
      <c r="P986" s="3520"/>
      <c r="Q986" s="3730"/>
      <c r="R986" s="3731"/>
      <c r="S986" s="3524" t="str">
        <f t="shared" si="30"/>
        <v/>
      </c>
      <c r="T986" s="3525" t="str">
        <f t="shared" si="31"/>
        <v/>
      </c>
      <c r="U986" s="3045" t="str">
        <f t="shared" si="32"/>
        <v/>
      </c>
      <c r="V986" s="3523"/>
      <c r="W986" s="2693"/>
      <c r="X986" s="2693"/>
      <c r="Y986" s="2694"/>
      <c r="Z986" s="2693"/>
      <c r="AA986" s="2693"/>
      <c r="AB986" s="2693"/>
      <c r="AC986" s="2693"/>
      <c r="AD986" s="2693"/>
      <c r="AE986" s="2693"/>
      <c r="AF986" s="2693"/>
      <c r="AG986" s="2693"/>
      <c r="AH986" s="2693"/>
      <c r="AI986" s="2693"/>
      <c r="AJ986" s="2693"/>
      <c r="AK986" s="2693"/>
      <c r="AL986" s="2693"/>
      <c r="AM986" s="2693"/>
      <c r="AN986" s="2693"/>
      <c r="AO986" s="2693"/>
      <c r="AP986" s="2693"/>
      <c r="AQ986" s="2693"/>
      <c r="AR986" s="2693"/>
    </row>
    <row r="987" spans="1:44" customFormat="1" ht="21">
      <c r="A987" s="4739"/>
      <c r="B987" s="3098"/>
      <c r="C987" s="3088"/>
      <c r="D987" s="3088"/>
      <c r="E987" s="3088"/>
      <c r="F987" s="3099"/>
      <c r="G987" s="3663" t="s">
        <v>409</v>
      </c>
      <c r="H987" s="2867"/>
      <c r="I987" s="3599">
        <f>IF(ISTEXT(B987),B987,IF(ISBLANK(I967),(B987/M953*M957),(B987/D956*G956)))</f>
        <v>0</v>
      </c>
      <c r="J987" s="3599">
        <f>IF(ISTEXT(C987),C987,IF(ISBLANK(J967),(C987/M953*M957),(C987/D957*G957)))</f>
        <v>0</v>
      </c>
      <c r="K987" s="3599">
        <f>IF(ISTEXT(D987),D987,IF(ISBLANK(K967),(D987/M953*M957),(D987/D958*G958)))</f>
        <v>0</v>
      </c>
      <c r="L987" s="3599">
        <f>IF(ISTEXT(E987),E987,IF(ISBLANK(L967),(E987/M953*M957),(E987/D959*G959)))</f>
        <v>0</v>
      </c>
      <c r="M987" s="3599">
        <f>IF(ISTEXT(F987),F987,IF(ISBLANK(M967),(F987/M953*M957),(F987/D960*G960)))</f>
        <v>0</v>
      </c>
      <c r="N987" s="3605">
        <f t="shared" si="33"/>
        <v>0</v>
      </c>
      <c r="O987" s="2858"/>
      <c r="P987" s="3520"/>
      <c r="Q987" s="3730"/>
      <c r="R987" s="3731"/>
      <c r="S987" s="3524" t="str">
        <f t="shared" si="30"/>
        <v/>
      </c>
      <c r="T987" s="3525" t="str">
        <f t="shared" si="31"/>
        <v/>
      </c>
      <c r="U987" s="3045" t="str">
        <f t="shared" si="32"/>
        <v/>
      </c>
      <c r="V987" s="3523"/>
      <c r="W987" s="2693"/>
      <c r="X987" s="2693"/>
      <c r="Y987" s="2694"/>
      <c r="Z987" s="2693"/>
      <c r="AA987" s="2693"/>
      <c r="AB987" s="2693"/>
      <c r="AC987" s="2693"/>
      <c r="AD987" s="2693"/>
      <c r="AE987" s="2693"/>
      <c r="AF987" s="2693"/>
      <c r="AG987" s="2693"/>
      <c r="AH987" s="2693"/>
      <c r="AI987" s="2693"/>
      <c r="AJ987" s="2693"/>
      <c r="AK987" s="2693"/>
      <c r="AL987" s="2693"/>
      <c r="AM987" s="2693"/>
      <c r="AN987" s="2693"/>
      <c r="AO987" s="2693"/>
      <c r="AP987" s="2693"/>
      <c r="AQ987" s="2693"/>
      <c r="AR987" s="2693"/>
    </row>
    <row r="988" spans="1:44" customFormat="1" ht="21">
      <c r="A988" s="4739"/>
      <c r="B988" s="3098"/>
      <c r="C988" s="3088"/>
      <c r="D988" s="3088"/>
      <c r="E988" s="3088"/>
      <c r="F988" s="3099"/>
      <c r="G988" s="3663" t="s">
        <v>410</v>
      </c>
      <c r="H988" s="2867"/>
      <c r="I988" s="3599">
        <f>IF(ISTEXT(B988),B988,IF(ISBLANK(I967),(B988/M953*M957),(B988/D956*G956)))</f>
        <v>0</v>
      </c>
      <c r="J988" s="3599">
        <f>IF(ISTEXT(C988),C988,IF(ISBLANK(J967),(C988/M953*M957),(C988/D957*G957)))</f>
        <v>0</v>
      </c>
      <c r="K988" s="3599">
        <f>IF(ISTEXT(D988),D988,IF(ISBLANK(K967),(D988/M953*M957),(D988/D958*G958)))</f>
        <v>0</v>
      </c>
      <c r="L988" s="3599">
        <f>IF(ISTEXT(E988),E988,IF(ISBLANK(L967),(E988/M953*M957),(E988/D959*G959)))</f>
        <v>0</v>
      </c>
      <c r="M988" s="3599">
        <f>IF(ISTEXT(F988),F988,IF(ISBLANK(M967),(F988/M953*M957),(F988/D960*G960)))</f>
        <v>0</v>
      </c>
      <c r="N988" s="3605">
        <f t="shared" si="33"/>
        <v>0</v>
      </c>
      <c r="O988" s="2858"/>
      <c r="P988" s="3520"/>
      <c r="Q988" s="3730"/>
      <c r="R988" s="3731"/>
      <c r="S988" s="3524" t="str">
        <f t="shared" si="30"/>
        <v/>
      </c>
      <c r="T988" s="3525" t="str">
        <f t="shared" si="31"/>
        <v/>
      </c>
      <c r="U988" s="3045" t="str">
        <f t="shared" si="32"/>
        <v/>
      </c>
      <c r="V988" s="3523"/>
      <c r="W988" s="2693"/>
      <c r="X988" s="2693"/>
      <c r="Y988" s="2694"/>
      <c r="Z988" s="2693"/>
      <c r="AA988" s="2693"/>
      <c r="AB988" s="2693"/>
      <c r="AC988" s="2693"/>
      <c r="AD988" s="2693"/>
      <c r="AE988" s="2693"/>
      <c r="AF988" s="2693"/>
      <c r="AG988" s="2693"/>
      <c r="AH988" s="2693"/>
      <c r="AI988" s="2693"/>
      <c r="AJ988" s="2693"/>
      <c r="AK988" s="2693"/>
      <c r="AL988" s="2693"/>
      <c r="AM988" s="2693"/>
      <c r="AN988" s="2693"/>
      <c r="AO988" s="2693"/>
      <c r="AP988" s="2693"/>
      <c r="AQ988" s="2693"/>
      <c r="AR988" s="2693"/>
    </row>
    <row r="989" spans="1:44" customFormat="1" ht="21">
      <c r="A989" s="4739"/>
      <c r="B989" s="3098"/>
      <c r="C989" s="3088"/>
      <c r="D989" s="3088"/>
      <c r="E989" s="3088"/>
      <c r="F989" s="3099"/>
      <c r="G989" s="3663" t="s">
        <v>411</v>
      </c>
      <c r="H989" s="2867"/>
      <c r="I989" s="3599">
        <f>IF(ISTEXT(B989),B989,IF(ISBLANK(I967),(B989/M953*M957),(B989/D956*G956)))</f>
        <v>0</v>
      </c>
      <c r="J989" s="3599">
        <f>IF(ISTEXT(C989),C989,IF(ISBLANK(J967),(C989/M953*M957),(C989/D957*G957)))</f>
        <v>0</v>
      </c>
      <c r="K989" s="3599">
        <f>IF(ISTEXT(D989),D989,IF(ISBLANK(K967),(D989/M953*M957),(D989/D958*G958)))</f>
        <v>0</v>
      </c>
      <c r="L989" s="3599">
        <f>IF(ISTEXT(E989),E989,IF(ISBLANK(L967),(E989/M953*M957),(E989/D959*G959)))</f>
        <v>0</v>
      </c>
      <c r="M989" s="3599">
        <f>IF(ISTEXT(F989),F989,IF(ISBLANK(M967),(F989/M953*M957),(F989/D960*G960)))</f>
        <v>0</v>
      </c>
      <c r="N989" s="3605">
        <f t="shared" si="33"/>
        <v>0</v>
      </c>
      <c r="O989" s="2858"/>
      <c r="P989" s="3520"/>
      <c r="Q989" s="3730"/>
      <c r="R989" s="3731"/>
      <c r="S989" s="3524" t="str">
        <f t="shared" si="30"/>
        <v/>
      </c>
      <c r="T989" s="3525" t="str">
        <f t="shared" si="31"/>
        <v/>
      </c>
      <c r="U989" s="3045" t="str">
        <f t="shared" si="32"/>
        <v/>
      </c>
      <c r="V989" s="3523"/>
      <c r="W989" s="2693"/>
      <c r="X989" s="2693"/>
      <c r="Y989" s="2694"/>
      <c r="Z989" s="2693"/>
      <c r="AA989" s="2693"/>
      <c r="AB989" s="2693"/>
      <c r="AC989" s="2693"/>
      <c r="AD989" s="2693"/>
      <c r="AE989" s="2693"/>
      <c r="AF989" s="2693"/>
      <c r="AG989" s="2693"/>
      <c r="AH989" s="2693"/>
      <c r="AI989" s="2693"/>
      <c r="AJ989" s="2693"/>
      <c r="AK989" s="2693"/>
      <c r="AL989" s="2693"/>
      <c r="AM989" s="2693"/>
      <c r="AN989" s="2693"/>
      <c r="AO989" s="2693"/>
      <c r="AP989" s="2693"/>
      <c r="AQ989" s="2693"/>
      <c r="AR989" s="2693"/>
    </row>
    <row r="990" spans="1:44" customFormat="1" ht="21">
      <c r="A990" s="4739"/>
      <c r="B990" s="3098"/>
      <c r="C990" s="3088"/>
      <c r="D990" s="3088"/>
      <c r="E990" s="3088"/>
      <c r="F990" s="3099"/>
      <c r="G990" s="3663" t="s">
        <v>412</v>
      </c>
      <c r="H990" s="2867"/>
      <c r="I990" s="3599">
        <f>IF(ISTEXT(B990),B990,IF(ISBLANK(I967),(B990/M953*M957),(B990/D956*G956)))</f>
        <v>0</v>
      </c>
      <c r="J990" s="3599">
        <f>IF(ISTEXT(C990),C990,IF(ISBLANK(J967),(C990/M953*M957),(C990/D957*G957)))</f>
        <v>0</v>
      </c>
      <c r="K990" s="3599">
        <f>IF(ISTEXT(D990),D990,IF(ISBLANK(K967),(D990/M953*M957),(D990/D958*G958)))</f>
        <v>0</v>
      </c>
      <c r="L990" s="3599">
        <f>IF(ISTEXT(E990),E990,IF(ISBLANK(L967),(E990/M953*M957),(E990/D959*G959)))</f>
        <v>0</v>
      </c>
      <c r="M990" s="3599">
        <f>IF(ISTEXT(F990),F990,IF(ISBLANK(M967),(F990/M953*M957),(F990/D960*G960)))</f>
        <v>0</v>
      </c>
      <c r="N990" s="3605">
        <f t="shared" si="33"/>
        <v>0</v>
      </c>
      <c r="O990" s="2858"/>
      <c r="P990" s="3520"/>
      <c r="Q990" s="3730"/>
      <c r="R990" s="3731"/>
      <c r="S990" s="3524" t="str">
        <f t="shared" si="30"/>
        <v/>
      </c>
      <c r="T990" s="3525" t="str">
        <f t="shared" si="31"/>
        <v/>
      </c>
      <c r="U990" s="3045" t="str">
        <f t="shared" si="32"/>
        <v/>
      </c>
      <c r="V990" s="3523"/>
      <c r="W990" s="2693"/>
      <c r="X990" s="2693"/>
      <c r="Y990" s="2694"/>
      <c r="Z990" s="2693"/>
      <c r="AA990" s="2693"/>
      <c r="AB990" s="2693"/>
      <c r="AC990" s="2693"/>
      <c r="AD990" s="2693"/>
      <c r="AE990" s="2693"/>
      <c r="AF990" s="2693"/>
      <c r="AG990" s="2693"/>
      <c r="AH990" s="2693"/>
      <c r="AI990" s="2693"/>
      <c r="AJ990" s="2693"/>
      <c r="AK990" s="2693"/>
      <c r="AL990" s="2693"/>
      <c r="AM990" s="2693"/>
      <c r="AN990" s="2693"/>
      <c r="AO990" s="2693"/>
      <c r="AP990" s="2693"/>
      <c r="AQ990" s="2693"/>
      <c r="AR990" s="2693"/>
    </row>
    <row r="991" spans="1:44" customFormat="1" ht="21">
      <c r="A991" s="4739"/>
      <c r="B991" s="3098"/>
      <c r="C991" s="3088"/>
      <c r="D991" s="3088"/>
      <c r="E991" s="3088"/>
      <c r="F991" s="3099"/>
      <c r="G991" s="3663" t="s">
        <v>413</v>
      </c>
      <c r="H991" s="2867"/>
      <c r="I991" s="3599">
        <f>IF(ISTEXT(B991),B991,IF(ISBLANK(I967),(B991/M953*M957),(B991/D956*G956)))</f>
        <v>0</v>
      </c>
      <c r="J991" s="3599">
        <f>IF(ISTEXT(C991),C991,IF(ISBLANK(J967),(C991/M953*M957),(C991/D957*G957)))</f>
        <v>0</v>
      </c>
      <c r="K991" s="3599">
        <f>IF(ISTEXT(D991),D991,IF(ISBLANK(K967),(D991/M953*M957),(D991/D958*G958)))</f>
        <v>0</v>
      </c>
      <c r="L991" s="3599">
        <f>IF(ISTEXT(E991),E991,IF(ISBLANK(L967),(E991/M953*M957),(E991/D959*G959)))</f>
        <v>0</v>
      </c>
      <c r="M991" s="3599">
        <f>IF(ISTEXT(F991),F991,IF(ISBLANK(M967),(F991/M953*M957),(F991/D960*G960)))</f>
        <v>0</v>
      </c>
      <c r="N991" s="3605">
        <f t="shared" si="33"/>
        <v>0</v>
      </c>
      <c r="O991" s="2858"/>
      <c r="P991" s="3520"/>
      <c r="Q991" s="3730"/>
      <c r="R991" s="3731"/>
      <c r="S991" s="3524" t="str">
        <f t="shared" si="30"/>
        <v/>
      </c>
      <c r="T991" s="3525" t="str">
        <f t="shared" si="31"/>
        <v/>
      </c>
      <c r="U991" s="3045" t="str">
        <f t="shared" si="32"/>
        <v/>
      </c>
      <c r="V991" s="3523"/>
      <c r="W991" s="2693"/>
      <c r="X991" s="2693"/>
      <c r="Y991" s="2694"/>
      <c r="Z991" s="2693"/>
      <c r="AA991" s="2693"/>
      <c r="AB991" s="2693"/>
      <c r="AC991" s="2693"/>
      <c r="AD991" s="2693"/>
      <c r="AE991" s="2693"/>
      <c r="AF991" s="2693"/>
      <c r="AG991" s="2693"/>
      <c r="AH991" s="2693"/>
      <c r="AI991" s="2693"/>
      <c r="AJ991" s="2693"/>
      <c r="AK991" s="2693"/>
      <c r="AL991" s="2693"/>
      <c r="AM991" s="2693"/>
      <c r="AN991" s="2693"/>
      <c r="AO991" s="2693"/>
      <c r="AP991" s="2693"/>
      <c r="AQ991" s="2693"/>
      <c r="AR991" s="2693"/>
    </row>
    <row r="992" spans="1:44" customFormat="1" ht="21">
      <c r="A992" s="4739"/>
      <c r="B992" s="3098"/>
      <c r="C992" s="3088"/>
      <c r="D992" s="3088"/>
      <c r="E992" s="3088"/>
      <c r="F992" s="3099"/>
      <c r="G992" s="3663" t="s">
        <v>414</v>
      </c>
      <c r="H992" s="2867"/>
      <c r="I992" s="3599">
        <f>IF(ISTEXT(B992),B992,IF(ISBLANK(I967),(B992/M953*M957),(B992/D956*G956)))</f>
        <v>0</v>
      </c>
      <c r="J992" s="3599">
        <f>IF(ISTEXT(C992),C992,IF(ISBLANK(J967),(C992/M953*M957),(C992/D957*G957)))</f>
        <v>0</v>
      </c>
      <c r="K992" s="3599">
        <f>IF(ISTEXT(D992),D992,IF(ISBLANK(K967),(D992/M953*M957),(D992/D958*G958)))</f>
        <v>0</v>
      </c>
      <c r="L992" s="3599">
        <f>IF(ISTEXT(E992),E992,IF(ISBLANK(L967),(E992/M953*M957),(E992/D959*G959)))</f>
        <v>0</v>
      </c>
      <c r="M992" s="3599">
        <f>IF(ISTEXT(F992),F992,IF(ISBLANK(M967),(F992/M953*M957),(F992/D960*G960)))</f>
        <v>0</v>
      </c>
      <c r="N992" s="3605">
        <f t="shared" si="33"/>
        <v>0</v>
      </c>
      <c r="O992" s="2858"/>
      <c r="P992" s="3520"/>
      <c r="Q992" s="3730"/>
      <c r="R992" s="3731"/>
      <c r="S992" s="3524" t="str">
        <f t="shared" si="30"/>
        <v/>
      </c>
      <c r="T992" s="3525" t="str">
        <f t="shared" si="31"/>
        <v/>
      </c>
      <c r="U992" s="3045" t="str">
        <f t="shared" si="32"/>
        <v/>
      </c>
      <c r="V992" s="3523"/>
      <c r="W992" s="2693"/>
      <c r="X992" s="2693"/>
      <c r="Y992" s="2694"/>
      <c r="Z992" s="2693"/>
      <c r="AA992" s="2693"/>
      <c r="AB992" s="2693"/>
      <c r="AC992" s="2693"/>
      <c r="AD992" s="2693"/>
      <c r="AE992" s="2693"/>
      <c r="AF992" s="2693"/>
      <c r="AG992" s="2693"/>
      <c r="AH992" s="2693"/>
      <c r="AI992" s="2693"/>
      <c r="AJ992" s="2693"/>
      <c r="AK992" s="2693"/>
      <c r="AL992" s="2693"/>
      <c r="AM992" s="2693"/>
      <c r="AN992" s="2693"/>
      <c r="AO992" s="2693"/>
      <c r="AP992" s="2693"/>
      <c r="AQ992" s="2693"/>
      <c r="AR992" s="2693"/>
    </row>
    <row r="993" spans="1:44" customFormat="1" ht="21">
      <c r="A993" s="4739"/>
      <c r="B993" s="3098"/>
      <c r="C993" s="3088"/>
      <c r="D993" s="3088"/>
      <c r="E993" s="3088"/>
      <c r="F993" s="3099"/>
      <c r="G993" s="3663"/>
      <c r="H993" s="2867"/>
      <c r="I993" s="3599">
        <f>IF(ISTEXT(B993),B993,IF(ISBLANK(I967),(B993/M953*M957),(B993/D956*G956)))</f>
        <v>0</v>
      </c>
      <c r="J993" s="3599">
        <f>IF(ISTEXT(C993),C993,IF(ISBLANK(J967),(C993/M953*M957),(C993/D957*G957)))</f>
        <v>0</v>
      </c>
      <c r="K993" s="3599">
        <f>IF(ISTEXT(D993),D993,IF(ISBLANK(K967),(D993/M953*M957),(D993/D958*G958)))</f>
        <v>0</v>
      </c>
      <c r="L993" s="3599">
        <f>IF(ISTEXT(E993),E993,IF(ISBLANK(L967),(E993/M953*M957),(E993/D959*G959)))</f>
        <v>0</v>
      </c>
      <c r="M993" s="3599">
        <f>IF(ISTEXT(F993),F993,IF(ISBLANK(M967),(F993/M953*M957),(F993/D960*G960)))</f>
        <v>0</v>
      </c>
      <c r="N993" s="3605">
        <f t="shared" si="33"/>
        <v>0</v>
      </c>
      <c r="O993" s="2858"/>
      <c r="P993" s="3520"/>
      <c r="Q993" s="3730"/>
      <c r="R993" s="3731"/>
      <c r="S993" s="3524" t="str">
        <f t="shared" si="30"/>
        <v/>
      </c>
      <c r="T993" s="3525" t="str">
        <f t="shared" si="31"/>
        <v/>
      </c>
      <c r="U993" s="3045" t="str">
        <f t="shared" si="32"/>
        <v/>
      </c>
      <c r="V993" s="3523"/>
      <c r="W993" s="2693"/>
      <c r="X993" s="2693"/>
      <c r="Y993" s="2694"/>
      <c r="Z993" s="2693"/>
      <c r="AA993" s="2693"/>
      <c r="AB993" s="2693"/>
      <c r="AC993" s="2693"/>
      <c r="AD993" s="2693"/>
      <c r="AE993" s="2693"/>
      <c r="AF993" s="2693"/>
      <c r="AG993" s="2693"/>
      <c r="AH993" s="2693"/>
      <c r="AI993" s="2693"/>
      <c r="AJ993" s="2693"/>
      <c r="AK993" s="2693"/>
      <c r="AL993" s="2693"/>
      <c r="AM993" s="2693"/>
      <c r="AN993" s="2693"/>
      <c r="AO993" s="2693"/>
      <c r="AP993" s="2693"/>
      <c r="AQ993" s="2693"/>
      <c r="AR993" s="2693"/>
    </row>
    <row r="994" spans="1:44" customFormat="1" ht="17.25" customHeight="1">
      <c r="A994" s="4739"/>
      <c r="B994" s="3098"/>
      <c r="C994" s="3088"/>
      <c r="D994" s="3088"/>
      <c r="E994" s="3088"/>
      <c r="F994" s="3099"/>
      <c r="G994" s="3663"/>
      <c r="H994" s="2867"/>
      <c r="I994" s="3599">
        <f>IF(ISTEXT(B994),B994,IF(ISBLANK(I967),(B994/M953*M957),(B994/D956*G956)))</f>
        <v>0</v>
      </c>
      <c r="J994" s="3599">
        <f>IF(ISTEXT(C994),C994,IF(ISBLANK(J967),(C994/M953*M957),(C994/D957*G957)))</f>
        <v>0</v>
      </c>
      <c r="K994" s="3599">
        <f>IF(ISTEXT(D994),D994,IF(ISBLANK(K967),(D994/M953*M957),(D994/D958*G958)))</f>
        <v>0</v>
      </c>
      <c r="L994" s="3599">
        <f>IF(ISTEXT(E994),E994,IF(ISBLANK(L967),(E994/M953*M957),(E994/D959*G959)))</f>
        <v>0</v>
      </c>
      <c r="M994" s="3599">
        <f>IF(ISTEXT(F994),F994,IF(ISBLANK(M967),(F994/M953*M957),(F994/D960*G960)))</f>
        <v>0</v>
      </c>
      <c r="N994" s="3605">
        <f t="shared" si="33"/>
        <v>0</v>
      </c>
      <c r="O994" s="2858"/>
      <c r="P994" s="3520"/>
      <c r="Q994" s="3730"/>
      <c r="R994" s="3731"/>
      <c r="S994" s="3524" t="str">
        <f t="shared" si="30"/>
        <v/>
      </c>
      <c r="T994" s="3525" t="str">
        <f t="shared" si="31"/>
        <v/>
      </c>
      <c r="U994" s="3045" t="str">
        <f t="shared" si="32"/>
        <v/>
      </c>
      <c r="V994" s="3523"/>
      <c r="W994" s="2693"/>
      <c r="X994" s="2693"/>
      <c r="Y994" s="2694"/>
      <c r="Z994" s="2693"/>
      <c r="AA994" s="2693"/>
      <c r="AB994" s="2693"/>
      <c r="AC994" s="2693"/>
      <c r="AD994" s="2693"/>
      <c r="AE994" s="2693"/>
      <c r="AF994" s="2693"/>
      <c r="AG994" s="2693"/>
      <c r="AH994" s="2693"/>
      <c r="AI994" s="2693"/>
      <c r="AJ994" s="2693"/>
      <c r="AK994" s="2693"/>
      <c r="AL994" s="2693"/>
      <c r="AM994" s="2693"/>
      <c r="AN994" s="2693"/>
      <c r="AO994" s="2693"/>
      <c r="AP994" s="2693"/>
      <c r="AQ994" s="2693"/>
      <c r="AR994" s="2693"/>
    </row>
    <row r="995" spans="1:44" customFormat="1" ht="17.25" customHeight="1">
      <c r="A995" s="4739"/>
      <c r="B995" s="3098"/>
      <c r="C995" s="3088"/>
      <c r="D995" s="3088"/>
      <c r="E995" s="3088"/>
      <c r="F995" s="3099"/>
      <c r="G995" s="3663" t="s">
        <v>415</v>
      </c>
      <c r="H995" s="2867"/>
      <c r="I995" s="3599">
        <f>IF(ISTEXT(B995),B995,IF(ISBLANK(I967),(B995/M953*M957),(B995/D956*G956)))</f>
        <v>0</v>
      </c>
      <c r="J995" s="3599">
        <f>IF(ISTEXT(C995),C995,IF(ISBLANK(J967),(C995/M953*M957),(C995/D957*G957)))</f>
        <v>0</v>
      </c>
      <c r="K995" s="3599">
        <f>IF(ISTEXT(D995),D995,IF(ISBLANK(K967),(D995/M953*M957),(D995/D958*G958)))</f>
        <v>0</v>
      </c>
      <c r="L995" s="3599">
        <f>IF(ISTEXT(E995),E995,IF(ISBLANK(L967),(E995/M953*M957),(E995/D959*G959)))</f>
        <v>0</v>
      </c>
      <c r="M995" s="3599">
        <f>IF(ISTEXT(F995),F995,IF(ISBLANK(M967),(F995/M953*M957),(F995/D960*G960)))</f>
        <v>0</v>
      </c>
      <c r="N995" s="3605">
        <f t="shared" si="33"/>
        <v>0</v>
      </c>
      <c r="O995" s="2858"/>
      <c r="P995" s="3520"/>
      <c r="Q995" s="3730"/>
      <c r="R995" s="3731"/>
      <c r="S995" s="3524" t="str">
        <f t="shared" si="30"/>
        <v/>
      </c>
      <c r="T995" s="3525" t="str">
        <f t="shared" si="31"/>
        <v/>
      </c>
      <c r="U995" s="3045" t="str">
        <f t="shared" si="32"/>
        <v/>
      </c>
      <c r="V995" s="3523"/>
      <c r="W995" s="2693"/>
      <c r="X995" s="2693"/>
      <c r="Y995" s="2694"/>
      <c r="Z995" s="2693"/>
      <c r="AA995" s="2693"/>
      <c r="AB995" s="2693"/>
      <c r="AC995" s="2693"/>
      <c r="AD995" s="2693"/>
      <c r="AE995" s="2693"/>
      <c r="AF995" s="2693"/>
      <c r="AG995" s="2693"/>
      <c r="AH995" s="2693"/>
      <c r="AI995" s="2693"/>
      <c r="AJ995" s="2693"/>
      <c r="AK995" s="2693"/>
      <c r="AL995" s="2693"/>
      <c r="AM995" s="2693"/>
      <c r="AN995" s="2693"/>
      <c r="AO995" s="2693"/>
      <c r="AP995" s="2693"/>
      <c r="AQ995" s="2693"/>
      <c r="AR995" s="2693"/>
    </row>
    <row r="996" spans="1:44" customFormat="1" ht="21">
      <c r="A996" s="4739"/>
      <c r="B996" s="3098"/>
      <c r="C996" s="3088"/>
      <c r="D996" s="3088"/>
      <c r="E996" s="3088"/>
      <c r="F996" s="3099"/>
      <c r="G996" s="3663" t="s">
        <v>416</v>
      </c>
      <c r="H996" s="2867"/>
      <c r="I996" s="3599">
        <f>IF(ISTEXT(B996),B996,IF(ISBLANK(I967),(B996/M953*M957),(B996/D956*G956)))</f>
        <v>0</v>
      </c>
      <c r="J996" s="3599">
        <f>IF(ISTEXT(C996),C996,IF(ISBLANK(J967),(C996/M953*M957),(C996/D957*G957)))</f>
        <v>0</v>
      </c>
      <c r="K996" s="3599">
        <f>IF(ISTEXT(D996),D996,IF(ISBLANK(K967),(D996/M953*M957),(D996/D958*G958)))</f>
        <v>0</v>
      </c>
      <c r="L996" s="3599">
        <f>IF(ISTEXT(E996),E996,IF(ISBLANK(L967),(E996/M953*M957),(E996/D959*G959)))</f>
        <v>0</v>
      </c>
      <c r="M996" s="3599">
        <f>IF(ISTEXT(F996),F996,IF(ISBLANK(M967),(F996/M953*M957),(F996/D960*G960)))</f>
        <v>0</v>
      </c>
      <c r="N996" s="3605">
        <f t="shared" si="33"/>
        <v>0</v>
      </c>
      <c r="O996" s="2858"/>
      <c r="P996" s="3520"/>
      <c r="Q996" s="3730"/>
      <c r="R996" s="3731"/>
      <c r="S996" s="3524" t="str">
        <f t="shared" si="30"/>
        <v/>
      </c>
      <c r="T996" s="3525" t="str">
        <f t="shared" si="31"/>
        <v/>
      </c>
      <c r="U996" s="3045" t="str">
        <f t="shared" si="32"/>
        <v/>
      </c>
      <c r="V996" s="3523"/>
      <c r="W996" s="2693"/>
      <c r="X996" s="2693"/>
      <c r="Y996" s="2694"/>
      <c r="Z996" s="2693"/>
      <c r="AA996" s="2693"/>
      <c r="AB996" s="2693"/>
      <c r="AC996" s="2693"/>
      <c r="AD996" s="2693"/>
      <c r="AE996" s="2693"/>
      <c r="AF996" s="2693"/>
      <c r="AG996" s="2693"/>
      <c r="AH996" s="2693"/>
      <c r="AI996" s="2693"/>
      <c r="AJ996" s="2693"/>
      <c r="AK996" s="2693"/>
      <c r="AL996" s="2693"/>
      <c r="AM996" s="2693"/>
      <c r="AN996" s="2693"/>
      <c r="AO996" s="2693"/>
      <c r="AP996" s="2693"/>
      <c r="AQ996" s="2693"/>
      <c r="AR996" s="2693"/>
    </row>
    <row r="997" spans="1:44" customFormat="1" ht="21">
      <c r="A997" s="4739"/>
      <c r="B997" s="3098"/>
      <c r="C997" s="3088"/>
      <c r="D997" s="3088"/>
      <c r="E997" s="3088"/>
      <c r="F997" s="3099"/>
      <c r="G997" s="3663" t="s">
        <v>417</v>
      </c>
      <c r="H997" s="2867"/>
      <c r="I997" s="3599">
        <f>IF(ISTEXT(B997),B997,IF(ISBLANK(I967),(B997/M953*M957),(B997/D956*G956)))</f>
        <v>0</v>
      </c>
      <c r="J997" s="3599">
        <f>IF(ISTEXT(C997),C997,IF(ISBLANK(J967),(C997/M953*M957),(C997/D957*G957)))</f>
        <v>0</v>
      </c>
      <c r="K997" s="3599">
        <f>IF(ISTEXT(D997),D997,IF(ISBLANK(K967),(D997/M953*M957),(D997/D958*G958)))</f>
        <v>0</v>
      </c>
      <c r="L997" s="3599">
        <f>IF(ISTEXT(E997),E997,IF(ISBLANK(L967),(E997/M953*M957),(E997/D959*G959)))</f>
        <v>0</v>
      </c>
      <c r="M997" s="3599">
        <f>IF(ISTEXT(F997),F997,IF(ISBLANK(M967),(F997/M953*M957),(F997/D960*G960)))</f>
        <v>0</v>
      </c>
      <c r="N997" s="3605">
        <f t="shared" si="33"/>
        <v>0</v>
      </c>
      <c r="O997" s="2858"/>
      <c r="P997" s="3520"/>
      <c r="Q997" s="3730"/>
      <c r="R997" s="3731"/>
      <c r="S997" s="3524" t="str">
        <f t="shared" si="30"/>
        <v/>
      </c>
      <c r="T997" s="3525" t="str">
        <f t="shared" si="31"/>
        <v/>
      </c>
      <c r="U997" s="3045" t="str">
        <f t="shared" si="32"/>
        <v/>
      </c>
      <c r="V997" s="3523"/>
      <c r="W997" s="2693"/>
      <c r="X997" s="2693"/>
      <c r="Y997" s="2694"/>
      <c r="Z997" s="2693"/>
      <c r="AA997" s="2693"/>
      <c r="AB997" s="2693"/>
      <c r="AC997" s="2693"/>
      <c r="AD997" s="2693"/>
      <c r="AE997" s="2693"/>
      <c r="AF997" s="2693"/>
      <c r="AG997" s="2693"/>
      <c r="AH997" s="2693"/>
      <c r="AI997" s="2693"/>
      <c r="AJ997" s="2693"/>
      <c r="AK997" s="2693"/>
      <c r="AL997" s="2693"/>
      <c r="AM997" s="2693"/>
      <c r="AN997" s="2693"/>
      <c r="AO997" s="2693"/>
      <c r="AP997" s="2693"/>
      <c r="AQ997" s="2693"/>
      <c r="AR997" s="2693"/>
    </row>
    <row r="998" spans="1:44" customFormat="1" ht="21">
      <c r="A998" s="4739"/>
      <c r="B998" s="3098"/>
      <c r="C998" s="3088"/>
      <c r="D998" s="3088"/>
      <c r="E998" s="3088"/>
      <c r="F998" s="3099"/>
      <c r="G998" s="3663"/>
      <c r="H998" s="2867"/>
      <c r="I998" s="3599">
        <f>IF(ISTEXT(B998),B998,IF(ISBLANK(I967),(B998/M953*M957),(B998/D956*G956)))</f>
        <v>0</v>
      </c>
      <c r="J998" s="3599">
        <f>IF(ISTEXT(C998),C998,IF(ISBLANK(J967),(C998/M953*M957),(C998/D957*G957)))</f>
        <v>0</v>
      </c>
      <c r="K998" s="3599">
        <f>IF(ISTEXT(D998),D998,IF(ISBLANK(K967),(D998/M953*M957),(D998/D958*G958)))</f>
        <v>0</v>
      </c>
      <c r="L998" s="3599">
        <f>IF(ISTEXT(E998),E998,IF(ISBLANK(L967),(E998/M953*M957),(E998/D959*G959)))</f>
        <v>0</v>
      </c>
      <c r="M998" s="3599">
        <f>IF(ISTEXT(F998),F998,IF(ISBLANK(M967),(F998/M953*M957),(F998/D960*G960)))</f>
        <v>0</v>
      </c>
      <c r="N998" s="3605">
        <f t="shared" si="33"/>
        <v>0</v>
      </c>
      <c r="O998" s="2858"/>
      <c r="P998" s="3520"/>
      <c r="Q998" s="3730"/>
      <c r="R998" s="3731"/>
      <c r="S998" s="3524" t="str">
        <f t="shared" ref="S998:S1007" si="34">SUBSTITUTE(P998,Q998,R998)</f>
        <v/>
      </c>
      <c r="T998" s="3525" t="str">
        <f t="shared" ref="T998:T1007" si="35">TRIM(S998)</f>
        <v/>
      </c>
      <c r="U998" s="3045" t="str">
        <f t="shared" ref="U998:U1007" si="36">IF(P998="","",UPPER(LEFT(T998,1))&amp;RIGHT(T998,LEN(T998)-1))</f>
        <v/>
      </c>
      <c r="V998" s="3523"/>
      <c r="W998" s="2693"/>
      <c r="X998" s="2693"/>
      <c r="Y998" s="2694"/>
      <c r="Z998" s="2693"/>
      <c r="AA998" s="2693"/>
      <c r="AB998" s="2693"/>
      <c r="AC998" s="2693"/>
      <c r="AD998" s="2693"/>
      <c r="AE998" s="2693"/>
      <c r="AF998" s="2693"/>
      <c r="AG998" s="2693"/>
      <c r="AH998" s="2693"/>
      <c r="AI998" s="2693"/>
      <c r="AJ998" s="2693"/>
      <c r="AK998" s="2693"/>
      <c r="AL998" s="2693"/>
      <c r="AM998" s="2693"/>
      <c r="AN998" s="2693"/>
      <c r="AO998" s="2693"/>
      <c r="AP998" s="2693"/>
      <c r="AQ998" s="2693"/>
      <c r="AR998" s="2693"/>
    </row>
    <row r="999" spans="1:44" customFormat="1" ht="21">
      <c r="A999" s="4739"/>
      <c r="B999" s="3098"/>
      <c r="C999" s="3088"/>
      <c r="D999" s="3088"/>
      <c r="E999" s="3088"/>
      <c r="F999" s="3099"/>
      <c r="G999" s="3663"/>
      <c r="H999" s="2867"/>
      <c r="I999" s="3599">
        <f>IF(ISTEXT(B999),B999,IF(ISBLANK(I967),(B999/M953*M957),(B999/D956*G956)))</f>
        <v>0</v>
      </c>
      <c r="J999" s="3599">
        <f>IF(ISTEXT(C999),C999,IF(ISBLANK(J967),(C999/M953*M957),(C999/D957*G957)))</f>
        <v>0</v>
      </c>
      <c r="K999" s="3599">
        <f>IF(ISTEXT(D999),D999,IF(ISBLANK(K967),(D999/M953*M957),(D999/D958*G958)))</f>
        <v>0</v>
      </c>
      <c r="L999" s="3599">
        <f>IF(ISTEXT(E999),E999,IF(ISBLANK(L967),(E999/M953*M957),(E999/D959*G959)))</f>
        <v>0</v>
      </c>
      <c r="M999" s="3599">
        <f>IF(ISTEXT(F999),F999,IF(ISBLANK(M967),(F999/M953*M957),(F999/D960*G960)))</f>
        <v>0</v>
      </c>
      <c r="N999" s="3605">
        <f t="shared" si="33"/>
        <v>0</v>
      </c>
      <c r="O999" s="2858"/>
      <c r="P999" s="3520"/>
      <c r="Q999" s="3730"/>
      <c r="R999" s="3731"/>
      <c r="S999" s="3524" t="str">
        <f t="shared" si="34"/>
        <v/>
      </c>
      <c r="T999" s="3525" t="str">
        <f t="shared" si="35"/>
        <v/>
      </c>
      <c r="U999" s="3045" t="str">
        <f t="shared" si="36"/>
        <v/>
      </c>
      <c r="V999" s="3523"/>
      <c r="W999" s="2693"/>
      <c r="X999" s="2693"/>
      <c r="Y999" s="2694"/>
      <c r="Z999" s="2693"/>
      <c r="AA999" s="2693"/>
      <c r="AB999" s="2693"/>
      <c r="AC999" s="2693"/>
      <c r="AD999" s="2693"/>
      <c r="AE999" s="2693"/>
      <c r="AF999" s="2693"/>
      <c r="AG999" s="2693"/>
      <c r="AH999" s="2693"/>
      <c r="AI999" s="2693"/>
      <c r="AJ999" s="2693"/>
      <c r="AK999" s="2693"/>
      <c r="AL999" s="2693"/>
      <c r="AM999" s="2693"/>
      <c r="AN999" s="2693"/>
      <c r="AO999" s="2693"/>
      <c r="AP999" s="2693"/>
      <c r="AQ999" s="2693"/>
      <c r="AR999" s="2693"/>
    </row>
    <row r="1000" spans="1:44" customFormat="1" ht="21">
      <c r="A1000" s="4739"/>
      <c r="B1000" s="3098"/>
      <c r="C1000" s="3088"/>
      <c r="D1000" s="3088"/>
      <c r="E1000" s="3088"/>
      <c r="F1000" s="3099"/>
      <c r="G1000" s="3663"/>
      <c r="H1000" s="2867"/>
      <c r="I1000" s="3599">
        <f>IF(ISTEXT(B1000),B1000,IF(ISBLANK(I967),(B1000/M953*M957),(B1000/D956*G956)))</f>
        <v>0</v>
      </c>
      <c r="J1000" s="3599">
        <f>IF(ISTEXT(C1000),C1000,IF(ISBLANK(J967),(C1000/M953*M957),(C1000/D957*G957)))</f>
        <v>0</v>
      </c>
      <c r="K1000" s="3599">
        <f>IF(ISTEXT(D1000),D1000,IF(ISBLANK(K967),(D1000/M953*M957),(D1000/D958*G958)))</f>
        <v>0</v>
      </c>
      <c r="L1000" s="3599">
        <f>IF(ISTEXT(E1000),E1000,IF(ISBLANK(L967),(E1000/M953*M957),(E1000/D959*G959)))</f>
        <v>0</v>
      </c>
      <c r="M1000" s="3599">
        <f>IF(ISTEXT(F1000),F1000,IF(ISBLANK(M967),(F1000/M953*M957),(F1000/D960*G960)))</f>
        <v>0</v>
      </c>
      <c r="N1000" s="3605">
        <f t="shared" si="33"/>
        <v>0</v>
      </c>
      <c r="O1000" s="2858"/>
      <c r="P1000" s="3520"/>
      <c r="Q1000" s="3730"/>
      <c r="R1000" s="3731"/>
      <c r="S1000" s="3524" t="str">
        <f t="shared" si="34"/>
        <v/>
      </c>
      <c r="T1000" s="3525" t="str">
        <f t="shared" si="35"/>
        <v/>
      </c>
      <c r="U1000" s="3045" t="str">
        <f t="shared" si="36"/>
        <v/>
      </c>
      <c r="V1000" s="3523"/>
      <c r="W1000" s="2693"/>
      <c r="X1000" s="2693"/>
      <c r="Y1000" s="2694"/>
      <c r="Z1000" s="2693"/>
      <c r="AA1000" s="2693"/>
      <c r="AB1000" s="2693"/>
      <c r="AC1000" s="2693"/>
      <c r="AD1000" s="2693"/>
      <c r="AE1000" s="2693"/>
      <c r="AF1000" s="2693"/>
      <c r="AG1000" s="2693"/>
      <c r="AH1000" s="2693"/>
      <c r="AI1000" s="2693"/>
      <c r="AJ1000" s="2693"/>
      <c r="AK1000" s="2693"/>
      <c r="AL1000" s="2693"/>
      <c r="AM1000" s="2693"/>
      <c r="AN1000" s="2693"/>
      <c r="AO1000" s="2693"/>
      <c r="AP1000" s="2693"/>
      <c r="AQ1000" s="2693"/>
      <c r="AR1000" s="2693"/>
    </row>
    <row r="1001" spans="1:44" customFormat="1" ht="21">
      <c r="A1001" s="4739"/>
      <c r="B1001" s="3098"/>
      <c r="C1001" s="3088"/>
      <c r="D1001" s="3088"/>
      <c r="E1001" s="3088"/>
      <c r="F1001" s="3099"/>
      <c r="G1001" s="3663"/>
      <c r="H1001" s="2867"/>
      <c r="I1001" s="3599">
        <f>IF(ISTEXT(B1001),B1001,IF(ISBLANK(I967),(B1001/M953*M957),(B1001/D956*G956)))</f>
        <v>0</v>
      </c>
      <c r="J1001" s="3599">
        <f>IF(ISTEXT(C1001),C1001,IF(ISBLANK(J967),(C1001/M953*M957),(C1001/D957*G957)))</f>
        <v>0</v>
      </c>
      <c r="K1001" s="3599">
        <f>IF(ISTEXT(D1001),D1001,IF(ISBLANK(K967),(D1001/M953*M957),(D1001/D958*G958)))</f>
        <v>0</v>
      </c>
      <c r="L1001" s="3599">
        <f>IF(ISTEXT(E1001),E1001,IF(ISBLANK(L967),(E1001/M953*M957),(E1001/D959*G959)))</f>
        <v>0</v>
      </c>
      <c r="M1001" s="3599">
        <f>IF(ISTEXT(F1001),F1001,IF(ISBLANK(M967),(F1001/M953*M957),(F1001/D960*G960)))</f>
        <v>0</v>
      </c>
      <c r="N1001" s="3605">
        <f t="shared" si="33"/>
        <v>0</v>
      </c>
      <c r="O1001" s="2858"/>
      <c r="P1001" s="3520"/>
      <c r="Q1001" s="3730"/>
      <c r="R1001" s="3731"/>
      <c r="S1001" s="3524" t="str">
        <f t="shared" si="34"/>
        <v/>
      </c>
      <c r="T1001" s="3525" t="str">
        <f t="shared" si="35"/>
        <v/>
      </c>
      <c r="U1001" s="3045" t="str">
        <f t="shared" si="36"/>
        <v/>
      </c>
      <c r="V1001" s="3523"/>
      <c r="W1001" s="2693"/>
      <c r="X1001" s="2693"/>
      <c r="Y1001" s="2694"/>
      <c r="Z1001" s="2693"/>
      <c r="AA1001" s="2693"/>
      <c r="AB1001" s="2693"/>
      <c r="AC1001" s="2693"/>
      <c r="AD1001" s="2693"/>
      <c r="AE1001" s="2693"/>
      <c r="AF1001" s="2693"/>
      <c r="AG1001" s="2693"/>
      <c r="AH1001" s="2693"/>
      <c r="AI1001" s="2693"/>
      <c r="AJ1001" s="2693"/>
      <c r="AK1001" s="2693"/>
      <c r="AL1001" s="2693"/>
      <c r="AM1001" s="2693"/>
      <c r="AN1001" s="2693"/>
      <c r="AO1001" s="2693"/>
      <c r="AP1001" s="2693"/>
      <c r="AQ1001" s="2693"/>
      <c r="AR1001" s="2693"/>
    </row>
    <row r="1002" spans="1:44" customFormat="1" ht="21">
      <c r="A1002" s="4739"/>
      <c r="B1002" s="3098"/>
      <c r="C1002" s="3088"/>
      <c r="D1002" s="3088"/>
      <c r="E1002" s="3088"/>
      <c r="F1002" s="3099"/>
      <c r="G1002" s="3663"/>
      <c r="H1002" s="2867"/>
      <c r="I1002" s="3599">
        <f>IF(ISTEXT(B1002),B1002,IF(ISBLANK(I967),(B1002/M953*M957),(B1002/D956*G956)))</f>
        <v>0</v>
      </c>
      <c r="J1002" s="3599">
        <f>IF(ISTEXT(C1002),C1002,IF(ISBLANK(J967),(C1002/M953*M957),(C1002/D957*G957)))</f>
        <v>0</v>
      </c>
      <c r="K1002" s="3599">
        <f>IF(ISTEXT(D1002),D1002,IF(ISBLANK(K967),(D1002/M953*M957),(D1002/D958*G958)))</f>
        <v>0</v>
      </c>
      <c r="L1002" s="3599">
        <f>IF(ISTEXT(E1002),E1002,IF(ISBLANK(L967),(E1002/M953*M957),(E1002/D959*G959)))</f>
        <v>0</v>
      </c>
      <c r="M1002" s="3599">
        <f>IF(ISTEXT(F1002),F1002,IF(ISBLANK(M967),(F1002/M953*M957),(F1002/D960*G960)))</f>
        <v>0</v>
      </c>
      <c r="N1002" s="3614">
        <f t="shared" si="33"/>
        <v>0</v>
      </c>
      <c r="O1002" s="2858"/>
      <c r="P1002" s="3520"/>
      <c r="Q1002" s="3730"/>
      <c r="R1002" s="3731"/>
      <c r="S1002" s="3524" t="str">
        <f t="shared" si="34"/>
        <v/>
      </c>
      <c r="T1002" s="3525" t="str">
        <f t="shared" si="35"/>
        <v/>
      </c>
      <c r="U1002" s="3045" t="str">
        <f t="shared" si="36"/>
        <v/>
      </c>
      <c r="V1002" s="3523"/>
      <c r="W1002" s="2693"/>
      <c r="X1002" s="2693"/>
      <c r="Y1002" s="2694"/>
      <c r="Z1002" s="2693"/>
      <c r="AA1002" s="2693"/>
      <c r="AB1002" s="2693"/>
      <c r="AC1002" s="2693"/>
      <c r="AD1002" s="2693"/>
      <c r="AE1002" s="2693"/>
      <c r="AF1002" s="2693"/>
      <c r="AG1002" s="2693"/>
      <c r="AH1002" s="2693"/>
      <c r="AI1002" s="2693"/>
      <c r="AJ1002" s="2693"/>
      <c r="AK1002" s="2693"/>
      <c r="AL1002" s="2693"/>
      <c r="AM1002" s="2693"/>
      <c r="AN1002" s="2693"/>
      <c r="AO1002" s="2693"/>
      <c r="AP1002" s="2693"/>
      <c r="AQ1002" s="2693"/>
      <c r="AR1002" s="2693"/>
    </row>
    <row r="1003" spans="1:44" customFormat="1" ht="21">
      <c r="A1003" s="4739"/>
      <c r="B1003" s="3098"/>
      <c r="C1003" s="3088"/>
      <c r="D1003" s="3088"/>
      <c r="E1003" s="3088"/>
      <c r="F1003" s="3099"/>
      <c r="G1003" s="3663"/>
      <c r="H1003" s="2867"/>
      <c r="I1003" s="3599">
        <f>IF(ISTEXT(B1003),B1003,IF(ISBLANK(I967),(B1003/M953*M957),(B1003/D956*G956)))</f>
        <v>0</v>
      </c>
      <c r="J1003" s="3599">
        <f>IF(ISTEXT(C1003),C1003,IF(ISBLANK(J967),(C1003/M953*M957),(C1003/D957*G957)))</f>
        <v>0</v>
      </c>
      <c r="K1003" s="3599">
        <f>IF(ISTEXT(D1003),D1003,IF(ISBLANK(K967),(D1003/M953*M957),(D1003/D958*G958)))</f>
        <v>0</v>
      </c>
      <c r="L1003" s="3599">
        <f>IF(ISTEXT(E1003),E1003,IF(ISBLANK(L967),(E1003/M953*M957),(E1003/D959*G959)))</f>
        <v>0</v>
      </c>
      <c r="M1003" s="3599">
        <f>IF(ISTEXT(F1003),F1003,IF(ISBLANK(M967),(F1003/M953*M957),(F1003/D960*G960)))</f>
        <v>0</v>
      </c>
      <c r="N1003" s="3605">
        <f t="shared" si="33"/>
        <v>0</v>
      </c>
      <c r="O1003" s="2858"/>
      <c r="P1003" s="3520"/>
      <c r="Q1003" s="3730"/>
      <c r="R1003" s="3731"/>
      <c r="S1003" s="3524" t="str">
        <f t="shared" si="34"/>
        <v/>
      </c>
      <c r="T1003" s="3525" t="str">
        <f t="shared" si="35"/>
        <v/>
      </c>
      <c r="U1003" s="3045" t="str">
        <f t="shared" si="36"/>
        <v/>
      </c>
      <c r="V1003" s="3523"/>
      <c r="W1003" s="2693"/>
      <c r="X1003" s="2693"/>
      <c r="Y1003" s="2694"/>
      <c r="Z1003" s="2693"/>
      <c r="AA1003" s="2693"/>
      <c r="AB1003" s="2693"/>
      <c r="AC1003" s="2693"/>
      <c r="AD1003" s="2693"/>
      <c r="AE1003" s="2693"/>
      <c r="AF1003" s="2693"/>
      <c r="AG1003" s="2693"/>
      <c r="AH1003" s="2693"/>
      <c r="AI1003" s="2693"/>
      <c r="AJ1003" s="2693"/>
      <c r="AK1003" s="2693"/>
      <c r="AL1003" s="2693"/>
      <c r="AM1003" s="2693"/>
      <c r="AN1003" s="2693"/>
      <c r="AO1003" s="2693"/>
      <c r="AP1003" s="2693"/>
      <c r="AQ1003" s="2693"/>
      <c r="AR1003" s="2693"/>
    </row>
    <row r="1004" spans="1:44" customFormat="1" ht="21">
      <c r="A1004" s="4739"/>
      <c r="B1004" s="3098"/>
      <c r="C1004" s="3088"/>
      <c r="D1004" s="3088"/>
      <c r="E1004" s="3088"/>
      <c r="F1004" s="3099"/>
      <c r="G1004" s="3663"/>
      <c r="H1004" s="2867"/>
      <c r="I1004" s="3599">
        <f>IF(ISTEXT(B1004),B1004,IF(ISBLANK(I967),(B1004/M953*M957),(B1004/D956*G956)))</f>
        <v>0</v>
      </c>
      <c r="J1004" s="3599">
        <f>IF(ISTEXT(C1004),C1004,IF(ISBLANK(J967),(C1004/M953*M957),(C1004/D957*G957)))</f>
        <v>0</v>
      </c>
      <c r="K1004" s="3599">
        <f>IF(ISTEXT(D1004),D1004,IF(ISBLANK(K967),(D1004/M953*M957),(D1004/D958*G958)))</f>
        <v>0</v>
      </c>
      <c r="L1004" s="3599">
        <f>IF(ISTEXT(E1004),E1004,IF(ISBLANK(L967),(E1004/M953*M957),(E1004/D959*G959)))</f>
        <v>0</v>
      </c>
      <c r="M1004" s="3599">
        <f>IF(ISTEXT(F1004),F1004,IF(ISBLANK(M967),(F1004/M953*M957),(F1004/D960*G960)))</f>
        <v>0</v>
      </c>
      <c r="N1004" s="3605">
        <f t="shared" si="33"/>
        <v>0</v>
      </c>
      <c r="O1004" s="2858"/>
      <c r="P1004" s="3520"/>
      <c r="Q1004" s="3730"/>
      <c r="R1004" s="3731"/>
      <c r="S1004" s="3524" t="str">
        <f t="shared" si="34"/>
        <v/>
      </c>
      <c r="T1004" s="3525" t="str">
        <f t="shared" si="35"/>
        <v/>
      </c>
      <c r="U1004" s="3045" t="str">
        <f t="shared" si="36"/>
        <v/>
      </c>
      <c r="V1004" s="3523"/>
      <c r="W1004" s="2693"/>
      <c r="X1004" s="2693"/>
      <c r="Y1004" s="2694"/>
      <c r="Z1004" s="2693"/>
      <c r="AA1004" s="2693"/>
      <c r="AB1004" s="2693"/>
      <c r="AC1004" s="2693"/>
      <c r="AD1004" s="2693"/>
      <c r="AE1004" s="2693"/>
      <c r="AF1004" s="2693"/>
      <c r="AG1004" s="2693"/>
      <c r="AH1004" s="2693"/>
      <c r="AI1004" s="2693"/>
      <c r="AJ1004" s="2693"/>
      <c r="AK1004" s="2693"/>
      <c r="AL1004" s="2693"/>
      <c r="AM1004" s="2693"/>
      <c r="AN1004" s="2693"/>
      <c r="AO1004" s="2693"/>
      <c r="AP1004" s="2693"/>
      <c r="AQ1004" s="2693"/>
      <c r="AR1004" s="2693"/>
    </row>
    <row r="1005" spans="1:44" customFormat="1" ht="21">
      <c r="A1005" s="4739"/>
      <c r="B1005" s="3098"/>
      <c r="C1005" s="3088"/>
      <c r="D1005" s="3088"/>
      <c r="E1005" s="3088"/>
      <c r="F1005" s="3099"/>
      <c r="G1005" s="3663"/>
      <c r="H1005" s="2867"/>
      <c r="I1005" s="3599">
        <f>IF(ISTEXT(B1005),B1005,IF(ISBLANK(I967),(B1005/M953*M957),(B1005/D956*G956)))</f>
        <v>0</v>
      </c>
      <c r="J1005" s="3599">
        <f>IF(ISTEXT(C1005),C1005,IF(ISBLANK(J967),(C1005/M953*M957),(C1005/D957*G957)))</f>
        <v>0</v>
      </c>
      <c r="K1005" s="3599">
        <f>IF(ISTEXT(D1005),D1005,IF(ISBLANK(K967),(D1005/M953*M957),(D1005/D958*G958)))</f>
        <v>0</v>
      </c>
      <c r="L1005" s="3599">
        <f>IF(ISTEXT(E1005),E1005,IF(ISBLANK(L967),(E1005/M953*M957),(E1005/D959*G959)))</f>
        <v>0</v>
      </c>
      <c r="M1005" s="3599">
        <f>IF(ISTEXT(F1005),F1005,IF(ISBLANK(M967),(F1005/M953*M957),(F1005/D960*G960)))</f>
        <v>0</v>
      </c>
      <c r="N1005" s="3605">
        <f t="shared" si="33"/>
        <v>0</v>
      </c>
      <c r="O1005" s="2858"/>
      <c r="P1005" s="3520"/>
      <c r="Q1005" s="3730"/>
      <c r="R1005" s="3731"/>
      <c r="S1005" s="3524" t="str">
        <f t="shared" si="34"/>
        <v/>
      </c>
      <c r="T1005" s="3525" t="str">
        <f t="shared" si="35"/>
        <v/>
      </c>
      <c r="U1005" s="3045" t="str">
        <f t="shared" si="36"/>
        <v/>
      </c>
      <c r="V1005" s="3523"/>
      <c r="W1005" s="2693"/>
      <c r="X1005" s="2693"/>
      <c r="Y1005" s="2694"/>
      <c r="Z1005" s="2693"/>
      <c r="AA1005" s="2693"/>
      <c r="AB1005" s="2693"/>
      <c r="AC1005" s="2693"/>
      <c r="AD1005" s="2693"/>
      <c r="AE1005" s="2693"/>
      <c r="AF1005" s="2693"/>
      <c r="AG1005" s="2693"/>
      <c r="AH1005" s="2693"/>
      <c r="AI1005" s="2693"/>
      <c r="AJ1005" s="2693"/>
      <c r="AK1005" s="2693"/>
      <c r="AL1005" s="2693"/>
      <c r="AM1005" s="2693"/>
      <c r="AN1005" s="2693"/>
      <c r="AO1005" s="2693"/>
      <c r="AP1005" s="2693"/>
      <c r="AQ1005" s="2693"/>
      <c r="AR1005" s="2693"/>
    </row>
    <row r="1006" spans="1:44" customFormat="1" ht="21">
      <c r="A1006" s="4739"/>
      <c r="B1006" s="3098"/>
      <c r="C1006" s="3088"/>
      <c r="D1006" s="3088"/>
      <c r="E1006" s="3088"/>
      <c r="F1006" s="3099"/>
      <c r="G1006" s="3663"/>
      <c r="H1006" s="2867"/>
      <c r="I1006" s="3599">
        <f>IF(ISTEXT(B1006),B1006,IF(ISBLANK(I967),(B1006/M953*M957),(B1006/D956*G956)))</f>
        <v>0</v>
      </c>
      <c r="J1006" s="3599">
        <f>IF(ISTEXT(C1006),C1006,IF(ISBLANK(J967),(C1006/M953*M957),(C1006/D957*G957)))</f>
        <v>0</v>
      </c>
      <c r="K1006" s="3599">
        <f>IF(ISTEXT(D1006),D1006,IF(ISBLANK(K967),(D1006/M953*M957),(D1006/D958*G958)))</f>
        <v>0</v>
      </c>
      <c r="L1006" s="3599">
        <f>IF(ISTEXT(E1006),E1006,IF(ISBLANK(L967),(E1006/M953*M957),(E1006/D959*G959)))</f>
        <v>0</v>
      </c>
      <c r="M1006" s="3599">
        <f>IF(ISTEXT(F1006),F1006,IF(ISBLANK(M967),(F1006/M953*M957),(F1006/D960*G960)))</f>
        <v>0</v>
      </c>
      <c r="N1006" s="3605">
        <f t="shared" si="33"/>
        <v>0</v>
      </c>
      <c r="O1006" s="2694"/>
      <c r="P1006" s="3520"/>
      <c r="Q1006" s="3730"/>
      <c r="R1006" s="3731"/>
      <c r="S1006" s="3524" t="str">
        <f t="shared" si="34"/>
        <v/>
      </c>
      <c r="T1006" s="3525" t="str">
        <f t="shared" si="35"/>
        <v/>
      </c>
      <c r="U1006" s="3045" t="str">
        <f t="shared" si="36"/>
        <v/>
      </c>
      <c r="V1006" s="3523"/>
      <c r="W1006" s="2693"/>
      <c r="X1006" s="2693"/>
      <c r="Y1006" s="2694"/>
      <c r="Z1006" s="2693"/>
      <c r="AA1006" s="2693"/>
      <c r="AB1006" s="2693"/>
      <c r="AC1006" s="2693"/>
      <c r="AD1006" s="2693"/>
      <c r="AE1006" s="2693"/>
      <c r="AF1006" s="2693"/>
      <c r="AG1006" s="2693"/>
      <c r="AH1006" s="2693"/>
      <c r="AI1006" s="2693"/>
      <c r="AJ1006" s="2693"/>
      <c r="AK1006" s="2693"/>
      <c r="AL1006" s="2693"/>
      <c r="AM1006" s="2693"/>
      <c r="AN1006" s="2693"/>
      <c r="AO1006" s="2693"/>
      <c r="AP1006" s="2693"/>
      <c r="AQ1006" s="2693"/>
      <c r="AR1006" s="2693"/>
    </row>
    <row r="1007" spans="1:44" customFormat="1" ht="21.75" thickBot="1">
      <c r="A1007" s="4739"/>
      <c r="B1007" s="3098"/>
      <c r="C1007" s="3088"/>
      <c r="D1007" s="3088"/>
      <c r="E1007" s="3088"/>
      <c r="F1007" s="3099"/>
      <c r="G1007" s="3663"/>
      <c r="H1007" s="2867"/>
      <c r="I1007" s="3599">
        <f>IF(ISTEXT(B1007),B1007,IF(ISBLANK(I967),(B1007/M953*M957),(B1007/D956*G956)))</f>
        <v>0</v>
      </c>
      <c r="J1007" s="3599">
        <f>IF(ISTEXT(C1007),C1007,IF(ISBLANK(J967),(C1007/M953*M957),(C1007/D957*G957)))</f>
        <v>0</v>
      </c>
      <c r="K1007" s="3599">
        <f>IF(ISTEXT(D1007),D1007,IF(ISBLANK(K967),(D1007/M953*M957),(D1007/D958*G958)))</f>
        <v>0</v>
      </c>
      <c r="L1007" s="3599">
        <f>IF(ISTEXT(E1007),E1007,IF(ISBLANK(L967),(E1007/M953*M957),(E1007/D959*G959)))</f>
        <v>0</v>
      </c>
      <c r="M1007" s="3599">
        <f>IF(ISTEXT(F1007),F1007,IF(ISBLANK(M967),(F1007/M953*M957),(F1007/D960*G960)))</f>
        <v>0</v>
      </c>
      <c r="N1007" s="3605">
        <f t="shared" si="33"/>
        <v>0</v>
      </c>
      <c r="O1007" s="2694"/>
      <c r="P1007" s="3520"/>
      <c r="Q1007" s="3730"/>
      <c r="R1007" s="3731"/>
      <c r="S1007" s="3524" t="str">
        <f t="shared" si="34"/>
        <v/>
      </c>
      <c r="T1007" s="3525" t="str">
        <f t="shared" si="35"/>
        <v/>
      </c>
      <c r="U1007" s="3045" t="str">
        <f t="shared" si="36"/>
        <v/>
      </c>
      <c r="V1007" s="3523"/>
      <c r="W1007" s="2693"/>
      <c r="X1007" s="2693"/>
      <c r="Y1007" s="2694"/>
      <c r="Z1007" s="2693"/>
      <c r="AA1007" s="2693"/>
      <c r="AB1007" s="2693"/>
      <c r="AC1007" s="2693"/>
      <c r="AD1007" s="2693"/>
      <c r="AE1007" s="2693"/>
      <c r="AF1007" s="2693"/>
      <c r="AG1007" s="2693"/>
      <c r="AH1007" s="2693"/>
      <c r="AI1007" s="2693"/>
      <c r="AJ1007" s="2693"/>
      <c r="AK1007" s="2693"/>
      <c r="AL1007" s="2693"/>
      <c r="AM1007" s="2693"/>
      <c r="AN1007" s="2693"/>
      <c r="AO1007" s="2693"/>
      <c r="AP1007" s="2693"/>
      <c r="AQ1007" s="2693"/>
      <c r="AR1007" s="2693"/>
    </row>
    <row r="1008" spans="1:44" customFormat="1" ht="23.25">
      <c r="A1008" s="4739"/>
      <c r="B1008" s="3101"/>
      <c r="C1008" s="3102"/>
      <c r="D1008" s="3102"/>
      <c r="E1008" s="3102"/>
      <c r="F1008" s="3102"/>
      <c r="G1008" s="3102"/>
      <c r="H1008" s="3102"/>
      <c r="I1008" s="3102"/>
      <c r="J1008" s="3102"/>
      <c r="K1008" s="3102"/>
      <c r="L1008" s="3102"/>
      <c r="M1008" s="3102"/>
      <c r="N1008" s="3103"/>
      <c r="O1008" s="2694"/>
      <c r="P1008" s="3765"/>
      <c r="Q1008" s="4916" t="s">
        <v>2324</v>
      </c>
      <c r="R1008" s="4917"/>
      <c r="S1008" s="3766"/>
      <c r="T1008" s="3767"/>
      <c r="U1008" s="3767"/>
      <c r="V1008" s="3768"/>
      <c r="W1008" s="2693"/>
      <c r="X1008" s="2693"/>
      <c r="Y1008" s="2694"/>
      <c r="Z1008" s="2693"/>
      <c r="AA1008" s="2693"/>
      <c r="AB1008" s="2693"/>
      <c r="AC1008" s="2693"/>
      <c r="AD1008" s="2693"/>
      <c r="AE1008" s="2693"/>
      <c r="AF1008" s="2693"/>
      <c r="AG1008" s="2693"/>
      <c r="AH1008" s="2693"/>
      <c r="AI1008" s="2693"/>
      <c r="AJ1008" s="2693"/>
      <c r="AK1008" s="2693"/>
      <c r="AL1008" s="2693"/>
      <c r="AM1008" s="2693"/>
      <c r="AN1008" s="2693"/>
      <c r="AO1008" s="2693"/>
      <c r="AP1008" s="2693"/>
      <c r="AQ1008" s="2693"/>
      <c r="AR1008" s="2693"/>
    </row>
    <row r="1009" spans="1:44" customFormat="1" ht="15.75">
      <c r="A1009" s="4739"/>
      <c r="B1009" s="3613">
        <f>SUM(B969:B1007)</f>
        <v>0.7</v>
      </c>
      <c r="C1009" s="3613">
        <f t="shared" ref="C1009:F1009" si="37">SUM(C969:C1007)</f>
        <v>0.1</v>
      </c>
      <c r="D1009" s="3613">
        <f t="shared" si="37"/>
        <v>0.05</v>
      </c>
      <c r="E1009" s="3613">
        <f t="shared" si="37"/>
        <v>0</v>
      </c>
      <c r="F1009" s="3613">
        <f t="shared" si="37"/>
        <v>0.5</v>
      </c>
      <c r="G1009" s="3104" t="s">
        <v>294</v>
      </c>
      <c r="H1009" s="3104"/>
      <c r="I1009" s="3612">
        <f t="shared" ref="I1009:N1009" si="38">SUM(I969:I1007)</f>
        <v>1.4</v>
      </c>
      <c r="J1009" s="3612">
        <f t="shared" si="38"/>
        <v>0.2</v>
      </c>
      <c r="K1009" s="3612">
        <f t="shared" si="38"/>
        <v>0.1</v>
      </c>
      <c r="L1009" s="3612">
        <f t="shared" si="38"/>
        <v>0</v>
      </c>
      <c r="M1009" s="3612">
        <f t="shared" si="38"/>
        <v>1</v>
      </c>
      <c r="N1009" s="3615">
        <f t="shared" si="38"/>
        <v>2.7</v>
      </c>
      <c r="O1009" s="2694"/>
      <c r="P1009" s="3278"/>
      <c r="Q1009" s="4918" t="s">
        <v>2471</v>
      </c>
      <c r="R1009" s="4919"/>
      <c r="S1009" s="2800"/>
      <c r="T1009" s="3532"/>
      <c r="U1009" s="3549"/>
      <c r="V1009" s="3738"/>
      <c r="W1009" s="2693"/>
      <c r="X1009" s="2693"/>
      <c r="Y1009" s="2694"/>
      <c r="Z1009" s="2693"/>
      <c r="AA1009" s="2693"/>
      <c r="AB1009" s="2693"/>
      <c r="AC1009" s="2693"/>
      <c r="AD1009" s="2693"/>
      <c r="AE1009" s="2693"/>
      <c r="AF1009" s="2693"/>
      <c r="AG1009" s="2693"/>
      <c r="AH1009" s="2693"/>
      <c r="AI1009" s="2693"/>
      <c r="AJ1009" s="2693"/>
      <c r="AK1009" s="2693"/>
      <c r="AL1009" s="2693"/>
      <c r="AM1009" s="2693"/>
      <c r="AN1009" s="2693"/>
      <c r="AO1009" s="2693"/>
      <c r="AP1009" s="2693"/>
      <c r="AQ1009" s="2693"/>
      <c r="AR1009" s="2693"/>
    </row>
    <row r="1010" spans="1:44" customFormat="1" ht="16.5" thickBot="1">
      <c r="A1010" s="4739"/>
      <c r="B1010" s="4884"/>
      <c r="C1010" s="4885"/>
      <c r="D1010" s="4885"/>
      <c r="E1010" s="4885"/>
      <c r="F1010" s="4885"/>
      <c r="G1010" s="4885"/>
      <c r="H1010" s="4885"/>
      <c r="I1010" s="4885"/>
      <c r="J1010" s="4885"/>
      <c r="K1010" s="4885"/>
      <c r="L1010" s="4885"/>
      <c r="M1010" s="4885"/>
      <c r="N1010" s="4886"/>
      <c r="O1010" s="2694"/>
      <c r="P1010" s="3533"/>
      <c r="Q1010" s="4920"/>
      <c r="R1010" s="4921"/>
      <c r="S1010" s="3438"/>
      <c r="T1010" s="3534"/>
      <c r="U1010" s="3534"/>
      <c r="V1010" s="3739"/>
      <c r="W1010" s="2693"/>
      <c r="X1010" s="2693"/>
      <c r="Y1010" s="2694"/>
      <c r="Z1010" s="2693"/>
      <c r="AA1010" s="2693"/>
      <c r="AB1010" s="2693"/>
      <c r="AC1010" s="2693"/>
      <c r="AD1010" s="2693"/>
      <c r="AE1010" s="2693"/>
      <c r="AF1010" s="2693"/>
      <c r="AG1010" s="2693"/>
      <c r="AH1010" s="2693"/>
      <c r="AI1010" s="2693"/>
      <c r="AJ1010" s="2693"/>
      <c r="AK1010" s="2693"/>
      <c r="AL1010" s="2693"/>
      <c r="AM1010" s="2693"/>
      <c r="AN1010" s="2693"/>
      <c r="AO1010" s="2693"/>
      <c r="AP1010" s="2693"/>
      <c r="AQ1010" s="2693"/>
      <c r="AR1010" s="2693"/>
    </row>
    <row r="1011" spans="1:44" customFormat="1">
      <c r="A1011" s="4739"/>
      <c r="B1011" s="4861" t="str">
        <f>B964</f>
        <v>Préparation 1</v>
      </c>
      <c r="C1011" s="4862"/>
      <c r="D1011" s="4862"/>
      <c r="E1011" s="4862"/>
      <c r="F1011" s="4862"/>
      <c r="G1011" s="4862"/>
      <c r="H1011" s="4862"/>
      <c r="I1011" s="4862"/>
      <c r="J1011" s="4862"/>
      <c r="K1011" s="4862"/>
      <c r="L1011" s="4862"/>
      <c r="M1011" s="4862"/>
      <c r="N1011" s="4863"/>
      <c r="O1011" s="2694"/>
      <c r="P1011" s="2462"/>
      <c r="Q1011" s="2462"/>
      <c r="R1011" s="2462"/>
      <c r="S1011" s="2462"/>
      <c r="T1011" s="2462"/>
      <c r="U1011" s="2462"/>
      <c r="V1011" s="2462"/>
      <c r="W1011" s="2693"/>
      <c r="X1011" s="2693"/>
      <c r="Y1011" s="2694"/>
      <c r="Z1011" s="2693"/>
      <c r="AA1011" s="2693"/>
      <c r="AB1011" s="2693"/>
      <c r="AC1011" s="2693"/>
      <c r="AD1011" s="2693"/>
      <c r="AE1011" s="2693"/>
      <c r="AF1011" s="2693"/>
      <c r="AG1011" s="2693"/>
      <c r="AH1011" s="2693"/>
      <c r="AI1011" s="2693"/>
      <c r="AJ1011" s="2693"/>
      <c r="AK1011" s="2693"/>
      <c r="AL1011" s="2693"/>
      <c r="AM1011" s="2693"/>
      <c r="AN1011" s="2693"/>
      <c r="AO1011" s="2693"/>
      <c r="AP1011" s="2693"/>
      <c r="AQ1011" s="2693"/>
      <c r="AR1011" s="2693"/>
    </row>
    <row r="1012" spans="1:44" customFormat="1" ht="15.75" thickBot="1">
      <c r="A1012" s="4739"/>
      <c r="B1012" s="4750"/>
      <c r="C1012" s="4751"/>
      <c r="D1012" s="4751"/>
      <c r="E1012" s="4751"/>
      <c r="F1012" s="4751"/>
      <c r="G1012" s="4751"/>
      <c r="H1012" s="4751"/>
      <c r="I1012" s="4751"/>
      <c r="J1012" s="4751"/>
      <c r="K1012" s="4751"/>
      <c r="L1012" s="4751"/>
      <c r="M1012" s="4751"/>
      <c r="N1012" s="4752"/>
      <c r="O1012" s="2694"/>
      <c r="P1012" s="3589">
        <f t="shared" ref="P1012:V1012" ca="1" si="39">CELL("largeur",P1012)</f>
        <v>47</v>
      </c>
      <c r="Q1012" s="3589">
        <f t="shared" ca="1" si="39"/>
        <v>34</v>
      </c>
      <c r="R1012" s="3589">
        <f t="shared" ca="1" si="39"/>
        <v>33</v>
      </c>
      <c r="S1012" s="3589">
        <f t="shared" ca="1" si="39"/>
        <v>11</v>
      </c>
      <c r="T1012" s="3535">
        <f t="shared" ca="1" si="39"/>
        <v>11</v>
      </c>
      <c r="U1012" s="3535">
        <f t="shared" ca="1" si="39"/>
        <v>45</v>
      </c>
      <c r="V1012" s="3535">
        <f t="shared" ca="1" si="39"/>
        <v>11</v>
      </c>
      <c r="W1012" s="2693"/>
      <c r="X1012" s="2693"/>
      <c r="Y1012" s="2694"/>
      <c r="Z1012" s="2693"/>
      <c r="AA1012" s="2693"/>
      <c r="AB1012" s="2693"/>
      <c r="AC1012" s="2693"/>
      <c r="AD1012" s="2693"/>
      <c r="AE1012" s="2693"/>
      <c r="AF1012" s="2693"/>
      <c r="AG1012" s="2693"/>
      <c r="AH1012" s="2693"/>
      <c r="AI1012" s="2693"/>
      <c r="AJ1012" s="2693"/>
      <c r="AK1012" s="2693"/>
      <c r="AL1012" s="2693"/>
      <c r="AM1012" s="2693"/>
      <c r="AN1012" s="2693"/>
      <c r="AO1012" s="2693"/>
      <c r="AP1012" s="2693"/>
      <c r="AQ1012" s="2693"/>
      <c r="AR1012" s="2693"/>
    </row>
    <row r="1013" spans="1:44" customFormat="1" ht="21">
      <c r="A1013" s="4739"/>
      <c r="B1013" s="3105"/>
      <c r="C1013" s="3058" t="s">
        <v>2520</v>
      </c>
      <c r="D1013" s="3059"/>
      <c r="E1013" s="3059"/>
      <c r="F1013" s="3059"/>
      <c r="G1013" s="4882" t="s">
        <v>247</v>
      </c>
      <c r="H1013" s="4882"/>
      <c r="I1013" s="4882"/>
      <c r="J1013" s="4882"/>
      <c r="K1013" s="4882"/>
      <c r="L1013" s="4882"/>
      <c r="M1013" s="4882"/>
      <c r="N1013" s="4883"/>
      <c r="O1013" s="2694"/>
      <c r="P1013" s="3536" t="s">
        <v>2472</v>
      </c>
      <c r="Q1013" s="3537"/>
      <c r="R1013" s="3537"/>
      <c r="S1013" s="3537"/>
      <c r="T1013" s="3538"/>
      <c r="U1013" s="2800"/>
      <c r="V1013" s="2800"/>
      <c r="W1013" s="2693"/>
      <c r="X1013" s="2693"/>
      <c r="Y1013" s="2694"/>
      <c r="Z1013" s="2693"/>
      <c r="AA1013" s="2693"/>
      <c r="AB1013" s="2693"/>
      <c r="AC1013" s="2693"/>
      <c r="AD1013" s="2693"/>
      <c r="AE1013" s="2693"/>
      <c r="AF1013" s="2693"/>
      <c r="AG1013" s="2693"/>
      <c r="AH1013" s="2693"/>
      <c r="AI1013" s="2693"/>
      <c r="AJ1013" s="2693"/>
      <c r="AK1013" s="2693"/>
      <c r="AL1013" s="2693"/>
      <c r="AM1013" s="2693"/>
      <c r="AN1013" s="2693"/>
      <c r="AO1013" s="2693"/>
      <c r="AP1013" s="2693"/>
      <c r="AQ1013" s="2693"/>
      <c r="AR1013" s="2693"/>
    </row>
    <row r="1014" spans="1:44" customFormat="1" ht="21">
      <c r="A1014" s="4739"/>
      <c r="B1014" s="3106"/>
      <c r="C1014" s="2885" t="str">
        <f>SUBSTITUTE(ADDRESS(1,COLUMN(),4),"1","")</f>
        <v>C</v>
      </c>
      <c r="D1014" s="2971" t="s">
        <v>582</v>
      </c>
      <c r="E1014" s="3107"/>
      <c r="F1014" s="3107"/>
      <c r="G1014" s="4882"/>
      <c r="H1014" s="4882"/>
      <c r="I1014" s="4882"/>
      <c r="J1014" s="4882"/>
      <c r="K1014" s="4882"/>
      <c r="L1014" s="4882"/>
      <c r="M1014" s="4882"/>
      <c r="N1014" s="4883"/>
      <c r="O1014" s="2694"/>
      <c r="P1014" s="3539" t="s">
        <v>2496</v>
      </c>
      <c r="Q1014" s="3540"/>
      <c r="R1014" s="3540"/>
      <c r="S1014" s="3540"/>
      <c r="T1014" s="3541"/>
      <c r="U1014" s="2800"/>
      <c r="V1014" s="2800"/>
      <c r="W1014" s="2693"/>
      <c r="X1014" s="2693"/>
      <c r="Y1014" s="2694"/>
      <c r="Z1014" s="2693"/>
      <c r="AA1014" s="2693"/>
      <c r="AB1014" s="2693"/>
      <c r="AC1014" s="2693"/>
      <c r="AD1014" s="2693"/>
      <c r="AE1014" s="2693"/>
      <c r="AF1014" s="2693"/>
      <c r="AG1014" s="2693"/>
      <c r="AH1014" s="2693"/>
      <c r="AI1014" s="2693"/>
      <c r="AJ1014" s="2693"/>
      <c r="AK1014" s="2693"/>
      <c r="AL1014" s="2693"/>
      <c r="AM1014" s="2693"/>
      <c r="AN1014" s="2693"/>
      <c r="AO1014" s="2693"/>
      <c r="AP1014" s="2693"/>
      <c r="AQ1014" s="2693"/>
      <c r="AR1014" s="2693"/>
    </row>
    <row r="1015" spans="1:44" customFormat="1" ht="21">
      <c r="A1015" s="4739"/>
      <c r="B1015" s="3108"/>
      <c r="C1015" s="3429" t="s">
        <v>297</v>
      </c>
      <c r="D1015" s="3109" t="s">
        <v>298</v>
      </c>
      <c r="E1015" s="3110"/>
      <c r="F1015" s="3110"/>
      <c r="G1015" s="3109"/>
      <c r="H1015" s="2889"/>
      <c r="I1015" s="2889"/>
      <c r="J1015" s="2889"/>
      <c r="K1015" s="3111"/>
      <c r="L1015" s="2889"/>
      <c r="M1015" s="2889"/>
      <c r="N1015" s="2890"/>
      <c r="O1015" s="2694"/>
      <c r="P1015" s="3539" t="s">
        <v>2473</v>
      </c>
      <c r="Q1015" s="3540"/>
      <c r="R1015" s="3540"/>
      <c r="S1015" s="3540"/>
      <c r="T1015" s="3542"/>
      <c r="U1015" s="2800"/>
      <c r="V1015" s="2800"/>
      <c r="W1015" s="2693"/>
      <c r="X1015" s="2693"/>
      <c r="Y1015" s="2694"/>
      <c r="Z1015" s="2693"/>
      <c r="AA1015" s="2693"/>
      <c r="AB1015" s="2693"/>
      <c r="AC1015" s="2693"/>
      <c r="AD1015" s="2693"/>
      <c r="AE1015" s="2693"/>
      <c r="AF1015" s="2693"/>
      <c r="AG1015" s="2693"/>
      <c r="AH1015" s="2693"/>
      <c r="AI1015" s="2693"/>
      <c r="AJ1015" s="2693"/>
      <c r="AK1015" s="2693"/>
      <c r="AL1015" s="2693"/>
      <c r="AM1015" s="2693"/>
      <c r="AN1015" s="2693"/>
      <c r="AO1015" s="2693"/>
      <c r="AP1015" s="2693"/>
      <c r="AQ1015" s="2693"/>
      <c r="AR1015" s="2693"/>
    </row>
    <row r="1016" spans="1:44" customFormat="1" ht="21">
      <c r="A1016" s="4739"/>
      <c r="B1016" s="3112"/>
      <c r="C1016" s="3113"/>
      <c r="D1016" s="3113"/>
      <c r="E1016" s="3113"/>
      <c r="F1016" s="3113"/>
      <c r="G1016" s="3113"/>
      <c r="H1016" s="3113"/>
      <c r="I1016" s="3113"/>
      <c r="J1016" s="3113"/>
      <c r="K1016" s="2894" t="s">
        <v>299</v>
      </c>
      <c r="L1016" s="3113"/>
      <c r="M1016" s="3113"/>
      <c r="N1016" s="3114"/>
      <c r="O1016" s="2694"/>
      <c r="P1016" s="3539" t="s">
        <v>2283</v>
      </c>
      <c r="Q1016" s="3540"/>
      <c r="R1016" s="3540"/>
      <c r="S1016" s="3540"/>
      <c r="T1016" s="3543"/>
      <c r="U1016" s="2800"/>
      <c r="V1016" s="2800"/>
      <c r="W1016" s="2693"/>
      <c r="X1016" s="2693"/>
      <c r="Y1016" s="2694"/>
      <c r="Z1016" s="2693"/>
      <c r="AA1016" s="2693"/>
      <c r="AB1016" s="2693"/>
      <c r="AC1016" s="2693"/>
      <c r="AD1016" s="2693"/>
      <c r="AE1016" s="2693"/>
      <c r="AF1016" s="2693"/>
      <c r="AG1016" s="2693"/>
      <c r="AH1016" s="2693"/>
      <c r="AI1016" s="2693"/>
      <c r="AJ1016" s="2693"/>
      <c r="AK1016" s="2693"/>
      <c r="AL1016" s="2693"/>
      <c r="AM1016" s="2693"/>
      <c r="AN1016" s="2693"/>
      <c r="AO1016" s="2693"/>
      <c r="AP1016" s="2693"/>
      <c r="AQ1016" s="2693"/>
      <c r="AR1016" s="2693"/>
    </row>
    <row r="1017" spans="1:44" customFormat="1" ht="21">
      <c r="A1017" s="4739"/>
      <c r="B1017" s="3115" t="s">
        <v>318</v>
      </c>
      <c r="C1017" s="3116"/>
      <c r="D1017" s="2892"/>
      <c r="E1017" s="3117" t="str">
        <f>B943</f>
        <v>❿  NOM DE LA RECETTE</v>
      </c>
      <c r="F1017" s="2765"/>
      <c r="G1017" s="2765"/>
      <c r="H1017" s="2765"/>
      <c r="I1017" s="2765"/>
      <c r="J1017" s="2765"/>
      <c r="K1017" s="2894" t="s">
        <v>300</v>
      </c>
      <c r="L1017" s="2765"/>
      <c r="M1017" s="2765"/>
      <c r="N1017" s="2895"/>
      <c r="O1017" s="2694"/>
      <c r="P1017" s="3539" t="s">
        <v>2284</v>
      </c>
      <c r="Q1017" s="3540"/>
      <c r="R1017" s="3540"/>
      <c r="S1017" s="3540"/>
      <c r="T1017" s="3543"/>
      <c r="U1017" s="2800"/>
      <c r="V1017" s="2800"/>
      <c r="W1017" s="2693"/>
      <c r="X1017" s="2693"/>
      <c r="Y1017" s="2694"/>
      <c r="Z1017" s="2693"/>
      <c r="AA1017" s="2693"/>
      <c r="AB1017" s="2693"/>
      <c r="AC1017" s="2693"/>
      <c r="AD1017" s="2693"/>
      <c r="AE1017" s="2693"/>
      <c r="AF1017" s="2693"/>
      <c r="AG1017" s="2693"/>
      <c r="AH1017" s="2693"/>
      <c r="AI1017" s="2693"/>
      <c r="AJ1017" s="2693"/>
      <c r="AK1017" s="2693"/>
      <c r="AL1017" s="2693"/>
      <c r="AM1017" s="2693"/>
      <c r="AN1017" s="2693"/>
      <c r="AO1017" s="2693"/>
      <c r="AP1017" s="2693"/>
      <c r="AQ1017" s="2693"/>
      <c r="AR1017" s="2693"/>
    </row>
    <row r="1018" spans="1:44" customFormat="1" ht="21.75" thickBot="1">
      <c r="A1018" s="4739"/>
      <c r="B1018" s="3118"/>
      <c r="C1018" s="3119"/>
      <c r="D1018" s="2897"/>
      <c r="E1018" s="2765"/>
      <c r="F1018" s="2898"/>
      <c r="G1018" s="2898"/>
      <c r="H1018" s="2898"/>
      <c r="I1018" s="2898"/>
      <c r="J1018" s="2898"/>
      <c r="K1018" s="2894" t="s">
        <v>302</v>
      </c>
      <c r="L1018" s="2898"/>
      <c r="M1018" s="2898"/>
      <c r="N1018" s="2899"/>
      <c r="O1018" s="2694"/>
      <c r="P1018" s="3544"/>
      <c r="Q1018" s="3545"/>
      <c r="R1018" s="3545"/>
      <c r="S1018" s="3545"/>
      <c r="T1018" s="3546"/>
      <c r="U1018" s="2800"/>
      <c r="V1018" s="2800"/>
      <c r="W1018" s="2693"/>
      <c r="X1018" s="2693"/>
      <c r="Y1018" s="2694"/>
      <c r="Z1018" s="2693"/>
      <c r="AA1018" s="2693"/>
      <c r="AB1018" s="2693"/>
      <c r="AC1018" s="2693"/>
      <c r="AD1018" s="2693"/>
      <c r="AE1018" s="2693"/>
      <c r="AF1018" s="2693"/>
      <c r="AG1018" s="2693"/>
      <c r="AH1018" s="2693"/>
      <c r="AI1018" s="2693"/>
      <c r="AJ1018" s="2693"/>
      <c r="AK1018" s="2693"/>
      <c r="AL1018" s="2693"/>
      <c r="AM1018" s="2693"/>
      <c r="AN1018" s="2693"/>
      <c r="AO1018" s="2693"/>
      <c r="AP1018" s="2693"/>
      <c r="AQ1018" s="2693"/>
      <c r="AR1018" s="2693"/>
    </row>
    <row r="1019" spans="1:44" customFormat="1" ht="18.75">
      <c r="A1019" s="4739"/>
      <c r="B1019" s="2896">
        <v>1</v>
      </c>
      <c r="C1019" s="4745" t="s">
        <v>301</v>
      </c>
      <c r="D1019" s="4745"/>
      <c r="E1019" s="4745"/>
      <c r="F1019" s="4745"/>
      <c r="G1019" s="4745"/>
      <c r="H1019" s="4745"/>
      <c r="I1019" s="4745"/>
      <c r="J1019" s="4745"/>
      <c r="K1019" s="4745"/>
      <c r="L1019" s="4745"/>
      <c r="M1019" s="4745"/>
      <c r="N1019" s="4746"/>
      <c r="O1019" s="2694"/>
      <c r="P1019" s="3368" t="s">
        <v>2385</v>
      </c>
      <c r="Q1019" s="2858"/>
      <c r="R1019" s="2800"/>
      <c r="S1019" s="2800"/>
      <c r="T1019" s="2800"/>
      <c r="U1019" s="2800"/>
      <c r="V1019" s="2800"/>
      <c r="W1019" s="2693"/>
      <c r="X1019" s="2693"/>
      <c r="Y1019" s="2694"/>
      <c r="Z1019" s="2693"/>
      <c r="AA1019" s="2693"/>
      <c r="AB1019" s="2693"/>
      <c r="AC1019" s="2693"/>
      <c r="AD1019" s="2693"/>
      <c r="AE1019" s="2693"/>
      <c r="AF1019" s="2693"/>
      <c r="AG1019" s="2693"/>
      <c r="AH1019" s="2693"/>
      <c r="AI1019" s="2693"/>
      <c r="AJ1019" s="2693"/>
      <c r="AK1019" s="2693"/>
      <c r="AL1019" s="2693"/>
      <c r="AM1019" s="2693"/>
      <c r="AN1019" s="2693"/>
      <c r="AO1019" s="2693"/>
      <c r="AP1019" s="2693"/>
      <c r="AQ1019" s="2693"/>
      <c r="AR1019" s="2693"/>
    </row>
    <row r="1020" spans="1:44" customFormat="1" ht="18.75">
      <c r="A1020" s="4739"/>
      <c r="B1020" s="2896">
        <f>LARGE(B1019:B1019,1)+1</f>
        <v>2</v>
      </c>
      <c r="C1020" s="2901"/>
      <c r="D1020" s="2901"/>
      <c r="E1020" s="2901"/>
      <c r="F1020" s="2901"/>
      <c r="G1020" s="2901"/>
      <c r="H1020" s="2901"/>
      <c r="I1020" s="2901"/>
      <c r="J1020" s="2901"/>
      <c r="K1020" s="2901"/>
      <c r="L1020" s="2901"/>
      <c r="M1020" s="2901"/>
      <c r="N1020" s="2902"/>
      <c r="O1020" s="2858"/>
      <c r="P1020" s="3748" t="s">
        <v>2392</v>
      </c>
      <c r="Q1020" s="2858"/>
      <c r="R1020" s="2800"/>
      <c r="S1020" s="2800"/>
      <c r="T1020" s="2800"/>
      <c r="U1020" s="2800"/>
      <c r="V1020" s="2800"/>
      <c r="W1020" s="2693"/>
      <c r="X1020" s="2693"/>
      <c r="Y1020" s="2694"/>
      <c r="Z1020" s="2693"/>
      <c r="AA1020" s="2693"/>
      <c r="AB1020" s="2693"/>
      <c r="AC1020" s="2693"/>
      <c r="AD1020" s="2693"/>
      <c r="AE1020" s="2693"/>
      <c r="AF1020" s="2693"/>
      <c r="AG1020" s="2693"/>
      <c r="AH1020" s="2693"/>
      <c r="AI1020" s="2693"/>
      <c r="AJ1020" s="2693"/>
      <c r="AK1020" s="2693"/>
      <c r="AL1020" s="2693"/>
      <c r="AM1020" s="2693"/>
      <c r="AN1020" s="2693"/>
      <c r="AO1020" s="2693"/>
      <c r="AP1020" s="2693"/>
      <c r="AQ1020" s="2693"/>
      <c r="AR1020" s="2693"/>
    </row>
    <row r="1021" spans="1:44" customFormat="1" ht="18.75">
      <c r="A1021" s="4739"/>
      <c r="B1021" s="2896">
        <f>LARGE(B1019:B1020,1)+1</f>
        <v>3</v>
      </c>
      <c r="C1021" s="3120" t="s">
        <v>581</v>
      </c>
      <c r="D1021" s="3120"/>
      <c r="E1021" s="3120"/>
      <c r="F1021" s="3120"/>
      <c r="G1021" s="3120"/>
      <c r="H1021" s="3120"/>
      <c r="I1021" s="3120"/>
      <c r="J1021" s="3120"/>
      <c r="K1021" s="3120"/>
      <c r="L1021" s="3120"/>
      <c r="M1021" s="3120"/>
      <c r="N1021" s="3121"/>
      <c r="O1021" s="2858"/>
      <c r="P1021" s="3748" t="s">
        <v>2392</v>
      </c>
      <c r="Q1021" s="2858"/>
      <c r="R1021" s="2800"/>
      <c r="S1021" s="2800"/>
      <c r="T1021" s="2800"/>
      <c r="U1021" s="2800"/>
      <c r="V1021" s="2800"/>
      <c r="W1021" s="2693"/>
      <c r="X1021" s="2693"/>
      <c r="Y1021" s="2694"/>
      <c r="Z1021" s="2693"/>
      <c r="AA1021" s="2693"/>
      <c r="AB1021" s="2693"/>
      <c r="AC1021" s="2693"/>
      <c r="AD1021" s="2693"/>
      <c r="AE1021" s="2693"/>
      <c r="AF1021" s="2693"/>
      <c r="AG1021" s="2693"/>
      <c r="AH1021" s="2693"/>
      <c r="AI1021" s="2693"/>
      <c r="AJ1021" s="2693"/>
      <c r="AK1021" s="2693"/>
      <c r="AL1021" s="2693"/>
      <c r="AM1021" s="2693"/>
      <c r="AN1021" s="2693"/>
      <c r="AO1021" s="2693"/>
      <c r="AP1021" s="2693"/>
      <c r="AQ1021" s="2693"/>
      <c r="AR1021" s="2693"/>
    </row>
    <row r="1022" spans="1:44" customFormat="1" ht="18.75">
      <c r="A1022" s="4739"/>
      <c r="B1022" s="2896">
        <f>LARGE(B1019:B1021,1)+1</f>
        <v>4</v>
      </c>
      <c r="C1022" s="3120" t="s">
        <v>418</v>
      </c>
      <c r="D1022" s="3120"/>
      <c r="E1022" s="3120"/>
      <c r="F1022" s="3120"/>
      <c r="G1022" s="3120"/>
      <c r="H1022" s="3120"/>
      <c r="I1022" s="3120"/>
      <c r="J1022" s="3120"/>
      <c r="K1022" s="3120"/>
      <c r="L1022" s="3120"/>
      <c r="M1022" s="3120"/>
      <c r="N1022" s="3121"/>
      <c r="O1022" s="2858"/>
      <c r="P1022" s="3748" t="s">
        <v>2392</v>
      </c>
      <c r="Q1022" s="2858"/>
      <c r="R1022" s="2800"/>
      <c r="S1022" s="2800"/>
      <c r="T1022" s="2800"/>
      <c r="U1022" s="2800"/>
      <c r="V1022" s="2800"/>
      <c r="W1022" s="2693"/>
      <c r="X1022" s="2693"/>
      <c r="Y1022" s="2694"/>
      <c r="Z1022" s="2693"/>
      <c r="AA1022" s="2693"/>
      <c r="AB1022" s="2693"/>
      <c r="AC1022" s="2693"/>
      <c r="AD1022" s="2693"/>
      <c r="AE1022" s="2693"/>
      <c r="AF1022" s="2693"/>
      <c r="AG1022" s="2693"/>
      <c r="AH1022" s="2693"/>
      <c r="AI1022" s="2693"/>
      <c r="AJ1022" s="2693"/>
      <c r="AK1022" s="2693"/>
      <c r="AL1022" s="2693"/>
      <c r="AM1022" s="2693"/>
      <c r="AN1022" s="2693"/>
      <c r="AO1022" s="2693"/>
      <c r="AP1022" s="2693"/>
      <c r="AQ1022" s="2693"/>
      <c r="AR1022" s="2693"/>
    </row>
    <row r="1023" spans="1:44" customFormat="1" ht="18.75">
      <c r="A1023" s="4739"/>
      <c r="B1023" s="2896">
        <f>LARGE(B1019:B1022,1)+1</f>
        <v>5</v>
      </c>
      <c r="C1023" s="2901" t="s">
        <v>40</v>
      </c>
      <c r="D1023" s="2901"/>
      <c r="E1023" s="2901"/>
      <c r="F1023" s="2901"/>
      <c r="G1023" s="2901"/>
      <c r="H1023" s="2901"/>
      <c r="I1023" s="2901"/>
      <c r="J1023" s="2901"/>
      <c r="K1023" s="2901"/>
      <c r="L1023" s="2901"/>
      <c r="M1023" s="2901"/>
      <c r="N1023" s="2902"/>
      <c r="O1023" s="2858"/>
      <c r="P1023" s="3748" t="s">
        <v>2392</v>
      </c>
      <c r="Q1023" s="2858"/>
      <c r="R1023" s="2800"/>
      <c r="S1023" s="2800"/>
      <c r="T1023" s="2800"/>
      <c r="U1023" s="2800"/>
      <c r="V1023" s="2800"/>
      <c r="W1023" s="2693"/>
      <c r="X1023" s="2693"/>
      <c r="Y1023" s="2694"/>
      <c r="Z1023" s="2693"/>
      <c r="AA1023" s="2693"/>
      <c r="AB1023" s="2693"/>
      <c r="AC1023" s="2693"/>
      <c r="AD1023" s="2693"/>
      <c r="AE1023" s="2693"/>
      <c r="AF1023" s="2693"/>
      <c r="AG1023" s="2693"/>
      <c r="AH1023" s="2693"/>
      <c r="AI1023" s="2693"/>
      <c r="AJ1023" s="2693"/>
      <c r="AK1023" s="2693"/>
      <c r="AL1023" s="2693"/>
      <c r="AM1023" s="2693"/>
      <c r="AN1023" s="2693"/>
      <c r="AO1023" s="2693"/>
      <c r="AP1023" s="2693"/>
      <c r="AQ1023" s="2693"/>
      <c r="AR1023" s="2693"/>
    </row>
    <row r="1024" spans="1:44" customFormat="1" ht="18.75">
      <c r="A1024" s="4739"/>
      <c r="B1024" s="2896">
        <f>LARGE(B1019:B1023,1)+1</f>
        <v>6</v>
      </c>
      <c r="C1024" s="2901" t="s">
        <v>41</v>
      </c>
      <c r="D1024" s="2901"/>
      <c r="E1024" s="2901"/>
      <c r="F1024" s="2901"/>
      <c r="G1024" s="2901"/>
      <c r="H1024" s="2901"/>
      <c r="I1024" s="2901"/>
      <c r="J1024" s="2901"/>
      <c r="K1024" s="2901"/>
      <c r="L1024" s="2901"/>
      <c r="M1024" s="2901"/>
      <c r="N1024" s="2902"/>
      <c r="O1024" s="2858"/>
      <c r="P1024" s="3748" t="s">
        <v>2392</v>
      </c>
      <c r="Q1024" s="2858"/>
      <c r="R1024" s="2800"/>
      <c r="S1024" s="2800"/>
      <c r="T1024" s="2800"/>
      <c r="U1024" s="2800"/>
      <c r="V1024" s="2800"/>
      <c r="W1024" s="2693"/>
      <c r="X1024" s="2693"/>
      <c r="Y1024" s="2694"/>
      <c r="Z1024" s="2693"/>
      <c r="AA1024" s="2693"/>
      <c r="AB1024" s="2693"/>
      <c r="AC1024" s="2693"/>
      <c r="AD1024" s="2693"/>
      <c r="AE1024" s="2693"/>
      <c r="AF1024" s="2693"/>
      <c r="AG1024" s="2693"/>
      <c r="AH1024" s="2693"/>
      <c r="AI1024" s="2693"/>
      <c r="AJ1024" s="2693"/>
      <c r="AK1024" s="2693"/>
      <c r="AL1024" s="2693"/>
      <c r="AM1024" s="2693"/>
      <c r="AN1024" s="2693"/>
      <c r="AO1024" s="2693"/>
      <c r="AP1024" s="2693"/>
      <c r="AQ1024" s="2693"/>
      <c r="AR1024" s="2693"/>
    </row>
    <row r="1025" spans="1:44" customFormat="1" ht="18.75">
      <c r="A1025" s="4739"/>
      <c r="B1025" s="2896">
        <f>LARGE(B1019:B1024,1)+1</f>
        <v>7</v>
      </c>
      <c r="C1025" s="2901" t="s">
        <v>736</v>
      </c>
      <c r="D1025" s="2901"/>
      <c r="E1025" s="2901"/>
      <c r="F1025" s="2901"/>
      <c r="G1025" s="2901"/>
      <c r="H1025" s="2901"/>
      <c r="I1025" s="2901"/>
      <c r="J1025" s="2901"/>
      <c r="K1025" s="2901"/>
      <c r="L1025" s="2901"/>
      <c r="M1025" s="2901"/>
      <c r="N1025" s="2902"/>
      <c r="O1025" s="2858"/>
      <c r="P1025" s="3748" t="s">
        <v>2392</v>
      </c>
      <c r="Q1025" s="2858"/>
      <c r="R1025" s="2800"/>
      <c r="S1025" s="2800"/>
      <c r="T1025" s="2800"/>
      <c r="U1025" s="2800"/>
      <c r="V1025" s="2800"/>
      <c r="W1025" s="2693"/>
      <c r="X1025" s="2693"/>
      <c r="Y1025" s="2694"/>
      <c r="Z1025" s="2693"/>
      <c r="AA1025" s="2693"/>
      <c r="AB1025" s="2693"/>
      <c r="AC1025" s="2693"/>
      <c r="AD1025" s="2693"/>
      <c r="AE1025" s="2693"/>
      <c r="AF1025" s="2693"/>
      <c r="AG1025" s="2693"/>
      <c r="AH1025" s="2693"/>
      <c r="AI1025" s="2693"/>
      <c r="AJ1025" s="2693"/>
      <c r="AK1025" s="2693"/>
      <c r="AL1025" s="2693"/>
      <c r="AM1025" s="2693"/>
      <c r="AN1025" s="2693"/>
      <c r="AO1025" s="2693"/>
      <c r="AP1025" s="2693"/>
      <c r="AQ1025" s="2693"/>
      <c r="AR1025" s="2693"/>
    </row>
    <row r="1026" spans="1:44" customFormat="1" ht="18.75">
      <c r="A1026" s="4739"/>
      <c r="B1026" s="2896">
        <f>LARGE(B1019:B1025,1)+1</f>
        <v>8</v>
      </c>
      <c r="C1026" s="2901" t="s">
        <v>737</v>
      </c>
      <c r="D1026" s="2901"/>
      <c r="E1026" s="2901"/>
      <c r="F1026" s="2901"/>
      <c r="G1026" s="2901"/>
      <c r="H1026" s="2901"/>
      <c r="I1026" s="2901"/>
      <c r="J1026" s="2901"/>
      <c r="K1026" s="2901"/>
      <c r="L1026" s="2901"/>
      <c r="M1026" s="2901"/>
      <c r="N1026" s="2902"/>
      <c r="O1026" s="2858"/>
      <c r="P1026" s="3748" t="s">
        <v>2392</v>
      </c>
      <c r="Q1026" s="2858"/>
      <c r="R1026" s="2800"/>
      <c r="S1026" s="2800"/>
      <c r="T1026" s="2800"/>
      <c r="U1026" s="2800"/>
      <c r="V1026" s="2800"/>
      <c r="W1026" s="2693"/>
      <c r="X1026" s="2693"/>
      <c r="Y1026" s="2694"/>
      <c r="Z1026" s="2693"/>
      <c r="AA1026" s="2693"/>
      <c r="AB1026" s="2693"/>
      <c r="AC1026" s="2693"/>
      <c r="AD1026" s="2693"/>
      <c r="AE1026" s="2693"/>
      <c r="AF1026" s="2693"/>
      <c r="AG1026" s="2693"/>
      <c r="AH1026" s="2693"/>
      <c r="AI1026" s="2693"/>
      <c r="AJ1026" s="2693"/>
      <c r="AK1026" s="2693"/>
      <c r="AL1026" s="2693"/>
      <c r="AM1026" s="2693"/>
      <c r="AN1026" s="2693"/>
      <c r="AO1026" s="2693"/>
      <c r="AP1026" s="2693"/>
      <c r="AQ1026" s="2693"/>
      <c r="AR1026" s="2693"/>
    </row>
    <row r="1027" spans="1:44" customFormat="1" ht="18.75">
      <c r="A1027" s="4739"/>
      <c r="B1027" s="2896">
        <f>LARGE(B1019:B1026,1)+1</f>
        <v>9</v>
      </c>
      <c r="C1027" s="2901" t="s">
        <v>33</v>
      </c>
      <c r="D1027" s="2901"/>
      <c r="E1027" s="2901"/>
      <c r="F1027" s="2901"/>
      <c r="G1027" s="2901"/>
      <c r="H1027" s="2901"/>
      <c r="I1027" s="2901"/>
      <c r="J1027" s="2901"/>
      <c r="K1027" s="2901"/>
      <c r="L1027" s="2901"/>
      <c r="M1027" s="2901"/>
      <c r="N1027" s="2902"/>
      <c r="O1027" s="2858"/>
      <c r="P1027" s="3748" t="s">
        <v>2392</v>
      </c>
      <c r="Q1027" s="2858"/>
      <c r="R1027" s="2800"/>
      <c r="S1027" s="2800"/>
      <c r="T1027" s="2800"/>
      <c r="U1027" s="2800"/>
      <c r="V1027" s="2800"/>
      <c r="W1027" s="2693"/>
      <c r="X1027" s="2693"/>
      <c r="Y1027" s="2694"/>
      <c r="Z1027" s="2693"/>
      <c r="AA1027" s="2693"/>
      <c r="AB1027" s="2693"/>
      <c r="AC1027" s="2693"/>
      <c r="AD1027" s="2693"/>
      <c r="AE1027" s="2693"/>
      <c r="AF1027" s="2693"/>
      <c r="AG1027" s="2693"/>
      <c r="AH1027" s="2693"/>
      <c r="AI1027" s="2693"/>
      <c r="AJ1027" s="2693"/>
      <c r="AK1027" s="2693"/>
      <c r="AL1027" s="2693"/>
      <c r="AM1027" s="2693"/>
      <c r="AN1027" s="2693"/>
      <c r="AO1027" s="2693"/>
      <c r="AP1027" s="2693"/>
      <c r="AQ1027" s="2693"/>
      <c r="AR1027" s="2693"/>
    </row>
    <row r="1028" spans="1:44" customFormat="1" ht="18.75">
      <c r="A1028" s="4739"/>
      <c r="B1028" s="2896">
        <f>LARGE(B1019:B1027,1)+1</f>
        <v>10</v>
      </c>
      <c r="C1028" s="2901"/>
      <c r="D1028" s="2901"/>
      <c r="E1028" s="2901"/>
      <c r="F1028" s="2901"/>
      <c r="G1028" s="2901"/>
      <c r="H1028" s="2901"/>
      <c r="I1028" s="2901"/>
      <c r="J1028" s="2901"/>
      <c r="K1028" s="2901"/>
      <c r="L1028" s="2901"/>
      <c r="M1028" s="2901"/>
      <c r="N1028" s="2902"/>
      <c r="O1028" s="2858"/>
      <c r="P1028" s="3748" t="s">
        <v>2392</v>
      </c>
      <c r="Q1028" s="2858"/>
      <c r="R1028" s="2800"/>
      <c r="S1028" s="2800"/>
      <c r="T1028" s="2800"/>
      <c r="U1028" s="2800"/>
      <c r="V1028" s="2800"/>
      <c r="W1028" s="2693"/>
      <c r="X1028" s="2693"/>
      <c r="Y1028" s="2694"/>
      <c r="Z1028" s="2693"/>
      <c r="AA1028" s="2693"/>
      <c r="AB1028" s="2693"/>
      <c r="AC1028" s="2693"/>
      <c r="AD1028" s="2693"/>
      <c r="AE1028" s="2693"/>
      <c r="AF1028" s="2693"/>
      <c r="AG1028" s="2693"/>
      <c r="AH1028" s="2693"/>
      <c r="AI1028" s="2693"/>
      <c r="AJ1028" s="2693"/>
      <c r="AK1028" s="2693"/>
      <c r="AL1028" s="2693"/>
      <c r="AM1028" s="2693"/>
      <c r="AN1028" s="2693"/>
      <c r="AO1028" s="2693"/>
      <c r="AP1028" s="2693"/>
      <c r="AQ1028" s="2693"/>
      <c r="AR1028" s="2693"/>
    </row>
    <row r="1029" spans="1:44" customFormat="1" ht="18.75">
      <c r="A1029" s="4739"/>
      <c r="B1029" s="2896">
        <f>LARGE(B1019:B1028,1)+1</f>
        <v>11</v>
      </c>
      <c r="C1029" s="2901" t="s">
        <v>419</v>
      </c>
      <c r="D1029" s="2901"/>
      <c r="E1029" s="2901"/>
      <c r="F1029" s="2901"/>
      <c r="G1029" s="2901"/>
      <c r="H1029" s="2901"/>
      <c r="I1029" s="2901"/>
      <c r="J1029" s="2901"/>
      <c r="K1029" s="2901"/>
      <c r="L1029" s="2901"/>
      <c r="M1029" s="2901"/>
      <c r="N1029" s="2902"/>
      <c r="O1029" s="2858"/>
      <c r="P1029" s="3748" t="s">
        <v>2392</v>
      </c>
      <c r="Q1029" s="2858"/>
      <c r="R1029" s="2800"/>
      <c r="S1029" s="2800"/>
      <c r="T1029" s="2800"/>
      <c r="U1029" s="2800"/>
      <c r="V1029" s="2800"/>
      <c r="W1029" s="2693"/>
      <c r="X1029" s="2693"/>
      <c r="Y1029" s="2694"/>
      <c r="Z1029" s="2693"/>
      <c r="AA1029" s="2693"/>
      <c r="AB1029" s="2693"/>
      <c r="AC1029" s="2693"/>
      <c r="AD1029" s="2693"/>
      <c r="AE1029" s="2693"/>
      <c r="AF1029" s="2693"/>
      <c r="AG1029" s="2693"/>
      <c r="AH1029" s="2693"/>
      <c r="AI1029" s="2693"/>
      <c r="AJ1029" s="2693"/>
      <c r="AK1029" s="2693"/>
      <c r="AL1029" s="2693"/>
      <c r="AM1029" s="2693"/>
      <c r="AN1029" s="2693"/>
      <c r="AO1029" s="2693"/>
      <c r="AP1029" s="2693"/>
      <c r="AQ1029" s="2693"/>
      <c r="AR1029" s="2693"/>
    </row>
    <row r="1030" spans="1:44" customFormat="1" ht="18.75">
      <c r="A1030" s="4739"/>
      <c r="B1030" s="2896">
        <f>LARGE(B1019:B1029,1)+1</f>
        <v>12</v>
      </c>
      <c r="C1030" s="2901" t="s">
        <v>738</v>
      </c>
      <c r="D1030" s="2901"/>
      <c r="E1030" s="2901"/>
      <c r="F1030" s="2901"/>
      <c r="G1030" s="2901"/>
      <c r="H1030" s="2901"/>
      <c r="I1030" s="2901"/>
      <c r="J1030" s="2901"/>
      <c r="K1030" s="2901"/>
      <c r="L1030" s="2901"/>
      <c r="M1030" s="2901"/>
      <c r="N1030" s="2902"/>
      <c r="O1030" s="2858"/>
      <c r="P1030" s="3748" t="s">
        <v>2392</v>
      </c>
      <c r="Q1030" s="2858"/>
      <c r="R1030" s="2800"/>
      <c r="S1030" s="2800"/>
      <c r="T1030" s="2800"/>
      <c r="U1030" s="2800"/>
      <c r="V1030" s="2800"/>
      <c r="W1030" s="2693"/>
      <c r="X1030" s="2693"/>
      <c r="Y1030" s="2694"/>
      <c r="Z1030" s="2693"/>
      <c r="AA1030" s="2693"/>
      <c r="AB1030" s="2693"/>
      <c r="AC1030" s="2693"/>
      <c r="AD1030" s="2693"/>
      <c r="AE1030" s="2693"/>
      <c r="AF1030" s="2693"/>
      <c r="AG1030" s="2693"/>
      <c r="AH1030" s="2693"/>
      <c r="AI1030" s="2693"/>
      <c r="AJ1030" s="2693"/>
      <c r="AK1030" s="2693"/>
      <c r="AL1030" s="2693"/>
      <c r="AM1030" s="2693"/>
      <c r="AN1030" s="2693"/>
      <c r="AO1030" s="2693"/>
      <c r="AP1030" s="2693"/>
      <c r="AQ1030" s="2693"/>
      <c r="AR1030" s="2693"/>
    </row>
    <row r="1031" spans="1:44" customFormat="1" ht="18.75">
      <c r="A1031" s="4739"/>
      <c r="B1031" s="2896">
        <f>LARGE(B1019:B1030,1)+1</f>
        <v>13</v>
      </c>
      <c r="C1031" s="2864" t="s">
        <v>739</v>
      </c>
      <c r="D1031" s="2864"/>
      <c r="E1031" s="2864"/>
      <c r="F1031" s="2864"/>
      <c r="G1031" s="2864"/>
      <c r="H1031" s="2864"/>
      <c r="I1031" s="2864"/>
      <c r="J1031" s="2864"/>
      <c r="K1031" s="2864"/>
      <c r="L1031" s="2864"/>
      <c r="M1031" s="2864"/>
      <c r="N1031" s="3482"/>
      <c r="O1031" s="2858"/>
      <c r="P1031" s="3748" t="s">
        <v>2392</v>
      </c>
      <c r="Q1031" s="2858"/>
      <c r="R1031" s="2800"/>
      <c r="S1031" s="2800"/>
      <c r="T1031" s="2800"/>
      <c r="U1031" s="2800"/>
      <c r="V1031" s="2800"/>
      <c r="W1031" s="2693"/>
      <c r="X1031" s="2693"/>
      <c r="Y1031" s="2694"/>
      <c r="Z1031" s="2693"/>
      <c r="AA1031" s="2693"/>
      <c r="AB1031" s="2693"/>
      <c r="AC1031" s="2693"/>
      <c r="AD1031" s="2693"/>
      <c r="AE1031" s="2693"/>
      <c r="AF1031" s="2693"/>
      <c r="AG1031" s="2693"/>
      <c r="AH1031" s="2693"/>
      <c r="AI1031" s="2693"/>
      <c r="AJ1031" s="2693"/>
      <c r="AK1031" s="2693"/>
      <c r="AL1031" s="2693"/>
      <c r="AM1031" s="2693"/>
      <c r="AN1031" s="2693"/>
      <c r="AO1031" s="2693"/>
      <c r="AP1031" s="2693"/>
      <c r="AQ1031" s="2693"/>
      <c r="AR1031" s="2693"/>
    </row>
    <row r="1032" spans="1:44" customFormat="1" ht="18.75">
      <c r="A1032" s="4739"/>
      <c r="B1032" s="2896">
        <f>LARGE(B1019:B1031,1)+1</f>
        <v>14</v>
      </c>
      <c r="C1032" s="2864" t="s">
        <v>740</v>
      </c>
      <c r="D1032" s="2864"/>
      <c r="E1032" s="2864"/>
      <c r="F1032" s="2864"/>
      <c r="G1032" s="2864"/>
      <c r="H1032" s="2864"/>
      <c r="I1032" s="2864"/>
      <c r="J1032" s="2864"/>
      <c r="K1032" s="2864"/>
      <c r="L1032" s="2864"/>
      <c r="M1032" s="2864"/>
      <c r="N1032" s="3482"/>
      <c r="O1032" s="2858"/>
      <c r="P1032" s="3748" t="s">
        <v>2392</v>
      </c>
      <c r="Q1032" s="2858"/>
      <c r="R1032" s="2800"/>
      <c r="S1032" s="2800"/>
      <c r="T1032" s="2800"/>
      <c r="U1032" s="2800"/>
      <c r="V1032" s="2800"/>
      <c r="W1032" s="2693"/>
      <c r="X1032" s="2693"/>
      <c r="Y1032" s="2694"/>
      <c r="Z1032" s="2693"/>
      <c r="AA1032" s="2693"/>
      <c r="AB1032" s="2693"/>
      <c r="AC1032" s="2693"/>
      <c r="AD1032" s="2693"/>
      <c r="AE1032" s="2693"/>
      <c r="AF1032" s="2693"/>
      <c r="AG1032" s="2693"/>
      <c r="AH1032" s="2693"/>
      <c r="AI1032" s="2693"/>
      <c r="AJ1032" s="2693"/>
      <c r="AK1032" s="2693"/>
      <c r="AL1032" s="2693"/>
      <c r="AM1032" s="2693"/>
      <c r="AN1032" s="2693"/>
      <c r="AO1032" s="2693"/>
      <c r="AP1032" s="2693"/>
      <c r="AQ1032" s="2693"/>
      <c r="AR1032" s="2693"/>
    </row>
    <row r="1033" spans="1:44" customFormat="1" ht="18.75">
      <c r="A1033" s="4739"/>
      <c r="B1033" s="2896">
        <f>LARGE(B1019:B1032,1)+1</f>
        <v>15</v>
      </c>
      <c r="C1033" s="2864" t="s">
        <v>741</v>
      </c>
      <c r="D1033" s="2864"/>
      <c r="E1033" s="2864"/>
      <c r="F1033" s="2864"/>
      <c r="G1033" s="2864"/>
      <c r="H1033" s="2864"/>
      <c r="I1033" s="2864"/>
      <c r="J1033" s="2864"/>
      <c r="K1033" s="2864"/>
      <c r="L1033" s="2864"/>
      <c r="M1033" s="2864"/>
      <c r="N1033" s="3482"/>
      <c r="O1033" s="2858"/>
      <c r="P1033" s="3748" t="s">
        <v>2392</v>
      </c>
      <c r="Q1033" s="2858"/>
      <c r="R1033" s="2800"/>
      <c r="S1033" s="2800"/>
      <c r="T1033" s="2800"/>
      <c r="U1033" s="2800"/>
      <c r="V1033" s="2800"/>
      <c r="W1033" s="2693"/>
      <c r="X1033" s="2693"/>
      <c r="Y1033" s="2694"/>
      <c r="Z1033" s="2693"/>
      <c r="AA1033" s="2693"/>
      <c r="AB1033" s="2693"/>
      <c r="AC1033" s="2693"/>
      <c r="AD1033" s="2693"/>
      <c r="AE1033" s="2693"/>
      <c r="AF1033" s="2693"/>
      <c r="AG1033" s="2693"/>
      <c r="AH1033" s="2693"/>
      <c r="AI1033" s="2693"/>
      <c r="AJ1033" s="2693"/>
      <c r="AK1033" s="2693"/>
      <c r="AL1033" s="2693"/>
      <c r="AM1033" s="2693"/>
      <c r="AN1033" s="2693"/>
      <c r="AO1033" s="2693"/>
      <c r="AP1033" s="2693"/>
      <c r="AQ1033" s="2693"/>
      <c r="AR1033" s="2693"/>
    </row>
    <row r="1034" spans="1:44" customFormat="1" ht="18.75">
      <c r="A1034" s="4739"/>
      <c r="B1034" s="2896">
        <f>LARGE(B1019:B1033,1)+1</f>
        <v>16</v>
      </c>
      <c r="C1034" s="2864" t="s">
        <v>742</v>
      </c>
      <c r="D1034" s="2864"/>
      <c r="E1034" s="2864"/>
      <c r="F1034" s="2864"/>
      <c r="G1034" s="2864"/>
      <c r="H1034" s="2864"/>
      <c r="I1034" s="2864"/>
      <c r="J1034" s="2864"/>
      <c r="K1034" s="2864"/>
      <c r="L1034" s="2864"/>
      <c r="M1034" s="2864"/>
      <c r="N1034" s="3482"/>
      <c r="O1034" s="2858"/>
      <c r="P1034" s="3748" t="s">
        <v>2392</v>
      </c>
      <c r="Q1034" s="2858"/>
      <c r="R1034" s="2800"/>
      <c r="S1034" s="2800"/>
      <c r="T1034" s="2800"/>
      <c r="U1034" s="2800"/>
      <c r="V1034" s="2800"/>
      <c r="W1034" s="2693"/>
      <c r="X1034" s="2693"/>
      <c r="Y1034" s="2694"/>
      <c r="Z1034" s="2693"/>
      <c r="AA1034" s="2693"/>
      <c r="AB1034" s="2693"/>
      <c r="AC1034" s="2693"/>
      <c r="AD1034" s="2693"/>
      <c r="AE1034" s="2693"/>
      <c r="AF1034" s="2693"/>
      <c r="AG1034" s="2693"/>
      <c r="AH1034" s="2693"/>
      <c r="AI1034" s="2693"/>
      <c r="AJ1034" s="2693"/>
      <c r="AK1034" s="2693"/>
      <c r="AL1034" s="2693"/>
      <c r="AM1034" s="2693"/>
      <c r="AN1034" s="2693"/>
      <c r="AO1034" s="2693"/>
      <c r="AP1034" s="2693"/>
      <c r="AQ1034" s="2693"/>
      <c r="AR1034" s="2693"/>
    </row>
    <row r="1035" spans="1:44" customFormat="1" ht="18.75">
      <c r="A1035" s="4739"/>
      <c r="B1035" s="2896">
        <f>LARGE(B1019:B1034,1)+1</f>
        <v>17</v>
      </c>
      <c r="C1035" s="2901" t="s">
        <v>319</v>
      </c>
      <c r="D1035" s="2901"/>
      <c r="E1035" s="2901"/>
      <c r="F1035" s="2901"/>
      <c r="G1035" s="2901"/>
      <c r="H1035" s="2901"/>
      <c r="I1035" s="2901"/>
      <c r="J1035" s="2901"/>
      <c r="K1035" s="2901"/>
      <c r="L1035" s="2901"/>
      <c r="M1035" s="2901"/>
      <c r="N1035" s="2902"/>
      <c r="O1035" s="2858"/>
      <c r="P1035" s="3748" t="s">
        <v>2392</v>
      </c>
      <c r="Q1035" s="2858"/>
      <c r="R1035" s="2800"/>
      <c r="S1035" s="2800"/>
      <c r="T1035" s="2800"/>
      <c r="U1035" s="2800"/>
      <c r="V1035" s="2800"/>
      <c r="W1035" s="2693"/>
      <c r="X1035" s="2693"/>
      <c r="Y1035" s="2694"/>
      <c r="Z1035" s="2693"/>
      <c r="AA1035" s="2693"/>
      <c r="AB1035" s="2693"/>
      <c r="AC1035" s="2693"/>
      <c r="AD1035" s="2693"/>
      <c r="AE1035" s="2693"/>
      <c r="AF1035" s="2693"/>
      <c r="AG1035" s="2693"/>
      <c r="AH1035" s="2693"/>
      <c r="AI1035" s="2693"/>
      <c r="AJ1035" s="2693"/>
      <c r="AK1035" s="2693"/>
      <c r="AL1035" s="2693"/>
      <c r="AM1035" s="2693"/>
      <c r="AN1035" s="2693"/>
      <c r="AO1035" s="2693"/>
      <c r="AP1035" s="2693"/>
      <c r="AQ1035" s="2693"/>
      <c r="AR1035" s="2693"/>
    </row>
    <row r="1036" spans="1:44" customFormat="1" ht="18.75">
      <c r="A1036" s="4739"/>
      <c r="B1036" s="2896">
        <f>LARGE(B1019:B1035,1)+1</f>
        <v>18</v>
      </c>
      <c r="C1036" s="2901" t="s">
        <v>306</v>
      </c>
      <c r="D1036" s="2901"/>
      <c r="E1036" s="2901"/>
      <c r="F1036" s="2901"/>
      <c r="G1036" s="2901"/>
      <c r="H1036" s="2901"/>
      <c r="I1036" s="2901"/>
      <c r="J1036" s="2901"/>
      <c r="K1036" s="2901"/>
      <c r="L1036" s="2901"/>
      <c r="M1036" s="2901"/>
      <c r="N1036" s="2902"/>
      <c r="O1036" s="2858"/>
      <c r="P1036" s="3748" t="s">
        <v>2392</v>
      </c>
      <c r="Q1036" s="2858"/>
      <c r="R1036" s="2800"/>
      <c r="S1036" s="2800"/>
      <c r="T1036" s="2800"/>
      <c r="U1036" s="2800"/>
      <c r="V1036" s="2800"/>
      <c r="W1036" s="2693"/>
      <c r="X1036" s="2693"/>
      <c r="Y1036" s="2694"/>
      <c r="Z1036" s="2693"/>
      <c r="AA1036" s="2693"/>
      <c r="AB1036" s="2693"/>
      <c r="AC1036" s="2693"/>
      <c r="AD1036" s="2693"/>
      <c r="AE1036" s="2693"/>
      <c r="AF1036" s="2693"/>
      <c r="AG1036" s="2693"/>
      <c r="AH1036" s="2693"/>
      <c r="AI1036" s="2693"/>
      <c r="AJ1036" s="2693"/>
      <c r="AK1036" s="2693"/>
      <c r="AL1036" s="2693"/>
      <c r="AM1036" s="2693"/>
      <c r="AN1036" s="2693"/>
      <c r="AO1036" s="2693"/>
      <c r="AP1036" s="2693"/>
      <c r="AQ1036" s="2693"/>
      <c r="AR1036" s="2693"/>
    </row>
    <row r="1037" spans="1:44" customFormat="1" ht="18.75">
      <c r="A1037" s="4739"/>
      <c r="B1037" s="2896">
        <f>LARGE(B1019:B1036,1)+1</f>
        <v>19</v>
      </c>
      <c r="C1037" s="2901"/>
      <c r="D1037" s="2901"/>
      <c r="E1037" s="2901"/>
      <c r="F1037" s="2901"/>
      <c r="G1037" s="2901"/>
      <c r="H1037" s="2901"/>
      <c r="I1037" s="2901"/>
      <c r="J1037" s="2901"/>
      <c r="K1037" s="2901"/>
      <c r="L1037" s="2901"/>
      <c r="M1037" s="2901"/>
      <c r="N1037" s="2902"/>
      <c r="O1037" s="2858"/>
      <c r="P1037" s="3748" t="s">
        <v>2392</v>
      </c>
      <c r="Q1037" s="2858"/>
      <c r="R1037" s="2800"/>
      <c r="S1037" s="2800"/>
      <c r="T1037" s="2800"/>
      <c r="U1037" s="2800"/>
      <c r="V1037" s="2800"/>
      <c r="W1037" s="2693"/>
      <c r="X1037" s="2693"/>
      <c r="Y1037" s="2694"/>
      <c r="Z1037" s="2693"/>
      <c r="AA1037" s="2693"/>
      <c r="AB1037" s="2693"/>
      <c r="AC1037" s="2693"/>
      <c r="AD1037" s="2693"/>
      <c r="AE1037" s="2693"/>
      <c r="AF1037" s="2693"/>
      <c r="AG1037" s="2693"/>
      <c r="AH1037" s="2693"/>
      <c r="AI1037" s="2693"/>
      <c r="AJ1037" s="2693"/>
      <c r="AK1037" s="2693"/>
      <c r="AL1037" s="2693"/>
      <c r="AM1037" s="2693"/>
      <c r="AN1037" s="2693"/>
      <c r="AO1037" s="2693"/>
      <c r="AP1037" s="2693"/>
      <c r="AQ1037" s="2693"/>
      <c r="AR1037" s="2693"/>
    </row>
    <row r="1038" spans="1:44" customFormat="1" ht="18.75">
      <c r="A1038" s="4739"/>
      <c r="B1038" s="2896">
        <f>LARGE(B1019:B1037,1)+1</f>
        <v>20</v>
      </c>
      <c r="C1038" s="2901"/>
      <c r="D1038" s="2901"/>
      <c r="E1038" s="2901"/>
      <c r="F1038" s="2901"/>
      <c r="G1038" s="2901"/>
      <c r="H1038" s="2901"/>
      <c r="I1038" s="2901"/>
      <c r="J1038" s="2901"/>
      <c r="K1038" s="2901"/>
      <c r="L1038" s="2901"/>
      <c r="M1038" s="2901"/>
      <c r="N1038" s="2902"/>
      <c r="O1038" s="2858"/>
      <c r="P1038" s="3748" t="s">
        <v>2392</v>
      </c>
      <c r="Q1038" s="2858"/>
      <c r="R1038" s="2800"/>
      <c r="S1038" s="2800"/>
      <c r="T1038" s="2800"/>
      <c r="U1038" s="2800"/>
      <c r="V1038" s="2800"/>
      <c r="W1038" s="2693"/>
      <c r="X1038" s="2693"/>
      <c r="Y1038" s="2694"/>
      <c r="Z1038" s="2693"/>
      <c r="AA1038" s="2693"/>
      <c r="AB1038" s="2693"/>
      <c r="AC1038" s="2693"/>
      <c r="AD1038" s="2693"/>
      <c r="AE1038" s="2693"/>
      <c r="AF1038" s="2693"/>
      <c r="AG1038" s="2693"/>
      <c r="AH1038" s="2693"/>
      <c r="AI1038" s="2693"/>
      <c r="AJ1038" s="2693"/>
      <c r="AK1038" s="2693"/>
      <c r="AL1038" s="2693"/>
      <c r="AM1038" s="2693"/>
      <c r="AN1038" s="2693"/>
      <c r="AO1038" s="2693"/>
      <c r="AP1038" s="2693"/>
      <c r="AQ1038" s="2693"/>
      <c r="AR1038" s="2693"/>
    </row>
    <row r="1039" spans="1:44" customFormat="1" ht="18.75">
      <c r="A1039" s="4739"/>
      <c r="B1039" s="2896">
        <f>LARGE(B1019:B1038,1)+1</f>
        <v>21</v>
      </c>
      <c r="C1039" s="2901"/>
      <c r="D1039" s="2901"/>
      <c r="E1039" s="2901"/>
      <c r="F1039" s="2901"/>
      <c r="G1039" s="2901"/>
      <c r="H1039" s="2901"/>
      <c r="I1039" s="2901"/>
      <c r="J1039" s="2901"/>
      <c r="K1039" s="2901"/>
      <c r="L1039" s="2901"/>
      <c r="M1039" s="2901"/>
      <c r="N1039" s="2902"/>
      <c r="O1039" s="2858"/>
      <c r="P1039" s="3748" t="s">
        <v>2392</v>
      </c>
      <c r="Q1039" s="2858"/>
      <c r="R1039" s="2800"/>
      <c r="S1039" s="2800"/>
      <c r="T1039" s="2800"/>
      <c r="U1039" s="2800"/>
      <c r="V1039" s="2800"/>
      <c r="W1039" s="2693"/>
      <c r="X1039" s="2693"/>
      <c r="Y1039" s="2694"/>
      <c r="Z1039" s="2693"/>
      <c r="AA1039" s="2693"/>
      <c r="AB1039" s="2693"/>
      <c r="AC1039" s="2693"/>
      <c r="AD1039" s="2693"/>
      <c r="AE1039" s="2693"/>
      <c r="AF1039" s="2693"/>
      <c r="AG1039" s="2693"/>
      <c r="AH1039" s="2693"/>
      <c r="AI1039" s="2693"/>
      <c r="AJ1039" s="2693"/>
      <c r="AK1039" s="2693"/>
      <c r="AL1039" s="2693"/>
      <c r="AM1039" s="2693"/>
      <c r="AN1039" s="2693"/>
      <c r="AO1039" s="2693"/>
      <c r="AP1039" s="2693"/>
      <c r="AQ1039" s="2693"/>
      <c r="AR1039" s="2693"/>
    </row>
    <row r="1040" spans="1:44" customFormat="1" ht="18.75">
      <c r="A1040" s="4739"/>
      <c r="B1040" s="2896">
        <f>LARGE(B1019:B1039,1)+1</f>
        <v>22</v>
      </c>
      <c r="C1040" s="2901"/>
      <c r="D1040" s="2901"/>
      <c r="E1040" s="2901"/>
      <c r="F1040" s="2901"/>
      <c r="G1040" s="2901"/>
      <c r="H1040" s="2901"/>
      <c r="I1040" s="2901"/>
      <c r="J1040" s="2901"/>
      <c r="K1040" s="2901"/>
      <c r="L1040" s="2901"/>
      <c r="M1040" s="2901"/>
      <c r="N1040" s="2902"/>
      <c r="O1040" s="2858"/>
      <c r="P1040" s="3748" t="s">
        <v>2392</v>
      </c>
      <c r="Q1040" s="2858"/>
      <c r="R1040" s="2800"/>
      <c r="S1040" s="2800"/>
      <c r="T1040" s="2800"/>
      <c r="U1040" s="2800"/>
      <c r="V1040" s="2800"/>
      <c r="W1040" s="2693"/>
      <c r="X1040" s="2693"/>
      <c r="Y1040" s="2694"/>
      <c r="Z1040" s="2693"/>
      <c r="AA1040" s="2693"/>
      <c r="AB1040" s="2693"/>
      <c r="AC1040" s="2693"/>
      <c r="AD1040" s="2693"/>
      <c r="AE1040" s="2693"/>
      <c r="AF1040" s="2693"/>
      <c r="AG1040" s="2693"/>
      <c r="AH1040" s="2693"/>
      <c r="AI1040" s="2693"/>
      <c r="AJ1040" s="2693"/>
      <c r="AK1040" s="2693"/>
      <c r="AL1040" s="2693"/>
      <c r="AM1040" s="2693"/>
      <c r="AN1040" s="2693"/>
      <c r="AO1040" s="2693"/>
      <c r="AP1040" s="2693"/>
      <c r="AQ1040" s="2693"/>
      <c r="AR1040" s="2693"/>
    </row>
    <row r="1041" spans="1:44" customFormat="1" ht="18.75">
      <c r="A1041" s="4739"/>
      <c r="B1041" s="2896">
        <f>LARGE(B1019:B1040,1)+1</f>
        <v>23</v>
      </c>
      <c r="C1041" s="2901"/>
      <c r="D1041" s="2901"/>
      <c r="E1041" s="2901"/>
      <c r="F1041" s="2901"/>
      <c r="G1041" s="2901"/>
      <c r="H1041" s="2901"/>
      <c r="I1041" s="2901"/>
      <c r="J1041" s="2901"/>
      <c r="K1041" s="2901"/>
      <c r="L1041" s="2901"/>
      <c r="M1041" s="2901"/>
      <c r="N1041" s="2902"/>
      <c r="O1041" s="2858"/>
      <c r="P1041" s="3748" t="s">
        <v>2392</v>
      </c>
      <c r="Q1041" s="2858"/>
      <c r="R1041" s="2800"/>
      <c r="S1041" s="2800"/>
      <c r="T1041" s="2800"/>
      <c r="U1041" s="2800"/>
      <c r="V1041" s="2800"/>
      <c r="W1041" s="2693"/>
      <c r="X1041" s="2693"/>
      <c r="Y1041" s="2694"/>
      <c r="Z1041" s="2693"/>
      <c r="AA1041" s="2693"/>
      <c r="AB1041" s="2693"/>
      <c r="AC1041" s="2693"/>
      <c r="AD1041" s="2693"/>
      <c r="AE1041" s="2693"/>
      <c r="AF1041" s="2693"/>
      <c r="AG1041" s="2693"/>
      <c r="AH1041" s="2693"/>
      <c r="AI1041" s="2693"/>
      <c r="AJ1041" s="2693"/>
      <c r="AK1041" s="2693"/>
      <c r="AL1041" s="2693"/>
      <c r="AM1041" s="2693"/>
      <c r="AN1041" s="2693"/>
      <c r="AO1041" s="2693"/>
      <c r="AP1041" s="2693"/>
      <c r="AQ1041" s="2693"/>
      <c r="AR1041" s="2693"/>
    </row>
    <row r="1042" spans="1:44" customFormat="1" ht="18.75">
      <c r="A1042" s="4739"/>
      <c r="B1042" s="2896">
        <f>LARGE(B1019:B1041,1)+1</f>
        <v>24</v>
      </c>
      <c r="C1042" s="2901"/>
      <c r="D1042" s="2901"/>
      <c r="E1042" s="2901"/>
      <c r="F1042" s="2901"/>
      <c r="G1042" s="2901"/>
      <c r="H1042" s="2901"/>
      <c r="I1042" s="2901"/>
      <c r="J1042" s="2901"/>
      <c r="K1042" s="2901"/>
      <c r="L1042" s="2901"/>
      <c r="M1042" s="2901"/>
      <c r="N1042" s="2902"/>
      <c r="O1042" s="2858"/>
      <c r="P1042" s="3748" t="s">
        <v>2392</v>
      </c>
      <c r="Q1042" s="2858"/>
      <c r="R1042" s="2800"/>
      <c r="S1042" s="2800"/>
      <c r="T1042" s="2800"/>
      <c r="U1042" s="2800"/>
      <c r="V1042" s="2800"/>
      <c r="W1042" s="2693"/>
      <c r="X1042" s="2693"/>
      <c r="Y1042" s="2694"/>
      <c r="Z1042" s="2693"/>
      <c r="AA1042" s="2693"/>
      <c r="AB1042" s="2693"/>
      <c r="AC1042" s="2693"/>
      <c r="AD1042" s="2693"/>
      <c r="AE1042" s="2693"/>
      <c r="AF1042" s="2693"/>
      <c r="AG1042" s="2693"/>
      <c r="AH1042" s="2693"/>
      <c r="AI1042" s="2693"/>
      <c r="AJ1042" s="2693"/>
      <c r="AK1042" s="2693"/>
      <c r="AL1042" s="2693"/>
      <c r="AM1042" s="2693"/>
      <c r="AN1042" s="2693"/>
      <c r="AO1042" s="2693"/>
      <c r="AP1042" s="2693"/>
      <c r="AQ1042" s="2693"/>
      <c r="AR1042" s="2693"/>
    </row>
    <row r="1043" spans="1:44" customFormat="1" ht="18.75">
      <c r="A1043" s="4739"/>
      <c r="B1043" s="2896">
        <f>LARGE(B1019:B1042,1)+1</f>
        <v>25</v>
      </c>
      <c r="C1043" s="2901"/>
      <c r="D1043" s="2901"/>
      <c r="E1043" s="2901"/>
      <c r="F1043" s="2901"/>
      <c r="G1043" s="2901"/>
      <c r="H1043" s="2901"/>
      <c r="I1043" s="2901"/>
      <c r="J1043" s="2901"/>
      <c r="K1043" s="2901"/>
      <c r="L1043" s="2901"/>
      <c r="M1043" s="2901"/>
      <c r="N1043" s="2902"/>
      <c r="O1043" s="2858"/>
      <c r="P1043" s="3748" t="s">
        <v>2392</v>
      </c>
      <c r="Q1043" s="2858"/>
      <c r="R1043" s="2800"/>
      <c r="S1043" s="2800"/>
      <c r="T1043" s="2800"/>
      <c r="U1043" s="2800"/>
      <c r="V1043" s="2800"/>
      <c r="W1043" s="2693"/>
      <c r="X1043" s="2693"/>
      <c r="Y1043" s="2694"/>
      <c r="Z1043" s="2693"/>
      <c r="AA1043" s="2693"/>
      <c r="AB1043" s="2693"/>
      <c r="AC1043" s="2693"/>
      <c r="AD1043" s="2693"/>
      <c r="AE1043" s="2693"/>
      <c r="AF1043" s="2693"/>
      <c r="AG1043" s="2693"/>
      <c r="AH1043" s="2693"/>
      <c r="AI1043" s="2693"/>
      <c r="AJ1043" s="2693"/>
      <c r="AK1043" s="2693"/>
      <c r="AL1043" s="2693"/>
      <c r="AM1043" s="2693"/>
      <c r="AN1043" s="2693"/>
      <c r="AO1043" s="2693"/>
      <c r="AP1043" s="2693"/>
      <c r="AQ1043" s="2693"/>
      <c r="AR1043" s="2693"/>
    </row>
    <row r="1044" spans="1:44" customFormat="1" ht="18.75">
      <c r="A1044" s="4739"/>
      <c r="B1044" s="2896">
        <f>LARGE(B1019:B1043,1)+1</f>
        <v>26</v>
      </c>
      <c r="C1044" s="2901"/>
      <c r="D1044" s="2901"/>
      <c r="E1044" s="2901"/>
      <c r="F1044" s="2901"/>
      <c r="G1044" s="2901"/>
      <c r="H1044" s="2901"/>
      <c r="I1044" s="2901"/>
      <c r="J1044" s="2901"/>
      <c r="K1044" s="2901"/>
      <c r="L1044" s="2901"/>
      <c r="M1044" s="2901"/>
      <c r="N1044" s="2902"/>
      <c r="O1044" s="2858"/>
      <c r="P1044" s="3748" t="s">
        <v>2392</v>
      </c>
      <c r="Q1044" s="2858"/>
      <c r="R1044" s="2800"/>
      <c r="S1044" s="2800"/>
      <c r="T1044" s="2800"/>
      <c r="U1044" s="2800"/>
      <c r="V1044" s="2800"/>
      <c r="W1044" s="2693"/>
      <c r="X1044" s="2693"/>
      <c r="Y1044" s="2694"/>
      <c r="Z1044" s="2693"/>
      <c r="AA1044" s="2693"/>
      <c r="AB1044" s="2693"/>
      <c r="AC1044" s="2693"/>
      <c r="AD1044" s="2693"/>
      <c r="AE1044" s="2693"/>
      <c r="AF1044" s="2693"/>
      <c r="AG1044" s="2693"/>
      <c r="AH1044" s="2693"/>
      <c r="AI1044" s="2693"/>
      <c r="AJ1044" s="2693"/>
      <c r="AK1044" s="2693"/>
      <c r="AL1044" s="2693"/>
      <c r="AM1044" s="2693"/>
      <c r="AN1044" s="2693"/>
      <c r="AO1044" s="2693"/>
      <c r="AP1044" s="2693"/>
      <c r="AQ1044" s="2693"/>
      <c r="AR1044" s="2693"/>
    </row>
    <row r="1045" spans="1:44" customFormat="1" ht="18.75">
      <c r="A1045" s="4739"/>
      <c r="B1045" s="2896">
        <f>LARGE(B1019:B1044,1)+1</f>
        <v>27</v>
      </c>
      <c r="C1045" s="2901"/>
      <c r="D1045" s="2901"/>
      <c r="E1045" s="2901"/>
      <c r="F1045" s="2901"/>
      <c r="G1045" s="2901"/>
      <c r="H1045" s="2901"/>
      <c r="I1045" s="2901"/>
      <c r="J1045" s="2901"/>
      <c r="K1045" s="2901"/>
      <c r="L1045" s="2901"/>
      <c r="M1045" s="2901"/>
      <c r="N1045" s="2902"/>
      <c r="O1045" s="2858"/>
      <c r="P1045" s="3748" t="s">
        <v>2392</v>
      </c>
      <c r="Q1045" s="2858"/>
      <c r="R1045" s="2800"/>
      <c r="S1045" s="2800"/>
      <c r="T1045" s="2800"/>
      <c r="U1045" s="2800"/>
      <c r="V1045" s="2800"/>
      <c r="W1045" s="2693"/>
      <c r="X1045" s="2693"/>
      <c r="Y1045" s="2694"/>
      <c r="Z1045" s="2693"/>
      <c r="AA1045" s="2693"/>
      <c r="AB1045" s="2693"/>
      <c r="AC1045" s="2693"/>
      <c r="AD1045" s="2693"/>
      <c r="AE1045" s="2693"/>
      <c r="AF1045" s="2693"/>
      <c r="AG1045" s="2693"/>
      <c r="AH1045" s="2693"/>
      <c r="AI1045" s="2693"/>
      <c r="AJ1045" s="2693"/>
      <c r="AK1045" s="2693"/>
      <c r="AL1045" s="2693"/>
      <c r="AM1045" s="2693"/>
      <c r="AN1045" s="2693"/>
      <c r="AO1045" s="2693"/>
      <c r="AP1045" s="2693"/>
      <c r="AQ1045" s="2693"/>
      <c r="AR1045" s="2693"/>
    </row>
    <row r="1046" spans="1:44" customFormat="1" ht="18.75">
      <c r="A1046" s="4739"/>
      <c r="B1046" s="2896">
        <f>LARGE(B1019:B1045,1)+1</f>
        <v>28</v>
      </c>
      <c r="C1046" s="2901"/>
      <c r="D1046" s="2901"/>
      <c r="E1046" s="2901"/>
      <c r="F1046" s="2901"/>
      <c r="G1046" s="2901"/>
      <c r="H1046" s="2901"/>
      <c r="I1046" s="2901"/>
      <c r="J1046" s="2901"/>
      <c r="K1046" s="2901"/>
      <c r="L1046" s="2901"/>
      <c r="M1046" s="2901"/>
      <c r="N1046" s="2902"/>
      <c r="O1046" s="2858"/>
      <c r="P1046" s="3748" t="s">
        <v>2392</v>
      </c>
      <c r="Q1046" s="2858"/>
      <c r="R1046" s="2800"/>
      <c r="S1046" s="2800"/>
      <c r="T1046" s="2800"/>
      <c r="U1046" s="2800"/>
      <c r="V1046" s="2800"/>
      <c r="W1046" s="2693"/>
      <c r="X1046" s="2693"/>
      <c r="Y1046" s="2694"/>
      <c r="Z1046" s="2693"/>
      <c r="AA1046" s="2693"/>
      <c r="AB1046" s="2693"/>
      <c r="AC1046" s="2693"/>
      <c r="AD1046" s="2693"/>
      <c r="AE1046" s="2693"/>
      <c r="AF1046" s="2693"/>
      <c r="AG1046" s="2693"/>
      <c r="AH1046" s="2693"/>
      <c r="AI1046" s="2693"/>
      <c r="AJ1046" s="2693"/>
      <c r="AK1046" s="2693"/>
      <c r="AL1046" s="2693"/>
      <c r="AM1046" s="2693"/>
      <c r="AN1046" s="2693"/>
      <c r="AO1046" s="2693"/>
      <c r="AP1046" s="2693"/>
      <c r="AQ1046" s="2693"/>
      <c r="AR1046" s="2693"/>
    </row>
    <row r="1047" spans="1:44" customFormat="1" ht="18.75">
      <c r="A1047" s="4739"/>
      <c r="B1047" s="2896">
        <f>LARGE(B1019:B1046,1)+1</f>
        <v>29</v>
      </c>
      <c r="C1047" s="2901"/>
      <c r="D1047" s="2901"/>
      <c r="E1047" s="2901"/>
      <c r="F1047" s="2901"/>
      <c r="G1047" s="2901"/>
      <c r="H1047" s="2901"/>
      <c r="I1047" s="2901"/>
      <c r="J1047" s="2901"/>
      <c r="K1047" s="2901"/>
      <c r="L1047" s="2901"/>
      <c r="M1047" s="2901"/>
      <c r="N1047" s="2902"/>
      <c r="O1047" s="2694"/>
      <c r="P1047" s="3368" t="s">
        <v>2385</v>
      </c>
      <c r="Q1047" s="2858"/>
      <c r="R1047" s="2800"/>
      <c r="S1047" s="2800"/>
      <c r="T1047" s="2800"/>
      <c r="U1047" s="2800"/>
      <c r="V1047" s="2800"/>
      <c r="W1047" s="2693"/>
      <c r="X1047" s="2693"/>
      <c r="Y1047" s="2694"/>
      <c r="Z1047" s="2693"/>
      <c r="AA1047" s="2693"/>
      <c r="AB1047" s="2693"/>
      <c r="AC1047" s="2693"/>
      <c r="AD1047" s="2693"/>
      <c r="AE1047" s="2693"/>
      <c r="AF1047" s="2693"/>
      <c r="AG1047" s="2693"/>
      <c r="AH1047" s="2693"/>
      <c r="AI1047" s="2693"/>
      <c r="AJ1047" s="2693"/>
      <c r="AK1047" s="2693"/>
      <c r="AL1047" s="2693"/>
      <c r="AM1047" s="2693"/>
      <c r="AN1047" s="2693"/>
      <c r="AO1047" s="2693"/>
      <c r="AP1047" s="2693"/>
      <c r="AQ1047" s="2693"/>
      <c r="AR1047" s="2693"/>
    </row>
    <row r="1048" spans="1:44" customFormat="1" ht="18.75">
      <c r="A1048" s="4739"/>
      <c r="B1048" s="2896">
        <f>LARGE(B1019:B1047,1)+1</f>
        <v>30</v>
      </c>
      <c r="C1048" s="2901"/>
      <c r="D1048" s="2901"/>
      <c r="E1048" s="2901"/>
      <c r="F1048" s="2901"/>
      <c r="G1048" s="2901"/>
      <c r="H1048" s="2901"/>
      <c r="I1048" s="2901"/>
      <c r="J1048" s="2901"/>
      <c r="K1048" s="2901"/>
      <c r="L1048" s="2901"/>
      <c r="M1048" s="2901"/>
      <c r="N1048" s="2902"/>
      <c r="O1048" s="2694"/>
      <c r="P1048" s="3368" t="s">
        <v>2385</v>
      </c>
      <c r="Q1048" s="2858"/>
      <c r="R1048" s="2800"/>
      <c r="S1048" s="2800"/>
      <c r="T1048" s="2800"/>
      <c r="U1048" s="2800"/>
      <c r="V1048" s="2800"/>
      <c r="W1048" s="2693"/>
      <c r="X1048" s="2693"/>
      <c r="Y1048" s="2694"/>
      <c r="Z1048" s="2693"/>
      <c r="AA1048" s="2693"/>
      <c r="AB1048" s="2693"/>
      <c r="AC1048" s="2693"/>
      <c r="AD1048" s="2693"/>
      <c r="AE1048" s="2693"/>
      <c r="AF1048" s="2693"/>
      <c r="AG1048" s="2693"/>
      <c r="AH1048" s="2693"/>
      <c r="AI1048" s="2693"/>
      <c r="AJ1048" s="2693"/>
      <c r="AK1048" s="2693"/>
      <c r="AL1048" s="2693"/>
      <c r="AM1048" s="2693"/>
      <c r="AN1048" s="2693"/>
      <c r="AO1048" s="2693"/>
      <c r="AP1048" s="2693"/>
      <c r="AQ1048" s="2693"/>
      <c r="AR1048" s="2693"/>
    </row>
    <row r="1049" spans="1:44" customFormat="1" ht="19.5" thickBot="1">
      <c r="A1049" s="4739"/>
      <c r="B1049" s="2896">
        <f>LARGE(B1019:B1048,1)+1</f>
        <v>31</v>
      </c>
      <c r="C1049" s="2901"/>
      <c r="D1049" s="2901"/>
      <c r="E1049" s="2901"/>
      <c r="F1049" s="2901"/>
      <c r="G1049" s="2901"/>
      <c r="H1049" s="2901"/>
      <c r="I1049" s="2901"/>
      <c r="J1049" s="2901"/>
      <c r="K1049" s="2901"/>
      <c r="L1049" s="2901"/>
      <c r="M1049" s="2901"/>
      <c r="N1049" s="2902"/>
      <c r="O1049" s="2694"/>
      <c r="P1049" s="3368" t="s">
        <v>2385</v>
      </c>
      <c r="Q1049" s="2858"/>
      <c r="R1049" s="2800"/>
      <c r="S1049" s="2800"/>
      <c r="T1049" s="2800"/>
      <c r="U1049" s="2800"/>
      <c r="V1049" s="2800"/>
      <c r="W1049" s="2693"/>
      <c r="X1049" s="2693"/>
      <c r="Y1049" s="2694"/>
      <c r="Z1049" s="2693"/>
      <c r="AA1049" s="2693"/>
      <c r="AB1049" s="2693"/>
      <c r="AC1049" s="2693"/>
      <c r="AD1049" s="2693"/>
      <c r="AE1049" s="2693"/>
      <c r="AF1049" s="2693"/>
      <c r="AG1049" s="2693"/>
      <c r="AH1049" s="2693"/>
      <c r="AI1049" s="2693"/>
      <c r="AJ1049" s="2693"/>
      <c r="AK1049" s="2693"/>
      <c r="AL1049" s="2693"/>
      <c r="AM1049" s="2693"/>
      <c r="AN1049" s="2693"/>
      <c r="AO1049" s="2693"/>
      <c r="AP1049" s="2693"/>
      <c r="AQ1049" s="2693"/>
      <c r="AR1049" s="2693"/>
    </row>
    <row r="1050" spans="1:44" customFormat="1" ht="15.75">
      <c r="A1050" s="4739"/>
      <c r="B1050" s="4747" t="str">
        <f>C964</f>
        <v>Préparation 2</v>
      </c>
      <c r="C1050" s="4748"/>
      <c r="D1050" s="4748"/>
      <c r="E1050" s="4748"/>
      <c r="F1050" s="4748"/>
      <c r="G1050" s="4748"/>
      <c r="H1050" s="4748"/>
      <c r="I1050" s="4748"/>
      <c r="J1050" s="4748"/>
      <c r="K1050" s="4748"/>
      <c r="L1050" s="4748"/>
      <c r="M1050" s="4748"/>
      <c r="N1050" s="4749"/>
      <c r="O1050" s="2694"/>
      <c r="P1050" s="3368" t="s">
        <v>2385</v>
      </c>
      <c r="Q1050" s="2858"/>
      <c r="R1050" s="2800"/>
      <c r="S1050" s="2800"/>
      <c r="T1050" s="2800"/>
      <c r="U1050" s="2800"/>
      <c r="V1050" s="2800"/>
      <c r="W1050" s="2693"/>
      <c r="X1050" s="2693"/>
      <c r="Y1050" s="2694"/>
      <c r="Z1050" s="2693"/>
      <c r="AA1050" s="2693"/>
      <c r="AB1050" s="2693"/>
      <c r="AC1050" s="2693"/>
      <c r="AD1050" s="2693"/>
      <c r="AE1050" s="2693"/>
      <c r="AF1050" s="2693"/>
      <c r="AG1050" s="2693"/>
      <c r="AH1050" s="2693"/>
      <c r="AI1050" s="2693"/>
      <c r="AJ1050" s="2693"/>
      <c r="AK1050" s="2693"/>
      <c r="AL1050" s="2693"/>
      <c r="AM1050" s="2693"/>
      <c r="AN1050" s="2693"/>
      <c r="AO1050" s="2693"/>
      <c r="AP1050" s="2693"/>
      <c r="AQ1050" s="2693"/>
      <c r="AR1050" s="2693"/>
    </row>
    <row r="1051" spans="1:44" customFormat="1" ht="15.75">
      <c r="A1051" s="4739"/>
      <c r="B1051" s="4750"/>
      <c r="C1051" s="4751"/>
      <c r="D1051" s="4751"/>
      <c r="E1051" s="4751"/>
      <c r="F1051" s="4751"/>
      <c r="G1051" s="4751"/>
      <c r="H1051" s="4751"/>
      <c r="I1051" s="4751"/>
      <c r="J1051" s="4751"/>
      <c r="K1051" s="4751"/>
      <c r="L1051" s="4751"/>
      <c r="M1051" s="4751"/>
      <c r="N1051" s="4752"/>
      <c r="O1051" s="2694"/>
      <c r="P1051" s="3368" t="s">
        <v>2385</v>
      </c>
      <c r="Q1051" s="2858"/>
      <c r="R1051" s="2800"/>
      <c r="S1051" s="2800"/>
      <c r="T1051" s="2800"/>
      <c r="U1051" s="2800"/>
      <c r="V1051" s="2800"/>
      <c r="W1051" s="2693"/>
      <c r="X1051" s="2693"/>
      <c r="Y1051" s="2694"/>
      <c r="Z1051" s="2693"/>
      <c r="AA1051" s="2693"/>
      <c r="AB1051" s="2693"/>
      <c r="AC1051" s="2693"/>
      <c r="AD1051" s="2693"/>
      <c r="AE1051" s="2693"/>
      <c r="AF1051" s="2693"/>
      <c r="AG1051" s="2693"/>
      <c r="AH1051" s="2693"/>
      <c r="AI1051" s="2693"/>
      <c r="AJ1051" s="2693"/>
      <c r="AK1051" s="2693"/>
      <c r="AL1051" s="2693"/>
      <c r="AM1051" s="2693"/>
      <c r="AN1051" s="2693"/>
      <c r="AO1051" s="2693"/>
      <c r="AP1051" s="2693"/>
      <c r="AQ1051" s="2693"/>
      <c r="AR1051" s="2693"/>
    </row>
    <row r="1052" spans="1:44" customFormat="1" ht="18.75">
      <c r="A1052" s="4739"/>
      <c r="B1052" s="3105"/>
      <c r="C1052" s="3058" t="s">
        <v>2520</v>
      </c>
      <c r="D1052" s="3059"/>
      <c r="E1052" s="3059"/>
      <c r="F1052" s="3059"/>
      <c r="H1052" s="4882" t="s">
        <v>247</v>
      </c>
      <c r="I1052" s="4882"/>
      <c r="J1052" s="4882"/>
      <c r="K1052" s="4882"/>
      <c r="L1052" s="4882"/>
      <c r="M1052" s="4882"/>
      <c r="N1052" s="4887"/>
      <c r="O1052" s="2694"/>
      <c r="P1052" s="3368" t="s">
        <v>2385</v>
      </c>
      <c r="Q1052" s="2858"/>
      <c r="R1052" s="2800"/>
      <c r="S1052" s="2800"/>
      <c r="T1052" s="2800"/>
      <c r="U1052" s="2800"/>
      <c r="V1052" s="2800"/>
      <c r="W1052" s="2693"/>
      <c r="X1052" s="2693"/>
      <c r="Y1052" s="2694"/>
      <c r="Z1052" s="2693"/>
      <c r="AA1052" s="2693"/>
      <c r="AB1052" s="2693"/>
      <c r="AC1052" s="2693"/>
      <c r="AD1052" s="2693"/>
      <c r="AE1052" s="2693"/>
      <c r="AF1052" s="2693"/>
      <c r="AG1052" s="2693"/>
      <c r="AH1052" s="2693"/>
      <c r="AI1052" s="2693"/>
      <c r="AJ1052" s="2693"/>
      <c r="AK1052" s="2693"/>
      <c r="AL1052" s="2693"/>
      <c r="AM1052" s="2693"/>
      <c r="AN1052" s="2693"/>
      <c r="AO1052" s="2693"/>
      <c r="AP1052" s="2693"/>
      <c r="AQ1052" s="2693"/>
      <c r="AR1052" s="2693"/>
    </row>
    <row r="1053" spans="1:44" customFormat="1" ht="15.75" customHeight="1">
      <c r="A1053" s="4739"/>
      <c r="B1053" s="3106"/>
      <c r="C1053" s="2885" t="str">
        <f>SUBSTITUTE(ADDRESS(1,COLUMN(),4),"1","")</f>
        <v>C</v>
      </c>
      <c r="D1053" s="2971" t="s">
        <v>2521</v>
      </c>
      <c r="E1053" s="3107"/>
      <c r="F1053" s="3107"/>
      <c r="G1053" s="3059"/>
      <c r="H1053" s="4882"/>
      <c r="I1053" s="4882"/>
      <c r="J1053" s="4882"/>
      <c r="K1053" s="4882"/>
      <c r="L1053" s="4882"/>
      <c r="M1053" s="4882"/>
      <c r="N1053" s="4887"/>
      <c r="O1053" s="2694"/>
      <c r="P1053" s="3368" t="s">
        <v>2385</v>
      </c>
      <c r="Q1053" s="2858"/>
      <c r="R1053" s="2800"/>
      <c r="S1053" s="2800"/>
      <c r="T1053" s="2800"/>
      <c r="U1053" s="2800"/>
      <c r="V1053" s="2800"/>
      <c r="W1053" s="2693"/>
      <c r="X1053" s="2693"/>
      <c r="Y1053" s="2694"/>
      <c r="Z1053" s="2693"/>
      <c r="AA1053" s="2693"/>
      <c r="AB1053" s="2693"/>
      <c r="AC1053" s="2693"/>
      <c r="AD1053" s="2693"/>
      <c r="AE1053" s="2693"/>
      <c r="AF1053" s="2693"/>
      <c r="AG1053" s="2693"/>
      <c r="AH1053" s="2693"/>
      <c r="AI1053" s="2693"/>
      <c r="AJ1053" s="2693"/>
      <c r="AK1053" s="2693"/>
      <c r="AL1053" s="2693"/>
      <c r="AM1053" s="2693"/>
      <c r="AN1053" s="2693"/>
      <c r="AO1053" s="2693"/>
      <c r="AP1053" s="2693"/>
      <c r="AQ1053" s="2693"/>
      <c r="AR1053" s="2693"/>
    </row>
    <row r="1054" spans="1:44" customFormat="1" ht="15.75">
      <c r="A1054" s="4739"/>
      <c r="B1054" s="2884"/>
      <c r="C1054" s="3429" t="s">
        <v>297</v>
      </c>
      <c r="D1054" s="2882" t="s">
        <v>298</v>
      </c>
      <c r="E1054" s="2887"/>
      <c r="F1054" s="2887"/>
      <c r="G1054" s="2882"/>
      <c r="H1054" s="2889"/>
      <c r="I1054" s="2889"/>
      <c r="J1054" s="2889"/>
      <c r="K1054" s="2889"/>
      <c r="L1054" s="2889"/>
      <c r="M1054" s="2889"/>
      <c r="N1054" s="2890"/>
      <c r="O1054" s="2694"/>
      <c r="P1054" s="3368" t="s">
        <v>2385</v>
      </c>
      <c r="Q1054" s="2858"/>
      <c r="R1054" s="2800"/>
      <c r="S1054" s="2800"/>
      <c r="T1054" s="2800"/>
      <c r="U1054" s="2800"/>
      <c r="V1054" s="2800"/>
      <c r="W1054" s="2693"/>
      <c r="X1054" s="2693"/>
      <c r="Y1054" s="2694"/>
      <c r="Z1054" s="2693"/>
      <c r="AA1054" s="2693"/>
      <c r="AB1054" s="2693"/>
      <c r="AC1054" s="2693"/>
      <c r="AD1054" s="2693"/>
      <c r="AE1054" s="2693"/>
      <c r="AF1054" s="2693"/>
      <c r="AG1054" s="2693"/>
      <c r="AH1054" s="2693"/>
      <c r="AI1054" s="2693"/>
      <c r="AJ1054" s="2693"/>
      <c r="AK1054" s="2693"/>
      <c r="AL1054" s="2693"/>
      <c r="AM1054" s="2693"/>
      <c r="AN1054" s="2693"/>
      <c r="AO1054" s="2693"/>
      <c r="AP1054" s="2693"/>
      <c r="AQ1054" s="2693"/>
      <c r="AR1054" s="2693"/>
    </row>
    <row r="1055" spans="1:44" customFormat="1" ht="21">
      <c r="A1055" s="4739"/>
      <c r="B1055" s="3112"/>
      <c r="C1055" s="3113"/>
      <c r="D1055" s="3113"/>
      <c r="E1055" s="3113"/>
      <c r="F1055" s="3113"/>
      <c r="G1055" s="3113"/>
      <c r="H1055" s="3113"/>
      <c r="I1055" s="3113"/>
      <c r="J1055" s="3113"/>
      <c r="K1055" s="3113"/>
      <c r="L1055" s="3113"/>
      <c r="M1055" s="3113"/>
      <c r="N1055" s="3114"/>
      <c r="O1055" s="2694"/>
      <c r="P1055" s="3368" t="s">
        <v>2385</v>
      </c>
      <c r="Q1055" s="2858"/>
      <c r="R1055" s="2800"/>
      <c r="S1055" s="2800"/>
      <c r="T1055" s="2800"/>
      <c r="U1055" s="2800"/>
      <c r="V1055" s="2800"/>
      <c r="W1055" s="2693"/>
      <c r="X1055" s="2693"/>
      <c r="Y1055" s="2694"/>
      <c r="Z1055" s="2693"/>
      <c r="AA1055" s="2693"/>
      <c r="AB1055" s="2693"/>
      <c r="AC1055" s="2693"/>
      <c r="AD1055" s="2693"/>
      <c r="AE1055" s="2693"/>
      <c r="AF1055" s="2693"/>
      <c r="AG1055" s="2693"/>
      <c r="AH1055" s="2693"/>
      <c r="AI1055" s="2693"/>
      <c r="AJ1055" s="2693"/>
      <c r="AK1055" s="2693"/>
      <c r="AL1055" s="2693"/>
      <c r="AM1055" s="2693"/>
      <c r="AN1055" s="2693"/>
      <c r="AO1055" s="2693"/>
      <c r="AP1055" s="2693"/>
      <c r="AQ1055" s="2693"/>
      <c r="AR1055" s="2693"/>
    </row>
    <row r="1056" spans="1:44" customFormat="1" ht="15.75">
      <c r="A1056" s="4739"/>
      <c r="B1056" s="3115" t="s">
        <v>318</v>
      </c>
      <c r="C1056" s="3116"/>
      <c r="D1056" s="2892"/>
      <c r="E1056" s="3117" t="str">
        <f>B943</f>
        <v>❿  NOM DE LA RECETTE</v>
      </c>
      <c r="F1056" s="2765"/>
      <c r="G1056" s="2765"/>
      <c r="H1056" s="2765"/>
      <c r="I1056" s="2765"/>
      <c r="J1056" s="2765"/>
      <c r="K1056" s="2765"/>
      <c r="L1056" s="2765"/>
      <c r="M1056" s="2765"/>
      <c r="N1056" s="2895"/>
      <c r="O1056" s="2694"/>
      <c r="P1056" s="3368" t="s">
        <v>2385</v>
      </c>
      <c r="Q1056" s="2858"/>
      <c r="R1056" s="2800"/>
      <c r="S1056" s="2800"/>
      <c r="T1056" s="2800"/>
      <c r="U1056" s="2800"/>
      <c r="V1056" s="2800"/>
      <c r="W1056" s="2693"/>
      <c r="X1056" s="2693"/>
      <c r="Y1056" s="2694"/>
      <c r="Z1056" s="2693"/>
      <c r="AA1056" s="2693"/>
      <c r="AB1056" s="2693"/>
      <c r="AC1056" s="2693"/>
      <c r="AD1056" s="2693"/>
      <c r="AE1056" s="2693"/>
      <c r="AF1056" s="2693"/>
      <c r="AG1056" s="2693"/>
      <c r="AH1056" s="2693"/>
      <c r="AI1056" s="2693"/>
      <c r="AJ1056" s="2693"/>
      <c r="AK1056" s="2693"/>
      <c r="AL1056" s="2693"/>
      <c r="AM1056" s="2693"/>
      <c r="AN1056" s="2693"/>
      <c r="AO1056" s="2693"/>
      <c r="AP1056" s="2693"/>
      <c r="AQ1056" s="2693"/>
      <c r="AR1056" s="2693"/>
    </row>
    <row r="1057" spans="1:44" customFormat="1" ht="15.75">
      <c r="A1057" s="4739"/>
      <c r="B1057" s="3118"/>
      <c r="C1057" s="3119"/>
      <c r="D1057" s="2897"/>
      <c r="E1057" s="2765"/>
      <c r="F1057" s="2898"/>
      <c r="G1057" s="2898"/>
      <c r="H1057" s="2898"/>
      <c r="I1057" s="2898"/>
      <c r="J1057" s="2898"/>
      <c r="K1057" s="2898"/>
      <c r="L1057" s="2898"/>
      <c r="M1057" s="2898"/>
      <c r="N1057" s="2899"/>
      <c r="O1057" s="2694"/>
      <c r="P1057" s="3368" t="s">
        <v>2385</v>
      </c>
      <c r="Q1057" s="2858"/>
      <c r="R1057" s="2800"/>
      <c r="S1057" s="2800"/>
      <c r="T1057" s="2800"/>
      <c r="U1057" s="2800"/>
      <c r="V1057" s="2800"/>
      <c r="W1057" s="2693"/>
      <c r="X1057" s="2693"/>
      <c r="Y1057" s="2694"/>
      <c r="Z1057" s="2693"/>
      <c r="AA1057" s="2693"/>
      <c r="AB1057" s="2693"/>
      <c r="AC1057" s="2693"/>
      <c r="AD1057" s="2693"/>
      <c r="AE1057" s="2693"/>
      <c r="AF1057" s="2693"/>
      <c r="AG1057" s="2693"/>
      <c r="AH1057" s="2693"/>
      <c r="AI1057" s="2693"/>
      <c r="AJ1057" s="2693"/>
      <c r="AK1057" s="2693"/>
      <c r="AL1057" s="2693"/>
      <c r="AM1057" s="2693"/>
      <c r="AN1057" s="2693"/>
      <c r="AO1057" s="2693"/>
      <c r="AP1057" s="2693"/>
      <c r="AQ1057" s="2693"/>
      <c r="AR1057" s="2693"/>
    </row>
    <row r="1058" spans="1:44" customFormat="1" ht="18.75">
      <c r="A1058" s="4739"/>
      <c r="B1058" s="2896">
        <v>1</v>
      </c>
      <c r="C1058" s="3120" t="s">
        <v>418</v>
      </c>
      <c r="D1058" s="3120"/>
      <c r="E1058" s="3120"/>
      <c r="F1058" s="3120"/>
      <c r="G1058" s="3120"/>
      <c r="H1058" s="3120"/>
      <c r="I1058" s="3120"/>
      <c r="J1058" s="3120"/>
      <c r="K1058" s="3120"/>
      <c r="L1058" s="3120"/>
      <c r="M1058" s="3120"/>
      <c r="N1058" s="3121"/>
      <c r="O1058" s="2694"/>
      <c r="P1058" s="3368" t="s">
        <v>2385</v>
      </c>
      <c r="Q1058" s="2858"/>
      <c r="R1058" s="2800"/>
      <c r="S1058" s="2800"/>
      <c r="T1058" s="2800"/>
      <c r="U1058" s="2800"/>
      <c r="V1058" s="2800"/>
      <c r="W1058" s="2693"/>
      <c r="X1058" s="2693"/>
      <c r="Y1058" s="2694"/>
      <c r="Z1058" s="2693"/>
      <c r="AA1058" s="2693"/>
      <c r="AB1058" s="2693"/>
      <c r="AC1058" s="2693"/>
      <c r="AD1058" s="2693"/>
      <c r="AE1058" s="2693"/>
      <c r="AF1058" s="2693"/>
      <c r="AG1058" s="2693"/>
      <c r="AH1058" s="2693"/>
      <c r="AI1058" s="2693"/>
      <c r="AJ1058" s="2693"/>
      <c r="AK1058" s="2693"/>
      <c r="AL1058" s="2693"/>
      <c r="AM1058" s="2693"/>
      <c r="AN1058" s="2693"/>
      <c r="AO1058" s="2693"/>
      <c r="AP1058" s="2693"/>
      <c r="AQ1058" s="2693"/>
      <c r="AR1058" s="2693"/>
    </row>
    <row r="1059" spans="1:44" customFormat="1" ht="18.75">
      <c r="A1059" s="4739"/>
      <c r="B1059" s="2896">
        <f>LARGE(B1058:B1058,1)+1</f>
        <v>2</v>
      </c>
      <c r="C1059" s="2901"/>
      <c r="D1059" s="2901"/>
      <c r="E1059" s="2901"/>
      <c r="F1059" s="2901"/>
      <c r="G1059" s="2901"/>
      <c r="H1059" s="2901"/>
      <c r="I1059" s="2901"/>
      <c r="J1059" s="2901"/>
      <c r="K1059" s="2901"/>
      <c r="L1059" s="2901"/>
      <c r="M1059" s="2901"/>
      <c r="N1059" s="2902"/>
      <c r="O1059" s="2694"/>
      <c r="P1059" s="3368" t="s">
        <v>2385</v>
      </c>
      <c r="Q1059" s="2858"/>
      <c r="R1059" s="2800"/>
      <c r="S1059" s="2800"/>
      <c r="T1059" s="2800"/>
      <c r="U1059" s="2800"/>
      <c r="V1059" s="2800"/>
      <c r="W1059" s="2693"/>
      <c r="X1059" s="2693"/>
      <c r="Y1059" s="2694"/>
      <c r="Z1059" s="2693"/>
      <c r="AA1059" s="2693"/>
      <c r="AB1059" s="2693"/>
      <c r="AC1059" s="2693"/>
      <c r="AD1059" s="2693"/>
      <c r="AE1059" s="2693"/>
      <c r="AF1059" s="2693"/>
      <c r="AG1059" s="2693"/>
      <c r="AH1059" s="2693"/>
      <c r="AI1059" s="2693"/>
      <c r="AJ1059" s="2693"/>
      <c r="AK1059" s="2693"/>
      <c r="AL1059" s="2693"/>
      <c r="AM1059" s="2693"/>
      <c r="AN1059" s="2693"/>
      <c r="AO1059" s="2693"/>
      <c r="AP1059" s="2693"/>
      <c r="AQ1059" s="2693"/>
      <c r="AR1059" s="2693"/>
    </row>
    <row r="1060" spans="1:44" customFormat="1" ht="18.75">
      <c r="A1060" s="4739"/>
      <c r="B1060" s="2896">
        <f>LARGE(B1058:B1059,1)+1</f>
        <v>3</v>
      </c>
      <c r="C1060" s="2901" t="s">
        <v>389</v>
      </c>
      <c r="D1060" s="2901"/>
      <c r="E1060" s="2901"/>
      <c r="F1060" s="2901"/>
      <c r="G1060" s="2901"/>
      <c r="H1060" s="2901"/>
      <c r="I1060" s="2901"/>
      <c r="J1060" s="2901"/>
      <c r="K1060" s="2901"/>
      <c r="L1060" s="2901"/>
      <c r="M1060" s="2901"/>
      <c r="N1060" s="2902"/>
      <c r="O1060" s="2694"/>
      <c r="P1060" s="3368" t="s">
        <v>2385</v>
      </c>
      <c r="Q1060" s="2858"/>
      <c r="R1060" s="2800"/>
      <c r="S1060" s="2800"/>
      <c r="T1060" s="2800"/>
      <c r="U1060" s="2800"/>
      <c r="V1060" s="2800"/>
      <c r="W1060" s="2693"/>
      <c r="X1060" s="2693"/>
      <c r="Y1060" s="2694"/>
      <c r="Z1060" s="2693"/>
      <c r="AA1060" s="2693"/>
      <c r="AB1060" s="2693"/>
      <c r="AC1060" s="2693"/>
      <c r="AD1060" s="2693"/>
      <c r="AE1060" s="2693"/>
      <c r="AF1060" s="2693"/>
      <c r="AG1060" s="2693"/>
      <c r="AH1060" s="2693"/>
      <c r="AI1060" s="2693"/>
      <c r="AJ1060" s="2693"/>
      <c r="AK1060" s="2693"/>
      <c r="AL1060" s="2693"/>
      <c r="AM1060" s="2693"/>
      <c r="AN1060" s="2693"/>
      <c r="AO1060" s="2693"/>
      <c r="AP1060" s="2693"/>
      <c r="AQ1060" s="2693"/>
      <c r="AR1060" s="2693"/>
    </row>
    <row r="1061" spans="1:44" customFormat="1" ht="18.75">
      <c r="A1061" s="4739"/>
      <c r="B1061" s="2896">
        <f>LARGE(B1058:B1060,1)+1</f>
        <v>4</v>
      </c>
      <c r="C1061" s="2901" t="s">
        <v>390</v>
      </c>
      <c r="D1061" s="2901"/>
      <c r="E1061" s="2901"/>
      <c r="F1061" s="2901"/>
      <c r="G1061" s="2901"/>
      <c r="H1061" s="2901"/>
      <c r="I1061" s="2901"/>
      <c r="J1061" s="2901"/>
      <c r="K1061" s="2901"/>
      <c r="L1061" s="2901"/>
      <c r="M1061" s="2901"/>
      <c r="N1061" s="2902"/>
      <c r="O1061" s="2694"/>
      <c r="P1061" s="3368" t="s">
        <v>2385</v>
      </c>
      <c r="Q1061" s="2858"/>
      <c r="R1061" s="2800"/>
      <c r="S1061" s="2800"/>
      <c r="T1061" s="2800"/>
      <c r="U1061" s="2800"/>
      <c r="V1061" s="2800"/>
      <c r="W1061" s="2693"/>
      <c r="X1061" s="2693"/>
      <c r="Y1061" s="2694"/>
      <c r="Z1061" s="2693"/>
      <c r="AA1061" s="2693"/>
      <c r="AB1061" s="2693"/>
      <c r="AC1061" s="2693"/>
      <c r="AD1061" s="2693"/>
      <c r="AE1061" s="2693"/>
      <c r="AF1061" s="2693"/>
      <c r="AG1061" s="2693"/>
      <c r="AH1061" s="2693"/>
      <c r="AI1061" s="2693"/>
      <c r="AJ1061" s="2693"/>
      <c r="AK1061" s="2693"/>
      <c r="AL1061" s="2693"/>
      <c r="AM1061" s="2693"/>
      <c r="AN1061" s="2693"/>
      <c r="AO1061" s="2693"/>
      <c r="AP1061" s="2693"/>
      <c r="AQ1061" s="2693"/>
      <c r="AR1061" s="2693"/>
    </row>
    <row r="1062" spans="1:44" customFormat="1" ht="18.75">
      <c r="A1062" s="4739"/>
      <c r="B1062" s="2896">
        <f>LARGE(B1058:B1061,1)+1</f>
        <v>5</v>
      </c>
      <c r="C1062" s="2901"/>
      <c r="D1062" s="2901"/>
      <c r="E1062" s="2901"/>
      <c r="F1062" s="2901"/>
      <c r="G1062" s="2901"/>
      <c r="H1062" s="2901"/>
      <c r="I1062" s="2901"/>
      <c r="J1062" s="2901"/>
      <c r="K1062" s="2901"/>
      <c r="L1062" s="2901"/>
      <c r="M1062" s="2901"/>
      <c r="N1062" s="2902"/>
      <c r="O1062" s="2858"/>
      <c r="P1062" s="3748" t="s">
        <v>2392</v>
      </c>
      <c r="Q1062" s="2858"/>
      <c r="R1062" s="2800"/>
      <c r="S1062" s="2800"/>
      <c r="T1062" s="2800"/>
      <c r="U1062" s="2800"/>
      <c r="V1062" s="2800"/>
      <c r="W1062" s="2693"/>
      <c r="X1062" s="2693"/>
      <c r="Y1062" s="2694"/>
      <c r="Z1062" s="2693"/>
      <c r="AA1062" s="2693"/>
      <c r="AB1062" s="2693"/>
      <c r="AC1062" s="2693"/>
      <c r="AD1062" s="2693"/>
      <c r="AE1062" s="2693"/>
      <c r="AF1062" s="2693"/>
      <c r="AG1062" s="2693"/>
      <c r="AH1062" s="2693"/>
      <c r="AI1062" s="2693"/>
      <c r="AJ1062" s="2693"/>
      <c r="AK1062" s="2693"/>
      <c r="AL1062" s="2693"/>
      <c r="AM1062" s="2693"/>
      <c r="AN1062" s="2693"/>
      <c r="AO1062" s="2693"/>
      <c r="AP1062" s="2693"/>
      <c r="AQ1062" s="2693"/>
      <c r="AR1062" s="2693"/>
    </row>
    <row r="1063" spans="1:44" customFormat="1" ht="18.75">
      <c r="A1063" s="4739"/>
      <c r="B1063" s="2896">
        <f>LARGE(B1058:B1062,1)+1</f>
        <v>6</v>
      </c>
      <c r="C1063" s="2901"/>
      <c r="D1063" s="2901"/>
      <c r="E1063" s="2901"/>
      <c r="F1063" s="2901"/>
      <c r="G1063" s="2901"/>
      <c r="H1063" s="2901"/>
      <c r="I1063" s="2901"/>
      <c r="J1063" s="2901"/>
      <c r="K1063" s="2901"/>
      <c r="L1063" s="2901"/>
      <c r="M1063" s="2901"/>
      <c r="N1063" s="2902"/>
      <c r="O1063" s="2858"/>
      <c r="P1063" s="3748" t="s">
        <v>2392</v>
      </c>
      <c r="Q1063" s="2858"/>
      <c r="R1063" s="2800"/>
      <c r="S1063" s="2800"/>
      <c r="T1063" s="2800"/>
      <c r="U1063" s="2800"/>
      <c r="V1063" s="2800"/>
      <c r="W1063" s="2693"/>
      <c r="X1063" s="2693"/>
      <c r="Y1063" s="2694"/>
      <c r="Z1063" s="2693"/>
      <c r="AA1063" s="2693"/>
      <c r="AB1063" s="2693"/>
      <c r="AC1063" s="2693"/>
      <c r="AD1063" s="2693"/>
      <c r="AE1063" s="2693"/>
      <c r="AF1063" s="2693"/>
      <c r="AG1063" s="2693"/>
      <c r="AH1063" s="2693"/>
      <c r="AI1063" s="2693"/>
      <c r="AJ1063" s="2693"/>
      <c r="AK1063" s="2693"/>
      <c r="AL1063" s="2693"/>
      <c r="AM1063" s="2693"/>
      <c r="AN1063" s="2693"/>
      <c r="AO1063" s="2693"/>
      <c r="AP1063" s="2693"/>
      <c r="AQ1063" s="2693"/>
      <c r="AR1063" s="2693"/>
    </row>
    <row r="1064" spans="1:44" customFormat="1" ht="18.75">
      <c r="A1064" s="4739"/>
      <c r="B1064" s="2896">
        <f>LARGE(B1058:B1063,1)+1</f>
        <v>7</v>
      </c>
      <c r="C1064" s="2901"/>
      <c r="D1064" s="2901"/>
      <c r="E1064" s="2901"/>
      <c r="F1064" s="2901"/>
      <c r="G1064" s="2901"/>
      <c r="H1064" s="2901"/>
      <c r="I1064" s="2901"/>
      <c r="J1064" s="2901"/>
      <c r="K1064" s="2901"/>
      <c r="L1064" s="2901"/>
      <c r="M1064" s="2901"/>
      <c r="N1064" s="2902"/>
      <c r="O1064" s="2858"/>
      <c r="P1064" s="3748" t="s">
        <v>2392</v>
      </c>
      <c r="Q1064" s="2858"/>
      <c r="R1064" s="2800"/>
      <c r="S1064" s="2800"/>
      <c r="T1064" s="2800"/>
      <c r="U1064" s="2800"/>
      <c r="V1064" s="2800"/>
      <c r="W1064" s="2693"/>
      <c r="X1064" s="2693"/>
      <c r="Y1064" s="2694"/>
      <c r="Z1064" s="2693"/>
      <c r="AA1064" s="2693"/>
      <c r="AB1064" s="2693"/>
      <c r="AC1064" s="2693"/>
      <c r="AD1064" s="2693"/>
      <c r="AE1064" s="2693"/>
      <c r="AF1064" s="2693"/>
      <c r="AG1064" s="2693"/>
      <c r="AH1064" s="2693"/>
      <c r="AI1064" s="2693"/>
      <c r="AJ1064" s="2693"/>
      <c r="AK1064" s="2693"/>
      <c r="AL1064" s="2693"/>
      <c r="AM1064" s="2693"/>
      <c r="AN1064" s="2693"/>
      <c r="AO1064" s="2693"/>
      <c r="AP1064" s="2693"/>
      <c r="AQ1064" s="2693"/>
      <c r="AR1064" s="2693"/>
    </row>
    <row r="1065" spans="1:44" customFormat="1" ht="18.75">
      <c r="A1065" s="4739"/>
      <c r="B1065" s="2896">
        <f>LARGE(B1058:B1064,1)+1</f>
        <v>8</v>
      </c>
      <c r="C1065" s="2901"/>
      <c r="D1065" s="2901"/>
      <c r="E1065" s="2901"/>
      <c r="F1065" s="2901"/>
      <c r="G1065" s="2901"/>
      <c r="H1065" s="2901"/>
      <c r="I1065" s="2901"/>
      <c r="J1065" s="2901"/>
      <c r="K1065" s="2901"/>
      <c r="L1065" s="2901"/>
      <c r="M1065" s="2901"/>
      <c r="N1065" s="2902"/>
      <c r="O1065" s="2858"/>
      <c r="P1065" s="3748" t="s">
        <v>2392</v>
      </c>
      <c r="Q1065" s="2858"/>
      <c r="R1065" s="2800"/>
      <c r="S1065" s="2800"/>
      <c r="T1065" s="2800"/>
      <c r="U1065" s="2800"/>
      <c r="V1065" s="2800"/>
      <c r="W1065" s="2693"/>
      <c r="X1065" s="2693"/>
      <c r="Y1065" s="2694"/>
      <c r="Z1065" s="2693"/>
      <c r="AA1065" s="2693"/>
      <c r="AB1065" s="2693"/>
      <c r="AC1065" s="2693"/>
      <c r="AD1065" s="2693"/>
      <c r="AE1065" s="2693"/>
      <c r="AF1065" s="2693"/>
      <c r="AG1065" s="2693"/>
      <c r="AH1065" s="2693"/>
      <c r="AI1065" s="2693"/>
      <c r="AJ1065" s="2693"/>
      <c r="AK1065" s="2693"/>
      <c r="AL1065" s="2693"/>
      <c r="AM1065" s="2693"/>
      <c r="AN1065" s="2693"/>
      <c r="AO1065" s="2693"/>
      <c r="AP1065" s="2693"/>
      <c r="AQ1065" s="2693"/>
      <c r="AR1065" s="2693"/>
    </row>
    <row r="1066" spans="1:44" customFormat="1" ht="18.75">
      <c r="A1066" s="4739"/>
      <c r="B1066" s="2896">
        <f>LARGE(B1058:B1065,1)+1</f>
        <v>9</v>
      </c>
      <c r="C1066" s="2901"/>
      <c r="D1066" s="2901"/>
      <c r="E1066" s="2901"/>
      <c r="F1066" s="2901"/>
      <c r="G1066" s="2901"/>
      <c r="H1066" s="2901"/>
      <c r="I1066" s="2901"/>
      <c r="J1066" s="2901"/>
      <c r="K1066" s="2901"/>
      <c r="L1066" s="2901"/>
      <c r="M1066" s="2901"/>
      <c r="N1066" s="2902"/>
      <c r="O1066" s="2858"/>
      <c r="P1066" s="3748" t="s">
        <v>2392</v>
      </c>
      <c r="Q1066" s="2858"/>
      <c r="R1066" s="2800"/>
      <c r="S1066" s="2800"/>
      <c r="T1066" s="2800"/>
      <c r="U1066" s="2800"/>
      <c r="V1066" s="2800"/>
      <c r="W1066" s="2693"/>
      <c r="X1066" s="2693"/>
      <c r="Y1066" s="2694"/>
      <c r="Z1066" s="2693"/>
      <c r="AA1066" s="2693"/>
      <c r="AB1066" s="2693"/>
      <c r="AC1066" s="2693"/>
      <c r="AD1066" s="2693"/>
      <c r="AE1066" s="2693"/>
      <c r="AF1066" s="2693"/>
      <c r="AG1066" s="2693"/>
      <c r="AH1066" s="2693"/>
      <c r="AI1066" s="2693"/>
      <c r="AJ1066" s="2693"/>
      <c r="AK1066" s="2693"/>
      <c r="AL1066" s="2693"/>
      <c r="AM1066" s="2693"/>
      <c r="AN1066" s="2693"/>
      <c r="AO1066" s="2693"/>
      <c r="AP1066" s="2693"/>
      <c r="AQ1066" s="2693"/>
      <c r="AR1066" s="2693"/>
    </row>
    <row r="1067" spans="1:44" customFormat="1" ht="18.75">
      <c r="A1067" s="4739"/>
      <c r="B1067" s="2896">
        <f>LARGE(B1058:B1066,1)+1</f>
        <v>10</v>
      </c>
      <c r="C1067" s="2901"/>
      <c r="D1067" s="2901"/>
      <c r="E1067" s="2901"/>
      <c r="F1067" s="2901"/>
      <c r="G1067" s="2901"/>
      <c r="H1067" s="2901"/>
      <c r="I1067" s="2901"/>
      <c r="J1067" s="2901"/>
      <c r="K1067" s="2901"/>
      <c r="L1067" s="2901"/>
      <c r="M1067" s="2901"/>
      <c r="N1067" s="2902"/>
      <c r="O1067" s="2858"/>
      <c r="P1067" s="3748" t="s">
        <v>2392</v>
      </c>
      <c r="Q1067" s="2858"/>
      <c r="R1067" s="2800"/>
      <c r="S1067" s="2800"/>
      <c r="T1067" s="2800"/>
      <c r="U1067" s="2800"/>
      <c r="V1067" s="2800"/>
      <c r="W1067" s="2693"/>
      <c r="X1067" s="2693"/>
      <c r="Y1067" s="2694"/>
      <c r="Z1067" s="2693"/>
      <c r="AA1067" s="2693"/>
      <c r="AB1067" s="2693"/>
      <c r="AC1067" s="2693"/>
      <c r="AD1067" s="2693"/>
      <c r="AE1067" s="2693"/>
      <c r="AF1067" s="2693"/>
      <c r="AG1067" s="2693"/>
      <c r="AH1067" s="2693"/>
      <c r="AI1067" s="2693"/>
      <c r="AJ1067" s="2693"/>
      <c r="AK1067" s="2693"/>
      <c r="AL1067" s="2693"/>
      <c r="AM1067" s="2693"/>
      <c r="AN1067" s="2693"/>
      <c r="AO1067" s="2693"/>
      <c r="AP1067" s="2693"/>
      <c r="AQ1067" s="2693"/>
      <c r="AR1067" s="2693"/>
    </row>
    <row r="1068" spans="1:44" customFormat="1" ht="18.75">
      <c r="A1068" s="4739"/>
      <c r="B1068" s="2896">
        <f>LARGE(B1058:B1067,1)+1</f>
        <v>11</v>
      </c>
      <c r="C1068" s="2901"/>
      <c r="D1068" s="2901"/>
      <c r="E1068" s="2901"/>
      <c r="F1068" s="2901"/>
      <c r="G1068" s="2901"/>
      <c r="H1068" s="2901"/>
      <c r="I1068" s="2901"/>
      <c r="J1068" s="2901"/>
      <c r="K1068" s="2901"/>
      <c r="L1068" s="2901"/>
      <c r="M1068" s="2901"/>
      <c r="N1068" s="2902"/>
      <c r="O1068" s="2858"/>
      <c r="P1068" s="3748" t="s">
        <v>2392</v>
      </c>
      <c r="Q1068" s="2858"/>
      <c r="R1068" s="2800"/>
      <c r="S1068" s="2800"/>
      <c r="T1068" s="2800"/>
      <c r="U1068" s="2800"/>
      <c r="V1068" s="2800"/>
      <c r="W1068" s="2693"/>
      <c r="X1068" s="2693"/>
      <c r="Y1068" s="2694"/>
      <c r="Z1068" s="2693"/>
      <c r="AA1068" s="2693"/>
      <c r="AB1068" s="2693"/>
      <c r="AC1068" s="2693"/>
      <c r="AD1068" s="2693"/>
      <c r="AE1068" s="2693"/>
      <c r="AF1068" s="2693"/>
      <c r="AG1068" s="2693"/>
      <c r="AH1068" s="2693"/>
      <c r="AI1068" s="2693"/>
      <c r="AJ1068" s="2693"/>
      <c r="AK1068" s="2693"/>
      <c r="AL1068" s="2693"/>
      <c r="AM1068" s="2693"/>
      <c r="AN1068" s="2693"/>
      <c r="AO1068" s="2693"/>
      <c r="AP1068" s="2693"/>
      <c r="AQ1068" s="2693"/>
      <c r="AR1068" s="2693"/>
    </row>
    <row r="1069" spans="1:44" customFormat="1" ht="18.75">
      <c r="A1069" s="4739"/>
      <c r="B1069" s="2896">
        <f>LARGE(B1058:B1068,1)+1</f>
        <v>12</v>
      </c>
      <c r="C1069" s="2901"/>
      <c r="D1069" s="2901"/>
      <c r="E1069" s="2901"/>
      <c r="F1069" s="2901"/>
      <c r="G1069" s="2901"/>
      <c r="H1069" s="2901"/>
      <c r="I1069" s="2901"/>
      <c r="J1069" s="2901"/>
      <c r="K1069" s="2901"/>
      <c r="L1069" s="2901"/>
      <c r="M1069" s="2901"/>
      <c r="N1069" s="2902"/>
      <c r="O1069" s="2858"/>
      <c r="P1069" s="3748" t="s">
        <v>2392</v>
      </c>
      <c r="Q1069" s="2858"/>
      <c r="R1069" s="2800"/>
      <c r="S1069" s="2800"/>
      <c r="T1069" s="2800"/>
      <c r="U1069" s="2800"/>
      <c r="V1069" s="2800"/>
      <c r="W1069" s="2693"/>
      <c r="X1069" s="2693"/>
      <c r="Y1069" s="2694"/>
      <c r="Z1069" s="2693"/>
      <c r="AA1069" s="2693"/>
      <c r="AB1069" s="2693"/>
      <c r="AC1069" s="2693"/>
      <c r="AD1069" s="2693"/>
      <c r="AE1069" s="2693"/>
      <c r="AF1069" s="2693"/>
      <c r="AG1069" s="2693"/>
      <c r="AH1069" s="2693"/>
      <c r="AI1069" s="2693"/>
      <c r="AJ1069" s="2693"/>
      <c r="AK1069" s="2693"/>
      <c r="AL1069" s="2693"/>
      <c r="AM1069" s="2693"/>
      <c r="AN1069" s="2693"/>
      <c r="AO1069" s="2693"/>
      <c r="AP1069" s="2693"/>
      <c r="AQ1069" s="2693"/>
      <c r="AR1069" s="2693"/>
    </row>
    <row r="1070" spans="1:44" customFormat="1" ht="18.75">
      <c r="A1070" s="4739"/>
      <c r="B1070" s="2896">
        <f>LARGE(B1058:B1069,1)+1</f>
        <v>13</v>
      </c>
      <c r="C1070" s="2901"/>
      <c r="D1070" s="2901"/>
      <c r="E1070" s="2901"/>
      <c r="F1070" s="2901"/>
      <c r="G1070" s="2901"/>
      <c r="H1070" s="2901"/>
      <c r="I1070" s="2901"/>
      <c r="J1070" s="2901"/>
      <c r="K1070" s="2901"/>
      <c r="L1070" s="2901"/>
      <c r="M1070" s="2901"/>
      <c r="N1070" s="2902"/>
      <c r="O1070" s="2858"/>
      <c r="P1070" s="3748" t="s">
        <v>2392</v>
      </c>
      <c r="Q1070" s="2858"/>
      <c r="R1070" s="2800"/>
      <c r="S1070" s="2800"/>
      <c r="T1070" s="2800"/>
      <c r="U1070" s="2800"/>
      <c r="V1070" s="2800"/>
      <c r="W1070" s="2693"/>
      <c r="X1070" s="2693"/>
      <c r="Y1070" s="2694"/>
      <c r="Z1070" s="2693"/>
      <c r="AA1070" s="2693"/>
      <c r="AB1070" s="2693"/>
      <c r="AC1070" s="2693"/>
      <c r="AD1070" s="2693"/>
      <c r="AE1070" s="2693"/>
      <c r="AF1070" s="2693"/>
      <c r="AG1070" s="2693"/>
      <c r="AH1070" s="2693"/>
      <c r="AI1070" s="2693"/>
      <c r="AJ1070" s="2693"/>
      <c r="AK1070" s="2693"/>
      <c r="AL1070" s="2693"/>
      <c r="AM1070" s="2693"/>
      <c r="AN1070" s="2693"/>
      <c r="AO1070" s="2693"/>
      <c r="AP1070" s="2693"/>
      <c r="AQ1070" s="2693"/>
      <c r="AR1070" s="2693"/>
    </row>
    <row r="1071" spans="1:44" customFormat="1" ht="18.75">
      <c r="A1071" s="4739"/>
      <c r="B1071" s="2896">
        <f>LARGE(B1058:B1070,1)+1</f>
        <v>14</v>
      </c>
      <c r="C1071" s="2901"/>
      <c r="D1071" s="2901"/>
      <c r="E1071" s="2901"/>
      <c r="F1071" s="2901"/>
      <c r="G1071" s="2901"/>
      <c r="H1071" s="2901"/>
      <c r="I1071" s="2901"/>
      <c r="J1071" s="2901"/>
      <c r="K1071" s="2901"/>
      <c r="L1071" s="2901"/>
      <c r="M1071" s="2901"/>
      <c r="N1071" s="2902"/>
      <c r="O1071" s="2858"/>
      <c r="P1071" s="3748" t="s">
        <v>2392</v>
      </c>
      <c r="Q1071" s="2858"/>
      <c r="R1071" s="2800"/>
      <c r="S1071" s="2800"/>
      <c r="T1071" s="2800"/>
      <c r="U1071" s="2800"/>
      <c r="V1071" s="2800"/>
      <c r="W1071" s="2693"/>
      <c r="X1071" s="2693"/>
      <c r="Y1071" s="2694"/>
      <c r="Z1071" s="2693"/>
      <c r="AA1071" s="2693"/>
      <c r="AB1071" s="2693"/>
      <c r="AC1071" s="2693"/>
      <c r="AD1071" s="2693"/>
      <c r="AE1071" s="2693"/>
      <c r="AF1071" s="2693"/>
      <c r="AG1071" s="2693"/>
      <c r="AH1071" s="2693"/>
      <c r="AI1071" s="2693"/>
      <c r="AJ1071" s="2693"/>
      <c r="AK1071" s="2693"/>
      <c r="AL1071" s="2693"/>
      <c r="AM1071" s="2693"/>
      <c r="AN1071" s="2693"/>
      <c r="AO1071" s="2693"/>
      <c r="AP1071" s="2693"/>
      <c r="AQ1071" s="2693"/>
      <c r="AR1071" s="2693"/>
    </row>
    <row r="1072" spans="1:44" customFormat="1" ht="18.75">
      <c r="A1072" s="4739"/>
      <c r="B1072" s="2896">
        <f>LARGE(B1058:B1071,1)+1</f>
        <v>15</v>
      </c>
      <c r="C1072" s="2901"/>
      <c r="D1072" s="2901"/>
      <c r="E1072" s="2901"/>
      <c r="F1072" s="2901"/>
      <c r="G1072" s="2901"/>
      <c r="H1072" s="2901"/>
      <c r="I1072" s="2901"/>
      <c r="J1072" s="2901"/>
      <c r="K1072" s="2901"/>
      <c r="L1072" s="2901"/>
      <c r="M1072" s="2901"/>
      <c r="N1072" s="2902"/>
      <c r="O1072" s="2858"/>
      <c r="P1072" s="3748" t="s">
        <v>2392</v>
      </c>
      <c r="Q1072" s="2858"/>
      <c r="R1072" s="2800"/>
      <c r="S1072" s="2800"/>
      <c r="T1072" s="2800"/>
      <c r="U1072" s="2800"/>
      <c r="V1072" s="2800"/>
      <c r="W1072" s="2693"/>
      <c r="X1072" s="2693"/>
      <c r="Y1072" s="2694"/>
      <c r="Z1072" s="2693"/>
      <c r="AA1072" s="2693"/>
      <c r="AB1072" s="2693"/>
      <c r="AC1072" s="2693"/>
      <c r="AD1072" s="2693"/>
      <c r="AE1072" s="2693"/>
      <c r="AF1072" s="2693"/>
      <c r="AG1072" s="2693"/>
      <c r="AH1072" s="2693"/>
      <c r="AI1072" s="2693"/>
      <c r="AJ1072" s="2693"/>
      <c r="AK1072" s="2693"/>
      <c r="AL1072" s="2693"/>
      <c r="AM1072" s="2693"/>
      <c r="AN1072" s="2693"/>
      <c r="AO1072" s="2693"/>
      <c r="AP1072" s="2693"/>
      <c r="AQ1072" s="2693"/>
      <c r="AR1072" s="2693"/>
    </row>
    <row r="1073" spans="1:44" customFormat="1" ht="18.75">
      <c r="A1073" s="4739"/>
      <c r="B1073" s="2896">
        <f>LARGE(B1058:B1072,1)+1</f>
        <v>16</v>
      </c>
      <c r="C1073" s="2901"/>
      <c r="D1073" s="2901"/>
      <c r="E1073" s="2901"/>
      <c r="F1073" s="2901"/>
      <c r="G1073" s="2901"/>
      <c r="H1073" s="2901"/>
      <c r="I1073" s="2901"/>
      <c r="J1073" s="2901"/>
      <c r="K1073" s="2901"/>
      <c r="L1073" s="2901"/>
      <c r="M1073" s="2901"/>
      <c r="N1073" s="2902"/>
      <c r="O1073" s="2858"/>
      <c r="P1073" s="3748" t="s">
        <v>2392</v>
      </c>
      <c r="Q1073" s="2858"/>
      <c r="R1073" s="2800"/>
      <c r="S1073" s="2800"/>
      <c r="T1073" s="2800"/>
      <c r="U1073" s="2800"/>
      <c r="V1073" s="2800"/>
      <c r="W1073" s="2693"/>
      <c r="X1073" s="2693"/>
      <c r="Y1073" s="2694"/>
      <c r="Z1073" s="2693"/>
      <c r="AA1073" s="2693"/>
      <c r="AB1073" s="2693"/>
      <c r="AC1073" s="2693"/>
      <c r="AD1073" s="2693"/>
      <c r="AE1073" s="2693"/>
      <c r="AF1073" s="2693"/>
      <c r="AG1073" s="2693"/>
      <c r="AH1073" s="2693"/>
      <c r="AI1073" s="2693"/>
      <c r="AJ1073" s="2693"/>
      <c r="AK1073" s="2693"/>
      <c r="AL1073" s="2693"/>
      <c r="AM1073" s="2693"/>
      <c r="AN1073" s="2693"/>
      <c r="AO1073" s="2693"/>
      <c r="AP1073" s="2693"/>
      <c r="AQ1073" s="2693"/>
      <c r="AR1073" s="2693"/>
    </row>
    <row r="1074" spans="1:44" customFormat="1" ht="18.75">
      <c r="A1074" s="4739"/>
      <c r="B1074" s="2896">
        <f>LARGE(B1058:B1073,1)+1</f>
        <v>17</v>
      </c>
      <c r="C1074" s="2901"/>
      <c r="D1074" s="2901"/>
      <c r="E1074" s="2901"/>
      <c r="F1074" s="2901"/>
      <c r="G1074" s="2901"/>
      <c r="H1074" s="2901"/>
      <c r="I1074" s="2901"/>
      <c r="J1074" s="2901"/>
      <c r="K1074" s="2901"/>
      <c r="L1074" s="2901"/>
      <c r="M1074" s="2901"/>
      <c r="N1074" s="2902"/>
      <c r="O1074" s="2858"/>
      <c r="P1074" s="3748" t="s">
        <v>2392</v>
      </c>
      <c r="Q1074" s="2858"/>
      <c r="R1074" s="2800"/>
      <c r="S1074" s="2800"/>
      <c r="T1074" s="2800"/>
      <c r="U1074" s="2800"/>
      <c r="V1074" s="2800"/>
      <c r="W1074" s="2693"/>
      <c r="X1074" s="2693"/>
      <c r="Y1074" s="2694"/>
      <c r="Z1074" s="2693"/>
      <c r="AA1074" s="2693"/>
      <c r="AB1074" s="2693"/>
      <c r="AC1074" s="2693"/>
      <c r="AD1074" s="2693"/>
      <c r="AE1074" s="2693"/>
      <c r="AF1074" s="2693"/>
      <c r="AG1074" s="2693"/>
      <c r="AH1074" s="2693"/>
      <c r="AI1074" s="2693"/>
      <c r="AJ1074" s="2693"/>
      <c r="AK1074" s="2693"/>
      <c r="AL1074" s="2693"/>
      <c r="AM1074" s="2693"/>
      <c r="AN1074" s="2693"/>
      <c r="AO1074" s="2693"/>
      <c r="AP1074" s="2693"/>
      <c r="AQ1074" s="2693"/>
      <c r="AR1074" s="2693"/>
    </row>
    <row r="1075" spans="1:44" customFormat="1" ht="18.75">
      <c r="A1075" s="4739"/>
      <c r="B1075" s="2896">
        <f>LARGE(B1058:B1074,1)+1</f>
        <v>18</v>
      </c>
      <c r="C1075" s="2901"/>
      <c r="D1075" s="2901"/>
      <c r="E1075" s="2901"/>
      <c r="F1075" s="2901"/>
      <c r="G1075" s="2901"/>
      <c r="H1075" s="2901"/>
      <c r="I1075" s="2901"/>
      <c r="J1075" s="2901"/>
      <c r="K1075" s="2901"/>
      <c r="L1075" s="2901"/>
      <c r="M1075" s="2901"/>
      <c r="N1075" s="2902"/>
      <c r="O1075" s="2858"/>
      <c r="P1075" s="3748" t="s">
        <v>2392</v>
      </c>
      <c r="Q1075" s="2858"/>
      <c r="R1075" s="2800"/>
      <c r="S1075" s="2800"/>
      <c r="T1075" s="2800"/>
      <c r="U1075" s="2800"/>
      <c r="V1075" s="2800"/>
      <c r="W1075" s="2693"/>
      <c r="X1075" s="2693"/>
      <c r="Y1075" s="2694"/>
      <c r="Z1075" s="2693"/>
      <c r="AA1075" s="2693"/>
      <c r="AB1075" s="2693"/>
      <c r="AC1075" s="2693"/>
      <c r="AD1075" s="2693"/>
      <c r="AE1075" s="2693"/>
      <c r="AF1075" s="2693"/>
      <c r="AG1075" s="2693"/>
      <c r="AH1075" s="2693"/>
      <c r="AI1075" s="2693"/>
      <c r="AJ1075" s="2693"/>
      <c r="AK1075" s="2693"/>
      <c r="AL1075" s="2693"/>
      <c r="AM1075" s="2693"/>
      <c r="AN1075" s="2693"/>
      <c r="AO1075" s="2693"/>
      <c r="AP1075" s="2693"/>
      <c r="AQ1075" s="2693"/>
      <c r="AR1075" s="2693"/>
    </row>
    <row r="1076" spans="1:44" customFormat="1" ht="18.75">
      <c r="A1076" s="4739"/>
      <c r="B1076" s="2896">
        <f>LARGE(B1058:B1075,1)+1</f>
        <v>19</v>
      </c>
      <c r="C1076" s="2901"/>
      <c r="D1076" s="2901"/>
      <c r="E1076" s="2901"/>
      <c r="F1076" s="2901"/>
      <c r="G1076" s="2901"/>
      <c r="H1076" s="2901"/>
      <c r="I1076" s="2901"/>
      <c r="J1076" s="2901"/>
      <c r="K1076" s="2901"/>
      <c r="L1076" s="2901"/>
      <c r="M1076" s="2901"/>
      <c r="N1076" s="2902"/>
      <c r="O1076" s="2858"/>
      <c r="P1076" s="3748" t="s">
        <v>2392</v>
      </c>
      <c r="Q1076" s="2858"/>
      <c r="R1076" s="2800"/>
      <c r="S1076" s="2800"/>
      <c r="T1076" s="2800"/>
      <c r="U1076" s="2800"/>
      <c r="V1076" s="2800"/>
      <c r="W1076" s="2693"/>
      <c r="X1076" s="2693"/>
      <c r="Y1076" s="2694"/>
      <c r="Z1076" s="2693"/>
      <c r="AA1076" s="2693"/>
      <c r="AB1076" s="2693"/>
      <c r="AC1076" s="2693"/>
      <c r="AD1076" s="2693"/>
      <c r="AE1076" s="2693"/>
      <c r="AF1076" s="2693"/>
      <c r="AG1076" s="2693"/>
      <c r="AH1076" s="2693"/>
      <c r="AI1076" s="2693"/>
      <c r="AJ1076" s="2693"/>
      <c r="AK1076" s="2693"/>
      <c r="AL1076" s="2693"/>
      <c r="AM1076" s="2693"/>
      <c r="AN1076" s="2693"/>
      <c r="AO1076" s="2693"/>
      <c r="AP1076" s="2693"/>
      <c r="AQ1076" s="2693"/>
      <c r="AR1076" s="2693"/>
    </row>
    <row r="1077" spans="1:44" customFormat="1" ht="18.75">
      <c r="A1077" s="4739"/>
      <c r="B1077" s="2896">
        <f>LARGE(B1058:B1076,1)+1</f>
        <v>20</v>
      </c>
      <c r="C1077" s="2901"/>
      <c r="D1077" s="2901"/>
      <c r="E1077" s="2901"/>
      <c r="F1077" s="2901"/>
      <c r="G1077" s="2901"/>
      <c r="H1077" s="2901"/>
      <c r="I1077" s="2901"/>
      <c r="J1077" s="2901"/>
      <c r="K1077" s="2901"/>
      <c r="L1077" s="2901"/>
      <c r="M1077" s="2901"/>
      <c r="N1077" s="2902"/>
      <c r="O1077" s="2858"/>
      <c r="P1077" s="3748" t="s">
        <v>2392</v>
      </c>
      <c r="Q1077" s="2858"/>
      <c r="R1077" s="2800"/>
      <c r="S1077" s="2800"/>
      <c r="T1077" s="2800"/>
      <c r="U1077" s="2800"/>
      <c r="V1077" s="2800"/>
      <c r="W1077" s="2693"/>
      <c r="X1077" s="2693"/>
      <c r="Y1077" s="2694"/>
      <c r="Z1077" s="2693"/>
      <c r="AA1077" s="2693"/>
      <c r="AB1077" s="2693"/>
      <c r="AC1077" s="2693"/>
      <c r="AD1077" s="2693"/>
      <c r="AE1077" s="2693"/>
      <c r="AF1077" s="2693"/>
      <c r="AG1077" s="2693"/>
      <c r="AH1077" s="2693"/>
      <c r="AI1077" s="2693"/>
      <c r="AJ1077" s="2693"/>
      <c r="AK1077" s="2693"/>
      <c r="AL1077" s="2693"/>
      <c r="AM1077" s="2693"/>
      <c r="AN1077" s="2693"/>
      <c r="AO1077" s="2693"/>
      <c r="AP1077" s="2693"/>
      <c r="AQ1077" s="2693"/>
      <c r="AR1077" s="2693"/>
    </row>
    <row r="1078" spans="1:44" customFormat="1" ht="18.75">
      <c r="A1078" s="4739"/>
      <c r="B1078" s="2896">
        <f>LARGE(B1058:B1077,1)+1</f>
        <v>21</v>
      </c>
      <c r="C1078" s="2901"/>
      <c r="D1078" s="2901"/>
      <c r="E1078" s="2901"/>
      <c r="F1078" s="2901"/>
      <c r="G1078" s="2901"/>
      <c r="H1078" s="2901"/>
      <c r="I1078" s="2901"/>
      <c r="J1078" s="2901"/>
      <c r="K1078" s="2901"/>
      <c r="L1078" s="2901"/>
      <c r="M1078" s="2901"/>
      <c r="N1078" s="2902"/>
      <c r="O1078" s="2858"/>
      <c r="P1078" s="3748" t="s">
        <v>2392</v>
      </c>
      <c r="Q1078" s="2858"/>
      <c r="R1078" s="2800"/>
      <c r="S1078" s="2800"/>
      <c r="T1078" s="2800"/>
      <c r="U1078" s="2800"/>
      <c r="V1078" s="2800"/>
      <c r="W1078" s="2693"/>
      <c r="X1078" s="2693"/>
      <c r="Y1078" s="2694"/>
      <c r="Z1078" s="2693"/>
      <c r="AA1078" s="2693"/>
      <c r="AB1078" s="2693"/>
      <c r="AC1078" s="2693"/>
      <c r="AD1078" s="2693"/>
      <c r="AE1078" s="2693"/>
      <c r="AF1078" s="2693"/>
      <c r="AG1078" s="2693"/>
      <c r="AH1078" s="2693"/>
      <c r="AI1078" s="2693"/>
      <c r="AJ1078" s="2693"/>
      <c r="AK1078" s="2693"/>
      <c r="AL1078" s="2693"/>
      <c r="AM1078" s="2693"/>
      <c r="AN1078" s="2693"/>
      <c r="AO1078" s="2693"/>
      <c r="AP1078" s="2693"/>
      <c r="AQ1078" s="2693"/>
      <c r="AR1078" s="2693"/>
    </row>
    <row r="1079" spans="1:44" customFormat="1" ht="18.75">
      <c r="A1079" s="4739"/>
      <c r="B1079" s="2896">
        <f>LARGE(B1058:B1078,1)+1</f>
        <v>22</v>
      </c>
      <c r="C1079" s="2901"/>
      <c r="D1079" s="2901"/>
      <c r="E1079" s="2901"/>
      <c r="F1079" s="2901"/>
      <c r="G1079" s="2901"/>
      <c r="H1079" s="2901"/>
      <c r="I1079" s="2901"/>
      <c r="J1079" s="2901"/>
      <c r="K1079" s="2901"/>
      <c r="L1079" s="2901"/>
      <c r="M1079" s="2901"/>
      <c r="N1079" s="2902"/>
      <c r="O1079" s="2858"/>
      <c r="P1079" s="3748" t="s">
        <v>2392</v>
      </c>
      <c r="Q1079" s="2858"/>
      <c r="R1079" s="2800"/>
      <c r="S1079" s="2800"/>
      <c r="T1079" s="2800"/>
      <c r="U1079" s="2800"/>
      <c r="V1079" s="2800"/>
      <c r="W1079" s="2693"/>
      <c r="X1079" s="2693"/>
      <c r="Y1079" s="2694"/>
      <c r="Z1079" s="2693"/>
      <c r="AA1079" s="2693"/>
      <c r="AB1079" s="2693"/>
      <c r="AC1079" s="2693"/>
      <c r="AD1079" s="2693"/>
      <c r="AE1079" s="2693"/>
      <c r="AF1079" s="2693"/>
      <c r="AG1079" s="2693"/>
      <c r="AH1079" s="2693"/>
      <c r="AI1079" s="2693"/>
      <c r="AJ1079" s="2693"/>
      <c r="AK1079" s="2693"/>
      <c r="AL1079" s="2693"/>
      <c r="AM1079" s="2693"/>
      <c r="AN1079" s="2693"/>
      <c r="AO1079" s="2693"/>
      <c r="AP1079" s="2693"/>
      <c r="AQ1079" s="2693"/>
      <c r="AR1079" s="2693"/>
    </row>
    <row r="1080" spans="1:44" customFormat="1" ht="18.75">
      <c r="A1080" s="4739"/>
      <c r="B1080" s="2896">
        <f>LARGE(B1058:B1079,1)+1</f>
        <v>23</v>
      </c>
      <c r="C1080" s="2901"/>
      <c r="D1080" s="2901"/>
      <c r="E1080" s="2901"/>
      <c r="F1080" s="2901"/>
      <c r="G1080" s="2901"/>
      <c r="H1080" s="2901"/>
      <c r="I1080" s="2901"/>
      <c r="J1080" s="2901"/>
      <c r="K1080" s="2901"/>
      <c r="L1080" s="2901"/>
      <c r="M1080" s="2901"/>
      <c r="N1080" s="2902"/>
      <c r="O1080" s="2858"/>
      <c r="P1080" s="3748" t="s">
        <v>2392</v>
      </c>
      <c r="Q1080" s="2858"/>
      <c r="R1080" s="2800"/>
      <c r="S1080" s="2800"/>
      <c r="T1080" s="2800"/>
      <c r="U1080" s="2800"/>
      <c r="V1080" s="2800"/>
      <c r="W1080" s="2693"/>
      <c r="X1080" s="2693"/>
      <c r="Y1080" s="2694"/>
      <c r="Z1080" s="2693"/>
      <c r="AA1080" s="2693"/>
      <c r="AB1080" s="2693"/>
      <c r="AC1080" s="2693"/>
      <c r="AD1080" s="2693"/>
      <c r="AE1080" s="2693"/>
      <c r="AF1080" s="2693"/>
      <c r="AG1080" s="2693"/>
      <c r="AH1080" s="2693"/>
      <c r="AI1080" s="2693"/>
      <c r="AJ1080" s="2693"/>
      <c r="AK1080" s="2693"/>
      <c r="AL1080" s="2693"/>
      <c r="AM1080" s="2693"/>
      <c r="AN1080" s="2693"/>
      <c r="AO1080" s="2693"/>
      <c r="AP1080" s="2693"/>
      <c r="AQ1080" s="2693"/>
      <c r="AR1080" s="2693"/>
    </row>
    <row r="1081" spans="1:44" customFormat="1" ht="18.75">
      <c r="A1081" s="4739"/>
      <c r="B1081" s="2896">
        <f>LARGE(B1058:B1080,1)+1</f>
        <v>24</v>
      </c>
      <c r="C1081" s="2901"/>
      <c r="D1081" s="2901"/>
      <c r="E1081" s="2901"/>
      <c r="F1081" s="2901"/>
      <c r="G1081" s="2901"/>
      <c r="H1081" s="2901"/>
      <c r="I1081" s="2901"/>
      <c r="J1081" s="2901"/>
      <c r="K1081" s="2901"/>
      <c r="L1081" s="2901"/>
      <c r="M1081" s="2901"/>
      <c r="N1081" s="2902"/>
      <c r="O1081" s="2858"/>
      <c r="P1081" s="3748" t="s">
        <v>2392</v>
      </c>
      <c r="Q1081" s="2858"/>
      <c r="R1081" s="2800"/>
      <c r="S1081" s="2800"/>
      <c r="T1081" s="2800"/>
      <c r="U1081" s="2800"/>
      <c r="V1081" s="2800"/>
      <c r="W1081" s="2693"/>
      <c r="X1081" s="2693"/>
      <c r="Y1081" s="2694"/>
      <c r="Z1081" s="2693"/>
      <c r="AA1081" s="2693"/>
      <c r="AB1081" s="2693"/>
      <c r="AC1081" s="2693"/>
      <c r="AD1081" s="2693"/>
      <c r="AE1081" s="2693"/>
      <c r="AF1081" s="2693"/>
      <c r="AG1081" s="2693"/>
      <c r="AH1081" s="2693"/>
      <c r="AI1081" s="2693"/>
      <c r="AJ1081" s="2693"/>
      <c r="AK1081" s="2693"/>
      <c r="AL1081" s="2693"/>
      <c r="AM1081" s="2693"/>
      <c r="AN1081" s="2693"/>
      <c r="AO1081" s="2693"/>
      <c r="AP1081" s="2693"/>
      <c r="AQ1081" s="2693"/>
      <c r="AR1081" s="2693"/>
    </row>
    <row r="1082" spans="1:44" customFormat="1" ht="18.75">
      <c r="A1082" s="4739"/>
      <c r="B1082" s="2896">
        <f>LARGE(B1058:B1081,1)+1</f>
        <v>25</v>
      </c>
      <c r="C1082" s="2901"/>
      <c r="D1082" s="2901"/>
      <c r="E1082" s="2901"/>
      <c r="F1082" s="2901"/>
      <c r="G1082" s="2901"/>
      <c r="H1082" s="2901"/>
      <c r="I1082" s="2901"/>
      <c r="J1082" s="2901"/>
      <c r="K1082" s="2901"/>
      <c r="L1082" s="2901"/>
      <c r="M1082" s="2901"/>
      <c r="N1082" s="2902"/>
      <c r="O1082" s="2858"/>
      <c r="P1082" s="3748" t="s">
        <v>2392</v>
      </c>
      <c r="Q1082" s="2858"/>
      <c r="R1082" s="2800"/>
      <c r="S1082" s="2800"/>
      <c r="T1082" s="2800"/>
      <c r="U1082" s="2800"/>
      <c r="V1082" s="2800"/>
      <c r="W1082" s="2693"/>
      <c r="X1082" s="2693"/>
      <c r="Y1082" s="2694"/>
      <c r="Z1082" s="2693"/>
      <c r="AA1082" s="2693"/>
      <c r="AB1082" s="2693"/>
      <c r="AC1082" s="2693"/>
      <c r="AD1082" s="2693"/>
      <c r="AE1082" s="2693"/>
      <c r="AF1082" s="2693"/>
      <c r="AG1082" s="2693"/>
      <c r="AH1082" s="2693"/>
      <c r="AI1082" s="2693"/>
      <c r="AJ1082" s="2693"/>
      <c r="AK1082" s="2693"/>
      <c r="AL1082" s="2693"/>
      <c r="AM1082" s="2693"/>
      <c r="AN1082" s="2693"/>
      <c r="AO1082" s="2693"/>
      <c r="AP1082" s="2693"/>
      <c r="AQ1082" s="2693"/>
      <c r="AR1082" s="2693"/>
    </row>
    <row r="1083" spans="1:44" customFormat="1" ht="18.75">
      <c r="A1083" s="4739"/>
      <c r="B1083" s="2896">
        <f>LARGE(B1058:B1082,1)+1</f>
        <v>26</v>
      </c>
      <c r="C1083" s="2901"/>
      <c r="D1083" s="2901"/>
      <c r="E1083" s="2901"/>
      <c r="F1083" s="2901"/>
      <c r="G1083" s="2901"/>
      <c r="H1083" s="2901"/>
      <c r="I1083" s="2901"/>
      <c r="J1083" s="2901"/>
      <c r="K1083" s="2901"/>
      <c r="L1083" s="2901"/>
      <c r="M1083" s="2901"/>
      <c r="N1083" s="2902"/>
      <c r="O1083" s="2858"/>
      <c r="P1083" s="3748" t="s">
        <v>2392</v>
      </c>
      <c r="Q1083" s="2858"/>
      <c r="R1083" s="2800"/>
      <c r="S1083" s="2800"/>
      <c r="T1083" s="2800"/>
      <c r="U1083" s="2800"/>
      <c r="V1083" s="2800"/>
      <c r="W1083" s="2693"/>
      <c r="X1083" s="2693"/>
      <c r="Y1083" s="2694"/>
      <c r="Z1083" s="2693"/>
      <c r="AA1083" s="2693"/>
      <c r="AB1083" s="2693"/>
      <c r="AC1083" s="2693"/>
      <c r="AD1083" s="2693"/>
      <c r="AE1083" s="2693"/>
      <c r="AF1083" s="2693"/>
      <c r="AG1083" s="2693"/>
      <c r="AH1083" s="2693"/>
      <c r="AI1083" s="2693"/>
      <c r="AJ1083" s="2693"/>
      <c r="AK1083" s="2693"/>
      <c r="AL1083" s="2693"/>
      <c r="AM1083" s="2693"/>
      <c r="AN1083" s="2693"/>
      <c r="AO1083" s="2693"/>
      <c r="AP1083" s="2693"/>
      <c r="AQ1083" s="2693"/>
      <c r="AR1083" s="2693"/>
    </row>
    <row r="1084" spans="1:44" customFormat="1" ht="18.75">
      <c r="A1084" s="4739"/>
      <c r="B1084" s="2896">
        <f>LARGE(B1058:B1083,1)+1</f>
        <v>27</v>
      </c>
      <c r="C1084" s="2901"/>
      <c r="D1084" s="2901"/>
      <c r="E1084" s="2901"/>
      <c r="F1084" s="2901"/>
      <c r="G1084" s="2901"/>
      <c r="H1084" s="2901"/>
      <c r="I1084" s="2901"/>
      <c r="J1084" s="2901"/>
      <c r="K1084" s="2901"/>
      <c r="L1084" s="2901"/>
      <c r="M1084" s="2901"/>
      <c r="N1084" s="2902"/>
      <c r="O1084" s="2858"/>
      <c r="P1084" s="3748" t="s">
        <v>2392</v>
      </c>
      <c r="Q1084" s="2858"/>
      <c r="R1084" s="2800"/>
      <c r="S1084" s="2800"/>
      <c r="T1084" s="2800"/>
      <c r="U1084" s="2800"/>
      <c r="V1084" s="2800"/>
      <c r="W1084" s="2693"/>
      <c r="X1084" s="2693"/>
      <c r="Y1084" s="2694"/>
      <c r="Z1084" s="2693"/>
      <c r="AA1084" s="2693"/>
      <c r="AB1084" s="2693"/>
      <c r="AC1084" s="2693"/>
      <c r="AD1084" s="2693"/>
      <c r="AE1084" s="2693"/>
      <c r="AF1084" s="2693"/>
      <c r="AG1084" s="2693"/>
      <c r="AH1084" s="2693"/>
      <c r="AI1084" s="2693"/>
      <c r="AJ1084" s="2693"/>
      <c r="AK1084" s="2693"/>
      <c r="AL1084" s="2693"/>
      <c r="AM1084" s="2693"/>
      <c r="AN1084" s="2693"/>
      <c r="AO1084" s="2693"/>
      <c r="AP1084" s="2693"/>
      <c r="AQ1084" s="2693"/>
      <c r="AR1084" s="2693"/>
    </row>
    <row r="1085" spans="1:44" customFormat="1" ht="18.75">
      <c r="A1085" s="4739"/>
      <c r="B1085" s="2896">
        <f>LARGE(B1058:B1084,1)+1</f>
        <v>28</v>
      </c>
      <c r="C1085" s="2901"/>
      <c r="D1085" s="2901"/>
      <c r="E1085" s="2901"/>
      <c r="F1085" s="2901"/>
      <c r="G1085" s="2901"/>
      <c r="H1085" s="2901"/>
      <c r="I1085" s="2901"/>
      <c r="J1085" s="2901"/>
      <c r="K1085" s="2901"/>
      <c r="L1085" s="2901"/>
      <c r="M1085" s="2901"/>
      <c r="N1085" s="2902"/>
      <c r="O1085" s="2858"/>
      <c r="P1085" s="3748" t="s">
        <v>2392</v>
      </c>
      <c r="Q1085" s="2858"/>
      <c r="R1085" s="2800"/>
      <c r="S1085" s="2800"/>
      <c r="T1085" s="2800"/>
      <c r="U1085" s="2800"/>
      <c r="V1085" s="2800"/>
      <c r="W1085" s="2693"/>
      <c r="X1085" s="2693"/>
      <c r="Y1085" s="2694"/>
      <c r="Z1085" s="2693"/>
      <c r="AA1085" s="2693"/>
      <c r="AB1085" s="2693"/>
      <c r="AC1085" s="2693"/>
      <c r="AD1085" s="2693"/>
      <c r="AE1085" s="2693"/>
      <c r="AF1085" s="2693"/>
      <c r="AG1085" s="2693"/>
      <c r="AH1085" s="2693"/>
      <c r="AI1085" s="2693"/>
      <c r="AJ1085" s="2693"/>
      <c r="AK1085" s="2693"/>
      <c r="AL1085" s="2693"/>
      <c r="AM1085" s="2693"/>
      <c r="AN1085" s="2693"/>
      <c r="AO1085" s="2693"/>
      <c r="AP1085" s="2693"/>
      <c r="AQ1085" s="2693"/>
      <c r="AR1085" s="2693"/>
    </row>
    <row r="1086" spans="1:44" customFormat="1" ht="18.75">
      <c r="A1086" s="4739"/>
      <c r="B1086" s="2896">
        <f>LARGE(B1058:B1085,1)+1</f>
        <v>29</v>
      </c>
      <c r="C1086" s="2901"/>
      <c r="D1086" s="2901"/>
      <c r="E1086" s="2901"/>
      <c r="F1086" s="2901"/>
      <c r="G1086" s="2901"/>
      <c r="H1086" s="2901"/>
      <c r="I1086" s="2901"/>
      <c r="J1086" s="2901"/>
      <c r="K1086" s="2901"/>
      <c r="L1086" s="2901"/>
      <c r="M1086" s="2901"/>
      <c r="N1086" s="2902"/>
      <c r="O1086" s="2858"/>
      <c r="P1086" s="3748" t="s">
        <v>2392</v>
      </c>
      <c r="Q1086" s="2858"/>
      <c r="R1086" s="2800"/>
      <c r="S1086" s="2800"/>
      <c r="T1086" s="2800"/>
      <c r="U1086" s="2800"/>
      <c r="V1086" s="2800"/>
      <c r="W1086" s="2693"/>
      <c r="X1086" s="2693"/>
      <c r="Y1086" s="2694"/>
      <c r="Z1086" s="2693"/>
      <c r="AA1086" s="2693"/>
      <c r="AB1086" s="2693"/>
      <c r="AC1086" s="2693"/>
      <c r="AD1086" s="2693"/>
      <c r="AE1086" s="2693"/>
      <c r="AF1086" s="2693"/>
      <c r="AG1086" s="2693"/>
      <c r="AH1086" s="2693"/>
      <c r="AI1086" s="2693"/>
      <c r="AJ1086" s="2693"/>
      <c r="AK1086" s="2693"/>
      <c r="AL1086" s="2693"/>
      <c r="AM1086" s="2693"/>
      <c r="AN1086" s="2693"/>
      <c r="AO1086" s="2693"/>
      <c r="AP1086" s="2693"/>
      <c r="AQ1086" s="2693"/>
      <c r="AR1086" s="2693"/>
    </row>
    <row r="1087" spans="1:44" customFormat="1" ht="18.75">
      <c r="A1087" s="4739"/>
      <c r="B1087" s="2896">
        <f>LARGE(B1058:B1086,1)+1</f>
        <v>30</v>
      </c>
      <c r="C1087" s="2901"/>
      <c r="D1087" s="2901"/>
      <c r="E1087" s="2901"/>
      <c r="F1087" s="2901"/>
      <c r="G1087" s="2901"/>
      <c r="H1087" s="2901"/>
      <c r="I1087" s="2901"/>
      <c r="J1087" s="2901"/>
      <c r="K1087" s="2901"/>
      <c r="L1087" s="2901"/>
      <c r="M1087" s="2901"/>
      <c r="N1087" s="2902"/>
      <c r="O1087" s="2694"/>
      <c r="P1087" s="3368" t="s">
        <v>2385</v>
      </c>
      <c r="Q1087" s="2858"/>
      <c r="R1087" s="2800"/>
      <c r="S1087" s="2800"/>
      <c r="T1087" s="2800"/>
      <c r="U1087" s="2800"/>
      <c r="V1087" s="2800"/>
      <c r="W1087" s="2693"/>
      <c r="X1087" s="2693"/>
      <c r="Y1087" s="2694"/>
      <c r="Z1087" s="2693"/>
      <c r="AA1087" s="2693"/>
      <c r="AB1087" s="2693"/>
      <c r="AC1087" s="2693"/>
      <c r="AD1087" s="2693"/>
      <c r="AE1087" s="2693"/>
      <c r="AF1087" s="2693"/>
      <c r="AG1087" s="2693"/>
      <c r="AH1087" s="2693"/>
      <c r="AI1087" s="2693"/>
      <c r="AJ1087" s="2693"/>
      <c r="AK1087" s="2693"/>
      <c r="AL1087" s="2693"/>
      <c r="AM1087" s="2693"/>
      <c r="AN1087" s="2693"/>
      <c r="AO1087" s="2693"/>
      <c r="AP1087" s="2693"/>
      <c r="AQ1087" s="2693"/>
      <c r="AR1087" s="2693"/>
    </row>
    <row r="1088" spans="1:44" customFormat="1" ht="19.5" thickBot="1">
      <c r="A1088" s="4739"/>
      <c r="B1088" s="2896">
        <f>LARGE(B1058:B1087,1)+1</f>
        <v>31</v>
      </c>
      <c r="C1088" s="2901"/>
      <c r="D1088" s="2901"/>
      <c r="E1088" s="2901"/>
      <c r="F1088" s="2901"/>
      <c r="G1088" s="2901"/>
      <c r="H1088" s="2901"/>
      <c r="I1088" s="2901"/>
      <c r="J1088" s="2901"/>
      <c r="K1088" s="2901"/>
      <c r="L1088" s="2901"/>
      <c r="M1088" s="2901"/>
      <c r="N1088" s="2902"/>
      <c r="O1088" s="2694"/>
      <c r="P1088" s="3368" t="s">
        <v>2385</v>
      </c>
      <c r="Q1088" s="2858"/>
      <c r="R1088" s="2800"/>
      <c r="S1088" s="2800"/>
      <c r="T1088" s="2800"/>
      <c r="U1088" s="2800"/>
      <c r="V1088" s="2800"/>
      <c r="W1088" s="2693"/>
      <c r="X1088" s="2693"/>
      <c r="Y1088" s="2694"/>
      <c r="Z1088" s="2693"/>
      <c r="AA1088" s="2693"/>
      <c r="AB1088" s="2693"/>
      <c r="AC1088" s="2693"/>
      <c r="AD1088" s="2693"/>
      <c r="AE1088" s="2693"/>
      <c r="AF1088" s="2693"/>
      <c r="AG1088" s="2693"/>
      <c r="AH1088" s="2693"/>
      <c r="AI1088" s="2693"/>
      <c r="AJ1088" s="2693"/>
      <c r="AK1088" s="2693"/>
      <c r="AL1088" s="2693"/>
      <c r="AM1088" s="2693"/>
      <c r="AN1088" s="2693"/>
      <c r="AO1088" s="2693"/>
      <c r="AP1088" s="2693"/>
      <c r="AQ1088" s="2693"/>
      <c r="AR1088" s="2693"/>
    </row>
    <row r="1089" spans="1:44" customFormat="1" ht="15.75">
      <c r="A1089" s="4739"/>
      <c r="B1089" s="4747" t="str">
        <f>D964</f>
        <v>Préparation 3</v>
      </c>
      <c r="C1089" s="4748"/>
      <c r="D1089" s="4748"/>
      <c r="E1089" s="4748"/>
      <c r="F1089" s="4748"/>
      <c r="G1089" s="4748"/>
      <c r="H1089" s="4748"/>
      <c r="I1089" s="4748"/>
      <c r="J1089" s="4748"/>
      <c r="K1089" s="4748"/>
      <c r="L1089" s="4748"/>
      <c r="M1089" s="4748"/>
      <c r="N1089" s="4749"/>
      <c r="O1089" s="2694"/>
      <c r="P1089" s="3368" t="s">
        <v>2385</v>
      </c>
      <c r="Q1089" s="2858"/>
      <c r="R1089" s="2800"/>
      <c r="S1089" s="2800"/>
      <c r="T1089" s="2800"/>
      <c r="U1089" s="2800"/>
      <c r="V1089" s="2800"/>
      <c r="W1089" s="2693"/>
      <c r="X1089" s="2693"/>
      <c r="Y1089" s="2694"/>
      <c r="Z1089" s="2693"/>
      <c r="AA1089" s="2693"/>
      <c r="AB1089" s="2693"/>
      <c r="AC1089" s="2693"/>
      <c r="AD1089" s="2693"/>
      <c r="AE1089" s="2693"/>
      <c r="AF1089" s="2693"/>
      <c r="AG1089" s="2693"/>
      <c r="AH1089" s="2693"/>
      <c r="AI1089" s="2693"/>
      <c r="AJ1089" s="2693"/>
      <c r="AK1089" s="2693"/>
      <c r="AL1089" s="2693"/>
      <c r="AM1089" s="2693"/>
      <c r="AN1089" s="2693"/>
      <c r="AO1089" s="2693"/>
      <c r="AP1089" s="2693"/>
      <c r="AQ1089" s="2693"/>
      <c r="AR1089" s="2693"/>
    </row>
    <row r="1090" spans="1:44" customFormat="1" ht="15.75">
      <c r="A1090" s="4739"/>
      <c r="B1090" s="4750"/>
      <c r="C1090" s="4751"/>
      <c r="D1090" s="4751"/>
      <c r="E1090" s="4751"/>
      <c r="F1090" s="4751"/>
      <c r="G1090" s="4751"/>
      <c r="H1090" s="4751"/>
      <c r="I1090" s="4751"/>
      <c r="J1090" s="4751"/>
      <c r="K1090" s="4751"/>
      <c r="L1090" s="4751"/>
      <c r="M1090" s="4751"/>
      <c r="N1090" s="4752"/>
      <c r="O1090" s="2694"/>
      <c r="P1090" s="3368" t="s">
        <v>2385</v>
      </c>
      <c r="Q1090" s="2858"/>
      <c r="R1090" s="2800"/>
      <c r="S1090" s="2800"/>
      <c r="T1090" s="2800"/>
      <c r="U1090" s="2800"/>
      <c r="V1090" s="2800"/>
      <c r="W1090" s="2693"/>
      <c r="X1090" s="2693"/>
      <c r="Y1090" s="2694"/>
      <c r="Z1090" s="2693"/>
      <c r="AA1090" s="2693"/>
      <c r="AB1090" s="2693"/>
      <c r="AC1090" s="2693"/>
      <c r="AD1090" s="2693"/>
      <c r="AE1090" s="2693"/>
      <c r="AF1090" s="2693"/>
      <c r="AG1090" s="2693"/>
      <c r="AH1090" s="2693"/>
      <c r="AI1090" s="2693"/>
      <c r="AJ1090" s="2693"/>
      <c r="AK1090" s="2693"/>
      <c r="AL1090" s="2693"/>
      <c r="AM1090" s="2693"/>
      <c r="AN1090" s="2693"/>
      <c r="AO1090" s="2693"/>
      <c r="AP1090" s="2693"/>
      <c r="AQ1090" s="2693"/>
      <c r="AR1090" s="2693"/>
    </row>
    <row r="1091" spans="1:44" customFormat="1" ht="18.75">
      <c r="A1091" s="4739"/>
      <c r="B1091" s="3105"/>
      <c r="C1091" s="3058" t="s">
        <v>2520</v>
      </c>
      <c r="D1091" s="3059"/>
      <c r="E1091" s="3059"/>
      <c r="F1091" s="3059"/>
      <c r="G1091" s="4882" t="s">
        <v>247</v>
      </c>
      <c r="H1091" s="4882"/>
      <c r="I1091" s="4882"/>
      <c r="J1091" s="4882"/>
      <c r="K1091" s="4882"/>
      <c r="L1091" s="4882"/>
      <c r="M1091" s="4882"/>
      <c r="N1091" s="4883"/>
      <c r="O1091" s="2694"/>
      <c r="P1091" s="3368" t="s">
        <v>2385</v>
      </c>
      <c r="Q1091" s="2858"/>
      <c r="R1091" s="2800"/>
      <c r="S1091" s="2800"/>
      <c r="T1091" s="2800"/>
      <c r="U1091" s="2800"/>
      <c r="V1091" s="2800"/>
      <c r="W1091" s="2693"/>
      <c r="X1091" s="2693"/>
      <c r="Y1091" s="2694"/>
      <c r="Z1091" s="2693"/>
      <c r="AA1091" s="2693"/>
      <c r="AB1091" s="2693"/>
      <c r="AC1091" s="2693"/>
      <c r="AD1091" s="2693"/>
      <c r="AE1091" s="2693"/>
      <c r="AF1091" s="2693"/>
      <c r="AG1091" s="2693"/>
      <c r="AH1091" s="2693"/>
      <c r="AI1091" s="2693"/>
      <c r="AJ1091" s="2693"/>
      <c r="AK1091" s="2693"/>
      <c r="AL1091" s="2693"/>
      <c r="AM1091" s="2693"/>
      <c r="AN1091" s="2693"/>
      <c r="AO1091" s="2693"/>
      <c r="AP1091" s="2693"/>
      <c r="AQ1091" s="2693"/>
      <c r="AR1091" s="2693"/>
    </row>
    <row r="1092" spans="1:44" customFormat="1" ht="15.75">
      <c r="A1092" s="4739"/>
      <c r="B1092" s="3106"/>
      <c r="C1092" s="2885" t="str">
        <f>SUBSTITUTE(ADDRESS(1,COLUMN(),4),"1","")</f>
        <v>C</v>
      </c>
      <c r="D1092" s="2971" t="s">
        <v>582</v>
      </c>
      <c r="E1092" s="3107"/>
      <c r="F1092" s="3107"/>
      <c r="G1092" s="4882"/>
      <c r="H1092" s="4882"/>
      <c r="I1092" s="4882"/>
      <c r="J1092" s="4882"/>
      <c r="K1092" s="4882"/>
      <c r="L1092" s="4882"/>
      <c r="M1092" s="4882"/>
      <c r="N1092" s="4883"/>
      <c r="O1092" s="2694"/>
      <c r="P1092" s="3368" t="s">
        <v>2385</v>
      </c>
      <c r="Q1092" s="2858"/>
      <c r="R1092" s="2800"/>
      <c r="S1092" s="2800"/>
      <c r="T1092" s="2800"/>
      <c r="U1092" s="2800"/>
      <c r="V1092" s="2800"/>
      <c r="W1092" s="2693"/>
      <c r="X1092" s="2693"/>
      <c r="Y1092" s="2694"/>
      <c r="Z1092" s="2693"/>
      <c r="AA1092" s="2693"/>
      <c r="AB1092" s="2693"/>
      <c r="AC1092" s="2693"/>
      <c r="AD1092" s="2693"/>
      <c r="AE1092" s="2693"/>
      <c r="AF1092" s="2693"/>
      <c r="AG1092" s="2693"/>
      <c r="AH1092" s="2693"/>
      <c r="AI1092" s="2693"/>
      <c r="AJ1092" s="2693"/>
      <c r="AK1092" s="2693"/>
      <c r="AL1092" s="2693"/>
      <c r="AM1092" s="2693"/>
      <c r="AN1092" s="2693"/>
      <c r="AO1092" s="2693"/>
      <c r="AP1092" s="2693"/>
      <c r="AQ1092" s="2693"/>
      <c r="AR1092" s="2693"/>
    </row>
    <row r="1093" spans="1:44" customFormat="1" ht="15.75">
      <c r="A1093" s="4739"/>
      <c r="B1093" s="2884"/>
      <c r="C1093" s="3429" t="s">
        <v>297</v>
      </c>
      <c r="D1093" s="2882" t="s">
        <v>298</v>
      </c>
      <c r="E1093" s="2887"/>
      <c r="F1093" s="2887"/>
      <c r="G1093" s="2882"/>
      <c r="H1093" s="2889"/>
      <c r="I1093" s="2889"/>
      <c r="J1093" s="2889"/>
      <c r="K1093" s="2889"/>
      <c r="L1093" s="2889"/>
      <c r="M1093" s="2889"/>
      <c r="N1093" s="2890"/>
      <c r="O1093" s="2694"/>
      <c r="P1093" s="3368" t="s">
        <v>2385</v>
      </c>
      <c r="Q1093" s="2858"/>
      <c r="R1093" s="2800"/>
      <c r="S1093" s="2800"/>
      <c r="T1093" s="2800"/>
      <c r="U1093" s="2800"/>
      <c r="V1093" s="2800"/>
      <c r="W1093" s="2693"/>
      <c r="X1093" s="2693"/>
      <c r="Y1093" s="2694"/>
      <c r="Z1093" s="2693"/>
      <c r="AA1093" s="2693"/>
      <c r="AB1093" s="2693"/>
      <c r="AC1093" s="2693"/>
      <c r="AD1093" s="2693"/>
      <c r="AE1093" s="2693"/>
      <c r="AF1093" s="2693"/>
      <c r="AG1093" s="2693"/>
      <c r="AH1093" s="2693"/>
      <c r="AI1093" s="2693"/>
      <c r="AJ1093" s="2693"/>
      <c r="AK1093" s="2693"/>
      <c r="AL1093" s="2693"/>
      <c r="AM1093" s="2693"/>
      <c r="AN1093" s="2693"/>
      <c r="AO1093" s="2693"/>
      <c r="AP1093" s="2693"/>
      <c r="AQ1093" s="2693"/>
      <c r="AR1093" s="2693"/>
    </row>
    <row r="1094" spans="1:44" customFormat="1" ht="21">
      <c r="A1094" s="4739"/>
      <c r="B1094" s="3112"/>
      <c r="C1094" s="3113"/>
      <c r="D1094" s="3113"/>
      <c r="E1094" s="3113"/>
      <c r="F1094" s="3113"/>
      <c r="G1094" s="3113"/>
      <c r="H1094" s="3113"/>
      <c r="I1094" s="3113"/>
      <c r="J1094" s="3113"/>
      <c r="K1094" s="3113"/>
      <c r="L1094" s="3113"/>
      <c r="M1094" s="3113"/>
      <c r="N1094" s="3114"/>
      <c r="O1094" s="2694"/>
      <c r="P1094" s="3368" t="s">
        <v>2385</v>
      </c>
      <c r="Q1094" s="2858"/>
      <c r="R1094" s="2800"/>
      <c r="S1094" s="2800"/>
      <c r="T1094" s="2800"/>
      <c r="U1094" s="2800"/>
      <c r="V1094" s="2800"/>
      <c r="W1094" s="2693"/>
      <c r="X1094" s="2693"/>
      <c r="Y1094" s="2694"/>
      <c r="Z1094" s="2693"/>
      <c r="AA1094" s="2693"/>
      <c r="AB1094" s="2693"/>
      <c r="AC1094" s="2693"/>
      <c r="AD1094" s="2693"/>
      <c r="AE1094" s="2693"/>
      <c r="AF1094" s="2693"/>
      <c r="AG1094" s="2693"/>
      <c r="AH1094" s="2693"/>
      <c r="AI1094" s="2693"/>
      <c r="AJ1094" s="2693"/>
      <c r="AK1094" s="2693"/>
      <c r="AL1094" s="2693"/>
      <c r="AM1094" s="2693"/>
      <c r="AN1094" s="2693"/>
      <c r="AO1094" s="2693"/>
      <c r="AP1094" s="2693"/>
      <c r="AQ1094" s="2693"/>
      <c r="AR1094" s="2693"/>
    </row>
    <row r="1095" spans="1:44" customFormat="1" ht="15.75">
      <c r="A1095" s="4739"/>
      <c r="B1095" s="3115" t="s">
        <v>318</v>
      </c>
      <c r="C1095" s="3116"/>
      <c r="D1095" s="2892"/>
      <c r="E1095" s="3117" t="str">
        <f>B943</f>
        <v>❿  NOM DE LA RECETTE</v>
      </c>
      <c r="F1095" s="2765"/>
      <c r="G1095" s="2765"/>
      <c r="H1095" s="2765"/>
      <c r="I1095" s="2765"/>
      <c r="J1095" s="2765"/>
      <c r="K1095" s="2765"/>
      <c r="L1095" s="2765"/>
      <c r="M1095" s="2765"/>
      <c r="N1095" s="2895"/>
      <c r="O1095" s="2694"/>
      <c r="P1095" s="3368" t="s">
        <v>2385</v>
      </c>
      <c r="Q1095" s="2858"/>
      <c r="R1095" s="2800"/>
      <c r="S1095" s="2800"/>
      <c r="T1095" s="2800"/>
      <c r="U1095" s="2800"/>
      <c r="V1095" s="2800"/>
      <c r="W1095" s="2693"/>
      <c r="X1095" s="2693"/>
      <c r="Y1095" s="2694"/>
      <c r="Z1095" s="2693"/>
      <c r="AA1095" s="2693"/>
      <c r="AB1095" s="2693"/>
      <c r="AC1095" s="2693"/>
      <c r="AD1095" s="2693"/>
      <c r="AE1095" s="2693"/>
      <c r="AF1095" s="2693"/>
      <c r="AG1095" s="2693"/>
      <c r="AH1095" s="2693"/>
      <c r="AI1095" s="2693"/>
      <c r="AJ1095" s="2693"/>
      <c r="AK1095" s="2693"/>
      <c r="AL1095" s="2693"/>
      <c r="AM1095" s="2693"/>
      <c r="AN1095" s="2693"/>
      <c r="AO1095" s="2693"/>
      <c r="AP1095" s="2693"/>
      <c r="AQ1095" s="2693"/>
      <c r="AR1095" s="2693"/>
    </row>
    <row r="1096" spans="1:44" customFormat="1" ht="15.75">
      <c r="A1096" s="4739"/>
      <c r="B1096" s="3118"/>
      <c r="C1096" s="3119"/>
      <c r="D1096" s="2897"/>
      <c r="E1096" s="2765"/>
      <c r="F1096" s="2898"/>
      <c r="G1096" s="2898"/>
      <c r="H1096" s="2898"/>
      <c r="I1096" s="2898"/>
      <c r="J1096" s="2898"/>
      <c r="K1096" s="2898"/>
      <c r="L1096" s="2898"/>
      <c r="M1096" s="2898"/>
      <c r="N1096" s="2899"/>
      <c r="O1096" s="2694"/>
      <c r="P1096" s="3368" t="s">
        <v>2385</v>
      </c>
      <c r="Q1096" s="2858"/>
      <c r="R1096" s="2800"/>
      <c r="S1096" s="2800"/>
      <c r="T1096" s="2800"/>
      <c r="U1096" s="2800"/>
      <c r="V1096" s="2800"/>
      <c r="W1096" s="2693"/>
      <c r="X1096" s="2693"/>
      <c r="Y1096" s="2694"/>
      <c r="Z1096" s="2693"/>
      <c r="AA1096" s="2693"/>
      <c r="AB1096" s="2693"/>
      <c r="AC1096" s="2693"/>
      <c r="AD1096" s="2693"/>
      <c r="AE1096" s="2693"/>
      <c r="AF1096" s="2693"/>
      <c r="AG1096" s="2693"/>
      <c r="AH1096" s="2693"/>
      <c r="AI1096" s="2693"/>
      <c r="AJ1096" s="2693"/>
      <c r="AK1096" s="2693"/>
      <c r="AL1096" s="2693"/>
      <c r="AM1096" s="2693"/>
      <c r="AN1096" s="2693"/>
      <c r="AO1096" s="2693"/>
      <c r="AP1096" s="2693"/>
      <c r="AQ1096" s="2693"/>
      <c r="AR1096" s="2693"/>
    </row>
    <row r="1097" spans="1:44" customFormat="1" ht="18.75">
      <c r="A1097" s="4739"/>
      <c r="B1097" s="2896">
        <v>1</v>
      </c>
      <c r="C1097" s="2901"/>
      <c r="D1097" s="2901"/>
      <c r="E1097" s="2901"/>
      <c r="F1097" s="2901"/>
      <c r="G1097" s="2901"/>
      <c r="H1097" s="2901"/>
      <c r="I1097" s="2901"/>
      <c r="J1097" s="2901"/>
      <c r="K1097" s="2901"/>
      <c r="L1097" s="2901"/>
      <c r="M1097" s="2901"/>
      <c r="N1097" s="2902"/>
      <c r="O1097" s="2694"/>
      <c r="P1097" s="3368" t="s">
        <v>2385</v>
      </c>
      <c r="Q1097" s="2858"/>
      <c r="R1097" s="2800"/>
      <c r="S1097" s="2800"/>
      <c r="T1097" s="2800"/>
      <c r="U1097" s="2800"/>
      <c r="V1097" s="2800"/>
      <c r="W1097" s="2693"/>
      <c r="X1097" s="2693"/>
      <c r="Y1097" s="2694"/>
      <c r="Z1097" s="2693"/>
      <c r="AA1097" s="2693"/>
      <c r="AB1097" s="2693"/>
      <c r="AC1097" s="2693"/>
      <c r="AD1097" s="2693"/>
      <c r="AE1097" s="2693"/>
      <c r="AF1097" s="2693"/>
      <c r="AG1097" s="2693"/>
      <c r="AH1097" s="2693"/>
      <c r="AI1097" s="2693"/>
      <c r="AJ1097" s="2693"/>
      <c r="AK1097" s="2693"/>
      <c r="AL1097" s="2693"/>
      <c r="AM1097" s="2693"/>
      <c r="AN1097" s="2693"/>
      <c r="AO1097" s="2693"/>
      <c r="AP1097" s="2693"/>
      <c r="AQ1097" s="2693"/>
      <c r="AR1097" s="2693"/>
    </row>
    <row r="1098" spans="1:44" customFormat="1" ht="18.75">
      <c r="A1098" s="4739"/>
      <c r="B1098" s="2896">
        <f>LARGE(B1097:B1097,1)+1</f>
        <v>2</v>
      </c>
      <c r="C1098" s="2901"/>
      <c r="D1098" s="2901"/>
      <c r="E1098" s="2901"/>
      <c r="F1098" s="2901"/>
      <c r="G1098" s="2901"/>
      <c r="H1098" s="2901"/>
      <c r="I1098" s="2901"/>
      <c r="J1098" s="2901"/>
      <c r="K1098" s="2901"/>
      <c r="L1098" s="2901"/>
      <c r="M1098" s="2901"/>
      <c r="N1098" s="2902"/>
      <c r="O1098" s="2858"/>
      <c r="P1098" s="3748" t="s">
        <v>2392</v>
      </c>
      <c r="Q1098" s="2858"/>
      <c r="R1098" s="2800"/>
      <c r="S1098" s="2800"/>
      <c r="T1098" s="2800"/>
      <c r="U1098" s="2800"/>
      <c r="V1098" s="2800"/>
      <c r="W1098" s="2693"/>
      <c r="X1098" s="2693"/>
      <c r="Y1098" s="2694"/>
      <c r="Z1098" s="2693"/>
      <c r="AA1098" s="2693"/>
      <c r="AB1098" s="2693"/>
      <c r="AC1098" s="2693"/>
      <c r="AD1098" s="2693"/>
      <c r="AE1098" s="2693"/>
      <c r="AF1098" s="2693"/>
      <c r="AG1098" s="2693"/>
      <c r="AH1098" s="2693"/>
      <c r="AI1098" s="2693"/>
      <c r="AJ1098" s="2693"/>
      <c r="AK1098" s="2693"/>
      <c r="AL1098" s="2693"/>
      <c r="AM1098" s="2693"/>
      <c r="AN1098" s="2693"/>
      <c r="AO1098" s="2693"/>
      <c r="AP1098" s="2693"/>
      <c r="AQ1098" s="2693"/>
      <c r="AR1098" s="2693"/>
    </row>
    <row r="1099" spans="1:44" customFormat="1" ht="18.75">
      <c r="A1099" s="4739"/>
      <c r="B1099" s="2896">
        <f>LARGE(B1097:B1098,1)+1</f>
        <v>3</v>
      </c>
      <c r="C1099" s="2901"/>
      <c r="D1099" s="3120"/>
      <c r="E1099" s="3120"/>
      <c r="F1099" s="3120"/>
      <c r="G1099" s="3120"/>
      <c r="H1099" s="3120"/>
      <c r="I1099" s="3120"/>
      <c r="J1099" s="3120"/>
      <c r="K1099" s="3120"/>
      <c r="L1099" s="3120"/>
      <c r="M1099" s="3120"/>
      <c r="N1099" s="3121"/>
      <c r="O1099" s="2858"/>
      <c r="P1099" s="3748" t="s">
        <v>2392</v>
      </c>
      <c r="Q1099" s="2858"/>
      <c r="R1099" s="2800"/>
      <c r="S1099" s="2800"/>
      <c r="T1099" s="2800"/>
      <c r="U1099" s="2800"/>
      <c r="V1099" s="2800"/>
      <c r="W1099" s="2693"/>
      <c r="X1099" s="2693"/>
      <c r="Y1099" s="2694"/>
      <c r="Z1099" s="2693"/>
      <c r="AA1099" s="2693"/>
      <c r="AB1099" s="2693"/>
      <c r="AC1099" s="2693"/>
      <c r="AD1099" s="2693"/>
      <c r="AE1099" s="2693"/>
      <c r="AF1099" s="2693"/>
      <c r="AG1099" s="2693"/>
      <c r="AH1099" s="2693"/>
      <c r="AI1099" s="2693"/>
      <c r="AJ1099" s="2693"/>
      <c r="AK1099" s="2693"/>
      <c r="AL1099" s="2693"/>
      <c r="AM1099" s="2693"/>
      <c r="AN1099" s="2693"/>
      <c r="AO1099" s="2693"/>
      <c r="AP1099" s="2693"/>
      <c r="AQ1099" s="2693"/>
      <c r="AR1099" s="2693"/>
    </row>
    <row r="1100" spans="1:44" customFormat="1" ht="18.75">
      <c r="A1100" s="4739"/>
      <c r="B1100" s="2896">
        <f>LARGE(B1097:B1099,1)+1</f>
        <v>4</v>
      </c>
      <c r="C1100" s="2901"/>
      <c r="D1100" s="3120"/>
      <c r="E1100" s="3120"/>
      <c r="F1100" s="3120"/>
      <c r="G1100" s="3120"/>
      <c r="H1100" s="3120"/>
      <c r="I1100" s="3120"/>
      <c r="J1100" s="3120"/>
      <c r="K1100" s="3120"/>
      <c r="L1100" s="3120"/>
      <c r="M1100" s="3120"/>
      <c r="N1100" s="3121"/>
      <c r="O1100" s="2858"/>
      <c r="P1100" s="3748" t="s">
        <v>2392</v>
      </c>
      <c r="Q1100" s="2858"/>
      <c r="R1100" s="2800"/>
      <c r="S1100" s="2800"/>
      <c r="T1100" s="2800"/>
      <c r="U1100" s="2800"/>
      <c r="V1100" s="2800"/>
      <c r="W1100" s="2693"/>
      <c r="X1100" s="2693"/>
      <c r="Y1100" s="2694"/>
      <c r="Z1100" s="2693"/>
      <c r="AA1100" s="2693"/>
      <c r="AB1100" s="2693"/>
      <c r="AC1100" s="2693"/>
      <c r="AD1100" s="2693"/>
      <c r="AE1100" s="2693"/>
      <c r="AF1100" s="2693"/>
      <c r="AG1100" s="2693"/>
      <c r="AH1100" s="2693"/>
      <c r="AI1100" s="2693"/>
      <c r="AJ1100" s="2693"/>
      <c r="AK1100" s="2693"/>
      <c r="AL1100" s="2693"/>
      <c r="AM1100" s="2693"/>
      <c r="AN1100" s="2693"/>
      <c r="AO1100" s="2693"/>
      <c r="AP1100" s="2693"/>
      <c r="AQ1100" s="2693"/>
      <c r="AR1100" s="2693"/>
    </row>
    <row r="1101" spans="1:44" customFormat="1" ht="18.75">
      <c r="A1101" s="4739"/>
      <c r="B1101" s="2896">
        <f>LARGE(B1097:B1100,1)+1</f>
        <v>5</v>
      </c>
      <c r="C1101" s="2901"/>
      <c r="D1101" s="2901"/>
      <c r="E1101" s="2901"/>
      <c r="F1101" s="2901"/>
      <c r="G1101" s="2901"/>
      <c r="H1101" s="2901"/>
      <c r="I1101" s="2901"/>
      <c r="J1101" s="2901"/>
      <c r="K1101" s="2901"/>
      <c r="L1101" s="2901"/>
      <c r="M1101" s="2901"/>
      <c r="N1101" s="2902"/>
      <c r="O1101" s="2858"/>
      <c r="P1101" s="3748" t="s">
        <v>2392</v>
      </c>
      <c r="Q1101" s="2858"/>
      <c r="R1101" s="2800"/>
      <c r="S1101" s="2800"/>
      <c r="T1101" s="2800"/>
      <c r="U1101" s="2800"/>
      <c r="V1101" s="2800"/>
      <c r="W1101" s="2693"/>
      <c r="X1101" s="2693"/>
      <c r="Y1101" s="2694"/>
      <c r="Z1101" s="2693"/>
      <c r="AA1101" s="2693"/>
      <c r="AB1101" s="2693"/>
      <c r="AC1101" s="2693"/>
      <c r="AD1101" s="2693"/>
      <c r="AE1101" s="2693"/>
      <c r="AF1101" s="2693"/>
      <c r="AG1101" s="2693"/>
      <c r="AH1101" s="2693"/>
      <c r="AI1101" s="2693"/>
      <c r="AJ1101" s="2693"/>
      <c r="AK1101" s="2693"/>
      <c r="AL1101" s="2693"/>
      <c r="AM1101" s="2693"/>
      <c r="AN1101" s="2693"/>
      <c r="AO1101" s="2693"/>
      <c r="AP1101" s="2693"/>
      <c r="AQ1101" s="2693"/>
      <c r="AR1101" s="2693"/>
    </row>
    <row r="1102" spans="1:44" customFormat="1" ht="18.75">
      <c r="A1102" s="4739"/>
      <c r="B1102" s="2896">
        <f>LARGE(B1097:B1101,1)+1</f>
        <v>6</v>
      </c>
      <c r="C1102" s="2901"/>
      <c r="D1102" s="2901"/>
      <c r="E1102" s="2901"/>
      <c r="F1102" s="2901"/>
      <c r="G1102" s="2901"/>
      <c r="H1102" s="2901"/>
      <c r="I1102" s="2901"/>
      <c r="J1102" s="2901"/>
      <c r="K1102" s="2901"/>
      <c r="L1102" s="2901"/>
      <c r="M1102" s="2901"/>
      <c r="N1102" s="2902"/>
      <c r="O1102" s="2858"/>
      <c r="P1102" s="3748" t="s">
        <v>2392</v>
      </c>
      <c r="Q1102" s="2858"/>
      <c r="R1102" s="2800"/>
      <c r="S1102" s="2800"/>
      <c r="T1102" s="2800"/>
      <c r="U1102" s="2800"/>
      <c r="V1102" s="2800"/>
      <c r="W1102" s="2693"/>
      <c r="X1102" s="2693"/>
      <c r="Y1102" s="2694"/>
      <c r="Z1102" s="2693"/>
      <c r="AA1102" s="2693"/>
      <c r="AB1102" s="2693"/>
      <c r="AC1102" s="2693"/>
      <c r="AD1102" s="2693"/>
      <c r="AE1102" s="2693"/>
      <c r="AF1102" s="2693"/>
      <c r="AG1102" s="2693"/>
      <c r="AH1102" s="2693"/>
      <c r="AI1102" s="2693"/>
      <c r="AJ1102" s="2693"/>
      <c r="AK1102" s="2693"/>
      <c r="AL1102" s="2693"/>
      <c r="AM1102" s="2693"/>
      <c r="AN1102" s="2693"/>
      <c r="AO1102" s="2693"/>
      <c r="AP1102" s="2693"/>
      <c r="AQ1102" s="2693"/>
      <c r="AR1102" s="2693"/>
    </row>
    <row r="1103" spans="1:44" customFormat="1" ht="18.75">
      <c r="A1103" s="4739"/>
      <c r="B1103" s="2896">
        <f>LARGE(B1097:B1102,1)+1</f>
        <v>7</v>
      </c>
      <c r="C1103" s="2901"/>
      <c r="D1103" s="2901"/>
      <c r="E1103" s="2901"/>
      <c r="F1103" s="2901"/>
      <c r="G1103" s="2901"/>
      <c r="H1103" s="2901"/>
      <c r="I1103" s="2901"/>
      <c r="J1103" s="2901"/>
      <c r="K1103" s="2901"/>
      <c r="L1103" s="2901"/>
      <c r="M1103" s="2901"/>
      <c r="N1103" s="2902"/>
      <c r="O1103" s="2858"/>
      <c r="P1103" s="3748" t="s">
        <v>2392</v>
      </c>
      <c r="Q1103" s="2858"/>
      <c r="R1103" s="2800"/>
      <c r="S1103" s="2800"/>
      <c r="T1103" s="2800"/>
      <c r="U1103" s="2800"/>
      <c r="V1103" s="2800"/>
      <c r="W1103" s="2693"/>
      <c r="X1103" s="2693"/>
      <c r="Y1103" s="2694"/>
      <c r="Z1103" s="2693"/>
      <c r="AA1103" s="2693"/>
      <c r="AB1103" s="2693"/>
      <c r="AC1103" s="2693"/>
      <c r="AD1103" s="2693"/>
      <c r="AE1103" s="2693"/>
      <c r="AF1103" s="2693"/>
      <c r="AG1103" s="2693"/>
      <c r="AH1103" s="2693"/>
      <c r="AI1103" s="2693"/>
      <c r="AJ1103" s="2693"/>
      <c r="AK1103" s="2693"/>
      <c r="AL1103" s="2693"/>
      <c r="AM1103" s="2693"/>
      <c r="AN1103" s="2693"/>
      <c r="AO1103" s="2693"/>
      <c r="AP1103" s="2693"/>
      <c r="AQ1103" s="2693"/>
      <c r="AR1103" s="2693"/>
    </row>
    <row r="1104" spans="1:44" customFormat="1" ht="18.75">
      <c r="A1104" s="4739"/>
      <c r="B1104" s="2896">
        <f>LARGE(B1097:B1103,1)+1</f>
        <v>8</v>
      </c>
      <c r="C1104" s="2901"/>
      <c r="D1104" s="2901"/>
      <c r="E1104" s="2901"/>
      <c r="F1104" s="2901"/>
      <c r="G1104" s="2901"/>
      <c r="H1104" s="2901"/>
      <c r="I1104" s="2901"/>
      <c r="J1104" s="2901"/>
      <c r="K1104" s="2901"/>
      <c r="L1104" s="2901"/>
      <c r="M1104" s="2901"/>
      <c r="N1104" s="2902"/>
      <c r="O1104" s="2858"/>
      <c r="P1104" s="3748" t="s">
        <v>2392</v>
      </c>
      <c r="Q1104" s="2858"/>
      <c r="R1104" s="2800"/>
      <c r="S1104" s="2800"/>
      <c r="T1104" s="2800"/>
      <c r="U1104" s="2800"/>
      <c r="V1104" s="2800"/>
      <c r="W1104" s="2693"/>
      <c r="X1104" s="2693"/>
      <c r="Y1104" s="2694"/>
      <c r="Z1104" s="2693"/>
      <c r="AA1104" s="2693"/>
      <c r="AB1104" s="2693"/>
      <c r="AC1104" s="2693"/>
      <c r="AD1104" s="2693"/>
      <c r="AE1104" s="2693"/>
      <c r="AF1104" s="2693"/>
      <c r="AG1104" s="2693"/>
      <c r="AH1104" s="2693"/>
      <c r="AI1104" s="2693"/>
      <c r="AJ1104" s="2693"/>
      <c r="AK1104" s="2693"/>
      <c r="AL1104" s="2693"/>
      <c r="AM1104" s="2693"/>
      <c r="AN1104" s="2693"/>
      <c r="AO1104" s="2693"/>
      <c r="AP1104" s="2693"/>
      <c r="AQ1104" s="2693"/>
      <c r="AR1104" s="2693"/>
    </row>
    <row r="1105" spans="1:44" customFormat="1" ht="18.75">
      <c r="A1105" s="4739"/>
      <c r="B1105" s="2896">
        <f>LARGE(B1097:B1104,1)+1</f>
        <v>9</v>
      </c>
      <c r="C1105" s="2901"/>
      <c r="D1105" s="2901"/>
      <c r="E1105" s="2901"/>
      <c r="F1105" s="2901"/>
      <c r="G1105" s="2901"/>
      <c r="H1105" s="2901"/>
      <c r="I1105" s="2901"/>
      <c r="J1105" s="2901"/>
      <c r="K1105" s="2901"/>
      <c r="L1105" s="2901"/>
      <c r="M1105" s="2901"/>
      <c r="N1105" s="2902"/>
      <c r="O1105" s="2858"/>
      <c r="P1105" s="3748" t="s">
        <v>2392</v>
      </c>
      <c r="Q1105" s="2858"/>
      <c r="R1105" s="2800"/>
      <c r="S1105" s="2800"/>
      <c r="T1105" s="2800"/>
      <c r="U1105" s="2800"/>
      <c r="V1105" s="2800"/>
      <c r="W1105" s="2693"/>
      <c r="X1105" s="2693"/>
      <c r="Y1105" s="2694"/>
      <c r="Z1105" s="2693"/>
      <c r="AA1105" s="2693"/>
      <c r="AB1105" s="2693"/>
      <c r="AC1105" s="2693"/>
      <c r="AD1105" s="2693"/>
      <c r="AE1105" s="2693"/>
      <c r="AF1105" s="2693"/>
      <c r="AG1105" s="2693"/>
      <c r="AH1105" s="2693"/>
      <c r="AI1105" s="2693"/>
      <c r="AJ1105" s="2693"/>
      <c r="AK1105" s="2693"/>
      <c r="AL1105" s="2693"/>
      <c r="AM1105" s="2693"/>
      <c r="AN1105" s="2693"/>
      <c r="AO1105" s="2693"/>
      <c r="AP1105" s="2693"/>
      <c r="AQ1105" s="2693"/>
      <c r="AR1105" s="2693"/>
    </row>
    <row r="1106" spans="1:44" customFormat="1" ht="18.75">
      <c r="A1106" s="4739"/>
      <c r="B1106" s="2896">
        <f>LARGE(B1097:B1105,1)+1</f>
        <v>10</v>
      </c>
      <c r="C1106" s="2901"/>
      <c r="D1106" s="2901"/>
      <c r="E1106" s="2901"/>
      <c r="F1106" s="2901"/>
      <c r="G1106" s="2901"/>
      <c r="H1106" s="2901"/>
      <c r="I1106" s="2901"/>
      <c r="J1106" s="2901"/>
      <c r="K1106" s="2901"/>
      <c r="L1106" s="2901"/>
      <c r="M1106" s="2901"/>
      <c r="N1106" s="2902"/>
      <c r="O1106" s="2858"/>
      <c r="P1106" s="3748" t="s">
        <v>2392</v>
      </c>
      <c r="Q1106" s="2858"/>
      <c r="R1106" s="2800"/>
      <c r="S1106" s="2800"/>
      <c r="T1106" s="2800"/>
      <c r="U1106" s="2800"/>
      <c r="V1106" s="2800"/>
      <c r="W1106" s="2693"/>
      <c r="X1106" s="2693"/>
      <c r="Y1106" s="2694"/>
      <c r="Z1106" s="2693"/>
      <c r="AA1106" s="2693"/>
      <c r="AB1106" s="2693"/>
      <c r="AC1106" s="2693"/>
      <c r="AD1106" s="2693"/>
      <c r="AE1106" s="2693"/>
      <c r="AF1106" s="2693"/>
      <c r="AG1106" s="2693"/>
      <c r="AH1106" s="2693"/>
      <c r="AI1106" s="2693"/>
      <c r="AJ1106" s="2693"/>
      <c r="AK1106" s="2693"/>
      <c r="AL1106" s="2693"/>
      <c r="AM1106" s="2693"/>
      <c r="AN1106" s="2693"/>
      <c r="AO1106" s="2693"/>
      <c r="AP1106" s="2693"/>
      <c r="AQ1106" s="2693"/>
      <c r="AR1106" s="2693"/>
    </row>
    <row r="1107" spans="1:44" customFormat="1" ht="18.75">
      <c r="A1107" s="4739"/>
      <c r="B1107" s="2896">
        <f>LARGE(B1097:B1106,1)+1</f>
        <v>11</v>
      </c>
      <c r="C1107" s="2901"/>
      <c r="D1107" s="2901"/>
      <c r="E1107" s="2901"/>
      <c r="F1107" s="2901"/>
      <c r="G1107" s="2901"/>
      <c r="H1107" s="2901"/>
      <c r="I1107" s="2901"/>
      <c r="J1107" s="2901"/>
      <c r="K1107" s="2901"/>
      <c r="L1107" s="2901"/>
      <c r="M1107" s="2901"/>
      <c r="N1107" s="2902"/>
      <c r="O1107" s="2858"/>
      <c r="P1107" s="3748" t="s">
        <v>2392</v>
      </c>
      <c r="Q1107" s="2858"/>
      <c r="R1107" s="2800"/>
      <c r="S1107" s="2800"/>
      <c r="T1107" s="2800"/>
      <c r="U1107" s="2800"/>
      <c r="V1107" s="2800"/>
      <c r="W1107" s="2693"/>
      <c r="X1107" s="2693"/>
      <c r="Y1107" s="2694"/>
      <c r="Z1107" s="2693"/>
      <c r="AA1107" s="2693"/>
      <c r="AB1107" s="2693"/>
      <c r="AC1107" s="2693"/>
      <c r="AD1107" s="2693"/>
      <c r="AE1107" s="2693"/>
      <c r="AF1107" s="2693"/>
      <c r="AG1107" s="2693"/>
      <c r="AH1107" s="2693"/>
      <c r="AI1107" s="2693"/>
      <c r="AJ1107" s="2693"/>
      <c r="AK1107" s="2693"/>
      <c r="AL1107" s="2693"/>
      <c r="AM1107" s="2693"/>
      <c r="AN1107" s="2693"/>
      <c r="AO1107" s="2693"/>
      <c r="AP1107" s="2693"/>
      <c r="AQ1107" s="2693"/>
      <c r="AR1107" s="2693"/>
    </row>
    <row r="1108" spans="1:44" customFormat="1" ht="18.75">
      <c r="A1108" s="4739"/>
      <c r="B1108" s="2896">
        <f>LARGE(B1097:B1107,1)+1</f>
        <v>12</v>
      </c>
      <c r="C1108" s="2901"/>
      <c r="D1108" s="2901"/>
      <c r="E1108" s="2901"/>
      <c r="F1108" s="2901"/>
      <c r="G1108" s="2901"/>
      <c r="H1108" s="2901"/>
      <c r="I1108" s="2901"/>
      <c r="J1108" s="2901"/>
      <c r="K1108" s="2901"/>
      <c r="L1108" s="2901"/>
      <c r="M1108" s="2901"/>
      <c r="N1108" s="2902"/>
      <c r="O1108" s="2858"/>
      <c r="P1108" s="3748" t="s">
        <v>2392</v>
      </c>
      <c r="Q1108" s="2858"/>
      <c r="R1108" s="2800"/>
      <c r="S1108" s="2800"/>
      <c r="T1108" s="2800"/>
      <c r="U1108" s="2800"/>
      <c r="V1108" s="2800"/>
      <c r="W1108" s="2693"/>
      <c r="X1108" s="2693"/>
      <c r="Y1108" s="2694"/>
      <c r="Z1108" s="2693"/>
      <c r="AA1108" s="2693"/>
      <c r="AB1108" s="2693"/>
      <c r="AC1108" s="2693"/>
      <c r="AD1108" s="2693"/>
      <c r="AE1108" s="2693"/>
      <c r="AF1108" s="2693"/>
      <c r="AG1108" s="2693"/>
      <c r="AH1108" s="2693"/>
      <c r="AI1108" s="2693"/>
      <c r="AJ1108" s="2693"/>
      <c r="AK1108" s="2693"/>
      <c r="AL1108" s="2693"/>
      <c r="AM1108" s="2693"/>
      <c r="AN1108" s="2693"/>
      <c r="AO1108" s="2693"/>
      <c r="AP1108" s="2693"/>
      <c r="AQ1108" s="2693"/>
      <c r="AR1108" s="2693"/>
    </row>
    <row r="1109" spans="1:44" customFormat="1" ht="18.75">
      <c r="A1109" s="4739"/>
      <c r="B1109" s="2896">
        <f>LARGE(B1097:B1108,1)+1</f>
        <v>13</v>
      </c>
      <c r="C1109" s="2901"/>
      <c r="D1109" s="2901"/>
      <c r="E1109" s="2901"/>
      <c r="F1109" s="2901"/>
      <c r="G1109" s="2901"/>
      <c r="H1109" s="2901"/>
      <c r="I1109" s="2901"/>
      <c r="J1109" s="2901"/>
      <c r="K1109" s="2901"/>
      <c r="L1109" s="2901"/>
      <c r="M1109" s="2901"/>
      <c r="N1109" s="2902"/>
      <c r="O1109" s="2858"/>
      <c r="P1109" s="3748" t="s">
        <v>2392</v>
      </c>
      <c r="Q1109" s="2858"/>
      <c r="R1109" s="2800"/>
      <c r="S1109" s="2800"/>
      <c r="T1109" s="2800"/>
      <c r="U1109" s="2800"/>
      <c r="V1109" s="2800"/>
      <c r="W1109" s="2693"/>
      <c r="X1109" s="2693"/>
      <c r="Y1109" s="2694"/>
      <c r="Z1109" s="2693"/>
      <c r="AA1109" s="2693"/>
      <c r="AB1109" s="2693"/>
      <c r="AC1109" s="2693"/>
      <c r="AD1109" s="2693"/>
      <c r="AE1109" s="2693"/>
      <c r="AF1109" s="2693"/>
      <c r="AG1109" s="2693"/>
      <c r="AH1109" s="2693"/>
      <c r="AI1109" s="2693"/>
      <c r="AJ1109" s="2693"/>
      <c r="AK1109" s="2693"/>
      <c r="AL1109" s="2693"/>
      <c r="AM1109" s="2693"/>
      <c r="AN1109" s="2693"/>
      <c r="AO1109" s="2693"/>
      <c r="AP1109" s="2693"/>
      <c r="AQ1109" s="2693"/>
      <c r="AR1109" s="2693"/>
    </row>
    <row r="1110" spans="1:44" customFormat="1" ht="18.75">
      <c r="A1110" s="4739"/>
      <c r="B1110" s="2896">
        <f>LARGE(B1097:B1109,1)+1</f>
        <v>14</v>
      </c>
      <c r="C1110" s="2901"/>
      <c r="D1110" s="2901"/>
      <c r="E1110" s="2901"/>
      <c r="F1110" s="2901"/>
      <c r="G1110" s="2901"/>
      <c r="H1110" s="2901"/>
      <c r="I1110" s="2901"/>
      <c r="J1110" s="2901"/>
      <c r="K1110" s="2901"/>
      <c r="L1110" s="2901"/>
      <c r="M1110" s="2901"/>
      <c r="N1110" s="2902"/>
      <c r="O1110" s="2858"/>
      <c r="P1110" s="3748" t="s">
        <v>2392</v>
      </c>
      <c r="Q1110" s="2858"/>
      <c r="R1110" s="2800"/>
      <c r="S1110" s="2800"/>
      <c r="T1110" s="2800"/>
      <c r="U1110" s="2800"/>
      <c r="V1110" s="2800"/>
      <c r="W1110" s="2693"/>
      <c r="X1110" s="2693"/>
      <c r="Y1110" s="2694"/>
      <c r="Z1110" s="2693"/>
      <c r="AA1110" s="2693"/>
      <c r="AB1110" s="2693"/>
      <c r="AC1110" s="2693"/>
      <c r="AD1110" s="2693"/>
      <c r="AE1110" s="2693"/>
      <c r="AF1110" s="2693"/>
      <c r="AG1110" s="2693"/>
      <c r="AH1110" s="2693"/>
      <c r="AI1110" s="2693"/>
      <c r="AJ1110" s="2693"/>
      <c r="AK1110" s="2693"/>
      <c r="AL1110" s="2693"/>
      <c r="AM1110" s="2693"/>
      <c r="AN1110" s="2693"/>
      <c r="AO1110" s="2693"/>
      <c r="AP1110" s="2693"/>
      <c r="AQ1110" s="2693"/>
      <c r="AR1110" s="2693"/>
    </row>
    <row r="1111" spans="1:44" customFormat="1" ht="18.75">
      <c r="A1111" s="4739"/>
      <c r="B1111" s="2896">
        <f>LARGE(B1097:B1110,1)+1</f>
        <v>15</v>
      </c>
      <c r="C1111" s="2901"/>
      <c r="D1111" s="2901"/>
      <c r="E1111" s="2901"/>
      <c r="F1111" s="2901"/>
      <c r="G1111" s="2901"/>
      <c r="H1111" s="2901"/>
      <c r="I1111" s="2901"/>
      <c r="J1111" s="2901"/>
      <c r="K1111" s="2901"/>
      <c r="L1111" s="2901"/>
      <c r="M1111" s="2901"/>
      <c r="N1111" s="2902"/>
      <c r="O1111" s="2858"/>
      <c r="P1111" s="3748" t="s">
        <v>2392</v>
      </c>
      <c r="Q1111" s="2858"/>
      <c r="R1111" s="2800"/>
      <c r="S1111" s="2800"/>
      <c r="T1111" s="2800"/>
      <c r="U1111" s="2800"/>
      <c r="V1111" s="2800"/>
      <c r="W1111" s="2693"/>
      <c r="X1111" s="2693"/>
      <c r="Y1111" s="2694"/>
      <c r="Z1111" s="2693"/>
      <c r="AA1111" s="2693"/>
      <c r="AB1111" s="2693"/>
      <c r="AC1111" s="2693"/>
      <c r="AD1111" s="2693"/>
      <c r="AE1111" s="2693"/>
      <c r="AF1111" s="2693"/>
      <c r="AG1111" s="2693"/>
      <c r="AH1111" s="2693"/>
      <c r="AI1111" s="2693"/>
      <c r="AJ1111" s="2693"/>
      <c r="AK1111" s="2693"/>
      <c r="AL1111" s="2693"/>
      <c r="AM1111" s="2693"/>
      <c r="AN1111" s="2693"/>
      <c r="AO1111" s="2693"/>
      <c r="AP1111" s="2693"/>
      <c r="AQ1111" s="2693"/>
      <c r="AR1111" s="2693"/>
    </row>
    <row r="1112" spans="1:44" customFormat="1" ht="18.75">
      <c r="A1112" s="4739"/>
      <c r="B1112" s="2896">
        <f>LARGE(B1097:B1111,1)+1</f>
        <v>16</v>
      </c>
      <c r="C1112" s="2901"/>
      <c r="D1112" s="2901"/>
      <c r="E1112" s="2901"/>
      <c r="F1112" s="2901"/>
      <c r="G1112" s="2901"/>
      <c r="H1112" s="2901"/>
      <c r="I1112" s="2901"/>
      <c r="J1112" s="2901"/>
      <c r="K1112" s="2901"/>
      <c r="L1112" s="2901"/>
      <c r="M1112" s="2901"/>
      <c r="N1112" s="2902"/>
      <c r="O1112" s="2858"/>
      <c r="P1112" s="3748" t="s">
        <v>2392</v>
      </c>
      <c r="Q1112" s="2858"/>
      <c r="R1112" s="2800"/>
      <c r="S1112" s="2800"/>
      <c r="T1112" s="2800"/>
      <c r="U1112" s="2800"/>
      <c r="V1112" s="2800"/>
      <c r="W1112" s="2693"/>
      <c r="X1112" s="2693"/>
      <c r="Y1112" s="2694"/>
      <c r="Z1112" s="2693"/>
      <c r="AA1112" s="2693"/>
      <c r="AB1112" s="2693"/>
      <c r="AC1112" s="2693"/>
      <c r="AD1112" s="2693"/>
      <c r="AE1112" s="2693"/>
      <c r="AF1112" s="2693"/>
      <c r="AG1112" s="2693"/>
      <c r="AH1112" s="2693"/>
      <c r="AI1112" s="2693"/>
      <c r="AJ1112" s="2693"/>
      <c r="AK1112" s="2693"/>
      <c r="AL1112" s="2693"/>
      <c r="AM1112" s="2693"/>
      <c r="AN1112" s="2693"/>
      <c r="AO1112" s="2693"/>
      <c r="AP1112" s="2693"/>
      <c r="AQ1112" s="2693"/>
      <c r="AR1112" s="2693"/>
    </row>
    <row r="1113" spans="1:44" customFormat="1" ht="18.75">
      <c r="A1113" s="4739"/>
      <c r="B1113" s="2896">
        <f>LARGE(B1097:B1112,1)+1</f>
        <v>17</v>
      </c>
      <c r="C1113" s="2901"/>
      <c r="D1113" s="2901"/>
      <c r="E1113" s="2901"/>
      <c r="F1113" s="2901"/>
      <c r="G1113" s="2901"/>
      <c r="H1113" s="2901"/>
      <c r="I1113" s="2901"/>
      <c r="J1113" s="2901"/>
      <c r="K1113" s="2901"/>
      <c r="L1113" s="2901"/>
      <c r="M1113" s="2901"/>
      <c r="N1113" s="2902"/>
      <c r="O1113" s="2858"/>
      <c r="P1113" s="3748" t="s">
        <v>2392</v>
      </c>
      <c r="Q1113" s="2858"/>
      <c r="R1113" s="2800"/>
      <c r="S1113" s="2800"/>
      <c r="T1113" s="2800"/>
      <c r="U1113" s="2800"/>
      <c r="V1113" s="2800"/>
      <c r="W1113" s="2693"/>
      <c r="X1113" s="2693"/>
      <c r="Y1113" s="2694"/>
      <c r="Z1113" s="2693"/>
      <c r="AA1113" s="2693"/>
      <c r="AB1113" s="2693"/>
      <c r="AC1113" s="2693"/>
      <c r="AD1113" s="2693"/>
      <c r="AE1113" s="2693"/>
      <c r="AF1113" s="2693"/>
      <c r="AG1113" s="2693"/>
      <c r="AH1113" s="2693"/>
      <c r="AI1113" s="2693"/>
      <c r="AJ1113" s="2693"/>
      <c r="AK1113" s="2693"/>
      <c r="AL1113" s="2693"/>
      <c r="AM1113" s="2693"/>
      <c r="AN1113" s="2693"/>
      <c r="AO1113" s="2693"/>
      <c r="AP1113" s="2693"/>
      <c r="AQ1113" s="2693"/>
      <c r="AR1113" s="2693"/>
    </row>
    <row r="1114" spans="1:44" customFormat="1" ht="18.75">
      <c r="A1114" s="4739"/>
      <c r="B1114" s="2896">
        <f>LARGE(B1097:B1113,1)+1</f>
        <v>18</v>
      </c>
      <c r="C1114" s="2901"/>
      <c r="D1114" s="2901"/>
      <c r="E1114" s="2901"/>
      <c r="F1114" s="2901"/>
      <c r="G1114" s="2901"/>
      <c r="H1114" s="2901"/>
      <c r="I1114" s="2901"/>
      <c r="J1114" s="2901"/>
      <c r="K1114" s="2901"/>
      <c r="L1114" s="2901"/>
      <c r="M1114" s="2901"/>
      <c r="N1114" s="2902"/>
      <c r="O1114" s="2858"/>
      <c r="P1114" s="3748" t="s">
        <v>2392</v>
      </c>
      <c r="Q1114" s="2858"/>
      <c r="R1114" s="2800"/>
      <c r="S1114" s="2800"/>
      <c r="T1114" s="2800"/>
      <c r="U1114" s="2800"/>
      <c r="V1114" s="2800"/>
      <c r="W1114" s="2693"/>
      <c r="X1114" s="2693"/>
      <c r="Y1114" s="2694"/>
      <c r="Z1114" s="2693"/>
      <c r="AA1114" s="2693"/>
      <c r="AB1114" s="2693"/>
      <c r="AC1114" s="2693"/>
      <c r="AD1114" s="2693"/>
      <c r="AE1114" s="2693"/>
      <c r="AF1114" s="2693"/>
      <c r="AG1114" s="2693"/>
      <c r="AH1114" s="2693"/>
      <c r="AI1114" s="2693"/>
      <c r="AJ1114" s="2693"/>
      <c r="AK1114" s="2693"/>
      <c r="AL1114" s="2693"/>
      <c r="AM1114" s="2693"/>
      <c r="AN1114" s="2693"/>
      <c r="AO1114" s="2693"/>
      <c r="AP1114" s="2693"/>
      <c r="AQ1114" s="2693"/>
      <c r="AR1114" s="2693"/>
    </row>
    <row r="1115" spans="1:44" customFormat="1" ht="18.75">
      <c r="A1115" s="4739"/>
      <c r="B1115" s="2896">
        <f>LARGE(B1097:B1114,1)+1</f>
        <v>19</v>
      </c>
      <c r="C1115" s="2901"/>
      <c r="D1115" s="2901"/>
      <c r="E1115" s="2901"/>
      <c r="F1115" s="2901"/>
      <c r="G1115" s="2901"/>
      <c r="H1115" s="2901"/>
      <c r="I1115" s="2901"/>
      <c r="J1115" s="2901"/>
      <c r="K1115" s="2901"/>
      <c r="L1115" s="2901"/>
      <c r="M1115" s="2901"/>
      <c r="N1115" s="2902"/>
      <c r="O1115" s="2858"/>
      <c r="P1115" s="3748" t="s">
        <v>2392</v>
      </c>
      <c r="Q1115" s="2858"/>
      <c r="R1115" s="2800"/>
      <c r="S1115" s="2800"/>
      <c r="T1115" s="2800"/>
      <c r="U1115" s="2800"/>
      <c r="V1115" s="2800"/>
      <c r="W1115" s="2693"/>
      <c r="X1115" s="2693"/>
      <c r="Y1115" s="2694"/>
      <c r="Z1115" s="2693"/>
      <c r="AA1115" s="2693"/>
      <c r="AB1115" s="2693"/>
      <c r="AC1115" s="2693"/>
      <c r="AD1115" s="2693"/>
      <c r="AE1115" s="2693"/>
      <c r="AF1115" s="2693"/>
      <c r="AG1115" s="2693"/>
      <c r="AH1115" s="2693"/>
      <c r="AI1115" s="2693"/>
      <c r="AJ1115" s="2693"/>
      <c r="AK1115" s="2693"/>
      <c r="AL1115" s="2693"/>
      <c r="AM1115" s="2693"/>
      <c r="AN1115" s="2693"/>
      <c r="AO1115" s="2693"/>
      <c r="AP1115" s="2693"/>
      <c r="AQ1115" s="2693"/>
      <c r="AR1115" s="2693"/>
    </row>
    <row r="1116" spans="1:44" customFormat="1" ht="18.75">
      <c r="A1116" s="4739"/>
      <c r="B1116" s="2896">
        <f>LARGE(B1097:B1115,1)+1</f>
        <v>20</v>
      </c>
      <c r="C1116" s="2901"/>
      <c r="D1116" s="2901"/>
      <c r="E1116" s="2901"/>
      <c r="F1116" s="2901"/>
      <c r="G1116" s="2901"/>
      <c r="H1116" s="2901"/>
      <c r="I1116" s="2901"/>
      <c r="J1116" s="2901"/>
      <c r="K1116" s="2901"/>
      <c r="L1116" s="2901"/>
      <c r="M1116" s="2901"/>
      <c r="N1116" s="2902"/>
      <c r="O1116" s="2858"/>
      <c r="P1116" s="3748" t="s">
        <v>2392</v>
      </c>
      <c r="Q1116" s="2858"/>
      <c r="R1116" s="2800"/>
      <c r="S1116" s="2800"/>
      <c r="T1116" s="2800"/>
      <c r="U1116" s="2800"/>
      <c r="V1116" s="2800"/>
      <c r="W1116" s="2693"/>
      <c r="X1116" s="2693"/>
      <c r="Y1116" s="2694"/>
      <c r="Z1116" s="2693"/>
      <c r="AA1116" s="2693"/>
      <c r="AB1116" s="2693"/>
      <c r="AC1116" s="2693"/>
      <c r="AD1116" s="2693"/>
      <c r="AE1116" s="2693"/>
      <c r="AF1116" s="2693"/>
      <c r="AG1116" s="2693"/>
      <c r="AH1116" s="2693"/>
      <c r="AI1116" s="2693"/>
      <c r="AJ1116" s="2693"/>
      <c r="AK1116" s="2693"/>
      <c r="AL1116" s="2693"/>
      <c r="AM1116" s="2693"/>
      <c r="AN1116" s="2693"/>
      <c r="AO1116" s="2693"/>
      <c r="AP1116" s="2693"/>
      <c r="AQ1116" s="2693"/>
      <c r="AR1116" s="2693"/>
    </row>
    <row r="1117" spans="1:44" customFormat="1" ht="18.75">
      <c r="A1117" s="4739"/>
      <c r="B1117" s="2896">
        <f>LARGE(B1097:B1116,1)+1</f>
        <v>21</v>
      </c>
      <c r="C1117" s="2901"/>
      <c r="D1117" s="2901"/>
      <c r="E1117" s="2901"/>
      <c r="F1117" s="2901"/>
      <c r="G1117" s="2901"/>
      <c r="H1117" s="2901"/>
      <c r="I1117" s="2901"/>
      <c r="J1117" s="2901"/>
      <c r="K1117" s="2901"/>
      <c r="L1117" s="2901"/>
      <c r="M1117" s="2901"/>
      <c r="N1117" s="2902"/>
      <c r="O1117" s="2858"/>
      <c r="P1117" s="3748" t="s">
        <v>2392</v>
      </c>
      <c r="Q1117" s="2858"/>
      <c r="R1117" s="2800"/>
      <c r="S1117" s="2800"/>
      <c r="T1117" s="2800"/>
      <c r="U1117" s="2800"/>
      <c r="V1117" s="2800"/>
      <c r="W1117" s="2693"/>
      <c r="X1117" s="2693"/>
      <c r="Y1117" s="2694"/>
      <c r="Z1117" s="2693"/>
      <c r="AA1117" s="2693"/>
      <c r="AB1117" s="2693"/>
      <c r="AC1117" s="2693"/>
      <c r="AD1117" s="2693"/>
      <c r="AE1117" s="2693"/>
      <c r="AF1117" s="2693"/>
      <c r="AG1117" s="2693"/>
      <c r="AH1117" s="2693"/>
      <c r="AI1117" s="2693"/>
      <c r="AJ1117" s="2693"/>
      <c r="AK1117" s="2693"/>
      <c r="AL1117" s="2693"/>
      <c r="AM1117" s="2693"/>
      <c r="AN1117" s="2693"/>
      <c r="AO1117" s="2693"/>
      <c r="AP1117" s="2693"/>
      <c r="AQ1117" s="2693"/>
      <c r="AR1117" s="2693"/>
    </row>
    <row r="1118" spans="1:44" customFormat="1" ht="18.75">
      <c r="A1118" s="4739"/>
      <c r="B1118" s="2896">
        <f>LARGE(B1097:B1117,1)+1</f>
        <v>22</v>
      </c>
      <c r="C1118" s="2901"/>
      <c r="D1118" s="2901"/>
      <c r="E1118" s="2901"/>
      <c r="F1118" s="2901"/>
      <c r="G1118" s="2901"/>
      <c r="H1118" s="2901"/>
      <c r="I1118" s="2901"/>
      <c r="J1118" s="2901"/>
      <c r="K1118" s="2901"/>
      <c r="L1118" s="2901"/>
      <c r="M1118" s="2901"/>
      <c r="N1118" s="2902"/>
      <c r="O1118" s="2858"/>
      <c r="P1118" s="3748" t="s">
        <v>2392</v>
      </c>
      <c r="Q1118" s="2858"/>
      <c r="R1118" s="2800"/>
      <c r="S1118" s="2800"/>
      <c r="T1118" s="2800"/>
      <c r="U1118" s="2800"/>
      <c r="V1118" s="2800"/>
      <c r="W1118" s="2693"/>
      <c r="X1118" s="2693"/>
      <c r="Y1118" s="2694"/>
      <c r="Z1118" s="2693"/>
      <c r="AA1118" s="2693"/>
      <c r="AB1118" s="2693"/>
      <c r="AC1118" s="2693"/>
      <c r="AD1118" s="2693"/>
      <c r="AE1118" s="2693"/>
      <c r="AF1118" s="2693"/>
      <c r="AG1118" s="2693"/>
      <c r="AH1118" s="2693"/>
      <c r="AI1118" s="2693"/>
      <c r="AJ1118" s="2693"/>
      <c r="AK1118" s="2693"/>
      <c r="AL1118" s="2693"/>
      <c r="AM1118" s="2693"/>
      <c r="AN1118" s="2693"/>
      <c r="AO1118" s="2693"/>
      <c r="AP1118" s="2693"/>
      <c r="AQ1118" s="2693"/>
      <c r="AR1118" s="2693"/>
    </row>
    <row r="1119" spans="1:44" customFormat="1" ht="18.75">
      <c r="A1119" s="4739"/>
      <c r="B1119" s="2896">
        <f>LARGE(B1097:B1118,1)+1</f>
        <v>23</v>
      </c>
      <c r="C1119" s="2901"/>
      <c r="D1119" s="2901"/>
      <c r="E1119" s="2901"/>
      <c r="F1119" s="2901"/>
      <c r="G1119" s="2901"/>
      <c r="H1119" s="2901"/>
      <c r="I1119" s="2901"/>
      <c r="J1119" s="2901"/>
      <c r="K1119" s="2901"/>
      <c r="L1119" s="2901"/>
      <c r="M1119" s="2901"/>
      <c r="N1119" s="2902"/>
      <c r="O1119" s="2858"/>
      <c r="P1119" s="3748" t="s">
        <v>2392</v>
      </c>
      <c r="Q1119" s="2858"/>
      <c r="R1119" s="2800"/>
      <c r="S1119" s="2800"/>
      <c r="T1119" s="2800"/>
      <c r="U1119" s="2800"/>
      <c r="V1119" s="2800"/>
      <c r="W1119" s="2693"/>
      <c r="X1119" s="2693"/>
      <c r="Y1119" s="2694"/>
      <c r="Z1119" s="2693"/>
      <c r="AA1119" s="2693"/>
      <c r="AB1119" s="2693"/>
      <c r="AC1119" s="2693"/>
      <c r="AD1119" s="2693"/>
      <c r="AE1119" s="2693"/>
      <c r="AF1119" s="2693"/>
      <c r="AG1119" s="2693"/>
      <c r="AH1119" s="2693"/>
      <c r="AI1119" s="2693"/>
      <c r="AJ1119" s="2693"/>
      <c r="AK1119" s="2693"/>
      <c r="AL1119" s="2693"/>
      <c r="AM1119" s="2693"/>
      <c r="AN1119" s="2693"/>
      <c r="AO1119" s="2693"/>
      <c r="AP1119" s="2693"/>
      <c r="AQ1119" s="2693"/>
      <c r="AR1119" s="2693"/>
    </row>
    <row r="1120" spans="1:44" customFormat="1" ht="18.75">
      <c r="A1120" s="4739"/>
      <c r="B1120" s="2896">
        <f>LARGE(B1097:B1119,1)+1</f>
        <v>24</v>
      </c>
      <c r="C1120" s="2901"/>
      <c r="D1120" s="2901"/>
      <c r="E1120" s="2901"/>
      <c r="F1120" s="2901"/>
      <c r="G1120" s="2901"/>
      <c r="H1120" s="2901"/>
      <c r="I1120" s="2901"/>
      <c r="J1120" s="2901"/>
      <c r="K1120" s="2901"/>
      <c r="L1120" s="2901"/>
      <c r="M1120" s="2901"/>
      <c r="N1120" s="2902"/>
      <c r="O1120" s="2858"/>
      <c r="P1120" s="3748" t="s">
        <v>2392</v>
      </c>
      <c r="Q1120" s="2858"/>
      <c r="R1120" s="2800"/>
      <c r="S1120" s="2800"/>
      <c r="T1120" s="2800"/>
      <c r="U1120" s="2800"/>
      <c r="V1120" s="2800"/>
      <c r="W1120" s="2693"/>
      <c r="X1120" s="2693"/>
      <c r="Y1120" s="2694"/>
      <c r="Z1120" s="2693"/>
      <c r="AA1120" s="2693"/>
      <c r="AB1120" s="2693"/>
      <c r="AC1120" s="2693"/>
      <c r="AD1120" s="2693"/>
      <c r="AE1120" s="2693"/>
      <c r="AF1120" s="2693"/>
      <c r="AG1120" s="2693"/>
      <c r="AH1120" s="2693"/>
      <c r="AI1120" s="2693"/>
      <c r="AJ1120" s="2693"/>
      <c r="AK1120" s="2693"/>
      <c r="AL1120" s="2693"/>
      <c r="AM1120" s="2693"/>
      <c r="AN1120" s="2693"/>
      <c r="AO1120" s="2693"/>
      <c r="AP1120" s="2693"/>
      <c r="AQ1120" s="2693"/>
      <c r="AR1120" s="2693"/>
    </row>
    <row r="1121" spans="1:44" customFormat="1" ht="18.75">
      <c r="A1121" s="4739"/>
      <c r="B1121" s="2896">
        <f>LARGE(B1097:B1120,1)+1</f>
        <v>25</v>
      </c>
      <c r="C1121" s="2901"/>
      <c r="D1121" s="2901"/>
      <c r="E1121" s="2901"/>
      <c r="F1121" s="2901"/>
      <c r="G1121" s="2901"/>
      <c r="H1121" s="2901"/>
      <c r="I1121" s="2901"/>
      <c r="J1121" s="2901"/>
      <c r="K1121" s="2901"/>
      <c r="L1121" s="2901"/>
      <c r="M1121" s="2901"/>
      <c r="N1121" s="2902"/>
      <c r="O1121" s="2858"/>
      <c r="P1121" s="3748" t="s">
        <v>2392</v>
      </c>
      <c r="Q1121" s="2858"/>
      <c r="R1121" s="2800"/>
      <c r="S1121" s="2800"/>
      <c r="T1121" s="2800"/>
      <c r="U1121" s="2800"/>
      <c r="V1121" s="2800"/>
      <c r="W1121" s="2693"/>
      <c r="X1121" s="2693"/>
      <c r="Y1121" s="2694"/>
      <c r="Z1121" s="2693"/>
      <c r="AA1121" s="2693"/>
      <c r="AB1121" s="2693"/>
      <c r="AC1121" s="2693"/>
      <c r="AD1121" s="2693"/>
      <c r="AE1121" s="2693"/>
      <c r="AF1121" s="2693"/>
      <c r="AG1121" s="2693"/>
      <c r="AH1121" s="2693"/>
      <c r="AI1121" s="2693"/>
      <c r="AJ1121" s="2693"/>
      <c r="AK1121" s="2693"/>
      <c r="AL1121" s="2693"/>
      <c r="AM1121" s="2693"/>
      <c r="AN1121" s="2693"/>
      <c r="AO1121" s="2693"/>
      <c r="AP1121" s="2693"/>
      <c r="AQ1121" s="2693"/>
      <c r="AR1121" s="2693"/>
    </row>
    <row r="1122" spans="1:44" customFormat="1" ht="18.75">
      <c r="A1122" s="4739"/>
      <c r="B1122" s="2896">
        <f>LARGE(B1097:B1121,1)+1</f>
        <v>26</v>
      </c>
      <c r="C1122" s="2901"/>
      <c r="D1122" s="2901"/>
      <c r="E1122" s="2901"/>
      <c r="F1122" s="2901"/>
      <c r="G1122" s="2901"/>
      <c r="H1122" s="2901"/>
      <c r="I1122" s="2901"/>
      <c r="J1122" s="2901"/>
      <c r="K1122" s="2901"/>
      <c r="L1122" s="2901"/>
      <c r="M1122" s="2901"/>
      <c r="N1122" s="2902"/>
      <c r="O1122" s="2858"/>
      <c r="P1122" s="3748" t="s">
        <v>2392</v>
      </c>
      <c r="Q1122" s="2858"/>
      <c r="R1122" s="2800"/>
      <c r="S1122" s="2800"/>
      <c r="T1122" s="2800"/>
      <c r="U1122" s="2800"/>
      <c r="V1122" s="2800"/>
      <c r="W1122" s="2693"/>
      <c r="X1122" s="2693"/>
      <c r="Y1122" s="2694"/>
      <c r="Z1122" s="2693"/>
      <c r="AA1122" s="2693"/>
      <c r="AB1122" s="2693"/>
      <c r="AC1122" s="2693"/>
      <c r="AD1122" s="2693"/>
      <c r="AE1122" s="2693"/>
      <c r="AF1122" s="2693"/>
      <c r="AG1122" s="2693"/>
      <c r="AH1122" s="2693"/>
      <c r="AI1122" s="2693"/>
      <c r="AJ1122" s="2693"/>
      <c r="AK1122" s="2693"/>
      <c r="AL1122" s="2693"/>
      <c r="AM1122" s="2693"/>
      <c r="AN1122" s="2693"/>
      <c r="AO1122" s="2693"/>
      <c r="AP1122" s="2693"/>
      <c r="AQ1122" s="2693"/>
      <c r="AR1122" s="2693"/>
    </row>
    <row r="1123" spans="1:44" customFormat="1" ht="18.75">
      <c r="A1123" s="4739"/>
      <c r="B1123" s="2896">
        <f>LARGE(B1097:B1122,1)+1</f>
        <v>27</v>
      </c>
      <c r="C1123" s="2901"/>
      <c r="D1123" s="2901"/>
      <c r="E1123" s="2901"/>
      <c r="F1123" s="2901"/>
      <c r="G1123" s="2901"/>
      <c r="H1123" s="2901"/>
      <c r="I1123" s="2901"/>
      <c r="J1123" s="2901"/>
      <c r="K1123" s="2901"/>
      <c r="L1123" s="2901"/>
      <c r="M1123" s="2901"/>
      <c r="N1123" s="2902"/>
      <c r="O1123" s="2858"/>
      <c r="P1123" s="3748" t="s">
        <v>2392</v>
      </c>
      <c r="Q1123" s="2858"/>
      <c r="R1123" s="2800"/>
      <c r="S1123" s="2800"/>
      <c r="T1123" s="2800"/>
      <c r="U1123" s="2800"/>
      <c r="V1123" s="2800"/>
      <c r="W1123" s="2693"/>
      <c r="X1123" s="2693"/>
      <c r="Y1123" s="2694"/>
      <c r="Z1123" s="2693"/>
      <c r="AA1123" s="2693"/>
      <c r="AB1123" s="2693"/>
      <c r="AC1123" s="2693"/>
      <c r="AD1123" s="2693"/>
      <c r="AE1123" s="2693"/>
      <c r="AF1123" s="2693"/>
      <c r="AG1123" s="2693"/>
      <c r="AH1123" s="2693"/>
      <c r="AI1123" s="2693"/>
      <c r="AJ1123" s="2693"/>
      <c r="AK1123" s="2693"/>
      <c r="AL1123" s="2693"/>
      <c r="AM1123" s="2693"/>
      <c r="AN1123" s="2693"/>
      <c r="AO1123" s="2693"/>
      <c r="AP1123" s="2693"/>
      <c r="AQ1123" s="2693"/>
      <c r="AR1123" s="2693"/>
    </row>
    <row r="1124" spans="1:44" customFormat="1" ht="18.75">
      <c r="A1124" s="4739"/>
      <c r="B1124" s="2896">
        <f>LARGE(B1097:B1123,1)+1</f>
        <v>28</v>
      </c>
      <c r="C1124" s="2901"/>
      <c r="D1124" s="2901"/>
      <c r="E1124" s="2901"/>
      <c r="F1124" s="2901"/>
      <c r="G1124" s="2901"/>
      <c r="H1124" s="2901"/>
      <c r="I1124" s="2901"/>
      <c r="J1124" s="2901"/>
      <c r="K1124" s="2901"/>
      <c r="L1124" s="2901"/>
      <c r="M1124" s="2901"/>
      <c r="N1124" s="2902"/>
      <c r="O1124" s="2858"/>
      <c r="P1124" s="3748" t="s">
        <v>2392</v>
      </c>
      <c r="Q1124" s="2858"/>
      <c r="R1124" s="2800"/>
      <c r="S1124" s="2800"/>
      <c r="T1124" s="2800"/>
      <c r="U1124" s="2800"/>
      <c r="V1124" s="2800"/>
      <c r="W1124" s="2693"/>
      <c r="X1124" s="2693"/>
      <c r="Y1124" s="2694"/>
      <c r="Z1124" s="2693"/>
      <c r="AA1124" s="2693"/>
      <c r="AB1124" s="2693"/>
      <c r="AC1124" s="2693"/>
      <c r="AD1124" s="2693"/>
      <c r="AE1124" s="2693"/>
      <c r="AF1124" s="2693"/>
      <c r="AG1124" s="2693"/>
      <c r="AH1124" s="2693"/>
      <c r="AI1124" s="2693"/>
      <c r="AJ1124" s="2693"/>
      <c r="AK1124" s="2693"/>
      <c r="AL1124" s="2693"/>
      <c r="AM1124" s="2693"/>
      <c r="AN1124" s="2693"/>
      <c r="AO1124" s="2693"/>
      <c r="AP1124" s="2693"/>
      <c r="AQ1124" s="2693"/>
      <c r="AR1124" s="2693"/>
    </row>
    <row r="1125" spans="1:44" customFormat="1" ht="18.75">
      <c r="A1125" s="4739"/>
      <c r="B1125" s="2896">
        <f>LARGE(B1097:B1124,1)+1</f>
        <v>29</v>
      </c>
      <c r="C1125" s="2901"/>
      <c r="D1125" s="2901"/>
      <c r="E1125" s="2901"/>
      <c r="F1125" s="2901"/>
      <c r="G1125" s="2901"/>
      <c r="H1125" s="2901"/>
      <c r="I1125" s="2901"/>
      <c r="J1125" s="2901"/>
      <c r="K1125" s="2901"/>
      <c r="L1125" s="2901"/>
      <c r="M1125" s="2901"/>
      <c r="N1125" s="2902"/>
      <c r="O1125" s="2694"/>
      <c r="P1125" s="3368" t="s">
        <v>2385</v>
      </c>
      <c r="Q1125" s="2858"/>
      <c r="R1125" s="2800"/>
      <c r="S1125" s="2800"/>
      <c r="T1125" s="2800"/>
      <c r="U1125" s="2800"/>
      <c r="V1125" s="2800"/>
      <c r="W1125" s="2693"/>
      <c r="X1125" s="2693"/>
      <c r="Y1125" s="2694"/>
      <c r="Z1125" s="2693"/>
      <c r="AA1125" s="2693"/>
      <c r="AB1125" s="2693"/>
      <c r="AC1125" s="2693"/>
      <c r="AD1125" s="2693"/>
      <c r="AE1125" s="2693"/>
      <c r="AF1125" s="2693"/>
      <c r="AG1125" s="2693"/>
      <c r="AH1125" s="2693"/>
      <c r="AI1125" s="2693"/>
      <c r="AJ1125" s="2693"/>
      <c r="AK1125" s="2693"/>
      <c r="AL1125" s="2693"/>
      <c r="AM1125" s="2693"/>
      <c r="AN1125" s="2693"/>
      <c r="AO1125" s="2693"/>
      <c r="AP1125" s="2693"/>
      <c r="AQ1125" s="2693"/>
      <c r="AR1125" s="2693"/>
    </row>
    <row r="1126" spans="1:44" customFormat="1" ht="18.75">
      <c r="A1126" s="4739"/>
      <c r="B1126" s="2896">
        <f>LARGE(B1097:B1125,1)+1</f>
        <v>30</v>
      </c>
      <c r="C1126" s="2901"/>
      <c r="D1126" s="2901"/>
      <c r="E1126" s="2901"/>
      <c r="F1126" s="2901"/>
      <c r="G1126" s="2901"/>
      <c r="H1126" s="2901"/>
      <c r="I1126" s="2901"/>
      <c r="J1126" s="2901"/>
      <c r="K1126" s="2901"/>
      <c r="L1126" s="2901"/>
      <c r="M1126" s="2901"/>
      <c r="N1126" s="2902"/>
      <c r="O1126" s="2694"/>
      <c r="P1126" s="3368" t="s">
        <v>2385</v>
      </c>
      <c r="Q1126" s="2858"/>
      <c r="R1126" s="2800"/>
      <c r="S1126" s="2800"/>
      <c r="T1126" s="2800"/>
      <c r="U1126" s="2800"/>
      <c r="V1126" s="2800"/>
      <c r="W1126" s="2693"/>
      <c r="X1126" s="2693"/>
      <c r="Y1126" s="2694"/>
      <c r="Z1126" s="2693"/>
      <c r="AA1126" s="2693"/>
      <c r="AB1126" s="2693"/>
      <c r="AC1126" s="2693"/>
      <c r="AD1126" s="2693"/>
      <c r="AE1126" s="2693"/>
      <c r="AF1126" s="2693"/>
      <c r="AG1126" s="2693"/>
      <c r="AH1126" s="2693"/>
      <c r="AI1126" s="2693"/>
      <c r="AJ1126" s="2693"/>
      <c r="AK1126" s="2693"/>
      <c r="AL1126" s="2693"/>
      <c r="AM1126" s="2693"/>
      <c r="AN1126" s="2693"/>
      <c r="AO1126" s="2693"/>
      <c r="AP1126" s="2693"/>
      <c r="AQ1126" s="2693"/>
      <c r="AR1126" s="2693"/>
    </row>
    <row r="1127" spans="1:44" customFormat="1" ht="19.5" thickBot="1">
      <c r="A1127" s="4739"/>
      <c r="B1127" s="2896">
        <f>LARGE(B1097:B1126,1)+1</f>
        <v>31</v>
      </c>
      <c r="C1127" s="2901"/>
      <c r="D1127" s="2901"/>
      <c r="E1127" s="2901"/>
      <c r="F1127" s="2901"/>
      <c r="G1127" s="2901"/>
      <c r="H1127" s="2901"/>
      <c r="I1127" s="2901"/>
      <c r="J1127" s="2901"/>
      <c r="K1127" s="2901"/>
      <c r="L1127" s="2901"/>
      <c r="M1127" s="2901"/>
      <c r="N1127" s="2902"/>
      <c r="O1127" s="2694"/>
      <c r="P1127" s="3368" t="s">
        <v>2385</v>
      </c>
      <c r="Q1127" s="2858"/>
      <c r="R1127" s="2800"/>
      <c r="S1127" s="2800"/>
      <c r="T1127" s="2800"/>
      <c r="U1127" s="2800"/>
      <c r="V1127" s="2800"/>
      <c r="W1127" s="2693"/>
      <c r="X1127" s="2693"/>
      <c r="Y1127" s="2694"/>
      <c r="Z1127" s="2693"/>
      <c r="AA1127" s="2693"/>
      <c r="AB1127" s="2693"/>
      <c r="AC1127" s="2693"/>
      <c r="AD1127" s="2693"/>
      <c r="AE1127" s="2693"/>
      <c r="AF1127" s="2693"/>
      <c r="AG1127" s="2693"/>
      <c r="AH1127" s="2693"/>
      <c r="AI1127" s="2693"/>
      <c r="AJ1127" s="2693"/>
      <c r="AK1127" s="2693"/>
      <c r="AL1127" s="2693"/>
      <c r="AM1127" s="2693"/>
      <c r="AN1127" s="2693"/>
      <c r="AO1127" s="2693"/>
      <c r="AP1127" s="2693"/>
      <c r="AQ1127" s="2693"/>
      <c r="AR1127" s="2693"/>
    </row>
    <row r="1128" spans="1:44" customFormat="1" ht="15.75">
      <c r="A1128" s="4739"/>
      <c r="B1128" s="4747" t="str">
        <f>E964</f>
        <v>Préparation 4</v>
      </c>
      <c r="C1128" s="4748"/>
      <c r="D1128" s="4748"/>
      <c r="E1128" s="4748"/>
      <c r="F1128" s="4748"/>
      <c r="G1128" s="4748"/>
      <c r="H1128" s="4748"/>
      <c r="I1128" s="4748"/>
      <c r="J1128" s="4748"/>
      <c r="K1128" s="4748"/>
      <c r="L1128" s="4748"/>
      <c r="M1128" s="4748"/>
      <c r="N1128" s="4749"/>
      <c r="O1128" s="2694"/>
      <c r="P1128" s="3368" t="s">
        <v>2385</v>
      </c>
      <c r="Q1128" s="2858"/>
      <c r="R1128" s="2800"/>
      <c r="S1128" s="2800"/>
      <c r="T1128" s="2800"/>
      <c r="U1128" s="2800"/>
      <c r="V1128" s="2800"/>
      <c r="W1128" s="2693"/>
      <c r="X1128" s="2693"/>
      <c r="Y1128" s="2694"/>
      <c r="Z1128" s="2693"/>
      <c r="AA1128" s="2693"/>
      <c r="AB1128" s="2693"/>
      <c r="AC1128" s="2693"/>
      <c r="AD1128" s="2693"/>
      <c r="AE1128" s="2693"/>
      <c r="AF1128" s="2693"/>
      <c r="AG1128" s="2693"/>
      <c r="AH1128" s="2693"/>
      <c r="AI1128" s="2693"/>
      <c r="AJ1128" s="2693"/>
      <c r="AK1128" s="2693"/>
      <c r="AL1128" s="2693"/>
      <c r="AM1128" s="2693"/>
      <c r="AN1128" s="2693"/>
      <c r="AO1128" s="2693"/>
      <c r="AP1128" s="2693"/>
      <c r="AQ1128" s="2693"/>
      <c r="AR1128" s="2693"/>
    </row>
    <row r="1129" spans="1:44" customFormat="1" ht="15.75">
      <c r="A1129" s="4739"/>
      <c r="B1129" s="4750"/>
      <c r="C1129" s="4751"/>
      <c r="D1129" s="4751"/>
      <c r="E1129" s="4751"/>
      <c r="F1129" s="4751"/>
      <c r="G1129" s="4751"/>
      <c r="H1129" s="4751"/>
      <c r="I1129" s="4751"/>
      <c r="J1129" s="4751"/>
      <c r="K1129" s="4751"/>
      <c r="L1129" s="4751"/>
      <c r="M1129" s="4751"/>
      <c r="N1129" s="4752"/>
      <c r="O1129" s="2694"/>
      <c r="P1129" s="3368" t="s">
        <v>2385</v>
      </c>
      <c r="Q1129" s="2858"/>
      <c r="R1129" s="2800"/>
      <c r="S1129" s="2800"/>
      <c r="T1129" s="2800"/>
      <c r="U1129" s="2800"/>
      <c r="V1129" s="2800"/>
      <c r="W1129" s="2693"/>
      <c r="X1129" s="2693"/>
      <c r="Y1129" s="2694"/>
      <c r="Z1129" s="2693"/>
      <c r="AA1129" s="2693"/>
      <c r="AB1129" s="2693"/>
      <c r="AC1129" s="2693"/>
      <c r="AD1129" s="2693"/>
      <c r="AE1129" s="2693"/>
      <c r="AF1129" s="2693"/>
      <c r="AG1129" s="2693"/>
      <c r="AH1129" s="2693"/>
      <c r="AI1129" s="2693"/>
      <c r="AJ1129" s="2693"/>
      <c r="AK1129" s="2693"/>
      <c r="AL1129" s="2693"/>
      <c r="AM1129" s="2693"/>
      <c r="AN1129" s="2693"/>
      <c r="AO1129" s="2693"/>
      <c r="AP1129" s="2693"/>
      <c r="AQ1129" s="2693"/>
      <c r="AR1129" s="2693"/>
    </row>
    <row r="1130" spans="1:44" customFormat="1" ht="18.75">
      <c r="A1130" s="4739"/>
      <c r="B1130" s="3105"/>
      <c r="C1130" s="3058" t="s">
        <v>2520</v>
      </c>
      <c r="D1130" s="3059"/>
      <c r="E1130" s="3059"/>
      <c r="F1130" s="3059"/>
      <c r="H1130" s="4882" t="s">
        <v>247</v>
      </c>
      <c r="I1130" s="4882"/>
      <c r="J1130" s="4882"/>
      <c r="K1130" s="4882"/>
      <c r="L1130" s="4882"/>
      <c r="M1130" s="4882"/>
      <c r="N1130" s="4887"/>
      <c r="O1130" s="2694"/>
      <c r="P1130" s="3368" t="s">
        <v>2385</v>
      </c>
      <c r="Q1130" s="2858"/>
      <c r="R1130" s="2800"/>
      <c r="S1130" s="2800"/>
      <c r="T1130" s="2800"/>
      <c r="U1130" s="2800"/>
      <c r="V1130" s="2800"/>
      <c r="W1130" s="2693"/>
      <c r="X1130" s="2693"/>
      <c r="Y1130" s="2694"/>
      <c r="Z1130" s="2693"/>
      <c r="AA1130" s="2693"/>
      <c r="AB1130" s="2693"/>
      <c r="AC1130" s="2693"/>
      <c r="AD1130" s="2693"/>
      <c r="AE1130" s="2693"/>
      <c r="AF1130" s="2693"/>
      <c r="AG1130" s="2693"/>
      <c r="AH1130" s="2693"/>
      <c r="AI1130" s="2693"/>
      <c r="AJ1130" s="2693"/>
      <c r="AK1130" s="2693"/>
      <c r="AL1130" s="2693"/>
      <c r="AM1130" s="2693"/>
      <c r="AN1130" s="2693"/>
      <c r="AO1130" s="2693"/>
      <c r="AP1130" s="2693"/>
      <c r="AQ1130" s="2693"/>
      <c r="AR1130" s="2693"/>
    </row>
    <row r="1131" spans="1:44" customFormat="1" ht="15.75" customHeight="1">
      <c r="A1131" s="4739"/>
      <c r="B1131" s="3106"/>
      <c r="C1131" s="2885" t="str">
        <f>SUBSTITUTE(ADDRESS(1,COLUMN(),4),"1","")</f>
        <v>C</v>
      </c>
      <c r="D1131" s="2971" t="s">
        <v>2521</v>
      </c>
      <c r="E1131" s="3107"/>
      <c r="F1131" s="3107"/>
      <c r="G1131" s="3059"/>
      <c r="H1131" s="4882"/>
      <c r="I1131" s="4882"/>
      <c r="J1131" s="4882"/>
      <c r="K1131" s="4882"/>
      <c r="L1131" s="4882"/>
      <c r="M1131" s="4882"/>
      <c r="N1131" s="4887"/>
      <c r="O1131" s="2694"/>
      <c r="P1131" s="3368" t="s">
        <v>2385</v>
      </c>
      <c r="Q1131" s="2858"/>
      <c r="R1131" s="2800"/>
      <c r="S1131" s="2800"/>
      <c r="T1131" s="2800"/>
      <c r="U1131" s="2800"/>
      <c r="V1131" s="2800"/>
      <c r="W1131" s="2693"/>
      <c r="X1131" s="2693"/>
      <c r="Y1131" s="2694"/>
      <c r="Z1131" s="2693"/>
      <c r="AA1131" s="2693"/>
      <c r="AB1131" s="2693"/>
      <c r="AC1131" s="2693"/>
      <c r="AD1131" s="2693"/>
      <c r="AE1131" s="2693"/>
      <c r="AF1131" s="2693"/>
      <c r="AG1131" s="2693"/>
      <c r="AH1131" s="2693"/>
      <c r="AI1131" s="2693"/>
      <c r="AJ1131" s="2693"/>
      <c r="AK1131" s="2693"/>
      <c r="AL1131" s="2693"/>
      <c r="AM1131" s="2693"/>
      <c r="AN1131" s="2693"/>
      <c r="AO1131" s="2693"/>
      <c r="AP1131" s="2693"/>
      <c r="AQ1131" s="2693"/>
      <c r="AR1131" s="2693"/>
    </row>
    <row r="1132" spans="1:44" customFormat="1" ht="15.75">
      <c r="A1132" s="4739"/>
      <c r="B1132" s="2884"/>
      <c r="C1132" s="3429" t="s">
        <v>297</v>
      </c>
      <c r="D1132" s="2882" t="s">
        <v>298</v>
      </c>
      <c r="E1132" s="2887"/>
      <c r="F1132" s="2887"/>
      <c r="G1132" s="2882"/>
      <c r="H1132" s="2889"/>
      <c r="I1132" s="2889"/>
      <c r="J1132" s="2889"/>
      <c r="K1132" s="2889"/>
      <c r="L1132" s="2889"/>
      <c r="M1132" s="2889"/>
      <c r="N1132" s="2890"/>
      <c r="O1132" s="2694"/>
      <c r="P1132" s="3368" t="s">
        <v>2385</v>
      </c>
      <c r="Q1132" s="2858"/>
      <c r="R1132" s="2800"/>
      <c r="S1132" s="2800"/>
      <c r="T1132" s="2800"/>
      <c r="U1132" s="2800"/>
      <c r="V1132" s="2800"/>
      <c r="W1132" s="2693"/>
      <c r="X1132" s="2693"/>
      <c r="Y1132" s="2694"/>
      <c r="Z1132" s="2693"/>
      <c r="AA1132" s="2693"/>
      <c r="AB1132" s="2693"/>
      <c r="AC1132" s="2693"/>
      <c r="AD1132" s="2693"/>
      <c r="AE1132" s="2693"/>
      <c r="AF1132" s="2693"/>
      <c r="AG1132" s="2693"/>
      <c r="AH1132" s="2693"/>
      <c r="AI1132" s="2693"/>
      <c r="AJ1132" s="2693"/>
      <c r="AK1132" s="2693"/>
      <c r="AL1132" s="2693"/>
      <c r="AM1132" s="2693"/>
      <c r="AN1132" s="2693"/>
      <c r="AO1132" s="2693"/>
      <c r="AP1132" s="2693"/>
      <c r="AQ1132" s="2693"/>
      <c r="AR1132" s="2693"/>
    </row>
    <row r="1133" spans="1:44" customFormat="1" ht="21">
      <c r="A1133" s="4739"/>
      <c r="B1133" s="3112"/>
      <c r="C1133" s="3113"/>
      <c r="D1133" s="3113"/>
      <c r="E1133" s="3113"/>
      <c r="F1133" s="3113"/>
      <c r="G1133" s="3113"/>
      <c r="H1133" s="3113"/>
      <c r="I1133" s="3113"/>
      <c r="J1133" s="3113"/>
      <c r="K1133" s="3113"/>
      <c r="L1133" s="3113"/>
      <c r="M1133" s="3113"/>
      <c r="N1133" s="3114"/>
      <c r="O1133" s="2694"/>
      <c r="P1133" s="3368" t="s">
        <v>2385</v>
      </c>
      <c r="Q1133" s="2858"/>
      <c r="R1133" s="2800"/>
      <c r="S1133" s="2800"/>
      <c r="T1133" s="2800"/>
      <c r="U1133" s="2800"/>
      <c r="V1133" s="2800"/>
      <c r="W1133" s="2693"/>
      <c r="X1133" s="2693"/>
      <c r="Y1133" s="2694"/>
      <c r="Z1133" s="2693"/>
      <c r="AA1133" s="2693"/>
      <c r="AB1133" s="2693"/>
      <c r="AC1133" s="2693"/>
      <c r="AD1133" s="2693"/>
      <c r="AE1133" s="2693"/>
      <c r="AF1133" s="2693"/>
      <c r="AG1133" s="2693"/>
      <c r="AH1133" s="2693"/>
      <c r="AI1133" s="2693"/>
      <c r="AJ1133" s="2693"/>
      <c r="AK1133" s="2693"/>
      <c r="AL1133" s="2693"/>
      <c r="AM1133" s="2693"/>
      <c r="AN1133" s="2693"/>
      <c r="AO1133" s="2693"/>
      <c r="AP1133" s="2693"/>
      <c r="AQ1133" s="2693"/>
      <c r="AR1133" s="2693"/>
    </row>
    <row r="1134" spans="1:44" customFormat="1" ht="15.75">
      <c r="A1134" s="4739"/>
      <c r="B1134" s="3115" t="s">
        <v>318</v>
      </c>
      <c r="C1134" s="3116"/>
      <c r="D1134" s="2892"/>
      <c r="E1134" s="3117" t="str">
        <f>B943</f>
        <v>❿  NOM DE LA RECETTE</v>
      </c>
      <c r="F1134" s="2765"/>
      <c r="G1134" s="2765"/>
      <c r="H1134" s="2765"/>
      <c r="I1134" s="2765"/>
      <c r="J1134" s="2765"/>
      <c r="K1134" s="2765"/>
      <c r="L1134" s="2765"/>
      <c r="M1134" s="2765"/>
      <c r="N1134" s="2895"/>
      <c r="O1134" s="2694"/>
      <c r="P1134" s="3368" t="s">
        <v>2385</v>
      </c>
      <c r="Q1134" s="2858"/>
      <c r="R1134" s="2800"/>
      <c r="S1134" s="2800"/>
      <c r="T1134" s="2800"/>
      <c r="U1134" s="2800"/>
      <c r="V1134" s="2800"/>
      <c r="W1134" s="2693"/>
      <c r="X1134" s="2693"/>
      <c r="Y1134" s="2694"/>
      <c r="Z1134" s="2693"/>
      <c r="AA1134" s="2693"/>
      <c r="AB1134" s="2693"/>
      <c r="AC1134" s="2693"/>
      <c r="AD1134" s="2693"/>
      <c r="AE1134" s="2693"/>
      <c r="AF1134" s="2693"/>
      <c r="AG1134" s="2693"/>
      <c r="AH1134" s="2693"/>
      <c r="AI1134" s="2693"/>
      <c r="AJ1134" s="2693"/>
      <c r="AK1134" s="2693"/>
      <c r="AL1134" s="2693"/>
      <c r="AM1134" s="2693"/>
      <c r="AN1134" s="2693"/>
      <c r="AO1134" s="2693"/>
      <c r="AP1134" s="2693"/>
      <c r="AQ1134" s="2693"/>
      <c r="AR1134" s="2693"/>
    </row>
    <row r="1135" spans="1:44" customFormat="1" ht="15.75">
      <c r="A1135" s="4739"/>
      <c r="B1135" s="3118"/>
      <c r="C1135" s="3119"/>
      <c r="D1135" s="2897"/>
      <c r="E1135" s="2765"/>
      <c r="F1135" s="2898"/>
      <c r="G1135" s="2898"/>
      <c r="H1135" s="2898"/>
      <c r="I1135" s="2898"/>
      <c r="J1135" s="2898"/>
      <c r="K1135" s="2898"/>
      <c r="L1135" s="2898"/>
      <c r="M1135" s="2898"/>
      <c r="N1135" s="2899"/>
      <c r="O1135" s="2694"/>
      <c r="P1135" s="3368" t="s">
        <v>2385</v>
      </c>
      <c r="Q1135" s="2858"/>
      <c r="R1135" s="2800"/>
      <c r="S1135" s="2800"/>
      <c r="T1135" s="2800"/>
      <c r="U1135" s="2800"/>
      <c r="V1135" s="2800"/>
      <c r="W1135" s="2693"/>
      <c r="X1135" s="2693"/>
      <c r="Y1135" s="2694"/>
      <c r="Z1135" s="2693"/>
      <c r="AA1135" s="2693"/>
      <c r="AB1135" s="2693"/>
      <c r="AC1135" s="2693"/>
      <c r="AD1135" s="2693"/>
      <c r="AE1135" s="2693"/>
      <c r="AF1135" s="2693"/>
      <c r="AG1135" s="2693"/>
      <c r="AH1135" s="2693"/>
      <c r="AI1135" s="2693"/>
      <c r="AJ1135" s="2693"/>
      <c r="AK1135" s="2693"/>
      <c r="AL1135" s="2693"/>
      <c r="AM1135" s="2693"/>
      <c r="AN1135" s="2693"/>
      <c r="AO1135" s="2693"/>
      <c r="AP1135" s="2693"/>
      <c r="AQ1135" s="2693"/>
      <c r="AR1135" s="2693"/>
    </row>
    <row r="1136" spans="1:44" customFormat="1" ht="18.75">
      <c r="A1136" s="4739"/>
      <c r="B1136" s="2896">
        <v>1</v>
      </c>
      <c r="C1136" s="2901"/>
      <c r="D1136" s="2901"/>
      <c r="E1136" s="2901"/>
      <c r="F1136" s="2901"/>
      <c r="G1136" s="2901"/>
      <c r="H1136" s="2901"/>
      <c r="I1136" s="2901"/>
      <c r="J1136" s="2901"/>
      <c r="K1136" s="2901"/>
      <c r="L1136" s="2901"/>
      <c r="M1136" s="2901"/>
      <c r="N1136" s="2902"/>
      <c r="O1136" s="2858"/>
      <c r="P1136" s="3748" t="s">
        <v>2392</v>
      </c>
      <c r="Q1136" s="2858"/>
      <c r="R1136" s="2800"/>
      <c r="S1136" s="2800"/>
      <c r="T1136" s="2800"/>
      <c r="U1136" s="2800"/>
      <c r="V1136" s="2800"/>
      <c r="W1136" s="2693"/>
      <c r="X1136" s="2693"/>
      <c r="Y1136" s="2694"/>
      <c r="Z1136" s="2693"/>
      <c r="AA1136" s="2693"/>
      <c r="AB1136" s="2693"/>
      <c r="AC1136" s="2693"/>
      <c r="AD1136" s="2693"/>
      <c r="AE1136" s="2693"/>
      <c r="AF1136" s="2693"/>
      <c r="AG1136" s="2693"/>
      <c r="AH1136" s="2693"/>
      <c r="AI1136" s="2693"/>
      <c r="AJ1136" s="2693"/>
      <c r="AK1136" s="2693"/>
      <c r="AL1136" s="2693"/>
      <c r="AM1136" s="2693"/>
      <c r="AN1136" s="2693"/>
      <c r="AO1136" s="2693"/>
      <c r="AP1136" s="2693"/>
      <c r="AQ1136" s="2693"/>
      <c r="AR1136" s="2693"/>
    </row>
    <row r="1137" spans="1:44" customFormat="1" ht="18.75">
      <c r="A1137" s="4739"/>
      <c r="B1137" s="2896">
        <f>LARGE(B1136:B1136,1)+1</f>
        <v>2</v>
      </c>
      <c r="C1137" s="2901"/>
      <c r="D1137" s="2901"/>
      <c r="E1137" s="2901"/>
      <c r="F1137" s="2901"/>
      <c r="G1137" s="2901"/>
      <c r="H1137" s="2901"/>
      <c r="I1137" s="2901"/>
      <c r="J1137" s="2901"/>
      <c r="K1137" s="2901"/>
      <c r="L1137" s="2901"/>
      <c r="M1137" s="2901"/>
      <c r="N1137" s="2902"/>
      <c r="O1137" s="2858"/>
      <c r="P1137" s="3748" t="s">
        <v>2392</v>
      </c>
      <c r="Q1137" s="2858"/>
      <c r="R1137" s="2800"/>
      <c r="S1137" s="2800"/>
      <c r="T1137" s="2800"/>
      <c r="U1137" s="2800"/>
      <c r="V1137" s="2800"/>
      <c r="W1137" s="2693"/>
      <c r="X1137" s="2693"/>
      <c r="Y1137" s="2694"/>
      <c r="Z1137" s="2693"/>
      <c r="AA1137" s="2693"/>
      <c r="AB1137" s="2693"/>
      <c r="AC1137" s="2693"/>
      <c r="AD1137" s="2693"/>
      <c r="AE1137" s="2693"/>
      <c r="AF1137" s="2693"/>
      <c r="AG1137" s="2693"/>
      <c r="AH1137" s="2693"/>
      <c r="AI1137" s="2693"/>
      <c r="AJ1137" s="2693"/>
      <c r="AK1137" s="2693"/>
      <c r="AL1137" s="2693"/>
      <c r="AM1137" s="2693"/>
      <c r="AN1137" s="2693"/>
      <c r="AO1137" s="2693"/>
      <c r="AP1137" s="2693"/>
      <c r="AQ1137" s="2693"/>
      <c r="AR1137" s="2693"/>
    </row>
    <row r="1138" spans="1:44" customFormat="1" ht="18.75">
      <c r="A1138" s="4739"/>
      <c r="B1138" s="2896">
        <f>LARGE(B1136:B1137,1)+1</f>
        <v>3</v>
      </c>
      <c r="C1138" s="2901"/>
      <c r="D1138" s="3120"/>
      <c r="E1138" s="3120"/>
      <c r="F1138" s="3120"/>
      <c r="G1138" s="3120"/>
      <c r="H1138" s="3120"/>
      <c r="I1138" s="3120"/>
      <c r="J1138" s="3120"/>
      <c r="K1138" s="3120"/>
      <c r="L1138" s="3120"/>
      <c r="M1138" s="3120"/>
      <c r="N1138" s="3121"/>
      <c r="O1138" s="2858"/>
      <c r="P1138" s="3748" t="s">
        <v>2392</v>
      </c>
      <c r="Q1138" s="2858"/>
      <c r="R1138" s="2800"/>
      <c r="S1138" s="2800"/>
      <c r="T1138" s="2800"/>
      <c r="U1138" s="2800"/>
      <c r="V1138" s="2800"/>
      <c r="W1138" s="2693"/>
      <c r="X1138" s="2693"/>
      <c r="Y1138" s="2694"/>
      <c r="Z1138" s="2693"/>
      <c r="AA1138" s="2693"/>
      <c r="AB1138" s="2693"/>
      <c r="AC1138" s="2693"/>
      <c r="AD1138" s="2693"/>
      <c r="AE1138" s="2693"/>
      <c r="AF1138" s="2693"/>
      <c r="AG1138" s="2693"/>
      <c r="AH1138" s="2693"/>
      <c r="AI1138" s="2693"/>
      <c r="AJ1138" s="2693"/>
      <c r="AK1138" s="2693"/>
      <c r="AL1138" s="2693"/>
      <c r="AM1138" s="2693"/>
      <c r="AN1138" s="2693"/>
      <c r="AO1138" s="2693"/>
      <c r="AP1138" s="2693"/>
      <c r="AQ1138" s="2693"/>
      <c r="AR1138" s="2693"/>
    </row>
    <row r="1139" spans="1:44" customFormat="1" ht="18.75">
      <c r="A1139" s="4739"/>
      <c r="B1139" s="2896">
        <f>LARGE(B1136:B1138,1)+1</f>
        <v>4</v>
      </c>
      <c r="C1139" s="2901"/>
      <c r="D1139" s="3120"/>
      <c r="E1139" s="3120"/>
      <c r="F1139" s="3120"/>
      <c r="G1139" s="3120"/>
      <c r="H1139" s="3120"/>
      <c r="I1139" s="3120"/>
      <c r="J1139" s="3120"/>
      <c r="K1139" s="3120"/>
      <c r="L1139" s="3120"/>
      <c r="M1139" s="3120"/>
      <c r="N1139" s="3121"/>
      <c r="O1139" s="2858"/>
      <c r="P1139" s="3748" t="s">
        <v>2392</v>
      </c>
      <c r="Q1139" s="2858"/>
      <c r="R1139" s="2800"/>
      <c r="S1139" s="2800"/>
      <c r="T1139" s="2800"/>
      <c r="U1139" s="2800"/>
      <c r="V1139" s="2800"/>
      <c r="W1139" s="2693"/>
      <c r="X1139" s="2693"/>
      <c r="Y1139" s="2694"/>
      <c r="Z1139" s="2693"/>
      <c r="AA1139" s="2693"/>
      <c r="AB1139" s="2693"/>
      <c r="AC1139" s="2693"/>
      <c r="AD1139" s="2693"/>
      <c r="AE1139" s="2693"/>
      <c r="AF1139" s="2693"/>
      <c r="AG1139" s="2693"/>
      <c r="AH1139" s="2693"/>
      <c r="AI1139" s="2693"/>
      <c r="AJ1139" s="2693"/>
      <c r="AK1139" s="2693"/>
      <c r="AL1139" s="2693"/>
      <c r="AM1139" s="2693"/>
      <c r="AN1139" s="2693"/>
      <c r="AO1139" s="2693"/>
      <c r="AP1139" s="2693"/>
      <c r="AQ1139" s="2693"/>
      <c r="AR1139" s="2693"/>
    </row>
    <row r="1140" spans="1:44" customFormat="1" ht="18.75">
      <c r="A1140" s="4739"/>
      <c r="B1140" s="2896">
        <f>LARGE(B1136:B1139,1)+1</f>
        <v>5</v>
      </c>
      <c r="C1140" s="2901"/>
      <c r="D1140" s="2901"/>
      <c r="E1140" s="2901"/>
      <c r="F1140" s="2901"/>
      <c r="G1140" s="2901"/>
      <c r="H1140" s="2901"/>
      <c r="I1140" s="2901"/>
      <c r="J1140" s="2901"/>
      <c r="K1140" s="2901"/>
      <c r="L1140" s="2901"/>
      <c r="M1140" s="2901"/>
      <c r="N1140" s="2902"/>
      <c r="O1140" s="2858"/>
      <c r="P1140" s="3748" t="s">
        <v>2392</v>
      </c>
      <c r="Q1140" s="2858"/>
      <c r="R1140" s="2800"/>
      <c r="S1140" s="2800"/>
      <c r="T1140" s="2800"/>
      <c r="U1140" s="2800"/>
      <c r="V1140" s="2800"/>
      <c r="W1140" s="2693"/>
      <c r="X1140" s="2693"/>
      <c r="Y1140" s="2694"/>
      <c r="Z1140" s="2693"/>
      <c r="AA1140" s="2693"/>
      <c r="AB1140" s="2693"/>
      <c r="AC1140" s="2693"/>
      <c r="AD1140" s="2693"/>
      <c r="AE1140" s="2693"/>
      <c r="AF1140" s="2693"/>
      <c r="AG1140" s="2693"/>
      <c r="AH1140" s="2693"/>
      <c r="AI1140" s="2693"/>
      <c r="AJ1140" s="2693"/>
      <c r="AK1140" s="2693"/>
      <c r="AL1140" s="2693"/>
      <c r="AM1140" s="2693"/>
      <c r="AN1140" s="2693"/>
      <c r="AO1140" s="2693"/>
      <c r="AP1140" s="2693"/>
      <c r="AQ1140" s="2693"/>
      <c r="AR1140" s="2693"/>
    </row>
    <row r="1141" spans="1:44" customFormat="1" ht="18.75">
      <c r="A1141" s="4739"/>
      <c r="B1141" s="2896">
        <f>LARGE(B1136:B1140,1)+1</f>
        <v>6</v>
      </c>
      <c r="C1141" s="2901"/>
      <c r="D1141" s="2901"/>
      <c r="E1141" s="2901"/>
      <c r="F1141" s="2901"/>
      <c r="G1141" s="2901"/>
      <c r="H1141" s="2901"/>
      <c r="I1141" s="2901"/>
      <c r="J1141" s="2901"/>
      <c r="K1141" s="2901"/>
      <c r="L1141" s="2901"/>
      <c r="M1141" s="2901"/>
      <c r="N1141" s="2902"/>
      <c r="O1141" s="2858"/>
      <c r="P1141" s="3748" t="s">
        <v>2392</v>
      </c>
      <c r="Q1141" s="2858"/>
      <c r="R1141" s="2800"/>
      <c r="S1141" s="2800"/>
      <c r="T1141" s="2800"/>
      <c r="U1141" s="2800"/>
      <c r="V1141" s="2800"/>
      <c r="W1141" s="2693"/>
      <c r="X1141" s="2693"/>
      <c r="Y1141" s="2694"/>
      <c r="Z1141" s="2693"/>
      <c r="AA1141" s="2693"/>
      <c r="AB1141" s="2693"/>
      <c r="AC1141" s="2693"/>
      <c r="AD1141" s="2693"/>
      <c r="AE1141" s="2693"/>
      <c r="AF1141" s="2693"/>
      <c r="AG1141" s="2693"/>
      <c r="AH1141" s="2693"/>
      <c r="AI1141" s="2693"/>
      <c r="AJ1141" s="2693"/>
      <c r="AK1141" s="2693"/>
      <c r="AL1141" s="2693"/>
      <c r="AM1141" s="2693"/>
      <c r="AN1141" s="2693"/>
      <c r="AO1141" s="2693"/>
      <c r="AP1141" s="2693"/>
      <c r="AQ1141" s="2693"/>
      <c r="AR1141" s="2693"/>
    </row>
    <row r="1142" spans="1:44" customFormat="1" ht="18.75">
      <c r="A1142" s="4739"/>
      <c r="B1142" s="2896">
        <f>LARGE(B1136:B1141,1)+1</f>
        <v>7</v>
      </c>
      <c r="C1142" s="2901"/>
      <c r="D1142" s="2901"/>
      <c r="E1142" s="2901"/>
      <c r="F1142" s="2901"/>
      <c r="G1142" s="2901"/>
      <c r="H1142" s="2901"/>
      <c r="I1142" s="2901"/>
      <c r="J1142" s="2901"/>
      <c r="K1142" s="2901"/>
      <c r="L1142" s="2901"/>
      <c r="M1142" s="2901"/>
      <c r="N1142" s="2902"/>
      <c r="O1142" s="2858"/>
      <c r="P1142" s="3748" t="s">
        <v>2392</v>
      </c>
      <c r="Q1142" s="2858"/>
      <c r="R1142" s="2800"/>
      <c r="S1142" s="2800"/>
      <c r="T1142" s="2800"/>
      <c r="U1142" s="2800"/>
      <c r="V1142" s="2800"/>
      <c r="W1142" s="2693"/>
      <c r="X1142" s="2693"/>
      <c r="Y1142" s="2694"/>
      <c r="Z1142" s="2693"/>
      <c r="AA1142" s="2693"/>
      <c r="AB1142" s="2693"/>
      <c r="AC1142" s="2693"/>
      <c r="AD1142" s="2693"/>
      <c r="AE1142" s="2693"/>
      <c r="AF1142" s="2693"/>
      <c r="AG1142" s="2693"/>
      <c r="AH1142" s="2693"/>
      <c r="AI1142" s="2693"/>
      <c r="AJ1142" s="2693"/>
      <c r="AK1142" s="2693"/>
      <c r="AL1142" s="2693"/>
      <c r="AM1142" s="2693"/>
      <c r="AN1142" s="2693"/>
      <c r="AO1142" s="2693"/>
      <c r="AP1142" s="2693"/>
      <c r="AQ1142" s="2693"/>
      <c r="AR1142" s="2693"/>
    </row>
    <row r="1143" spans="1:44" customFormat="1" ht="18.75">
      <c r="A1143" s="4739"/>
      <c r="B1143" s="2896">
        <f>LARGE(B1136:B1142,1)+1</f>
        <v>8</v>
      </c>
      <c r="C1143" s="2901"/>
      <c r="D1143" s="2901"/>
      <c r="E1143" s="2901"/>
      <c r="F1143" s="2901"/>
      <c r="G1143" s="2901"/>
      <c r="H1143" s="2901"/>
      <c r="I1143" s="2901"/>
      <c r="J1143" s="2901"/>
      <c r="K1143" s="2901"/>
      <c r="L1143" s="2901"/>
      <c r="M1143" s="2901"/>
      <c r="N1143" s="2902"/>
      <c r="O1143" s="2858"/>
      <c r="P1143" s="3748" t="s">
        <v>2392</v>
      </c>
      <c r="Q1143" s="2858"/>
      <c r="R1143" s="2800"/>
      <c r="S1143" s="2800"/>
      <c r="T1143" s="2800"/>
      <c r="U1143" s="2800"/>
      <c r="V1143" s="2800"/>
      <c r="W1143" s="2693"/>
      <c r="X1143" s="2693"/>
      <c r="Y1143" s="2694"/>
      <c r="Z1143" s="2693"/>
      <c r="AA1143" s="2693"/>
      <c r="AB1143" s="2693"/>
      <c r="AC1143" s="2693"/>
      <c r="AD1143" s="2693"/>
      <c r="AE1143" s="2693"/>
      <c r="AF1143" s="2693"/>
      <c r="AG1143" s="2693"/>
      <c r="AH1143" s="2693"/>
      <c r="AI1143" s="2693"/>
      <c r="AJ1143" s="2693"/>
      <c r="AK1143" s="2693"/>
      <c r="AL1143" s="2693"/>
      <c r="AM1143" s="2693"/>
      <c r="AN1143" s="2693"/>
      <c r="AO1143" s="2693"/>
      <c r="AP1143" s="2693"/>
      <c r="AQ1143" s="2693"/>
      <c r="AR1143" s="2693"/>
    </row>
    <row r="1144" spans="1:44" customFormat="1" ht="18.75">
      <c r="A1144" s="4739"/>
      <c r="B1144" s="2896">
        <f>LARGE(B1136:B1143,1)+1</f>
        <v>9</v>
      </c>
      <c r="C1144" s="2901"/>
      <c r="D1144" s="2901"/>
      <c r="E1144" s="2901"/>
      <c r="F1144" s="2901"/>
      <c r="G1144" s="2901"/>
      <c r="H1144" s="2901"/>
      <c r="I1144" s="2901"/>
      <c r="J1144" s="2901"/>
      <c r="K1144" s="2901"/>
      <c r="L1144" s="2901"/>
      <c r="M1144" s="2901"/>
      <c r="N1144" s="2902"/>
      <c r="O1144" s="2858"/>
      <c r="P1144" s="3748" t="s">
        <v>2392</v>
      </c>
      <c r="Q1144" s="2858"/>
      <c r="R1144" s="2800"/>
      <c r="S1144" s="2800"/>
      <c r="T1144" s="2800"/>
      <c r="U1144" s="2800"/>
      <c r="V1144" s="2800"/>
      <c r="W1144" s="2693"/>
      <c r="X1144" s="2693"/>
      <c r="Y1144" s="2694"/>
      <c r="Z1144" s="2693"/>
      <c r="AA1144" s="2693"/>
      <c r="AB1144" s="2693"/>
      <c r="AC1144" s="2693"/>
      <c r="AD1144" s="2693"/>
      <c r="AE1144" s="2693"/>
      <c r="AF1144" s="2693"/>
      <c r="AG1144" s="2693"/>
      <c r="AH1144" s="2693"/>
      <c r="AI1144" s="2693"/>
      <c r="AJ1144" s="2693"/>
      <c r="AK1144" s="2693"/>
      <c r="AL1144" s="2693"/>
      <c r="AM1144" s="2693"/>
      <c r="AN1144" s="2693"/>
      <c r="AO1144" s="2693"/>
      <c r="AP1144" s="2693"/>
      <c r="AQ1144" s="2693"/>
      <c r="AR1144" s="2693"/>
    </row>
    <row r="1145" spans="1:44" customFormat="1" ht="18.75">
      <c r="A1145" s="4739"/>
      <c r="B1145" s="2896">
        <f>LARGE(B1136:B1144,1)+1</f>
        <v>10</v>
      </c>
      <c r="C1145" s="2901"/>
      <c r="D1145" s="2901"/>
      <c r="E1145" s="2901"/>
      <c r="F1145" s="2901"/>
      <c r="G1145" s="2901"/>
      <c r="H1145" s="2901"/>
      <c r="I1145" s="2901"/>
      <c r="J1145" s="2901"/>
      <c r="K1145" s="2901"/>
      <c r="L1145" s="2901"/>
      <c r="M1145" s="2901"/>
      <c r="N1145" s="2902"/>
      <c r="O1145" s="2858"/>
      <c r="P1145" s="3748" t="s">
        <v>2392</v>
      </c>
      <c r="Q1145" s="2858"/>
      <c r="R1145" s="2800"/>
      <c r="S1145" s="2800"/>
      <c r="T1145" s="2800"/>
      <c r="U1145" s="2800"/>
      <c r="V1145" s="2800"/>
      <c r="W1145" s="2693"/>
      <c r="X1145" s="2693"/>
      <c r="Y1145" s="2694"/>
      <c r="Z1145" s="2693"/>
      <c r="AA1145" s="2693"/>
      <c r="AB1145" s="2693"/>
      <c r="AC1145" s="2693"/>
      <c r="AD1145" s="2693"/>
      <c r="AE1145" s="2693"/>
      <c r="AF1145" s="2693"/>
      <c r="AG1145" s="2693"/>
      <c r="AH1145" s="2693"/>
      <c r="AI1145" s="2693"/>
      <c r="AJ1145" s="2693"/>
      <c r="AK1145" s="2693"/>
      <c r="AL1145" s="2693"/>
      <c r="AM1145" s="2693"/>
      <c r="AN1145" s="2693"/>
      <c r="AO1145" s="2693"/>
      <c r="AP1145" s="2693"/>
      <c r="AQ1145" s="2693"/>
      <c r="AR1145" s="2693"/>
    </row>
    <row r="1146" spans="1:44" customFormat="1" ht="18.75">
      <c r="A1146" s="4739"/>
      <c r="B1146" s="2896">
        <f>LARGE(B1136:B1145,1)+1</f>
        <v>11</v>
      </c>
      <c r="C1146" s="2901"/>
      <c r="D1146" s="2901"/>
      <c r="E1146" s="2901"/>
      <c r="F1146" s="2901"/>
      <c r="G1146" s="2901"/>
      <c r="H1146" s="2901"/>
      <c r="I1146" s="2901"/>
      <c r="J1146" s="2901"/>
      <c r="K1146" s="2901"/>
      <c r="L1146" s="2901"/>
      <c r="M1146" s="2901"/>
      <c r="N1146" s="2902"/>
      <c r="O1146" s="2858"/>
      <c r="P1146" s="3748" t="s">
        <v>2392</v>
      </c>
      <c r="Q1146" s="2858"/>
      <c r="R1146" s="2800"/>
      <c r="S1146" s="2800"/>
      <c r="T1146" s="2800"/>
      <c r="U1146" s="2800"/>
      <c r="V1146" s="2800"/>
      <c r="W1146" s="2693"/>
      <c r="X1146" s="2693"/>
      <c r="Y1146" s="2694"/>
      <c r="Z1146" s="2693"/>
      <c r="AA1146" s="2693"/>
      <c r="AB1146" s="2693"/>
      <c r="AC1146" s="2693"/>
      <c r="AD1146" s="2693"/>
      <c r="AE1146" s="2693"/>
      <c r="AF1146" s="2693"/>
      <c r="AG1146" s="2693"/>
      <c r="AH1146" s="2693"/>
      <c r="AI1146" s="2693"/>
      <c r="AJ1146" s="2693"/>
      <c r="AK1146" s="2693"/>
      <c r="AL1146" s="2693"/>
      <c r="AM1146" s="2693"/>
      <c r="AN1146" s="2693"/>
      <c r="AO1146" s="2693"/>
      <c r="AP1146" s="2693"/>
      <c r="AQ1146" s="2693"/>
      <c r="AR1146" s="2693"/>
    </row>
    <row r="1147" spans="1:44" customFormat="1" ht="18.75">
      <c r="A1147" s="4739"/>
      <c r="B1147" s="2896">
        <f>LARGE(B1136:B1146,1)+1</f>
        <v>12</v>
      </c>
      <c r="C1147" s="2901"/>
      <c r="D1147" s="2901"/>
      <c r="E1147" s="2901"/>
      <c r="F1147" s="2901"/>
      <c r="G1147" s="2901"/>
      <c r="H1147" s="2901"/>
      <c r="I1147" s="2901"/>
      <c r="J1147" s="2901"/>
      <c r="K1147" s="2901"/>
      <c r="L1147" s="2901"/>
      <c r="M1147" s="2901"/>
      <c r="N1147" s="2902"/>
      <c r="O1147" s="2858"/>
      <c r="P1147" s="3748" t="s">
        <v>2392</v>
      </c>
      <c r="Q1147" s="2858"/>
      <c r="R1147" s="2800"/>
      <c r="S1147" s="2800"/>
      <c r="T1147" s="2800"/>
      <c r="U1147" s="2800"/>
      <c r="V1147" s="2800"/>
      <c r="W1147" s="2693"/>
      <c r="X1147" s="2693"/>
      <c r="Y1147" s="2694"/>
      <c r="Z1147" s="2693"/>
      <c r="AA1147" s="2693"/>
      <c r="AB1147" s="2693"/>
      <c r="AC1147" s="2693"/>
      <c r="AD1147" s="2693"/>
      <c r="AE1147" s="2693"/>
      <c r="AF1147" s="2693"/>
      <c r="AG1147" s="2693"/>
      <c r="AH1147" s="2693"/>
      <c r="AI1147" s="2693"/>
      <c r="AJ1147" s="2693"/>
      <c r="AK1147" s="2693"/>
      <c r="AL1147" s="2693"/>
      <c r="AM1147" s="2693"/>
      <c r="AN1147" s="2693"/>
      <c r="AO1147" s="2693"/>
      <c r="AP1147" s="2693"/>
      <c r="AQ1147" s="2693"/>
      <c r="AR1147" s="2693"/>
    </row>
    <row r="1148" spans="1:44" customFormat="1" ht="18.75">
      <c r="A1148" s="4739"/>
      <c r="B1148" s="2896">
        <f>LARGE(B1136:B1147,1)+1</f>
        <v>13</v>
      </c>
      <c r="C1148" s="2901"/>
      <c r="D1148" s="2901"/>
      <c r="E1148" s="2901"/>
      <c r="F1148" s="2901"/>
      <c r="G1148" s="2901"/>
      <c r="H1148" s="2901"/>
      <c r="I1148" s="2901"/>
      <c r="J1148" s="2901"/>
      <c r="K1148" s="2901"/>
      <c r="L1148" s="2901"/>
      <c r="M1148" s="2901"/>
      <c r="N1148" s="2902"/>
      <c r="O1148" s="2858"/>
      <c r="P1148" s="3748" t="s">
        <v>2392</v>
      </c>
      <c r="Q1148" s="2858"/>
      <c r="R1148" s="2800"/>
      <c r="S1148" s="2800"/>
      <c r="T1148" s="2800"/>
      <c r="U1148" s="2800"/>
      <c r="V1148" s="2800"/>
      <c r="W1148" s="2693"/>
      <c r="X1148" s="2693"/>
      <c r="Y1148" s="2694"/>
      <c r="Z1148" s="2693"/>
      <c r="AA1148" s="2693"/>
      <c r="AB1148" s="2693"/>
      <c r="AC1148" s="2693"/>
      <c r="AD1148" s="2693"/>
      <c r="AE1148" s="2693"/>
      <c r="AF1148" s="2693"/>
      <c r="AG1148" s="2693"/>
      <c r="AH1148" s="2693"/>
      <c r="AI1148" s="2693"/>
      <c r="AJ1148" s="2693"/>
      <c r="AK1148" s="2693"/>
      <c r="AL1148" s="2693"/>
      <c r="AM1148" s="2693"/>
      <c r="AN1148" s="2693"/>
      <c r="AO1148" s="2693"/>
      <c r="AP1148" s="2693"/>
      <c r="AQ1148" s="2693"/>
      <c r="AR1148" s="2693"/>
    </row>
    <row r="1149" spans="1:44" customFormat="1" ht="18.75">
      <c r="A1149" s="4739"/>
      <c r="B1149" s="2896">
        <f>LARGE(B1136:B1148,1)+1</f>
        <v>14</v>
      </c>
      <c r="C1149" s="2901"/>
      <c r="D1149" s="2901"/>
      <c r="E1149" s="2901"/>
      <c r="F1149" s="2901"/>
      <c r="G1149" s="2901"/>
      <c r="H1149" s="2901"/>
      <c r="I1149" s="2901"/>
      <c r="J1149" s="2901"/>
      <c r="K1149" s="2901"/>
      <c r="L1149" s="2901"/>
      <c r="M1149" s="2901"/>
      <c r="N1149" s="2902"/>
      <c r="O1149" s="2858"/>
      <c r="P1149" s="3748" t="s">
        <v>2392</v>
      </c>
      <c r="Q1149" s="2858"/>
      <c r="R1149" s="2800"/>
      <c r="S1149" s="2800"/>
      <c r="T1149" s="2800"/>
      <c r="U1149" s="2800"/>
      <c r="V1149" s="2800"/>
      <c r="W1149" s="2693"/>
      <c r="X1149" s="2693"/>
      <c r="Y1149" s="2694"/>
      <c r="Z1149" s="2693"/>
      <c r="AA1149" s="2693"/>
      <c r="AB1149" s="2693"/>
      <c r="AC1149" s="2693"/>
      <c r="AD1149" s="2693"/>
      <c r="AE1149" s="2693"/>
      <c r="AF1149" s="2693"/>
      <c r="AG1149" s="2693"/>
      <c r="AH1149" s="2693"/>
      <c r="AI1149" s="2693"/>
      <c r="AJ1149" s="2693"/>
      <c r="AK1149" s="2693"/>
      <c r="AL1149" s="2693"/>
      <c r="AM1149" s="2693"/>
      <c r="AN1149" s="2693"/>
      <c r="AO1149" s="2693"/>
      <c r="AP1149" s="2693"/>
      <c r="AQ1149" s="2693"/>
      <c r="AR1149" s="2693"/>
    </row>
    <row r="1150" spans="1:44" customFormat="1" ht="18.75">
      <c r="A1150" s="4739"/>
      <c r="B1150" s="2896">
        <f>LARGE(B1136:B1149,1)+1</f>
        <v>15</v>
      </c>
      <c r="C1150" s="2901"/>
      <c r="D1150" s="2901"/>
      <c r="E1150" s="2901"/>
      <c r="F1150" s="2901"/>
      <c r="G1150" s="2901"/>
      <c r="H1150" s="2901"/>
      <c r="I1150" s="2901"/>
      <c r="J1150" s="2901"/>
      <c r="K1150" s="2901"/>
      <c r="L1150" s="2901"/>
      <c r="M1150" s="2901"/>
      <c r="N1150" s="2902"/>
      <c r="O1150" s="2858"/>
      <c r="P1150" s="3748" t="s">
        <v>2392</v>
      </c>
      <c r="Q1150" s="2858"/>
      <c r="R1150" s="2800"/>
      <c r="S1150" s="2800"/>
      <c r="T1150" s="2800"/>
      <c r="U1150" s="2800"/>
      <c r="V1150" s="2800"/>
      <c r="W1150" s="2693"/>
      <c r="X1150" s="2693"/>
      <c r="Y1150" s="2694"/>
      <c r="Z1150" s="2693"/>
      <c r="AA1150" s="2693"/>
      <c r="AB1150" s="2693"/>
      <c r="AC1150" s="2693"/>
      <c r="AD1150" s="2693"/>
      <c r="AE1150" s="2693"/>
      <c r="AF1150" s="2693"/>
      <c r="AG1150" s="2693"/>
      <c r="AH1150" s="2693"/>
      <c r="AI1150" s="2693"/>
      <c r="AJ1150" s="2693"/>
      <c r="AK1150" s="2693"/>
      <c r="AL1150" s="2693"/>
      <c r="AM1150" s="2693"/>
      <c r="AN1150" s="2693"/>
      <c r="AO1150" s="2693"/>
      <c r="AP1150" s="2693"/>
      <c r="AQ1150" s="2693"/>
      <c r="AR1150" s="2693"/>
    </row>
    <row r="1151" spans="1:44" customFormat="1" ht="18.75">
      <c r="A1151" s="4739"/>
      <c r="B1151" s="2896">
        <f>LARGE(B1136:B1150,1)+1</f>
        <v>16</v>
      </c>
      <c r="C1151" s="2901"/>
      <c r="D1151" s="2901"/>
      <c r="E1151" s="2901"/>
      <c r="F1151" s="2901"/>
      <c r="G1151" s="2901"/>
      <c r="H1151" s="2901"/>
      <c r="I1151" s="2901"/>
      <c r="J1151" s="2901"/>
      <c r="K1151" s="2901"/>
      <c r="L1151" s="2901"/>
      <c r="M1151" s="2901"/>
      <c r="N1151" s="2902"/>
      <c r="O1151" s="2858"/>
      <c r="P1151" s="3748" t="s">
        <v>2392</v>
      </c>
      <c r="Q1151" s="2858"/>
      <c r="R1151" s="2800"/>
      <c r="S1151" s="2800"/>
      <c r="T1151" s="2800"/>
      <c r="U1151" s="2800"/>
      <c r="V1151" s="2800"/>
      <c r="W1151" s="2693"/>
      <c r="X1151" s="2693"/>
      <c r="Y1151" s="2694"/>
      <c r="Z1151" s="2693"/>
      <c r="AA1151" s="2693"/>
      <c r="AB1151" s="2693"/>
      <c r="AC1151" s="2693"/>
      <c r="AD1151" s="2693"/>
      <c r="AE1151" s="2693"/>
      <c r="AF1151" s="2693"/>
      <c r="AG1151" s="2693"/>
      <c r="AH1151" s="2693"/>
      <c r="AI1151" s="2693"/>
      <c r="AJ1151" s="2693"/>
      <c r="AK1151" s="2693"/>
      <c r="AL1151" s="2693"/>
      <c r="AM1151" s="2693"/>
      <c r="AN1151" s="2693"/>
      <c r="AO1151" s="2693"/>
      <c r="AP1151" s="2693"/>
      <c r="AQ1151" s="2693"/>
      <c r="AR1151" s="2693"/>
    </row>
    <row r="1152" spans="1:44" customFormat="1" ht="18.75">
      <c r="A1152" s="4739"/>
      <c r="B1152" s="2896">
        <f>LARGE(B1136:B1151,1)+1</f>
        <v>17</v>
      </c>
      <c r="C1152" s="2901"/>
      <c r="D1152" s="2901"/>
      <c r="E1152" s="2901"/>
      <c r="F1152" s="2901"/>
      <c r="G1152" s="2901"/>
      <c r="H1152" s="2901"/>
      <c r="I1152" s="2901"/>
      <c r="J1152" s="2901"/>
      <c r="K1152" s="2901"/>
      <c r="L1152" s="2901"/>
      <c r="M1152" s="2901"/>
      <c r="N1152" s="2902"/>
      <c r="O1152" s="2858"/>
      <c r="P1152" s="3748" t="s">
        <v>2392</v>
      </c>
      <c r="Q1152" s="2858"/>
      <c r="R1152" s="2800"/>
      <c r="S1152" s="2800"/>
      <c r="T1152" s="2800"/>
      <c r="U1152" s="2800"/>
      <c r="V1152" s="2800"/>
      <c r="W1152" s="2693"/>
      <c r="X1152" s="2693"/>
      <c r="Y1152" s="2694"/>
      <c r="Z1152" s="2693"/>
      <c r="AA1152" s="2693"/>
      <c r="AB1152" s="2693"/>
      <c r="AC1152" s="2693"/>
      <c r="AD1152" s="2693"/>
      <c r="AE1152" s="2693"/>
      <c r="AF1152" s="2693"/>
      <c r="AG1152" s="2693"/>
      <c r="AH1152" s="2693"/>
      <c r="AI1152" s="2693"/>
      <c r="AJ1152" s="2693"/>
      <c r="AK1152" s="2693"/>
      <c r="AL1152" s="2693"/>
      <c r="AM1152" s="2693"/>
      <c r="AN1152" s="2693"/>
      <c r="AO1152" s="2693"/>
      <c r="AP1152" s="2693"/>
      <c r="AQ1152" s="2693"/>
      <c r="AR1152" s="2693"/>
    </row>
    <row r="1153" spans="1:44" customFormat="1" ht="18.75">
      <c r="A1153" s="4739"/>
      <c r="B1153" s="2896">
        <f>LARGE(B1136:B1152,1)+1</f>
        <v>18</v>
      </c>
      <c r="C1153" s="2901"/>
      <c r="D1153" s="2901"/>
      <c r="E1153" s="2901"/>
      <c r="F1153" s="2901"/>
      <c r="G1153" s="2901"/>
      <c r="H1153" s="2901"/>
      <c r="I1153" s="2901"/>
      <c r="J1153" s="2901"/>
      <c r="K1153" s="2901"/>
      <c r="L1153" s="2901"/>
      <c r="M1153" s="2901"/>
      <c r="N1153" s="2902"/>
      <c r="O1153" s="2858"/>
      <c r="P1153" s="3748" t="s">
        <v>2392</v>
      </c>
      <c r="Q1153" s="2858"/>
      <c r="R1153" s="2800"/>
      <c r="S1153" s="2800"/>
      <c r="T1153" s="2800"/>
      <c r="U1153" s="2800"/>
      <c r="V1153" s="2800"/>
      <c r="W1153" s="2693"/>
      <c r="X1153" s="2693"/>
      <c r="Y1153" s="2694"/>
      <c r="Z1153" s="2693"/>
      <c r="AA1153" s="2693"/>
      <c r="AB1153" s="2693"/>
      <c r="AC1153" s="2693"/>
      <c r="AD1153" s="2693"/>
      <c r="AE1153" s="2693"/>
      <c r="AF1153" s="2693"/>
      <c r="AG1153" s="2693"/>
      <c r="AH1153" s="2693"/>
      <c r="AI1153" s="2693"/>
      <c r="AJ1153" s="2693"/>
      <c r="AK1153" s="2693"/>
      <c r="AL1153" s="2693"/>
      <c r="AM1153" s="2693"/>
      <c r="AN1153" s="2693"/>
      <c r="AO1153" s="2693"/>
      <c r="AP1153" s="2693"/>
      <c r="AQ1153" s="2693"/>
      <c r="AR1153" s="2693"/>
    </row>
    <row r="1154" spans="1:44" customFormat="1" ht="18.75">
      <c r="A1154" s="4739"/>
      <c r="B1154" s="2896">
        <f>LARGE(B1136:B1153,1)+1</f>
        <v>19</v>
      </c>
      <c r="C1154" s="2901"/>
      <c r="D1154" s="2901"/>
      <c r="E1154" s="2901"/>
      <c r="F1154" s="2901"/>
      <c r="G1154" s="2901"/>
      <c r="H1154" s="2901"/>
      <c r="I1154" s="2901"/>
      <c r="J1154" s="2901"/>
      <c r="K1154" s="2901"/>
      <c r="L1154" s="2901"/>
      <c r="M1154" s="2901"/>
      <c r="N1154" s="2902"/>
      <c r="O1154" s="2858"/>
      <c r="P1154" s="3748" t="s">
        <v>2392</v>
      </c>
      <c r="Q1154" s="2858"/>
      <c r="R1154" s="2800"/>
      <c r="S1154" s="2800"/>
      <c r="T1154" s="2800"/>
      <c r="U1154" s="2800"/>
      <c r="V1154" s="2800"/>
      <c r="W1154" s="2693"/>
      <c r="X1154" s="2693"/>
      <c r="Y1154" s="2694"/>
      <c r="Z1154" s="2693"/>
      <c r="AA1154" s="2693"/>
      <c r="AB1154" s="2693"/>
      <c r="AC1154" s="2693"/>
      <c r="AD1154" s="2693"/>
      <c r="AE1154" s="2693"/>
      <c r="AF1154" s="2693"/>
      <c r="AG1154" s="2693"/>
      <c r="AH1154" s="2693"/>
      <c r="AI1154" s="2693"/>
      <c r="AJ1154" s="2693"/>
      <c r="AK1154" s="2693"/>
      <c r="AL1154" s="2693"/>
      <c r="AM1154" s="2693"/>
      <c r="AN1154" s="2693"/>
      <c r="AO1154" s="2693"/>
      <c r="AP1154" s="2693"/>
      <c r="AQ1154" s="2693"/>
      <c r="AR1154" s="2693"/>
    </row>
    <row r="1155" spans="1:44" customFormat="1" ht="18.75">
      <c r="A1155" s="4739"/>
      <c r="B1155" s="2896">
        <f>LARGE(B1136:B1154,1)+1</f>
        <v>20</v>
      </c>
      <c r="C1155" s="2901"/>
      <c r="D1155" s="2901"/>
      <c r="E1155" s="2901"/>
      <c r="F1155" s="2901"/>
      <c r="G1155" s="2901"/>
      <c r="H1155" s="2901"/>
      <c r="I1155" s="2901"/>
      <c r="J1155" s="2901"/>
      <c r="K1155" s="2901"/>
      <c r="L1155" s="2901"/>
      <c r="M1155" s="2901"/>
      <c r="N1155" s="2902"/>
      <c r="O1155" s="2858"/>
      <c r="P1155" s="3748" t="s">
        <v>2392</v>
      </c>
      <c r="Q1155" s="2858"/>
      <c r="R1155" s="2800"/>
      <c r="S1155" s="2800"/>
      <c r="T1155" s="2800"/>
      <c r="U1155" s="2800"/>
      <c r="V1155" s="2800"/>
      <c r="W1155" s="2693"/>
      <c r="X1155" s="2693"/>
      <c r="Y1155" s="2694"/>
      <c r="Z1155" s="2693"/>
      <c r="AA1155" s="2693"/>
      <c r="AB1155" s="2693"/>
      <c r="AC1155" s="2693"/>
      <c r="AD1155" s="2693"/>
      <c r="AE1155" s="2693"/>
      <c r="AF1155" s="2693"/>
      <c r="AG1155" s="2693"/>
      <c r="AH1155" s="2693"/>
      <c r="AI1155" s="2693"/>
      <c r="AJ1155" s="2693"/>
      <c r="AK1155" s="2693"/>
      <c r="AL1155" s="2693"/>
      <c r="AM1155" s="2693"/>
      <c r="AN1155" s="2693"/>
      <c r="AO1155" s="2693"/>
      <c r="AP1155" s="2693"/>
      <c r="AQ1155" s="2693"/>
      <c r="AR1155" s="2693"/>
    </row>
    <row r="1156" spans="1:44" customFormat="1" ht="18.75">
      <c r="A1156" s="4739"/>
      <c r="B1156" s="2896">
        <f>LARGE(B1136:B1155,1)+1</f>
        <v>21</v>
      </c>
      <c r="C1156" s="2901"/>
      <c r="D1156" s="2901"/>
      <c r="E1156" s="2901"/>
      <c r="F1156" s="2901"/>
      <c r="G1156" s="2901"/>
      <c r="H1156" s="2901"/>
      <c r="I1156" s="2901"/>
      <c r="J1156" s="2901"/>
      <c r="K1156" s="2901"/>
      <c r="L1156" s="2901"/>
      <c r="M1156" s="2901"/>
      <c r="N1156" s="2902"/>
      <c r="O1156" s="2858"/>
      <c r="P1156" s="3748" t="s">
        <v>2392</v>
      </c>
      <c r="Q1156" s="2858"/>
      <c r="R1156" s="2800"/>
      <c r="S1156" s="2800"/>
      <c r="T1156" s="2800"/>
      <c r="U1156" s="2800"/>
      <c r="V1156" s="2800"/>
      <c r="W1156" s="2693"/>
      <c r="X1156" s="2693"/>
      <c r="Y1156" s="2694"/>
      <c r="Z1156" s="2693"/>
      <c r="AA1156" s="2693"/>
      <c r="AB1156" s="2693"/>
      <c r="AC1156" s="2693"/>
      <c r="AD1156" s="2693"/>
      <c r="AE1156" s="2693"/>
      <c r="AF1156" s="2693"/>
      <c r="AG1156" s="2693"/>
      <c r="AH1156" s="2693"/>
      <c r="AI1156" s="2693"/>
      <c r="AJ1156" s="2693"/>
      <c r="AK1156" s="2693"/>
      <c r="AL1156" s="2693"/>
      <c r="AM1156" s="2693"/>
      <c r="AN1156" s="2693"/>
      <c r="AO1156" s="2693"/>
      <c r="AP1156" s="2693"/>
      <c r="AQ1156" s="2693"/>
      <c r="AR1156" s="2693"/>
    </row>
    <row r="1157" spans="1:44" customFormat="1" ht="18.75">
      <c r="A1157" s="4739"/>
      <c r="B1157" s="2896">
        <f>LARGE(B1136:B1156,1)+1</f>
        <v>22</v>
      </c>
      <c r="C1157" s="2901"/>
      <c r="D1157" s="2901"/>
      <c r="E1157" s="2901"/>
      <c r="F1157" s="2901"/>
      <c r="G1157" s="2901"/>
      <c r="H1157" s="2901"/>
      <c r="I1157" s="2901"/>
      <c r="J1157" s="2901"/>
      <c r="K1157" s="2901"/>
      <c r="L1157" s="2901"/>
      <c r="M1157" s="2901"/>
      <c r="N1157" s="2902"/>
      <c r="O1157" s="2858"/>
      <c r="P1157" s="3748" t="s">
        <v>2392</v>
      </c>
      <c r="Q1157" s="2858"/>
      <c r="R1157" s="2800"/>
      <c r="S1157" s="2800"/>
      <c r="T1157" s="2800"/>
      <c r="U1157" s="2800"/>
      <c r="V1157" s="2800"/>
      <c r="W1157" s="2693"/>
      <c r="X1157" s="2693"/>
      <c r="Y1157" s="2694"/>
      <c r="Z1157" s="2693"/>
      <c r="AA1157" s="2693"/>
      <c r="AB1157" s="2693"/>
      <c r="AC1157" s="2693"/>
      <c r="AD1157" s="2693"/>
      <c r="AE1157" s="2693"/>
      <c r="AF1157" s="2693"/>
      <c r="AG1157" s="2693"/>
      <c r="AH1157" s="2693"/>
      <c r="AI1157" s="2693"/>
      <c r="AJ1157" s="2693"/>
      <c r="AK1157" s="2693"/>
      <c r="AL1157" s="2693"/>
      <c r="AM1157" s="2693"/>
      <c r="AN1157" s="2693"/>
      <c r="AO1157" s="2693"/>
      <c r="AP1157" s="2693"/>
      <c r="AQ1157" s="2693"/>
      <c r="AR1157" s="2693"/>
    </row>
    <row r="1158" spans="1:44" customFormat="1" ht="18.75">
      <c r="A1158" s="4739"/>
      <c r="B1158" s="2896">
        <f>LARGE(B1136:B1157,1)+1</f>
        <v>23</v>
      </c>
      <c r="C1158" s="2901"/>
      <c r="D1158" s="2901"/>
      <c r="E1158" s="2901"/>
      <c r="F1158" s="2901"/>
      <c r="G1158" s="2901"/>
      <c r="H1158" s="2901"/>
      <c r="I1158" s="2901"/>
      <c r="J1158" s="2901"/>
      <c r="K1158" s="2901"/>
      <c r="L1158" s="2901"/>
      <c r="M1158" s="2901"/>
      <c r="N1158" s="2902"/>
      <c r="O1158" s="2858"/>
      <c r="P1158" s="3748" t="s">
        <v>2392</v>
      </c>
      <c r="Q1158" s="2858"/>
      <c r="R1158" s="2800"/>
      <c r="S1158" s="2800"/>
      <c r="T1158" s="2800"/>
      <c r="U1158" s="2800"/>
      <c r="V1158" s="2800"/>
      <c r="W1158" s="2693"/>
      <c r="X1158" s="2693"/>
      <c r="Y1158" s="2694"/>
      <c r="Z1158" s="2693"/>
      <c r="AA1158" s="2693"/>
      <c r="AB1158" s="2693"/>
      <c r="AC1158" s="2693"/>
      <c r="AD1158" s="2693"/>
      <c r="AE1158" s="2693"/>
      <c r="AF1158" s="2693"/>
      <c r="AG1158" s="2693"/>
      <c r="AH1158" s="2693"/>
      <c r="AI1158" s="2693"/>
      <c r="AJ1158" s="2693"/>
      <c r="AK1158" s="2693"/>
      <c r="AL1158" s="2693"/>
      <c r="AM1158" s="2693"/>
      <c r="AN1158" s="2693"/>
      <c r="AO1158" s="2693"/>
      <c r="AP1158" s="2693"/>
      <c r="AQ1158" s="2693"/>
      <c r="AR1158" s="2693"/>
    </row>
    <row r="1159" spans="1:44" customFormat="1" ht="18.75">
      <c r="A1159" s="4739"/>
      <c r="B1159" s="2896">
        <f>LARGE(B1136:B1158,1)+1</f>
        <v>24</v>
      </c>
      <c r="C1159" s="2901"/>
      <c r="D1159" s="2901"/>
      <c r="E1159" s="2901"/>
      <c r="F1159" s="2901"/>
      <c r="G1159" s="2901"/>
      <c r="H1159" s="2901"/>
      <c r="I1159" s="2901"/>
      <c r="J1159" s="2901"/>
      <c r="K1159" s="2901"/>
      <c r="L1159" s="2901"/>
      <c r="M1159" s="2901"/>
      <c r="N1159" s="2902"/>
      <c r="O1159" s="2858"/>
      <c r="P1159" s="3748" t="s">
        <v>2392</v>
      </c>
      <c r="Q1159" s="2858"/>
      <c r="R1159" s="2800"/>
      <c r="S1159" s="2800"/>
      <c r="T1159" s="2800"/>
      <c r="U1159" s="2800"/>
      <c r="V1159" s="2800"/>
      <c r="W1159" s="2693"/>
      <c r="X1159" s="2693"/>
      <c r="Y1159" s="2694"/>
      <c r="Z1159" s="2693"/>
      <c r="AA1159" s="2693"/>
      <c r="AB1159" s="2693"/>
      <c r="AC1159" s="2693"/>
      <c r="AD1159" s="2693"/>
      <c r="AE1159" s="2693"/>
      <c r="AF1159" s="2693"/>
      <c r="AG1159" s="2693"/>
      <c r="AH1159" s="2693"/>
      <c r="AI1159" s="2693"/>
      <c r="AJ1159" s="2693"/>
      <c r="AK1159" s="2693"/>
      <c r="AL1159" s="2693"/>
      <c r="AM1159" s="2693"/>
      <c r="AN1159" s="2693"/>
      <c r="AO1159" s="2693"/>
      <c r="AP1159" s="2693"/>
      <c r="AQ1159" s="2693"/>
      <c r="AR1159" s="2693"/>
    </row>
    <row r="1160" spans="1:44" customFormat="1" ht="18.75">
      <c r="A1160" s="4739"/>
      <c r="B1160" s="2896">
        <f>LARGE(B1136:B1159,1)+1</f>
        <v>25</v>
      </c>
      <c r="C1160" s="2901"/>
      <c r="D1160" s="2901"/>
      <c r="E1160" s="2901"/>
      <c r="F1160" s="2901"/>
      <c r="G1160" s="2901"/>
      <c r="H1160" s="2901"/>
      <c r="I1160" s="2901"/>
      <c r="J1160" s="2901"/>
      <c r="K1160" s="2901"/>
      <c r="L1160" s="2901"/>
      <c r="M1160" s="2901"/>
      <c r="N1160" s="2902"/>
      <c r="O1160" s="2858"/>
      <c r="P1160" s="3748" t="s">
        <v>2392</v>
      </c>
      <c r="Q1160" s="2858"/>
      <c r="R1160" s="2800"/>
      <c r="S1160" s="2800"/>
      <c r="T1160" s="2800"/>
      <c r="U1160" s="2800"/>
      <c r="V1160" s="2800"/>
      <c r="W1160" s="2693"/>
      <c r="X1160" s="2693"/>
      <c r="Y1160" s="2694"/>
      <c r="Z1160" s="2693"/>
      <c r="AA1160" s="2693"/>
      <c r="AB1160" s="2693"/>
      <c r="AC1160" s="2693"/>
      <c r="AD1160" s="2693"/>
      <c r="AE1160" s="2693"/>
      <c r="AF1160" s="2693"/>
      <c r="AG1160" s="2693"/>
      <c r="AH1160" s="2693"/>
      <c r="AI1160" s="2693"/>
      <c r="AJ1160" s="2693"/>
      <c r="AK1160" s="2693"/>
      <c r="AL1160" s="2693"/>
      <c r="AM1160" s="2693"/>
      <c r="AN1160" s="2693"/>
      <c r="AO1160" s="2693"/>
      <c r="AP1160" s="2693"/>
      <c r="AQ1160" s="2693"/>
      <c r="AR1160" s="2693"/>
    </row>
    <row r="1161" spans="1:44" customFormat="1" ht="18.75">
      <c r="A1161" s="4739"/>
      <c r="B1161" s="2896">
        <f>LARGE(B1136:B1160,1)+1</f>
        <v>26</v>
      </c>
      <c r="C1161" s="2901"/>
      <c r="D1161" s="2901"/>
      <c r="E1161" s="2901"/>
      <c r="F1161" s="2901"/>
      <c r="G1161" s="2901"/>
      <c r="H1161" s="2901"/>
      <c r="I1161" s="2901"/>
      <c r="J1161" s="2901"/>
      <c r="K1161" s="2901"/>
      <c r="L1161" s="2901"/>
      <c r="M1161" s="2901"/>
      <c r="N1161" s="2902"/>
      <c r="O1161" s="2858"/>
      <c r="P1161" s="3748" t="s">
        <v>2392</v>
      </c>
      <c r="Q1161" s="2858"/>
      <c r="R1161" s="2800"/>
      <c r="S1161" s="2800"/>
      <c r="T1161" s="2800"/>
      <c r="U1161" s="2800"/>
      <c r="V1161" s="2800"/>
      <c r="W1161" s="2693"/>
      <c r="X1161" s="2693"/>
      <c r="Y1161" s="2694"/>
      <c r="Z1161" s="2693"/>
      <c r="AA1161" s="2693"/>
      <c r="AB1161" s="2693"/>
      <c r="AC1161" s="2693"/>
      <c r="AD1161" s="2693"/>
      <c r="AE1161" s="2693"/>
      <c r="AF1161" s="2693"/>
      <c r="AG1161" s="2693"/>
      <c r="AH1161" s="2693"/>
      <c r="AI1161" s="2693"/>
      <c r="AJ1161" s="2693"/>
      <c r="AK1161" s="2693"/>
      <c r="AL1161" s="2693"/>
      <c r="AM1161" s="2693"/>
      <c r="AN1161" s="2693"/>
      <c r="AO1161" s="2693"/>
      <c r="AP1161" s="2693"/>
      <c r="AQ1161" s="2693"/>
      <c r="AR1161" s="2693"/>
    </row>
    <row r="1162" spans="1:44" customFormat="1" ht="18.75">
      <c r="A1162" s="4739"/>
      <c r="B1162" s="2896">
        <f>LARGE(B1136:B1161,1)+1</f>
        <v>27</v>
      </c>
      <c r="C1162" s="2901"/>
      <c r="D1162" s="2901"/>
      <c r="E1162" s="2901"/>
      <c r="F1162" s="2901"/>
      <c r="G1162" s="2901"/>
      <c r="H1162" s="2901"/>
      <c r="I1162" s="2901"/>
      <c r="J1162" s="2901"/>
      <c r="K1162" s="2901"/>
      <c r="L1162" s="2901"/>
      <c r="M1162" s="2901"/>
      <c r="N1162" s="2902"/>
      <c r="O1162" s="2858"/>
      <c r="P1162" s="3748" t="s">
        <v>2392</v>
      </c>
      <c r="Q1162" s="2858"/>
      <c r="R1162" s="2800"/>
      <c r="S1162" s="2800"/>
      <c r="T1162" s="2800"/>
      <c r="U1162" s="2800"/>
      <c r="V1162" s="2800"/>
      <c r="W1162" s="2693"/>
      <c r="X1162" s="2693"/>
      <c r="Y1162" s="2694"/>
      <c r="Z1162" s="2693"/>
      <c r="AA1162" s="2693"/>
      <c r="AB1162" s="2693"/>
      <c r="AC1162" s="2693"/>
      <c r="AD1162" s="2693"/>
      <c r="AE1162" s="2693"/>
      <c r="AF1162" s="2693"/>
      <c r="AG1162" s="2693"/>
      <c r="AH1162" s="2693"/>
      <c r="AI1162" s="2693"/>
      <c r="AJ1162" s="2693"/>
      <c r="AK1162" s="2693"/>
      <c r="AL1162" s="2693"/>
      <c r="AM1162" s="2693"/>
      <c r="AN1162" s="2693"/>
      <c r="AO1162" s="2693"/>
      <c r="AP1162" s="2693"/>
      <c r="AQ1162" s="2693"/>
      <c r="AR1162" s="2693"/>
    </row>
    <row r="1163" spans="1:44" customFormat="1" ht="18.75">
      <c r="A1163" s="4739"/>
      <c r="B1163" s="2896">
        <f>LARGE(B1136:B1162,1)+1</f>
        <v>28</v>
      </c>
      <c r="C1163" s="2901"/>
      <c r="D1163" s="2901"/>
      <c r="E1163" s="2901"/>
      <c r="F1163" s="2901"/>
      <c r="G1163" s="2901"/>
      <c r="H1163" s="2901"/>
      <c r="I1163" s="2901"/>
      <c r="J1163" s="2901"/>
      <c r="K1163" s="2901"/>
      <c r="L1163" s="2901"/>
      <c r="M1163" s="2901"/>
      <c r="N1163" s="2902"/>
      <c r="O1163" s="2858"/>
      <c r="P1163" s="3748" t="s">
        <v>2392</v>
      </c>
      <c r="Q1163" s="2858"/>
      <c r="R1163" s="2800"/>
      <c r="S1163" s="2800"/>
      <c r="T1163" s="2800"/>
      <c r="U1163" s="2800"/>
      <c r="V1163" s="2800"/>
      <c r="W1163" s="2693"/>
      <c r="X1163" s="2693"/>
      <c r="Y1163" s="2694"/>
      <c r="Z1163" s="2693"/>
      <c r="AA1163" s="2693"/>
      <c r="AB1163" s="2693"/>
      <c r="AC1163" s="2693"/>
      <c r="AD1163" s="2693"/>
      <c r="AE1163" s="2693"/>
      <c r="AF1163" s="2693"/>
      <c r="AG1163" s="2693"/>
      <c r="AH1163" s="2693"/>
      <c r="AI1163" s="2693"/>
      <c r="AJ1163" s="2693"/>
      <c r="AK1163" s="2693"/>
      <c r="AL1163" s="2693"/>
      <c r="AM1163" s="2693"/>
      <c r="AN1163" s="2693"/>
      <c r="AO1163" s="2693"/>
      <c r="AP1163" s="2693"/>
      <c r="AQ1163" s="2693"/>
      <c r="AR1163" s="2693"/>
    </row>
    <row r="1164" spans="1:44" customFormat="1" ht="18.75">
      <c r="A1164" s="4739"/>
      <c r="B1164" s="2896">
        <f>LARGE(B1136:B1163,1)+1</f>
        <v>29</v>
      </c>
      <c r="C1164" s="2901"/>
      <c r="D1164" s="2901"/>
      <c r="E1164" s="2901"/>
      <c r="F1164" s="2901"/>
      <c r="G1164" s="2901"/>
      <c r="H1164" s="2901"/>
      <c r="I1164" s="2901"/>
      <c r="J1164" s="2901"/>
      <c r="K1164" s="2901"/>
      <c r="L1164" s="2901"/>
      <c r="M1164" s="2901"/>
      <c r="N1164" s="2902"/>
      <c r="O1164" s="2694"/>
      <c r="P1164" s="3368" t="s">
        <v>2385</v>
      </c>
      <c r="Q1164" s="2858"/>
      <c r="R1164" s="2800"/>
      <c r="S1164" s="2800"/>
      <c r="T1164" s="2800"/>
      <c r="U1164" s="2800"/>
      <c r="V1164" s="2800"/>
      <c r="W1164" s="2693"/>
      <c r="X1164" s="2693"/>
      <c r="Y1164" s="2694"/>
      <c r="Z1164" s="2693"/>
      <c r="AA1164" s="2693"/>
      <c r="AB1164" s="2693"/>
      <c r="AC1164" s="2693"/>
      <c r="AD1164" s="2693"/>
      <c r="AE1164" s="2693"/>
      <c r="AF1164" s="2693"/>
      <c r="AG1164" s="2693"/>
      <c r="AH1164" s="2693"/>
      <c r="AI1164" s="2693"/>
      <c r="AJ1164" s="2693"/>
      <c r="AK1164" s="2693"/>
      <c r="AL1164" s="2693"/>
      <c r="AM1164" s="2693"/>
      <c r="AN1164" s="2693"/>
      <c r="AO1164" s="2693"/>
      <c r="AP1164" s="2693"/>
      <c r="AQ1164" s="2693"/>
      <c r="AR1164" s="2693"/>
    </row>
    <row r="1165" spans="1:44" customFormat="1" ht="18.75">
      <c r="A1165" s="4739"/>
      <c r="B1165" s="2896">
        <f>LARGE(B1136:B1164,1)+1</f>
        <v>30</v>
      </c>
      <c r="C1165" s="2901"/>
      <c r="D1165" s="2901"/>
      <c r="E1165" s="2901"/>
      <c r="F1165" s="2901"/>
      <c r="G1165" s="2901"/>
      <c r="H1165" s="2901"/>
      <c r="I1165" s="2901"/>
      <c r="J1165" s="2901"/>
      <c r="K1165" s="2901"/>
      <c r="L1165" s="2901"/>
      <c r="M1165" s="2901"/>
      <c r="N1165" s="2902"/>
      <c r="O1165" s="2694"/>
      <c r="P1165" s="3368" t="s">
        <v>2385</v>
      </c>
      <c r="Q1165" s="2858"/>
      <c r="R1165" s="2800"/>
      <c r="S1165" s="2800"/>
      <c r="T1165" s="2800"/>
      <c r="U1165" s="2800"/>
      <c r="V1165" s="2800"/>
      <c r="W1165" s="2693"/>
      <c r="X1165" s="2693"/>
      <c r="Y1165" s="2694"/>
      <c r="Z1165" s="2693"/>
      <c r="AA1165" s="2693"/>
      <c r="AB1165" s="2693"/>
      <c r="AC1165" s="2693"/>
      <c r="AD1165" s="2693"/>
      <c r="AE1165" s="2693"/>
      <c r="AF1165" s="2693"/>
      <c r="AG1165" s="2693"/>
      <c r="AH1165" s="2693"/>
      <c r="AI1165" s="2693"/>
      <c r="AJ1165" s="2693"/>
      <c r="AK1165" s="2693"/>
      <c r="AL1165" s="2693"/>
      <c r="AM1165" s="2693"/>
      <c r="AN1165" s="2693"/>
      <c r="AO1165" s="2693"/>
      <c r="AP1165" s="2693"/>
      <c r="AQ1165" s="2693"/>
      <c r="AR1165" s="2693"/>
    </row>
    <row r="1166" spans="1:44" customFormat="1" ht="19.5" thickBot="1">
      <c r="A1166" s="4739"/>
      <c r="B1166" s="2896">
        <f>LARGE(B1136:B1165,1)+1</f>
        <v>31</v>
      </c>
      <c r="C1166" s="2901"/>
      <c r="D1166" s="2901"/>
      <c r="E1166" s="2901"/>
      <c r="F1166" s="2901"/>
      <c r="G1166" s="2901"/>
      <c r="H1166" s="2901"/>
      <c r="I1166" s="2901"/>
      <c r="J1166" s="2901"/>
      <c r="K1166" s="2901"/>
      <c r="L1166" s="2901"/>
      <c r="M1166" s="2901"/>
      <c r="N1166" s="2902"/>
      <c r="O1166" s="2694"/>
      <c r="P1166" s="3368" t="s">
        <v>2385</v>
      </c>
      <c r="Q1166" s="2858"/>
      <c r="R1166" s="2800"/>
      <c r="S1166" s="2800"/>
      <c r="T1166" s="2800"/>
      <c r="U1166" s="2800"/>
      <c r="V1166" s="2800"/>
      <c r="W1166" s="2693"/>
      <c r="X1166" s="2693"/>
      <c r="Y1166" s="2694"/>
      <c r="Z1166" s="2693"/>
      <c r="AA1166" s="2693"/>
      <c r="AB1166" s="2693"/>
      <c r="AC1166" s="2693"/>
      <c r="AD1166" s="2693"/>
      <c r="AE1166" s="2693"/>
      <c r="AF1166" s="2693"/>
      <c r="AG1166" s="2693"/>
      <c r="AH1166" s="2693"/>
      <c r="AI1166" s="2693"/>
      <c r="AJ1166" s="2693"/>
      <c r="AK1166" s="2693"/>
      <c r="AL1166" s="2693"/>
      <c r="AM1166" s="2693"/>
      <c r="AN1166" s="2693"/>
      <c r="AO1166" s="2693"/>
      <c r="AP1166" s="2693"/>
      <c r="AQ1166" s="2693"/>
      <c r="AR1166" s="2693"/>
    </row>
    <row r="1167" spans="1:44" customFormat="1" ht="15.75">
      <c r="A1167" s="4739"/>
      <c r="B1167" s="4747" t="str">
        <f>F964</f>
        <v>Préparation 5</v>
      </c>
      <c r="C1167" s="4748"/>
      <c r="D1167" s="4748"/>
      <c r="E1167" s="4748"/>
      <c r="F1167" s="4748"/>
      <c r="G1167" s="4748"/>
      <c r="H1167" s="4748"/>
      <c r="I1167" s="4748"/>
      <c r="J1167" s="4748"/>
      <c r="K1167" s="4748"/>
      <c r="L1167" s="4748"/>
      <c r="M1167" s="4748"/>
      <c r="N1167" s="4749"/>
      <c r="O1167" s="2694"/>
      <c r="P1167" s="3368" t="s">
        <v>2385</v>
      </c>
      <c r="Q1167" s="2858"/>
      <c r="R1167" s="2800"/>
      <c r="S1167" s="2800"/>
      <c r="T1167" s="2800"/>
      <c r="U1167" s="2800"/>
      <c r="V1167" s="2800"/>
      <c r="W1167" s="2693"/>
      <c r="X1167" s="2693"/>
      <c r="Y1167" s="2694"/>
      <c r="Z1167" s="2693"/>
      <c r="AA1167" s="2693"/>
      <c r="AB1167" s="2693"/>
      <c r="AC1167" s="2693"/>
      <c r="AD1167" s="2693"/>
      <c r="AE1167" s="2693"/>
      <c r="AF1167" s="2693"/>
      <c r="AG1167" s="2693"/>
      <c r="AH1167" s="2693"/>
      <c r="AI1167" s="2693"/>
      <c r="AJ1167" s="2693"/>
      <c r="AK1167" s="2693"/>
      <c r="AL1167" s="2693"/>
      <c r="AM1167" s="2693"/>
      <c r="AN1167" s="2693"/>
      <c r="AO1167" s="2693"/>
      <c r="AP1167" s="2693"/>
      <c r="AQ1167" s="2693"/>
      <c r="AR1167" s="2693"/>
    </row>
    <row r="1168" spans="1:44" customFormat="1" ht="15.75">
      <c r="A1168" s="4739"/>
      <c r="B1168" s="4750"/>
      <c r="C1168" s="4751"/>
      <c r="D1168" s="4751"/>
      <c r="E1168" s="4751"/>
      <c r="F1168" s="4751"/>
      <c r="G1168" s="4751"/>
      <c r="H1168" s="4751"/>
      <c r="I1168" s="4751"/>
      <c r="J1168" s="4751"/>
      <c r="K1168" s="4751"/>
      <c r="L1168" s="4751"/>
      <c r="M1168" s="4751"/>
      <c r="N1168" s="4752"/>
      <c r="O1168" s="2694"/>
      <c r="P1168" s="3368" t="s">
        <v>2385</v>
      </c>
      <c r="Q1168" s="2858"/>
      <c r="R1168" s="2800"/>
      <c r="S1168" s="2800"/>
      <c r="T1168" s="2800"/>
      <c r="U1168" s="2800"/>
      <c r="V1168" s="2800"/>
      <c r="W1168" s="2693"/>
      <c r="X1168" s="2693"/>
      <c r="Y1168" s="2694"/>
      <c r="Z1168" s="2693"/>
      <c r="AA1168" s="2693"/>
      <c r="AB1168" s="2693"/>
      <c r="AC1168" s="2693"/>
      <c r="AD1168" s="2693"/>
      <c r="AE1168" s="2693"/>
      <c r="AF1168" s="2693"/>
      <c r="AG1168" s="2693"/>
      <c r="AH1168" s="2693"/>
      <c r="AI1168" s="2693"/>
      <c r="AJ1168" s="2693"/>
      <c r="AK1168" s="2693"/>
      <c r="AL1168" s="2693"/>
      <c r="AM1168" s="2693"/>
      <c r="AN1168" s="2693"/>
      <c r="AO1168" s="2693"/>
      <c r="AP1168" s="2693"/>
      <c r="AQ1168" s="2693"/>
      <c r="AR1168" s="2693"/>
    </row>
    <row r="1169" spans="1:44" customFormat="1" ht="18.75">
      <c r="A1169" s="4739"/>
      <c r="B1169" s="3105"/>
      <c r="C1169" s="3058" t="s">
        <v>2520</v>
      </c>
      <c r="D1169" s="3059"/>
      <c r="E1169" s="3059"/>
      <c r="F1169" s="3059"/>
      <c r="H1169" s="4882" t="s">
        <v>247</v>
      </c>
      <c r="I1169" s="4882"/>
      <c r="J1169" s="4882"/>
      <c r="K1169" s="4882"/>
      <c r="L1169" s="4882"/>
      <c r="M1169" s="4882"/>
      <c r="N1169" s="4887"/>
      <c r="O1169" s="2694"/>
      <c r="P1169" s="3368" t="s">
        <v>2385</v>
      </c>
      <c r="Q1169" s="2858"/>
      <c r="R1169" s="2800"/>
      <c r="S1169" s="2800"/>
      <c r="T1169" s="2800"/>
      <c r="U1169" s="2800"/>
      <c r="V1169" s="2800"/>
      <c r="W1169" s="2693"/>
      <c r="X1169" s="2693"/>
      <c r="Y1169" s="2694"/>
      <c r="Z1169" s="2693"/>
      <c r="AA1169" s="2693"/>
      <c r="AB1169" s="2693"/>
      <c r="AC1169" s="2693"/>
      <c r="AD1169" s="2693"/>
      <c r="AE1169" s="2693"/>
      <c r="AF1169" s="2693"/>
      <c r="AG1169" s="2693"/>
      <c r="AH1169" s="2693"/>
      <c r="AI1169" s="2693"/>
      <c r="AJ1169" s="2693"/>
      <c r="AK1169" s="2693"/>
      <c r="AL1169" s="2693"/>
      <c r="AM1169" s="2693"/>
      <c r="AN1169" s="2693"/>
      <c r="AO1169" s="2693"/>
      <c r="AP1169" s="2693"/>
      <c r="AQ1169" s="2693"/>
      <c r="AR1169" s="2693"/>
    </row>
    <row r="1170" spans="1:44" customFormat="1" ht="15.75" customHeight="1">
      <c r="A1170" s="4739"/>
      <c r="B1170" s="3106"/>
      <c r="C1170" s="2885" t="str">
        <f>SUBSTITUTE(ADDRESS(1,COLUMN(),4),"1","")</f>
        <v>C</v>
      </c>
      <c r="D1170" s="2971" t="s">
        <v>2521</v>
      </c>
      <c r="E1170" s="3107"/>
      <c r="F1170" s="3107"/>
      <c r="G1170" s="3059"/>
      <c r="H1170" s="4882"/>
      <c r="I1170" s="4882"/>
      <c r="J1170" s="4882"/>
      <c r="K1170" s="4882"/>
      <c r="L1170" s="4882"/>
      <c r="M1170" s="4882"/>
      <c r="N1170" s="4887"/>
      <c r="O1170" s="2694"/>
      <c r="P1170" s="3368" t="s">
        <v>2385</v>
      </c>
      <c r="Q1170" s="2858"/>
      <c r="R1170" s="2800"/>
      <c r="S1170" s="2800"/>
      <c r="T1170" s="2800"/>
      <c r="U1170" s="2800"/>
      <c r="V1170" s="2800"/>
      <c r="W1170" s="2693"/>
      <c r="X1170" s="2693"/>
      <c r="Y1170" s="2694"/>
      <c r="Z1170" s="2693"/>
      <c r="AA1170" s="2693"/>
      <c r="AB1170" s="2693"/>
      <c r="AC1170" s="2693"/>
      <c r="AD1170" s="2693"/>
      <c r="AE1170" s="2693"/>
      <c r="AF1170" s="2693"/>
      <c r="AG1170" s="2693"/>
      <c r="AH1170" s="2693"/>
      <c r="AI1170" s="2693"/>
      <c r="AJ1170" s="2693"/>
      <c r="AK1170" s="2693"/>
      <c r="AL1170" s="2693"/>
      <c r="AM1170" s="2693"/>
      <c r="AN1170" s="2693"/>
      <c r="AO1170" s="2693"/>
      <c r="AP1170" s="2693"/>
      <c r="AQ1170" s="2693"/>
      <c r="AR1170" s="2693"/>
    </row>
    <row r="1171" spans="1:44" customFormat="1" ht="15.75">
      <c r="A1171" s="4739"/>
      <c r="B1171" s="2884"/>
      <c r="C1171" s="3429" t="s">
        <v>297</v>
      </c>
      <c r="D1171" s="2882" t="s">
        <v>298</v>
      </c>
      <c r="E1171" s="2887"/>
      <c r="F1171" s="2887"/>
      <c r="G1171" s="2882"/>
      <c r="H1171" s="2889"/>
      <c r="I1171" s="2889"/>
      <c r="J1171" s="2889"/>
      <c r="K1171" s="2889"/>
      <c r="L1171" s="2889"/>
      <c r="M1171" s="2889"/>
      <c r="N1171" s="2890"/>
      <c r="O1171" s="2694"/>
      <c r="P1171" s="3368" t="s">
        <v>2385</v>
      </c>
      <c r="Q1171" s="2858"/>
      <c r="R1171" s="2800"/>
      <c r="S1171" s="2800"/>
      <c r="T1171" s="2800"/>
      <c r="U1171" s="2800"/>
      <c r="V1171" s="2800"/>
      <c r="W1171" s="2693"/>
      <c r="X1171" s="2693"/>
      <c r="Y1171" s="2694"/>
      <c r="Z1171" s="2693"/>
      <c r="AA1171" s="2693"/>
      <c r="AB1171" s="2693"/>
      <c r="AC1171" s="2693"/>
      <c r="AD1171" s="2693"/>
      <c r="AE1171" s="2693"/>
      <c r="AF1171" s="2693"/>
      <c r="AG1171" s="2693"/>
      <c r="AH1171" s="2693"/>
      <c r="AI1171" s="2693"/>
      <c r="AJ1171" s="2693"/>
      <c r="AK1171" s="2693"/>
      <c r="AL1171" s="2693"/>
      <c r="AM1171" s="2693"/>
      <c r="AN1171" s="2693"/>
      <c r="AO1171" s="2693"/>
      <c r="AP1171" s="2693"/>
      <c r="AQ1171" s="2693"/>
      <c r="AR1171" s="2693"/>
    </row>
    <row r="1172" spans="1:44" customFormat="1" ht="21">
      <c r="A1172" s="4739"/>
      <c r="B1172" s="3112"/>
      <c r="C1172" s="3113"/>
      <c r="D1172" s="3113"/>
      <c r="E1172" s="3113"/>
      <c r="F1172" s="3113"/>
      <c r="G1172" s="3113"/>
      <c r="H1172" s="3113"/>
      <c r="I1172" s="3113"/>
      <c r="J1172" s="3113"/>
      <c r="K1172" s="3113"/>
      <c r="L1172" s="3113"/>
      <c r="M1172" s="3113"/>
      <c r="N1172" s="3114"/>
      <c r="O1172" s="2694"/>
      <c r="P1172" s="3368" t="s">
        <v>2385</v>
      </c>
      <c r="Q1172" s="2858"/>
      <c r="R1172" s="2800"/>
      <c r="S1172" s="2800"/>
      <c r="T1172" s="2800"/>
      <c r="U1172" s="2800"/>
      <c r="V1172" s="2800"/>
      <c r="W1172" s="2693"/>
      <c r="X1172" s="2693"/>
      <c r="Y1172" s="2694"/>
      <c r="Z1172" s="2693"/>
      <c r="AA1172" s="2693"/>
      <c r="AB1172" s="2693"/>
      <c r="AC1172" s="2693"/>
      <c r="AD1172" s="2693"/>
      <c r="AE1172" s="2693"/>
      <c r="AF1172" s="2693"/>
      <c r="AG1172" s="2693"/>
      <c r="AH1172" s="2693"/>
      <c r="AI1172" s="2693"/>
      <c r="AJ1172" s="2693"/>
      <c r="AK1172" s="2693"/>
      <c r="AL1172" s="2693"/>
      <c r="AM1172" s="2693"/>
      <c r="AN1172" s="2693"/>
      <c r="AO1172" s="2693"/>
      <c r="AP1172" s="2693"/>
      <c r="AQ1172" s="2693"/>
      <c r="AR1172" s="2693"/>
    </row>
    <row r="1173" spans="1:44" customFormat="1" ht="15.75">
      <c r="A1173" s="4739"/>
      <c r="B1173" s="3115" t="s">
        <v>318</v>
      </c>
      <c r="C1173" s="3116"/>
      <c r="D1173" s="2892"/>
      <c r="E1173" s="3117" t="str">
        <f>B943</f>
        <v>❿  NOM DE LA RECETTE</v>
      </c>
      <c r="F1173" s="2765"/>
      <c r="G1173" s="2765"/>
      <c r="H1173" s="2765"/>
      <c r="I1173" s="2765"/>
      <c r="J1173" s="2765"/>
      <c r="K1173" s="2765"/>
      <c r="L1173" s="2765"/>
      <c r="M1173" s="2765"/>
      <c r="N1173" s="2895"/>
      <c r="O1173" s="2694"/>
      <c r="P1173" s="3368" t="s">
        <v>2385</v>
      </c>
      <c r="Q1173" s="2858"/>
      <c r="R1173" s="2800"/>
      <c r="S1173" s="2800"/>
      <c r="T1173" s="2800"/>
      <c r="U1173" s="2800"/>
      <c r="V1173" s="2800"/>
      <c r="W1173" s="2693"/>
      <c r="X1173" s="2693"/>
      <c r="Y1173" s="2694"/>
      <c r="Z1173" s="2693"/>
      <c r="AA1173" s="2693"/>
      <c r="AB1173" s="2693"/>
      <c r="AC1173" s="2693"/>
      <c r="AD1173" s="2693"/>
      <c r="AE1173" s="2693"/>
      <c r="AF1173" s="2693"/>
      <c r="AG1173" s="2693"/>
      <c r="AH1173" s="2693"/>
      <c r="AI1173" s="2693"/>
      <c r="AJ1173" s="2693"/>
      <c r="AK1173" s="2693"/>
      <c r="AL1173" s="2693"/>
      <c r="AM1173" s="2693"/>
      <c r="AN1173" s="2693"/>
      <c r="AO1173" s="2693"/>
      <c r="AP1173" s="2693"/>
      <c r="AQ1173" s="2693"/>
      <c r="AR1173" s="2693"/>
    </row>
    <row r="1174" spans="1:44" customFormat="1" ht="15.75">
      <c r="A1174" s="4739"/>
      <c r="B1174" s="3118"/>
      <c r="C1174" s="3119"/>
      <c r="D1174" s="2897"/>
      <c r="E1174" s="2765"/>
      <c r="F1174" s="2898"/>
      <c r="G1174" s="2898"/>
      <c r="H1174" s="2898"/>
      <c r="I1174" s="2898"/>
      <c r="J1174" s="2898"/>
      <c r="K1174" s="2898"/>
      <c r="L1174" s="2898"/>
      <c r="M1174" s="2898"/>
      <c r="N1174" s="2899"/>
      <c r="O1174" s="2694"/>
      <c r="P1174" s="3368" t="s">
        <v>2385</v>
      </c>
      <c r="Q1174" s="2858"/>
      <c r="R1174" s="2800"/>
      <c r="S1174" s="2800"/>
      <c r="T1174" s="2800"/>
      <c r="U1174" s="2800"/>
      <c r="V1174" s="2800"/>
      <c r="W1174" s="2693"/>
      <c r="X1174" s="2693"/>
      <c r="Y1174" s="2694"/>
      <c r="Z1174" s="2693"/>
      <c r="AA1174" s="2693"/>
      <c r="AB1174" s="2693"/>
      <c r="AC1174" s="2693"/>
      <c r="AD1174" s="2693"/>
      <c r="AE1174" s="2693"/>
      <c r="AF1174" s="2693"/>
      <c r="AG1174" s="2693"/>
      <c r="AH1174" s="2693"/>
      <c r="AI1174" s="2693"/>
      <c r="AJ1174" s="2693"/>
      <c r="AK1174" s="2693"/>
      <c r="AL1174" s="2693"/>
      <c r="AM1174" s="2693"/>
      <c r="AN1174" s="2693"/>
      <c r="AO1174" s="2693"/>
      <c r="AP1174" s="2693"/>
      <c r="AQ1174" s="2693"/>
      <c r="AR1174" s="2693"/>
    </row>
    <row r="1175" spans="1:44" customFormat="1" ht="18.75">
      <c r="A1175" s="4739"/>
      <c r="B1175" s="2896">
        <v>1</v>
      </c>
      <c r="C1175" s="2901"/>
      <c r="D1175" s="2901"/>
      <c r="E1175" s="2901"/>
      <c r="F1175" s="2901"/>
      <c r="G1175" s="2901"/>
      <c r="H1175" s="2901"/>
      <c r="I1175" s="2901"/>
      <c r="J1175" s="2901"/>
      <c r="K1175" s="2901"/>
      <c r="L1175" s="2901"/>
      <c r="M1175" s="2901"/>
      <c r="N1175" s="2902"/>
      <c r="O1175" s="2694"/>
      <c r="P1175" s="3368" t="s">
        <v>2385</v>
      </c>
      <c r="Q1175" s="2858"/>
      <c r="R1175" s="2800"/>
      <c r="S1175" s="2800"/>
      <c r="T1175" s="2800"/>
      <c r="U1175" s="2800"/>
      <c r="V1175" s="2800"/>
      <c r="W1175" s="2693"/>
      <c r="X1175" s="2693"/>
      <c r="Y1175" s="2694"/>
      <c r="Z1175" s="2693"/>
      <c r="AA1175" s="2693"/>
      <c r="AB1175" s="2693"/>
      <c r="AC1175" s="2693"/>
      <c r="AD1175" s="2693"/>
      <c r="AE1175" s="2693"/>
      <c r="AF1175" s="2693"/>
      <c r="AG1175" s="2693"/>
      <c r="AH1175" s="2693"/>
      <c r="AI1175" s="2693"/>
      <c r="AJ1175" s="2693"/>
      <c r="AK1175" s="2693"/>
      <c r="AL1175" s="2693"/>
      <c r="AM1175" s="2693"/>
      <c r="AN1175" s="2693"/>
      <c r="AO1175" s="2693"/>
      <c r="AP1175" s="2693"/>
      <c r="AQ1175" s="2693"/>
      <c r="AR1175" s="2693"/>
    </row>
    <row r="1176" spans="1:44" customFormat="1" ht="18.75">
      <c r="A1176" s="4739"/>
      <c r="B1176" s="2896">
        <f>LARGE(B1175:B1175,1)+1</f>
        <v>2</v>
      </c>
      <c r="C1176" s="2901"/>
      <c r="D1176" s="2901"/>
      <c r="E1176" s="2901"/>
      <c r="F1176" s="2901"/>
      <c r="G1176" s="2901"/>
      <c r="H1176" s="2901"/>
      <c r="I1176" s="2901"/>
      <c r="J1176" s="2901"/>
      <c r="K1176" s="2901"/>
      <c r="L1176" s="2901"/>
      <c r="M1176" s="2901"/>
      <c r="N1176" s="2902"/>
      <c r="O1176" s="2858"/>
      <c r="P1176" s="3748" t="s">
        <v>2392</v>
      </c>
      <c r="Q1176" s="2858"/>
      <c r="R1176" s="2800"/>
      <c r="S1176" s="2800"/>
      <c r="T1176" s="2800"/>
      <c r="U1176" s="2800"/>
      <c r="V1176" s="2800"/>
      <c r="W1176" s="2693"/>
      <c r="X1176" s="2693"/>
      <c r="Y1176" s="2694"/>
      <c r="Z1176" s="2693"/>
      <c r="AA1176" s="2693"/>
      <c r="AB1176" s="2693"/>
      <c r="AC1176" s="2693"/>
      <c r="AD1176" s="2693"/>
      <c r="AE1176" s="2693"/>
      <c r="AF1176" s="2693"/>
      <c r="AG1176" s="2693"/>
      <c r="AH1176" s="2693"/>
      <c r="AI1176" s="2693"/>
      <c r="AJ1176" s="2693"/>
      <c r="AK1176" s="2693"/>
      <c r="AL1176" s="2693"/>
      <c r="AM1176" s="2693"/>
      <c r="AN1176" s="2693"/>
      <c r="AO1176" s="2693"/>
      <c r="AP1176" s="2693"/>
      <c r="AQ1176" s="2693"/>
      <c r="AR1176" s="2693"/>
    </row>
    <row r="1177" spans="1:44" customFormat="1" ht="18.75">
      <c r="A1177" s="4739"/>
      <c r="B1177" s="2896">
        <f>LARGE(B1175:B1176,1)+1</f>
        <v>3</v>
      </c>
      <c r="C1177" s="2901"/>
      <c r="D1177" s="3120"/>
      <c r="E1177" s="3120"/>
      <c r="F1177" s="3120"/>
      <c r="G1177" s="3120"/>
      <c r="H1177" s="3120"/>
      <c r="I1177" s="3120"/>
      <c r="J1177" s="3120"/>
      <c r="K1177" s="3120"/>
      <c r="L1177" s="3120"/>
      <c r="M1177" s="3120"/>
      <c r="N1177" s="3121"/>
      <c r="O1177" s="2858"/>
      <c r="P1177" s="3748" t="s">
        <v>2392</v>
      </c>
      <c r="Q1177" s="2858"/>
      <c r="R1177" s="2800"/>
      <c r="S1177" s="2800"/>
      <c r="T1177" s="2800"/>
      <c r="U1177" s="2800"/>
      <c r="V1177" s="2800"/>
      <c r="W1177" s="2693"/>
      <c r="X1177" s="2693"/>
      <c r="Y1177" s="2694"/>
      <c r="Z1177" s="2693"/>
      <c r="AA1177" s="2693"/>
      <c r="AB1177" s="2693"/>
      <c r="AC1177" s="2693"/>
      <c r="AD1177" s="2693"/>
      <c r="AE1177" s="2693"/>
      <c r="AF1177" s="2693"/>
      <c r="AG1177" s="2693"/>
      <c r="AH1177" s="2693"/>
      <c r="AI1177" s="2693"/>
      <c r="AJ1177" s="2693"/>
      <c r="AK1177" s="2693"/>
      <c r="AL1177" s="2693"/>
      <c r="AM1177" s="2693"/>
      <c r="AN1177" s="2693"/>
      <c r="AO1177" s="2693"/>
      <c r="AP1177" s="2693"/>
      <c r="AQ1177" s="2693"/>
      <c r="AR1177" s="2693"/>
    </row>
    <row r="1178" spans="1:44" customFormat="1" ht="18.75">
      <c r="A1178" s="4739"/>
      <c r="B1178" s="2896">
        <f>LARGE(B1175:B1177,1)+1</f>
        <v>4</v>
      </c>
      <c r="C1178" s="2901"/>
      <c r="D1178" s="3120"/>
      <c r="E1178" s="3120"/>
      <c r="F1178" s="3120"/>
      <c r="G1178" s="3120"/>
      <c r="H1178" s="3120"/>
      <c r="I1178" s="3120"/>
      <c r="J1178" s="3120"/>
      <c r="K1178" s="3120"/>
      <c r="L1178" s="3120"/>
      <c r="M1178" s="3120"/>
      <c r="N1178" s="3121"/>
      <c r="O1178" s="2858"/>
      <c r="P1178" s="3748" t="s">
        <v>2392</v>
      </c>
      <c r="Q1178" s="2858"/>
      <c r="R1178" s="2800"/>
      <c r="S1178" s="2800"/>
      <c r="T1178" s="2800"/>
      <c r="U1178" s="2800"/>
      <c r="V1178" s="2800"/>
      <c r="W1178" s="2693"/>
      <c r="X1178" s="2693"/>
      <c r="Y1178" s="2694"/>
      <c r="Z1178" s="2693"/>
      <c r="AA1178" s="2693"/>
      <c r="AB1178" s="2693"/>
      <c r="AC1178" s="2693"/>
      <c r="AD1178" s="2693"/>
      <c r="AE1178" s="2693"/>
      <c r="AF1178" s="2693"/>
      <c r="AG1178" s="2693"/>
      <c r="AH1178" s="2693"/>
      <c r="AI1178" s="2693"/>
      <c r="AJ1178" s="2693"/>
      <c r="AK1178" s="2693"/>
      <c r="AL1178" s="2693"/>
      <c r="AM1178" s="2693"/>
      <c r="AN1178" s="2693"/>
      <c r="AO1178" s="2693"/>
      <c r="AP1178" s="2693"/>
      <c r="AQ1178" s="2693"/>
      <c r="AR1178" s="2693"/>
    </row>
    <row r="1179" spans="1:44" customFormat="1" ht="18.75">
      <c r="A1179" s="4739"/>
      <c r="B1179" s="2896">
        <f>LARGE(B1175:B1178,1)+1</f>
        <v>5</v>
      </c>
      <c r="C1179" s="2901"/>
      <c r="D1179" s="2901"/>
      <c r="E1179" s="2901"/>
      <c r="F1179" s="2901"/>
      <c r="G1179" s="2901"/>
      <c r="H1179" s="2901"/>
      <c r="I1179" s="2901"/>
      <c r="J1179" s="2901"/>
      <c r="K1179" s="2901"/>
      <c r="L1179" s="2901"/>
      <c r="M1179" s="2901"/>
      <c r="N1179" s="2902"/>
      <c r="O1179" s="2858"/>
      <c r="P1179" s="3748" t="s">
        <v>2392</v>
      </c>
      <c r="Q1179" s="2858"/>
      <c r="R1179" s="2800"/>
      <c r="S1179" s="2800"/>
      <c r="T1179" s="2800"/>
      <c r="U1179" s="2800"/>
      <c r="V1179" s="2800"/>
      <c r="W1179" s="2693"/>
      <c r="X1179" s="2693"/>
      <c r="Y1179" s="2694"/>
      <c r="Z1179" s="2693"/>
      <c r="AA1179" s="2693"/>
      <c r="AB1179" s="2693"/>
      <c r="AC1179" s="2693"/>
      <c r="AD1179" s="2693"/>
      <c r="AE1179" s="2693"/>
      <c r="AF1179" s="2693"/>
      <c r="AG1179" s="2693"/>
      <c r="AH1179" s="2693"/>
      <c r="AI1179" s="2693"/>
      <c r="AJ1179" s="2693"/>
      <c r="AK1179" s="2693"/>
      <c r="AL1179" s="2693"/>
      <c r="AM1179" s="2693"/>
      <c r="AN1179" s="2693"/>
      <c r="AO1179" s="2693"/>
      <c r="AP1179" s="2693"/>
      <c r="AQ1179" s="2693"/>
      <c r="AR1179" s="2693"/>
    </row>
    <row r="1180" spans="1:44" customFormat="1" ht="18.75">
      <c r="A1180" s="4739"/>
      <c r="B1180" s="2896">
        <f>LARGE(B1175:B1179,1)+1</f>
        <v>6</v>
      </c>
      <c r="C1180" s="2901"/>
      <c r="D1180" s="2901"/>
      <c r="E1180" s="2901"/>
      <c r="F1180" s="2901"/>
      <c r="G1180" s="2901"/>
      <c r="H1180" s="2901"/>
      <c r="I1180" s="2901"/>
      <c r="J1180" s="2901"/>
      <c r="K1180" s="2901"/>
      <c r="L1180" s="2901"/>
      <c r="M1180" s="2901"/>
      <c r="N1180" s="2902"/>
      <c r="O1180" s="2858"/>
      <c r="P1180" s="3748" t="s">
        <v>2392</v>
      </c>
      <c r="Q1180" s="2858"/>
      <c r="R1180" s="2800"/>
      <c r="S1180" s="2800"/>
      <c r="T1180" s="2800"/>
      <c r="U1180" s="2800"/>
      <c r="V1180" s="2800"/>
      <c r="W1180" s="2693"/>
      <c r="X1180" s="2693"/>
      <c r="Y1180" s="2694"/>
      <c r="Z1180" s="2693"/>
      <c r="AA1180" s="2693"/>
      <c r="AB1180" s="2693"/>
      <c r="AC1180" s="2693"/>
      <c r="AD1180" s="2693"/>
      <c r="AE1180" s="2693"/>
      <c r="AF1180" s="2693"/>
      <c r="AG1180" s="2693"/>
      <c r="AH1180" s="2693"/>
      <c r="AI1180" s="2693"/>
      <c r="AJ1180" s="2693"/>
      <c r="AK1180" s="2693"/>
      <c r="AL1180" s="2693"/>
      <c r="AM1180" s="2693"/>
      <c r="AN1180" s="2693"/>
      <c r="AO1180" s="2693"/>
      <c r="AP1180" s="2693"/>
      <c r="AQ1180" s="2693"/>
      <c r="AR1180" s="2693"/>
    </row>
    <row r="1181" spans="1:44" customFormat="1" ht="18.75">
      <c r="A1181" s="4739"/>
      <c r="B1181" s="2896">
        <f>LARGE(B1175:B1180,1)+1</f>
        <v>7</v>
      </c>
      <c r="C1181" s="2901"/>
      <c r="D1181" s="2901"/>
      <c r="E1181" s="2901"/>
      <c r="F1181" s="2901"/>
      <c r="G1181" s="2901"/>
      <c r="H1181" s="2901"/>
      <c r="I1181" s="2901"/>
      <c r="J1181" s="2901"/>
      <c r="K1181" s="2901"/>
      <c r="L1181" s="2901"/>
      <c r="M1181" s="2901"/>
      <c r="N1181" s="2902"/>
      <c r="O1181" s="2858"/>
      <c r="P1181" s="3748" t="s">
        <v>2392</v>
      </c>
      <c r="Q1181" s="2858"/>
      <c r="R1181" s="2800"/>
      <c r="S1181" s="2800"/>
      <c r="T1181" s="2800"/>
      <c r="U1181" s="2800"/>
      <c r="V1181" s="2800"/>
      <c r="W1181" s="2693"/>
      <c r="X1181" s="2693"/>
      <c r="Y1181" s="2694"/>
      <c r="Z1181" s="2693"/>
      <c r="AA1181" s="2693"/>
      <c r="AB1181" s="2693"/>
      <c r="AC1181" s="2693"/>
      <c r="AD1181" s="2693"/>
      <c r="AE1181" s="2693"/>
      <c r="AF1181" s="2693"/>
      <c r="AG1181" s="2693"/>
      <c r="AH1181" s="2693"/>
      <c r="AI1181" s="2693"/>
      <c r="AJ1181" s="2693"/>
      <c r="AK1181" s="2693"/>
      <c r="AL1181" s="2693"/>
      <c r="AM1181" s="2693"/>
      <c r="AN1181" s="2693"/>
      <c r="AO1181" s="2693"/>
      <c r="AP1181" s="2693"/>
      <c r="AQ1181" s="2693"/>
      <c r="AR1181" s="2693"/>
    </row>
    <row r="1182" spans="1:44" customFormat="1" ht="18.75">
      <c r="A1182" s="4739"/>
      <c r="B1182" s="2896">
        <f>LARGE(B1175:B1181,1)+1</f>
        <v>8</v>
      </c>
      <c r="C1182" s="2901"/>
      <c r="D1182" s="2901"/>
      <c r="E1182" s="2901"/>
      <c r="F1182" s="2901"/>
      <c r="G1182" s="2901"/>
      <c r="H1182" s="2901"/>
      <c r="I1182" s="2901"/>
      <c r="J1182" s="2901"/>
      <c r="K1182" s="2901"/>
      <c r="L1182" s="2901"/>
      <c r="M1182" s="2901"/>
      <c r="N1182" s="2902"/>
      <c r="O1182" s="2858"/>
      <c r="P1182" s="3748" t="s">
        <v>2392</v>
      </c>
      <c r="Q1182" s="2858"/>
      <c r="R1182" s="2800"/>
      <c r="S1182" s="2800"/>
      <c r="T1182" s="2800"/>
      <c r="U1182" s="2800"/>
      <c r="V1182" s="2800"/>
      <c r="W1182" s="2693"/>
      <c r="X1182" s="2693"/>
      <c r="Y1182" s="2694"/>
      <c r="Z1182" s="2693"/>
      <c r="AA1182" s="2693"/>
      <c r="AB1182" s="2693"/>
      <c r="AC1182" s="2693"/>
      <c r="AD1182" s="2693"/>
      <c r="AE1182" s="2693"/>
      <c r="AF1182" s="2693"/>
      <c r="AG1182" s="2693"/>
      <c r="AH1182" s="2693"/>
      <c r="AI1182" s="2693"/>
      <c r="AJ1182" s="2693"/>
      <c r="AK1182" s="2693"/>
      <c r="AL1182" s="2693"/>
      <c r="AM1182" s="2693"/>
      <c r="AN1182" s="2693"/>
      <c r="AO1182" s="2693"/>
      <c r="AP1182" s="2693"/>
      <c r="AQ1182" s="2693"/>
      <c r="AR1182" s="2693"/>
    </row>
    <row r="1183" spans="1:44" customFormat="1" ht="18.75">
      <c r="A1183" s="4739"/>
      <c r="B1183" s="2896">
        <f>LARGE(B1175:B1182,1)+1</f>
        <v>9</v>
      </c>
      <c r="C1183" s="2901"/>
      <c r="D1183" s="2901"/>
      <c r="E1183" s="2901"/>
      <c r="F1183" s="2901"/>
      <c r="G1183" s="2901"/>
      <c r="H1183" s="2901"/>
      <c r="I1183" s="2901"/>
      <c r="J1183" s="2901"/>
      <c r="K1183" s="2901"/>
      <c r="L1183" s="2901"/>
      <c r="M1183" s="2901"/>
      <c r="N1183" s="2902"/>
      <c r="O1183" s="2858"/>
      <c r="P1183" s="3748" t="s">
        <v>2392</v>
      </c>
      <c r="Q1183" s="2858"/>
      <c r="R1183" s="2800"/>
      <c r="S1183" s="2800"/>
      <c r="T1183" s="2800"/>
      <c r="U1183" s="2800"/>
      <c r="V1183" s="2800"/>
      <c r="W1183" s="2693"/>
      <c r="X1183" s="2693"/>
      <c r="Y1183" s="2694"/>
      <c r="Z1183" s="2693"/>
      <c r="AA1183" s="2693"/>
      <c r="AB1183" s="2693"/>
      <c r="AC1183" s="2693"/>
      <c r="AD1183" s="2693"/>
      <c r="AE1183" s="2693"/>
      <c r="AF1183" s="2693"/>
      <c r="AG1183" s="2693"/>
      <c r="AH1183" s="2693"/>
      <c r="AI1183" s="2693"/>
      <c r="AJ1183" s="2693"/>
      <c r="AK1183" s="2693"/>
      <c r="AL1183" s="2693"/>
      <c r="AM1183" s="2693"/>
      <c r="AN1183" s="2693"/>
      <c r="AO1183" s="2693"/>
      <c r="AP1183" s="2693"/>
      <c r="AQ1183" s="2693"/>
      <c r="AR1183" s="2693"/>
    </row>
    <row r="1184" spans="1:44" customFormat="1" ht="18.75">
      <c r="A1184" s="4739"/>
      <c r="B1184" s="2896">
        <f>LARGE(B1175:B1183,1)+1</f>
        <v>10</v>
      </c>
      <c r="C1184" s="2901"/>
      <c r="D1184" s="2901"/>
      <c r="E1184" s="2901"/>
      <c r="F1184" s="2901"/>
      <c r="G1184" s="2901"/>
      <c r="H1184" s="2901"/>
      <c r="I1184" s="2901"/>
      <c r="J1184" s="2901"/>
      <c r="K1184" s="2901"/>
      <c r="L1184" s="2901"/>
      <c r="M1184" s="2901"/>
      <c r="N1184" s="2902"/>
      <c r="O1184" s="2858"/>
      <c r="P1184" s="3748" t="s">
        <v>2392</v>
      </c>
      <c r="Q1184" s="2858"/>
      <c r="R1184" s="2800"/>
      <c r="S1184" s="2800"/>
      <c r="T1184" s="2800"/>
      <c r="U1184" s="2800"/>
      <c r="V1184" s="2800"/>
      <c r="W1184" s="2693"/>
      <c r="X1184" s="2693"/>
      <c r="Y1184" s="2694"/>
      <c r="Z1184" s="2693"/>
      <c r="AA1184" s="2693"/>
      <c r="AB1184" s="2693"/>
      <c r="AC1184" s="2693"/>
      <c r="AD1184" s="2693"/>
      <c r="AE1184" s="2693"/>
      <c r="AF1184" s="2693"/>
      <c r="AG1184" s="2693"/>
      <c r="AH1184" s="2693"/>
      <c r="AI1184" s="2693"/>
      <c r="AJ1184" s="2693"/>
      <c r="AK1184" s="2693"/>
      <c r="AL1184" s="2693"/>
      <c r="AM1184" s="2693"/>
      <c r="AN1184" s="2693"/>
      <c r="AO1184" s="2693"/>
      <c r="AP1184" s="2693"/>
      <c r="AQ1184" s="2693"/>
      <c r="AR1184" s="2693"/>
    </row>
    <row r="1185" spans="1:44" customFormat="1" ht="18.75">
      <c r="A1185" s="4739"/>
      <c r="B1185" s="2896">
        <f>LARGE(B1175:B1184,1)+1</f>
        <v>11</v>
      </c>
      <c r="C1185" s="2901"/>
      <c r="D1185" s="2901"/>
      <c r="E1185" s="2901"/>
      <c r="F1185" s="2901"/>
      <c r="G1185" s="2901"/>
      <c r="H1185" s="2901"/>
      <c r="I1185" s="2901"/>
      <c r="J1185" s="2901"/>
      <c r="K1185" s="2901"/>
      <c r="L1185" s="2901"/>
      <c r="M1185" s="2901"/>
      <c r="N1185" s="2902"/>
      <c r="O1185" s="2858"/>
      <c r="P1185" s="3748" t="s">
        <v>2392</v>
      </c>
      <c r="Q1185" s="2858"/>
      <c r="R1185" s="2800"/>
      <c r="S1185" s="2800"/>
      <c r="T1185" s="2800"/>
      <c r="U1185" s="2800"/>
      <c r="V1185" s="2800"/>
      <c r="W1185" s="2693"/>
      <c r="X1185" s="2693"/>
      <c r="Y1185" s="2694"/>
      <c r="Z1185" s="2693"/>
      <c r="AA1185" s="2693"/>
      <c r="AB1185" s="2693"/>
      <c r="AC1185" s="2693"/>
      <c r="AD1185" s="2693"/>
      <c r="AE1185" s="2693"/>
      <c r="AF1185" s="2693"/>
      <c r="AG1185" s="2693"/>
      <c r="AH1185" s="2693"/>
      <c r="AI1185" s="2693"/>
      <c r="AJ1185" s="2693"/>
      <c r="AK1185" s="2693"/>
      <c r="AL1185" s="2693"/>
      <c r="AM1185" s="2693"/>
      <c r="AN1185" s="2693"/>
      <c r="AO1185" s="2693"/>
      <c r="AP1185" s="2693"/>
      <c r="AQ1185" s="2693"/>
      <c r="AR1185" s="2693"/>
    </row>
    <row r="1186" spans="1:44" customFormat="1" ht="18.75">
      <c r="A1186" s="4739"/>
      <c r="B1186" s="2896">
        <f>LARGE(B1175:B1185,1)+1</f>
        <v>12</v>
      </c>
      <c r="C1186" s="2901"/>
      <c r="D1186" s="2901"/>
      <c r="E1186" s="2901"/>
      <c r="F1186" s="2901"/>
      <c r="G1186" s="2901"/>
      <c r="H1186" s="2901"/>
      <c r="I1186" s="2901"/>
      <c r="J1186" s="2901"/>
      <c r="K1186" s="2901"/>
      <c r="L1186" s="2901"/>
      <c r="M1186" s="2901"/>
      <c r="N1186" s="2902"/>
      <c r="O1186" s="2858"/>
      <c r="P1186" s="3748" t="s">
        <v>2392</v>
      </c>
      <c r="Q1186" s="2858"/>
      <c r="R1186" s="2800"/>
      <c r="S1186" s="2800"/>
      <c r="T1186" s="2800"/>
      <c r="U1186" s="2800"/>
      <c r="V1186" s="2800"/>
      <c r="W1186" s="2693"/>
      <c r="X1186" s="2693"/>
      <c r="Y1186" s="2694"/>
      <c r="Z1186" s="2693"/>
      <c r="AA1186" s="2693"/>
      <c r="AB1186" s="2693"/>
      <c r="AC1186" s="2693"/>
      <c r="AD1186" s="2693"/>
      <c r="AE1186" s="2693"/>
      <c r="AF1186" s="2693"/>
      <c r="AG1186" s="2693"/>
      <c r="AH1186" s="2693"/>
      <c r="AI1186" s="2693"/>
      <c r="AJ1186" s="2693"/>
      <c r="AK1186" s="2693"/>
      <c r="AL1186" s="2693"/>
      <c r="AM1186" s="2693"/>
      <c r="AN1186" s="2693"/>
      <c r="AO1186" s="2693"/>
      <c r="AP1186" s="2693"/>
      <c r="AQ1186" s="2693"/>
      <c r="AR1186" s="2693"/>
    </row>
    <row r="1187" spans="1:44" customFormat="1" ht="18.75">
      <c r="A1187" s="4739"/>
      <c r="B1187" s="2896">
        <f>LARGE(B1175:B1186,1)+1</f>
        <v>13</v>
      </c>
      <c r="C1187" s="2901"/>
      <c r="D1187" s="2901"/>
      <c r="E1187" s="2901"/>
      <c r="F1187" s="2901"/>
      <c r="G1187" s="2901"/>
      <c r="H1187" s="2901"/>
      <c r="I1187" s="2901"/>
      <c r="J1187" s="2901"/>
      <c r="K1187" s="2901"/>
      <c r="L1187" s="2901"/>
      <c r="M1187" s="2901"/>
      <c r="N1187" s="2902"/>
      <c r="O1187" s="2858"/>
      <c r="P1187" s="3748" t="s">
        <v>2392</v>
      </c>
      <c r="Q1187" s="2858"/>
      <c r="R1187" s="2800"/>
      <c r="S1187" s="2800"/>
      <c r="T1187" s="2800"/>
      <c r="U1187" s="2800"/>
      <c r="V1187" s="2800"/>
      <c r="W1187" s="2693"/>
      <c r="X1187" s="2693"/>
      <c r="Y1187" s="2694"/>
      <c r="Z1187" s="2693"/>
      <c r="AA1187" s="2693"/>
      <c r="AB1187" s="2693"/>
      <c r="AC1187" s="2693"/>
      <c r="AD1187" s="2693"/>
      <c r="AE1187" s="2693"/>
      <c r="AF1187" s="2693"/>
      <c r="AG1187" s="2693"/>
      <c r="AH1187" s="2693"/>
      <c r="AI1187" s="2693"/>
      <c r="AJ1187" s="2693"/>
      <c r="AK1187" s="2693"/>
      <c r="AL1187" s="2693"/>
      <c r="AM1187" s="2693"/>
      <c r="AN1187" s="2693"/>
      <c r="AO1187" s="2693"/>
      <c r="AP1187" s="2693"/>
      <c r="AQ1187" s="2693"/>
      <c r="AR1187" s="2693"/>
    </row>
    <row r="1188" spans="1:44" customFormat="1" ht="18.75">
      <c r="A1188" s="4739"/>
      <c r="B1188" s="2896">
        <f>LARGE(B1175:B1187,1)+1</f>
        <v>14</v>
      </c>
      <c r="C1188" s="2901"/>
      <c r="D1188" s="2901"/>
      <c r="E1188" s="2901"/>
      <c r="F1188" s="2901"/>
      <c r="G1188" s="2901"/>
      <c r="H1188" s="2901"/>
      <c r="I1188" s="2901"/>
      <c r="J1188" s="2901"/>
      <c r="K1188" s="2901"/>
      <c r="L1188" s="2901"/>
      <c r="M1188" s="2901"/>
      <c r="N1188" s="2902"/>
      <c r="O1188" s="2858"/>
      <c r="P1188" s="3748" t="s">
        <v>2392</v>
      </c>
      <c r="Q1188" s="2858"/>
      <c r="R1188" s="2800"/>
      <c r="S1188" s="2800"/>
      <c r="T1188" s="2800"/>
      <c r="U1188" s="2800"/>
      <c r="V1188" s="2800"/>
      <c r="W1188" s="2693"/>
      <c r="X1188" s="2693"/>
      <c r="Y1188" s="2694"/>
      <c r="Z1188" s="2693"/>
      <c r="AA1188" s="2693"/>
      <c r="AB1188" s="2693"/>
      <c r="AC1188" s="2693"/>
      <c r="AD1188" s="2693"/>
      <c r="AE1188" s="2693"/>
      <c r="AF1188" s="2693"/>
      <c r="AG1188" s="2693"/>
      <c r="AH1188" s="2693"/>
      <c r="AI1188" s="2693"/>
      <c r="AJ1188" s="2693"/>
      <c r="AK1188" s="2693"/>
      <c r="AL1188" s="2693"/>
      <c r="AM1188" s="2693"/>
      <c r="AN1188" s="2693"/>
      <c r="AO1188" s="2693"/>
      <c r="AP1188" s="2693"/>
      <c r="AQ1188" s="2693"/>
      <c r="AR1188" s="2693"/>
    </row>
    <row r="1189" spans="1:44" customFormat="1" ht="18.75">
      <c r="A1189" s="4739"/>
      <c r="B1189" s="2896">
        <f>LARGE(B1175:B1188,1)+1</f>
        <v>15</v>
      </c>
      <c r="C1189" s="2901"/>
      <c r="D1189" s="2901"/>
      <c r="E1189" s="2901"/>
      <c r="F1189" s="2901"/>
      <c r="G1189" s="2901"/>
      <c r="H1189" s="2901"/>
      <c r="I1189" s="2901"/>
      <c r="J1189" s="2901"/>
      <c r="K1189" s="2901"/>
      <c r="L1189" s="2901"/>
      <c r="M1189" s="2901"/>
      <c r="N1189" s="2902"/>
      <c r="O1189" s="2858"/>
      <c r="P1189" s="3748" t="s">
        <v>2392</v>
      </c>
      <c r="Q1189" s="2858"/>
      <c r="R1189" s="2800"/>
      <c r="S1189" s="2800"/>
      <c r="T1189" s="2800"/>
      <c r="U1189" s="2800"/>
      <c r="V1189" s="2800"/>
      <c r="W1189" s="2693"/>
      <c r="X1189" s="2693"/>
      <c r="Y1189" s="2694"/>
      <c r="Z1189" s="2693"/>
      <c r="AA1189" s="2693"/>
      <c r="AB1189" s="2693"/>
      <c r="AC1189" s="2693"/>
      <c r="AD1189" s="2693"/>
      <c r="AE1189" s="2693"/>
      <c r="AF1189" s="2693"/>
      <c r="AG1189" s="2693"/>
      <c r="AH1189" s="2693"/>
      <c r="AI1189" s="2693"/>
      <c r="AJ1189" s="2693"/>
      <c r="AK1189" s="2693"/>
      <c r="AL1189" s="2693"/>
      <c r="AM1189" s="2693"/>
      <c r="AN1189" s="2693"/>
      <c r="AO1189" s="2693"/>
      <c r="AP1189" s="2693"/>
      <c r="AQ1189" s="2693"/>
      <c r="AR1189" s="2693"/>
    </row>
    <row r="1190" spans="1:44" customFormat="1" ht="18.75">
      <c r="A1190" s="4739"/>
      <c r="B1190" s="2896">
        <f>LARGE(B1175:B1189,1)+1</f>
        <v>16</v>
      </c>
      <c r="C1190" s="2901"/>
      <c r="D1190" s="2901"/>
      <c r="E1190" s="2901"/>
      <c r="F1190" s="2901"/>
      <c r="G1190" s="2901"/>
      <c r="H1190" s="2901"/>
      <c r="I1190" s="2901"/>
      <c r="J1190" s="2901"/>
      <c r="K1190" s="2901"/>
      <c r="L1190" s="2901"/>
      <c r="M1190" s="2901"/>
      <c r="N1190" s="2902"/>
      <c r="O1190" s="2858"/>
      <c r="P1190" s="3748" t="s">
        <v>2392</v>
      </c>
      <c r="Q1190" s="2858"/>
      <c r="R1190" s="2800"/>
      <c r="S1190" s="2800"/>
      <c r="T1190" s="2800"/>
      <c r="U1190" s="2800"/>
      <c r="V1190" s="2800"/>
      <c r="W1190" s="2693"/>
      <c r="X1190" s="2693"/>
      <c r="Y1190" s="2694"/>
      <c r="Z1190" s="2693"/>
      <c r="AA1190" s="2693"/>
      <c r="AB1190" s="2693"/>
      <c r="AC1190" s="2693"/>
      <c r="AD1190" s="2693"/>
      <c r="AE1190" s="2693"/>
      <c r="AF1190" s="2693"/>
      <c r="AG1190" s="2693"/>
      <c r="AH1190" s="2693"/>
      <c r="AI1190" s="2693"/>
      <c r="AJ1190" s="2693"/>
      <c r="AK1190" s="2693"/>
      <c r="AL1190" s="2693"/>
      <c r="AM1190" s="2693"/>
      <c r="AN1190" s="2693"/>
      <c r="AO1190" s="2693"/>
      <c r="AP1190" s="2693"/>
      <c r="AQ1190" s="2693"/>
      <c r="AR1190" s="2693"/>
    </row>
    <row r="1191" spans="1:44" customFormat="1" ht="18.75">
      <c r="A1191" s="4739"/>
      <c r="B1191" s="2896">
        <f>LARGE(B1175:B1190,1)+1</f>
        <v>17</v>
      </c>
      <c r="C1191" s="2901"/>
      <c r="D1191" s="2901"/>
      <c r="E1191" s="2901"/>
      <c r="F1191" s="2901"/>
      <c r="G1191" s="2901"/>
      <c r="H1191" s="2901"/>
      <c r="I1191" s="2901"/>
      <c r="J1191" s="2901"/>
      <c r="K1191" s="2901"/>
      <c r="L1191" s="2901"/>
      <c r="M1191" s="2901"/>
      <c r="N1191" s="2902"/>
      <c r="O1191" s="2858"/>
      <c r="P1191" s="3748" t="s">
        <v>2392</v>
      </c>
      <c r="Q1191" s="2858"/>
      <c r="R1191" s="2800"/>
      <c r="S1191" s="2800"/>
      <c r="T1191" s="2800"/>
      <c r="U1191" s="2800"/>
      <c r="V1191" s="2800"/>
      <c r="W1191" s="2693"/>
      <c r="X1191" s="2693"/>
      <c r="Y1191" s="2694"/>
      <c r="Z1191" s="2693"/>
      <c r="AA1191" s="2693"/>
      <c r="AB1191" s="2693"/>
      <c r="AC1191" s="2693"/>
      <c r="AD1191" s="2693"/>
      <c r="AE1191" s="2693"/>
      <c r="AF1191" s="2693"/>
      <c r="AG1191" s="2693"/>
      <c r="AH1191" s="2693"/>
      <c r="AI1191" s="2693"/>
      <c r="AJ1191" s="2693"/>
      <c r="AK1191" s="2693"/>
      <c r="AL1191" s="2693"/>
      <c r="AM1191" s="2693"/>
      <c r="AN1191" s="2693"/>
      <c r="AO1191" s="2693"/>
      <c r="AP1191" s="2693"/>
      <c r="AQ1191" s="2693"/>
      <c r="AR1191" s="2693"/>
    </row>
    <row r="1192" spans="1:44" customFormat="1" ht="18.75">
      <c r="A1192" s="4739"/>
      <c r="B1192" s="2896">
        <f>LARGE(B1175:B1191,1)+1</f>
        <v>18</v>
      </c>
      <c r="C1192" s="2901"/>
      <c r="D1192" s="2901"/>
      <c r="E1192" s="2901"/>
      <c r="F1192" s="2901"/>
      <c r="G1192" s="2901"/>
      <c r="H1192" s="2901"/>
      <c r="I1192" s="2901"/>
      <c r="J1192" s="2901"/>
      <c r="K1192" s="2901"/>
      <c r="L1192" s="2901"/>
      <c r="M1192" s="2901"/>
      <c r="N1192" s="2902"/>
      <c r="O1192" s="2858"/>
      <c r="P1192" s="3748" t="s">
        <v>2392</v>
      </c>
      <c r="Q1192" s="2858"/>
      <c r="R1192" s="2800"/>
      <c r="S1192" s="2800"/>
      <c r="T1192" s="2800"/>
      <c r="U1192" s="2800"/>
      <c r="V1192" s="2800"/>
      <c r="W1192" s="2693"/>
      <c r="X1192" s="2693"/>
      <c r="Y1192" s="2694"/>
      <c r="Z1192" s="2693"/>
      <c r="AA1192" s="2693"/>
      <c r="AB1192" s="2693"/>
      <c r="AC1192" s="2693"/>
      <c r="AD1192" s="2693"/>
      <c r="AE1192" s="2693"/>
      <c r="AF1192" s="2693"/>
      <c r="AG1192" s="2693"/>
      <c r="AH1192" s="2693"/>
      <c r="AI1192" s="2693"/>
      <c r="AJ1192" s="2693"/>
      <c r="AK1192" s="2693"/>
      <c r="AL1192" s="2693"/>
      <c r="AM1192" s="2693"/>
      <c r="AN1192" s="2693"/>
      <c r="AO1192" s="2693"/>
      <c r="AP1192" s="2693"/>
      <c r="AQ1192" s="2693"/>
      <c r="AR1192" s="2693"/>
    </row>
    <row r="1193" spans="1:44" customFormat="1" ht="18.75">
      <c r="A1193" s="4739"/>
      <c r="B1193" s="2896">
        <f>LARGE(B1175:B1192,1)+1</f>
        <v>19</v>
      </c>
      <c r="C1193" s="2901"/>
      <c r="D1193" s="2901"/>
      <c r="E1193" s="2901"/>
      <c r="F1193" s="2901"/>
      <c r="G1193" s="2901"/>
      <c r="H1193" s="2901"/>
      <c r="I1193" s="2901"/>
      <c r="J1193" s="2901"/>
      <c r="K1193" s="2901"/>
      <c r="L1193" s="2901"/>
      <c r="M1193" s="2901"/>
      <c r="N1193" s="2902"/>
      <c r="O1193" s="2858"/>
      <c r="P1193" s="3748" t="s">
        <v>2392</v>
      </c>
      <c r="Q1193" s="2858"/>
      <c r="R1193" s="2800"/>
      <c r="S1193" s="2800"/>
      <c r="T1193" s="2800"/>
      <c r="U1193" s="2800"/>
      <c r="V1193" s="2800"/>
      <c r="W1193" s="2693"/>
      <c r="X1193" s="2693"/>
      <c r="Y1193" s="2694"/>
      <c r="Z1193" s="2693"/>
      <c r="AA1193" s="2693"/>
      <c r="AB1193" s="2693"/>
      <c r="AC1193" s="2693"/>
      <c r="AD1193" s="2693"/>
      <c r="AE1193" s="2693"/>
      <c r="AF1193" s="2693"/>
      <c r="AG1193" s="2693"/>
      <c r="AH1193" s="2693"/>
      <c r="AI1193" s="2693"/>
      <c r="AJ1193" s="2693"/>
      <c r="AK1193" s="2693"/>
      <c r="AL1193" s="2693"/>
      <c r="AM1193" s="2693"/>
      <c r="AN1193" s="2693"/>
      <c r="AO1193" s="2693"/>
      <c r="AP1193" s="2693"/>
      <c r="AQ1193" s="2693"/>
      <c r="AR1193" s="2693"/>
    </row>
    <row r="1194" spans="1:44" customFormat="1" ht="18.75">
      <c r="A1194" s="4739"/>
      <c r="B1194" s="2896">
        <f>LARGE(B1175:B1193,1)+1</f>
        <v>20</v>
      </c>
      <c r="C1194" s="2901"/>
      <c r="D1194" s="2901"/>
      <c r="E1194" s="2901"/>
      <c r="F1194" s="2901"/>
      <c r="G1194" s="2901"/>
      <c r="H1194" s="2901"/>
      <c r="I1194" s="2901"/>
      <c r="J1194" s="2901"/>
      <c r="K1194" s="2901"/>
      <c r="L1194" s="2901"/>
      <c r="M1194" s="2901"/>
      <c r="N1194" s="2902"/>
      <c r="O1194" s="2858"/>
      <c r="P1194" s="3748" t="s">
        <v>2392</v>
      </c>
      <c r="Q1194" s="2858"/>
      <c r="R1194" s="2800"/>
      <c r="S1194" s="2800"/>
      <c r="T1194" s="2800"/>
      <c r="U1194" s="2800"/>
      <c r="V1194" s="2800"/>
      <c r="W1194" s="2693"/>
      <c r="X1194" s="2693"/>
      <c r="Y1194" s="2694"/>
      <c r="Z1194" s="2693"/>
      <c r="AA1194" s="2693"/>
      <c r="AB1194" s="2693"/>
      <c r="AC1194" s="2693"/>
      <c r="AD1194" s="2693"/>
      <c r="AE1194" s="2693"/>
      <c r="AF1194" s="2693"/>
      <c r="AG1194" s="2693"/>
      <c r="AH1194" s="2693"/>
      <c r="AI1194" s="2693"/>
      <c r="AJ1194" s="2693"/>
      <c r="AK1194" s="2693"/>
      <c r="AL1194" s="2693"/>
      <c r="AM1194" s="2693"/>
      <c r="AN1194" s="2693"/>
      <c r="AO1194" s="2693"/>
      <c r="AP1194" s="2693"/>
      <c r="AQ1194" s="2693"/>
      <c r="AR1194" s="2693"/>
    </row>
    <row r="1195" spans="1:44" customFormat="1" ht="18.75">
      <c r="A1195" s="4739"/>
      <c r="B1195" s="2896">
        <f>LARGE(B1175:B1194,1)+1</f>
        <v>21</v>
      </c>
      <c r="C1195" s="2901"/>
      <c r="D1195" s="2901"/>
      <c r="E1195" s="2901"/>
      <c r="F1195" s="2901"/>
      <c r="G1195" s="2901"/>
      <c r="H1195" s="2901"/>
      <c r="I1195" s="2901"/>
      <c r="J1195" s="2901"/>
      <c r="K1195" s="2901"/>
      <c r="L1195" s="2901"/>
      <c r="M1195" s="2901"/>
      <c r="N1195" s="2902"/>
      <c r="O1195" s="2858"/>
      <c r="P1195" s="3748" t="s">
        <v>2392</v>
      </c>
      <c r="Q1195" s="2858"/>
      <c r="R1195" s="2800"/>
      <c r="S1195" s="2800"/>
      <c r="T1195" s="2800"/>
      <c r="U1195" s="2800"/>
      <c r="V1195" s="2800"/>
      <c r="W1195" s="2693"/>
      <c r="X1195" s="2693"/>
      <c r="Y1195" s="2694"/>
      <c r="Z1195" s="2693"/>
      <c r="AA1195" s="2693"/>
      <c r="AB1195" s="2693"/>
      <c r="AC1195" s="2693"/>
      <c r="AD1195" s="2693"/>
      <c r="AE1195" s="2693"/>
      <c r="AF1195" s="2693"/>
      <c r="AG1195" s="2693"/>
      <c r="AH1195" s="2693"/>
      <c r="AI1195" s="2693"/>
      <c r="AJ1195" s="2693"/>
      <c r="AK1195" s="2693"/>
      <c r="AL1195" s="2693"/>
      <c r="AM1195" s="2693"/>
      <c r="AN1195" s="2693"/>
      <c r="AO1195" s="2693"/>
      <c r="AP1195" s="2693"/>
      <c r="AQ1195" s="2693"/>
      <c r="AR1195" s="2693"/>
    </row>
    <row r="1196" spans="1:44" customFormat="1" ht="18.75">
      <c r="A1196" s="4739"/>
      <c r="B1196" s="2896">
        <f>LARGE(B1175:B1195,1)+1</f>
        <v>22</v>
      </c>
      <c r="C1196" s="2901"/>
      <c r="D1196" s="2901"/>
      <c r="E1196" s="2901"/>
      <c r="F1196" s="2901"/>
      <c r="G1196" s="2901"/>
      <c r="H1196" s="2901"/>
      <c r="I1196" s="2901"/>
      <c r="J1196" s="2901"/>
      <c r="K1196" s="2901"/>
      <c r="L1196" s="2901"/>
      <c r="M1196" s="2901"/>
      <c r="N1196" s="2902"/>
      <c r="O1196" s="2858"/>
      <c r="P1196" s="3748" t="s">
        <v>2392</v>
      </c>
      <c r="Q1196" s="2858"/>
      <c r="R1196" s="2800"/>
      <c r="S1196" s="2800"/>
      <c r="T1196" s="2800"/>
      <c r="U1196" s="2800"/>
      <c r="V1196" s="2800"/>
      <c r="W1196" s="2693"/>
      <c r="X1196" s="2693"/>
      <c r="Y1196" s="2694"/>
      <c r="Z1196" s="2693"/>
      <c r="AA1196" s="2693"/>
      <c r="AB1196" s="2693"/>
      <c r="AC1196" s="2693"/>
      <c r="AD1196" s="2693"/>
      <c r="AE1196" s="2693"/>
      <c r="AF1196" s="2693"/>
      <c r="AG1196" s="2693"/>
      <c r="AH1196" s="2693"/>
      <c r="AI1196" s="2693"/>
      <c r="AJ1196" s="2693"/>
      <c r="AK1196" s="2693"/>
      <c r="AL1196" s="2693"/>
      <c r="AM1196" s="2693"/>
      <c r="AN1196" s="2693"/>
      <c r="AO1196" s="2693"/>
      <c r="AP1196" s="2693"/>
      <c r="AQ1196" s="2693"/>
      <c r="AR1196" s="2693"/>
    </row>
    <row r="1197" spans="1:44" customFormat="1" ht="18.75">
      <c r="A1197" s="4739"/>
      <c r="B1197" s="2896">
        <f>LARGE(B1175:B1196,1)+1</f>
        <v>23</v>
      </c>
      <c r="C1197" s="2901"/>
      <c r="D1197" s="2901"/>
      <c r="E1197" s="2901"/>
      <c r="F1197" s="2901"/>
      <c r="G1197" s="2901"/>
      <c r="H1197" s="2901"/>
      <c r="I1197" s="2901"/>
      <c r="J1197" s="2901"/>
      <c r="K1197" s="2901"/>
      <c r="L1197" s="2901"/>
      <c r="M1197" s="2901"/>
      <c r="N1197" s="2902"/>
      <c r="O1197" s="2858"/>
      <c r="P1197" s="3748" t="s">
        <v>2392</v>
      </c>
      <c r="Q1197" s="2858"/>
      <c r="R1197" s="2800"/>
      <c r="S1197" s="2800"/>
      <c r="T1197" s="2800"/>
      <c r="U1197" s="2800"/>
      <c r="V1197" s="2800"/>
      <c r="W1197" s="2693"/>
      <c r="X1197" s="2693"/>
      <c r="Y1197" s="2694"/>
      <c r="Z1197" s="2693"/>
      <c r="AA1197" s="2693"/>
      <c r="AB1197" s="2693"/>
      <c r="AC1197" s="2693"/>
      <c r="AD1197" s="2693"/>
      <c r="AE1197" s="2693"/>
      <c r="AF1197" s="2693"/>
      <c r="AG1197" s="2693"/>
      <c r="AH1197" s="2693"/>
      <c r="AI1197" s="2693"/>
      <c r="AJ1197" s="2693"/>
      <c r="AK1197" s="2693"/>
      <c r="AL1197" s="2693"/>
      <c r="AM1197" s="2693"/>
      <c r="AN1197" s="2693"/>
      <c r="AO1197" s="2693"/>
      <c r="AP1197" s="2693"/>
      <c r="AQ1197" s="2693"/>
      <c r="AR1197" s="2693"/>
    </row>
    <row r="1198" spans="1:44" customFormat="1" ht="18.75">
      <c r="A1198" s="4739"/>
      <c r="B1198" s="2896">
        <f>LARGE(B1175:B1197,1)+1</f>
        <v>24</v>
      </c>
      <c r="C1198" s="2901"/>
      <c r="D1198" s="2901"/>
      <c r="E1198" s="2901"/>
      <c r="F1198" s="2901"/>
      <c r="G1198" s="2901"/>
      <c r="H1198" s="2901"/>
      <c r="I1198" s="2901"/>
      <c r="J1198" s="2901"/>
      <c r="K1198" s="2901"/>
      <c r="L1198" s="2901"/>
      <c r="M1198" s="2901"/>
      <c r="N1198" s="2902"/>
      <c r="O1198" s="2858"/>
      <c r="P1198" s="3748" t="s">
        <v>2392</v>
      </c>
      <c r="Q1198" s="2858"/>
      <c r="R1198" s="2800"/>
      <c r="S1198" s="2800"/>
      <c r="T1198" s="2800"/>
      <c r="U1198" s="2800"/>
      <c r="V1198" s="2800"/>
      <c r="W1198" s="2693"/>
      <c r="X1198" s="2693"/>
      <c r="Y1198" s="2694"/>
      <c r="Z1198" s="2693"/>
      <c r="AA1198" s="2693"/>
      <c r="AB1198" s="2693"/>
      <c r="AC1198" s="2693"/>
      <c r="AD1198" s="2693"/>
      <c r="AE1198" s="2693"/>
      <c r="AF1198" s="2693"/>
      <c r="AG1198" s="2693"/>
      <c r="AH1198" s="2693"/>
      <c r="AI1198" s="2693"/>
      <c r="AJ1198" s="2693"/>
      <c r="AK1198" s="2693"/>
      <c r="AL1198" s="2693"/>
      <c r="AM1198" s="2693"/>
      <c r="AN1198" s="2693"/>
      <c r="AO1198" s="2693"/>
      <c r="AP1198" s="2693"/>
      <c r="AQ1198" s="2693"/>
      <c r="AR1198" s="2693"/>
    </row>
    <row r="1199" spans="1:44" customFormat="1" ht="18.75">
      <c r="A1199" s="4739"/>
      <c r="B1199" s="2896">
        <f>LARGE(B1175:B1198,1)+1</f>
        <v>25</v>
      </c>
      <c r="C1199" s="2901"/>
      <c r="D1199" s="2901"/>
      <c r="E1199" s="2901"/>
      <c r="F1199" s="2901"/>
      <c r="G1199" s="2901"/>
      <c r="H1199" s="2901"/>
      <c r="I1199" s="2901"/>
      <c r="J1199" s="2901"/>
      <c r="K1199" s="2901"/>
      <c r="L1199" s="2901"/>
      <c r="M1199" s="2901"/>
      <c r="N1199" s="2902"/>
      <c r="O1199" s="2858"/>
      <c r="P1199" s="3748" t="s">
        <v>2392</v>
      </c>
      <c r="Q1199" s="2858"/>
      <c r="R1199" s="2800"/>
      <c r="S1199" s="2800"/>
      <c r="T1199" s="2800"/>
      <c r="U1199" s="2800"/>
      <c r="V1199" s="2800"/>
      <c r="W1199" s="2693"/>
      <c r="X1199" s="2693"/>
      <c r="Y1199" s="2694"/>
      <c r="Z1199" s="2693"/>
      <c r="AA1199" s="2693"/>
      <c r="AB1199" s="2693"/>
      <c r="AC1199" s="2693"/>
      <c r="AD1199" s="2693"/>
      <c r="AE1199" s="2693"/>
      <c r="AF1199" s="2693"/>
      <c r="AG1199" s="2693"/>
      <c r="AH1199" s="2693"/>
      <c r="AI1199" s="2693"/>
      <c r="AJ1199" s="2693"/>
      <c r="AK1199" s="2693"/>
      <c r="AL1199" s="2693"/>
      <c r="AM1199" s="2693"/>
      <c r="AN1199" s="2693"/>
      <c r="AO1199" s="2693"/>
      <c r="AP1199" s="2693"/>
      <c r="AQ1199" s="2693"/>
      <c r="AR1199" s="2693"/>
    </row>
    <row r="1200" spans="1:44" customFormat="1" ht="18.75">
      <c r="A1200" s="4739"/>
      <c r="B1200" s="2896">
        <f>LARGE(B1175:B1199,1)+1</f>
        <v>26</v>
      </c>
      <c r="C1200" s="2901"/>
      <c r="D1200" s="2901"/>
      <c r="E1200" s="2901"/>
      <c r="F1200" s="2901"/>
      <c r="G1200" s="2901"/>
      <c r="H1200" s="2901"/>
      <c r="I1200" s="2901"/>
      <c r="J1200" s="2901"/>
      <c r="K1200" s="2901"/>
      <c r="L1200" s="2901"/>
      <c r="M1200" s="2901"/>
      <c r="N1200" s="2902"/>
      <c r="O1200" s="2858"/>
      <c r="P1200" s="3748" t="s">
        <v>2392</v>
      </c>
      <c r="Q1200" s="2858"/>
      <c r="R1200" s="2800"/>
      <c r="S1200" s="2800"/>
      <c r="T1200" s="2800"/>
      <c r="U1200" s="2800"/>
      <c r="V1200" s="2800"/>
      <c r="W1200" s="2693"/>
      <c r="X1200" s="2693"/>
      <c r="Y1200" s="2694"/>
      <c r="Z1200" s="2693"/>
      <c r="AA1200" s="2693"/>
      <c r="AB1200" s="2693"/>
      <c r="AC1200" s="2693"/>
      <c r="AD1200" s="2693"/>
      <c r="AE1200" s="2693"/>
      <c r="AF1200" s="2693"/>
      <c r="AG1200" s="2693"/>
      <c r="AH1200" s="2693"/>
      <c r="AI1200" s="2693"/>
      <c r="AJ1200" s="2693"/>
      <c r="AK1200" s="2693"/>
      <c r="AL1200" s="2693"/>
      <c r="AM1200" s="2693"/>
      <c r="AN1200" s="2693"/>
      <c r="AO1200" s="2693"/>
      <c r="AP1200" s="2693"/>
      <c r="AQ1200" s="2693"/>
      <c r="AR1200" s="2693"/>
    </row>
    <row r="1201" spans="1:44" customFormat="1" ht="18.75">
      <c r="A1201" s="4739"/>
      <c r="B1201" s="2896">
        <f>LARGE(B1175:B1200,1)+1</f>
        <v>27</v>
      </c>
      <c r="C1201" s="2901"/>
      <c r="D1201" s="2901"/>
      <c r="E1201" s="2901"/>
      <c r="F1201" s="2901"/>
      <c r="G1201" s="2901"/>
      <c r="H1201" s="2901"/>
      <c r="I1201" s="2901"/>
      <c r="J1201" s="2901"/>
      <c r="K1201" s="2901"/>
      <c r="L1201" s="2901"/>
      <c r="M1201" s="2901"/>
      <c r="N1201" s="2902"/>
      <c r="O1201" s="2858"/>
      <c r="P1201" s="3748" t="s">
        <v>2392</v>
      </c>
      <c r="Q1201" s="2858"/>
      <c r="R1201" s="2800"/>
      <c r="S1201" s="2800"/>
      <c r="T1201" s="2800"/>
      <c r="U1201" s="2800"/>
      <c r="V1201" s="2800"/>
      <c r="W1201" s="2693"/>
      <c r="X1201" s="2693"/>
      <c r="Y1201" s="2694"/>
      <c r="Z1201" s="2693"/>
      <c r="AA1201" s="2693"/>
      <c r="AB1201" s="2693"/>
      <c r="AC1201" s="2693"/>
      <c r="AD1201" s="2693"/>
      <c r="AE1201" s="2693"/>
      <c r="AF1201" s="2693"/>
      <c r="AG1201" s="2693"/>
      <c r="AH1201" s="2693"/>
      <c r="AI1201" s="2693"/>
      <c r="AJ1201" s="2693"/>
      <c r="AK1201" s="2693"/>
      <c r="AL1201" s="2693"/>
      <c r="AM1201" s="2693"/>
      <c r="AN1201" s="2693"/>
      <c r="AO1201" s="2693"/>
      <c r="AP1201" s="2693"/>
      <c r="AQ1201" s="2693"/>
      <c r="AR1201" s="2693"/>
    </row>
    <row r="1202" spans="1:44" customFormat="1" ht="18.75">
      <c r="A1202" s="4739"/>
      <c r="B1202" s="2896">
        <f>LARGE(B1175:B1201,1)+1</f>
        <v>28</v>
      </c>
      <c r="C1202" s="2901"/>
      <c r="D1202" s="2901"/>
      <c r="E1202" s="2901"/>
      <c r="F1202" s="2901"/>
      <c r="G1202" s="2901"/>
      <c r="H1202" s="2901"/>
      <c r="I1202" s="2901"/>
      <c r="J1202" s="2901"/>
      <c r="K1202" s="2901"/>
      <c r="L1202" s="2901"/>
      <c r="M1202" s="2901"/>
      <c r="N1202" s="2902"/>
      <c r="O1202" s="2858"/>
      <c r="P1202" s="3748" t="s">
        <v>2392</v>
      </c>
      <c r="Q1202" s="2858"/>
      <c r="R1202" s="2800"/>
      <c r="S1202" s="2800"/>
      <c r="T1202" s="2800"/>
      <c r="U1202" s="2800"/>
      <c r="V1202" s="2800"/>
      <c r="W1202" s="2693"/>
      <c r="X1202" s="2693"/>
      <c r="Y1202" s="2694"/>
      <c r="Z1202" s="2693"/>
      <c r="AA1202" s="2693"/>
      <c r="AB1202" s="2693"/>
      <c r="AC1202" s="2693"/>
      <c r="AD1202" s="2693"/>
      <c r="AE1202" s="2693"/>
      <c r="AF1202" s="2693"/>
      <c r="AG1202" s="2693"/>
      <c r="AH1202" s="2693"/>
      <c r="AI1202" s="2693"/>
      <c r="AJ1202" s="2693"/>
      <c r="AK1202" s="2693"/>
      <c r="AL1202" s="2693"/>
      <c r="AM1202" s="2693"/>
      <c r="AN1202" s="2693"/>
      <c r="AO1202" s="2693"/>
      <c r="AP1202" s="2693"/>
      <c r="AQ1202" s="2693"/>
      <c r="AR1202" s="2693"/>
    </row>
    <row r="1203" spans="1:44" customFormat="1" ht="18.75">
      <c r="A1203" s="4739"/>
      <c r="B1203" s="2896">
        <f>LARGE(B1175:B1202,1)+1</f>
        <v>29</v>
      </c>
      <c r="C1203" s="2901"/>
      <c r="D1203" s="2901"/>
      <c r="E1203" s="2901"/>
      <c r="F1203" s="2901"/>
      <c r="G1203" s="2901"/>
      <c r="H1203" s="2901"/>
      <c r="I1203" s="2901"/>
      <c r="J1203" s="2901"/>
      <c r="K1203" s="2901"/>
      <c r="L1203" s="2901"/>
      <c r="M1203" s="2901"/>
      <c r="N1203" s="2902"/>
      <c r="O1203" s="2858"/>
      <c r="P1203" s="3748" t="s">
        <v>2392</v>
      </c>
      <c r="Q1203" s="2858"/>
      <c r="R1203" s="2800"/>
      <c r="S1203" s="2800"/>
      <c r="T1203" s="2800"/>
      <c r="U1203" s="2800"/>
      <c r="V1203" s="2800"/>
      <c r="W1203" s="2693"/>
      <c r="X1203" s="2693"/>
      <c r="Y1203" s="2694"/>
      <c r="Z1203" s="2693"/>
      <c r="AA1203" s="2693"/>
      <c r="AB1203" s="2693"/>
      <c r="AC1203" s="2693"/>
      <c r="AD1203" s="2693"/>
      <c r="AE1203" s="2693"/>
      <c r="AF1203" s="2693"/>
      <c r="AG1203" s="2693"/>
      <c r="AH1203" s="2693"/>
      <c r="AI1203" s="2693"/>
      <c r="AJ1203" s="2693"/>
      <c r="AK1203" s="2693"/>
      <c r="AL1203" s="2693"/>
      <c r="AM1203" s="2693"/>
      <c r="AN1203" s="2693"/>
      <c r="AO1203" s="2693"/>
      <c r="AP1203" s="2693"/>
      <c r="AQ1203" s="2693"/>
      <c r="AR1203" s="2693"/>
    </row>
    <row r="1204" spans="1:44" customFormat="1" ht="18.75">
      <c r="A1204" s="4739"/>
      <c r="B1204" s="2896">
        <f>LARGE(B1175:B1203,1)+1</f>
        <v>30</v>
      </c>
      <c r="C1204" s="2901"/>
      <c r="D1204" s="2901"/>
      <c r="E1204" s="2901"/>
      <c r="F1204" s="2901"/>
      <c r="G1204" s="2901"/>
      <c r="H1204" s="2901"/>
      <c r="I1204" s="2901"/>
      <c r="J1204" s="2901"/>
      <c r="K1204" s="2901"/>
      <c r="L1204" s="2901"/>
      <c r="M1204" s="2901"/>
      <c r="N1204" s="2902"/>
      <c r="O1204" s="2694"/>
      <c r="P1204" s="3368" t="s">
        <v>2385</v>
      </c>
      <c r="Q1204" s="2858"/>
      <c r="R1204" s="2800"/>
      <c r="S1204" s="2800"/>
      <c r="T1204" s="2800"/>
      <c r="U1204" s="2800"/>
      <c r="V1204" s="2800"/>
      <c r="W1204" s="2693"/>
      <c r="X1204" s="2693"/>
      <c r="Y1204" s="2694"/>
      <c r="Z1204" s="2693"/>
      <c r="AA1204" s="2693"/>
      <c r="AB1204" s="2693"/>
      <c r="AC1204" s="2693"/>
      <c r="AD1204" s="2693"/>
      <c r="AE1204" s="2693"/>
      <c r="AF1204" s="2693"/>
      <c r="AG1204" s="2693"/>
      <c r="AH1204" s="2693"/>
      <c r="AI1204" s="2693"/>
      <c r="AJ1204" s="2693"/>
      <c r="AK1204" s="2693"/>
      <c r="AL1204" s="2693"/>
      <c r="AM1204" s="2693"/>
      <c r="AN1204" s="2693"/>
      <c r="AO1204" s="2693"/>
      <c r="AP1204" s="2693"/>
      <c r="AQ1204" s="2693"/>
      <c r="AR1204" s="2693"/>
    </row>
    <row r="1205" spans="1:44" customFormat="1" ht="18.75">
      <c r="A1205" s="4739"/>
      <c r="B1205" s="2896">
        <f>LARGE(B1175:B1204,1)+1</f>
        <v>31</v>
      </c>
      <c r="C1205" s="2901"/>
      <c r="D1205" s="2901"/>
      <c r="E1205" s="2901"/>
      <c r="F1205" s="2901"/>
      <c r="G1205" s="2901"/>
      <c r="H1205" s="2901"/>
      <c r="I1205" s="2901"/>
      <c r="J1205" s="2901"/>
      <c r="K1205" s="2901"/>
      <c r="L1205" s="2901"/>
      <c r="M1205" s="2901"/>
      <c r="N1205" s="2902"/>
      <c r="O1205" s="2694"/>
      <c r="P1205" s="3368" t="s">
        <v>2385</v>
      </c>
      <c r="Q1205" s="2858"/>
      <c r="R1205" s="2800"/>
      <c r="S1205" s="2800"/>
      <c r="T1205" s="2800"/>
      <c r="U1205" s="2800"/>
      <c r="V1205" s="2800"/>
      <c r="W1205" s="2693"/>
      <c r="X1205" s="2693"/>
      <c r="Y1205" s="2694"/>
      <c r="Z1205" s="2693"/>
      <c r="AA1205" s="2693"/>
      <c r="AB1205" s="2693"/>
      <c r="AC1205" s="2693"/>
      <c r="AD1205" s="2693"/>
      <c r="AE1205" s="2693"/>
      <c r="AF1205" s="2693"/>
      <c r="AG1205" s="2693"/>
      <c r="AH1205" s="2693"/>
      <c r="AI1205" s="2693"/>
      <c r="AJ1205" s="2693"/>
      <c r="AK1205" s="2693"/>
      <c r="AL1205" s="2693"/>
      <c r="AM1205" s="2693"/>
      <c r="AN1205" s="2693"/>
      <c r="AO1205" s="2693"/>
      <c r="AP1205" s="2693"/>
      <c r="AQ1205" s="2693"/>
      <c r="AR1205" s="2693"/>
    </row>
    <row r="1206" spans="1:44" customFormat="1" ht="15.75">
      <c r="A1206" s="4739"/>
      <c r="B1206" s="4888"/>
      <c r="C1206" s="4889"/>
      <c r="D1206" s="4889"/>
      <c r="E1206" s="4889"/>
      <c r="F1206" s="4889"/>
      <c r="G1206" s="4889"/>
      <c r="H1206" s="4889"/>
      <c r="I1206" s="4889"/>
      <c r="J1206" s="4889"/>
      <c r="K1206" s="4889"/>
      <c r="L1206" s="4889"/>
      <c r="M1206" s="4889"/>
      <c r="N1206" s="4890"/>
      <c r="O1206" s="2694"/>
      <c r="P1206" s="3368" t="s">
        <v>2385</v>
      </c>
      <c r="Q1206" s="2858"/>
      <c r="R1206" s="2800"/>
      <c r="S1206" s="2800"/>
      <c r="T1206" s="2800"/>
      <c r="U1206" s="2800"/>
      <c r="V1206" s="2800"/>
      <c r="W1206" s="2693"/>
      <c r="X1206" s="2693"/>
      <c r="Y1206" s="2694"/>
      <c r="Z1206" s="2693"/>
      <c r="AA1206" s="2693"/>
      <c r="AB1206" s="2693"/>
      <c r="AC1206" s="2693"/>
      <c r="AD1206" s="2693"/>
      <c r="AE1206" s="2693"/>
      <c r="AF1206" s="2693"/>
      <c r="AG1206" s="2693"/>
      <c r="AH1206" s="2693"/>
      <c r="AI1206" s="2693"/>
      <c r="AJ1206" s="2693"/>
      <c r="AK1206" s="2693"/>
      <c r="AL1206" s="2693"/>
      <c r="AM1206" s="2693"/>
      <c r="AN1206" s="2693"/>
      <c r="AO1206" s="2693"/>
      <c r="AP1206" s="2693"/>
      <c r="AQ1206" s="2693"/>
      <c r="AR1206" s="2693"/>
    </row>
    <row r="1207" spans="1:44" customFormat="1" ht="18.75">
      <c r="A1207" s="4739"/>
      <c r="B1207" s="3090" t="s">
        <v>329</v>
      </c>
      <c r="C1207" s="2762" t="s">
        <v>272</v>
      </c>
      <c r="D1207" s="4516"/>
      <c r="E1207" s="4516"/>
      <c r="F1207" s="4516"/>
      <c r="G1207" s="4516"/>
      <c r="H1207" s="4516"/>
      <c r="I1207" s="4516"/>
      <c r="J1207" s="4516"/>
      <c r="K1207" s="4516"/>
      <c r="L1207" s="4516"/>
      <c r="M1207" s="4516"/>
      <c r="N1207" s="4753"/>
      <c r="O1207" s="2694"/>
      <c r="P1207" s="3368" t="s">
        <v>2385</v>
      </c>
      <c r="Q1207" s="2858"/>
      <c r="R1207" s="2800"/>
      <c r="S1207" s="2800"/>
      <c r="T1207" s="2800"/>
      <c r="U1207" s="2800"/>
      <c r="V1207" s="2800"/>
      <c r="W1207" s="2693"/>
      <c r="X1207" s="2693"/>
      <c r="Y1207" s="2694"/>
      <c r="Z1207" s="2693"/>
      <c r="AA1207" s="2693"/>
      <c r="AB1207" s="2693"/>
      <c r="AC1207" s="2693"/>
      <c r="AD1207" s="2693"/>
      <c r="AE1207" s="2693"/>
      <c r="AF1207" s="2693"/>
      <c r="AG1207" s="2693"/>
      <c r="AH1207" s="2693"/>
      <c r="AI1207" s="2693"/>
      <c r="AJ1207" s="2693"/>
      <c r="AK1207" s="2693"/>
      <c r="AL1207" s="2693"/>
      <c r="AM1207" s="2693"/>
      <c r="AN1207" s="2693"/>
      <c r="AO1207" s="2693"/>
      <c r="AP1207" s="2693"/>
      <c r="AQ1207" s="2693"/>
      <c r="AR1207" s="2693"/>
    </row>
    <row r="1208" spans="1:44" customFormat="1" ht="15.75">
      <c r="A1208" s="4739"/>
      <c r="B1208" s="3091"/>
      <c r="C1208" s="3092"/>
      <c r="D1208" s="3092"/>
      <c r="E1208" s="3092"/>
      <c r="F1208" s="3092"/>
      <c r="G1208" s="3092"/>
      <c r="H1208" s="3092"/>
      <c r="I1208" s="3092"/>
      <c r="J1208" s="3092"/>
      <c r="K1208" s="3092"/>
      <c r="L1208" s="3092"/>
      <c r="M1208" s="3092"/>
      <c r="N1208" s="3093"/>
      <c r="O1208" s="2694"/>
      <c r="P1208" s="3368" t="s">
        <v>2385</v>
      </c>
      <c r="Q1208" s="2858"/>
      <c r="R1208" s="2800"/>
      <c r="S1208" s="2800"/>
      <c r="T1208" s="2800"/>
      <c r="U1208" s="2800"/>
      <c r="V1208" s="2800"/>
      <c r="W1208" s="2693"/>
      <c r="X1208" s="2693"/>
      <c r="Y1208" s="2694"/>
      <c r="Z1208" s="2693"/>
      <c r="AA1208" s="2693"/>
      <c r="AB1208" s="2693"/>
      <c r="AC1208" s="2693"/>
      <c r="AD1208" s="2693"/>
      <c r="AE1208" s="2693"/>
      <c r="AF1208" s="2693"/>
      <c r="AG1208" s="2693"/>
      <c r="AH1208" s="2693"/>
      <c r="AI1208" s="2693"/>
      <c r="AJ1208" s="2693"/>
      <c r="AK1208" s="2693"/>
      <c r="AL1208" s="2693"/>
      <c r="AM1208" s="2693"/>
      <c r="AN1208" s="2693"/>
      <c r="AO1208" s="2693"/>
      <c r="AP1208" s="2693"/>
      <c r="AQ1208" s="2693"/>
      <c r="AR1208" s="2693"/>
    </row>
    <row r="1209" spans="1:44" customFormat="1" ht="21" customHeight="1">
      <c r="A1209" s="4739"/>
      <c r="B1209" s="3094" t="s">
        <v>253</v>
      </c>
      <c r="C1209" s="4607" t="str">
        <f ca="1">CELL("nomfichier")</f>
        <v>E:\0-UPRT\1-UPRT.FR-SITE-WEB\ff-fiches-fabrications\ff-fiches-fabrication-maj-08-2020\[ff-14.B-restauration-10.postits-portions.xlsx]Nota</v>
      </c>
      <c r="D1209" s="4607"/>
      <c r="E1209" s="4607"/>
      <c r="F1209" s="4607"/>
      <c r="G1209" s="4607"/>
      <c r="H1209" s="4607"/>
      <c r="I1209" s="4607"/>
      <c r="J1209" s="4607"/>
      <c r="K1209" s="4607"/>
      <c r="L1209" s="4607"/>
      <c r="M1209" s="4607"/>
      <c r="N1209" s="4608"/>
      <c r="O1209" s="3590"/>
      <c r="P1209" s="4609" t="s">
        <v>2543</v>
      </c>
      <c r="Q1209" s="4609"/>
      <c r="R1209" s="3590"/>
      <c r="S1209" s="3590"/>
      <c r="T1209" s="3590"/>
      <c r="U1209" s="2800"/>
      <c r="V1209" s="2800"/>
      <c r="W1209" s="2693"/>
      <c r="X1209" s="2693"/>
      <c r="Y1209" s="2694"/>
      <c r="Z1209" s="2693"/>
      <c r="AA1209" s="2693"/>
      <c r="AB1209" s="2693"/>
      <c r="AC1209" s="2693"/>
      <c r="AD1209" s="2693"/>
      <c r="AE1209" s="2693"/>
      <c r="AF1209" s="2693"/>
      <c r="AG1209" s="2693"/>
      <c r="AH1209" s="2693"/>
      <c r="AI1209" s="2693"/>
      <c r="AJ1209" s="2693"/>
      <c r="AK1209" s="2693"/>
      <c r="AL1209" s="2693"/>
      <c r="AM1209" s="2693"/>
      <c r="AN1209" s="2693"/>
      <c r="AO1209" s="2693"/>
      <c r="AP1209" s="2693"/>
      <c r="AQ1209" s="2693"/>
      <c r="AR1209" s="2693"/>
    </row>
    <row r="1210" spans="1:44" customFormat="1" ht="23.25" customHeight="1">
      <c r="A1210" s="4739"/>
      <c r="B1210" s="3095" t="s">
        <v>255</v>
      </c>
      <c r="C1210" s="4610" t="s">
        <v>726</v>
      </c>
      <c r="D1210" s="4610"/>
      <c r="E1210" s="4610"/>
      <c r="F1210" s="4610"/>
      <c r="G1210" s="4610"/>
      <c r="H1210" s="4610"/>
      <c r="I1210" s="4610"/>
      <c r="J1210" s="4610"/>
      <c r="K1210" s="4610"/>
      <c r="L1210" s="4610"/>
      <c r="M1210" s="4610"/>
      <c r="N1210" s="4611"/>
      <c r="O1210" s="3590"/>
      <c r="P1210" s="4609"/>
      <c r="Q1210" s="4609"/>
      <c r="R1210" s="3590"/>
      <c r="S1210" s="3590"/>
      <c r="T1210" s="3590"/>
      <c r="U1210" s="2800"/>
      <c r="V1210" s="2800"/>
      <c r="W1210" s="2693"/>
      <c r="X1210" s="2693"/>
      <c r="Y1210" s="2694"/>
      <c r="Z1210" s="2693"/>
      <c r="AA1210" s="2693"/>
      <c r="AB1210" s="2693"/>
      <c r="AC1210" s="2693"/>
      <c r="AD1210" s="2693"/>
      <c r="AE1210" s="2693"/>
      <c r="AF1210" s="2693"/>
      <c r="AG1210" s="2693"/>
      <c r="AH1210" s="2693"/>
      <c r="AI1210" s="2693"/>
      <c r="AJ1210" s="2693"/>
      <c r="AK1210" s="2693"/>
      <c r="AL1210" s="2693"/>
      <c r="AM1210" s="2693"/>
      <c r="AN1210" s="2693"/>
      <c r="AO1210" s="2693"/>
      <c r="AP1210" s="2693"/>
      <c r="AQ1210" s="2693"/>
      <c r="AR1210" s="2693"/>
    </row>
    <row r="1211" spans="1:44" customFormat="1" ht="24" customHeight="1" thickBot="1">
      <c r="A1211" s="4739"/>
      <c r="B1211" s="4546" t="s">
        <v>2390</v>
      </c>
      <c r="C1211" s="4547"/>
      <c r="D1211" s="4547"/>
      <c r="E1211" s="4547"/>
      <c r="F1211" s="4547"/>
      <c r="G1211" s="4547"/>
      <c r="H1211" s="4547"/>
      <c r="I1211" s="4547"/>
      <c r="J1211" s="4547"/>
      <c r="K1211" s="4547"/>
      <c r="L1211" s="4547"/>
      <c r="M1211" s="4547"/>
      <c r="N1211" s="4548"/>
      <c r="O1211" s="3590"/>
      <c r="P1211" s="4609"/>
      <c r="Q1211" s="4609"/>
      <c r="R1211" s="3590"/>
      <c r="S1211" s="3590"/>
      <c r="T1211" s="3590"/>
      <c r="U1211" s="2800"/>
      <c r="V1211" s="2800"/>
      <c r="W1211" s="2693"/>
      <c r="X1211" s="2693"/>
      <c r="Y1211" s="2694"/>
      <c r="Z1211" s="2693"/>
      <c r="AA1211" s="2693"/>
      <c r="AB1211" s="2693"/>
      <c r="AC1211" s="2693"/>
      <c r="AD1211" s="2693"/>
      <c r="AE1211" s="2693"/>
      <c r="AF1211" s="2693"/>
      <c r="AG1211" s="2693"/>
      <c r="AH1211" s="2693"/>
      <c r="AI1211" s="2693"/>
      <c r="AJ1211" s="2693"/>
      <c r="AK1211" s="2693"/>
      <c r="AL1211" s="2693"/>
      <c r="AM1211" s="2693"/>
      <c r="AN1211" s="2693"/>
      <c r="AO1211" s="2693"/>
      <c r="AP1211" s="2693"/>
      <c r="AQ1211" s="2693"/>
      <c r="AR1211" s="2693"/>
    </row>
    <row r="1212" spans="1:44">
      <c r="A1212" s="3664">
        <f t="shared" ref="A1212:N1212" ca="1" si="40">CELL("largeur",A1212)</f>
        <v>3</v>
      </c>
      <c r="B1212" s="3664">
        <f t="shared" ca="1" si="40"/>
        <v>11</v>
      </c>
      <c r="C1212" s="3664">
        <f t="shared" ca="1" si="40"/>
        <v>11</v>
      </c>
      <c r="D1212" s="3664">
        <f t="shared" ca="1" si="40"/>
        <v>11</v>
      </c>
      <c r="E1212" s="3664">
        <f t="shared" ca="1" si="40"/>
        <v>11</v>
      </c>
      <c r="F1212" s="3664">
        <f t="shared" ca="1" si="40"/>
        <v>11</v>
      </c>
      <c r="G1212" s="3664">
        <f t="shared" ca="1" si="40"/>
        <v>11</v>
      </c>
      <c r="H1212" s="3664">
        <f t="shared" ca="1" si="40"/>
        <v>11</v>
      </c>
      <c r="I1212" s="3664">
        <f t="shared" ca="1" si="40"/>
        <v>11</v>
      </c>
      <c r="J1212" s="3664">
        <f t="shared" ca="1" si="40"/>
        <v>11</v>
      </c>
      <c r="K1212" s="3664">
        <f t="shared" ca="1" si="40"/>
        <v>11</v>
      </c>
      <c r="L1212" s="3664">
        <f t="shared" ca="1" si="40"/>
        <v>11</v>
      </c>
      <c r="M1212" s="3664">
        <f t="shared" ca="1" si="40"/>
        <v>11</v>
      </c>
      <c r="N1212" s="3664">
        <f t="shared" ca="1" si="40"/>
        <v>11</v>
      </c>
      <c r="O1212" s="3590"/>
      <c r="P1212" s="3590"/>
      <c r="Q1212" s="3590"/>
      <c r="R1212" s="3590"/>
      <c r="S1212" s="3590"/>
      <c r="T1212" s="3590"/>
      <c r="U1212" s="2800"/>
      <c r="V1212" s="2800"/>
      <c r="Y1212" s="2694"/>
    </row>
    <row r="1213" spans="1:44">
      <c r="O1213" s="3590"/>
      <c r="P1213" s="3590"/>
      <c r="Q1213" s="3590"/>
      <c r="R1213" s="3590"/>
      <c r="S1213" s="3590"/>
      <c r="T1213" s="3590"/>
      <c r="U1213" s="2800"/>
      <c r="V1213" s="2800"/>
      <c r="Y1213" s="2694"/>
    </row>
    <row r="1214" spans="1:44" ht="15.75" thickBot="1">
      <c r="B1214" s="2690" t="str">
        <f>ADDRESS(ROW(),COLUMN(),4)</f>
        <v>B1214</v>
      </c>
      <c r="C1214" s="2696" t="s">
        <v>240</v>
      </c>
      <c r="D1214" s="2696"/>
      <c r="E1214" s="2800"/>
      <c r="F1214" s="2800"/>
      <c r="G1214" s="2800"/>
      <c r="H1214" s="2800"/>
      <c r="I1214" s="2800"/>
      <c r="J1214" s="2800"/>
      <c r="K1214" s="2800"/>
      <c r="L1214" s="2800"/>
      <c r="M1214" s="2800"/>
      <c r="N1214" s="2800"/>
      <c r="O1214" s="3590"/>
      <c r="P1214" s="3590"/>
      <c r="Q1214" s="3590"/>
      <c r="R1214" s="3590"/>
      <c r="S1214" s="3590"/>
      <c r="T1214" s="3590"/>
      <c r="U1214" s="2800"/>
      <c r="V1214" s="2800"/>
      <c r="Y1214" s="2694"/>
    </row>
    <row r="1215" spans="1:44" ht="26.25">
      <c r="B1215" s="3724"/>
      <c r="C1215" s="3725"/>
      <c r="D1215" s="3725"/>
      <c r="E1215" s="3725"/>
      <c r="F1215" s="3725"/>
      <c r="G1215" s="3725"/>
      <c r="H1215" s="3725"/>
      <c r="I1215" s="3725"/>
      <c r="J1215" s="3725"/>
      <c r="K1215" s="3725"/>
      <c r="L1215" s="3725"/>
      <c r="M1215" s="3725"/>
      <c r="N1215" s="3726"/>
      <c r="O1215" s="3590"/>
      <c r="P1215" s="3590"/>
      <c r="Q1215" s="3590"/>
      <c r="R1215" s="3590"/>
      <c r="S1215" s="3590"/>
      <c r="T1215" s="3590"/>
      <c r="U1215" s="2800"/>
      <c r="V1215" s="2800"/>
      <c r="Y1215" s="2694"/>
    </row>
    <row r="1216" spans="1:44" ht="26.25">
      <c r="B1216" s="4735" t="s">
        <v>2505</v>
      </c>
      <c r="C1216" s="4736"/>
      <c r="D1216" s="4736"/>
      <c r="E1216" s="4736"/>
      <c r="F1216" s="4736"/>
      <c r="G1216" s="4736"/>
      <c r="H1216" s="4736"/>
      <c r="I1216" s="4736"/>
      <c r="J1216" s="4736"/>
      <c r="K1216" s="4736"/>
      <c r="L1216" s="4736"/>
      <c r="M1216" s="4736"/>
      <c r="N1216" s="3749">
        <f>N943</f>
        <v>21</v>
      </c>
      <c r="O1216" s="3590"/>
      <c r="P1216" s="3590"/>
      <c r="Q1216" s="3590"/>
      <c r="R1216" s="3590"/>
      <c r="S1216" s="3590"/>
      <c r="T1216" s="3590"/>
      <c r="U1216" s="2800"/>
      <c r="V1216" s="2800"/>
      <c r="Y1216" s="2694"/>
    </row>
    <row r="1217" spans="2:25" ht="26.25">
      <c r="B1217" s="3619" t="str">
        <f>ADDRESS(ROW(),COLUMN(),4)</f>
        <v>B1217</v>
      </c>
      <c r="C1217" s="3620" t="s">
        <v>2507</v>
      </c>
      <c r="D1217" s="3620"/>
      <c r="E1217" s="3621"/>
      <c r="F1217" s="3621"/>
      <c r="G1217" s="3621"/>
      <c r="H1217" s="3621"/>
      <c r="I1217" s="3621"/>
      <c r="J1217" s="3621"/>
      <c r="K1217" s="3621"/>
      <c r="L1217" s="3621"/>
      <c r="M1217" s="3621"/>
      <c r="N1217" s="3727"/>
      <c r="O1217" s="3590"/>
      <c r="P1217" s="3590"/>
      <c r="Q1217" s="3590"/>
      <c r="R1217" s="3590"/>
      <c r="S1217" s="3590"/>
      <c r="T1217" s="3590"/>
      <c r="U1217" s="2800"/>
      <c r="V1217" s="2800"/>
      <c r="Y1217" s="2694"/>
    </row>
    <row r="1218" spans="2:25">
      <c r="B1218" s="87"/>
      <c r="C1218" s="78"/>
      <c r="D1218" s="78"/>
      <c r="E1218" s="78"/>
      <c r="F1218" s="78"/>
      <c r="G1218" s="78"/>
      <c r="H1218" s="78"/>
      <c r="I1218" s="78"/>
      <c r="J1218" s="78"/>
      <c r="K1218" s="78"/>
      <c r="L1218" s="78"/>
      <c r="M1218" s="78"/>
      <c r="N1218" s="584"/>
      <c r="O1218" s="3590"/>
      <c r="P1218" s="3590"/>
      <c r="Q1218" s="3590"/>
      <c r="R1218" s="3590"/>
      <c r="S1218" s="3590"/>
      <c r="T1218" s="3590"/>
      <c r="U1218" s="2800"/>
      <c r="V1218" s="2800"/>
      <c r="Y1218" s="2694"/>
    </row>
    <row r="1219" spans="2:25" ht="18.75">
      <c r="B1219" s="3655" t="s">
        <v>27</v>
      </c>
      <c r="C1219" s="3622" t="str">
        <f>ADDRESS(ROW(G968),COLUMN(G968),4)</f>
        <v>G968</v>
      </c>
      <c r="D1219" s="3622"/>
      <c r="E1219" s="3623" t="s">
        <v>458</v>
      </c>
      <c r="F1219" s="78"/>
      <c r="G1219" s="78"/>
      <c r="H1219" s="78"/>
      <c r="I1219" s="78"/>
      <c r="J1219" s="78"/>
      <c r="K1219" s="78"/>
      <c r="L1219" s="78"/>
      <c r="M1219" s="78"/>
      <c r="N1219" s="584"/>
      <c r="O1219" s="3590"/>
      <c r="P1219" s="3590"/>
      <c r="Q1219" s="3590"/>
      <c r="R1219" s="3590"/>
      <c r="S1219" s="3590"/>
      <c r="T1219" s="3590"/>
      <c r="U1219" s="2800"/>
      <c r="V1219" s="2800"/>
      <c r="Y1219" s="2694"/>
    </row>
    <row r="1220" spans="2:25" ht="18.75">
      <c r="B1220" s="4880" t="s">
        <v>30</v>
      </c>
      <c r="C1220" s="3624" t="str">
        <f>ADDRESS(ROW(B964),COLUMN(B964),4)</f>
        <v>B964</v>
      </c>
      <c r="D1220" s="3624"/>
      <c r="E1220" s="4881" t="s">
        <v>2506</v>
      </c>
      <c r="F1220" s="4881"/>
      <c r="G1220" s="4881"/>
      <c r="H1220" s="4881"/>
      <c r="I1220" s="78"/>
      <c r="J1220" s="78"/>
      <c r="K1220" s="78"/>
      <c r="L1220" s="78"/>
      <c r="M1220" s="78"/>
      <c r="N1220" s="584"/>
      <c r="O1220" s="3590"/>
      <c r="P1220" s="3590"/>
      <c r="Q1220" s="3590"/>
      <c r="R1220" s="3590"/>
      <c r="S1220" s="3590"/>
      <c r="T1220" s="3590"/>
      <c r="U1220" s="2800"/>
      <c r="V1220" s="2800"/>
      <c r="Y1220" s="2694"/>
    </row>
    <row r="1221" spans="2:25" ht="18.75">
      <c r="B1221" s="4880"/>
      <c r="C1221" s="3624" t="str">
        <f>ADDRESS(ROW(C964),COLUMN(C964),4)</f>
        <v>C964</v>
      </c>
      <c r="D1221" s="3624"/>
      <c r="E1221" s="4881"/>
      <c r="F1221" s="4881"/>
      <c r="G1221" s="4881"/>
      <c r="H1221" s="4881"/>
      <c r="I1221" s="78"/>
      <c r="J1221" s="78"/>
      <c r="K1221" s="78"/>
      <c r="L1221" s="78"/>
      <c r="M1221" s="78"/>
      <c r="N1221" s="584"/>
      <c r="O1221" s="3590"/>
      <c r="P1221" s="3590"/>
      <c r="Q1221" s="3590"/>
      <c r="R1221" s="3590"/>
      <c r="S1221" s="3590"/>
      <c r="T1221" s="3590"/>
      <c r="U1221" s="2800"/>
      <c r="V1221" s="2800"/>
      <c r="Y1221" s="2694"/>
    </row>
    <row r="1222" spans="2:25" ht="18.75">
      <c r="B1222" s="4880"/>
      <c r="C1222" s="3624" t="str">
        <f>ADDRESS(ROW(D964),COLUMN(D964),4)</f>
        <v>D964</v>
      </c>
      <c r="D1222" s="3624"/>
      <c r="E1222" s="4881"/>
      <c r="F1222" s="4881"/>
      <c r="G1222" s="4881"/>
      <c r="H1222" s="4881"/>
      <c r="I1222" s="78"/>
      <c r="J1222" s="78"/>
      <c r="K1222" s="78"/>
      <c r="L1222" s="78"/>
      <c r="M1222" s="78"/>
      <c r="N1222" s="584"/>
      <c r="O1222" s="3590"/>
      <c r="P1222" s="3590"/>
      <c r="Q1222" s="3590"/>
      <c r="R1222" s="3590"/>
      <c r="S1222" s="3590"/>
      <c r="T1222" s="3590"/>
      <c r="U1222" s="2800"/>
      <c r="V1222" s="2800"/>
      <c r="Y1222" s="2694"/>
    </row>
    <row r="1223" spans="2:25" ht="18.75">
      <c r="B1223" s="4880"/>
      <c r="C1223" s="3624" t="str">
        <f>ADDRESS(ROW(E964),COLUMN(E964),4)</f>
        <v>E964</v>
      </c>
      <c r="D1223" s="3624"/>
      <c r="E1223" s="4881"/>
      <c r="F1223" s="4881"/>
      <c r="G1223" s="4881"/>
      <c r="H1223" s="4881"/>
      <c r="I1223" s="78"/>
      <c r="J1223" s="78"/>
      <c r="K1223" s="78"/>
      <c r="L1223" s="78"/>
      <c r="M1223" s="78"/>
      <c r="N1223" s="584"/>
      <c r="O1223" s="3590"/>
      <c r="P1223" s="3590"/>
      <c r="Q1223" s="3590"/>
      <c r="R1223" s="3590"/>
      <c r="S1223" s="3590"/>
      <c r="T1223" s="3590"/>
      <c r="U1223" s="2800"/>
      <c r="V1223" s="2800"/>
      <c r="Y1223" s="2694"/>
    </row>
    <row r="1224" spans="2:25" ht="18.75">
      <c r="B1224" s="4880"/>
      <c r="C1224" s="3624" t="str">
        <f>ADDRESS(ROW(F964),COLUMN(F964),4)</f>
        <v>F964</v>
      </c>
      <c r="D1224" s="3624"/>
      <c r="E1224" s="4881"/>
      <c r="F1224" s="4881"/>
      <c r="G1224" s="4881"/>
      <c r="H1224" s="4881"/>
      <c r="I1224" s="78"/>
      <c r="J1224" s="78"/>
      <c r="K1224" s="78"/>
      <c r="L1224" s="78"/>
      <c r="M1224" s="78"/>
      <c r="N1224" s="584"/>
      <c r="O1224" s="3590"/>
      <c r="P1224" s="3590"/>
      <c r="Q1224" s="3590"/>
      <c r="R1224" s="3590"/>
      <c r="S1224" s="3590"/>
      <c r="T1224" s="3590"/>
      <c r="U1224" s="2800"/>
      <c r="V1224" s="2800"/>
      <c r="Y1224" s="2694"/>
    </row>
    <row r="1225" spans="2:25" ht="15.75">
      <c r="B1225" s="3656"/>
      <c r="C1225" s="78"/>
      <c r="D1225" s="78"/>
      <c r="E1225" s="78"/>
      <c r="F1225" s="78"/>
      <c r="G1225" s="78"/>
      <c r="H1225" s="78"/>
      <c r="I1225" s="78"/>
      <c r="J1225" s="78"/>
      <c r="K1225" s="78"/>
      <c r="L1225" s="78"/>
      <c r="M1225" s="78"/>
      <c r="N1225" s="584"/>
      <c r="O1225" s="3590"/>
      <c r="P1225" s="3590"/>
      <c r="Q1225" s="3590"/>
      <c r="R1225" s="3590"/>
      <c r="S1225" s="3590"/>
      <c r="T1225" s="3590"/>
      <c r="U1225" s="2800"/>
      <c r="V1225" s="2800"/>
      <c r="Y1225" s="2694"/>
    </row>
    <row r="1226" spans="2:25" ht="18.75">
      <c r="B1226" s="3657" t="s">
        <v>2509</v>
      </c>
      <c r="C1226" s="3625" t="str">
        <f>ADDRESS(ROW(M953),COLUMN(M953),4)</f>
        <v>M953</v>
      </c>
      <c r="D1226" s="3625"/>
      <c r="E1226" s="3637" t="s">
        <v>2508</v>
      </c>
      <c r="F1226" s="78"/>
      <c r="G1226" s="78"/>
      <c r="H1226" s="78"/>
      <c r="I1226" s="78"/>
      <c r="J1226" s="78"/>
      <c r="K1226" s="78"/>
      <c r="L1226" s="78"/>
      <c r="M1226" s="78"/>
      <c r="N1226" s="584"/>
      <c r="O1226" s="3590"/>
      <c r="P1226" s="3590"/>
      <c r="Q1226" s="3590"/>
      <c r="R1226" s="3590"/>
      <c r="S1226" s="3590"/>
      <c r="T1226" s="3590"/>
      <c r="U1226" s="2800"/>
      <c r="V1226" s="2800"/>
      <c r="Y1226" s="2694"/>
    </row>
    <row r="1227" spans="2:25" ht="15.75">
      <c r="B1227" s="3656"/>
      <c r="C1227" s="78"/>
      <c r="D1227" s="78"/>
      <c r="E1227" s="3593" t="s">
        <v>2411</v>
      </c>
      <c r="F1227" s="78"/>
      <c r="G1227" s="78"/>
      <c r="H1227" s="78"/>
      <c r="I1227"/>
      <c r="J1227" s="78"/>
      <c r="K1227" s="78"/>
      <c r="L1227" s="78"/>
      <c r="M1227" s="78"/>
      <c r="N1227" s="584"/>
      <c r="O1227" s="3590"/>
      <c r="P1227" s="3590"/>
      <c r="Q1227" s="3590"/>
      <c r="R1227" s="3590"/>
      <c r="S1227" s="3590"/>
      <c r="T1227" s="3590"/>
      <c r="U1227" s="2800"/>
      <c r="V1227" s="2800"/>
      <c r="Y1227" s="2694"/>
    </row>
    <row r="1228" spans="2:25" ht="18.75">
      <c r="B1228" s="3658" t="s">
        <v>1333</v>
      </c>
      <c r="C1228" s="3626" t="str">
        <f>ADDRESS(ROW(M957),COLUMN(M957),4)</f>
        <v>M957</v>
      </c>
      <c r="D1228" s="3626"/>
      <c r="E1228" s="3638" t="s">
        <v>36</v>
      </c>
      <c r="F1228" s="78"/>
      <c r="G1228" s="78"/>
      <c r="H1228" s="78"/>
      <c r="I1228" s="78"/>
      <c r="J1228" s="78"/>
      <c r="K1228" s="78"/>
      <c r="L1228" s="78"/>
      <c r="M1228" s="78"/>
      <c r="N1228" s="584"/>
      <c r="O1228" s="3590"/>
      <c r="P1228" s="3590"/>
      <c r="Q1228" s="3590"/>
      <c r="R1228" s="3590"/>
      <c r="S1228" s="3590"/>
      <c r="T1228" s="3590"/>
      <c r="U1228" s="2800"/>
      <c r="V1228" s="2800"/>
      <c r="Y1228" s="2694"/>
    </row>
    <row r="1229" spans="2:25" ht="15.75">
      <c r="B1229" s="3656"/>
      <c r="C1229" s="78"/>
      <c r="D1229" s="78"/>
      <c r="E1229" s="78"/>
      <c r="F1229" s="78"/>
      <c r="G1229" s="78"/>
      <c r="H1229" s="78"/>
      <c r="I1229" s="78"/>
      <c r="J1229" s="78"/>
      <c r="K1229" s="78"/>
      <c r="L1229" s="78"/>
      <c r="M1229" s="78"/>
      <c r="N1229" s="584"/>
      <c r="O1229" s="3590"/>
      <c r="P1229" s="3590"/>
      <c r="Q1229" s="3590"/>
      <c r="R1229" s="3590"/>
      <c r="S1229" s="3590"/>
      <c r="T1229" s="3590"/>
      <c r="U1229" s="2800"/>
      <c r="V1229" s="2800"/>
      <c r="Y1229" s="2694"/>
    </row>
    <row r="1230" spans="2:25" ht="18.75">
      <c r="B1230" s="3659" t="s">
        <v>1334</v>
      </c>
      <c r="C1230" s="3639" t="str">
        <f>ADDRESS(ROW(E954),COLUMN(E954),4)</f>
        <v>E954</v>
      </c>
      <c r="D1230" s="3639"/>
      <c r="E1230" s="3641" t="s">
        <v>2512</v>
      </c>
      <c r="F1230" s="78"/>
      <c r="G1230" s="78"/>
      <c r="H1230" s="78"/>
      <c r="I1230" s="78"/>
      <c r="J1230" s="78"/>
      <c r="K1230" s="78"/>
      <c r="L1230" s="78"/>
      <c r="M1230" s="78"/>
      <c r="N1230" s="584"/>
      <c r="O1230" s="3590"/>
      <c r="P1230" s="3590"/>
      <c r="Q1230" s="3590"/>
      <c r="R1230" s="3590"/>
      <c r="S1230" s="3590"/>
      <c r="T1230" s="3590"/>
      <c r="U1230" s="2800"/>
      <c r="V1230" s="2800"/>
      <c r="Y1230" s="2694"/>
    </row>
    <row r="1231" spans="2:25" ht="21">
      <c r="B1231" s="3656"/>
      <c r="C1231" s="78"/>
      <c r="D1231" s="78"/>
      <c r="E1231" s="78"/>
      <c r="F1231" s="78"/>
      <c r="G1231" s="78"/>
      <c r="H1231" s="78"/>
      <c r="I1231" s="78"/>
      <c r="J1231" s="78"/>
      <c r="K1231" s="78"/>
      <c r="L1231" s="78"/>
      <c r="M1231" s="78"/>
      <c r="N1231" s="3627"/>
      <c r="O1231" s="3590"/>
      <c r="P1231" s="3590"/>
      <c r="Q1231" s="3590"/>
      <c r="R1231" s="3590"/>
      <c r="S1231" s="3590"/>
      <c r="T1231" s="3590"/>
      <c r="U1231" s="2800"/>
      <c r="V1231" s="2800"/>
      <c r="Y1231" s="2694"/>
    </row>
    <row r="1232" spans="2:25" ht="21">
      <c r="B1232" s="3660" t="s">
        <v>15</v>
      </c>
      <c r="C1232" s="3640" t="str">
        <f>ADDRESS(ROW(F954),COLUMN(F954),4)</f>
        <v>F954</v>
      </c>
      <c r="D1232" s="3640"/>
      <c r="E1232" s="3610" t="s">
        <v>2513</v>
      </c>
      <c r="F1232" s="78"/>
      <c r="G1232" s="78"/>
      <c r="H1232" s="78"/>
      <c r="I1232" s="78"/>
      <c r="J1232" s="78"/>
      <c r="K1232" s="78"/>
      <c r="L1232" s="78"/>
      <c r="M1232" s="78"/>
      <c r="N1232" s="3627"/>
      <c r="O1232" s="3590"/>
      <c r="P1232" s="3590"/>
      <c r="Q1232" s="3590"/>
      <c r="R1232" s="3590"/>
      <c r="S1232" s="3590"/>
      <c r="T1232" s="3590"/>
      <c r="U1232" s="2800"/>
      <c r="V1232" s="2800"/>
      <c r="Y1232" s="2694"/>
    </row>
    <row r="1233" spans="2:25" ht="15.75">
      <c r="B1233" s="3656"/>
      <c r="C1233" s="78"/>
      <c r="D1233" s="78"/>
      <c r="E1233" s="78"/>
      <c r="F1233" s="78"/>
      <c r="G1233" s="78"/>
      <c r="H1233" s="78"/>
      <c r="I1233" s="78"/>
      <c r="J1233" s="78"/>
      <c r="K1233" s="78"/>
      <c r="L1233" s="78"/>
      <c r="M1233" s="78"/>
      <c r="N1233" s="3359"/>
      <c r="O1233" s="3590"/>
      <c r="P1233" s="3590"/>
      <c r="Q1233" s="3590"/>
      <c r="R1233" s="3590"/>
      <c r="S1233" s="3590"/>
      <c r="T1233" s="3590"/>
      <c r="U1233" s="2800"/>
      <c r="V1233" s="2800"/>
      <c r="Y1233" s="2694"/>
    </row>
    <row r="1234" spans="2:25" ht="18.75">
      <c r="B1234" s="4864" t="s">
        <v>281</v>
      </c>
      <c r="C1234" s="4865" t="str">
        <f>ADDRESS(ROW(G954),COLUMN(G954),4)</f>
        <v>G954</v>
      </c>
      <c r="D1234" s="3628"/>
      <c r="E1234" s="3594" t="s">
        <v>2514</v>
      </c>
      <c r="F1234" s="78"/>
      <c r="G1234" s="78"/>
      <c r="H1234" s="78"/>
      <c r="I1234" s="78"/>
      <c r="J1234" s="78"/>
      <c r="K1234" s="2855"/>
      <c r="L1234" s="2855"/>
      <c r="M1234" s="2855"/>
      <c r="N1234" s="3359"/>
      <c r="O1234" s="3590"/>
      <c r="P1234" s="3590"/>
      <c r="Q1234" s="3590"/>
      <c r="R1234" s="3590"/>
      <c r="S1234" s="3590"/>
      <c r="T1234" s="3590"/>
      <c r="U1234" s="2800"/>
      <c r="V1234" s="2800"/>
      <c r="Y1234" s="2694"/>
    </row>
    <row r="1235" spans="2:25" ht="18.75">
      <c r="B1235" s="4864"/>
      <c r="C1235" s="4865"/>
      <c r="D1235" s="3628"/>
      <c r="E1235" s="3594" t="s">
        <v>2515</v>
      </c>
      <c r="F1235" s="78"/>
      <c r="G1235" s="78"/>
      <c r="H1235" s="78"/>
      <c r="I1235" s="2855"/>
      <c r="J1235" s="2855"/>
      <c r="K1235" s="2855"/>
      <c r="L1235" s="2855"/>
      <c r="M1235" s="2855"/>
      <c r="N1235" s="3359"/>
      <c r="O1235" s="3590"/>
      <c r="P1235" s="3590"/>
      <c r="Q1235" s="3590"/>
      <c r="R1235" s="3590"/>
      <c r="S1235" s="3590"/>
      <c r="T1235" s="3590"/>
      <c r="U1235" s="2800"/>
      <c r="V1235" s="2800"/>
      <c r="Y1235" s="2694"/>
    </row>
    <row r="1236" spans="2:25" ht="21">
      <c r="B1236" s="4864"/>
      <c r="C1236" s="4865"/>
      <c r="D1236" s="3628"/>
      <c r="E1236" s="3594" t="s">
        <v>2516</v>
      </c>
      <c r="F1236" s="78"/>
      <c r="G1236" s="78"/>
      <c r="H1236" s="78"/>
      <c r="I1236" s="78"/>
      <c r="J1236" s="78"/>
      <c r="K1236" s="3629"/>
      <c r="L1236" s="3629"/>
      <c r="M1236" s="3629"/>
      <c r="N1236" s="3630"/>
      <c r="O1236" s="3590"/>
      <c r="P1236" s="3590"/>
      <c r="Q1236" s="3590"/>
      <c r="R1236" s="3590"/>
      <c r="S1236" s="3590"/>
      <c r="T1236" s="3590"/>
      <c r="U1236" s="2800"/>
      <c r="V1236" s="2800"/>
      <c r="Y1236" s="2694"/>
    </row>
    <row r="1237" spans="2:25" ht="15.75">
      <c r="B1237" s="3656"/>
      <c r="C1237" s="78"/>
      <c r="D1237" s="78"/>
      <c r="E1237" s="78"/>
      <c r="F1237" s="78"/>
      <c r="G1237" s="78"/>
      <c r="H1237" s="78"/>
      <c r="I1237" s="78"/>
      <c r="J1237" s="78"/>
      <c r="K1237" s="2855"/>
      <c r="L1237" s="2855"/>
      <c r="M1237" s="2855"/>
      <c r="N1237" s="3359"/>
      <c r="O1237" s="3590"/>
      <c r="P1237" s="3590"/>
      <c r="Q1237" s="3590"/>
      <c r="R1237" s="3590"/>
      <c r="S1237" s="3590"/>
      <c r="T1237" s="3590"/>
      <c r="U1237" s="2800"/>
      <c r="V1237" s="2800"/>
      <c r="Y1237" s="2694"/>
    </row>
    <row r="1238" spans="2:25" ht="17.25">
      <c r="B1238" s="3661" t="s">
        <v>282</v>
      </c>
      <c r="C1238" s="3653" t="str">
        <f>ADDRESS(ROW(I967),COLUMN(I967),4)</f>
        <v>I967</v>
      </c>
      <c r="D1238" s="3653"/>
      <c r="E1238" s="3611" t="s">
        <v>2518</v>
      </c>
      <c r="F1238" s="78"/>
      <c r="G1238" s="78"/>
      <c r="H1238" s="78"/>
      <c r="I1238" s="78"/>
      <c r="J1238" s="78"/>
      <c r="K1238" s="2855"/>
      <c r="L1238" s="2855"/>
      <c r="M1238" s="2855"/>
      <c r="N1238" s="3359"/>
      <c r="O1238" s="3590"/>
      <c r="P1238" s="3590"/>
      <c r="Q1238" s="3590"/>
      <c r="R1238" s="3590"/>
      <c r="S1238" s="3590"/>
      <c r="T1238" s="3590"/>
      <c r="U1238" s="2800"/>
      <c r="V1238" s="2800"/>
      <c r="Y1238" s="2694"/>
    </row>
    <row r="1239" spans="2:25" ht="21">
      <c r="B1239" s="3656"/>
      <c r="C1239" s="78"/>
      <c r="D1239" s="78"/>
      <c r="E1239" s="78"/>
      <c r="F1239" s="78"/>
      <c r="G1239" s="78"/>
      <c r="H1239" s="78"/>
      <c r="I1239" s="3128"/>
      <c r="J1239" s="3128"/>
      <c r="K1239" s="3631"/>
      <c r="L1239" s="3631"/>
      <c r="M1239" s="3631"/>
      <c r="N1239" s="3632"/>
      <c r="O1239" s="3590"/>
      <c r="P1239" s="3590"/>
      <c r="Q1239" s="3590"/>
      <c r="R1239" s="3590"/>
      <c r="S1239" s="3590"/>
      <c r="T1239" s="3590"/>
      <c r="U1239" s="2800"/>
      <c r="V1239" s="2800"/>
      <c r="Y1239" s="2694"/>
    </row>
    <row r="1240" spans="2:25" ht="18.75">
      <c r="B1240" s="3656"/>
      <c r="C1240" s="77"/>
      <c r="D1240" s="77"/>
      <c r="E1240" s="4860" t="s">
        <v>247</v>
      </c>
      <c r="F1240" s="4860"/>
      <c r="G1240" s="4860"/>
      <c r="H1240" s="4860"/>
      <c r="I1240" s="4860"/>
      <c r="J1240" s="77"/>
      <c r="K1240" s="77"/>
      <c r="L1240" s="77"/>
      <c r="M1240" s="77"/>
      <c r="N1240" s="3359"/>
      <c r="O1240" s="3590"/>
      <c r="P1240" s="3590"/>
      <c r="Q1240" s="3590"/>
      <c r="R1240" s="3590"/>
      <c r="S1240" s="3590"/>
      <c r="T1240" s="3590"/>
      <c r="U1240" s="2800"/>
      <c r="V1240" s="2800"/>
      <c r="Y1240" s="2694"/>
    </row>
    <row r="1241" spans="2:25" ht="15.75">
      <c r="B1241" s="3654" t="s">
        <v>2522</v>
      </c>
      <c r="C1241" s="2885" t="str">
        <f>ADDRESS(ROW(C1014),COLUMN(C1014),4)</f>
        <v>C1014</v>
      </c>
      <c r="D1241" s="2885"/>
      <c r="E1241" s="3058" t="s">
        <v>2519</v>
      </c>
      <c r="F1241" s="2855"/>
      <c r="G1241" s="2855"/>
      <c r="H1241" s="18"/>
      <c r="I1241" s="18"/>
      <c r="J1241" s="2855"/>
      <c r="K1241" s="2855"/>
      <c r="L1241" s="2855"/>
      <c r="M1241" s="2855"/>
      <c r="N1241" s="3359"/>
      <c r="O1241" s="3590"/>
      <c r="P1241" s="3590"/>
      <c r="Q1241" s="3590"/>
      <c r="R1241" s="3590"/>
      <c r="S1241" s="3590"/>
      <c r="T1241" s="3590"/>
      <c r="U1241" s="2800"/>
      <c r="V1241" s="2800"/>
      <c r="Y1241" s="2694"/>
    </row>
    <row r="1242" spans="2:25" ht="21">
      <c r="B1242" s="3656"/>
      <c r="C1242" s="2855"/>
      <c r="D1242" s="2855"/>
      <c r="E1242" s="2855"/>
      <c r="F1242" s="2855"/>
      <c r="G1242" s="3633"/>
      <c r="H1242" s="3633"/>
      <c r="I1242" s="2855"/>
      <c r="J1242" s="2855"/>
      <c r="K1242" s="2855"/>
      <c r="L1242" s="2855"/>
      <c r="M1242" s="2855"/>
      <c r="N1242" s="3359"/>
      <c r="O1242" s="3590"/>
      <c r="P1242" s="3590"/>
      <c r="Q1242" s="3590"/>
      <c r="R1242" s="3590"/>
      <c r="S1242" s="3590"/>
      <c r="T1242" s="3590"/>
      <c r="U1242" s="2800"/>
      <c r="V1242" s="2800"/>
      <c r="Y1242" s="2694"/>
    </row>
    <row r="1243" spans="2:25" ht="21">
      <c r="B1243" s="3662" t="s">
        <v>329</v>
      </c>
      <c r="C1243" s="3634" t="str">
        <f>ADDRESS(ROW(B943),COLUMN(B943),4)</f>
        <v>B943</v>
      </c>
      <c r="D1243" s="3634"/>
      <c r="E1243" s="3635" t="s">
        <v>2528</v>
      </c>
      <c r="F1243" s="78"/>
      <c r="G1243" s="78"/>
      <c r="H1243" s="78"/>
      <c r="I1243" s="2855"/>
      <c r="J1243" s="2855"/>
      <c r="K1243" s="2855"/>
      <c r="L1243" s="2855"/>
      <c r="M1243" s="2855"/>
      <c r="N1243" s="3630"/>
      <c r="O1243" s="3590"/>
      <c r="P1243" s="3590"/>
      <c r="Q1243" s="3590"/>
      <c r="R1243" s="3590"/>
      <c r="S1243" s="3590"/>
      <c r="T1243" s="3590"/>
      <c r="U1243" s="2800"/>
      <c r="V1243" s="2800"/>
      <c r="Y1243" s="2694"/>
    </row>
    <row r="1244" spans="2:25" ht="21">
      <c r="B1244" s="87"/>
      <c r="C1244" s="78"/>
      <c r="D1244" s="78"/>
      <c r="E1244" s="3635" t="s">
        <v>2527</v>
      </c>
      <c r="F1244" s="78"/>
      <c r="G1244" s="78"/>
      <c r="H1244" s="78"/>
      <c r="I1244" s="3633"/>
      <c r="J1244" s="3633"/>
      <c r="K1244" s="3629"/>
      <c r="L1244" s="3629"/>
      <c r="M1244" s="2855"/>
      <c r="N1244" s="3632"/>
      <c r="O1244" s="3590"/>
      <c r="P1244" s="3590"/>
      <c r="Q1244" s="3590"/>
      <c r="R1244" s="3590"/>
      <c r="S1244" s="3590"/>
      <c r="T1244" s="3590"/>
      <c r="U1244" s="2800"/>
      <c r="V1244" s="2800"/>
      <c r="Y1244" s="2694"/>
    </row>
    <row r="1245" spans="2:25" ht="21">
      <c r="B1245" s="3665" t="s">
        <v>2499</v>
      </c>
      <c r="C1245" s="3617" t="s">
        <v>2087</v>
      </c>
      <c r="D1245" s="3617"/>
      <c r="E1245" s="3061"/>
      <c r="F1245" s="3666" t="s">
        <v>2499</v>
      </c>
      <c r="G1245" s="3617" t="s">
        <v>2087</v>
      </c>
      <c r="H1245" s="3666" t="s">
        <v>2499</v>
      </c>
      <c r="I1245" s="3617" t="s">
        <v>2087</v>
      </c>
      <c r="J1245" s="3666" t="s">
        <v>2499</v>
      </c>
      <c r="K1245" s="3617" t="s">
        <v>2087</v>
      </c>
      <c r="L1245" s="3631"/>
      <c r="M1245" s="2855"/>
      <c r="N1245" s="3632"/>
      <c r="O1245" s="3590"/>
      <c r="P1245" s="3590"/>
      <c r="Q1245" s="3590"/>
      <c r="R1245" s="3590"/>
      <c r="S1245" s="3590"/>
      <c r="T1245" s="3590"/>
      <c r="U1245" s="2800"/>
      <c r="V1245" s="2800"/>
      <c r="Y1245" s="2694"/>
    </row>
    <row r="1246" spans="2:25" ht="21">
      <c r="B1246" s="3582" t="s">
        <v>851</v>
      </c>
      <c r="C1246" s="3618" t="s">
        <v>851</v>
      </c>
      <c r="D1246" s="3618"/>
      <c r="E1246" s="78"/>
      <c r="F1246" s="3429" t="s">
        <v>297</v>
      </c>
      <c r="G1246" s="3618" t="s">
        <v>297</v>
      </c>
      <c r="H1246" s="3429" t="s">
        <v>846</v>
      </c>
      <c r="I1246" s="3618" t="s">
        <v>846</v>
      </c>
      <c r="J1246" s="3429" t="s">
        <v>850</v>
      </c>
      <c r="K1246" s="3618" t="s">
        <v>850</v>
      </c>
      <c r="L1246" s="3636"/>
      <c r="M1246" s="2855"/>
      <c r="N1246" s="3630"/>
      <c r="O1246" s="3590"/>
      <c r="P1246" s="3590"/>
      <c r="Q1246" s="3590"/>
      <c r="R1246" s="3590"/>
      <c r="S1246" s="3590"/>
      <c r="T1246" s="3590"/>
      <c r="U1246" s="2800"/>
      <c r="V1246" s="2800"/>
      <c r="Y1246" s="2694"/>
    </row>
    <row r="1247" spans="2:25" ht="19.5" thickBot="1">
      <c r="B1247" s="3533"/>
      <c r="C1247" s="3642" t="s">
        <v>744</v>
      </c>
      <c r="D1247" s="3642"/>
      <c r="E1247" s="3438"/>
      <c r="F1247" s="3438"/>
      <c r="G1247" s="3438"/>
      <c r="H1247" s="3438"/>
      <c r="I1247" s="3438"/>
      <c r="J1247" s="3438"/>
      <c r="K1247" s="3438"/>
      <c r="L1247" s="3438"/>
      <c r="M1247" s="3438"/>
      <c r="N1247" s="3550"/>
      <c r="O1247" s="3590"/>
      <c r="P1247" s="3590"/>
      <c r="Q1247" s="3590"/>
      <c r="R1247" s="3590"/>
      <c r="S1247" s="3590"/>
      <c r="T1247" s="3590"/>
      <c r="U1247" s="2800"/>
      <c r="V1247" s="2800"/>
      <c r="Y1247" s="2694"/>
    </row>
    <row r="1248" spans="2:25">
      <c r="B1248" s="3590"/>
      <c r="C1248" s="3590"/>
      <c r="D1248" s="3590"/>
      <c r="E1248" s="3590"/>
      <c r="F1248" s="3590"/>
      <c r="G1248" s="3590"/>
      <c r="H1248" s="3590"/>
      <c r="I1248" s="3590"/>
      <c r="J1248" s="3590"/>
      <c r="K1248" s="3590"/>
      <c r="L1248" s="3590"/>
      <c r="M1248" s="3590"/>
      <c r="N1248" s="3590"/>
      <c r="O1248" s="3590"/>
      <c r="P1248" s="3590"/>
      <c r="Q1248" s="3590"/>
      <c r="R1248" s="3590"/>
      <c r="S1248" s="3590"/>
      <c r="T1248" s="3590"/>
      <c r="U1248" s="2800"/>
      <c r="V1248" s="2800"/>
      <c r="Y1248" s="2694"/>
    </row>
    <row r="1249" spans="1:25">
      <c r="B1249" s="3590"/>
      <c r="C1249" s="3590"/>
      <c r="D1249" s="3590"/>
      <c r="E1249" s="3590"/>
      <c r="F1249" s="3590"/>
      <c r="G1249" s="3590"/>
      <c r="H1249" s="3590"/>
      <c r="I1249" s="3590"/>
      <c r="J1249" s="3590"/>
      <c r="K1249" s="3590"/>
      <c r="L1249" s="3590"/>
      <c r="M1249" s="3590"/>
      <c r="N1249" s="3590"/>
      <c r="O1249" s="3590"/>
      <c r="P1249" s="3590"/>
      <c r="Q1249" s="3590"/>
      <c r="R1249" s="3590"/>
      <c r="S1249" s="3590"/>
      <c r="T1249" s="3590"/>
      <c r="U1249" s="2800"/>
      <c r="V1249" s="2800"/>
      <c r="Y1249" s="2694"/>
    </row>
    <row r="1250" spans="1:25">
      <c r="A1250" s="2766"/>
      <c r="B1250" s="2766"/>
      <c r="C1250" s="2766"/>
      <c r="D1250" s="2766"/>
      <c r="E1250" s="2766"/>
      <c r="F1250" s="2766"/>
      <c r="G1250" s="2766"/>
      <c r="H1250" s="2766"/>
      <c r="I1250" s="2766"/>
      <c r="J1250" s="2766"/>
      <c r="K1250" s="2766"/>
      <c r="L1250" s="2766"/>
      <c r="M1250" s="2766"/>
      <c r="N1250" s="2766"/>
      <c r="O1250" s="2766"/>
      <c r="P1250" s="2766"/>
      <c r="Q1250" s="2766"/>
      <c r="R1250" s="2766"/>
      <c r="S1250" s="2766"/>
      <c r="T1250" s="2766"/>
      <c r="U1250" s="2766"/>
      <c r="V1250" s="2766"/>
      <c r="Y1250" s="2694"/>
    </row>
    <row r="1251" spans="1:25">
      <c r="A1251" s="2766"/>
      <c r="B1251" s="2766"/>
      <c r="C1251" s="2766"/>
      <c r="D1251" s="2766"/>
      <c r="E1251" s="2766"/>
      <c r="F1251" s="2766"/>
      <c r="G1251" s="2766"/>
      <c r="H1251" s="2766"/>
      <c r="I1251" s="2766"/>
      <c r="J1251" s="2766"/>
      <c r="K1251" s="2766"/>
      <c r="L1251" s="2766"/>
      <c r="M1251" s="2766"/>
      <c r="N1251" s="2766"/>
      <c r="O1251" s="2766"/>
      <c r="P1251" s="2766"/>
      <c r="Q1251" s="2766"/>
      <c r="R1251" s="2766"/>
      <c r="S1251" s="2766"/>
      <c r="T1251" s="2766"/>
      <c r="U1251" s="2766"/>
      <c r="V1251" s="2766"/>
      <c r="Y1251" s="2694"/>
    </row>
    <row r="1252" spans="1:25">
      <c r="Y1252" s="2694"/>
    </row>
    <row r="1253" spans="1:25">
      <c r="Y1253" s="2694"/>
    </row>
    <row r="1254" spans="1:25">
      <c r="Y1254" s="2694"/>
    </row>
    <row r="1255" spans="1:25">
      <c r="Y1255" s="2694"/>
    </row>
    <row r="1256" spans="1:25">
      <c r="Y1256" s="2694"/>
    </row>
    <row r="1257" spans="1:25">
      <c r="Y1257" s="2694"/>
    </row>
    <row r="1258" spans="1:25">
      <c r="Y1258" s="2694"/>
    </row>
    <row r="1259" spans="1:25">
      <c r="Y1259" s="2694"/>
    </row>
    <row r="1260" spans="1:25">
      <c r="Y1260" s="2694"/>
    </row>
    <row r="1261" spans="1:25">
      <c r="Y1261" s="2694"/>
    </row>
    <row r="1262" spans="1:25">
      <c r="Y1262" s="2694"/>
    </row>
    <row r="1263" spans="1:25">
      <c r="Y1263" s="2694"/>
    </row>
    <row r="1264" spans="1:25">
      <c r="Y1264" s="2694"/>
    </row>
    <row r="1265" spans="25:25">
      <c r="Y1265" s="2694"/>
    </row>
    <row r="1266" spans="25:25">
      <c r="Y1266" s="2694"/>
    </row>
    <row r="1267" spans="25:25">
      <c r="Y1267" s="2694"/>
    </row>
    <row r="1268" spans="25:25">
      <c r="Y1268" s="2694"/>
    </row>
    <row r="1269" spans="25:25">
      <c r="Y1269" s="2694"/>
    </row>
    <row r="1270" spans="25:25">
      <c r="Y1270" s="2694"/>
    </row>
    <row r="1271" spans="25:25">
      <c r="Y1271" s="2694"/>
    </row>
    <row r="1272" spans="25:25">
      <c r="Y1272" s="2694"/>
    </row>
    <row r="1273" spans="25:25">
      <c r="Y1273" s="2694"/>
    </row>
    <row r="1274" spans="25:25">
      <c r="Y1274" s="2694"/>
    </row>
    <row r="1275" spans="25:25">
      <c r="Y1275" s="2694"/>
    </row>
    <row r="1276" spans="25:25">
      <c r="Y1276" s="2694"/>
    </row>
    <row r="1277" spans="25:25">
      <c r="Y1277" s="2694"/>
    </row>
    <row r="1278" spans="25:25">
      <c r="Y1278" s="2694"/>
    </row>
    <row r="1279" spans="25:25">
      <c r="Y1279" s="2694"/>
    </row>
    <row r="1280" spans="25:25">
      <c r="Y1280" s="2694"/>
    </row>
    <row r="1281" spans="25:25">
      <c r="Y1281" s="2694"/>
    </row>
    <row r="1282" spans="25:25">
      <c r="Y1282" s="2694"/>
    </row>
    <row r="1283" spans="25:25">
      <c r="Y1283" s="2694"/>
    </row>
    <row r="1284" spans="25:25">
      <c r="Y1284" s="2694"/>
    </row>
    <row r="1285" spans="25:25">
      <c r="Y1285" s="2694"/>
    </row>
    <row r="1286" spans="25:25">
      <c r="Y1286" s="2694"/>
    </row>
    <row r="1287" spans="25:25">
      <c r="Y1287" s="2694"/>
    </row>
    <row r="1288" spans="25:25">
      <c r="Y1288" s="2694"/>
    </row>
    <row r="1289" spans="25:25">
      <c r="Y1289" s="2694"/>
    </row>
    <row r="1290" spans="25:25">
      <c r="Y1290" s="2694"/>
    </row>
    <row r="1291" spans="25:25">
      <c r="Y1291" s="2694"/>
    </row>
    <row r="1292" spans="25:25">
      <c r="Y1292" s="2694"/>
    </row>
    <row r="1293" spans="25:25">
      <c r="Y1293" s="2694"/>
    </row>
    <row r="1294" spans="25:25">
      <c r="Y1294" s="2694"/>
    </row>
    <row r="1295" spans="25:25">
      <c r="Y1295" s="2694"/>
    </row>
    <row r="1296" spans="25:25">
      <c r="Y1296" s="2694"/>
    </row>
    <row r="1297" spans="25:25">
      <c r="Y1297" s="2694"/>
    </row>
    <row r="1298" spans="25:25">
      <c r="Y1298" s="2694"/>
    </row>
    <row r="1299" spans="25:25">
      <c r="Y1299" s="2694"/>
    </row>
    <row r="1300" spans="25:25">
      <c r="Y1300" s="2694"/>
    </row>
    <row r="1301" spans="25:25">
      <c r="Y1301" s="2694"/>
    </row>
    <row r="1302" spans="25:25">
      <c r="Y1302" s="2694"/>
    </row>
    <row r="1303" spans="25:25">
      <c r="Y1303" s="2694"/>
    </row>
    <row r="1304" spans="25:25">
      <c r="Y1304" s="2694"/>
    </row>
    <row r="1305" spans="25:25">
      <c r="Y1305" s="2694"/>
    </row>
    <row r="1306" spans="25:25">
      <c r="Y1306" s="2694"/>
    </row>
    <row r="1307" spans="25:25">
      <c r="Y1307" s="2694"/>
    </row>
    <row r="1308" spans="25:25">
      <c r="Y1308" s="2694"/>
    </row>
    <row r="1309" spans="25:25">
      <c r="Y1309" s="2694"/>
    </row>
    <row r="1310" spans="25:25">
      <c r="Y1310" s="2694"/>
    </row>
    <row r="1311" spans="25:25">
      <c r="Y1311" s="2694"/>
    </row>
    <row r="1312" spans="25:25">
      <c r="Y1312" s="2694"/>
    </row>
    <row r="1313" spans="25:25">
      <c r="Y1313" s="2694"/>
    </row>
    <row r="1314" spans="25:25">
      <c r="Y1314" s="2694"/>
    </row>
    <row r="1315" spans="25:25">
      <c r="Y1315" s="2694"/>
    </row>
    <row r="1316" spans="25:25">
      <c r="Y1316" s="2694"/>
    </row>
    <row r="1317" spans="25:25">
      <c r="Y1317" s="2694"/>
    </row>
    <row r="1318" spans="25:25">
      <c r="Y1318" s="2694"/>
    </row>
    <row r="1319" spans="25:25">
      <c r="Y1319" s="2694"/>
    </row>
    <row r="1320" spans="25:25">
      <c r="Y1320" s="2694"/>
    </row>
    <row r="1321" spans="25:25">
      <c r="Y1321" s="2694"/>
    </row>
    <row r="1322" spans="25:25">
      <c r="Y1322" s="2694"/>
    </row>
    <row r="1323" spans="25:25">
      <c r="Y1323" s="2694"/>
    </row>
    <row r="1324" spans="25:25">
      <c r="Y1324" s="2694"/>
    </row>
    <row r="1325" spans="25:25">
      <c r="Y1325" s="2694"/>
    </row>
    <row r="1326" spans="25:25">
      <c r="Y1326" s="2694"/>
    </row>
    <row r="1327" spans="25:25">
      <c r="Y1327" s="2694"/>
    </row>
    <row r="1328" spans="25:25">
      <c r="Y1328" s="2694"/>
    </row>
    <row r="1329" spans="25:25">
      <c r="Y1329" s="2694"/>
    </row>
    <row r="1330" spans="25:25">
      <c r="Y1330" s="2694"/>
    </row>
    <row r="1331" spans="25:25">
      <c r="Y1331" s="2694"/>
    </row>
    <row r="1332" spans="25:25">
      <c r="Y1332" s="2694"/>
    </row>
    <row r="1333" spans="25:25">
      <c r="Y1333" s="2694"/>
    </row>
    <row r="1334" spans="25:25">
      <c r="Y1334" s="2694"/>
    </row>
    <row r="1335" spans="25:25">
      <c r="Y1335" s="2694"/>
    </row>
    <row r="1336" spans="25:25">
      <c r="Y1336" s="2694"/>
    </row>
    <row r="1337" spans="25:25">
      <c r="Y1337" s="2694"/>
    </row>
    <row r="1338" spans="25:25">
      <c r="Y1338" s="2694"/>
    </row>
    <row r="1339" spans="25:25">
      <c r="Y1339" s="2694"/>
    </row>
    <row r="1340" spans="25:25">
      <c r="Y1340" s="2694"/>
    </row>
    <row r="1341" spans="25:25">
      <c r="Y1341" s="2694"/>
    </row>
    <row r="1342" spans="25:25">
      <c r="Y1342" s="2694"/>
    </row>
    <row r="1343" spans="25:25">
      <c r="Y1343" s="2694"/>
    </row>
    <row r="1344" spans="25:25">
      <c r="Y1344" s="2694"/>
    </row>
    <row r="1345" spans="25:25">
      <c r="Y1345" s="2694"/>
    </row>
    <row r="1346" spans="25:25">
      <c r="Y1346" s="2694"/>
    </row>
    <row r="1347" spans="25:25">
      <c r="Y1347" s="2694"/>
    </row>
    <row r="1348" spans="25:25">
      <c r="Y1348" s="2694"/>
    </row>
    <row r="1349" spans="25:25">
      <c r="Y1349" s="2694"/>
    </row>
    <row r="1350" spans="25:25">
      <c r="Y1350" s="2694"/>
    </row>
    <row r="1351" spans="25:25">
      <c r="Y1351" s="2694"/>
    </row>
    <row r="1352" spans="25:25">
      <c r="Y1352" s="2694"/>
    </row>
    <row r="1353" spans="25:25">
      <c r="Y1353" s="2694"/>
    </row>
    <row r="1354" spans="25:25">
      <c r="Y1354" s="2694"/>
    </row>
    <row r="1355" spans="25:25">
      <c r="Y1355" s="2694"/>
    </row>
    <row r="1356" spans="25:25">
      <c r="Y1356" s="2694"/>
    </row>
    <row r="1357" spans="25:25">
      <c r="Y1357" s="2694"/>
    </row>
    <row r="1358" spans="25:25">
      <c r="Y1358" s="2694"/>
    </row>
    <row r="1359" spans="25:25">
      <c r="Y1359" s="2694"/>
    </row>
    <row r="1360" spans="25:25">
      <c r="Y1360" s="2694"/>
    </row>
    <row r="1361" spans="25:25">
      <c r="Y1361" s="2694"/>
    </row>
    <row r="1362" spans="25:25">
      <c r="Y1362" s="2694"/>
    </row>
    <row r="1363" spans="25:25">
      <c r="Y1363" s="2694"/>
    </row>
    <row r="1364" spans="25:25">
      <c r="Y1364" s="2694"/>
    </row>
    <row r="1365" spans="25:25">
      <c r="Y1365" s="2694"/>
    </row>
    <row r="1366" spans="25:25">
      <c r="Y1366" s="2694"/>
    </row>
    <row r="1367" spans="25:25">
      <c r="Y1367" s="2694"/>
    </row>
    <row r="1368" spans="25:25">
      <c r="Y1368" s="2694"/>
    </row>
    <row r="1369" spans="25:25">
      <c r="Y1369" s="2694"/>
    </row>
    <row r="1370" spans="25:25">
      <c r="Y1370" s="2694"/>
    </row>
    <row r="1371" spans="25:25">
      <c r="Y1371" s="2694"/>
    </row>
    <row r="1372" spans="25:25">
      <c r="Y1372" s="2694"/>
    </row>
    <row r="1373" spans="25:25">
      <c r="Y1373" s="2694"/>
    </row>
    <row r="1374" spans="25:25">
      <c r="Y1374" s="2694"/>
    </row>
    <row r="1375" spans="25:25">
      <c r="Y1375" s="2694"/>
    </row>
    <row r="1376" spans="25:25">
      <c r="Y1376" s="2694"/>
    </row>
    <row r="1377" spans="25:25">
      <c r="Y1377" s="2694"/>
    </row>
    <row r="1378" spans="25:25">
      <c r="Y1378" s="2694"/>
    </row>
    <row r="1379" spans="25:25">
      <c r="Y1379" s="2694"/>
    </row>
    <row r="1380" spans="25:25">
      <c r="Y1380" s="2694"/>
    </row>
    <row r="1381" spans="25:25">
      <c r="Y1381" s="2694"/>
    </row>
    <row r="1382" spans="25:25">
      <c r="Y1382" s="2694"/>
    </row>
    <row r="1383" spans="25:25">
      <c r="Y1383" s="2694"/>
    </row>
    <row r="1384" spans="25:25">
      <c r="Y1384" s="2694"/>
    </row>
    <row r="1385" spans="25:25">
      <c r="Y1385" s="2694"/>
    </row>
    <row r="1386" spans="25:25">
      <c r="Y1386" s="2694"/>
    </row>
    <row r="1387" spans="25:25">
      <c r="Y1387" s="2694"/>
    </row>
    <row r="1388" spans="25:25">
      <c r="Y1388" s="2694"/>
    </row>
    <row r="1389" spans="25:25">
      <c r="Y1389" s="2694"/>
    </row>
    <row r="1390" spans="25:25">
      <c r="Y1390" s="2694"/>
    </row>
    <row r="1391" spans="25:25">
      <c r="Y1391" s="2694"/>
    </row>
    <row r="1392" spans="25:25">
      <c r="Y1392" s="2694"/>
    </row>
    <row r="1393" spans="25:25">
      <c r="Y1393" s="2694"/>
    </row>
    <row r="1394" spans="25:25">
      <c r="Y1394" s="2694"/>
    </row>
    <row r="1395" spans="25:25">
      <c r="Y1395" s="2694"/>
    </row>
    <row r="1396" spans="25:25">
      <c r="Y1396" s="2694"/>
    </row>
    <row r="1397" spans="25:25">
      <c r="Y1397" s="2694"/>
    </row>
    <row r="1398" spans="25:25">
      <c r="Y1398" s="2694"/>
    </row>
    <row r="1399" spans="25:25">
      <c r="Y1399" s="2694"/>
    </row>
    <row r="1400" spans="25:25">
      <c r="Y1400" s="2694"/>
    </row>
    <row r="1401" spans="25:25">
      <c r="Y1401" s="2694"/>
    </row>
    <row r="1402" spans="25:25">
      <c r="Y1402" s="2694"/>
    </row>
    <row r="1403" spans="25:25">
      <c r="Y1403" s="2694"/>
    </row>
    <row r="1404" spans="25:25">
      <c r="Y1404" s="2694"/>
    </row>
    <row r="1405" spans="25:25">
      <c r="Y1405" s="2694"/>
    </row>
    <row r="1406" spans="25:25">
      <c r="Y1406" s="2694"/>
    </row>
    <row r="1407" spans="25:25">
      <c r="Y1407" s="2694"/>
    </row>
    <row r="1408" spans="25:25">
      <c r="Y1408" s="2694"/>
    </row>
    <row r="1409" spans="25:25">
      <c r="Y1409" s="2694"/>
    </row>
    <row r="1410" spans="25:25">
      <c r="Y1410" s="2694"/>
    </row>
    <row r="1411" spans="25:25">
      <c r="Y1411" s="2694"/>
    </row>
    <row r="1412" spans="25:25">
      <c r="Y1412" s="2694"/>
    </row>
    <row r="1413" spans="25:25">
      <c r="Y1413" s="2694"/>
    </row>
    <row r="1414" spans="25:25">
      <c r="Y1414" s="2694"/>
    </row>
    <row r="1415" spans="25:25">
      <c r="Y1415" s="2694"/>
    </row>
    <row r="1416" spans="25:25">
      <c r="Y1416" s="2694"/>
    </row>
    <row r="1417" spans="25:25">
      <c r="Y1417" s="2694"/>
    </row>
    <row r="1418" spans="25:25">
      <c r="Y1418" s="2694"/>
    </row>
    <row r="1419" spans="25:25">
      <c r="Y1419" s="2694"/>
    </row>
    <row r="1420" spans="25:25">
      <c r="Y1420" s="2694"/>
    </row>
    <row r="1421" spans="25:25">
      <c r="Y1421" s="2694"/>
    </row>
    <row r="1422" spans="25:25">
      <c r="Y1422" s="2694"/>
    </row>
    <row r="1423" spans="25:25">
      <c r="Y1423" s="2694"/>
    </row>
    <row r="1424" spans="25:25">
      <c r="Y1424" s="2694"/>
    </row>
    <row r="1425" spans="25:25">
      <c r="Y1425" s="2694"/>
    </row>
    <row r="1426" spans="25:25">
      <c r="Y1426" s="2694"/>
    </row>
    <row r="1427" spans="25:25">
      <c r="Y1427" s="2694"/>
    </row>
    <row r="1428" spans="25:25">
      <c r="Y1428" s="2694"/>
    </row>
    <row r="1429" spans="25:25">
      <c r="Y1429" s="2694"/>
    </row>
    <row r="1430" spans="25:25">
      <c r="Y1430" s="2694"/>
    </row>
    <row r="1431" spans="25:25">
      <c r="Y1431" s="2694"/>
    </row>
    <row r="1432" spans="25:25">
      <c r="Y1432" s="2694"/>
    </row>
    <row r="1433" spans="25:25">
      <c r="Y1433" s="2694"/>
    </row>
    <row r="1434" spans="25:25">
      <c r="Y1434" s="2694"/>
    </row>
    <row r="1435" spans="25:25">
      <c r="Y1435" s="2694"/>
    </row>
    <row r="1436" spans="25:25">
      <c r="Y1436" s="2694"/>
    </row>
    <row r="1437" spans="25:25">
      <c r="Y1437" s="2694"/>
    </row>
    <row r="1438" spans="25:25">
      <c r="Y1438" s="2694"/>
    </row>
    <row r="1439" spans="25:25">
      <c r="Y1439" s="2694"/>
    </row>
    <row r="1440" spans="25:25">
      <c r="Y1440" s="2694"/>
    </row>
    <row r="1441" spans="25:25">
      <c r="Y1441" s="2694"/>
    </row>
    <row r="1442" spans="25:25">
      <c r="Y1442" s="2694"/>
    </row>
    <row r="1443" spans="25:25">
      <c r="Y1443" s="2694"/>
    </row>
    <row r="1444" spans="25:25">
      <c r="Y1444" s="2694"/>
    </row>
    <row r="1445" spans="25:25">
      <c r="Y1445" s="2694"/>
    </row>
    <row r="1446" spans="25:25">
      <c r="Y1446" s="2694"/>
    </row>
    <row r="1447" spans="25:25">
      <c r="Y1447" s="2694"/>
    </row>
    <row r="1448" spans="25:25">
      <c r="Y1448" s="2694"/>
    </row>
    <row r="1449" spans="25:25">
      <c r="Y1449" s="2694"/>
    </row>
    <row r="1450" spans="25:25">
      <c r="Y1450" s="2694"/>
    </row>
    <row r="1451" spans="25:25">
      <c r="Y1451" s="2694"/>
    </row>
    <row r="1452" spans="25:25">
      <c r="Y1452" s="2694"/>
    </row>
    <row r="1453" spans="25:25">
      <c r="Y1453" s="2694"/>
    </row>
    <row r="1454" spans="25:25">
      <c r="Y1454" s="2694"/>
    </row>
    <row r="1455" spans="25:25">
      <c r="Y1455" s="2694"/>
    </row>
    <row r="1456" spans="25:25">
      <c r="Y1456" s="2694"/>
    </row>
    <row r="1457" spans="25:25">
      <c r="Y1457" s="2694"/>
    </row>
    <row r="1458" spans="25:25">
      <c r="Y1458" s="2694"/>
    </row>
    <row r="1459" spans="25:25">
      <c r="Y1459" s="2694"/>
    </row>
    <row r="1460" spans="25:25">
      <c r="Y1460" s="2694"/>
    </row>
    <row r="1461" spans="25:25">
      <c r="Y1461" s="2694"/>
    </row>
    <row r="1462" spans="25:25">
      <c r="Y1462" s="2694"/>
    </row>
    <row r="1463" spans="25:25">
      <c r="Y1463" s="2694"/>
    </row>
    <row r="1464" spans="25:25">
      <c r="Y1464" s="2694"/>
    </row>
    <row r="1465" spans="25:25">
      <c r="Y1465" s="2694"/>
    </row>
    <row r="1466" spans="25:25">
      <c r="Y1466" s="2694"/>
    </row>
    <row r="1467" spans="25:25">
      <c r="Y1467" s="2694"/>
    </row>
    <row r="1468" spans="25:25">
      <c r="Y1468" s="2694"/>
    </row>
    <row r="1469" spans="25:25">
      <c r="Y1469" s="2694"/>
    </row>
    <row r="1470" spans="25:25">
      <c r="Y1470" s="2694"/>
    </row>
    <row r="1471" spans="25:25">
      <c r="Y1471" s="2694"/>
    </row>
    <row r="1472" spans="25:25">
      <c r="Y1472" s="2694"/>
    </row>
    <row r="1473" spans="25:25">
      <c r="Y1473" s="2694"/>
    </row>
    <row r="1474" spans="25:25">
      <c r="Y1474" s="2694"/>
    </row>
    <row r="1475" spans="25:25">
      <c r="Y1475" s="2694"/>
    </row>
    <row r="1476" spans="25:25">
      <c r="Y1476" s="2694"/>
    </row>
    <row r="1477" spans="25:25">
      <c r="Y1477" s="2694"/>
    </row>
    <row r="1478" spans="25:25">
      <c r="Y1478" s="2694"/>
    </row>
    <row r="1479" spans="25:25">
      <c r="Y1479" s="2694"/>
    </row>
    <row r="1480" spans="25:25">
      <c r="Y1480" s="2694"/>
    </row>
    <row r="1481" spans="25:25">
      <c r="Y1481" s="2694"/>
    </row>
    <row r="1482" spans="25:25">
      <c r="Y1482" s="2694"/>
    </row>
    <row r="1483" spans="25:25">
      <c r="Y1483" s="2694"/>
    </row>
    <row r="1484" spans="25:25">
      <c r="Y1484" s="2694"/>
    </row>
    <row r="1485" spans="25:25">
      <c r="Y1485" s="2694"/>
    </row>
    <row r="1486" spans="25:25">
      <c r="Y1486" s="2694"/>
    </row>
    <row r="1487" spans="25:25">
      <c r="Y1487" s="2694"/>
    </row>
    <row r="1488" spans="25:25">
      <c r="Y1488" s="2694"/>
    </row>
    <row r="1489" spans="25:25">
      <c r="Y1489" s="2694"/>
    </row>
    <row r="1490" spans="25:25">
      <c r="Y1490" s="2694"/>
    </row>
  </sheetData>
  <mergeCells count="510">
    <mergeCell ref="O6:Q8"/>
    <mergeCell ref="O10:Q10"/>
    <mergeCell ref="O11:Q15"/>
    <mergeCell ref="O16:Q21"/>
    <mergeCell ref="B193:M194"/>
    <mergeCell ref="N193:N194"/>
    <mergeCell ref="P692:P693"/>
    <mergeCell ref="Q692:Q693"/>
    <mergeCell ref="R692:R693"/>
    <mergeCell ref="R515:R516"/>
    <mergeCell ref="R510:R511"/>
    <mergeCell ref="R512:R513"/>
    <mergeCell ref="P293:P294"/>
    <mergeCell ref="B293:N295"/>
    <mergeCell ref="B296:M298"/>
    <mergeCell ref="N297:N298"/>
    <mergeCell ref="P303:P305"/>
    <mergeCell ref="P306:P308"/>
    <mergeCell ref="P309:P311"/>
    <mergeCell ref="P312:P313"/>
    <mergeCell ref="P314:P315"/>
    <mergeCell ref="P301:P302"/>
    <mergeCell ref="P299:P300"/>
    <mergeCell ref="P295:P296"/>
    <mergeCell ref="B445:M446"/>
    <mergeCell ref="N445:N446"/>
    <mergeCell ref="P694:P695"/>
    <mergeCell ref="Q694:Q696"/>
    <mergeCell ref="P932:P933"/>
    <mergeCell ref="P934:P936"/>
    <mergeCell ref="P937:P939"/>
    <mergeCell ref="P510:P511"/>
    <mergeCell ref="Q510:Q511"/>
    <mergeCell ref="P512:P513"/>
    <mergeCell ref="P514:P515"/>
    <mergeCell ref="P516:P518"/>
    <mergeCell ref="Q512:Q514"/>
    <mergeCell ref="Q515:Q517"/>
    <mergeCell ref="P926:P927"/>
    <mergeCell ref="P928:P929"/>
    <mergeCell ref="P930:P931"/>
    <mergeCell ref="Q772:R772"/>
    <mergeCell ref="Q773:R774"/>
    <mergeCell ref="Q573:R573"/>
    <mergeCell ref="Q574:R575"/>
    <mergeCell ref="R730:R731"/>
    <mergeCell ref="Q730:Q731"/>
    <mergeCell ref="R694:R695"/>
    <mergeCell ref="B629:M630"/>
    <mergeCell ref="N629:N630"/>
    <mergeCell ref="C1209:N1209"/>
    <mergeCell ref="C1210:N1210"/>
    <mergeCell ref="B1050:N1051"/>
    <mergeCell ref="H1052:N1053"/>
    <mergeCell ref="B1089:N1090"/>
    <mergeCell ref="B674:B675"/>
    <mergeCell ref="C674:C675"/>
    <mergeCell ref="D674:D675"/>
    <mergeCell ref="B943:M945"/>
    <mergeCell ref="N943:N945"/>
    <mergeCell ref="C891:N892"/>
    <mergeCell ref="C931:N931"/>
    <mergeCell ref="C932:N932"/>
    <mergeCell ref="C928:N928"/>
    <mergeCell ref="C929:N929"/>
    <mergeCell ref="C930:N930"/>
    <mergeCell ref="B672:J672"/>
    <mergeCell ref="C660:I660"/>
    <mergeCell ref="J660:L661"/>
    <mergeCell ref="B631:B633"/>
    <mergeCell ref="C631:E633"/>
    <mergeCell ref="B690:M692"/>
    <mergeCell ref="Q1008:R1008"/>
    <mergeCell ref="Q1009:R1010"/>
    <mergeCell ref="P940:P942"/>
    <mergeCell ref="P943:P944"/>
    <mergeCell ref="P945:P946"/>
    <mergeCell ref="P957:V958"/>
    <mergeCell ref="P959:V960"/>
    <mergeCell ref="Q961:R961"/>
    <mergeCell ref="U961:V964"/>
    <mergeCell ref="P962:P966"/>
    <mergeCell ref="Q962:R962"/>
    <mergeCell ref="Q963:R963"/>
    <mergeCell ref="Q964:R964"/>
    <mergeCell ref="Q965:R965"/>
    <mergeCell ref="U965:V967"/>
    <mergeCell ref="Q966:R966"/>
    <mergeCell ref="Q967:Q968"/>
    <mergeCell ref="R967:R968"/>
    <mergeCell ref="P297:P298"/>
    <mergeCell ref="P320:V321"/>
    <mergeCell ref="Q322:R322"/>
    <mergeCell ref="U322:V325"/>
    <mergeCell ref="P323:P327"/>
    <mergeCell ref="Q323:R323"/>
    <mergeCell ref="Q324:R324"/>
    <mergeCell ref="Q325:R325"/>
    <mergeCell ref="Q326:R326"/>
    <mergeCell ref="U326:V328"/>
    <mergeCell ref="Q327:R327"/>
    <mergeCell ref="Q328:Q329"/>
    <mergeCell ref="R328:R329"/>
    <mergeCell ref="P696:P697"/>
    <mergeCell ref="Q697:Q699"/>
    <mergeCell ref="R697:R698"/>
    <mergeCell ref="P698:P700"/>
    <mergeCell ref="P521:V522"/>
    <mergeCell ref="P523:V524"/>
    <mergeCell ref="Q525:R525"/>
    <mergeCell ref="U525:V528"/>
    <mergeCell ref="P526:P530"/>
    <mergeCell ref="Q526:R526"/>
    <mergeCell ref="Q527:R527"/>
    <mergeCell ref="Q528:R528"/>
    <mergeCell ref="Q529:R529"/>
    <mergeCell ref="U529:V531"/>
    <mergeCell ref="Q530:R530"/>
    <mergeCell ref="Q531:Q532"/>
    <mergeCell ref="R531:R532"/>
    <mergeCell ref="P1209:Q1211"/>
    <mergeCell ref="H1130:N1131"/>
    <mergeCell ref="B1167:N1168"/>
    <mergeCell ref="H1169:N1170"/>
    <mergeCell ref="B1206:N1206"/>
    <mergeCell ref="G1013:N1014"/>
    <mergeCell ref="B1211:N1211"/>
    <mergeCell ref="P188:Q190"/>
    <mergeCell ref="P720:V721"/>
    <mergeCell ref="P722:V723"/>
    <mergeCell ref="P679:Q681"/>
    <mergeCell ref="Q724:R724"/>
    <mergeCell ref="U724:V727"/>
    <mergeCell ref="P725:P729"/>
    <mergeCell ref="Q725:R725"/>
    <mergeCell ref="Q726:R726"/>
    <mergeCell ref="Q727:R727"/>
    <mergeCell ref="Q728:R728"/>
    <mergeCell ref="Q347:R347"/>
    <mergeCell ref="Q348:R349"/>
    <mergeCell ref="P318:V319"/>
    <mergeCell ref="P290:P291"/>
    <mergeCell ref="P261:Q263"/>
    <mergeCell ref="U728:V730"/>
    <mergeCell ref="E1240:I1240"/>
    <mergeCell ref="B1011:N1012"/>
    <mergeCell ref="B1234:B1236"/>
    <mergeCell ref="C1234:C1236"/>
    <mergeCell ref="B963:F963"/>
    <mergeCell ref="G963:H967"/>
    <mergeCell ref="I963:M963"/>
    <mergeCell ref="B964:B967"/>
    <mergeCell ref="C964:C967"/>
    <mergeCell ref="D964:D967"/>
    <mergeCell ref="E964:E967"/>
    <mergeCell ref="F964:F967"/>
    <mergeCell ref="I964:I965"/>
    <mergeCell ref="J964:J965"/>
    <mergeCell ref="K964:K965"/>
    <mergeCell ref="L964:L965"/>
    <mergeCell ref="M964:M965"/>
    <mergeCell ref="B1220:B1224"/>
    <mergeCell ref="E1220:H1224"/>
    <mergeCell ref="G1091:N1092"/>
    <mergeCell ref="B1010:N1010"/>
    <mergeCell ref="B1216:M1216"/>
    <mergeCell ref="A703:A705"/>
    <mergeCell ref="A706:A883"/>
    <mergeCell ref="B718:D718"/>
    <mergeCell ref="E718:G718"/>
    <mergeCell ref="H718:J718"/>
    <mergeCell ref="L718:N718"/>
    <mergeCell ref="B719:D720"/>
    <mergeCell ref="J870:N873"/>
    <mergeCell ref="B878:D879"/>
    <mergeCell ref="E878:G879"/>
    <mergeCell ref="I878:K879"/>
    <mergeCell ref="L878:N879"/>
    <mergeCell ref="D726:D728"/>
    <mergeCell ref="E726:E728"/>
    <mergeCell ref="G726:G728"/>
    <mergeCell ref="C727:C728"/>
    <mergeCell ref="B868:N868"/>
    <mergeCell ref="B703:M705"/>
    <mergeCell ref="N703:N705"/>
    <mergeCell ref="B706:N707"/>
    <mergeCell ref="C501:N501"/>
    <mergeCell ref="G668:H668"/>
    <mergeCell ref="G665:H665"/>
    <mergeCell ref="G662:H662"/>
    <mergeCell ref="M659:N659"/>
    <mergeCell ref="B634:B637"/>
    <mergeCell ref="B508:M508"/>
    <mergeCell ref="N508:N509"/>
    <mergeCell ref="P508:P509"/>
    <mergeCell ref="B529:D529"/>
    <mergeCell ref="B530:B532"/>
    <mergeCell ref="C530:C532"/>
    <mergeCell ref="D530:D532"/>
    <mergeCell ref="D622:N622"/>
    <mergeCell ref="B623:N623"/>
    <mergeCell ref="C624:N624"/>
    <mergeCell ref="C625:N625"/>
    <mergeCell ref="B626:N626"/>
    <mergeCell ref="B660:B669"/>
    <mergeCell ref="M665:N665"/>
    <mergeCell ref="B518:N520"/>
    <mergeCell ref="F631:F633"/>
    <mergeCell ref="G631:N633"/>
    <mergeCell ref="B502:N502"/>
    <mergeCell ref="B474:B481"/>
    <mergeCell ref="F453:G453"/>
    <mergeCell ref="B447:M448"/>
    <mergeCell ref="N447:N448"/>
    <mergeCell ref="B449:C449"/>
    <mergeCell ref="D449:N449"/>
    <mergeCell ref="B450:I450"/>
    <mergeCell ref="F452:G452"/>
    <mergeCell ref="C500:N500"/>
    <mergeCell ref="F451:G451"/>
    <mergeCell ref="D485:F487"/>
    <mergeCell ref="H485:N487"/>
    <mergeCell ref="B463:B470"/>
    <mergeCell ref="P920:P921"/>
    <mergeCell ref="I923:N924"/>
    <mergeCell ref="C881:N881"/>
    <mergeCell ref="P881:Q883"/>
    <mergeCell ref="C882:N882"/>
    <mergeCell ref="B883:N883"/>
    <mergeCell ref="B920:M920"/>
    <mergeCell ref="N920:N921"/>
    <mergeCell ref="H719:J721"/>
    <mergeCell ref="L719:N721"/>
    <mergeCell ref="F727:F728"/>
    <mergeCell ref="G777:N778"/>
    <mergeCell ref="B822:N822"/>
    <mergeCell ref="G823:N824"/>
    <mergeCell ref="Q729:R729"/>
    <mergeCell ref="P924:P925"/>
    <mergeCell ref="K729:L729"/>
    <mergeCell ref="M729:N729"/>
    <mergeCell ref="B893:B894"/>
    <mergeCell ref="C893:N894"/>
    <mergeCell ref="B895:B896"/>
    <mergeCell ref="C895:N897"/>
    <mergeCell ref="B908:N912"/>
    <mergeCell ref="B891:B892"/>
    <mergeCell ref="A946:A1211"/>
    <mergeCell ref="D961:E961"/>
    <mergeCell ref="J957:L958"/>
    <mergeCell ref="M957:N958"/>
    <mergeCell ref="N964:N967"/>
    <mergeCell ref="C1019:N1019"/>
    <mergeCell ref="B1128:N1129"/>
    <mergeCell ref="D1207:N1207"/>
    <mergeCell ref="A943:A945"/>
    <mergeCell ref="B953:G953"/>
    <mergeCell ref="J953:L955"/>
    <mergeCell ref="M953:N955"/>
    <mergeCell ref="H954:H955"/>
    <mergeCell ref="I959:N960"/>
    <mergeCell ref="B946:N947"/>
    <mergeCell ref="B952:N952"/>
    <mergeCell ref="N690:N693"/>
    <mergeCell ref="B888:B890"/>
    <mergeCell ref="C888:N890"/>
    <mergeCell ref="E719:G720"/>
    <mergeCell ref="B721:D721"/>
    <mergeCell ref="E721:G721"/>
    <mergeCell ref="B722:D723"/>
    <mergeCell ref="E722:G723"/>
    <mergeCell ref="H722:J723"/>
    <mergeCell ref="L722:N723"/>
    <mergeCell ref="B726:B728"/>
    <mergeCell ref="B708:N709"/>
    <mergeCell ref="B710:N714"/>
    <mergeCell ref="B715:N715"/>
    <mergeCell ref="H716:N716"/>
    <mergeCell ref="D774:N774"/>
    <mergeCell ref="D775:N775"/>
    <mergeCell ref="B776:N776"/>
    <mergeCell ref="B886:M887"/>
    <mergeCell ref="N886:N887"/>
    <mergeCell ref="B326:N328"/>
    <mergeCell ref="J453:L454"/>
    <mergeCell ref="M453:N454"/>
    <mergeCell ref="C455:D455"/>
    <mergeCell ref="F455:G455"/>
    <mergeCell ref="A628:A629"/>
    <mergeCell ref="E674:E675"/>
    <mergeCell ref="G675:G679"/>
    <mergeCell ref="B680:J681"/>
    <mergeCell ref="M660:N661"/>
    <mergeCell ref="M663:N664"/>
    <mergeCell ref="B521:N521"/>
    <mergeCell ref="C642:I642"/>
    <mergeCell ref="C651:N654"/>
    <mergeCell ref="B651:B654"/>
    <mergeCell ref="M525:N526"/>
    <mergeCell ref="J663:L664"/>
    <mergeCell ref="B575:N575"/>
    <mergeCell ref="G576:N577"/>
    <mergeCell ref="B621:N621"/>
    <mergeCell ref="B673:E673"/>
    <mergeCell ref="F673:J673"/>
    <mergeCell ref="C634:N636"/>
    <mergeCell ref="A518:A626"/>
    <mergeCell ref="M316:N316"/>
    <mergeCell ref="F314:G314"/>
    <mergeCell ref="C316:I316"/>
    <mergeCell ref="C319:I319"/>
    <mergeCell ref="C315:D315"/>
    <mergeCell ref="F315:G315"/>
    <mergeCell ref="L324:N324"/>
    <mergeCell ref="M314:N315"/>
    <mergeCell ref="N310:N311"/>
    <mergeCell ref="B312:C312"/>
    <mergeCell ref="D312:N312"/>
    <mergeCell ref="A515:A517"/>
    <mergeCell ref="B515:M517"/>
    <mergeCell ref="N515:N517"/>
    <mergeCell ref="B301:F302"/>
    <mergeCell ref="C441:N441"/>
    <mergeCell ref="P441:Q443"/>
    <mergeCell ref="C442:N442"/>
    <mergeCell ref="B443:N443"/>
    <mergeCell ref="G373:N374"/>
    <mergeCell ref="B438:N438"/>
    <mergeCell ref="D439:N439"/>
    <mergeCell ref="B440:N440"/>
    <mergeCell ref="B313:I313"/>
    <mergeCell ref="K317:K319"/>
    <mergeCell ref="K320:N320"/>
    <mergeCell ref="B310:M311"/>
    <mergeCell ref="A313:A443"/>
    <mergeCell ref="B306:M307"/>
    <mergeCell ref="A310:A312"/>
    <mergeCell ref="B485:B487"/>
    <mergeCell ref="G485:G487"/>
    <mergeCell ref="A445:A446"/>
    <mergeCell ref="J314:L315"/>
    <mergeCell ref="B316:B323"/>
    <mergeCell ref="J271:N273"/>
    <mergeCell ref="A266:A267"/>
    <mergeCell ref="B290:M290"/>
    <mergeCell ref="N290:N291"/>
    <mergeCell ref="B266:M267"/>
    <mergeCell ref="N266:N267"/>
    <mergeCell ref="A224:A263"/>
    <mergeCell ref="B225:G226"/>
    <mergeCell ref="B279:B280"/>
    <mergeCell ref="B229:B230"/>
    <mergeCell ref="C229:C230"/>
    <mergeCell ref="G229:H230"/>
    <mergeCell ref="D230:D231"/>
    <mergeCell ref="G231:H231"/>
    <mergeCell ref="C279:H280"/>
    <mergeCell ref="B263:N263"/>
    <mergeCell ref="B284:N284"/>
    <mergeCell ref="I279:I281"/>
    <mergeCell ref="J279:N280"/>
    <mergeCell ref="B220:C220"/>
    <mergeCell ref="J220:K220"/>
    <mergeCell ref="J221:K221"/>
    <mergeCell ref="B275:B277"/>
    <mergeCell ref="C275:H277"/>
    <mergeCell ref="I275:I277"/>
    <mergeCell ref="J275:N277"/>
    <mergeCell ref="B223:G224"/>
    <mergeCell ref="B217:B218"/>
    <mergeCell ref="C217:G218"/>
    <mergeCell ref="I217:I218"/>
    <mergeCell ref="J217:N218"/>
    <mergeCell ref="B271:B273"/>
    <mergeCell ref="C271:H273"/>
    <mergeCell ref="B256:N257"/>
    <mergeCell ref="B258:N258"/>
    <mergeCell ref="B228:C228"/>
    <mergeCell ref="G228:H228"/>
    <mergeCell ref="H223:H224"/>
    <mergeCell ref="I223:N224"/>
    <mergeCell ref="G227:H227"/>
    <mergeCell ref="B254:N254"/>
    <mergeCell ref="D255:N255"/>
    <mergeCell ref="I271:I273"/>
    <mergeCell ref="B214:M214"/>
    <mergeCell ref="N214:N215"/>
    <mergeCell ref="P214:P215"/>
    <mergeCell ref="B190:M190"/>
    <mergeCell ref="B203:B204"/>
    <mergeCell ref="C203:H205"/>
    <mergeCell ref="I203:I204"/>
    <mergeCell ref="J203:N205"/>
    <mergeCell ref="A195:A208"/>
    <mergeCell ref="B195:B196"/>
    <mergeCell ref="C195:H198"/>
    <mergeCell ref="I195:I196"/>
    <mergeCell ref="J195:N198"/>
    <mergeCell ref="A193:A194"/>
    <mergeCell ref="B208:M208"/>
    <mergeCell ref="B199:B201"/>
    <mergeCell ref="C199:H201"/>
    <mergeCell ref="I199:I201"/>
    <mergeCell ref="J199:N201"/>
    <mergeCell ref="P93:P95"/>
    <mergeCell ref="C94:N94"/>
    <mergeCell ref="B95:N95"/>
    <mergeCell ref="B118:M118"/>
    <mergeCell ref="N118:N119"/>
    <mergeCell ref="P118:P119"/>
    <mergeCell ref="B112:N112"/>
    <mergeCell ref="B98:M99"/>
    <mergeCell ref="B121:B122"/>
    <mergeCell ref="C121:G122"/>
    <mergeCell ref="I121:I122"/>
    <mergeCell ref="J121:N122"/>
    <mergeCell ref="C93:N93"/>
    <mergeCell ref="N98:N99"/>
    <mergeCell ref="A128:A129"/>
    <mergeCell ref="B128:M129"/>
    <mergeCell ref="N128:N131"/>
    <mergeCell ref="A130:A190"/>
    <mergeCell ref="B130:L131"/>
    <mergeCell ref="B125:C126"/>
    <mergeCell ref="D125:D126"/>
    <mergeCell ref="E125:E126"/>
    <mergeCell ref="M125:M126"/>
    <mergeCell ref="N125:N126"/>
    <mergeCell ref="B133:C134"/>
    <mergeCell ref="D133:D134"/>
    <mergeCell ref="E133:E134"/>
    <mergeCell ref="M133:M134"/>
    <mergeCell ref="N133:N134"/>
    <mergeCell ref="M132:N132"/>
    <mergeCell ref="B156:N156"/>
    <mergeCell ref="D157:M157"/>
    <mergeCell ref="B158:M158"/>
    <mergeCell ref="C159:M160"/>
    <mergeCell ref="C163:M164"/>
    <mergeCell ref="E41:E42"/>
    <mergeCell ref="M41:M42"/>
    <mergeCell ref="N41:N42"/>
    <mergeCell ref="C107:H109"/>
    <mergeCell ref="I107:I109"/>
    <mergeCell ref="J107:N109"/>
    <mergeCell ref="B90:N90"/>
    <mergeCell ref="D91:N91"/>
    <mergeCell ref="I100:I103"/>
    <mergeCell ref="J100:N103"/>
    <mergeCell ref="B92:N92"/>
    <mergeCell ref="B4:N5"/>
    <mergeCell ref="B6:B7"/>
    <mergeCell ref="C6:N7"/>
    <mergeCell ref="B19:B20"/>
    <mergeCell ref="C19:J20"/>
    <mergeCell ref="B8:B9"/>
    <mergeCell ref="B10:B11"/>
    <mergeCell ref="C10:J11"/>
    <mergeCell ref="B17:B18"/>
    <mergeCell ref="C17:J18"/>
    <mergeCell ref="B12:B13"/>
    <mergeCell ref="C12:J13"/>
    <mergeCell ref="B21:B22"/>
    <mergeCell ref="C21:J22"/>
    <mergeCell ref="B14:B16"/>
    <mergeCell ref="C14:J16"/>
    <mergeCell ref="B104:B105"/>
    <mergeCell ref="C104:H105"/>
    <mergeCell ref="I104:I105"/>
    <mergeCell ref="J104:N105"/>
    <mergeCell ref="B25:M25"/>
    <mergeCell ref="N25:N26"/>
    <mergeCell ref="B28:B29"/>
    <mergeCell ref="C28:G29"/>
    <mergeCell ref="B35:M37"/>
    <mergeCell ref="N35:N37"/>
    <mergeCell ref="I28:I29"/>
    <mergeCell ref="J28:N29"/>
    <mergeCell ref="B32:C33"/>
    <mergeCell ref="D32:D33"/>
    <mergeCell ref="E32:E33"/>
    <mergeCell ref="M32:M33"/>
    <mergeCell ref="N32:N33"/>
    <mergeCell ref="B38:L39"/>
    <mergeCell ref="M38:M39"/>
    <mergeCell ref="B41:C42"/>
    <mergeCell ref="A886:A912"/>
    <mergeCell ref="P25:P26"/>
    <mergeCell ref="B100:B102"/>
    <mergeCell ref="C100:H103"/>
    <mergeCell ref="A35:A37"/>
    <mergeCell ref="C110:N110"/>
    <mergeCell ref="C111:N111"/>
    <mergeCell ref="A447:A502"/>
    <mergeCell ref="B948:N951"/>
    <mergeCell ref="F456:G456"/>
    <mergeCell ref="M456:N456"/>
    <mergeCell ref="C463:I463"/>
    <mergeCell ref="M463:N463"/>
    <mergeCell ref="C474:I474"/>
    <mergeCell ref="K476:N476"/>
    <mergeCell ref="C522:I522"/>
    <mergeCell ref="B522:B526"/>
    <mergeCell ref="M522:N523"/>
    <mergeCell ref="J525:L526"/>
    <mergeCell ref="J522:L523"/>
    <mergeCell ref="G523:G525"/>
    <mergeCell ref="A38:A95"/>
    <mergeCell ref="B107:B109"/>
    <mergeCell ref="D41:D42"/>
  </mergeCells>
  <phoneticPr fontId="342" type="noConversion"/>
  <hyperlinks>
    <hyperlink ref="B680" r:id="rId1" xr:uid="{CEF57CF4-BB40-4366-AF38-893C13D6AE0D}"/>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DADD6-4632-4B2E-B005-459DFB553C97}">
  <dimension ref="A1:N586"/>
  <sheetViews>
    <sheetView showZeros="0" workbookViewId="0">
      <selection activeCell="R28" sqref="R28"/>
    </sheetView>
  </sheetViews>
  <sheetFormatPr baseColWidth="10" defaultRowHeight="15"/>
  <cols>
    <col min="1" max="1" width="3.7109375" style="1" customWidth="1"/>
    <col min="2" max="14" width="11.7109375" style="1" customWidth="1"/>
  </cols>
  <sheetData>
    <row r="1" spans="1:14">
      <c r="A1" s="924">
        <v>3</v>
      </c>
      <c r="B1" s="924">
        <v>11</v>
      </c>
      <c r="C1" s="924">
        <v>11</v>
      </c>
      <c r="D1" s="924">
        <v>11</v>
      </c>
      <c r="E1" s="924">
        <v>11</v>
      </c>
      <c r="F1" s="924">
        <v>11</v>
      </c>
      <c r="G1" s="924">
        <v>11</v>
      </c>
      <c r="H1" s="924">
        <v>11</v>
      </c>
      <c r="I1" s="924">
        <v>11</v>
      </c>
      <c r="J1" s="924">
        <v>11</v>
      </c>
      <c r="K1" s="924">
        <v>11</v>
      </c>
      <c r="L1" s="924">
        <v>11</v>
      </c>
      <c r="M1" s="924">
        <v>11</v>
      </c>
      <c r="N1" s="924">
        <v>11</v>
      </c>
    </row>
    <row r="2" spans="1:14" ht="15" customHeight="1">
      <c r="A2" s="2"/>
      <c r="B2" s="2"/>
      <c r="C2" s="2"/>
      <c r="D2" s="2"/>
      <c r="E2" s="2"/>
      <c r="F2" s="2"/>
      <c r="G2" s="2"/>
      <c r="H2" s="2"/>
      <c r="I2" s="2"/>
      <c r="J2" s="2"/>
      <c r="K2" s="2"/>
      <c r="L2" s="2"/>
      <c r="M2" s="2"/>
      <c r="N2" s="2"/>
    </row>
    <row r="3" spans="1:14" ht="15" customHeight="1">
      <c r="A3" s="3"/>
      <c r="B3" s="3"/>
      <c r="C3" s="3"/>
      <c r="D3" s="3"/>
      <c r="E3" s="3"/>
      <c r="F3" s="3"/>
      <c r="G3" s="3"/>
      <c r="H3" s="3"/>
      <c r="I3" s="3"/>
      <c r="J3" s="3"/>
      <c r="K3" s="3"/>
      <c r="L3" s="3"/>
      <c r="M3" s="3"/>
      <c r="N3" s="3"/>
    </row>
    <row r="4" spans="1:14" ht="26.25">
      <c r="A4" s="3"/>
      <c r="B4" s="3"/>
      <c r="C4" s="5227" t="s">
        <v>1</v>
      </c>
      <c r="D4" s="5227"/>
      <c r="E4" s="5227"/>
      <c r="F4" s="5227"/>
      <c r="G4" s="5227"/>
      <c r="H4" s="5227"/>
      <c r="I4" s="5227"/>
      <c r="J4" s="5227"/>
      <c r="K4" s="5227"/>
      <c r="L4" s="5227"/>
      <c r="M4" s="5227"/>
      <c r="N4" s="3"/>
    </row>
    <row r="5" spans="1:14" ht="15" customHeight="1">
      <c r="A5" s="4"/>
      <c r="B5" s="4"/>
      <c r="C5" s="4"/>
      <c r="D5" s="4"/>
      <c r="E5" s="4"/>
      <c r="F5" s="4"/>
      <c r="G5" s="4"/>
      <c r="H5" s="4"/>
      <c r="I5" s="4"/>
      <c r="J5" s="4"/>
      <c r="K5" s="4"/>
      <c r="L5" s="4"/>
      <c r="M5" s="4"/>
      <c r="N5" s="4"/>
    </row>
    <row r="6" spans="1:14">
      <c r="A6" s="5"/>
      <c r="B6" s="5"/>
      <c r="C6" s="5"/>
      <c r="D6" s="5"/>
      <c r="E6" s="5"/>
      <c r="F6" s="5"/>
      <c r="G6" s="5"/>
      <c r="H6" s="5"/>
      <c r="I6" s="5"/>
      <c r="J6" s="5"/>
      <c r="K6" s="5"/>
      <c r="L6" s="5"/>
      <c r="M6" s="5"/>
      <c r="N6" s="5"/>
    </row>
    <row r="7" spans="1:14">
      <c r="A7" s="1075" t="s">
        <v>243</v>
      </c>
      <c r="B7" s="5234" t="str">
        <f>B10</f>
        <v>PAINS AUX RAISINS</v>
      </c>
      <c r="C7" s="5234"/>
      <c r="D7" s="5234"/>
      <c r="E7" s="5234"/>
      <c r="F7" s="5234"/>
      <c r="G7" s="5234"/>
      <c r="H7" s="5234"/>
      <c r="I7" s="5234"/>
      <c r="J7" s="5234"/>
      <c r="K7" s="5234"/>
      <c r="L7" s="5234"/>
      <c r="M7" s="5234"/>
      <c r="N7" s="5234"/>
    </row>
    <row r="8" spans="1:14">
      <c r="A8" s="5179" t="str">
        <f>B10</f>
        <v>PAINS AUX RAISINS</v>
      </c>
      <c r="B8" s="5180" t="s">
        <v>1116</v>
      </c>
      <c r="C8" s="5151"/>
      <c r="D8" s="5151"/>
      <c r="E8" s="5151"/>
      <c r="F8" s="5151"/>
      <c r="G8" s="5151"/>
      <c r="H8" s="5151"/>
      <c r="I8" s="5151"/>
      <c r="J8" s="5151"/>
      <c r="K8" s="5151"/>
      <c r="L8" s="5151"/>
      <c r="M8" s="5151"/>
      <c r="N8" s="5181"/>
    </row>
    <row r="9" spans="1:14" ht="15.75" thickBot="1">
      <c r="A9" s="5179"/>
      <c r="B9" s="5180"/>
      <c r="C9" s="5151"/>
      <c r="D9" s="5151"/>
      <c r="E9" s="5151"/>
      <c r="F9" s="5151"/>
      <c r="G9" s="5151"/>
      <c r="H9" s="5151"/>
      <c r="I9" s="5151"/>
      <c r="J9" s="5151"/>
      <c r="K9" s="5151"/>
      <c r="L9" s="5151"/>
      <c r="M9" s="5151"/>
      <c r="N9" s="5181"/>
    </row>
    <row r="10" spans="1:14">
      <c r="A10" s="5179"/>
      <c r="B10" s="5182" t="s">
        <v>1292</v>
      </c>
      <c r="C10" s="5183"/>
      <c r="D10" s="5183"/>
      <c r="E10" s="5183"/>
      <c r="F10" s="5183"/>
      <c r="G10" s="5183"/>
      <c r="H10" s="5183"/>
      <c r="I10" s="5183"/>
      <c r="J10" s="5188" t="s">
        <v>1293</v>
      </c>
      <c r="K10" s="5189"/>
      <c r="L10" s="5189"/>
      <c r="M10" s="5194">
        <v>25</v>
      </c>
      <c r="N10" s="5197" t="s">
        <v>1294</v>
      </c>
    </row>
    <row r="11" spans="1:14">
      <c r="A11" s="5179"/>
      <c r="B11" s="5184"/>
      <c r="C11" s="5185"/>
      <c r="D11" s="5185"/>
      <c r="E11" s="5185"/>
      <c r="F11" s="5185"/>
      <c r="G11" s="5185"/>
      <c r="H11" s="5185"/>
      <c r="I11" s="5185"/>
      <c r="J11" s="5190"/>
      <c r="K11" s="5191"/>
      <c r="L11" s="5191"/>
      <c r="M11" s="5195"/>
      <c r="N11" s="5198"/>
    </row>
    <row r="12" spans="1:14" ht="15.75" thickBot="1">
      <c r="A12" s="5179"/>
      <c r="B12" s="5186"/>
      <c r="C12" s="5187"/>
      <c r="D12" s="5187"/>
      <c r="E12" s="5187"/>
      <c r="F12" s="5187"/>
      <c r="G12" s="5187"/>
      <c r="H12" s="5187"/>
      <c r="I12" s="5187"/>
      <c r="J12" s="5192"/>
      <c r="K12" s="5193"/>
      <c r="L12" s="5193"/>
      <c r="M12" s="5196"/>
      <c r="N12" s="5199"/>
    </row>
    <row r="13" spans="1:14" ht="15.75">
      <c r="A13" s="5179"/>
      <c r="B13" s="5"/>
      <c r="C13" s="5200" t="s">
        <v>1295</v>
      </c>
      <c r="D13" s="5200"/>
      <c r="E13" s="1080"/>
      <c r="F13" s="1081"/>
      <c r="G13" s="1081"/>
      <c r="H13" s="1081"/>
      <c r="I13" s="5"/>
      <c r="J13" s="5"/>
      <c r="K13" s="5"/>
      <c r="L13" s="5"/>
      <c r="M13" s="5"/>
      <c r="N13" s="1082"/>
    </row>
    <row r="14" spans="1:14" ht="15.75">
      <c r="A14" s="5179"/>
      <c r="B14" s="5"/>
      <c r="C14" s="5201"/>
      <c r="D14" s="5201"/>
      <c r="E14" s="1080"/>
      <c r="F14" s="1081"/>
      <c r="G14" s="1081"/>
      <c r="H14" s="1081"/>
      <c r="I14" s="1083" t="s">
        <v>1296</v>
      </c>
      <c r="J14"/>
      <c r="K14"/>
      <c r="L14" s="5"/>
      <c r="M14" s="5"/>
      <c r="N14" s="1082"/>
    </row>
    <row r="15" spans="1:14" ht="18.75">
      <c r="A15" s="5179"/>
      <c r="B15" s="5"/>
      <c r="C15" s="5228" t="s">
        <v>1297</v>
      </c>
      <c r="D15" s="1084">
        <v>10</v>
      </c>
      <c r="E15" s="996" t="s">
        <v>1265</v>
      </c>
      <c r="F15" s="1085"/>
      <c r="G15" s="1086"/>
      <c r="H15" s="5"/>
      <c r="I15" s="5229" t="s">
        <v>1298</v>
      </c>
      <c r="J15" s="1087"/>
      <c r="K15" s="1088"/>
      <c r="L15" s="5232" t="s">
        <v>1299</v>
      </c>
      <c r="M15" s="5"/>
      <c r="N15" s="1082"/>
    </row>
    <row r="16" spans="1:14" ht="15.75">
      <c r="A16" s="5179"/>
      <c r="B16" s="5"/>
      <c r="C16" s="5228"/>
      <c r="D16" s="1089" t="s">
        <v>27</v>
      </c>
      <c r="E16" s="5"/>
      <c r="F16" s="1090"/>
      <c r="G16" s="1090"/>
      <c r="H16" s="5"/>
      <c r="I16" s="5230"/>
      <c r="J16" s="1091"/>
      <c r="K16" s="1092"/>
      <c r="L16" s="5232"/>
      <c r="M16" s="5"/>
      <c r="N16" s="1093"/>
    </row>
    <row r="17" spans="1:14" ht="15.75">
      <c r="A17" s="5179"/>
      <c r="B17" s="5"/>
      <c r="C17" s="1094">
        <f>D17/D15</f>
        <v>0.04</v>
      </c>
      <c r="D17" s="999">
        <v>0.4</v>
      </c>
      <c r="E17" s="5233" t="s">
        <v>1300</v>
      </c>
      <c r="F17" s="5233"/>
      <c r="G17" s="1095">
        <f>(D17/D15)*M10</f>
        <v>1</v>
      </c>
      <c r="H17" s="5"/>
      <c r="I17" s="5230"/>
      <c r="J17" s="1091"/>
      <c r="K17" s="1092"/>
      <c r="L17" s="5232"/>
      <c r="M17" s="5"/>
      <c r="N17" s="1093"/>
    </row>
    <row r="18" spans="1:14" ht="15.75">
      <c r="A18" s="5179"/>
      <c r="B18" s="5"/>
      <c r="C18" s="1094">
        <f>D18/D15</f>
        <v>1.2500000000000001E-2</v>
      </c>
      <c r="D18" s="999">
        <v>0.125</v>
      </c>
      <c r="E18" s="5233" t="s">
        <v>539</v>
      </c>
      <c r="F18" s="5233"/>
      <c r="G18" s="1095">
        <f>(D18/D15)*M10</f>
        <v>0.3125</v>
      </c>
      <c r="H18" s="5"/>
      <c r="I18" s="5230"/>
      <c r="J18" s="1091"/>
      <c r="K18" s="1092"/>
      <c r="L18" s="5232"/>
      <c r="M18" s="5"/>
      <c r="N18" s="1093"/>
    </row>
    <row r="19" spans="1:14" ht="15.75">
      <c r="A19" s="5179"/>
      <c r="B19" s="5"/>
      <c r="C19" s="1094">
        <f>D19/D15</f>
        <v>1.6E-2</v>
      </c>
      <c r="D19" s="999">
        <v>0.16</v>
      </c>
      <c r="E19" s="5233" t="s">
        <v>1301</v>
      </c>
      <c r="F19" s="5233"/>
      <c r="G19" s="1095">
        <f>(D19/D15)*M10</f>
        <v>0.4</v>
      </c>
      <c r="H19" s="5"/>
      <c r="I19" s="5230"/>
      <c r="J19" s="1091"/>
      <c r="K19" s="1092"/>
      <c r="L19" s="5232"/>
      <c r="M19" s="5"/>
      <c r="N19" s="1093"/>
    </row>
    <row r="20" spans="1:14" ht="15.75">
      <c r="A20" s="5179"/>
      <c r="B20" s="5"/>
      <c r="C20" s="1094">
        <f>D20/D15</f>
        <v>1.2E-2</v>
      </c>
      <c r="D20" s="999">
        <v>0.12</v>
      </c>
      <c r="E20" s="5233" t="s">
        <v>1302</v>
      </c>
      <c r="F20" s="5233"/>
      <c r="G20" s="1095">
        <f>(D20/D15)*M10</f>
        <v>0.3</v>
      </c>
      <c r="H20" s="5"/>
      <c r="I20" s="5230"/>
      <c r="J20" s="1091"/>
      <c r="K20" s="1092"/>
      <c r="L20" s="5232"/>
      <c r="M20" s="5"/>
      <c r="N20" s="1093"/>
    </row>
    <row r="21" spans="1:14" ht="15.75">
      <c r="A21" s="5179"/>
      <c r="B21" s="1096"/>
      <c r="C21" s="1097"/>
      <c r="D21" s="1097"/>
      <c r="E21" s="1096"/>
      <c r="F21" s="1098"/>
      <c r="G21" s="1099"/>
      <c r="H21" s="5"/>
      <c r="I21" s="5230"/>
      <c r="J21" s="1091"/>
      <c r="K21" s="1092"/>
      <c r="L21" s="5232"/>
      <c r="M21" s="5"/>
      <c r="N21" s="1093"/>
    </row>
    <row r="22" spans="1:14" ht="15.75">
      <c r="A22" s="5179"/>
      <c r="B22" s="1100"/>
      <c r="C22" s="1095">
        <f>SUM(C17:C21)</f>
        <v>8.0500000000000002E-2</v>
      </c>
      <c r="D22" s="1101">
        <f>SUM(D17:D21)</f>
        <v>0.80500000000000005</v>
      </c>
      <c r="E22" s="1102"/>
      <c r="F22" s="1102"/>
      <c r="G22" s="1103">
        <f>SUM(G17:G21)</f>
        <v>2.0124999999999997</v>
      </c>
      <c r="H22" s="5"/>
      <c r="I22" s="5231"/>
      <c r="J22" s="1104" t="s">
        <v>1303</v>
      </c>
      <c r="K22" s="1105"/>
      <c r="L22" s="5232"/>
      <c r="M22" s="5"/>
      <c r="N22" s="1093"/>
    </row>
    <row r="23" spans="1:14" ht="15.75">
      <c r="A23" s="5179"/>
      <c r="B23" s="1100"/>
      <c r="C23" s="1073"/>
      <c r="D23" s="1106" t="s">
        <v>1304</v>
      </c>
      <c r="E23" s="1073"/>
      <c r="F23" s="1073"/>
      <c r="G23" s="1107"/>
      <c r="H23" s="5"/>
      <c r="I23" s="1108" t="s">
        <v>30</v>
      </c>
      <c r="J23" s="1109"/>
      <c r="K23" s="1109"/>
      <c r="L23" s="1109"/>
      <c r="M23" s="5"/>
      <c r="N23" s="1093"/>
    </row>
    <row r="24" spans="1:14" ht="15.75">
      <c r="A24" s="5179"/>
      <c r="B24" s="1100"/>
      <c r="C24" s="1110"/>
      <c r="D24" s="1111"/>
      <c r="E24" s="1090"/>
      <c r="F24" s="1073"/>
      <c r="G24" s="1107"/>
      <c r="H24" s="1112"/>
      <c r="I24" s="1113" t="s">
        <v>1305</v>
      </c>
      <c r="J24" s="1111"/>
      <c r="K24" s="1114"/>
      <c r="L24" s="1114"/>
      <c r="M24" s="1114"/>
      <c r="N24" s="1093"/>
    </row>
    <row r="25" spans="1:14">
      <c r="A25" s="5179"/>
      <c r="B25" s="1115" t="s">
        <v>27</v>
      </c>
      <c r="C25" s="1116" t="s">
        <v>1306</v>
      </c>
      <c r="D25" s="1117"/>
      <c r="E25" s="1117"/>
      <c r="F25" s="1117"/>
      <c r="G25" s="1117"/>
      <c r="H25" s="1117"/>
      <c r="I25" s="1117"/>
      <c r="J25" s="1117"/>
      <c r="K25" s="1117"/>
      <c r="L25" s="1117"/>
      <c r="M25" s="1117"/>
      <c r="N25" s="1118"/>
    </row>
    <row r="26" spans="1:14">
      <c r="A26" s="5179"/>
      <c r="B26" s="1119" t="s">
        <v>30</v>
      </c>
      <c r="C26" s="1120" t="s">
        <v>1307</v>
      </c>
      <c r="D26" s="1121"/>
      <c r="E26" s="1121"/>
      <c r="F26" s="1121"/>
      <c r="G26" s="1121"/>
      <c r="H26" s="1121"/>
      <c r="I26" s="1121"/>
      <c r="J26" s="1121"/>
      <c r="K26" s="1121"/>
      <c r="L26" s="1121"/>
      <c r="M26" s="1074" t="s">
        <v>1291</v>
      </c>
      <c r="N26" s="1122"/>
    </row>
    <row r="27" spans="1:14" ht="15.75" thickBot="1">
      <c r="A27" s="5179"/>
      <c r="B27" s="1119"/>
      <c r="C27" s="1123" t="s">
        <v>1308</v>
      </c>
      <c r="D27" s="1121"/>
      <c r="E27" s="1121"/>
      <c r="F27" s="1121"/>
      <c r="G27" s="1121"/>
      <c r="H27" s="1121"/>
      <c r="I27" s="1121"/>
      <c r="J27" s="1121"/>
      <c r="K27" s="1121"/>
      <c r="L27" s="1121"/>
      <c r="M27" s="1121"/>
      <c r="N27" s="1122"/>
    </row>
    <row r="28" spans="1:14">
      <c r="A28" s="5179"/>
      <c r="B28" s="5202" t="s">
        <v>1309</v>
      </c>
      <c r="C28" s="5203"/>
      <c r="D28" s="5203"/>
      <c r="E28" s="5203"/>
      <c r="F28" s="5203"/>
      <c r="G28" s="5203"/>
      <c r="H28" s="5203"/>
      <c r="I28" s="5203"/>
      <c r="J28" s="5203"/>
      <c r="K28" s="5203"/>
      <c r="L28" s="5203"/>
      <c r="M28" s="5203"/>
      <c r="N28" s="5204"/>
    </row>
    <row r="29" spans="1:14" ht="15.75" thickBot="1">
      <c r="A29" s="5179"/>
      <c r="B29" s="5205"/>
      <c r="C29" s="5206"/>
      <c r="D29" s="5206"/>
      <c r="E29" s="5206"/>
      <c r="F29" s="5206"/>
      <c r="G29" s="5206"/>
      <c r="H29" s="5206"/>
      <c r="I29" s="5206"/>
      <c r="J29" s="5206"/>
      <c r="K29" s="5206"/>
      <c r="L29" s="5206"/>
      <c r="M29" s="5206"/>
      <c r="N29" s="5207"/>
    </row>
    <row r="31" spans="1:14">
      <c r="A31" s="1075" t="s">
        <v>243</v>
      </c>
      <c r="B31" s="5239" t="str">
        <f>B32</f>
        <v>Couronne et Tropézienne</v>
      </c>
      <c r="C31" s="5239"/>
      <c r="D31" s="5239"/>
      <c r="E31" s="5239"/>
      <c r="F31" s="5239"/>
      <c r="G31" s="5239"/>
      <c r="H31" s="5239"/>
      <c r="I31" s="5239"/>
      <c r="J31" s="5239"/>
      <c r="K31" s="5239"/>
      <c r="L31" s="5239"/>
      <c r="M31" s="5239"/>
      <c r="N31" s="5239"/>
    </row>
    <row r="32" spans="1:14">
      <c r="A32" s="5128" t="str">
        <f>B32</f>
        <v>Couronne et Tropézienne</v>
      </c>
      <c r="B32" s="5129" t="s">
        <v>1310</v>
      </c>
      <c r="C32" s="5130"/>
      <c r="D32" s="5130"/>
      <c r="E32" s="5130"/>
      <c r="F32" s="5130"/>
      <c r="G32" s="5130"/>
      <c r="H32" s="5130"/>
      <c r="I32" s="5130"/>
      <c r="J32" s="5130"/>
      <c r="K32" s="5130"/>
      <c r="L32" s="5130"/>
      <c r="M32" s="5130"/>
      <c r="N32" s="5131"/>
    </row>
    <row r="33" spans="1:14">
      <c r="A33" s="5128"/>
      <c r="B33" s="5132"/>
      <c r="C33" s="5133"/>
      <c r="D33" s="5133"/>
      <c r="E33" s="5133"/>
      <c r="F33" s="5133"/>
      <c r="G33" s="5133"/>
      <c r="H33" s="5133"/>
      <c r="I33" s="5133"/>
      <c r="J33" s="5133"/>
      <c r="K33" s="5133"/>
      <c r="L33" s="5133"/>
      <c r="M33" s="5133"/>
      <c r="N33" s="5134"/>
    </row>
    <row r="34" spans="1:14">
      <c r="A34" s="5128"/>
      <c r="B34" s="1124"/>
      <c r="C34" s="1125"/>
      <c r="D34" s="1125"/>
      <c r="E34" s="1125"/>
      <c r="F34" s="1125"/>
      <c r="G34" s="1126"/>
      <c r="H34" s="931"/>
      <c r="I34" s="932"/>
      <c r="J34" s="1125"/>
      <c r="K34" s="1078"/>
      <c r="L34" s="1078"/>
      <c r="M34" s="1078"/>
      <c r="N34" s="1127"/>
    </row>
    <row r="35" spans="1:14">
      <c r="A35" s="5128"/>
      <c r="B35" s="1124"/>
      <c r="C35" s="1125"/>
      <c r="D35" s="1125"/>
      <c r="E35" s="1128" t="s">
        <v>1311</v>
      </c>
      <c r="F35" s="1125"/>
      <c r="G35" s="1126"/>
      <c r="H35" s="931"/>
      <c r="I35" s="932"/>
      <c r="J35" s="1125"/>
      <c r="K35" s="1078"/>
      <c r="L35" s="1078"/>
      <c r="M35" s="1078"/>
      <c r="N35" s="1127"/>
    </row>
    <row r="36" spans="1:14">
      <c r="A36" s="5128"/>
      <c r="B36" s="1124"/>
      <c r="C36" s="1125"/>
      <c r="D36" s="1125"/>
      <c r="E36" s="1129" t="s">
        <v>1312</v>
      </c>
      <c r="F36" s="1130">
        <v>0.3</v>
      </c>
      <c r="G36" s="1131" t="s">
        <v>1313</v>
      </c>
      <c r="H36" s="931"/>
      <c r="I36" s="932"/>
      <c r="J36" s="1125"/>
      <c r="K36" s="1078"/>
      <c r="L36" s="1078"/>
      <c r="M36" s="1078"/>
      <c r="N36" s="1127"/>
    </row>
    <row r="37" spans="1:14">
      <c r="A37" s="5128"/>
      <c r="B37" s="1124" t="s">
        <v>27</v>
      </c>
      <c r="C37" s="5" t="s">
        <v>1314</v>
      </c>
      <c r="D37" s="1125"/>
      <c r="E37" s="1125"/>
      <c r="F37" s="1125"/>
      <c r="G37" s="1126"/>
      <c r="H37" s="931"/>
      <c r="I37" s="932"/>
      <c r="J37" s="1125"/>
      <c r="K37" s="1078"/>
      <c r="L37" s="1078"/>
      <c r="M37" s="1078"/>
      <c r="N37" s="1127"/>
    </row>
    <row r="38" spans="1:14">
      <c r="A38" s="5128"/>
      <c r="B38" s="1124" t="s">
        <v>30</v>
      </c>
      <c r="C38" s="5" t="s">
        <v>1315</v>
      </c>
      <c r="D38" s="1125"/>
      <c r="E38" s="1125"/>
      <c r="F38" s="1125"/>
      <c r="G38" s="1126"/>
      <c r="H38" s="931"/>
      <c r="I38" s="932"/>
      <c r="J38" s="1125"/>
      <c r="K38" s="1078"/>
      <c r="L38" s="1078"/>
      <c r="M38" s="1078"/>
      <c r="N38" s="1127"/>
    </row>
    <row r="39" spans="1:14">
      <c r="A39" s="5128"/>
      <c r="B39" s="1124" t="s">
        <v>248</v>
      </c>
      <c r="C39" s="1125" t="s">
        <v>1316</v>
      </c>
      <c r="D39" s="1125"/>
      <c r="E39" s="1125"/>
      <c r="F39" s="1125"/>
      <c r="G39" s="1126"/>
      <c r="H39" s="931"/>
      <c r="I39" s="932"/>
      <c r="J39" s="1125"/>
      <c r="K39" s="1078"/>
      <c r="L39" s="1078"/>
      <c r="M39" s="1078"/>
      <c r="N39" s="1127"/>
    </row>
    <row r="40" spans="1:14">
      <c r="A40" s="5128"/>
      <c r="B40" s="1124"/>
      <c r="C40" s="1125"/>
      <c r="D40" s="1125"/>
      <c r="E40" s="1125"/>
      <c r="F40" s="1125"/>
      <c r="G40" s="1126"/>
      <c r="H40" s="931"/>
      <c r="I40" s="932"/>
      <c r="J40" s="1125"/>
      <c r="K40" s="1078"/>
      <c r="L40" s="1078"/>
      <c r="M40" s="1078"/>
      <c r="N40" s="1127"/>
    </row>
    <row r="41" spans="1:14">
      <c r="A41" s="5128"/>
      <c r="B41" s="1124"/>
      <c r="C41" s="5"/>
      <c r="D41" s="1125"/>
      <c r="E41" s="1125"/>
      <c r="F41" s="1125"/>
      <c r="G41" s="1126"/>
      <c r="H41" s="931"/>
      <c r="I41" s="5135" t="s">
        <v>1317</v>
      </c>
      <c r="J41" s="5135"/>
      <c r="K41" s="1078"/>
      <c r="L41" s="1078"/>
      <c r="M41" s="1078"/>
      <c r="N41" s="1127"/>
    </row>
    <row r="42" spans="1:14">
      <c r="A42" s="5128"/>
      <c r="B42" s="1124"/>
      <c r="C42" s="5"/>
      <c r="D42" s="1125"/>
      <c r="E42" s="1125"/>
      <c r="F42" s="1125"/>
      <c r="G42" s="1126"/>
      <c r="H42" s="931"/>
      <c r="I42" s="5135"/>
      <c r="J42" s="5135"/>
      <c r="K42" s="1078"/>
      <c r="L42" s="1078"/>
      <c r="M42" s="1078"/>
      <c r="N42" s="1127"/>
    </row>
    <row r="43" spans="1:14">
      <c r="A43" s="5128"/>
      <c r="B43" s="1124"/>
      <c r="C43" s="1125"/>
      <c r="D43" s="1125"/>
      <c r="E43" s="1132" t="s">
        <v>1318</v>
      </c>
      <c r="F43" s="1125"/>
      <c r="G43" s="1126"/>
      <c r="H43" s="931"/>
      <c r="I43" s="5135"/>
      <c r="J43" s="5135"/>
      <c r="K43" s="1078"/>
      <c r="L43" s="1078"/>
      <c r="M43" s="1078"/>
      <c r="N43" s="1127"/>
    </row>
    <row r="44" spans="1:14">
      <c r="A44" s="5128"/>
      <c r="B44" s="1124"/>
      <c r="C44" s="1125"/>
      <c r="D44" s="1125"/>
      <c r="E44" s="1128"/>
      <c r="F44" s="1125"/>
      <c r="G44" s="1126"/>
      <c r="H44" s="931"/>
      <c r="I44" s="5136">
        <v>10</v>
      </c>
      <c r="J44" s="5136"/>
      <c r="K44" s="1078"/>
      <c r="L44" s="1078"/>
      <c r="M44" s="1078"/>
      <c r="N44" s="1127"/>
    </row>
    <row r="45" spans="1:14">
      <c r="A45" s="5128"/>
      <c r="B45" s="1124"/>
      <c r="C45" s="1125"/>
      <c r="D45" s="1125"/>
      <c r="E45" s="1128"/>
      <c r="F45" s="1125"/>
      <c r="G45" s="1126"/>
      <c r="H45" s="931"/>
      <c r="I45" s="5136"/>
      <c r="J45" s="5136"/>
      <c r="K45" s="1078"/>
      <c r="L45" s="1078"/>
      <c r="M45" s="1078"/>
      <c r="N45" s="1127"/>
    </row>
    <row r="46" spans="1:14" ht="15.75">
      <c r="A46" s="5128"/>
      <c r="B46" s="1124"/>
      <c r="C46" s="1125"/>
      <c r="D46" s="1125"/>
      <c r="E46" s="1129" t="s">
        <v>1312</v>
      </c>
      <c r="F46" s="998" t="s">
        <v>850</v>
      </c>
      <c r="G46" s="1133">
        <v>0.3</v>
      </c>
      <c r="H46" s="931"/>
      <c r="I46" s="5137">
        <f>(G46/G47)*I44</f>
        <v>3</v>
      </c>
      <c r="J46" s="5138" t="s">
        <v>1319</v>
      </c>
      <c r="K46" s="995"/>
      <c r="L46" s="1078"/>
      <c r="M46" s="1078"/>
      <c r="N46" s="1127"/>
    </row>
    <row r="47" spans="1:14" ht="15.75">
      <c r="A47" s="5128"/>
      <c r="B47" s="1124"/>
      <c r="C47" s="1125"/>
      <c r="D47" s="1125"/>
      <c r="E47" s="1129" t="s">
        <v>1320</v>
      </c>
      <c r="F47" s="998" t="s">
        <v>850</v>
      </c>
      <c r="G47" s="1134">
        <v>1</v>
      </c>
      <c r="H47" s="1135"/>
      <c r="I47" s="5137"/>
      <c r="J47" s="5138"/>
      <c r="K47" s="995"/>
      <c r="L47" s="1078"/>
      <c r="M47" s="1078"/>
      <c r="N47" s="1127"/>
    </row>
    <row r="48" spans="1:14" ht="15.75">
      <c r="A48" s="5128"/>
      <c r="B48" s="1124"/>
      <c r="C48" s="1125"/>
      <c r="D48" s="1125"/>
      <c r="E48" s="1129"/>
      <c r="F48" s="998"/>
      <c r="G48" s="1126" t="s">
        <v>27</v>
      </c>
      <c r="H48" s="1135"/>
      <c r="I48" s="5139" t="s">
        <v>30</v>
      </c>
      <c r="J48" s="5139"/>
      <c r="K48" s="1078"/>
      <c r="L48" s="1078"/>
      <c r="M48" s="1078"/>
      <c r="N48" s="1127"/>
    </row>
    <row r="49" spans="1:14">
      <c r="A49" s="5128"/>
      <c r="B49" s="1124"/>
      <c r="C49" s="5140" t="s">
        <v>1321</v>
      </c>
      <c r="D49" s="5140"/>
      <c r="E49" s="5140"/>
      <c r="F49" s="5140"/>
      <c r="G49" s="5140"/>
      <c r="H49" s="5140"/>
      <c r="I49" s="5140"/>
      <c r="J49" s="5140"/>
      <c r="K49" s="5140"/>
      <c r="L49" s="5140"/>
      <c r="M49" s="5140"/>
      <c r="N49" s="5141"/>
    </row>
    <row r="50" spans="1:14">
      <c r="A50" s="5128"/>
      <c r="B50" s="1124"/>
      <c r="C50" s="5140"/>
      <c r="D50" s="5140"/>
      <c r="E50" s="5140"/>
      <c r="F50" s="5140"/>
      <c r="G50" s="5140"/>
      <c r="H50" s="5140"/>
      <c r="I50" s="5140"/>
      <c r="J50" s="5140"/>
      <c r="K50" s="5140"/>
      <c r="L50" s="5140"/>
      <c r="M50" s="5140"/>
      <c r="N50" s="5141"/>
    </row>
    <row r="51" spans="1:14">
      <c r="A51" s="5128"/>
      <c r="B51" s="1124"/>
      <c r="C51" s="5140"/>
      <c r="D51" s="5140"/>
      <c r="E51" s="5140"/>
      <c r="F51" s="5140"/>
      <c r="G51" s="5140"/>
      <c r="H51" s="5140"/>
      <c r="I51" s="5140"/>
      <c r="J51" s="5140"/>
      <c r="K51" s="5140"/>
      <c r="L51" s="5140"/>
      <c r="M51" s="5140"/>
      <c r="N51" s="5141"/>
    </row>
    <row r="52" spans="1:14">
      <c r="A52" s="5128"/>
      <c r="B52" s="1136" t="s">
        <v>27</v>
      </c>
      <c r="C52" s="1125" t="s">
        <v>1322</v>
      </c>
      <c r="D52" s="1137"/>
      <c r="E52" s="1137"/>
      <c r="F52" s="1137"/>
      <c r="G52" s="1137"/>
      <c r="H52" s="1137"/>
      <c r="I52" s="1137"/>
      <c r="J52" s="1137"/>
      <c r="K52" s="1137"/>
      <c r="L52" s="1137"/>
      <c r="M52" s="1137"/>
      <c r="N52" s="1138"/>
    </row>
    <row r="53" spans="1:14">
      <c r="A53" s="5128"/>
      <c r="B53" s="1139" t="s">
        <v>30</v>
      </c>
      <c r="C53" s="1125" t="s">
        <v>1323</v>
      </c>
      <c r="D53" s="1137"/>
      <c r="E53" s="1137"/>
      <c r="F53" s="1137"/>
      <c r="G53" s="1137"/>
      <c r="H53" s="1137"/>
      <c r="I53" s="1137"/>
      <c r="J53" s="1137"/>
      <c r="K53" s="1137"/>
      <c r="L53" s="1137"/>
      <c r="M53" s="1137"/>
      <c r="N53" s="1138"/>
    </row>
    <row r="54" spans="1:14">
      <c r="A54" s="5128"/>
      <c r="B54" s="5142" t="s">
        <v>1324</v>
      </c>
      <c r="C54" s="5142"/>
      <c r="D54" s="5142"/>
      <c r="E54" s="5142"/>
      <c r="F54" s="5142"/>
      <c r="G54" s="5142"/>
      <c r="H54" s="5142"/>
      <c r="I54" s="5142"/>
      <c r="J54" s="5142"/>
      <c r="K54" s="5142"/>
      <c r="L54" s="5142"/>
      <c r="M54" s="5142"/>
      <c r="N54" s="5142"/>
    </row>
    <row r="56" spans="1:14" ht="15.75" thickBot="1">
      <c r="A56" s="1140" t="s">
        <v>243</v>
      </c>
      <c r="B56" s="5238" t="str">
        <f>B57</f>
        <v xml:space="preserve"> FEUILLETAGE POUR GALETTES DES ROIS</v>
      </c>
      <c r="C56" s="5238"/>
      <c r="D56" s="5238"/>
      <c r="E56" s="5238"/>
      <c r="F56" s="5238"/>
      <c r="G56" s="5238"/>
      <c r="H56" s="5238"/>
      <c r="I56" s="5238"/>
      <c r="J56" s="5238"/>
      <c r="K56" s="5238"/>
      <c r="L56" s="5238"/>
      <c r="M56" s="5238"/>
      <c r="N56" s="5238"/>
    </row>
    <row r="57" spans="1:14">
      <c r="A57" s="5143" t="str">
        <f>B57</f>
        <v xml:space="preserve"> FEUILLETAGE POUR GALETTES DES ROIS</v>
      </c>
      <c r="B57" s="5144" t="s">
        <v>1325</v>
      </c>
      <c r="C57" s="5145"/>
      <c r="D57" s="5145"/>
      <c r="E57" s="5145"/>
      <c r="F57" s="5145"/>
      <c r="G57" s="5145"/>
      <c r="H57" s="5145"/>
      <c r="I57" s="5145"/>
      <c r="J57" s="5145"/>
      <c r="K57" s="5145"/>
      <c r="L57" s="5145"/>
      <c r="M57" s="5145"/>
      <c r="N57" s="5146"/>
    </row>
    <row r="58" spans="1:14">
      <c r="A58" s="5143"/>
      <c r="B58" s="5147"/>
      <c r="C58" s="5148"/>
      <c r="D58" s="5148"/>
      <c r="E58" s="5148"/>
      <c r="F58" s="5148"/>
      <c r="G58" s="5148"/>
      <c r="H58" s="5148"/>
      <c r="I58" s="5148"/>
      <c r="J58" s="5148"/>
      <c r="K58" s="5148"/>
      <c r="L58" s="5148"/>
      <c r="M58" s="5148"/>
      <c r="N58" s="5149"/>
    </row>
    <row r="59" spans="1:14">
      <c r="A59" s="5143"/>
      <c r="B59" s="5150" t="s">
        <v>1116</v>
      </c>
      <c r="C59" s="5151"/>
      <c r="D59" s="5151"/>
      <c r="E59" s="5151"/>
      <c r="F59" s="5151"/>
      <c r="G59" s="5151"/>
      <c r="H59" s="5151"/>
      <c r="I59" s="5151"/>
      <c r="J59" s="5151"/>
      <c r="K59" s="5151"/>
      <c r="L59" s="5151"/>
      <c r="M59" s="5151"/>
      <c r="N59" s="5152"/>
    </row>
    <row r="60" spans="1:14">
      <c r="A60" s="5143"/>
      <c r="B60" s="5150"/>
      <c r="C60" s="5151"/>
      <c r="D60" s="5151"/>
      <c r="E60" s="5151"/>
      <c r="F60" s="5151"/>
      <c r="G60" s="5151"/>
      <c r="H60" s="5151"/>
      <c r="I60" s="5151"/>
      <c r="J60" s="5151"/>
      <c r="K60" s="5151"/>
      <c r="L60" s="5151"/>
      <c r="M60" s="5151"/>
      <c r="N60" s="5152"/>
    </row>
    <row r="61" spans="1:14" ht="18.75">
      <c r="A61" s="5143"/>
      <c r="B61" s="5153" t="s">
        <v>1326</v>
      </c>
      <c r="C61" s="5154"/>
      <c r="D61" s="5154"/>
      <c r="E61" s="5154"/>
      <c r="F61" s="5154"/>
      <c r="G61" s="5154"/>
      <c r="H61" s="5154"/>
      <c r="I61" s="5154"/>
      <c r="J61" s="5154"/>
      <c r="K61" s="5154"/>
      <c r="L61" s="5154"/>
      <c r="M61" s="5154"/>
      <c r="N61" s="5155"/>
    </row>
    <row r="62" spans="1:14" ht="18.75">
      <c r="A62" s="5143"/>
      <c r="B62" s="1141"/>
      <c r="C62" s="1142" t="s">
        <v>1327</v>
      </c>
      <c r="D62" s="1143"/>
      <c r="E62" s="1143"/>
      <c r="F62" s="1143"/>
      <c r="G62" s="1143"/>
      <c r="H62" s="1144"/>
      <c r="I62" s="1143"/>
      <c r="J62" s="1142" t="s">
        <v>1328</v>
      </c>
      <c r="K62" s="1143"/>
      <c r="L62" s="1143"/>
      <c r="M62" s="1143"/>
      <c r="N62" s="1145"/>
    </row>
    <row r="63" spans="1:14" ht="18.75">
      <c r="A63" s="5143"/>
      <c r="B63" s="1141"/>
      <c r="C63" s="1146" t="s">
        <v>1329</v>
      </c>
      <c r="D63" s="1143"/>
      <c r="E63" s="1143"/>
      <c r="F63" s="1143"/>
      <c r="G63" s="1143"/>
      <c r="H63" s="1144"/>
      <c r="I63" s="1143"/>
      <c r="J63" s="1146" t="s">
        <v>1330</v>
      </c>
      <c r="K63" s="1143"/>
      <c r="L63" s="1143"/>
      <c r="M63" s="1143"/>
      <c r="N63" s="1145"/>
    </row>
    <row r="64" spans="1:14" ht="18.75">
      <c r="A64" s="5143"/>
      <c r="B64" s="1147"/>
      <c r="C64" s="1143"/>
      <c r="D64" s="1143"/>
      <c r="E64" s="1143"/>
      <c r="F64" s="1143"/>
      <c r="G64" s="1148"/>
      <c r="H64" s="1148"/>
      <c r="I64" s="1148"/>
      <c r="J64" s="1148"/>
      <c r="K64" s="1148"/>
      <c r="L64" s="1148"/>
      <c r="M64" s="1148"/>
      <c r="N64" s="1149"/>
    </row>
    <row r="65" spans="1:14" ht="18.75">
      <c r="A65" s="5143"/>
      <c r="B65" s="5211" t="s">
        <v>1025</v>
      </c>
      <c r="C65" s="5212"/>
      <c r="D65" s="5212"/>
      <c r="E65" s="5212"/>
      <c r="F65" s="5213" t="s">
        <v>1331</v>
      </c>
      <c r="G65" s="5213"/>
      <c r="H65" s="5213"/>
      <c r="I65" s="5213"/>
      <c r="J65" s="5213"/>
      <c r="K65" s="5212" t="s">
        <v>1025</v>
      </c>
      <c r="L65" s="5212"/>
      <c r="M65" s="5212"/>
      <c r="N65" s="5214"/>
    </row>
    <row r="66" spans="1:14">
      <c r="A66" s="5143"/>
      <c r="B66" s="5215" t="s">
        <v>30</v>
      </c>
      <c r="C66" s="5216"/>
      <c r="D66" s="5217" t="s">
        <v>248</v>
      </c>
      <c r="E66" s="5218"/>
      <c r="F66" s="5219" t="s">
        <v>1332</v>
      </c>
      <c r="G66" s="5219"/>
      <c r="H66" s="5219"/>
      <c r="I66" s="5219"/>
      <c r="J66" s="5219"/>
      <c r="K66" s="5221" t="s">
        <v>1333</v>
      </c>
      <c r="L66" s="5221"/>
      <c r="M66" s="5222" t="s">
        <v>1334</v>
      </c>
      <c r="N66" s="5223"/>
    </row>
    <row r="67" spans="1:14" ht="15.75" thickBot="1">
      <c r="A67" s="5143"/>
      <c r="B67" s="5215" t="s">
        <v>1335</v>
      </c>
      <c r="C67" s="5216"/>
      <c r="D67" s="5217" t="s">
        <v>1336</v>
      </c>
      <c r="E67" s="5218"/>
      <c r="F67" s="5220"/>
      <c r="G67" s="5220"/>
      <c r="H67" s="5220"/>
      <c r="I67" s="5220"/>
      <c r="J67" s="5220"/>
      <c r="K67" s="5221" t="s">
        <v>1337</v>
      </c>
      <c r="L67" s="5221"/>
      <c r="M67" s="5222" t="s">
        <v>1338</v>
      </c>
      <c r="N67" s="5223"/>
    </row>
    <row r="68" spans="1:14" ht="15.75">
      <c r="A68" s="5143"/>
      <c r="B68" s="5215"/>
      <c r="C68" s="5216"/>
      <c r="D68" s="5217"/>
      <c r="E68" s="5218"/>
      <c r="F68" s="5224" t="s">
        <v>1339</v>
      </c>
      <c r="G68" s="5225"/>
      <c r="H68" s="5225"/>
      <c r="I68" s="5225"/>
      <c r="J68" s="5226"/>
      <c r="K68" s="5221"/>
      <c r="L68" s="5221"/>
      <c r="M68" s="5222"/>
      <c r="N68" s="5223"/>
    </row>
    <row r="69" spans="1:14" ht="15.75">
      <c r="A69" s="5143"/>
      <c r="B69" s="5235" t="s">
        <v>352</v>
      </c>
      <c r="C69" s="5236" t="s">
        <v>353</v>
      </c>
      <c r="D69" s="5208" t="s">
        <v>352</v>
      </c>
      <c r="E69" s="5236" t="s">
        <v>353</v>
      </c>
      <c r="F69" s="1150"/>
      <c r="G69" s="1151" t="s">
        <v>1340</v>
      </c>
      <c r="H69" s="1151"/>
      <c r="I69" s="1152"/>
      <c r="J69" s="1153"/>
      <c r="K69" s="5237" t="s">
        <v>352</v>
      </c>
      <c r="L69" s="5236" t="s">
        <v>353</v>
      </c>
      <c r="M69" s="5208" t="s">
        <v>352</v>
      </c>
      <c r="N69" s="5209" t="s">
        <v>353</v>
      </c>
    </row>
    <row r="70" spans="1:14" ht="18.75">
      <c r="A70" s="5143"/>
      <c r="B70" s="5235"/>
      <c r="C70" s="5236"/>
      <c r="D70" s="5208"/>
      <c r="E70" s="5236"/>
      <c r="F70" s="1154"/>
      <c r="G70" s="5210">
        <v>4</v>
      </c>
      <c r="H70" s="5210"/>
      <c r="I70" s="1155"/>
      <c r="J70" s="1156"/>
      <c r="K70" s="5237"/>
      <c r="L70" s="5236"/>
      <c r="M70" s="5208"/>
      <c r="N70" s="5209"/>
    </row>
    <row r="71" spans="1:14">
      <c r="A71" s="5143"/>
      <c r="B71" s="5178">
        <v>1</v>
      </c>
      <c r="C71" s="5240">
        <v>1</v>
      </c>
      <c r="D71" s="5241">
        <v>1</v>
      </c>
      <c r="E71" s="5175">
        <v>1</v>
      </c>
      <c r="F71" s="1157"/>
      <c r="G71" s="1151" t="s">
        <v>1341</v>
      </c>
      <c r="H71" s="1151"/>
      <c r="I71" s="1151"/>
      <c r="J71" s="1158"/>
      <c r="K71" s="5176">
        <v>1</v>
      </c>
      <c r="L71" s="5176">
        <v>2</v>
      </c>
      <c r="M71" s="5177">
        <v>8</v>
      </c>
      <c r="N71" s="5166">
        <v>16</v>
      </c>
    </row>
    <row r="72" spans="1:14" ht="19.5" thickBot="1">
      <c r="A72" s="5143"/>
      <c r="B72" s="5178"/>
      <c r="C72" s="5240"/>
      <c r="D72" s="5241"/>
      <c r="E72" s="5175"/>
      <c r="F72" s="1159"/>
      <c r="G72" s="5167">
        <v>8</v>
      </c>
      <c r="H72" s="5167"/>
      <c r="I72" s="1160"/>
      <c r="J72" s="1161">
        <f>G70*G72</f>
        <v>32</v>
      </c>
      <c r="K72" s="5176"/>
      <c r="L72" s="5176"/>
      <c r="M72" s="5177"/>
      <c r="N72" s="5166"/>
    </row>
    <row r="73" spans="1:14">
      <c r="A73" s="5143"/>
      <c r="B73" s="1162">
        <f>F76</f>
        <v>1</v>
      </c>
      <c r="C73" s="1163">
        <f>J76+J78</f>
        <v>1</v>
      </c>
      <c r="D73" s="1164">
        <f>F101</f>
        <v>2.375</v>
      </c>
      <c r="E73" s="1163">
        <f>J101</f>
        <v>2.39</v>
      </c>
      <c r="F73" s="5168" t="s">
        <v>352</v>
      </c>
      <c r="G73" s="5169" t="s">
        <v>1027</v>
      </c>
      <c r="H73" s="5169"/>
      <c r="I73" s="5169"/>
      <c r="J73" s="5171" t="s">
        <v>353</v>
      </c>
      <c r="K73" s="5172" t="s">
        <v>1342</v>
      </c>
      <c r="L73" s="5172"/>
      <c r="M73" s="5173" t="s">
        <v>315</v>
      </c>
      <c r="N73" s="5174"/>
    </row>
    <row r="74" spans="1:14">
      <c r="A74" s="5143"/>
      <c r="B74" s="5156"/>
      <c r="C74" s="5157"/>
      <c r="D74" s="5158"/>
      <c r="E74" s="5159"/>
      <c r="F74" s="5168"/>
      <c r="G74" s="5170"/>
      <c r="H74" s="5170"/>
      <c r="I74" s="5170"/>
      <c r="J74" s="5171"/>
      <c r="K74" s="5160"/>
      <c r="L74" s="5160"/>
      <c r="M74" s="5161"/>
      <c r="N74" s="5162"/>
    </row>
    <row r="75" spans="1:14" ht="18.75">
      <c r="A75" s="5143"/>
      <c r="B75" s="1165"/>
      <c r="C75" s="1166"/>
      <c r="D75" s="1167"/>
      <c r="E75" s="1166"/>
      <c r="F75" s="1168" t="s">
        <v>27</v>
      </c>
      <c r="G75" s="5163" t="s">
        <v>1343</v>
      </c>
      <c r="H75" s="5164"/>
      <c r="I75" s="5165"/>
      <c r="J75" s="1169" t="s">
        <v>27</v>
      </c>
      <c r="K75" s="5160"/>
      <c r="L75" s="5160"/>
      <c r="M75" s="5161"/>
      <c r="N75" s="5162"/>
    </row>
    <row r="76" spans="1:14">
      <c r="A76" s="5143"/>
      <c r="B76" s="5116">
        <f>IF(ISBLANK(F76),0,(F76/B73)*B71)</f>
        <v>1</v>
      </c>
      <c r="C76" s="5117">
        <f>IF(ISBLANK(J76),0,(J76/C73)*C71)</f>
        <v>0.5</v>
      </c>
      <c r="D76" s="5118">
        <f>IF(ISBLANK(F76),0,(F76/D73)*D71)</f>
        <v>0.42105263157894735</v>
      </c>
      <c r="E76" s="5117">
        <f>IF(ISBLANK(J76),0,(J76/E73)*E71)</f>
        <v>0.20920502092050208</v>
      </c>
      <c r="F76" s="5119">
        <v>1</v>
      </c>
      <c r="G76" s="5114" t="s">
        <v>1344</v>
      </c>
      <c r="H76" s="5114"/>
      <c r="I76" s="5114"/>
      <c r="J76" s="5115">
        <v>0.5</v>
      </c>
      <c r="K76" s="5120">
        <f>(F76/G70)*K71</f>
        <v>0.25</v>
      </c>
      <c r="L76" s="5117">
        <f>(J76/G70)*L71</f>
        <v>0.25</v>
      </c>
      <c r="M76" s="5118">
        <f>(F76/J72)*M71</f>
        <v>0.25</v>
      </c>
      <c r="N76" s="5121">
        <f>(J76/J72)*N71</f>
        <v>0.25</v>
      </c>
    </row>
    <row r="77" spans="1:14">
      <c r="A77" s="5143"/>
      <c r="B77" s="5116"/>
      <c r="C77" s="5117"/>
      <c r="D77" s="5118"/>
      <c r="E77" s="5117"/>
      <c r="F77" s="5119"/>
      <c r="G77" s="5114"/>
      <c r="H77" s="5114"/>
      <c r="I77" s="5114"/>
      <c r="J77" s="5115"/>
      <c r="K77" s="5120"/>
      <c r="L77" s="5117"/>
      <c r="M77" s="5118"/>
      <c r="N77" s="5121"/>
    </row>
    <row r="78" spans="1:14">
      <c r="A78" s="5143"/>
      <c r="B78" s="5116">
        <f>IF(ISBLANK(F78),0,(F78/B73)*B71)</f>
        <v>0</v>
      </c>
      <c r="C78" s="5117">
        <f>IF(ISBLANK(J78),0,(J78/C73)*C71)</f>
        <v>0.5</v>
      </c>
      <c r="D78" s="5118">
        <f>IF(ISBLANK(F78),0,(F78/D73)*D71)</f>
        <v>0</v>
      </c>
      <c r="E78" s="5117">
        <f>IF(ISBLANK(J78),0,(J78/E73)*E71)</f>
        <v>0.20920502092050208</v>
      </c>
      <c r="F78" s="1170"/>
      <c r="G78" s="5114" t="s">
        <v>1345</v>
      </c>
      <c r="H78" s="5114"/>
      <c r="I78" s="5114"/>
      <c r="J78" s="5115">
        <v>0.5</v>
      </c>
      <c r="K78" s="5120">
        <f>(F78/G70)*K71</f>
        <v>0</v>
      </c>
      <c r="L78" s="5117">
        <f>(J78/G70)*L71</f>
        <v>0.25</v>
      </c>
      <c r="M78" s="5118">
        <f>(F78/J72)*M71</f>
        <v>0</v>
      </c>
      <c r="N78" s="5121">
        <f>(J78/J72)*N71</f>
        <v>0.25</v>
      </c>
    </row>
    <row r="79" spans="1:14">
      <c r="A79" s="5143"/>
      <c r="B79" s="5116"/>
      <c r="C79" s="5117"/>
      <c r="D79" s="5118"/>
      <c r="E79" s="5117"/>
      <c r="F79" s="1170"/>
      <c r="G79" s="5114"/>
      <c r="H79" s="5114"/>
      <c r="I79" s="5114"/>
      <c r="J79" s="5115"/>
      <c r="K79" s="5120"/>
      <c r="L79" s="5117"/>
      <c r="M79" s="5118"/>
      <c r="N79" s="5121"/>
    </row>
    <row r="80" spans="1:14">
      <c r="A80" s="5143"/>
      <c r="B80" s="5116">
        <f>IF(ISBLANK(F80),0,(F80/B73)*B71)</f>
        <v>2.5000000000000001E-2</v>
      </c>
      <c r="C80" s="5117">
        <f>IF(ISBLANK(J80),0,(J80/C73)*C71)</f>
        <v>0.02</v>
      </c>
      <c r="D80" s="5118">
        <f>IF(ISBLANK(F80),0,(F80/D73)*D71)</f>
        <v>1.0526315789473684E-2</v>
      </c>
      <c r="E80" s="5117">
        <f>IF(ISBLANK(J80),0,(J80/E73)*E71)</f>
        <v>8.368200836820083E-3</v>
      </c>
      <c r="F80" s="5119">
        <v>2.5000000000000001E-2</v>
      </c>
      <c r="G80" s="5114" t="s">
        <v>1289</v>
      </c>
      <c r="H80" s="5114"/>
      <c r="I80" s="5114"/>
      <c r="J80" s="5115">
        <v>0.02</v>
      </c>
      <c r="K80" s="5120">
        <f>(F80/G70)*K71</f>
        <v>6.2500000000000003E-3</v>
      </c>
      <c r="L80" s="5117">
        <f>(J80/G70)*L71</f>
        <v>0.01</v>
      </c>
      <c r="M80" s="5118">
        <f>(F80/J72)*M71</f>
        <v>6.2500000000000003E-3</v>
      </c>
      <c r="N80" s="5121">
        <f>(J80/J72)*N71</f>
        <v>0.01</v>
      </c>
    </row>
    <row r="81" spans="1:14">
      <c r="A81" s="5143"/>
      <c r="B81" s="5116"/>
      <c r="C81" s="5117"/>
      <c r="D81" s="5118"/>
      <c r="E81" s="5117"/>
      <c r="F81" s="5119"/>
      <c r="G81" s="5114"/>
      <c r="H81" s="5114"/>
      <c r="I81" s="5114"/>
      <c r="J81" s="5115"/>
      <c r="K81" s="5120"/>
      <c r="L81" s="5117"/>
      <c r="M81" s="5118"/>
      <c r="N81" s="5121"/>
    </row>
    <row r="82" spans="1:14">
      <c r="A82" s="5143"/>
      <c r="B82" s="5116">
        <f>IF(ISBLANK(F82),0,(F82/B73)*B71)</f>
        <v>0.05</v>
      </c>
      <c r="C82" s="5117">
        <f>IF(ISBLANK(J82),0,(J82/C73)*C71)</f>
        <v>0</v>
      </c>
      <c r="D82" s="5118">
        <f>IF(ISBLANK(F82),0,(F82/D73)*D71)</f>
        <v>2.1052631578947368E-2</v>
      </c>
      <c r="E82" s="5117">
        <f>IF(ISBLANK(J82),0,(J82/E73)*E71)</f>
        <v>0</v>
      </c>
      <c r="F82" s="5119">
        <v>0.05</v>
      </c>
      <c r="G82" s="5114" t="s">
        <v>1274</v>
      </c>
      <c r="H82" s="5114"/>
      <c r="I82" s="5114"/>
      <c r="J82" s="5115"/>
      <c r="K82" s="5120">
        <f>(F82/G70)*K71</f>
        <v>1.2500000000000001E-2</v>
      </c>
      <c r="L82" s="5117">
        <f>(J82/G70)*L71</f>
        <v>0</v>
      </c>
      <c r="M82" s="5118">
        <f>(F82/J72)*M71</f>
        <v>1.2500000000000001E-2</v>
      </c>
      <c r="N82" s="5121">
        <f>(J82/J72)*N71</f>
        <v>0</v>
      </c>
    </row>
    <row r="83" spans="1:14">
      <c r="A83" s="5143"/>
      <c r="B83" s="5116"/>
      <c r="C83" s="5117"/>
      <c r="D83" s="5118"/>
      <c r="E83" s="5117"/>
      <c r="F83" s="5119"/>
      <c r="G83" s="5114"/>
      <c r="H83" s="5114"/>
      <c r="I83" s="5114"/>
      <c r="J83" s="5115"/>
      <c r="K83" s="5120"/>
      <c r="L83" s="5117"/>
      <c r="M83" s="5118"/>
      <c r="N83" s="5121"/>
    </row>
    <row r="84" spans="1:14">
      <c r="A84" s="5143"/>
      <c r="B84" s="5116">
        <f>IF(ISBLANK(F84),0,(F84/B73)*B71)</f>
        <v>0.1</v>
      </c>
      <c r="C84" s="5117">
        <f>IF(ISBLANK(J84),0,(J84/C73)*C71)</f>
        <v>0.12</v>
      </c>
      <c r="D84" s="5118">
        <f>IF(ISBLANK(F84),0,(F84/D73)*D71)</f>
        <v>4.2105263157894736E-2</v>
      </c>
      <c r="E84" s="5117">
        <f>IF(ISBLANK(J84),0,(J84/E73)*E71)</f>
        <v>5.0209205020920494E-2</v>
      </c>
      <c r="F84" s="5119">
        <v>0.1</v>
      </c>
      <c r="G84" s="5114" t="s">
        <v>1346</v>
      </c>
      <c r="H84" s="5114"/>
      <c r="I84" s="5114"/>
      <c r="J84" s="5115">
        <v>0.12</v>
      </c>
      <c r="K84" s="5120">
        <f>(F84/G70)*K71</f>
        <v>2.5000000000000001E-2</v>
      </c>
      <c r="L84" s="5117">
        <f>(J84/G70)*L71</f>
        <v>0.06</v>
      </c>
      <c r="M84" s="5118">
        <f>(F84/J72)*M71</f>
        <v>2.5000000000000001E-2</v>
      </c>
      <c r="N84" s="5121">
        <f>(J84/J72)*N71</f>
        <v>0.06</v>
      </c>
    </row>
    <row r="85" spans="1:14">
      <c r="A85" s="5143"/>
      <c r="B85" s="5116"/>
      <c r="C85" s="5117"/>
      <c r="D85" s="5118"/>
      <c r="E85" s="5117"/>
      <c r="F85" s="5119"/>
      <c r="G85" s="5114"/>
      <c r="H85" s="5114"/>
      <c r="I85" s="5114"/>
      <c r="J85" s="5115"/>
      <c r="K85" s="5120"/>
      <c r="L85" s="5117"/>
      <c r="M85" s="5118"/>
      <c r="N85" s="5121"/>
    </row>
    <row r="86" spans="1:14">
      <c r="A86" s="5143"/>
      <c r="B86" s="5116">
        <f>IF(ISBLANK(F86),0,(F86/B73)*B71)</f>
        <v>0.4</v>
      </c>
      <c r="C86" s="5117">
        <f>IF(ISBLANK(J86),0,(J86/C73)*C71)</f>
        <v>0.5</v>
      </c>
      <c r="D86" s="5118">
        <f>IF(ISBLANK(F86),0,(F86/D73)*D71)</f>
        <v>0.16842105263157894</v>
      </c>
      <c r="E86" s="5117">
        <f>IF(ISBLANK(J86),0,(J86/E73)*E71)</f>
        <v>0.20920502092050208</v>
      </c>
      <c r="F86" s="5119">
        <v>0.4</v>
      </c>
      <c r="G86" s="5114" t="s">
        <v>587</v>
      </c>
      <c r="H86" s="5114"/>
      <c r="I86" s="5114"/>
      <c r="J86" s="5115">
        <v>0.5</v>
      </c>
      <c r="K86" s="5120">
        <f>(F86/G70)*K71</f>
        <v>0.1</v>
      </c>
      <c r="L86" s="5117">
        <f>(J86/G70)*L71</f>
        <v>0.25</v>
      </c>
      <c r="M86" s="5118">
        <f>(F86/J72)*M71</f>
        <v>0.1</v>
      </c>
      <c r="N86" s="5121">
        <f>(J86/J72)*N71</f>
        <v>0.25</v>
      </c>
    </row>
    <row r="87" spans="1:14">
      <c r="A87" s="5143"/>
      <c r="B87" s="5116"/>
      <c r="C87" s="5117"/>
      <c r="D87" s="5118"/>
      <c r="E87" s="5117"/>
      <c r="F87" s="5119"/>
      <c r="G87" s="5114"/>
      <c r="H87" s="5114"/>
      <c r="I87" s="5114"/>
      <c r="J87" s="5115"/>
      <c r="K87" s="5120"/>
      <c r="L87" s="5117"/>
      <c r="M87" s="5118"/>
      <c r="N87" s="5121"/>
    </row>
    <row r="88" spans="1:14">
      <c r="A88" s="5143"/>
      <c r="B88" s="5116">
        <f>IF(ISBLANK(F88),0,(F88/B73)*B71)</f>
        <v>0.05</v>
      </c>
      <c r="C88" s="5117">
        <f>IF(ISBLANK(J88),0,(J88/C73)*C71)</f>
        <v>0</v>
      </c>
      <c r="D88" s="5118">
        <f>IF(ISBLANK(F88),0,(F88/D73)*D71)</f>
        <v>2.1052631578947368E-2</v>
      </c>
      <c r="E88" s="5117">
        <f>IF(ISBLANK(J88),0,(J88/E73)*E71)</f>
        <v>0</v>
      </c>
      <c r="F88" s="5119">
        <v>0.05</v>
      </c>
      <c r="G88" s="5114" t="s">
        <v>1347</v>
      </c>
      <c r="H88" s="5114"/>
      <c r="I88" s="5114"/>
      <c r="J88" s="5115"/>
      <c r="K88" s="5120">
        <f>(F88/G70)*K71</f>
        <v>1.2500000000000001E-2</v>
      </c>
      <c r="L88" s="5117">
        <f>(J88/G70)*L71</f>
        <v>0</v>
      </c>
      <c r="M88" s="5118">
        <f>(F88/J72)*M71</f>
        <v>1.2500000000000001E-2</v>
      </c>
      <c r="N88" s="5121">
        <f>(J88/J72)*N71</f>
        <v>0</v>
      </c>
    </row>
    <row r="89" spans="1:14">
      <c r="A89" s="5143"/>
      <c r="B89" s="5116"/>
      <c r="C89" s="5117"/>
      <c r="D89" s="5118"/>
      <c r="E89" s="5117"/>
      <c r="F89" s="5119"/>
      <c r="G89" s="5114"/>
      <c r="H89" s="5114"/>
      <c r="I89" s="5114"/>
      <c r="J89" s="5115"/>
      <c r="K89" s="5120"/>
      <c r="L89" s="5117"/>
      <c r="M89" s="5118"/>
      <c r="N89" s="5121"/>
    </row>
    <row r="90" spans="1:14" ht="18.75">
      <c r="A90" s="5143"/>
      <c r="B90" s="3793"/>
      <c r="C90" s="3813"/>
      <c r="D90" s="3794"/>
      <c r="E90" s="3813"/>
      <c r="F90" s="1174"/>
      <c r="G90" s="1175"/>
      <c r="H90" s="1175"/>
      <c r="I90" s="1176"/>
      <c r="J90" s="1177"/>
      <c r="K90" s="3795"/>
      <c r="L90" s="3813"/>
      <c r="M90" s="3797"/>
      <c r="N90" s="3815"/>
    </row>
    <row r="91" spans="1:14">
      <c r="A91" s="5143"/>
      <c r="B91" s="5116">
        <f>IF(ISBLANK(F91),0,(F91/B73)*B71)</f>
        <v>0</v>
      </c>
      <c r="C91" s="5117">
        <f>IF(ISBLANK(J91),0,(J91/C73)*C71)</f>
        <v>0</v>
      </c>
      <c r="D91" s="5118">
        <f>IF(ISBLANK(F91),0,(F91/D73)*D71)</f>
        <v>0</v>
      </c>
      <c r="E91" s="5117">
        <f>IF(ISBLANK(J91),0,(J91/E73)*E71)</f>
        <v>0</v>
      </c>
      <c r="F91" s="5119"/>
      <c r="G91" s="5122" t="s">
        <v>1348</v>
      </c>
      <c r="H91" s="5123"/>
      <c r="I91" s="5124"/>
      <c r="J91" s="5115"/>
      <c r="K91" s="5120"/>
      <c r="L91" s="5117"/>
      <c r="M91" s="5118"/>
      <c r="N91" s="5121"/>
    </row>
    <row r="92" spans="1:14">
      <c r="A92" s="5143"/>
      <c r="B92" s="5116"/>
      <c r="C92" s="5117"/>
      <c r="D92" s="5118"/>
      <c r="E92" s="5117"/>
      <c r="F92" s="5119"/>
      <c r="G92" s="5125"/>
      <c r="H92" s="5126"/>
      <c r="I92" s="5127"/>
      <c r="J92" s="5115"/>
      <c r="K92" s="5120"/>
      <c r="L92" s="5117"/>
      <c r="M92" s="5118"/>
      <c r="N92" s="5121"/>
    </row>
    <row r="93" spans="1:14">
      <c r="A93" s="5143"/>
      <c r="B93" s="5116">
        <f>IF(ISBLANK(F93),0,(F93/B73)*B71)</f>
        <v>0.75</v>
      </c>
      <c r="C93" s="5117">
        <f>IF(ISBLANK(J93),0,(J93/C73)*C71)</f>
        <v>0.75</v>
      </c>
      <c r="D93" s="5118">
        <f>IF(ISBLANK(F93),0,(F93/D73)*D71)</f>
        <v>0.31578947368421051</v>
      </c>
      <c r="E93" s="5117">
        <f>IF(ISBLANK(J93),0,(J93/E73)*E71)</f>
        <v>0.31380753138075312</v>
      </c>
      <c r="F93" s="5119">
        <v>0.75</v>
      </c>
      <c r="G93" s="5113" t="s">
        <v>1349</v>
      </c>
      <c r="H93" s="5113"/>
      <c r="I93" s="5113"/>
      <c r="J93" s="5115">
        <v>0.75</v>
      </c>
      <c r="K93" s="5120">
        <f>(F93/G70)*K71</f>
        <v>0.1875</v>
      </c>
      <c r="L93" s="5117">
        <f>(J93/G70)*L71</f>
        <v>0.375</v>
      </c>
      <c r="M93" s="5118">
        <f>(F93/J72)*M71</f>
        <v>0.1875</v>
      </c>
      <c r="N93" s="5121">
        <f>(J93/J72)*N71</f>
        <v>0.375</v>
      </c>
    </row>
    <row r="94" spans="1:14">
      <c r="A94" s="5143"/>
      <c r="B94" s="5116"/>
      <c r="C94" s="5117"/>
      <c r="D94" s="5118"/>
      <c r="E94" s="5117"/>
      <c r="F94" s="5119"/>
      <c r="G94" s="5114"/>
      <c r="H94" s="5114"/>
      <c r="I94" s="5114"/>
      <c r="J94" s="5115"/>
      <c r="K94" s="5120"/>
      <c r="L94" s="5117"/>
      <c r="M94" s="5118"/>
      <c r="N94" s="5121"/>
    </row>
    <row r="95" spans="1:14" ht="15.75">
      <c r="A95" s="5143"/>
      <c r="B95" s="1171"/>
      <c r="C95" s="1172"/>
      <c r="D95" s="1173"/>
      <c r="E95" s="1173"/>
      <c r="F95" s="1170"/>
      <c r="G95" s="1178"/>
      <c r="H95" s="1178"/>
      <c r="I95" s="1155"/>
      <c r="J95" s="1179"/>
      <c r="K95" s="3796"/>
      <c r="L95" s="3814"/>
      <c r="M95" s="3798"/>
      <c r="N95" s="3815"/>
    </row>
    <row r="96" spans="1:14" ht="16.5" thickBot="1">
      <c r="A96" s="5143"/>
      <c r="B96" s="1171"/>
      <c r="C96" s="1172"/>
      <c r="D96" s="1173"/>
      <c r="E96" s="1173"/>
      <c r="F96" s="1180"/>
      <c r="G96" s="1181"/>
      <c r="H96" s="1181"/>
      <c r="I96" s="1182"/>
      <c r="J96" s="1183"/>
      <c r="K96" s="1184"/>
      <c r="L96" s="1184"/>
      <c r="M96" s="1184"/>
      <c r="N96" s="1185"/>
    </row>
    <row r="97" spans="1:14">
      <c r="A97" s="5143"/>
      <c r="B97" s="3806" t="s">
        <v>352</v>
      </c>
      <c r="C97" s="3816" t="s">
        <v>353</v>
      </c>
      <c r="D97" s="3799" t="s">
        <v>352</v>
      </c>
      <c r="E97" s="3816" t="s">
        <v>353</v>
      </c>
      <c r="F97" s="3810" t="s">
        <v>352</v>
      </c>
      <c r="G97" s="1155"/>
      <c r="H97" s="1155"/>
      <c r="I97" s="1155"/>
      <c r="J97" s="3819" t="s">
        <v>353</v>
      </c>
      <c r="K97" s="3799" t="s">
        <v>352</v>
      </c>
      <c r="L97" s="3816" t="s">
        <v>353</v>
      </c>
      <c r="M97" s="3799" t="s">
        <v>352</v>
      </c>
      <c r="N97" s="3822" t="s">
        <v>353</v>
      </c>
    </row>
    <row r="98" spans="1:14" ht="15.75">
      <c r="A98" s="5143"/>
      <c r="B98" s="3807">
        <f>SUM(B76:B90)</f>
        <v>1.6250000000000002</v>
      </c>
      <c r="C98" s="3817">
        <f>SUM(C76:C90)</f>
        <v>1.6400000000000001</v>
      </c>
      <c r="D98" s="3800">
        <f>SUM(D76:D90)</f>
        <v>0.68421052631578938</v>
      </c>
      <c r="E98" s="3817">
        <f>SUM(E76:E90)</f>
        <v>0.68619246861924688</v>
      </c>
      <c r="F98" s="3811">
        <f>SUM(F76:F90)</f>
        <v>1.6250000000000002</v>
      </c>
      <c r="G98" s="5106" t="s">
        <v>1350</v>
      </c>
      <c r="H98" s="5106"/>
      <c r="I98" s="5106"/>
      <c r="J98" s="3820">
        <f>SUM(J76:J90)</f>
        <v>1.6400000000000001</v>
      </c>
      <c r="K98" s="3800">
        <f>SUM(K76:K90)</f>
        <v>0.40625000000000006</v>
      </c>
      <c r="L98" s="3817">
        <f>SUM(L76:L90)</f>
        <v>0.82000000000000006</v>
      </c>
      <c r="M98" s="3800">
        <f>SUM(M76:M90)</f>
        <v>0.40625000000000006</v>
      </c>
      <c r="N98" s="3823">
        <f>SUM(N76:N90)</f>
        <v>0.82000000000000006</v>
      </c>
    </row>
    <row r="99" spans="1:14" ht="15.75">
      <c r="A99" s="5143"/>
      <c r="B99" s="3807">
        <f>SUM(B91:B95)</f>
        <v>0.75</v>
      </c>
      <c r="C99" s="3817">
        <f>SUM(C91:C95)</f>
        <v>0.75</v>
      </c>
      <c r="D99" s="3800">
        <f>SUM(D91:D95)</f>
        <v>0.31578947368421051</v>
      </c>
      <c r="E99" s="3817">
        <f>SUM(E91:E95)</f>
        <v>0.31380753138075312</v>
      </c>
      <c r="F99" s="3811">
        <f>SUM(F91:F95)</f>
        <v>0.75</v>
      </c>
      <c r="G99" s="5106" t="s">
        <v>1349</v>
      </c>
      <c r="H99" s="5106"/>
      <c r="I99" s="5106"/>
      <c r="J99" s="3820">
        <f>SUM(J91:J95)</f>
        <v>0.75</v>
      </c>
      <c r="K99" s="3800">
        <f>SUM(K91:K95)</f>
        <v>0.1875</v>
      </c>
      <c r="L99" s="3817">
        <f>SUM(L91:L95)</f>
        <v>0.375</v>
      </c>
      <c r="M99" s="3800">
        <f>SUM(M91:M95)</f>
        <v>0.1875</v>
      </c>
      <c r="N99" s="3823">
        <f>SUM(N91:N95)</f>
        <v>0.375</v>
      </c>
    </row>
    <row r="100" spans="1:14">
      <c r="A100" s="5143"/>
      <c r="B100" s="3808"/>
      <c r="C100" s="3818"/>
      <c r="D100" s="3801"/>
      <c r="E100" s="3818"/>
      <c r="F100" s="3812"/>
      <c r="G100" s="1155"/>
      <c r="H100" s="1155"/>
      <c r="I100" s="1186"/>
      <c r="J100" s="3821"/>
      <c r="K100" s="3801"/>
      <c r="L100" s="3818"/>
      <c r="M100" s="3801"/>
      <c r="N100" s="3824"/>
    </row>
    <row r="101" spans="1:14" ht="15.75">
      <c r="A101" s="5143"/>
      <c r="B101" s="3809">
        <f>SUM(B76:B95)</f>
        <v>2.375</v>
      </c>
      <c r="C101" s="3813">
        <f>SUM(C76:C95)</f>
        <v>2.39</v>
      </c>
      <c r="D101" s="3802">
        <f>SUM(D76:D95)</f>
        <v>0.99999999999999989</v>
      </c>
      <c r="E101" s="3813">
        <f>SUM(E76:E95)</f>
        <v>1</v>
      </c>
      <c r="F101" s="3802">
        <f>SUM(F76:F95)</f>
        <v>2.375</v>
      </c>
      <c r="G101" s="5106" t="s">
        <v>1351</v>
      </c>
      <c r="H101" s="5106"/>
      <c r="I101" s="5106"/>
      <c r="J101" s="3813">
        <f>SUM(J76:J95)</f>
        <v>2.39</v>
      </c>
      <c r="K101" s="3802">
        <f>SUM(K76:K95)</f>
        <v>0.59375</v>
      </c>
      <c r="L101" s="3813">
        <f>SUM(L76:L95)</f>
        <v>1.1950000000000001</v>
      </c>
      <c r="M101" s="3802">
        <f>SUM(M76:M95)</f>
        <v>0.59375</v>
      </c>
      <c r="N101" s="3825">
        <f>SUM(N76:N95)</f>
        <v>1.1950000000000001</v>
      </c>
    </row>
    <row r="102" spans="1:14">
      <c r="A102" s="5143"/>
      <c r="B102" s="1187"/>
      <c r="C102" s="1188"/>
      <c r="D102" s="1189"/>
      <c r="E102" s="1189"/>
      <c r="F102" s="1190"/>
      <c r="G102" s="1191"/>
      <c r="H102" s="1191"/>
      <c r="I102" s="1186"/>
      <c r="J102" s="1186"/>
      <c r="K102" s="1192"/>
      <c r="L102" s="1192"/>
      <c r="M102" s="1192"/>
      <c r="N102" s="1193"/>
    </row>
    <row r="103" spans="1:14" ht="15.75">
      <c r="A103" s="5143"/>
      <c r="B103" s="5107">
        <f>(G103/F101)*B101</f>
        <v>32</v>
      </c>
      <c r="C103" s="5108">
        <f>(H103/J101)*C101</f>
        <v>32</v>
      </c>
      <c r="D103" s="5109">
        <f>(G103/F101)*D101</f>
        <v>13.473684210526313</v>
      </c>
      <c r="E103" s="5108">
        <f>(H103/J101)*E101</f>
        <v>13.389121338912133</v>
      </c>
      <c r="F103" s="5110" t="s">
        <v>1352</v>
      </c>
      <c r="G103" s="5111">
        <f>G70*G72</f>
        <v>32</v>
      </c>
      <c r="H103" s="5112">
        <f>G70*G72</f>
        <v>32</v>
      </c>
      <c r="I103" s="1194"/>
      <c r="J103" s="1195"/>
      <c r="K103" s="5101" t="s">
        <v>1352</v>
      </c>
      <c r="L103" s="5101"/>
      <c r="M103" s="5101" t="s">
        <v>1353</v>
      </c>
      <c r="N103" s="5102"/>
    </row>
    <row r="104" spans="1:14" ht="15.75">
      <c r="A104" s="5143"/>
      <c r="B104" s="5092"/>
      <c r="C104" s="5094"/>
      <c r="D104" s="5096"/>
      <c r="E104" s="5094"/>
      <c r="F104" s="5098"/>
      <c r="G104" s="5100"/>
      <c r="H104" s="5081"/>
      <c r="I104" s="1196"/>
      <c r="J104" s="1197"/>
      <c r="K104" s="5103">
        <f>(G103/F101)*K101</f>
        <v>8</v>
      </c>
      <c r="L104" s="5104">
        <f>(H103/J101)*L101</f>
        <v>16</v>
      </c>
      <c r="M104" s="5103">
        <f>(G105/F101)*M101</f>
        <v>1</v>
      </c>
      <c r="N104" s="5105">
        <f>(H105/J101)*N101</f>
        <v>2</v>
      </c>
    </row>
    <row r="105" spans="1:14" ht="15.75">
      <c r="A105" s="5143"/>
      <c r="B105" s="5091">
        <f>(G105/F101)*B101</f>
        <v>4</v>
      </c>
      <c r="C105" s="5093">
        <f>(H105/J101)*C101</f>
        <v>4</v>
      </c>
      <c r="D105" s="5095">
        <f>(G105/F101)*D101</f>
        <v>1.6842105263157892</v>
      </c>
      <c r="E105" s="5093">
        <f>(H105/J101)*E101</f>
        <v>1.6736401673640167</v>
      </c>
      <c r="F105" s="5097" t="s">
        <v>1353</v>
      </c>
      <c r="G105" s="5099">
        <f>G70</f>
        <v>4</v>
      </c>
      <c r="H105" s="5080">
        <f>G70</f>
        <v>4</v>
      </c>
      <c r="I105" s="1198"/>
      <c r="J105" s="1199"/>
      <c r="K105" s="5103"/>
      <c r="L105" s="5104"/>
      <c r="M105" s="5103"/>
      <c r="N105" s="5105"/>
    </row>
    <row r="106" spans="1:14" ht="15.75">
      <c r="A106" s="5143"/>
      <c r="B106" s="5092"/>
      <c r="C106" s="5094"/>
      <c r="D106" s="5096"/>
      <c r="E106" s="5094"/>
      <c r="F106" s="5098"/>
      <c r="G106" s="5100"/>
      <c r="H106" s="5081"/>
      <c r="I106" s="1196"/>
      <c r="J106" s="1197"/>
      <c r="K106" s="5103"/>
      <c r="L106" s="5104"/>
      <c r="M106" s="5103"/>
      <c r="N106" s="5105"/>
    </row>
    <row r="107" spans="1:14" ht="15.75" thickBot="1">
      <c r="A107" s="5143"/>
      <c r="B107" s="3805" t="s">
        <v>352</v>
      </c>
      <c r="C107" s="3826" t="s">
        <v>353</v>
      </c>
      <c r="D107" s="3804" t="s">
        <v>352</v>
      </c>
      <c r="E107" s="3826" t="s">
        <v>353</v>
      </c>
      <c r="F107" s="1200"/>
      <c r="G107" s="3804" t="s">
        <v>352</v>
      </c>
      <c r="H107" s="3826" t="s">
        <v>353</v>
      </c>
      <c r="I107" s="1186"/>
      <c r="J107" s="1186"/>
      <c r="K107" s="3803" t="s">
        <v>352</v>
      </c>
      <c r="L107" s="3827" t="s">
        <v>353</v>
      </c>
      <c r="M107" s="3803" t="s">
        <v>352</v>
      </c>
      <c r="N107" s="3828" t="s">
        <v>353</v>
      </c>
    </row>
    <row r="108" spans="1:14" ht="21">
      <c r="A108" s="5143"/>
      <c r="B108" s="5082" t="s">
        <v>1354</v>
      </c>
      <c r="C108" s="5083"/>
      <c r="D108" s="5083"/>
      <c r="E108" s="5083"/>
      <c r="F108" s="5083"/>
      <c r="G108" s="5083"/>
      <c r="H108" s="5083"/>
      <c r="I108" s="5083"/>
      <c r="J108" s="5083"/>
      <c r="K108" s="5083"/>
      <c r="L108" s="5083"/>
      <c r="M108" s="5083"/>
      <c r="N108" s="5084"/>
    </row>
    <row r="109" spans="1:14">
      <c r="A109" s="5143"/>
      <c r="B109" s="5085" t="s">
        <v>1332</v>
      </c>
      <c r="C109" s="5086"/>
      <c r="D109" s="5086"/>
      <c r="E109" s="5086"/>
      <c r="F109" s="5086"/>
      <c r="G109" s="5086"/>
      <c r="H109" s="5086"/>
      <c r="I109" s="5086"/>
      <c r="J109" s="5086"/>
      <c r="K109" s="5086"/>
      <c r="L109" s="5086"/>
      <c r="M109" s="5086"/>
      <c r="N109" s="5087"/>
    </row>
    <row r="110" spans="1:14">
      <c r="A110" s="5143"/>
      <c r="B110" s="5085" t="s">
        <v>1355</v>
      </c>
      <c r="C110" s="5086"/>
      <c r="D110" s="5086"/>
      <c r="E110" s="5086"/>
      <c r="F110" s="5086"/>
      <c r="G110" s="5086"/>
      <c r="H110" s="5086"/>
      <c r="I110" s="5086"/>
      <c r="J110" s="5086"/>
      <c r="K110" s="5086"/>
      <c r="L110" s="5086"/>
      <c r="M110" s="5086"/>
      <c r="N110" s="5087"/>
    </row>
    <row r="111" spans="1:14" ht="16.5" thickBot="1">
      <c r="A111" s="5143"/>
      <c r="B111" s="1201"/>
      <c r="C111" s="1202"/>
      <c r="D111" s="1202"/>
      <c r="E111" s="1203"/>
      <c r="F111" s="1203"/>
      <c r="G111" s="1204"/>
      <c r="H111" s="1205"/>
      <c r="I111" s="1206"/>
      <c r="J111" s="1206"/>
      <c r="K111" s="1207"/>
      <c r="L111" s="1207"/>
      <c r="M111" s="1207"/>
      <c r="N111" s="1208"/>
    </row>
    <row r="112" spans="1:14">
      <c r="A112" s="5143"/>
      <c r="B112" s="1209" t="s">
        <v>27</v>
      </c>
      <c r="C112" s="1210" t="s">
        <v>1356</v>
      </c>
      <c r="D112" s="1210"/>
      <c r="E112" s="1211"/>
      <c r="F112" s="1211"/>
      <c r="G112" s="1211"/>
      <c r="H112" s="1211"/>
      <c r="I112" s="1211"/>
      <c r="J112" s="1211"/>
      <c r="K112" s="1211"/>
      <c r="L112" s="1211"/>
      <c r="M112" s="1211"/>
      <c r="N112" s="1212"/>
    </row>
    <row r="113" spans="1:14">
      <c r="A113" s="5143"/>
      <c r="B113" s="1213" t="s">
        <v>30</v>
      </c>
      <c r="C113" s="1214" t="s">
        <v>1357</v>
      </c>
      <c r="D113" s="1215"/>
      <c r="E113" s="1216"/>
      <c r="F113" s="1216"/>
      <c r="G113" s="1217" t="s">
        <v>12</v>
      </c>
      <c r="H113" s="1218" t="s">
        <v>1358</v>
      </c>
      <c r="I113" s="1216"/>
      <c r="J113" s="1216"/>
      <c r="K113" s="1216"/>
      <c r="L113" s="1216"/>
      <c r="M113" s="1216"/>
      <c r="N113" s="1219"/>
    </row>
    <row r="114" spans="1:14">
      <c r="A114" s="5143"/>
      <c r="B114" s="1220" t="s">
        <v>248</v>
      </c>
      <c r="C114" s="1221" t="s">
        <v>1359</v>
      </c>
      <c r="D114" s="1218"/>
      <c r="E114" s="1216"/>
      <c r="F114" s="1216"/>
      <c r="G114" s="1217" t="s">
        <v>13</v>
      </c>
      <c r="H114" s="1218" t="s">
        <v>1360</v>
      </c>
      <c r="I114" s="1216"/>
      <c r="J114" s="1216"/>
      <c r="K114" s="1216"/>
      <c r="L114" s="1216"/>
      <c r="M114" s="1216"/>
      <c r="N114" s="1222" t="s">
        <v>1291</v>
      </c>
    </row>
    <row r="115" spans="1:14" ht="15.75" thickBot="1">
      <c r="A115" s="5143"/>
      <c r="B115" s="1223"/>
      <c r="C115" s="1214"/>
      <c r="D115" s="1214"/>
      <c r="E115" s="1216"/>
      <c r="F115" s="1216"/>
      <c r="G115" s="1216"/>
      <c r="H115" s="1216"/>
      <c r="I115" s="1216"/>
      <c r="J115" s="1216"/>
      <c r="K115" s="1216"/>
      <c r="L115" s="1216"/>
      <c r="M115" s="1216"/>
      <c r="N115" s="1219"/>
    </row>
    <row r="116" spans="1:14">
      <c r="A116" s="5143"/>
      <c r="B116" s="5088" t="s">
        <v>1279</v>
      </c>
      <c r="C116" s="5089"/>
      <c r="D116" s="5089"/>
      <c r="E116" s="5089"/>
      <c r="F116" s="5089"/>
      <c r="G116" s="5089"/>
      <c r="H116" s="5089"/>
      <c r="I116" s="5089"/>
      <c r="J116" s="5089"/>
      <c r="K116" s="5089"/>
      <c r="L116" s="5089"/>
      <c r="M116" s="5089"/>
      <c r="N116" s="5090"/>
    </row>
    <row r="117" spans="1:14">
      <c r="A117" s="5143"/>
      <c r="B117" s="1224"/>
      <c r="C117" s="1155"/>
      <c r="D117" s="5069" t="s">
        <v>1280</v>
      </c>
      <c r="E117" s="5069"/>
      <c r="F117" s="5069"/>
      <c r="G117" s="5069"/>
      <c r="H117" s="5069"/>
      <c r="I117" s="5069"/>
      <c r="J117" s="5069"/>
      <c r="K117" s="5069"/>
      <c r="L117" s="5069"/>
      <c r="M117" s="1225"/>
      <c r="N117" s="1226"/>
    </row>
    <row r="118" spans="1:14">
      <c r="A118" s="5143"/>
      <c r="B118" s="1224"/>
      <c r="C118" s="1155"/>
      <c r="D118" s="1227"/>
      <c r="E118" s="1228" t="s">
        <v>1281</v>
      </c>
      <c r="F118" s="1228"/>
      <c r="G118" s="1228"/>
      <c r="H118" s="1229" t="s">
        <v>1282</v>
      </c>
      <c r="I118" s="1228"/>
      <c r="J118" s="1228" t="s">
        <v>1283</v>
      </c>
      <c r="K118" s="1228"/>
      <c r="L118" s="1227"/>
      <c r="M118" s="1225"/>
      <c r="N118" s="1226"/>
    </row>
    <row r="119" spans="1:14">
      <c r="A119" s="5143"/>
      <c r="B119" s="1224"/>
      <c r="C119" s="1155"/>
      <c r="D119" s="1227"/>
      <c r="E119" s="1228" t="s">
        <v>1284</v>
      </c>
      <c r="F119" s="1228"/>
      <c r="G119" s="1228"/>
      <c r="H119" s="1229" t="s">
        <v>1285</v>
      </c>
      <c r="I119" s="1228"/>
      <c r="J119" s="1228" t="s">
        <v>1286</v>
      </c>
      <c r="K119" s="1228"/>
      <c r="L119" s="1227"/>
      <c r="M119" s="1225"/>
      <c r="N119" s="1226"/>
    </row>
    <row r="120" spans="1:14">
      <c r="A120" s="5143"/>
      <c r="B120" s="1224"/>
      <c r="C120" s="1155"/>
      <c r="D120" s="5069" t="s">
        <v>1287</v>
      </c>
      <c r="E120" s="5069"/>
      <c r="F120" s="5069"/>
      <c r="G120" s="5069"/>
      <c r="H120" s="5069"/>
      <c r="I120" s="5069"/>
      <c r="J120" s="5069"/>
      <c r="K120" s="5069"/>
      <c r="L120" s="5069"/>
      <c r="M120" s="1225"/>
      <c r="N120" s="1226"/>
    </row>
    <row r="121" spans="1:14">
      <c r="A121" s="5143"/>
      <c r="B121" s="1224"/>
      <c r="C121" s="1155"/>
      <c r="D121" s="5070" t="s">
        <v>1288</v>
      </c>
      <c r="E121" s="5070"/>
      <c r="F121" s="5070"/>
      <c r="G121" s="5070"/>
      <c r="H121" s="5070"/>
      <c r="I121" s="5070"/>
      <c r="J121" s="5070"/>
      <c r="K121" s="5070"/>
      <c r="L121" s="5070"/>
      <c r="M121" s="1225"/>
      <c r="N121" s="1226"/>
    </row>
    <row r="122" spans="1:14">
      <c r="A122" s="5143"/>
      <c r="B122" s="1224"/>
      <c r="C122" s="1155"/>
      <c r="D122" s="5069" t="s">
        <v>1290</v>
      </c>
      <c r="E122" s="5069"/>
      <c r="F122" s="5069"/>
      <c r="G122" s="5069"/>
      <c r="H122" s="5069"/>
      <c r="I122" s="5069"/>
      <c r="J122" s="5069"/>
      <c r="K122" s="5069"/>
      <c r="L122" s="5069"/>
      <c r="M122" s="1225"/>
      <c r="N122" s="1226"/>
    </row>
    <row r="123" spans="1:14" ht="15.75" thickBot="1">
      <c r="A123" s="5143"/>
      <c r="B123" s="5071" t="s">
        <v>1278</v>
      </c>
      <c r="C123" s="5072"/>
      <c r="D123" s="5072"/>
      <c r="E123" s="5072"/>
      <c r="F123" s="5072"/>
      <c r="G123" s="5072"/>
      <c r="H123" s="5072"/>
      <c r="I123" s="5072"/>
      <c r="J123" s="5072"/>
      <c r="K123" s="5072"/>
      <c r="L123" s="5072"/>
      <c r="M123" s="5072"/>
      <c r="N123" s="5073"/>
    </row>
    <row r="124" spans="1:14">
      <c r="A124" s="5143"/>
      <c r="B124" s="5074" t="s">
        <v>258</v>
      </c>
      <c r="C124" s="5075"/>
      <c r="D124" s="5075"/>
      <c r="E124" s="5075"/>
      <c r="F124" s="5075"/>
      <c r="G124" s="5075"/>
      <c r="H124" s="5075"/>
      <c r="I124" s="5075"/>
      <c r="J124" s="5075"/>
      <c r="K124" s="5075"/>
      <c r="L124" s="5075"/>
      <c r="M124" s="5075"/>
      <c r="N124" s="5076"/>
    </row>
    <row r="125" spans="1:14" ht="15.75" thickBot="1">
      <c r="A125" s="5143"/>
      <c r="B125" s="5077"/>
      <c r="C125" s="5078"/>
      <c r="D125" s="5078"/>
      <c r="E125" s="5078"/>
      <c r="F125" s="5078"/>
      <c r="G125" s="5078"/>
      <c r="H125" s="5078"/>
      <c r="I125" s="5078"/>
      <c r="J125" s="5078"/>
      <c r="K125" s="5078"/>
      <c r="L125" s="5078"/>
      <c r="M125" s="5078"/>
      <c r="N125" s="5079"/>
    </row>
    <row r="127" spans="1:14">
      <c r="A127" s="2766"/>
      <c r="B127" s="2766"/>
      <c r="C127" s="2766"/>
      <c r="D127" s="2766"/>
      <c r="E127" s="2766"/>
      <c r="F127" s="2766"/>
      <c r="G127" s="2766"/>
      <c r="H127" s="2766"/>
      <c r="I127" s="2766"/>
      <c r="J127" s="2766"/>
      <c r="K127" s="2766"/>
      <c r="L127" s="2766"/>
      <c r="M127" s="2766"/>
      <c r="N127" s="2766"/>
    </row>
    <row r="128" spans="1:14">
      <c r="A128" s="2766"/>
      <c r="B128" s="2766"/>
      <c r="C128" s="2766"/>
      <c r="D128" s="2766"/>
      <c r="E128" s="2766"/>
      <c r="F128" s="2766"/>
      <c r="G128" s="2766"/>
      <c r="H128" s="2766"/>
      <c r="I128" s="2766"/>
      <c r="J128" s="2766"/>
      <c r="K128" s="2766"/>
      <c r="L128" s="2766"/>
      <c r="M128" s="2766"/>
      <c r="N128" s="2766"/>
    </row>
    <row r="129" spans="1:14" ht="15.75" thickBot="1"/>
    <row r="130" spans="1:14" ht="23.25" customHeight="1">
      <c r="A130" s="1075" t="s">
        <v>243</v>
      </c>
      <c r="B130" s="5054" t="s">
        <v>425</v>
      </c>
      <c r="C130" s="5054"/>
      <c r="D130" s="5054"/>
      <c r="E130" s="5054"/>
      <c r="F130" s="5054"/>
      <c r="G130" s="5054"/>
      <c r="H130" s="5054"/>
      <c r="I130" s="5054"/>
      <c r="J130" s="5054"/>
      <c r="K130" s="5054"/>
      <c r="L130" s="5054"/>
      <c r="M130" s="5054"/>
      <c r="N130" s="5054"/>
    </row>
    <row r="131" spans="1:14" ht="22.5">
      <c r="A131" s="5055" t="str">
        <f>B130</f>
        <v>Alain DUCASSE</v>
      </c>
      <c r="B131" s="5056" t="s">
        <v>426</v>
      </c>
      <c r="C131" s="5056"/>
      <c r="D131" s="5056"/>
      <c r="E131" s="5056"/>
      <c r="F131" s="5056"/>
      <c r="G131" s="5056"/>
      <c r="H131" s="5056"/>
      <c r="I131" s="5056"/>
      <c r="J131" s="5056"/>
      <c r="K131" s="5056"/>
      <c r="L131" s="5056"/>
      <c r="M131" s="1233" t="s">
        <v>15</v>
      </c>
      <c r="N131" s="1000"/>
    </row>
    <row r="132" spans="1:14" ht="22.5">
      <c r="A132" s="5055"/>
      <c r="B132" s="1003"/>
      <c r="C132" s="1004"/>
      <c r="D132" s="1003" t="s">
        <v>12</v>
      </c>
      <c r="E132" s="1005"/>
      <c r="F132" s="1006"/>
      <c r="G132" s="1006"/>
      <c r="H132" s="1006"/>
      <c r="I132" s="1006"/>
      <c r="J132" s="1006"/>
      <c r="K132" s="1006"/>
      <c r="L132" s="1006"/>
      <c r="M132" s="1007" t="s">
        <v>18</v>
      </c>
      <c r="N132" s="1008"/>
    </row>
    <row r="133" spans="1:14" ht="15" customHeight="1">
      <c r="A133" s="5055"/>
      <c r="B133" s="5057" t="s">
        <v>20</v>
      </c>
      <c r="C133" s="5057"/>
      <c r="D133" s="5058">
        <v>4</v>
      </c>
      <c r="E133" s="5059" t="s">
        <v>21</v>
      </c>
      <c r="F133" s="6"/>
      <c r="G133" s="6"/>
      <c r="H133" s="6"/>
      <c r="I133" s="6"/>
      <c r="J133" s="6"/>
      <c r="K133" s="6"/>
      <c r="L133" s="6"/>
      <c r="M133" s="5060">
        <v>10</v>
      </c>
      <c r="N133" s="5061" t="s">
        <v>21</v>
      </c>
    </row>
    <row r="134" spans="1:14" ht="15" customHeight="1">
      <c r="A134" s="5055"/>
      <c r="B134" s="5057"/>
      <c r="C134" s="5057"/>
      <c r="D134" s="5058"/>
      <c r="E134" s="5059"/>
      <c r="F134" s="6"/>
      <c r="G134" s="6"/>
      <c r="H134" s="6"/>
      <c r="I134" s="6"/>
      <c r="J134" s="6"/>
      <c r="K134" s="6"/>
      <c r="L134" s="6"/>
      <c r="M134" s="5060"/>
      <c r="N134" s="5061"/>
    </row>
    <row r="135" spans="1:14" ht="18" customHeight="1">
      <c r="A135" s="5055"/>
      <c r="B135" s="1003" t="s">
        <v>30</v>
      </c>
      <c r="C135" s="1009" t="s">
        <v>248</v>
      </c>
      <c r="D135" s="1003" t="s">
        <v>27</v>
      </c>
      <c r="E135" s="6"/>
      <c r="F135" s="45"/>
      <c r="G135" s="45"/>
      <c r="H135" s="45"/>
      <c r="I135" s="45"/>
      <c r="J135" s="45"/>
      <c r="K135" s="45"/>
      <c r="L135" s="1010" t="s">
        <v>13</v>
      </c>
      <c r="M135" s="1011"/>
      <c r="N135" s="1012"/>
    </row>
    <row r="136" spans="1:14" ht="20.25" customHeight="1">
      <c r="A136" s="5055"/>
      <c r="B136" s="1013">
        <v>0.01</v>
      </c>
      <c r="C136" s="1013" t="s">
        <v>261</v>
      </c>
      <c r="D136" s="1014" t="s">
        <v>422</v>
      </c>
      <c r="E136" s="46"/>
      <c r="F136" s="45"/>
      <c r="G136" s="45"/>
      <c r="H136" s="45"/>
      <c r="I136" s="45"/>
      <c r="J136" s="45"/>
      <c r="K136" s="45"/>
      <c r="L136" s="47" t="s">
        <v>422</v>
      </c>
      <c r="M136" s="1015">
        <f>(B136/D133)*M133</f>
        <v>2.5000000000000001E-2</v>
      </c>
      <c r="N136" s="1016" t="str">
        <f t="shared" ref="N136:N147" si="0">C136</f>
        <v>kg</v>
      </c>
    </row>
    <row r="137" spans="1:14" ht="20.25" customHeight="1">
      <c r="A137" s="5055"/>
      <c r="B137" s="1013">
        <v>0.01</v>
      </c>
      <c r="C137" s="1013" t="s">
        <v>369</v>
      </c>
      <c r="D137" s="1014" t="s">
        <v>427</v>
      </c>
      <c r="E137" s="46"/>
      <c r="F137" s="45"/>
      <c r="G137" s="45"/>
      <c r="H137" s="45"/>
      <c r="I137" s="45"/>
      <c r="J137" s="45"/>
      <c r="K137" s="45"/>
      <c r="L137" s="47" t="s">
        <v>427</v>
      </c>
      <c r="M137" s="1015">
        <f>(B137/D133)*M133</f>
        <v>2.5000000000000001E-2</v>
      </c>
      <c r="N137" s="1016" t="str">
        <f t="shared" si="0"/>
        <v>litre</v>
      </c>
    </row>
    <row r="138" spans="1:14" ht="20.25" customHeight="1">
      <c r="A138" s="5055"/>
      <c r="B138" s="1013">
        <v>0.1</v>
      </c>
      <c r="C138" s="1013" t="s">
        <v>261</v>
      </c>
      <c r="D138" s="1014" t="s">
        <v>428</v>
      </c>
      <c r="E138" s="46"/>
      <c r="F138" s="45"/>
      <c r="G138" s="45"/>
      <c r="H138" s="45"/>
      <c r="I138" s="45"/>
      <c r="J138" s="45"/>
      <c r="K138" s="45"/>
      <c r="L138" s="47" t="s">
        <v>428</v>
      </c>
      <c r="M138" s="1015">
        <f>(B138/D133)*M133</f>
        <v>0.25</v>
      </c>
      <c r="N138" s="1016" t="str">
        <f t="shared" si="0"/>
        <v>kg</v>
      </c>
    </row>
    <row r="139" spans="1:14" ht="20.25" customHeight="1">
      <c r="A139" s="5055"/>
      <c r="B139" s="1017">
        <v>2</v>
      </c>
      <c r="C139" s="1013" t="s">
        <v>361</v>
      </c>
      <c r="D139" s="1014" t="s">
        <v>429</v>
      </c>
      <c r="E139" s="46"/>
      <c r="F139" s="45"/>
      <c r="G139" s="45"/>
      <c r="H139" s="45"/>
      <c r="I139" s="45"/>
      <c r="J139" s="45"/>
      <c r="K139" s="45"/>
      <c r="L139" s="47" t="s">
        <v>429</v>
      </c>
      <c r="M139" s="1234">
        <f>(B139/D133)*M133</f>
        <v>5</v>
      </c>
      <c r="N139" s="1016" t="str">
        <f t="shared" si="0"/>
        <v>jaunes</v>
      </c>
    </row>
    <row r="140" spans="1:14" ht="20.25" customHeight="1">
      <c r="A140" s="5055"/>
      <c r="B140" s="1018">
        <v>0.08</v>
      </c>
      <c r="C140" s="1013" t="s">
        <v>261</v>
      </c>
      <c r="D140" s="1014" t="s">
        <v>430</v>
      </c>
      <c r="E140" s="46"/>
      <c r="F140" s="45"/>
      <c r="G140" s="45"/>
      <c r="H140" s="45"/>
      <c r="I140" s="45"/>
      <c r="J140" s="45"/>
      <c r="K140" s="45"/>
      <c r="L140" s="47" t="s">
        <v>430</v>
      </c>
      <c r="M140" s="1015">
        <f>(B140/D133)*M133</f>
        <v>0.2</v>
      </c>
      <c r="N140" s="1016" t="str">
        <f t="shared" si="0"/>
        <v>kg</v>
      </c>
    </row>
    <row r="141" spans="1:14" ht="20.25" customHeight="1">
      <c r="A141" s="5055"/>
      <c r="B141" s="1018">
        <v>0.1</v>
      </c>
      <c r="C141" s="1013" t="s">
        <v>261</v>
      </c>
      <c r="D141" s="1014" t="s">
        <v>431</v>
      </c>
      <c r="E141" s="46"/>
      <c r="F141" s="45"/>
      <c r="G141" s="45"/>
      <c r="H141" s="45"/>
      <c r="I141" s="45"/>
      <c r="J141" s="45"/>
      <c r="K141" s="45"/>
      <c r="L141" s="47" t="s">
        <v>431</v>
      </c>
      <c r="M141" s="1015">
        <f>(B141/D133)*M133</f>
        <v>0.25</v>
      </c>
      <c r="N141" s="1016" t="str">
        <f t="shared" si="0"/>
        <v>kg</v>
      </c>
    </row>
    <row r="142" spans="1:14" ht="20.25" customHeight="1">
      <c r="A142" s="5055"/>
      <c r="B142" s="1018">
        <v>3</v>
      </c>
      <c r="C142" s="1018" t="s">
        <v>432</v>
      </c>
      <c r="D142" s="1014" t="s">
        <v>433</v>
      </c>
      <c r="E142" s="46"/>
      <c r="F142" s="45"/>
      <c r="G142" s="45"/>
      <c r="H142" s="45"/>
      <c r="I142" s="45"/>
      <c r="J142" s="45"/>
      <c r="K142" s="45"/>
      <c r="L142" s="47" t="s">
        <v>433</v>
      </c>
      <c r="M142" s="1234">
        <f>(B142/D133)*M133</f>
        <v>7.5</v>
      </c>
      <c r="N142" s="1016" t="str">
        <f t="shared" si="0"/>
        <v>pistils</v>
      </c>
    </row>
    <row r="143" spans="1:14" ht="20.25" customHeight="1">
      <c r="A143" s="5055"/>
      <c r="B143" s="1018">
        <v>1</v>
      </c>
      <c r="C143" s="1018" t="s">
        <v>434</v>
      </c>
      <c r="D143" s="1014" t="s">
        <v>435</v>
      </c>
      <c r="E143" s="46"/>
      <c r="F143" s="45"/>
      <c r="G143" s="45"/>
      <c r="H143" s="45"/>
      <c r="I143" s="45"/>
      <c r="J143" s="45"/>
      <c r="K143" s="45"/>
      <c r="L143" s="47" t="s">
        <v>435</v>
      </c>
      <c r="M143" s="1234">
        <f>(B143/D133)*M133</f>
        <v>2.5</v>
      </c>
      <c r="N143" s="1016" t="str">
        <f t="shared" si="0"/>
        <v>pincée</v>
      </c>
    </row>
    <row r="144" spans="1:14" ht="20.25" customHeight="1">
      <c r="A144" s="5055"/>
      <c r="B144" s="1013">
        <v>0.02</v>
      </c>
      <c r="C144" s="1013" t="s">
        <v>261</v>
      </c>
      <c r="D144" s="1012" t="s">
        <v>436</v>
      </c>
      <c r="E144" s="46"/>
      <c r="F144" s="45"/>
      <c r="G144" s="45"/>
      <c r="H144" s="45"/>
      <c r="I144" s="45"/>
      <c r="J144" s="45"/>
      <c r="K144" s="45"/>
      <c r="L144" s="47" t="s">
        <v>436</v>
      </c>
      <c r="M144" s="1015">
        <f>(B144/D133)*M133</f>
        <v>0.05</v>
      </c>
      <c r="N144" s="1016" t="str">
        <f t="shared" si="0"/>
        <v>kg</v>
      </c>
    </row>
    <row r="145" spans="1:14" ht="20.25" customHeight="1">
      <c r="A145" s="5055"/>
      <c r="B145" s="1018">
        <v>12</v>
      </c>
      <c r="C145" s="1018" t="s">
        <v>256</v>
      </c>
      <c r="D145" s="1012" t="s">
        <v>437</v>
      </c>
      <c r="E145" s="46"/>
      <c r="F145" s="45"/>
      <c r="G145" s="45"/>
      <c r="H145" s="45"/>
      <c r="I145" s="45"/>
      <c r="J145" s="45"/>
      <c r="K145" s="45"/>
      <c r="L145" s="47" t="s">
        <v>437</v>
      </c>
      <c r="M145" s="1234">
        <f>(B145/D133)*M133</f>
        <v>30</v>
      </c>
      <c r="N145" s="1016" t="str">
        <f t="shared" si="0"/>
        <v>grappes</v>
      </c>
    </row>
    <row r="146" spans="1:14" ht="20.25" customHeight="1">
      <c r="A146" s="5055"/>
      <c r="B146" s="1018">
        <v>2</v>
      </c>
      <c r="C146" s="1018" t="s">
        <v>370</v>
      </c>
      <c r="D146" s="1012" t="s">
        <v>438</v>
      </c>
      <c r="E146" s="46"/>
      <c r="F146" s="45"/>
      <c r="G146" s="45"/>
      <c r="H146" s="45"/>
      <c r="I146" s="45"/>
      <c r="J146" s="45"/>
      <c r="K146" s="45"/>
      <c r="L146" s="47" t="s">
        <v>438</v>
      </c>
      <c r="M146" s="1234"/>
      <c r="N146" s="1016" t="str">
        <f t="shared" si="0"/>
        <v>litres</v>
      </c>
    </row>
    <row r="147" spans="1:14" ht="20.25" customHeight="1">
      <c r="A147" s="5055"/>
      <c r="B147" s="1018"/>
      <c r="C147" s="1018" t="s">
        <v>401</v>
      </c>
      <c r="D147" s="1012" t="s">
        <v>439</v>
      </c>
      <c r="E147" s="46"/>
      <c r="F147" s="45"/>
      <c r="G147" s="45"/>
      <c r="H147" s="45"/>
      <c r="I147" s="45"/>
      <c r="J147" s="45"/>
      <c r="K147" s="45"/>
      <c r="L147" s="47" t="s">
        <v>440</v>
      </c>
      <c r="M147" s="1234">
        <f>(B147/D133)*M133</f>
        <v>0</v>
      </c>
      <c r="N147" s="1016" t="str">
        <f t="shared" si="0"/>
        <v>pm</v>
      </c>
    </row>
    <row r="148" spans="1:14" ht="18" customHeight="1">
      <c r="A148" s="5055"/>
      <c r="B148" s="1002"/>
      <c r="C148" s="1002"/>
      <c r="D148" s="1019"/>
      <c r="E148" s="46"/>
      <c r="F148" s="45"/>
      <c r="G148" s="45"/>
      <c r="H148" s="45"/>
      <c r="I148" s="45"/>
      <c r="J148" s="45"/>
      <c r="K148" s="45"/>
      <c r="L148" s="48"/>
      <c r="M148" s="1020"/>
      <c r="N148" s="1020"/>
    </row>
    <row r="149" spans="1:14" ht="15" customHeight="1">
      <c r="A149" s="5055"/>
      <c r="B149" s="1002"/>
      <c r="C149" s="1002"/>
      <c r="D149" s="1019"/>
      <c r="E149" s="46"/>
      <c r="F149" s="45"/>
      <c r="G149" s="45"/>
      <c r="H149" s="45"/>
      <c r="I149" s="45"/>
      <c r="J149" s="45"/>
      <c r="K149" s="45"/>
      <c r="L149" s="46"/>
      <c r="M149" s="1002"/>
      <c r="N149" s="1002"/>
    </row>
    <row r="150" spans="1:14" ht="21" customHeight="1" thickBot="1">
      <c r="A150" s="5055"/>
      <c r="B150" s="50" t="s">
        <v>272</v>
      </c>
      <c r="C150" s="51"/>
      <c r="D150" s="1235" t="s">
        <v>441</v>
      </c>
      <c r="E150" s="1021"/>
      <c r="F150" s="1021"/>
      <c r="G150" s="52"/>
      <c r="H150" s="52"/>
      <c r="I150" s="52"/>
      <c r="J150" s="52"/>
      <c r="K150" s="52"/>
      <c r="L150" s="52"/>
      <c r="M150" s="52"/>
      <c r="N150" s="1002"/>
    </row>
    <row r="151" spans="1:14" ht="18">
      <c r="A151" s="5055"/>
      <c r="B151" s="49"/>
      <c r="C151" s="53"/>
      <c r="D151" s="53"/>
      <c r="E151" s="53"/>
      <c r="F151" s="53"/>
      <c r="G151" s="53"/>
      <c r="H151" s="54"/>
      <c r="I151" s="54"/>
      <c r="J151" s="54"/>
      <c r="K151" s="54"/>
      <c r="L151" s="54"/>
      <c r="M151" s="54"/>
      <c r="N151" s="1002"/>
    </row>
    <row r="152" spans="1:14" ht="20.25">
      <c r="A152" s="5055"/>
      <c r="B152" s="45"/>
      <c r="C152" s="5062" t="str">
        <f>B130</f>
        <v>Alain DUCASSE</v>
      </c>
      <c r="D152" s="5062"/>
      <c r="E152" s="5062"/>
      <c r="F152" s="5062"/>
      <c r="G152" s="5062"/>
      <c r="H152" s="1001"/>
      <c r="I152" s="1001"/>
      <c r="J152" s="1001"/>
      <c r="K152" s="1001"/>
      <c r="L152" s="1001"/>
      <c r="M152" s="1001"/>
      <c r="N152" s="1002"/>
    </row>
    <row r="153" spans="1:14" ht="18">
      <c r="A153" s="5055"/>
      <c r="B153" s="45"/>
      <c r="C153" s="1236"/>
      <c r="D153" s="1236"/>
      <c r="E153" s="1236"/>
      <c r="F153" s="1236"/>
      <c r="G153" s="1236"/>
      <c r="H153" s="1001"/>
      <c r="I153" s="1001"/>
      <c r="J153" s="1001"/>
      <c r="K153" s="1001"/>
      <c r="L153" s="1001"/>
      <c r="M153" s="1001"/>
      <c r="N153" s="1002"/>
    </row>
    <row r="154" spans="1:14" ht="18">
      <c r="A154" s="5055"/>
      <c r="B154" s="45"/>
      <c r="C154" s="1237" t="s">
        <v>322</v>
      </c>
      <c r="D154" s="1238" t="s">
        <v>442</v>
      </c>
      <c r="E154" s="1236"/>
      <c r="F154" s="1236"/>
      <c r="G154" s="1236"/>
      <c r="H154" s="1001"/>
      <c r="I154" s="1001"/>
      <c r="J154" s="1001"/>
      <c r="K154" s="1001"/>
      <c r="L154" s="1001"/>
      <c r="M154" s="1001"/>
      <c r="N154" s="1002"/>
    </row>
    <row r="155" spans="1:14" ht="18.75">
      <c r="A155" s="5055"/>
      <c r="B155" s="1239"/>
      <c r="C155" s="1240">
        <v>1</v>
      </c>
      <c r="D155" s="1241" t="s">
        <v>443</v>
      </c>
      <c r="E155" s="45"/>
      <c r="F155" s="45"/>
      <c r="G155" s="45"/>
      <c r="H155" s="1242"/>
      <c r="I155" s="1242"/>
      <c r="J155" s="1242"/>
      <c r="K155" s="1242"/>
      <c r="L155" s="1242"/>
      <c r="M155" s="1242"/>
      <c r="N155" s="1002"/>
    </row>
    <row r="156" spans="1:14" ht="18">
      <c r="A156" s="5055"/>
      <c r="B156" s="1243"/>
      <c r="C156" s="1240">
        <v>2</v>
      </c>
      <c r="D156" s="1063" t="s">
        <v>444</v>
      </c>
      <c r="E156" s="45"/>
      <c r="F156" s="45"/>
      <c r="G156" s="45"/>
      <c r="H156" s="1242"/>
      <c r="I156" s="1242"/>
      <c r="J156" s="1242"/>
      <c r="K156" s="1242"/>
      <c r="L156" s="1242"/>
      <c r="M156" s="1242"/>
      <c r="N156" s="1002"/>
    </row>
    <row r="157" spans="1:14" ht="18">
      <c r="A157" s="5055"/>
      <c r="B157" s="1243"/>
      <c r="C157" s="1240">
        <v>3</v>
      </c>
      <c r="D157" s="1063" t="s">
        <v>445</v>
      </c>
      <c r="E157" s="45"/>
      <c r="F157" s="45"/>
      <c r="G157" s="45"/>
      <c r="H157" s="1242"/>
      <c r="I157" s="1242"/>
      <c r="J157" s="1242"/>
      <c r="K157" s="1242"/>
      <c r="L157" s="1242"/>
      <c r="M157" s="1242"/>
      <c r="N157" s="1002"/>
    </row>
    <row r="158" spans="1:14" ht="18">
      <c r="A158" s="5055"/>
      <c r="B158" s="1243"/>
      <c r="C158" s="1240">
        <v>4</v>
      </c>
      <c r="D158" s="1063" t="s">
        <v>446</v>
      </c>
      <c r="E158" s="45"/>
      <c r="F158" s="45"/>
      <c r="G158" s="45"/>
      <c r="H158" s="1242"/>
      <c r="I158" s="1242"/>
      <c r="J158" s="1242"/>
      <c r="K158" s="1242"/>
      <c r="L158" s="1242"/>
      <c r="M158" s="1242"/>
      <c r="N158" s="1002"/>
    </row>
    <row r="159" spans="1:14" ht="15.75">
      <c r="A159" s="5055"/>
      <c r="B159" s="1243"/>
      <c r="C159" s="1240">
        <v>5</v>
      </c>
      <c r="D159" s="5067" t="s">
        <v>1361</v>
      </c>
      <c r="E159" s="5067"/>
      <c r="F159" s="5067"/>
      <c r="G159" s="5067"/>
      <c r="H159" s="5067"/>
      <c r="I159" s="5067"/>
      <c r="J159" s="5067"/>
      <c r="K159" s="5067"/>
      <c r="L159" s="5067"/>
      <c r="M159" s="5067"/>
      <c r="N159" s="1002"/>
    </row>
    <row r="160" spans="1:14" ht="15.75">
      <c r="A160" s="5055"/>
      <c r="B160" s="1243"/>
      <c r="C160" s="1240"/>
      <c r="D160" s="5067"/>
      <c r="E160" s="5067"/>
      <c r="F160" s="5067"/>
      <c r="G160" s="5067"/>
      <c r="H160" s="5067"/>
      <c r="I160" s="5067"/>
      <c r="J160" s="5067"/>
      <c r="K160" s="5067"/>
      <c r="L160" s="5067"/>
      <c r="M160" s="5067"/>
      <c r="N160" s="1002"/>
    </row>
    <row r="161" spans="1:14" ht="18">
      <c r="A161" s="5055"/>
      <c r="B161" s="1239"/>
      <c r="C161" s="1240">
        <v>6</v>
      </c>
      <c r="D161" s="1063" t="s">
        <v>447</v>
      </c>
      <c r="E161" s="45"/>
      <c r="F161" s="45"/>
      <c r="G161" s="45"/>
      <c r="H161" s="1242"/>
      <c r="I161" s="1242"/>
      <c r="J161" s="1242"/>
      <c r="K161" s="1242"/>
      <c r="L161" s="1242"/>
      <c r="M161" s="1242"/>
      <c r="N161" s="1002"/>
    </row>
    <row r="162" spans="1:14" ht="18">
      <c r="A162" s="5055"/>
      <c r="B162" s="1239"/>
      <c r="C162" s="1240">
        <v>7</v>
      </c>
      <c r="D162" s="1063" t="s">
        <v>448</v>
      </c>
      <c r="E162" s="45"/>
      <c r="F162" s="45"/>
      <c r="G162" s="45"/>
      <c r="H162" s="1242"/>
      <c r="I162" s="1242"/>
      <c r="J162" s="1242"/>
      <c r="K162" s="1242"/>
      <c r="L162" s="1242"/>
      <c r="M162" s="1242"/>
      <c r="N162" s="1002"/>
    </row>
    <row r="163" spans="1:14" ht="18">
      <c r="A163" s="5055"/>
      <c r="B163" s="1239"/>
      <c r="C163" s="1240">
        <v>8</v>
      </c>
      <c r="D163" s="1063" t="s">
        <v>449</v>
      </c>
      <c r="E163" s="45"/>
      <c r="F163" s="45"/>
      <c r="G163" s="45"/>
      <c r="H163" s="1242"/>
      <c r="I163" s="1242"/>
      <c r="J163" s="1242"/>
      <c r="K163" s="1242"/>
      <c r="L163" s="1242"/>
      <c r="M163" s="1242"/>
      <c r="N163" s="1002"/>
    </row>
    <row r="164" spans="1:14" ht="18">
      <c r="A164" s="5055"/>
      <c r="B164" s="1239"/>
      <c r="C164" s="1240"/>
      <c r="D164" s="1063"/>
      <c r="E164" s="45"/>
      <c r="F164" s="45"/>
      <c r="G164" s="45"/>
      <c r="H164" s="1242"/>
      <c r="I164" s="1242"/>
      <c r="J164" s="1242"/>
      <c r="K164" s="1242"/>
      <c r="L164" s="1242"/>
      <c r="M164" s="1242"/>
      <c r="N164" s="1002"/>
    </row>
    <row r="165" spans="1:14" ht="18">
      <c r="A165" s="5055"/>
      <c r="B165" s="1239"/>
      <c r="C165" s="1237" t="s">
        <v>323</v>
      </c>
      <c r="D165" s="1238" t="s">
        <v>450</v>
      </c>
      <c r="E165" s="45"/>
      <c r="F165" s="45"/>
      <c r="G165" s="45"/>
      <c r="H165" s="1242"/>
      <c r="I165" s="1242"/>
      <c r="J165" s="1242"/>
      <c r="K165" s="1242"/>
      <c r="L165" s="1242"/>
      <c r="M165" s="1242"/>
      <c r="N165" s="1002"/>
    </row>
    <row r="166" spans="1:14" ht="18">
      <c r="A166" s="5055"/>
      <c r="B166" s="1239"/>
      <c r="C166" s="1240">
        <v>1</v>
      </c>
      <c r="D166" s="1063" t="s">
        <v>451</v>
      </c>
      <c r="E166" s="1242"/>
      <c r="F166" s="1242"/>
      <c r="G166" s="1242"/>
      <c r="H166" s="1242"/>
      <c r="I166" s="1242"/>
      <c r="J166" s="1242"/>
      <c r="K166" s="1242"/>
      <c r="L166" s="1242"/>
      <c r="M166" s="1242"/>
      <c r="N166" s="1002"/>
    </row>
    <row r="167" spans="1:14" ht="18">
      <c r="A167" s="5055"/>
      <c r="B167" s="1239"/>
      <c r="C167" s="1240">
        <v>2</v>
      </c>
      <c r="D167" s="1063" t="s">
        <v>452</v>
      </c>
      <c r="E167" s="1242"/>
      <c r="F167" s="1242"/>
      <c r="G167" s="1242"/>
      <c r="H167" s="1242"/>
      <c r="I167" s="1242"/>
      <c r="J167" s="1242"/>
      <c r="K167" s="1242"/>
      <c r="L167" s="1242"/>
      <c r="M167" s="1242"/>
      <c r="N167" s="1002"/>
    </row>
    <row r="168" spans="1:14" ht="18">
      <c r="A168" s="5055"/>
      <c r="B168" s="1239"/>
      <c r="C168" s="1240">
        <v>3</v>
      </c>
      <c r="D168" s="1063" t="s">
        <v>453</v>
      </c>
      <c r="E168" s="1242"/>
      <c r="F168" s="1242"/>
      <c r="G168" s="1242"/>
      <c r="H168" s="1242"/>
      <c r="I168" s="1242"/>
      <c r="J168" s="1242"/>
      <c r="K168" s="1242"/>
      <c r="L168" s="1242"/>
      <c r="M168" s="1242"/>
      <c r="N168" s="1002"/>
    </row>
    <row r="169" spans="1:14" ht="15.75">
      <c r="A169" s="5055"/>
      <c r="B169" s="1239"/>
      <c r="C169" s="1240">
        <v>4</v>
      </c>
      <c r="D169" s="5067" t="s">
        <v>454</v>
      </c>
      <c r="E169" s="5067"/>
      <c r="F169" s="5067"/>
      <c r="G169" s="5067"/>
      <c r="H169" s="5067"/>
      <c r="I169" s="5067"/>
      <c r="J169" s="5067"/>
      <c r="K169" s="5067"/>
      <c r="L169" s="5067"/>
      <c r="M169" s="5067"/>
      <c r="N169" s="1002"/>
    </row>
    <row r="170" spans="1:14" ht="15.75">
      <c r="A170" s="5055"/>
      <c r="B170" s="1239"/>
      <c r="C170" s="1240"/>
      <c r="D170" s="5067"/>
      <c r="E170" s="5067"/>
      <c r="F170" s="5067"/>
      <c r="G170" s="5067"/>
      <c r="H170" s="5067"/>
      <c r="I170" s="5067"/>
      <c r="J170" s="5067"/>
      <c r="K170" s="5067"/>
      <c r="L170" s="5067"/>
      <c r="M170" s="5067"/>
      <c r="N170" s="1002"/>
    </row>
    <row r="171" spans="1:14" ht="18">
      <c r="A171" s="5055"/>
      <c r="B171" s="1239"/>
      <c r="C171" s="1244"/>
      <c r="D171" s="1245"/>
      <c r="E171" s="1245"/>
      <c r="F171" s="1245"/>
      <c r="G171" s="1245"/>
      <c r="H171" s="1245"/>
      <c r="I171" s="1245"/>
      <c r="J171" s="1245"/>
      <c r="K171" s="1245"/>
      <c r="L171" s="1245"/>
      <c r="M171" s="1245"/>
      <c r="N171" s="1002"/>
    </row>
    <row r="172" spans="1:14" ht="18">
      <c r="A172" s="5055"/>
      <c r="B172" s="1239"/>
      <c r="C172" s="1237" t="s">
        <v>316</v>
      </c>
      <c r="D172" s="1238" t="s">
        <v>455</v>
      </c>
      <c r="E172" s="1245"/>
      <c r="F172" s="1245"/>
      <c r="G172" s="1245"/>
      <c r="H172" s="1245"/>
      <c r="I172" s="1245"/>
      <c r="J172" s="1245"/>
      <c r="K172" s="1245"/>
      <c r="L172" s="1245"/>
      <c r="M172" s="1245"/>
      <c r="N172" s="1002"/>
    </row>
    <row r="173" spans="1:14" ht="18">
      <c r="A173" s="5055"/>
      <c r="B173" s="1239"/>
      <c r="C173" s="1063"/>
      <c r="D173" s="1063" t="s">
        <v>456</v>
      </c>
      <c r="E173" s="1244"/>
      <c r="F173" s="1244"/>
      <c r="G173" s="1244"/>
      <c r="H173" s="1244"/>
      <c r="I173" s="1244"/>
      <c r="J173" s="1244"/>
      <c r="K173" s="1244"/>
      <c r="L173" s="1244"/>
      <c r="M173" s="1244"/>
      <c r="N173" s="1002"/>
    </row>
    <row r="174" spans="1:14" ht="18">
      <c r="A174" s="5055"/>
      <c r="B174" s="1239"/>
      <c r="C174" s="1063"/>
      <c r="D174" s="1244"/>
      <c r="E174" s="1244"/>
      <c r="F174" s="1244"/>
      <c r="G174" s="1244"/>
      <c r="H174" s="1244"/>
      <c r="I174" s="1244"/>
      <c r="J174" s="1244"/>
      <c r="K174" s="1244"/>
      <c r="L174" s="1244"/>
      <c r="M174" s="1244"/>
      <c r="N174" s="1002"/>
    </row>
    <row r="175" spans="1:14" ht="18">
      <c r="A175" s="5055"/>
      <c r="B175" s="45"/>
      <c r="C175" s="1063"/>
      <c r="D175" s="1242"/>
      <c r="E175" s="1242"/>
      <c r="F175" s="1242"/>
      <c r="G175" s="1242"/>
      <c r="H175" s="1242"/>
      <c r="I175" s="1242"/>
      <c r="J175" s="1242"/>
      <c r="K175" s="1242"/>
      <c r="L175" s="1242"/>
      <c r="M175" s="1242"/>
      <c r="N175" s="1002"/>
    </row>
    <row r="176" spans="1:14" ht="15" customHeight="1">
      <c r="A176" s="5055"/>
      <c r="B176" s="5063" t="s">
        <v>27</v>
      </c>
      <c r="C176" s="5064" t="s">
        <v>457</v>
      </c>
      <c r="D176" s="5064"/>
      <c r="E176" s="5064"/>
      <c r="F176" s="5064"/>
      <c r="G176" s="5064"/>
      <c r="H176" s="5064"/>
      <c r="I176" s="5065" t="s">
        <v>12</v>
      </c>
      <c r="J176" s="5066" t="s">
        <v>14</v>
      </c>
      <c r="K176" s="5066"/>
      <c r="L176" s="5066"/>
      <c r="M176" s="5066"/>
      <c r="N176" s="5066"/>
    </row>
    <row r="177" spans="1:14" ht="15" customHeight="1">
      <c r="A177" s="5055"/>
      <c r="B177" s="5063"/>
      <c r="C177" s="5064"/>
      <c r="D177" s="5064"/>
      <c r="E177" s="5064"/>
      <c r="F177" s="5064"/>
      <c r="G177" s="5064"/>
      <c r="H177" s="5064"/>
      <c r="I177" s="5065"/>
      <c r="J177" s="5066"/>
      <c r="K177" s="5066"/>
      <c r="L177" s="5066"/>
      <c r="M177" s="5066"/>
      <c r="N177" s="5066"/>
    </row>
    <row r="178" spans="1:14" ht="15" customHeight="1">
      <c r="A178" s="5055"/>
      <c r="B178" s="5063" t="s">
        <v>30</v>
      </c>
      <c r="C178" s="5064" t="s">
        <v>1266</v>
      </c>
      <c r="D178" s="5064"/>
      <c r="E178" s="5064"/>
      <c r="F178" s="5064"/>
      <c r="G178" s="5064"/>
      <c r="H178" s="5064"/>
      <c r="I178" s="5065" t="s">
        <v>13</v>
      </c>
      <c r="J178" s="5066" t="s">
        <v>458</v>
      </c>
      <c r="K178" s="5066"/>
      <c r="L178" s="5066"/>
      <c r="M178" s="5066"/>
      <c r="N178" s="5066"/>
    </row>
    <row r="179" spans="1:14" ht="15" customHeight="1">
      <c r="A179" s="5055"/>
      <c r="B179" s="5063"/>
      <c r="C179" s="5064"/>
      <c r="D179" s="5064"/>
      <c r="E179" s="5064"/>
      <c r="F179" s="5064"/>
      <c r="G179" s="5064"/>
      <c r="H179" s="5064"/>
      <c r="I179" s="5065"/>
      <c r="J179" s="5066"/>
      <c r="K179" s="5066"/>
      <c r="L179" s="5066"/>
      <c r="M179" s="5066"/>
      <c r="N179" s="5066"/>
    </row>
    <row r="180" spans="1:14" ht="15" customHeight="1">
      <c r="A180" s="5055"/>
      <c r="B180" s="5063" t="s">
        <v>248</v>
      </c>
      <c r="C180" s="5064" t="s">
        <v>1267</v>
      </c>
      <c r="D180" s="5064"/>
      <c r="E180" s="5064"/>
      <c r="F180" s="5064"/>
      <c r="G180" s="5064"/>
      <c r="H180" s="5064"/>
      <c r="I180" s="5065" t="s">
        <v>15</v>
      </c>
      <c r="J180" s="5066" t="s">
        <v>421</v>
      </c>
      <c r="K180" s="5066"/>
      <c r="L180" s="5066"/>
      <c r="M180" s="5066"/>
      <c r="N180" s="5066"/>
    </row>
    <row r="181" spans="1:14" ht="15" customHeight="1">
      <c r="A181" s="5055"/>
      <c r="B181" s="5063"/>
      <c r="C181" s="5064"/>
      <c r="D181" s="5064"/>
      <c r="E181" s="5064"/>
      <c r="F181" s="5064"/>
      <c r="G181" s="5064"/>
      <c r="H181" s="5064"/>
      <c r="I181" s="5065"/>
      <c r="J181" s="5066"/>
      <c r="K181" s="5066"/>
      <c r="L181" s="5066"/>
      <c r="M181" s="5066"/>
      <c r="N181" s="5066"/>
    </row>
    <row r="182" spans="1:14" ht="15" customHeight="1">
      <c r="A182" s="5055"/>
      <c r="B182" s="5068" t="str">
        <f ca="1">CELL("nomfichier")</f>
        <v>E:\0-UPRT\1-UPRT.FR-SITE-WEB\ff-fiches-fabrications\ff-fiches-fabrication-maj-08-2020\[ff-14.B-restauration-10.postits-portions.xlsx]Nota</v>
      </c>
      <c r="C182" s="5068"/>
      <c r="D182" s="5068"/>
      <c r="E182" s="5068"/>
      <c r="F182" s="5068"/>
      <c r="G182" s="5068"/>
      <c r="H182" s="5068"/>
      <c r="I182" s="5068"/>
      <c r="J182" s="5068"/>
      <c r="K182" s="5068"/>
      <c r="L182" s="5068"/>
      <c r="M182" s="5068"/>
      <c r="N182" s="1002"/>
    </row>
    <row r="183" spans="1:14" ht="15.75" customHeight="1" thickBot="1">
      <c r="A183" s="5055"/>
      <c r="B183" s="5038" t="s">
        <v>258</v>
      </c>
      <c r="C183" s="5038"/>
      <c r="D183" s="5038"/>
      <c r="E183" s="5038"/>
      <c r="F183" s="5038"/>
      <c r="G183" s="5038"/>
      <c r="H183" s="5038"/>
      <c r="I183" s="5038"/>
      <c r="J183" s="5038"/>
      <c r="K183" s="5038"/>
      <c r="L183" s="5038"/>
      <c r="M183" s="5038"/>
      <c r="N183" s="55"/>
    </row>
    <row r="185" spans="1:14">
      <c r="A185" s="2766"/>
      <c r="B185" s="2766"/>
      <c r="C185" s="2766"/>
      <c r="D185" s="2766"/>
      <c r="E185" s="2766"/>
      <c r="F185" s="2766"/>
      <c r="G185" s="2766"/>
      <c r="H185" s="2766"/>
      <c r="I185" s="2766"/>
      <c r="J185" s="2766"/>
      <c r="K185" s="2766"/>
      <c r="L185" s="2766"/>
      <c r="M185" s="2766"/>
      <c r="N185" s="2766"/>
    </row>
    <row r="186" spans="1:14">
      <c r="A186" s="2766"/>
      <c r="B186" s="2766"/>
      <c r="C186" s="2766"/>
      <c r="D186" s="2766"/>
      <c r="E186" s="2766"/>
      <c r="F186" s="2766"/>
      <c r="G186" s="2766"/>
      <c r="H186" s="2766"/>
      <c r="I186" s="2766"/>
      <c r="J186" s="2766"/>
      <c r="K186" s="2766"/>
      <c r="L186" s="2766"/>
      <c r="M186" s="2766"/>
      <c r="N186" s="2766"/>
    </row>
    <row r="187" spans="1:14" ht="15.75" thickBot="1"/>
    <row r="188" spans="1:14" ht="23.25" customHeight="1">
      <c r="A188" s="1075" t="s">
        <v>243</v>
      </c>
      <c r="B188" s="5039" t="s">
        <v>469</v>
      </c>
      <c r="C188" s="5039"/>
      <c r="D188" s="5039"/>
      <c r="E188" s="5039"/>
      <c r="F188" s="5039"/>
      <c r="G188" s="5039"/>
      <c r="H188" s="5039"/>
      <c r="I188" s="5039"/>
      <c r="J188" s="5039"/>
      <c r="K188" s="5039"/>
      <c r="L188" s="5039"/>
      <c r="M188" s="5039"/>
      <c r="N188" s="5039"/>
    </row>
    <row r="189" spans="1:14" ht="23.25">
      <c r="A189" s="5040" t="str">
        <f>B188</f>
        <v>Au Féminin.com</v>
      </c>
      <c r="B189" s="5041" t="s">
        <v>426</v>
      </c>
      <c r="C189" s="5041"/>
      <c r="D189" s="5041"/>
      <c r="E189" s="5041"/>
      <c r="F189" s="5041"/>
      <c r="G189" s="5041"/>
      <c r="H189" s="5041"/>
      <c r="I189" s="5041"/>
      <c r="J189" s="5041"/>
      <c r="K189" s="5041"/>
      <c r="L189" s="5041"/>
      <c r="M189" s="1246" t="s">
        <v>15</v>
      </c>
      <c r="N189" s="1247"/>
    </row>
    <row r="190" spans="1:14" ht="23.25">
      <c r="A190" s="5040"/>
      <c r="B190" s="1248"/>
      <c r="C190" s="1249"/>
      <c r="D190" s="1248" t="s">
        <v>12</v>
      </c>
      <c r="E190" s="1249"/>
      <c r="F190" s="1249"/>
      <c r="G190" s="1250"/>
      <c r="H190" s="1250"/>
      <c r="I190" s="1250"/>
      <c r="J190" s="1250"/>
      <c r="K190" s="1250"/>
      <c r="L190" s="1250"/>
      <c r="M190" s="1251" t="s">
        <v>18</v>
      </c>
      <c r="N190" s="1252"/>
    </row>
    <row r="191" spans="1:14" ht="15.75" customHeight="1">
      <c r="A191" s="5040"/>
      <c r="B191" s="5042" t="s">
        <v>20</v>
      </c>
      <c r="C191" s="5042"/>
      <c r="D191" s="5043">
        <v>6</v>
      </c>
      <c r="E191" s="5044" t="s">
        <v>21</v>
      </c>
      <c r="F191" s="56"/>
      <c r="G191" s="57"/>
      <c r="H191" s="57"/>
      <c r="I191" s="57"/>
      <c r="J191" s="57"/>
      <c r="K191" s="57"/>
      <c r="L191" s="57"/>
      <c r="M191" s="5045">
        <v>10</v>
      </c>
      <c r="N191" s="5046" t="s">
        <v>21</v>
      </c>
    </row>
    <row r="192" spans="1:14" ht="15.75" customHeight="1">
      <c r="A192" s="5040"/>
      <c r="B192" s="5042"/>
      <c r="C192" s="5042"/>
      <c r="D192" s="5043"/>
      <c r="E192" s="5044"/>
      <c r="F192" s="56"/>
      <c r="G192" s="57"/>
      <c r="H192" s="57"/>
      <c r="I192" s="57"/>
      <c r="J192" s="57"/>
      <c r="K192" s="57"/>
      <c r="L192" s="57"/>
      <c r="M192" s="5045"/>
      <c r="N192" s="5046"/>
    </row>
    <row r="193" spans="1:14" ht="21">
      <c r="A193" s="5040"/>
      <c r="B193" s="1248" t="s">
        <v>30</v>
      </c>
      <c r="C193" s="1253" t="s">
        <v>248</v>
      </c>
      <c r="D193" s="1248" t="s">
        <v>27</v>
      </c>
      <c r="E193" s="58"/>
      <c r="F193" s="59"/>
      <c r="G193" s="60"/>
      <c r="H193" s="60"/>
      <c r="I193" s="60"/>
      <c r="J193" s="60"/>
      <c r="K193" s="60"/>
      <c r="L193" s="1254" t="s">
        <v>13</v>
      </c>
      <c r="M193" s="1255"/>
      <c r="N193" s="1256"/>
    </row>
    <row r="194" spans="1:14" ht="21">
      <c r="A194" s="5040"/>
      <c r="B194" s="3781">
        <v>0.15</v>
      </c>
      <c r="C194" s="3782" t="s">
        <v>261</v>
      </c>
      <c r="D194" s="1257" t="s">
        <v>461</v>
      </c>
      <c r="E194" s="58"/>
      <c r="F194" s="59"/>
      <c r="G194" s="60"/>
      <c r="H194" s="60"/>
      <c r="I194" s="60"/>
      <c r="J194" s="60"/>
      <c r="K194" s="60"/>
      <c r="L194" s="61" t="s">
        <v>462</v>
      </c>
      <c r="M194" s="1258">
        <f>(B194/D191)*M191</f>
        <v>0.24999999999999997</v>
      </c>
      <c r="N194" s="1259" t="str">
        <f t="shared" ref="N194:N204" si="1">C194</f>
        <v>kg</v>
      </c>
    </row>
    <row r="195" spans="1:14" ht="21">
      <c r="A195" s="5040"/>
      <c r="B195" s="3781">
        <v>2</v>
      </c>
      <c r="C195" s="3782" t="s">
        <v>463</v>
      </c>
      <c r="D195" s="1260" t="s">
        <v>464</v>
      </c>
      <c r="E195" s="58"/>
      <c r="F195" s="59"/>
      <c r="G195" s="60"/>
      <c r="H195" s="60"/>
      <c r="I195" s="60"/>
      <c r="J195" s="60"/>
      <c r="K195" s="60"/>
      <c r="L195" s="61" t="s">
        <v>465</v>
      </c>
      <c r="M195" s="1261">
        <f>(B195/D191)*M191</f>
        <v>3.333333333333333</v>
      </c>
      <c r="N195" s="1259" t="str">
        <f t="shared" si="1"/>
        <v>pièces</v>
      </c>
    </row>
    <row r="196" spans="1:14" ht="21">
      <c r="A196" s="5040"/>
      <c r="B196" s="3781">
        <v>1</v>
      </c>
      <c r="C196" s="3782" t="s">
        <v>466</v>
      </c>
      <c r="D196" s="1260" t="s">
        <v>467</v>
      </c>
      <c r="E196" s="58"/>
      <c r="F196" s="59"/>
      <c r="G196" s="60"/>
      <c r="H196" s="60"/>
      <c r="I196" s="60"/>
      <c r="J196" s="60"/>
      <c r="K196" s="60"/>
      <c r="L196" s="61" t="s">
        <v>468</v>
      </c>
      <c r="M196" s="1262">
        <f>(B196/D191)*M191</f>
        <v>1.6666666666666665</v>
      </c>
      <c r="N196" s="1259" t="str">
        <f t="shared" si="1"/>
        <v>l</v>
      </c>
    </row>
    <row r="197" spans="1:14" ht="21">
      <c r="A197" s="5040"/>
      <c r="B197" s="3783">
        <v>0.1</v>
      </c>
      <c r="C197" s="3782" t="s">
        <v>261</v>
      </c>
      <c r="D197" s="1260" t="s">
        <v>472</v>
      </c>
      <c r="E197" s="58"/>
      <c r="F197" s="59"/>
      <c r="G197" s="60"/>
      <c r="H197" s="60"/>
      <c r="I197" s="60"/>
      <c r="J197" s="60"/>
      <c r="K197" s="60"/>
      <c r="L197" s="61" t="s">
        <v>373</v>
      </c>
      <c r="M197" s="1258">
        <f>(B197/D191)*M191</f>
        <v>0.16666666666666666</v>
      </c>
      <c r="N197" s="1259" t="str">
        <f t="shared" si="1"/>
        <v>kg</v>
      </c>
    </row>
    <row r="198" spans="1:14" ht="21">
      <c r="A198" s="5040"/>
      <c r="B198" s="3781">
        <v>2</v>
      </c>
      <c r="C198" s="3781" t="s">
        <v>266</v>
      </c>
      <c r="D198" s="1260" t="s">
        <v>473</v>
      </c>
      <c r="E198" s="58"/>
      <c r="F198" s="59"/>
      <c r="G198" s="60"/>
      <c r="H198" s="60"/>
      <c r="I198" s="60"/>
      <c r="J198" s="60"/>
      <c r="K198" s="60"/>
      <c r="L198" s="61" t="s">
        <v>474</v>
      </c>
      <c r="M198" s="1261">
        <f>(B198/D191)*M191</f>
        <v>3.333333333333333</v>
      </c>
      <c r="N198" s="1259" t="str">
        <f t="shared" si="1"/>
        <v>C à S</v>
      </c>
    </row>
    <row r="199" spans="1:14" ht="21">
      <c r="A199" s="5040"/>
      <c r="B199" s="3781">
        <v>3</v>
      </c>
      <c r="C199" s="3781" t="s">
        <v>266</v>
      </c>
      <c r="D199" s="1260" t="s">
        <v>475</v>
      </c>
      <c r="E199" s="58"/>
      <c r="F199" s="59"/>
      <c r="G199" s="60"/>
      <c r="H199" s="60"/>
      <c r="I199" s="60"/>
      <c r="J199" s="60"/>
      <c r="K199" s="60"/>
      <c r="L199" s="61" t="s">
        <v>476</v>
      </c>
      <c r="M199" s="1261">
        <f>(B199/D191)*M191</f>
        <v>5</v>
      </c>
      <c r="N199" s="1259" t="str">
        <f t="shared" si="1"/>
        <v>C à S</v>
      </c>
    </row>
    <row r="200" spans="1:14" ht="21">
      <c r="A200" s="5040"/>
      <c r="B200" s="3781"/>
      <c r="C200" s="3781"/>
      <c r="D200" s="1260" t="s">
        <v>477</v>
      </c>
      <c r="E200" s="58"/>
      <c r="F200" s="59"/>
      <c r="G200" s="60"/>
      <c r="H200" s="60"/>
      <c r="I200" s="60"/>
      <c r="J200" s="60"/>
      <c r="K200" s="60"/>
      <c r="L200" s="61" t="s">
        <v>477</v>
      </c>
      <c r="M200" s="1263">
        <f>(B200/D191)*M191</f>
        <v>0</v>
      </c>
      <c r="N200" s="1259">
        <f t="shared" si="1"/>
        <v>0</v>
      </c>
    </row>
    <row r="201" spans="1:14" ht="21">
      <c r="A201" s="5040"/>
      <c r="B201" s="3781"/>
      <c r="C201" s="3781"/>
      <c r="D201" s="1260"/>
      <c r="E201" s="58"/>
      <c r="F201" s="59"/>
      <c r="G201" s="60"/>
      <c r="H201" s="60"/>
      <c r="I201" s="60"/>
      <c r="J201" s="60"/>
      <c r="K201" s="60"/>
      <c r="L201" s="61"/>
      <c r="M201" s="1263">
        <f>(B201/D191)*M191</f>
        <v>0</v>
      </c>
      <c r="N201" s="1259">
        <f t="shared" si="1"/>
        <v>0</v>
      </c>
    </row>
    <row r="202" spans="1:14" ht="15.75" customHeight="1">
      <c r="A202" s="5040"/>
      <c r="B202" s="3781"/>
      <c r="C202" s="3781"/>
      <c r="D202" s="1260"/>
      <c r="E202" s="58"/>
      <c r="F202" s="59"/>
      <c r="G202" s="60"/>
      <c r="H202" s="60"/>
      <c r="I202" s="60"/>
      <c r="J202" s="60"/>
      <c r="K202" s="60"/>
      <c r="L202" s="62"/>
      <c r="M202" s="1264">
        <f>(B202/D191)*M191</f>
        <v>0</v>
      </c>
      <c r="N202" s="1265">
        <f t="shared" si="1"/>
        <v>0</v>
      </c>
    </row>
    <row r="203" spans="1:14" ht="15.75" customHeight="1">
      <c r="A203" s="5040"/>
      <c r="B203" s="3781"/>
      <c r="C203" s="3781"/>
      <c r="D203" s="1260"/>
      <c r="E203" s="58"/>
      <c r="F203" s="59"/>
      <c r="G203" s="60"/>
      <c r="H203" s="60"/>
      <c r="I203" s="60"/>
      <c r="J203" s="60"/>
      <c r="K203" s="60"/>
      <c r="L203" s="62"/>
      <c r="M203" s="1264">
        <f>(B203/D191)*M191</f>
        <v>0</v>
      </c>
      <c r="N203" s="1265">
        <f t="shared" si="1"/>
        <v>0</v>
      </c>
    </row>
    <row r="204" spans="1:14" ht="15.75" customHeight="1">
      <c r="A204" s="5040"/>
      <c r="B204" s="3784"/>
      <c r="C204" s="3784"/>
      <c r="D204" s="1266"/>
      <c r="E204" s="7"/>
      <c r="F204" s="60"/>
      <c r="G204" s="60"/>
      <c r="H204" s="60"/>
      <c r="I204" s="60"/>
      <c r="J204" s="60"/>
      <c r="K204" s="60"/>
      <c r="L204" s="62"/>
      <c r="M204" s="1264">
        <f>(B204/D191)*M191</f>
        <v>0</v>
      </c>
      <c r="N204" s="1265">
        <f t="shared" si="1"/>
        <v>0</v>
      </c>
    </row>
    <row r="205" spans="1:14" ht="15" customHeight="1">
      <c r="A205" s="5040"/>
      <c r="B205" s="1267"/>
      <c r="C205" s="1267"/>
      <c r="D205" s="1266"/>
      <c r="E205" s="7"/>
      <c r="F205" s="60"/>
      <c r="G205" s="60"/>
      <c r="H205" s="60"/>
      <c r="I205" s="60"/>
      <c r="J205" s="60"/>
      <c r="K205" s="60"/>
      <c r="L205" s="7"/>
      <c r="M205" s="1267"/>
      <c r="N205" s="1267"/>
    </row>
    <row r="206" spans="1:14" ht="15" customHeight="1">
      <c r="A206" s="5040"/>
      <c r="B206" s="1267"/>
      <c r="C206" s="1267"/>
      <c r="D206" s="1266"/>
      <c r="E206" s="7"/>
      <c r="F206" s="60"/>
      <c r="G206" s="60"/>
      <c r="H206" s="60"/>
      <c r="I206" s="60"/>
      <c r="J206" s="60"/>
      <c r="K206" s="60"/>
      <c r="L206" s="7"/>
      <c r="M206" s="1267"/>
      <c r="N206" s="1267"/>
    </row>
    <row r="207" spans="1:14" ht="19.5" customHeight="1" thickBot="1">
      <c r="A207" s="5040"/>
      <c r="B207" s="3773" t="s">
        <v>272</v>
      </c>
      <c r="C207" s="3774"/>
      <c r="D207" s="3775" t="s">
        <v>478</v>
      </c>
      <c r="E207" s="3776"/>
      <c r="F207" s="1231"/>
      <c r="G207" s="63"/>
      <c r="H207" s="63"/>
      <c r="I207" s="63"/>
      <c r="J207" s="63"/>
      <c r="K207" s="63"/>
      <c r="L207" s="63"/>
      <c r="M207" s="63"/>
      <c r="N207" s="1267"/>
    </row>
    <row r="208" spans="1:14" ht="18.75">
      <c r="A208" s="5040"/>
      <c r="B208" s="1268"/>
      <c r="C208" s="5053" t="str">
        <f>B188</f>
        <v>Au Féminin.com</v>
      </c>
      <c r="D208" s="5053"/>
      <c r="E208" s="5053"/>
      <c r="F208" s="5053"/>
      <c r="G208" s="5053"/>
      <c r="H208" s="3777"/>
      <c r="I208" s="3777"/>
      <c r="J208" s="3777"/>
      <c r="K208" s="3777"/>
      <c r="L208" s="3777"/>
      <c r="M208" s="3777"/>
      <c r="N208" s="1267"/>
    </row>
    <row r="209" spans="1:14" ht="18.75">
      <c r="A209" s="5040"/>
      <c r="B209" s="1269"/>
      <c r="C209" s="3778" t="s">
        <v>479</v>
      </c>
      <c r="D209" s="3779"/>
      <c r="E209" s="3779"/>
      <c r="F209" s="3779"/>
      <c r="G209" s="3779"/>
      <c r="H209" s="3780"/>
      <c r="I209" s="3780"/>
      <c r="J209" s="3780"/>
      <c r="K209" s="3780"/>
      <c r="L209" s="3780"/>
      <c r="M209" s="3780"/>
      <c r="N209" s="1267"/>
    </row>
    <row r="210" spans="1:14" ht="18.75">
      <c r="A210" s="5040"/>
      <c r="B210" s="1270"/>
      <c r="C210" s="3778" t="s">
        <v>480</v>
      </c>
      <c r="D210" s="3779"/>
      <c r="E210" s="3779"/>
      <c r="F210" s="3779"/>
      <c r="G210" s="3779"/>
      <c r="H210" s="3780"/>
      <c r="I210" s="3780"/>
      <c r="J210" s="3780"/>
      <c r="K210" s="3780"/>
      <c r="L210" s="3780"/>
      <c r="M210" s="3780"/>
      <c r="N210" s="1267"/>
    </row>
    <row r="211" spans="1:14" ht="18.75">
      <c r="A211" s="5040"/>
      <c r="B211" s="1270"/>
      <c r="C211" s="3778" t="s">
        <v>481</v>
      </c>
      <c r="D211" s="3779"/>
      <c r="E211" s="3779"/>
      <c r="F211" s="3779"/>
      <c r="G211" s="3779"/>
      <c r="H211" s="3780"/>
      <c r="I211" s="3780"/>
      <c r="J211" s="3780"/>
      <c r="K211" s="3780"/>
      <c r="L211" s="3780"/>
      <c r="M211" s="3780"/>
      <c r="N211" s="1267"/>
    </row>
    <row r="212" spans="1:14" ht="18.75">
      <c r="A212" s="5040"/>
      <c r="B212" s="1270"/>
      <c r="C212" s="3778" t="s">
        <v>482</v>
      </c>
      <c r="D212" s="3779"/>
      <c r="E212" s="3779"/>
      <c r="F212" s="3779"/>
      <c r="G212" s="3779"/>
      <c r="H212" s="3780"/>
      <c r="I212" s="3780"/>
      <c r="J212" s="3780"/>
      <c r="K212" s="3780"/>
      <c r="L212" s="3780"/>
      <c r="M212" s="3780"/>
      <c r="N212" s="1267"/>
    </row>
    <row r="213" spans="1:14" ht="18.75">
      <c r="A213" s="5040"/>
      <c r="B213" s="1270"/>
      <c r="C213" s="3778" t="s">
        <v>483</v>
      </c>
      <c r="D213" s="3779"/>
      <c r="E213" s="3779"/>
      <c r="F213" s="3779"/>
      <c r="G213" s="3779"/>
      <c r="H213" s="3780"/>
      <c r="I213" s="3780"/>
      <c r="J213" s="3780"/>
      <c r="K213" s="3780"/>
      <c r="L213" s="3780"/>
      <c r="M213" s="3780"/>
      <c r="N213" s="1267"/>
    </row>
    <row r="214" spans="1:14" ht="18.75">
      <c r="A214" s="5040"/>
      <c r="B214" s="1269"/>
      <c r="C214" s="3778" t="s">
        <v>484</v>
      </c>
      <c r="D214" s="3779"/>
      <c r="E214" s="3779"/>
      <c r="F214" s="3779"/>
      <c r="G214" s="3779"/>
      <c r="H214" s="3780"/>
      <c r="I214" s="3780"/>
      <c r="J214" s="3780"/>
      <c r="K214" s="3780"/>
      <c r="L214" s="3780"/>
      <c r="M214" s="3780"/>
      <c r="N214" s="1267"/>
    </row>
    <row r="215" spans="1:14" ht="18.75">
      <c r="A215" s="5040"/>
      <c r="B215" s="1269"/>
      <c r="C215" s="3778" t="s">
        <v>485</v>
      </c>
      <c r="D215" s="3779"/>
      <c r="E215" s="3779"/>
      <c r="F215" s="3779"/>
      <c r="G215" s="3779"/>
      <c r="H215" s="3780"/>
      <c r="I215" s="3780"/>
      <c r="J215" s="3780"/>
      <c r="K215" s="3780"/>
      <c r="L215" s="3780"/>
      <c r="M215" s="3780"/>
      <c r="N215" s="1267"/>
    </row>
    <row r="216" spans="1:14" ht="18.75">
      <c r="A216" s="5040"/>
      <c r="B216" s="1269"/>
      <c r="C216" s="3778" t="s">
        <v>486</v>
      </c>
      <c r="D216" s="3779"/>
      <c r="E216" s="3779"/>
      <c r="F216" s="3779"/>
      <c r="G216" s="3779"/>
      <c r="H216" s="3780"/>
      <c r="I216" s="3780"/>
      <c r="J216" s="3780"/>
      <c r="K216" s="3780"/>
      <c r="L216" s="3780"/>
      <c r="M216" s="3780"/>
      <c r="N216" s="1267"/>
    </row>
    <row r="217" spans="1:14" ht="18.75">
      <c r="A217" s="5040"/>
      <c r="B217" s="1269"/>
      <c r="C217" s="3778" t="s">
        <v>487</v>
      </c>
      <c r="D217" s="3779"/>
      <c r="E217" s="3779"/>
      <c r="F217" s="3779"/>
      <c r="G217" s="3779"/>
      <c r="H217" s="3780"/>
      <c r="I217" s="3780"/>
      <c r="J217" s="3780"/>
      <c r="K217" s="3780"/>
      <c r="L217" s="3780"/>
      <c r="M217" s="3780"/>
      <c r="N217" s="1267"/>
    </row>
    <row r="218" spans="1:14" ht="18.75">
      <c r="A218" s="5040"/>
      <c r="B218" s="1269"/>
      <c r="C218" s="3778" t="s">
        <v>1362</v>
      </c>
      <c r="D218" s="3778"/>
      <c r="E218" s="3778"/>
      <c r="F218" s="3778"/>
      <c r="G218" s="3778"/>
      <c r="H218" s="3780"/>
      <c r="I218" s="3780"/>
      <c r="J218" s="3780"/>
      <c r="K218" s="3780"/>
      <c r="L218" s="3780"/>
      <c r="M218" s="3780"/>
      <c r="N218" s="1267"/>
    </row>
    <row r="219" spans="1:14" ht="18.75">
      <c r="A219" s="5040"/>
      <c r="B219" s="1269"/>
      <c r="C219" s="3778" t="s">
        <v>488</v>
      </c>
      <c r="D219" s="3778"/>
      <c r="E219" s="3778"/>
      <c r="F219" s="3778"/>
      <c r="G219" s="3778"/>
      <c r="H219" s="3780"/>
      <c r="I219" s="3780"/>
      <c r="J219" s="3780"/>
      <c r="K219" s="3780"/>
      <c r="L219" s="3780"/>
      <c r="M219" s="3780"/>
      <c r="N219" s="1267"/>
    </row>
    <row r="220" spans="1:14" ht="18.75">
      <c r="A220" s="5040"/>
      <c r="B220" s="1269"/>
      <c r="C220" s="3778" t="s">
        <v>489</v>
      </c>
      <c r="D220" s="3778"/>
      <c r="E220" s="3778"/>
      <c r="F220" s="3778"/>
      <c r="G220" s="3778"/>
      <c r="H220" s="3780"/>
      <c r="I220" s="3780"/>
      <c r="J220" s="3780"/>
      <c r="K220" s="3780"/>
      <c r="L220" s="3780"/>
      <c r="M220" s="3780"/>
      <c r="N220" s="1267"/>
    </row>
    <row r="221" spans="1:14" ht="18.75">
      <c r="A221" s="5040"/>
      <c r="B221" s="1269"/>
      <c r="C221" s="3778"/>
      <c r="D221" s="3778"/>
      <c r="E221" s="3778"/>
      <c r="F221" s="3778"/>
      <c r="G221" s="3778"/>
      <c r="H221" s="3780"/>
      <c r="I221" s="3780"/>
      <c r="J221" s="3780"/>
      <c r="K221" s="3780"/>
      <c r="L221" s="3780"/>
      <c r="M221" s="3780"/>
      <c r="N221" s="1267"/>
    </row>
    <row r="222" spans="1:14" ht="18.75">
      <c r="A222" s="5040"/>
      <c r="B222" s="1269"/>
      <c r="C222" s="3778"/>
      <c r="D222" s="3778"/>
      <c r="E222" s="3778"/>
      <c r="F222" s="3778"/>
      <c r="G222" s="3778"/>
      <c r="H222" s="3780"/>
      <c r="I222" s="3780"/>
      <c r="J222" s="3780"/>
      <c r="K222" s="3780"/>
      <c r="L222" s="3780"/>
      <c r="M222" s="3780"/>
      <c r="N222" s="1267"/>
    </row>
    <row r="223" spans="1:14">
      <c r="A223" s="5040"/>
      <c r="B223" s="60"/>
      <c r="C223" s="3780"/>
      <c r="D223" s="3780"/>
      <c r="E223" s="3780"/>
      <c r="F223" s="3780"/>
      <c r="G223" s="3780"/>
      <c r="H223" s="3780"/>
      <c r="I223" s="3780"/>
      <c r="J223" s="3780"/>
      <c r="K223" s="3780"/>
      <c r="L223" s="3780"/>
      <c r="M223" s="3780"/>
      <c r="N223" s="1267"/>
    </row>
    <row r="224" spans="1:14" ht="15" customHeight="1">
      <c r="A224" s="5040"/>
      <c r="B224" s="5047" t="s">
        <v>27</v>
      </c>
      <c r="C224" s="5048" t="s">
        <v>457</v>
      </c>
      <c r="D224" s="5048"/>
      <c r="E224" s="5048"/>
      <c r="F224" s="5048"/>
      <c r="G224" s="5048"/>
      <c r="H224" s="5048"/>
      <c r="I224" s="5049" t="s">
        <v>12</v>
      </c>
      <c r="J224" s="5050" t="s">
        <v>14</v>
      </c>
      <c r="K224" s="5050"/>
      <c r="L224" s="5050"/>
      <c r="M224" s="5050"/>
      <c r="N224" s="5050"/>
    </row>
    <row r="225" spans="1:14" ht="15" customHeight="1">
      <c r="A225" s="5040"/>
      <c r="B225" s="5047"/>
      <c r="C225" s="5048"/>
      <c r="D225" s="5048"/>
      <c r="E225" s="5048"/>
      <c r="F225" s="5048"/>
      <c r="G225" s="5048"/>
      <c r="H225" s="5048"/>
      <c r="I225" s="5049"/>
      <c r="J225" s="5050"/>
      <c r="K225" s="5050"/>
      <c r="L225" s="5050"/>
      <c r="M225" s="5050"/>
      <c r="N225" s="5050"/>
    </row>
    <row r="226" spans="1:14" ht="15" customHeight="1">
      <c r="A226" s="5040"/>
      <c r="B226" s="5047" t="s">
        <v>30</v>
      </c>
      <c r="C226" s="5048" t="s">
        <v>1266</v>
      </c>
      <c r="D226" s="5048"/>
      <c r="E226" s="5048"/>
      <c r="F226" s="5048"/>
      <c r="G226" s="5048"/>
      <c r="H226" s="5048"/>
      <c r="I226" s="5049" t="s">
        <v>13</v>
      </c>
      <c r="J226" s="5050" t="s">
        <v>458</v>
      </c>
      <c r="K226" s="5050"/>
      <c r="L226" s="5050"/>
      <c r="M226" s="5050"/>
      <c r="N226" s="5050"/>
    </row>
    <row r="227" spans="1:14" ht="15" customHeight="1">
      <c r="A227" s="5040"/>
      <c r="B227" s="5047"/>
      <c r="C227" s="5048"/>
      <c r="D227" s="5048"/>
      <c r="E227" s="5048"/>
      <c r="F227" s="5048"/>
      <c r="G227" s="5048"/>
      <c r="H227" s="5048"/>
      <c r="I227" s="5049"/>
      <c r="J227" s="5050"/>
      <c r="K227" s="5050"/>
      <c r="L227" s="5050"/>
      <c r="M227" s="5050"/>
      <c r="N227" s="5050"/>
    </row>
    <row r="228" spans="1:14" ht="15" customHeight="1">
      <c r="A228" s="5040"/>
      <c r="B228" s="5047" t="s">
        <v>248</v>
      </c>
      <c r="C228" s="5048" t="s">
        <v>1267</v>
      </c>
      <c r="D228" s="5048"/>
      <c r="E228" s="5048"/>
      <c r="F228" s="5048"/>
      <c r="G228" s="5048"/>
      <c r="H228" s="5048"/>
      <c r="I228" s="5049" t="s">
        <v>15</v>
      </c>
      <c r="J228" s="5050" t="s">
        <v>421</v>
      </c>
      <c r="K228" s="5050"/>
      <c r="L228" s="5050"/>
      <c r="M228" s="5050"/>
      <c r="N228" s="5050"/>
    </row>
    <row r="229" spans="1:14" ht="15" customHeight="1">
      <c r="A229" s="5040"/>
      <c r="B229" s="5047"/>
      <c r="C229" s="5048"/>
      <c r="D229" s="5048"/>
      <c r="E229" s="5048"/>
      <c r="F229" s="5048"/>
      <c r="G229" s="5048"/>
      <c r="H229" s="5048"/>
      <c r="I229" s="5049"/>
      <c r="J229" s="5050"/>
      <c r="K229" s="5050"/>
      <c r="L229" s="5050"/>
      <c r="M229" s="5050"/>
      <c r="N229" s="5050"/>
    </row>
    <row r="230" spans="1:14" ht="15" customHeight="1">
      <c r="A230" s="5040"/>
      <c r="B230" s="5051" t="str">
        <f ca="1">CELL("nomfichier")</f>
        <v>E:\0-UPRT\1-UPRT.FR-SITE-WEB\ff-fiches-fabrications\ff-fiches-fabrication-maj-08-2020\[ff-14.B-restauration-10.postits-portions.xlsx]Nota</v>
      </c>
      <c r="C230" s="5051"/>
      <c r="D230" s="5051"/>
      <c r="E230" s="5051"/>
      <c r="F230" s="5051"/>
      <c r="G230" s="5051"/>
      <c r="H230" s="5051"/>
      <c r="I230" s="5051"/>
      <c r="J230" s="5051"/>
      <c r="K230" s="5051"/>
      <c r="L230" s="5051"/>
      <c r="M230" s="5051"/>
      <c r="N230" s="1267"/>
    </row>
    <row r="231" spans="1:14" ht="15.75" customHeight="1" thickBot="1">
      <c r="A231" s="5040"/>
      <c r="B231" s="5052" t="s">
        <v>258</v>
      </c>
      <c r="C231" s="5052"/>
      <c r="D231" s="5052"/>
      <c r="E231" s="5052"/>
      <c r="F231" s="5052"/>
      <c r="G231" s="5052"/>
      <c r="H231" s="5052"/>
      <c r="I231" s="5052"/>
      <c r="J231" s="5052"/>
      <c r="K231" s="5052"/>
      <c r="L231" s="5052"/>
      <c r="M231" s="5052"/>
      <c r="N231" s="64"/>
    </row>
    <row r="233" spans="1:14">
      <c r="A233" s="2766"/>
      <c r="B233" s="2766"/>
      <c r="C233" s="2766"/>
      <c r="D233" s="2766"/>
      <c r="E233" s="2766"/>
      <c r="F233" s="2766"/>
      <c r="G233" s="2766"/>
      <c r="H233" s="2766"/>
      <c r="I233" s="2766"/>
      <c r="J233" s="2766"/>
      <c r="K233" s="2766"/>
      <c r="L233" s="2766"/>
      <c r="M233" s="2766"/>
      <c r="N233" s="2766"/>
    </row>
    <row r="234" spans="1:14">
      <c r="A234" s="2766"/>
      <c r="B234" s="2766"/>
      <c r="C234" s="2766"/>
      <c r="D234" s="2766"/>
      <c r="E234" s="2766"/>
      <c r="F234" s="2766"/>
      <c r="G234" s="2766"/>
      <c r="H234" s="2766"/>
      <c r="I234" s="2766"/>
      <c r="J234" s="2766"/>
      <c r="K234" s="2766"/>
      <c r="L234" s="2766"/>
      <c r="M234" s="2766"/>
      <c r="N234" s="2766"/>
    </row>
    <row r="235" spans="1:14" s="529" customFormat="1" ht="15" customHeight="1">
      <c r="A235" s="3772"/>
      <c r="B235" s="3772"/>
      <c r="C235" s="3772"/>
      <c r="D235" s="3772"/>
      <c r="E235" s="3772"/>
      <c r="F235" s="3772"/>
      <c r="G235" s="3772"/>
      <c r="H235" s="3772"/>
      <c r="I235" s="3772"/>
      <c r="J235" s="3772"/>
      <c r="K235" s="3772"/>
      <c r="L235" s="3772"/>
      <c r="M235" s="3772"/>
      <c r="N235" s="3772"/>
    </row>
    <row r="236" spans="1:14" s="529" customFormat="1" ht="15" customHeight="1">
      <c r="A236" s="3772"/>
      <c r="B236" s="4148" t="s">
        <v>1569</v>
      </c>
      <c r="C236" s="4148"/>
      <c r="D236" s="4148"/>
      <c r="E236" s="3772"/>
      <c r="F236" s="3772"/>
      <c r="G236" s="3772"/>
      <c r="H236" s="3772"/>
      <c r="I236" s="3772"/>
      <c r="J236" s="3772"/>
      <c r="K236" s="3772"/>
      <c r="L236" s="3772"/>
      <c r="M236" s="3772"/>
      <c r="N236" s="3772"/>
    </row>
    <row r="237" spans="1:14" ht="15.75" thickBot="1">
      <c r="A237" s="77"/>
      <c r="B237" s="77"/>
      <c r="C237" s="77"/>
      <c r="D237" s="77"/>
      <c r="E237" s="77"/>
      <c r="F237" s="77"/>
      <c r="G237" s="77"/>
      <c r="H237" s="77"/>
      <c r="I237" s="77"/>
      <c r="J237" s="77"/>
      <c r="K237" s="77"/>
      <c r="L237" s="77"/>
      <c r="M237" s="77"/>
      <c r="N237" s="77"/>
    </row>
    <row r="238" spans="1:14" ht="15" customHeight="1">
      <c r="A238" s="1566" t="s">
        <v>243</v>
      </c>
      <c r="B238" s="4163" t="s">
        <v>1561</v>
      </c>
      <c r="C238" s="4163"/>
      <c r="D238" s="4163"/>
      <c r="E238" s="4163"/>
      <c r="F238" s="4163"/>
      <c r="G238" s="4163"/>
      <c r="H238" s="4164">
        <v>4</v>
      </c>
      <c r="I238" s="4088" t="str">
        <f>B238</f>
        <v>FLAN DE LIEU</v>
      </c>
      <c r="J238" s="4088"/>
      <c r="K238" s="4088"/>
      <c r="L238" s="4088"/>
      <c r="M238" s="4088"/>
      <c r="N238" s="4089"/>
    </row>
    <row r="239" spans="1:14" ht="15" customHeight="1">
      <c r="A239" s="5242"/>
      <c r="B239" s="4163"/>
      <c r="C239" s="4163"/>
      <c r="D239" s="4163"/>
      <c r="E239" s="4163"/>
      <c r="F239" s="4163"/>
      <c r="G239" s="4163"/>
      <c r="H239" s="4164"/>
      <c r="I239" s="4090"/>
      <c r="J239" s="4090"/>
      <c r="K239" s="4090"/>
      <c r="L239" s="4090"/>
      <c r="M239" s="4090"/>
      <c r="N239" s="4091"/>
    </row>
    <row r="240" spans="1:14" ht="15" customHeight="1">
      <c r="A240" s="5242"/>
      <c r="B240" s="4160" t="s">
        <v>1562</v>
      </c>
      <c r="C240" s="4160"/>
      <c r="D240" s="4160"/>
      <c r="E240" s="4160"/>
      <c r="F240" s="4160"/>
      <c r="G240" s="4160"/>
      <c r="H240" s="3127"/>
      <c r="I240" s="1567" t="s">
        <v>247</v>
      </c>
      <c r="J240" s="3122"/>
      <c r="K240" s="3122"/>
      <c r="L240" s="3122"/>
      <c r="M240" s="3122"/>
      <c r="N240" s="3123"/>
    </row>
    <row r="241" spans="1:14" ht="15" customHeight="1">
      <c r="A241" s="5242"/>
      <c r="B241" s="4160"/>
      <c r="C241" s="4160"/>
      <c r="D241" s="4160"/>
      <c r="E241" s="4160"/>
      <c r="F241" s="4160"/>
      <c r="G241" s="4160"/>
      <c r="H241" s="3127"/>
      <c r="I241" s="2457" t="s">
        <v>490</v>
      </c>
      <c r="J241" s="1573"/>
      <c r="K241" s="1573"/>
      <c r="L241" s="1573"/>
      <c r="M241" s="1573"/>
      <c r="N241" s="1574"/>
    </row>
    <row r="242" spans="1:14" ht="15" customHeight="1">
      <c r="A242" s="5242"/>
      <c r="B242" s="1643" t="s">
        <v>12</v>
      </c>
      <c r="C242" s="1644"/>
      <c r="D242" s="1644"/>
      <c r="E242" s="1644"/>
      <c r="F242" s="1644"/>
      <c r="G242" s="4161" t="s">
        <v>13</v>
      </c>
      <c r="H242" s="4161"/>
      <c r="I242" s="2457" t="s">
        <v>491</v>
      </c>
      <c r="J242" s="1573"/>
      <c r="K242" s="1573"/>
      <c r="L242" s="1573"/>
      <c r="M242" s="1573"/>
      <c r="N242" s="1574"/>
    </row>
    <row r="243" spans="1:14" ht="15" customHeight="1">
      <c r="A243" s="5242"/>
      <c r="B243" s="4162" t="s">
        <v>251</v>
      </c>
      <c r="C243" s="4162"/>
      <c r="D243" s="1645"/>
      <c r="E243" s="1645"/>
      <c r="F243" s="1645"/>
      <c r="G243" s="4157" t="s">
        <v>18</v>
      </c>
      <c r="H243" s="4157"/>
      <c r="I243" s="2457" t="s">
        <v>492</v>
      </c>
      <c r="J243" s="2457"/>
      <c r="K243" s="2457"/>
      <c r="L243" s="2457"/>
      <c r="M243" s="2457"/>
      <c r="N243" s="2458"/>
    </row>
    <row r="244" spans="1:14" ht="15" customHeight="1">
      <c r="A244" s="5242"/>
      <c r="B244" s="4105">
        <v>2</v>
      </c>
      <c r="C244" s="4157" t="s">
        <v>21</v>
      </c>
      <c r="D244" s="4152" t="s">
        <v>252</v>
      </c>
      <c r="E244" s="3125"/>
      <c r="F244" s="3125"/>
      <c r="G244" s="4107">
        <v>10</v>
      </c>
      <c r="H244" s="4107"/>
      <c r="I244" s="2457" t="s">
        <v>493</v>
      </c>
      <c r="J244" s="2457"/>
      <c r="K244" s="2457"/>
      <c r="L244" s="2457"/>
      <c r="M244" s="2457"/>
      <c r="N244" s="2458"/>
    </row>
    <row r="245" spans="1:14" ht="15" customHeight="1">
      <c r="A245" s="5242"/>
      <c r="B245" s="4105"/>
      <c r="C245" s="4157"/>
      <c r="D245" s="4152"/>
      <c r="E245" s="3125"/>
      <c r="F245" s="3125"/>
      <c r="G245" s="4107"/>
      <c r="H245" s="4107"/>
      <c r="I245" s="2457" t="s">
        <v>494</v>
      </c>
      <c r="J245" s="2457"/>
      <c r="K245" s="2457"/>
      <c r="L245" s="2457"/>
      <c r="M245" s="2457"/>
      <c r="N245" s="2458"/>
    </row>
    <row r="246" spans="1:14" ht="15" customHeight="1">
      <c r="A246" s="5242"/>
      <c r="B246" s="1647"/>
      <c r="C246" s="1647"/>
      <c r="D246" s="1647"/>
      <c r="E246" s="3125"/>
      <c r="F246" s="3125"/>
      <c r="G246" s="4152" t="s">
        <v>254</v>
      </c>
      <c r="H246" s="4152"/>
      <c r="I246" s="2457"/>
      <c r="J246" s="2457"/>
      <c r="K246" s="2457"/>
      <c r="L246" s="2457"/>
      <c r="M246" s="2457"/>
      <c r="N246" s="2458"/>
    </row>
    <row r="247" spans="1:14" ht="15" customHeight="1">
      <c r="A247" s="5242"/>
      <c r="B247" s="3126" t="s">
        <v>30</v>
      </c>
      <c r="C247" s="3126" t="s">
        <v>248</v>
      </c>
      <c r="D247" s="3126" t="s">
        <v>27</v>
      </c>
      <c r="E247" s="3125"/>
      <c r="F247" s="3125"/>
      <c r="G247" s="1649"/>
      <c r="H247" s="1650"/>
      <c r="I247" s="2457"/>
      <c r="J247" s="2457"/>
      <c r="K247" s="2457"/>
      <c r="L247" s="2457"/>
      <c r="M247" s="2457"/>
      <c r="N247" s="2458"/>
    </row>
    <row r="248" spans="1:14" ht="15.75" customHeight="1">
      <c r="A248" s="5242"/>
      <c r="B248" s="1595">
        <v>150</v>
      </c>
      <c r="C248" s="1596" t="s">
        <v>686</v>
      </c>
      <c r="D248" s="1651" t="s">
        <v>1564</v>
      </c>
      <c r="E248" s="3125"/>
      <c r="F248" s="3125"/>
      <c r="G248" s="1652">
        <f>(B248/B244)*G244</f>
        <v>750</v>
      </c>
      <c r="H248" s="1653" t="str">
        <f>C248</f>
        <v>g</v>
      </c>
      <c r="I248" s="2457"/>
      <c r="J248" s="2457"/>
      <c r="K248" s="2457"/>
      <c r="L248" s="2457"/>
      <c r="M248" s="2457"/>
      <c r="N248" s="2458"/>
    </row>
    <row r="249" spans="1:14" ht="15.75" customHeight="1">
      <c r="A249" s="5242"/>
      <c r="B249" s="1595">
        <v>80</v>
      </c>
      <c r="C249" s="1596" t="s">
        <v>686</v>
      </c>
      <c r="D249" s="1651" t="s">
        <v>662</v>
      </c>
      <c r="E249" s="3125"/>
      <c r="F249" s="3125"/>
      <c r="G249" s="1652">
        <f>(B249/B244)*G244</f>
        <v>400</v>
      </c>
      <c r="H249" s="1653" t="str">
        <f>C249</f>
        <v>g</v>
      </c>
      <c r="I249" s="2457"/>
      <c r="J249" s="2457"/>
      <c r="K249" s="2457"/>
      <c r="L249" s="2457"/>
      <c r="M249" s="2457"/>
      <c r="N249" s="2458"/>
    </row>
    <row r="250" spans="1:14" ht="15.75" customHeight="1">
      <c r="A250" s="5242"/>
      <c r="B250" s="1595">
        <v>1</v>
      </c>
      <c r="C250" s="1596" t="s">
        <v>263</v>
      </c>
      <c r="D250" s="1651" t="s">
        <v>663</v>
      </c>
      <c r="E250" s="3125"/>
      <c r="F250" s="3125"/>
      <c r="G250" s="1652">
        <f>(B250/B244)*G244</f>
        <v>5</v>
      </c>
      <c r="H250" s="1653" t="str">
        <f>C250</f>
        <v>blanc</v>
      </c>
      <c r="I250" s="2457"/>
      <c r="J250" s="2457"/>
      <c r="K250" s="2457"/>
      <c r="L250" s="2457"/>
      <c r="M250" s="2457"/>
      <c r="N250" s="2458"/>
    </row>
    <row r="251" spans="1:14" ht="15.75">
      <c r="A251" s="5242"/>
      <c r="B251" s="1595"/>
      <c r="C251" s="1596"/>
      <c r="D251" s="1651"/>
      <c r="E251" s="3125"/>
      <c r="F251" s="3125"/>
      <c r="G251" s="1656">
        <f>(B251/B244)*G244</f>
        <v>0</v>
      </c>
      <c r="H251" s="1653">
        <f>C251</f>
        <v>0</v>
      </c>
      <c r="I251" s="2457"/>
      <c r="J251" s="2457"/>
      <c r="K251" s="2457"/>
      <c r="L251" s="2457"/>
      <c r="M251" s="2457"/>
      <c r="N251" s="2458"/>
    </row>
    <row r="252" spans="1:14" ht="15.75">
      <c r="A252" s="5242"/>
      <c r="B252" s="1595"/>
      <c r="C252" s="1596"/>
      <c r="D252" s="1651"/>
      <c r="E252" s="3125"/>
      <c r="F252" s="3125"/>
      <c r="G252" s="1652">
        <f>(B252/B244)*G244</f>
        <v>0</v>
      </c>
      <c r="H252" s="1653">
        <f>C252</f>
        <v>0</v>
      </c>
      <c r="I252" s="2457"/>
      <c r="J252" s="2457"/>
      <c r="K252" s="2457"/>
      <c r="L252" s="2457"/>
      <c r="M252" s="2457"/>
      <c r="N252" s="2458"/>
    </row>
    <row r="253" spans="1:14" ht="21" customHeight="1">
      <c r="A253" s="5242"/>
      <c r="B253" s="2459"/>
      <c r="C253" s="2460"/>
      <c r="D253" s="1650"/>
      <c r="E253" s="1650"/>
      <c r="F253" s="1650"/>
      <c r="G253" s="1649"/>
      <c r="H253" s="1650"/>
      <c r="I253" s="2457"/>
      <c r="J253" s="2457"/>
      <c r="K253" s="2457"/>
      <c r="L253" s="2457"/>
      <c r="M253" s="2457"/>
      <c r="N253" s="2458"/>
    </row>
    <row r="254" spans="1:14" ht="15.75">
      <c r="A254" s="5242"/>
      <c r="B254" s="4153" t="s">
        <v>2241</v>
      </c>
      <c r="C254" s="4153"/>
      <c r="D254" s="4153"/>
      <c r="E254" s="4153"/>
      <c r="F254" s="4153"/>
      <c r="G254" s="4153"/>
      <c r="H254" s="4153"/>
      <c r="I254" s="4153"/>
      <c r="J254" s="4153"/>
      <c r="K254" s="4153"/>
      <c r="L254" s="4153"/>
      <c r="M254" s="4153"/>
      <c r="N254" s="4154"/>
    </row>
    <row r="255" spans="1:14" ht="18.75">
      <c r="A255" s="5242"/>
      <c r="B255" s="3124" t="s">
        <v>15</v>
      </c>
      <c r="C255" s="1609" t="s">
        <v>272</v>
      </c>
      <c r="D255" s="5243" t="s">
        <v>1779</v>
      </c>
      <c r="E255" s="4103"/>
      <c r="F255" s="4103"/>
      <c r="G255" s="4103"/>
      <c r="H255" s="4103"/>
      <c r="I255" s="4103"/>
      <c r="J255" s="4103"/>
      <c r="K255" s="4103"/>
      <c r="L255" s="4103"/>
      <c r="M255" s="4103"/>
      <c r="N255" s="5244"/>
    </row>
    <row r="256" spans="1:14" ht="15.75" customHeight="1">
      <c r="A256" s="5242"/>
      <c r="B256" s="4168" t="s">
        <v>503</v>
      </c>
      <c r="C256" s="4168"/>
      <c r="D256" s="4168"/>
      <c r="E256" s="4168"/>
      <c r="F256" s="4168"/>
      <c r="G256" s="4168"/>
      <c r="H256" s="4168"/>
      <c r="I256" s="4168"/>
      <c r="J256" s="4168"/>
      <c r="K256" s="4168"/>
      <c r="L256" s="4168"/>
      <c r="M256" s="4168"/>
      <c r="N256" s="4169"/>
    </row>
    <row r="257" spans="1:14" ht="15" customHeight="1">
      <c r="A257" s="5242"/>
      <c r="B257" s="4168"/>
      <c r="C257" s="4168"/>
      <c r="D257" s="4168"/>
      <c r="E257" s="4168"/>
      <c r="F257" s="4168"/>
      <c r="G257" s="4168"/>
      <c r="H257" s="4168"/>
      <c r="I257" s="4168"/>
      <c r="J257" s="4168"/>
      <c r="K257" s="4168"/>
      <c r="L257" s="4168"/>
      <c r="M257" s="4168"/>
      <c r="N257" s="4169"/>
    </row>
    <row r="258" spans="1:14" ht="18.75">
      <c r="A258" s="5242"/>
      <c r="B258" s="4125" t="s">
        <v>735</v>
      </c>
      <c r="C258" s="4125"/>
      <c r="D258" s="4125"/>
      <c r="E258" s="4125"/>
      <c r="F258" s="4125"/>
      <c r="G258" s="4125"/>
      <c r="H258" s="4125"/>
      <c r="I258" s="4125"/>
      <c r="J258" s="4125"/>
      <c r="K258" s="4125"/>
      <c r="L258" s="4125"/>
      <c r="M258" s="4125"/>
      <c r="N258" s="4126"/>
    </row>
    <row r="259" spans="1:14" ht="15.75">
      <c r="A259" s="5242"/>
      <c r="B259" s="77"/>
      <c r="C259" s="77"/>
      <c r="D259" s="1652">
        <v>10</v>
      </c>
      <c r="E259" s="1611"/>
      <c r="F259" s="1656">
        <v>2.5</v>
      </c>
      <c r="G259" s="1612"/>
      <c r="H259" s="1655">
        <v>0.25</v>
      </c>
      <c r="I259" s="1613"/>
      <c r="J259" s="1613"/>
      <c r="K259" s="1613"/>
      <c r="L259" s="1613"/>
      <c r="M259" s="1613"/>
      <c r="N259" s="1614"/>
    </row>
    <row r="260" spans="1:14">
      <c r="A260" s="5242"/>
      <c r="B260" s="77"/>
      <c r="C260" s="77"/>
      <c r="D260" s="1595">
        <v>150</v>
      </c>
      <c r="E260" s="1613"/>
      <c r="F260" s="1616">
        <v>2.5</v>
      </c>
      <c r="G260" s="1613"/>
      <c r="H260" s="1617">
        <v>0.25</v>
      </c>
      <c r="I260" s="1613"/>
      <c r="J260" s="1613"/>
      <c r="K260" s="1613"/>
      <c r="L260" s="1613"/>
      <c r="M260" s="1613"/>
      <c r="N260" s="1614"/>
    </row>
    <row r="261" spans="1:14" ht="15" customHeight="1">
      <c r="A261" s="5242"/>
      <c r="B261" s="4165" t="s">
        <v>27</v>
      </c>
      <c r="C261" s="4166" t="s">
        <v>242</v>
      </c>
      <c r="D261" s="4166"/>
      <c r="E261" s="4166"/>
      <c r="F261" s="4166"/>
      <c r="G261" s="4166"/>
      <c r="H261" s="4166"/>
      <c r="I261" s="4167" t="s">
        <v>12</v>
      </c>
      <c r="J261" s="4166" t="s">
        <v>14</v>
      </c>
      <c r="K261" s="4166"/>
      <c r="L261" s="4166"/>
      <c r="M261" s="4166"/>
      <c r="N261" s="4166"/>
    </row>
    <row r="262" spans="1:14" ht="15" customHeight="1">
      <c r="A262" s="5242"/>
      <c r="B262" s="4165"/>
      <c r="C262" s="4166"/>
      <c r="D262" s="4166"/>
      <c r="E262" s="4166"/>
      <c r="F262" s="4166"/>
      <c r="G262" s="4166"/>
      <c r="H262" s="4166"/>
      <c r="I262" s="4167"/>
      <c r="J262" s="4166"/>
      <c r="K262" s="4166"/>
      <c r="L262" s="4166"/>
      <c r="M262" s="4166"/>
      <c r="N262" s="4166"/>
    </row>
    <row r="263" spans="1:14" ht="15" customHeight="1">
      <c r="A263" s="5242"/>
      <c r="B263" s="4165" t="s">
        <v>30</v>
      </c>
      <c r="C263" s="4166" t="s">
        <v>724</v>
      </c>
      <c r="D263" s="4166"/>
      <c r="E263" s="4166"/>
      <c r="F263" s="4166"/>
      <c r="G263" s="4166"/>
      <c r="H263" s="4166"/>
      <c r="I263" s="4167" t="s">
        <v>13</v>
      </c>
      <c r="J263" s="4166" t="s">
        <v>421</v>
      </c>
      <c r="K263" s="4166"/>
      <c r="L263" s="4166"/>
      <c r="M263" s="4166"/>
      <c r="N263" s="4166"/>
    </row>
    <row r="264" spans="1:14" ht="15" customHeight="1">
      <c r="A264" s="5242"/>
      <c r="B264" s="4165"/>
      <c r="C264" s="4166"/>
      <c r="D264" s="4166"/>
      <c r="E264" s="4166"/>
      <c r="F264" s="4166"/>
      <c r="G264" s="4166"/>
      <c r="H264" s="4166"/>
      <c r="I264" s="4167"/>
      <c r="J264" s="4166"/>
      <c r="K264" s="4166"/>
      <c r="L264" s="4166"/>
      <c r="M264" s="4166"/>
      <c r="N264" s="4166"/>
    </row>
    <row r="265" spans="1:14" ht="15" customHeight="1">
      <c r="A265" s="5242"/>
      <c r="B265" s="4165" t="s">
        <v>248</v>
      </c>
      <c r="C265" s="4166" t="s">
        <v>249</v>
      </c>
      <c r="D265" s="4166"/>
      <c r="E265" s="4166"/>
      <c r="F265" s="4166"/>
      <c r="G265" s="4166"/>
      <c r="H265" s="4166"/>
      <c r="I265" s="4167" t="s">
        <v>15</v>
      </c>
      <c r="J265" s="4166" t="s">
        <v>250</v>
      </c>
      <c r="K265" s="4166"/>
      <c r="L265" s="4166"/>
      <c r="M265" s="4166"/>
      <c r="N265" s="4166"/>
    </row>
    <row r="266" spans="1:14" ht="15" customHeight="1">
      <c r="A266" s="5242"/>
      <c r="B266" s="4165"/>
      <c r="C266" s="4166"/>
      <c r="D266" s="4166"/>
      <c r="E266" s="4166"/>
      <c r="F266" s="4166"/>
      <c r="G266" s="4166"/>
      <c r="H266" s="4166"/>
      <c r="I266" s="4167"/>
      <c r="J266" s="4166"/>
      <c r="K266" s="4166"/>
      <c r="L266" s="4166"/>
      <c r="M266" s="4166"/>
      <c r="N266" s="4166"/>
    </row>
    <row r="267" spans="1:14">
      <c r="A267" s="5242"/>
      <c r="B267" s="1618" t="s">
        <v>253</v>
      </c>
      <c r="C267" s="1619" t="str">
        <f ca="1">CELL("nomfichier")</f>
        <v>E:\0-UPRT\1-UPRT.FR-SITE-WEB\ff-fiches-fabrications\ff-fiches-fabrication-maj-08-2020\[ff-14.B-restauration-10.postits-portions.xlsx]Nota</v>
      </c>
      <c r="D267" s="1619"/>
      <c r="E267" s="1619"/>
      <c r="F267" s="1619"/>
      <c r="G267" s="1619"/>
      <c r="H267" s="1619"/>
      <c r="I267" s="1619"/>
      <c r="J267" s="1619"/>
      <c r="K267" s="1619"/>
      <c r="L267" s="1619"/>
      <c r="M267" s="1619"/>
      <c r="N267" s="1620"/>
    </row>
    <row r="268" spans="1:14">
      <c r="A268" s="5242"/>
      <c r="B268" s="1621" t="s">
        <v>255</v>
      </c>
      <c r="C268" s="1619" t="s">
        <v>726</v>
      </c>
      <c r="D268" s="1619"/>
      <c r="E268" s="1619"/>
      <c r="F268" s="1619"/>
      <c r="G268" s="1619"/>
      <c r="H268" s="1619"/>
      <c r="I268" s="1619"/>
      <c r="J268" s="1619"/>
      <c r="K268" s="1619"/>
      <c r="L268" s="1619"/>
      <c r="M268" s="1619"/>
      <c r="N268" s="1620"/>
    </row>
    <row r="269" spans="1:14" ht="15.75" thickBot="1">
      <c r="A269" s="5242"/>
      <c r="B269" s="4135" t="s">
        <v>258</v>
      </c>
      <c r="C269" s="4135"/>
      <c r="D269" s="4135"/>
      <c r="E269" s="4135"/>
      <c r="F269" s="4135"/>
      <c r="G269" s="4135"/>
      <c r="H269" s="4135"/>
      <c r="I269" s="4135"/>
      <c r="J269" s="4135"/>
      <c r="K269" s="4135"/>
      <c r="L269" s="4135"/>
      <c r="M269" s="4135"/>
      <c r="N269" s="4136"/>
    </row>
    <row r="270" spans="1:14">
      <c r="A270" s="2462"/>
      <c r="B270" s="2462"/>
      <c r="C270" s="2462"/>
      <c r="D270" s="2462"/>
      <c r="E270" s="2462"/>
      <c r="F270" s="2462"/>
      <c r="G270" s="2462"/>
      <c r="H270" s="2462"/>
      <c r="I270" s="2462"/>
      <c r="J270" s="2462"/>
      <c r="K270" s="2462"/>
      <c r="L270" s="2462"/>
      <c r="M270" s="2462"/>
      <c r="N270" s="2462"/>
    </row>
    <row r="271" spans="1:14" ht="15.75" thickBot="1"/>
    <row r="272" spans="1:14" ht="18.75">
      <c r="A272" s="1075" t="s">
        <v>243</v>
      </c>
      <c r="B272" s="5251" t="s">
        <v>495</v>
      </c>
      <c r="C272" s="5251"/>
      <c r="D272" s="5251"/>
      <c r="E272" s="5251"/>
      <c r="F272" s="5251"/>
      <c r="G272" s="5251"/>
      <c r="H272" s="5251"/>
      <c r="I272" s="3789" t="str">
        <f>B272</f>
        <v>Cuisine Actuelle</v>
      </c>
      <c r="J272" s="3789"/>
      <c r="K272" s="3789"/>
      <c r="L272" s="3789"/>
      <c r="M272" s="3789"/>
      <c r="N272" s="3790"/>
    </row>
    <row r="273" spans="1:14" ht="23.25">
      <c r="A273" s="5031"/>
      <c r="B273" s="5032" t="s">
        <v>426</v>
      </c>
      <c r="C273" s="5032"/>
      <c r="D273" s="5032"/>
      <c r="E273" s="5032"/>
      <c r="F273" s="5032"/>
      <c r="G273" s="5033" t="s">
        <v>18</v>
      </c>
      <c r="H273" s="5033"/>
      <c r="I273" s="5034" t="s">
        <v>496</v>
      </c>
      <c r="J273" s="5034"/>
      <c r="K273" s="5034"/>
      <c r="L273" s="5034"/>
      <c r="M273" s="5034"/>
      <c r="N273" s="5035"/>
    </row>
    <row r="274" spans="1:14">
      <c r="A274" s="5031"/>
      <c r="B274" s="3788">
        <v>4</v>
      </c>
      <c r="C274" s="3788" t="s">
        <v>21</v>
      </c>
      <c r="D274" s="1271" t="s">
        <v>497</v>
      </c>
      <c r="E274" s="1272"/>
      <c r="F274" s="1272"/>
      <c r="G274" s="5033">
        <v>10</v>
      </c>
      <c r="H274" s="5033"/>
      <c r="I274" s="5034"/>
      <c r="J274" s="5034"/>
      <c r="K274" s="5034"/>
      <c r="L274" s="5034"/>
      <c r="M274" s="5034"/>
      <c r="N274" s="5035"/>
    </row>
    <row r="275" spans="1:14">
      <c r="A275" s="5031"/>
      <c r="B275" s="1271"/>
      <c r="C275" s="1271"/>
      <c r="D275" s="1271"/>
      <c r="E275" s="1272"/>
      <c r="F275" s="1272"/>
      <c r="G275" s="1273"/>
      <c r="H275" s="1274"/>
      <c r="I275" s="5034" t="s">
        <v>498</v>
      </c>
      <c r="J275" s="5034"/>
      <c r="K275" s="5034"/>
      <c r="L275" s="5034"/>
      <c r="M275" s="5034"/>
      <c r="N275" s="5035"/>
    </row>
    <row r="276" spans="1:14" ht="15.75">
      <c r="A276" s="5031"/>
      <c r="B276" s="3785">
        <v>4</v>
      </c>
      <c r="C276" s="3786" t="s">
        <v>256</v>
      </c>
      <c r="D276" s="1271" t="s">
        <v>257</v>
      </c>
      <c r="E276" s="1272"/>
      <c r="F276" s="1272"/>
      <c r="G276" s="1275">
        <f>(B276/B274)*G274</f>
        <v>10</v>
      </c>
      <c r="H276" s="1276" t="str">
        <f t="shared" ref="H276:H282" si="2">C276</f>
        <v>grappes</v>
      </c>
      <c r="I276" s="5034"/>
      <c r="J276" s="5034"/>
      <c r="K276" s="5034"/>
      <c r="L276" s="5034"/>
      <c r="M276" s="5034"/>
      <c r="N276" s="5035"/>
    </row>
    <row r="277" spans="1:14" ht="15.75">
      <c r="A277" s="5031"/>
      <c r="B277" s="3785">
        <v>1</v>
      </c>
      <c r="C277" s="3786" t="s">
        <v>259</v>
      </c>
      <c r="D277" s="1271" t="s">
        <v>260</v>
      </c>
      <c r="E277" s="1272"/>
      <c r="F277" s="1272"/>
      <c r="G277" s="1277">
        <f>(B277/B274)*G274</f>
        <v>2.5</v>
      </c>
      <c r="H277" s="1276" t="str">
        <f t="shared" si="2"/>
        <v>œuf</v>
      </c>
      <c r="I277" s="3780" t="s">
        <v>499</v>
      </c>
      <c r="J277" s="3791"/>
      <c r="K277" s="3791"/>
      <c r="L277" s="3791"/>
      <c r="M277" s="3791"/>
      <c r="N277" s="3792"/>
    </row>
    <row r="278" spans="1:14" ht="15.75">
      <c r="A278" s="5031"/>
      <c r="B278" s="3787">
        <v>0.1</v>
      </c>
      <c r="C278" s="3786" t="s">
        <v>261</v>
      </c>
      <c r="D278" s="1271" t="s">
        <v>262</v>
      </c>
      <c r="E278" s="1272"/>
      <c r="F278" s="1272"/>
      <c r="G278" s="1278">
        <f>(B278/B274)*G274</f>
        <v>0.25</v>
      </c>
      <c r="H278" s="1276" t="str">
        <f t="shared" si="2"/>
        <v>kg</v>
      </c>
      <c r="I278" s="3780" t="s">
        <v>500</v>
      </c>
      <c r="J278" s="3791"/>
      <c r="K278" s="3791"/>
      <c r="L278" s="3791"/>
      <c r="M278" s="3791"/>
      <c r="N278" s="3792"/>
    </row>
    <row r="279" spans="1:14" ht="15.75">
      <c r="A279" s="5031"/>
      <c r="B279" s="3785">
        <v>1</v>
      </c>
      <c r="C279" s="3786" t="s">
        <v>263</v>
      </c>
      <c r="D279" s="1271" t="s">
        <v>264</v>
      </c>
      <c r="E279" s="1272"/>
      <c r="F279" s="1272"/>
      <c r="G279" s="1277">
        <f>(B279/B274)*G274</f>
        <v>2.5</v>
      </c>
      <c r="H279" s="1276" t="str">
        <f t="shared" si="2"/>
        <v>blanc</v>
      </c>
      <c r="I279" s="5034" t="s">
        <v>501</v>
      </c>
      <c r="J279" s="5034"/>
      <c r="K279" s="5034"/>
      <c r="L279" s="5034"/>
      <c r="M279" s="5034"/>
      <c r="N279" s="5035"/>
    </row>
    <row r="280" spans="1:14" ht="15.75">
      <c r="A280" s="5031"/>
      <c r="B280" s="3787">
        <v>0.125</v>
      </c>
      <c r="C280" s="3786" t="s">
        <v>261</v>
      </c>
      <c r="D280" s="1271" t="s">
        <v>265</v>
      </c>
      <c r="E280" s="1272"/>
      <c r="F280" s="1272"/>
      <c r="G280" s="1278">
        <f>(B280/B274)*G274</f>
        <v>0.3125</v>
      </c>
      <c r="H280" s="1276" t="str">
        <f t="shared" si="2"/>
        <v>kg</v>
      </c>
      <c r="I280" s="5034"/>
      <c r="J280" s="5034"/>
      <c r="K280" s="5034"/>
      <c r="L280" s="5034"/>
      <c r="M280" s="5034"/>
      <c r="N280" s="5035"/>
    </row>
    <row r="281" spans="1:14" ht="15.75">
      <c r="A281" s="5031"/>
      <c r="B281" s="3785">
        <v>1</v>
      </c>
      <c r="C281" s="3786" t="s">
        <v>266</v>
      </c>
      <c r="D281" s="1271" t="s">
        <v>267</v>
      </c>
      <c r="E281" s="1272"/>
      <c r="F281" s="1272"/>
      <c r="G281" s="1277">
        <f>(B281/B274)*G274</f>
        <v>2.5</v>
      </c>
      <c r="H281" s="1276" t="str">
        <f t="shared" si="2"/>
        <v>C à S</v>
      </c>
      <c r="I281" s="3780" t="s">
        <v>499</v>
      </c>
      <c r="J281" s="3791"/>
      <c r="K281" s="3791"/>
      <c r="L281" s="3791"/>
      <c r="M281" s="3791"/>
      <c r="N281" s="3792"/>
    </row>
    <row r="282" spans="1:14" ht="15.75">
      <c r="A282" s="5031"/>
      <c r="B282" s="3787">
        <v>0.08</v>
      </c>
      <c r="C282" s="3786" t="s">
        <v>261</v>
      </c>
      <c r="D282" s="1271" t="s">
        <v>268</v>
      </c>
      <c r="E282" s="1272"/>
      <c r="F282" s="1272"/>
      <c r="G282" s="1278">
        <f>(B282/B274)*G274</f>
        <v>0.2</v>
      </c>
      <c r="H282" s="1276" t="str">
        <f t="shared" si="2"/>
        <v>kg</v>
      </c>
      <c r="I282" s="5034" t="s">
        <v>502</v>
      </c>
      <c r="J282" s="5034"/>
      <c r="K282" s="5034"/>
      <c r="L282" s="5034"/>
      <c r="M282" s="5034"/>
      <c r="N282" s="5035"/>
    </row>
    <row r="283" spans="1:14" ht="15.75">
      <c r="A283" s="5031"/>
      <c r="B283" s="3787"/>
      <c r="C283" s="3786"/>
      <c r="D283" s="1271" t="s">
        <v>269</v>
      </c>
      <c r="E283" s="1272"/>
      <c r="F283" s="1272"/>
      <c r="G283" s="1275"/>
      <c r="H283" s="1276"/>
      <c r="I283" s="5034"/>
      <c r="J283" s="5034"/>
      <c r="K283" s="5034"/>
      <c r="L283" s="5034"/>
      <c r="M283" s="5034"/>
      <c r="N283" s="5035"/>
    </row>
    <row r="284" spans="1:14" ht="15.75">
      <c r="A284" s="5031"/>
      <c r="B284" s="3785">
        <v>2</v>
      </c>
      <c r="C284" s="3786" t="s">
        <v>270</v>
      </c>
      <c r="D284" s="1271" t="s">
        <v>271</v>
      </c>
      <c r="E284" s="1272"/>
      <c r="F284" s="1272"/>
      <c r="G284" s="1275">
        <f>(B284/B274)*G274</f>
        <v>5</v>
      </c>
      <c r="H284" s="1276" t="str">
        <f>C284</f>
        <v>pincées</v>
      </c>
      <c r="I284" s="3791"/>
      <c r="J284" s="3791"/>
      <c r="K284" s="3791"/>
      <c r="L284" s="3791"/>
      <c r="M284" s="3791"/>
      <c r="N284" s="3792"/>
    </row>
    <row r="285" spans="1:14">
      <c r="A285" s="5031"/>
      <c r="B285" s="1279"/>
      <c r="C285" s="1280"/>
      <c r="D285" s="1274"/>
      <c r="E285" s="1274"/>
      <c r="F285" s="1274"/>
      <c r="G285" s="1273"/>
      <c r="H285" s="1274"/>
      <c r="I285" s="3791"/>
      <c r="J285" s="3791"/>
      <c r="K285" s="3791"/>
      <c r="L285" s="3791"/>
      <c r="M285" s="3791"/>
      <c r="N285" s="3792"/>
    </row>
    <row r="286" spans="1:14">
      <c r="A286" s="5031"/>
      <c r="B286" s="1281" t="s">
        <v>272</v>
      </c>
      <c r="C286" s="993"/>
      <c r="D286" s="1282" t="s">
        <v>504</v>
      </c>
      <c r="E286" s="1231"/>
      <c r="F286" s="1231"/>
      <c r="G286" s="63"/>
      <c r="H286" s="63"/>
      <c r="I286" s="63"/>
      <c r="J286" s="63"/>
      <c r="K286" s="63"/>
      <c r="L286" s="63"/>
      <c r="M286" s="63"/>
      <c r="N286" s="65"/>
    </row>
    <row r="287" spans="1:14">
      <c r="A287" s="5031"/>
      <c r="B287" s="5036" t="str">
        <f ca="1">CELL("nomfichier")</f>
        <v>E:\0-UPRT\1-UPRT.FR-SITE-WEB\ff-fiches-fabrications\ff-fiches-fabrication-maj-08-2020\[ff-14.B-restauration-10.postits-portions.xlsx]Nota</v>
      </c>
      <c r="C287" s="5036"/>
      <c r="D287" s="5036"/>
      <c r="E287" s="5036"/>
      <c r="F287" s="5036"/>
      <c r="G287" s="5036"/>
      <c r="H287" s="5036"/>
      <c r="I287" s="5036"/>
      <c r="J287" s="5036"/>
      <c r="K287" s="5036"/>
      <c r="L287" s="5036"/>
      <c r="M287" s="5036"/>
      <c r="N287" s="5037"/>
    </row>
    <row r="288" spans="1:14" ht="15.75" thickBot="1">
      <c r="A288" s="5031"/>
      <c r="B288" s="5249" t="s">
        <v>258</v>
      </c>
      <c r="C288" s="5249"/>
      <c r="D288" s="5249"/>
      <c r="E288" s="5249"/>
      <c r="F288" s="5249"/>
      <c r="G288" s="5249"/>
      <c r="H288" s="5249"/>
      <c r="I288" s="5249"/>
      <c r="J288" s="5249"/>
      <c r="K288" s="5249"/>
      <c r="L288" s="5249"/>
      <c r="M288" s="5249"/>
      <c r="N288" s="5250"/>
    </row>
    <row r="289" spans="1:14" ht="15.75" thickBot="1"/>
    <row r="290" spans="1:14">
      <c r="A290" s="2800"/>
      <c r="B290" s="5252" t="s">
        <v>69</v>
      </c>
      <c r="C290" s="5253"/>
      <c r="D290" s="5253"/>
      <c r="E290" s="5253"/>
      <c r="F290" s="5253"/>
      <c r="G290" s="5253"/>
      <c r="H290" s="5253"/>
      <c r="I290" s="5253"/>
      <c r="J290" s="5254"/>
      <c r="K290" s="2800"/>
      <c r="L290" s="2800"/>
      <c r="M290" s="2800"/>
      <c r="N290" s="2800"/>
    </row>
    <row r="291" spans="1:14" ht="15.75" thickBot="1">
      <c r="A291" s="2800"/>
      <c r="B291" s="4684" t="s">
        <v>70</v>
      </c>
      <c r="C291" s="4685"/>
      <c r="D291" s="4685"/>
      <c r="E291" s="4686"/>
      <c r="F291" s="4687" t="s">
        <v>71</v>
      </c>
      <c r="G291" s="4688"/>
      <c r="H291" s="4688"/>
      <c r="I291" s="4688"/>
      <c r="J291" s="4689"/>
      <c r="K291" s="2800"/>
      <c r="L291" s="2800"/>
      <c r="M291" s="2800"/>
      <c r="N291" s="2800"/>
    </row>
    <row r="292" spans="1:14" ht="33.75">
      <c r="A292" s="2800"/>
      <c r="B292" s="4942" t="s">
        <v>72</v>
      </c>
      <c r="C292" s="4944" t="s">
        <v>73</v>
      </c>
      <c r="D292" s="4944" t="s">
        <v>74</v>
      </c>
      <c r="E292" s="4652" t="s">
        <v>75</v>
      </c>
      <c r="F292" s="2705" t="s">
        <v>19</v>
      </c>
      <c r="G292" s="2706" t="s">
        <v>240</v>
      </c>
      <c r="H292" s="2707" t="s">
        <v>76</v>
      </c>
      <c r="I292" s="2707" t="s">
        <v>77</v>
      </c>
      <c r="J292" s="2708" t="s">
        <v>78</v>
      </c>
      <c r="K292" s="2800"/>
      <c r="L292" s="2800"/>
      <c r="M292" s="2800"/>
      <c r="N292" s="2800"/>
    </row>
    <row r="293" spans="1:14" ht="15.75">
      <c r="A293" s="2800"/>
      <c r="B293" s="5255"/>
      <c r="C293" s="4945"/>
      <c r="D293" s="4945"/>
      <c r="E293" s="5245"/>
      <c r="F293" s="2710" t="s">
        <v>79</v>
      </c>
      <c r="G293" s="4654" t="s">
        <v>104</v>
      </c>
      <c r="H293" s="2711" t="s">
        <v>80</v>
      </c>
      <c r="I293" s="2711" t="s">
        <v>81</v>
      </c>
      <c r="J293" s="2712" t="s">
        <v>82</v>
      </c>
      <c r="K293" s="2800"/>
      <c r="L293" s="2800"/>
      <c r="M293" s="2800"/>
      <c r="N293" s="2800"/>
    </row>
    <row r="294" spans="1:14" ht="15.75">
      <c r="A294" s="2800"/>
      <c r="B294" s="2713" t="s">
        <v>83</v>
      </c>
      <c r="C294" s="2714" t="s">
        <v>84</v>
      </c>
      <c r="D294" s="2714" t="s">
        <v>85</v>
      </c>
      <c r="E294" s="2715" t="s">
        <v>86</v>
      </c>
      <c r="F294" s="2716">
        <v>1</v>
      </c>
      <c r="G294" s="4655"/>
      <c r="H294" s="2717" t="s">
        <v>87</v>
      </c>
      <c r="I294" s="2717" t="s">
        <v>87</v>
      </c>
      <c r="J294" s="2718">
        <v>0</v>
      </c>
      <c r="K294" s="2800"/>
      <c r="L294" s="2800"/>
      <c r="M294" s="2800"/>
      <c r="N294" s="2800"/>
    </row>
    <row r="295" spans="1:14" ht="15.75">
      <c r="A295" s="2800"/>
      <c r="B295" s="2713" t="s">
        <v>88</v>
      </c>
      <c r="C295" s="2714" t="s">
        <v>89</v>
      </c>
      <c r="D295" s="2714" t="s">
        <v>90</v>
      </c>
      <c r="E295" s="2715" t="s">
        <v>91</v>
      </c>
      <c r="F295" s="2716">
        <v>0</v>
      </c>
      <c r="G295" s="4655"/>
      <c r="H295" s="2717">
        <v>5</v>
      </c>
      <c r="I295" s="2717" t="s">
        <v>87</v>
      </c>
      <c r="J295" s="2718">
        <v>0</v>
      </c>
      <c r="K295" s="2800"/>
      <c r="L295" s="2800"/>
      <c r="M295" s="2800"/>
      <c r="N295" s="2800"/>
    </row>
    <row r="296" spans="1:14" ht="15.75">
      <c r="A296" s="2800"/>
      <c r="B296" s="2713" t="s">
        <v>92</v>
      </c>
      <c r="C296" s="2714" t="s">
        <v>93</v>
      </c>
      <c r="D296" s="2714" t="s">
        <v>94</v>
      </c>
      <c r="E296" s="2715" t="s">
        <v>95</v>
      </c>
      <c r="F296" s="2716">
        <v>0</v>
      </c>
      <c r="G296" s="4655"/>
      <c r="H296" s="2717">
        <v>2</v>
      </c>
      <c r="I296" s="2717">
        <v>5</v>
      </c>
      <c r="J296" s="2718">
        <v>0</v>
      </c>
      <c r="K296" s="2800"/>
      <c r="L296" s="2800"/>
      <c r="M296" s="2800"/>
      <c r="N296" s="2800"/>
    </row>
    <row r="297" spans="1:14" ht="15.75">
      <c r="A297" s="2800"/>
      <c r="B297" s="2722" t="s">
        <v>96</v>
      </c>
      <c r="C297" s="2723" t="s">
        <v>97</v>
      </c>
      <c r="D297" s="2723" t="s">
        <v>98</v>
      </c>
      <c r="E297" s="2724" t="s">
        <v>99</v>
      </c>
      <c r="F297" s="2725">
        <v>0</v>
      </c>
      <c r="G297" s="4656"/>
      <c r="H297" s="2726">
        <v>1</v>
      </c>
      <c r="I297" s="2726">
        <v>2</v>
      </c>
      <c r="J297" s="2727">
        <v>5</v>
      </c>
      <c r="K297" s="2800"/>
      <c r="L297" s="2800"/>
      <c r="M297" s="2800"/>
      <c r="N297" s="2800"/>
    </row>
    <row r="298" spans="1:14">
      <c r="A298" s="2800"/>
      <c r="B298" s="5246" t="s">
        <v>100</v>
      </c>
      <c r="C298" s="4658"/>
      <c r="D298" s="4658"/>
      <c r="E298" s="4658"/>
      <c r="F298" s="4658"/>
      <c r="G298" s="4658"/>
      <c r="H298" s="4658"/>
      <c r="I298" s="4658"/>
      <c r="J298" s="5247"/>
      <c r="K298" s="2800"/>
      <c r="L298" s="2800"/>
      <c r="M298" s="2800"/>
      <c r="N298" s="2800"/>
    </row>
    <row r="299" spans="1:14" ht="15.75" thickBot="1">
      <c r="A299" s="2800"/>
      <c r="B299" s="4660"/>
      <c r="C299" s="5248"/>
      <c r="D299" s="5248"/>
      <c r="E299" s="5248"/>
      <c r="F299" s="5248"/>
      <c r="G299" s="5248"/>
      <c r="H299" s="5248"/>
      <c r="I299" s="5248"/>
      <c r="J299" s="4662"/>
      <c r="K299" s="2800"/>
      <c r="L299" s="2800"/>
      <c r="M299" s="2800"/>
      <c r="N299" s="2800"/>
    </row>
    <row r="300" spans="1:14">
      <c r="A300" s="2800"/>
      <c r="B300" s="2729"/>
      <c r="C300" s="2729" t="s">
        <v>109</v>
      </c>
      <c r="D300" s="2729"/>
      <c r="E300" s="2729"/>
      <c r="F300" s="2729"/>
      <c r="G300" s="2729" t="s">
        <v>241</v>
      </c>
      <c r="H300" s="2729"/>
      <c r="I300" s="2729"/>
      <c r="J300" s="2730"/>
      <c r="K300" s="2800"/>
      <c r="L300" s="2800"/>
      <c r="M300" s="2800"/>
      <c r="N300" s="2800"/>
    </row>
    <row r="301" spans="1:14" ht="15.75" thickBot="1"/>
    <row r="302" spans="1:14" s="2693" customFormat="1">
      <c r="B302" s="5011" t="s">
        <v>681</v>
      </c>
      <c r="C302" s="5012"/>
      <c r="D302" s="5012"/>
      <c r="E302" s="5012"/>
      <c r="F302" s="5012"/>
      <c r="G302" s="5012"/>
      <c r="H302" s="5012"/>
      <c r="I302" s="5012"/>
      <c r="J302" s="5012"/>
      <c r="K302" s="5012"/>
      <c r="L302" s="5012"/>
      <c r="M302" s="5012"/>
      <c r="N302" s="5013"/>
    </row>
    <row r="303" spans="1:14" s="2693" customFormat="1" ht="15.75" thickBot="1">
      <c r="A303" s="2690" t="str">
        <f>ADDRESS(ROW(),COLUMN(),4)</f>
        <v>A303</v>
      </c>
      <c r="B303" s="5014"/>
      <c r="C303" s="5015"/>
      <c r="D303" s="5015"/>
      <c r="E303" s="5015"/>
      <c r="F303" s="5015"/>
      <c r="G303" s="5015"/>
      <c r="H303" s="5015"/>
      <c r="I303" s="5015"/>
      <c r="J303" s="5015"/>
      <c r="K303" s="5015"/>
      <c r="L303" s="5015"/>
      <c r="M303" s="5015"/>
      <c r="N303" s="5016"/>
    </row>
    <row r="304" spans="1:14" ht="15.75" thickBot="1">
      <c r="A304" s="2800"/>
      <c r="B304" s="2800"/>
      <c r="C304" s="2800"/>
      <c r="D304" s="2800"/>
      <c r="E304" s="2800"/>
      <c r="F304" s="2800"/>
      <c r="G304" s="2800"/>
      <c r="H304" s="2800"/>
      <c r="I304" s="2800"/>
      <c r="J304" s="2800"/>
      <c r="K304" s="2800"/>
      <c r="L304" s="2800"/>
      <c r="M304" s="2800"/>
      <c r="N304" s="2800"/>
    </row>
    <row r="305" spans="1:14">
      <c r="A305" s="4754" t="s">
        <v>243</v>
      </c>
      <c r="B305" s="4946" t="s">
        <v>566</v>
      </c>
      <c r="C305" s="4947"/>
      <c r="D305" s="4947"/>
      <c r="E305" s="4947"/>
      <c r="F305" s="4947"/>
      <c r="G305" s="4947"/>
      <c r="H305" s="4947"/>
      <c r="I305" s="4947"/>
      <c r="J305" s="4947"/>
      <c r="K305" s="4947"/>
      <c r="L305" s="4947"/>
      <c r="M305" s="4947"/>
      <c r="N305" s="4950">
        <v>22</v>
      </c>
    </row>
    <row r="306" spans="1:14">
      <c r="A306" s="4452"/>
      <c r="B306" s="4948"/>
      <c r="C306" s="4949"/>
      <c r="D306" s="4949"/>
      <c r="E306" s="4949"/>
      <c r="F306" s="4949"/>
      <c r="G306" s="4949"/>
      <c r="H306" s="4949"/>
      <c r="I306" s="4949"/>
      <c r="J306" s="4949"/>
      <c r="K306" s="4949"/>
      <c r="L306" s="4949"/>
      <c r="M306" s="4949"/>
      <c r="N306" s="4951"/>
    </row>
    <row r="307" spans="1:14">
      <c r="A307" s="4452"/>
      <c r="B307" s="4948"/>
      <c r="C307" s="4949"/>
      <c r="D307" s="4949"/>
      <c r="E307" s="4949"/>
      <c r="F307" s="4949"/>
      <c r="G307" s="4949"/>
      <c r="H307" s="4949"/>
      <c r="I307" s="4949"/>
      <c r="J307" s="4949"/>
      <c r="K307" s="4949"/>
      <c r="L307" s="4949"/>
      <c r="M307" s="4949"/>
      <c r="N307" s="4951"/>
    </row>
    <row r="308" spans="1:14">
      <c r="A308" s="4739" t="str">
        <f>B305</f>
        <v>SUPREME de VOLAILLE, en basse température, copeaux de truffe noire , cylindre de pomme glacé au jus corsé</v>
      </c>
      <c r="B308" s="4763" t="s">
        <v>567</v>
      </c>
      <c r="C308" s="4718"/>
      <c r="D308" s="4718"/>
      <c r="E308" s="4718"/>
      <c r="F308" s="4718"/>
      <c r="G308" s="4718"/>
      <c r="H308" s="4718"/>
      <c r="I308" s="4718"/>
      <c r="J308" s="4718"/>
      <c r="K308" s="4718"/>
      <c r="L308" s="4718"/>
      <c r="M308" s="4718"/>
      <c r="N308" s="4764"/>
    </row>
    <row r="309" spans="1:14">
      <c r="A309" s="4739"/>
      <c r="B309" s="4763"/>
      <c r="C309" s="4718"/>
      <c r="D309" s="4718"/>
      <c r="E309" s="4718"/>
      <c r="F309" s="4718"/>
      <c r="G309" s="4718"/>
      <c r="H309" s="4718"/>
      <c r="I309" s="4718"/>
      <c r="J309" s="4718"/>
      <c r="K309" s="4718"/>
      <c r="L309" s="4718"/>
      <c r="M309" s="4718"/>
      <c r="N309" s="4764"/>
    </row>
    <row r="310" spans="1:14">
      <c r="A310" s="4739"/>
      <c r="B310" s="4458" t="s">
        <v>568</v>
      </c>
      <c r="C310" s="4459"/>
      <c r="D310" s="4459"/>
      <c r="E310" s="4459"/>
      <c r="F310" s="4459"/>
      <c r="G310" s="4459"/>
      <c r="H310" s="4459"/>
      <c r="I310" s="4459"/>
      <c r="J310" s="4459"/>
      <c r="K310" s="4459"/>
      <c r="L310" s="4459"/>
      <c r="M310" s="4459"/>
      <c r="N310" s="4460"/>
    </row>
    <row r="311" spans="1:14">
      <c r="A311" s="4740"/>
      <c r="B311" s="4458"/>
      <c r="C311" s="4459"/>
      <c r="D311" s="4459"/>
      <c r="E311" s="4459"/>
      <c r="F311" s="4459"/>
      <c r="G311" s="4459"/>
      <c r="H311" s="4459"/>
      <c r="I311" s="4459"/>
      <c r="J311" s="4459"/>
      <c r="K311" s="4459"/>
      <c r="L311" s="4459"/>
      <c r="M311" s="4459"/>
      <c r="N311" s="4460"/>
    </row>
    <row r="312" spans="1:14">
      <c r="A312" s="4740"/>
      <c r="B312" s="4458"/>
      <c r="C312" s="4459"/>
      <c r="D312" s="4459"/>
      <c r="E312" s="4459"/>
      <c r="F312" s="4459"/>
      <c r="G312" s="4459"/>
      <c r="H312" s="4459"/>
      <c r="I312" s="4459"/>
      <c r="J312" s="4459"/>
      <c r="K312" s="4459"/>
      <c r="L312" s="4459"/>
      <c r="M312" s="4459"/>
      <c r="N312" s="4460"/>
    </row>
    <row r="313" spans="1:14">
      <c r="A313" s="4740"/>
      <c r="B313" s="4458"/>
      <c r="C313" s="4459"/>
      <c r="D313" s="4459"/>
      <c r="E313" s="4459"/>
      <c r="F313" s="4459"/>
      <c r="G313" s="4459"/>
      <c r="H313" s="4459"/>
      <c r="I313" s="4459"/>
      <c r="J313" s="4459"/>
      <c r="K313" s="4459"/>
      <c r="L313" s="4459"/>
      <c r="M313" s="4459"/>
      <c r="N313" s="4460"/>
    </row>
    <row r="314" spans="1:14">
      <c r="A314" s="4739"/>
      <c r="B314" s="4765"/>
      <c r="C314" s="4766"/>
      <c r="D314" s="4766"/>
      <c r="E314" s="4766"/>
      <c r="F314" s="4766"/>
      <c r="G314" s="4766"/>
      <c r="H314" s="4766"/>
      <c r="I314" s="4766"/>
      <c r="J314" s="4766"/>
      <c r="K314" s="4766"/>
      <c r="L314" s="4766"/>
      <c r="M314" s="4766"/>
      <c r="N314" s="4767"/>
    </row>
    <row r="315" spans="1:14" ht="18.75">
      <c r="A315" s="4740"/>
      <c r="B315" s="4755" t="s">
        <v>2511</v>
      </c>
      <c r="C315" s="4756"/>
      <c r="D315" s="4756"/>
      <c r="E315" s="4756"/>
      <c r="F315" s="4756"/>
      <c r="G315" s="4757"/>
      <c r="H315" s="3566"/>
      <c r="I315" s="3566"/>
      <c r="J315" s="4474" t="s">
        <v>2413</v>
      </c>
      <c r="K315" s="4474"/>
      <c r="L315" s="4474"/>
      <c r="M315" s="4758">
        <v>10</v>
      </c>
      <c r="N315" s="4759"/>
    </row>
    <row r="316" spans="1:14" ht="18.75">
      <c r="A316" s="4740"/>
      <c r="B316" s="3643"/>
      <c r="C316" s="3616"/>
      <c r="D316" s="3616"/>
      <c r="E316" s="3647" t="s">
        <v>1334</v>
      </c>
      <c r="F316" s="3592" t="s">
        <v>15</v>
      </c>
      <c r="G316" s="3644" t="s">
        <v>281</v>
      </c>
      <c r="H316" s="5256" t="s">
        <v>2529</v>
      </c>
      <c r="I316" s="3566"/>
      <c r="J316" s="4474"/>
      <c r="K316" s="4474"/>
      <c r="L316" s="4474"/>
      <c r="M316" s="4758"/>
      <c r="N316" s="4759"/>
    </row>
    <row r="317" spans="1:14">
      <c r="A317" s="4740"/>
      <c r="B317" s="88"/>
      <c r="C317" s="3685"/>
      <c r="D317" s="3579" t="s">
        <v>176</v>
      </c>
      <c r="E317" s="3577" t="s">
        <v>2373</v>
      </c>
      <c r="F317" s="3574" t="s">
        <v>2500</v>
      </c>
      <c r="G317" s="3645" t="s">
        <v>31</v>
      </c>
      <c r="H317" s="5256"/>
      <c r="I317" s="3566"/>
      <c r="J317" s="4474"/>
      <c r="K317" s="4474"/>
      <c r="L317" s="4474"/>
      <c r="M317" s="4758"/>
      <c r="N317" s="4759"/>
    </row>
    <row r="318" spans="1:14" ht="18.75">
      <c r="A318" s="4740"/>
      <c r="B318" s="3646"/>
      <c r="C318" s="3565" t="str">
        <f>B326</f>
        <v>suprême  de volaille</v>
      </c>
      <c r="D318" s="3469">
        <f>B363</f>
        <v>5.870000000000001</v>
      </c>
      <c r="E318" s="3578">
        <f>ROUND(D318/M315*1000,0)</f>
        <v>587</v>
      </c>
      <c r="F318" s="3575">
        <v>300</v>
      </c>
      <c r="G318" s="3573">
        <f>F318*M319/1000</f>
        <v>6</v>
      </c>
      <c r="H318" s="3566"/>
      <c r="I318" s="3566"/>
      <c r="J318" s="3598"/>
      <c r="K318" s="3397"/>
      <c r="L318" s="3412"/>
      <c r="M318" s="2855"/>
      <c r="N318" s="3359"/>
    </row>
    <row r="319" spans="1:14" ht="15.75">
      <c r="A319" s="4740"/>
      <c r="B319" s="3646"/>
      <c r="C319" s="3565" t="str">
        <f>C326</f>
        <v>sauce ivoire</v>
      </c>
      <c r="D319" s="3469">
        <f>C363</f>
        <v>0.125</v>
      </c>
      <c r="E319" s="3578">
        <f>ROUND(D319/M315*1000,0)</f>
        <v>13</v>
      </c>
      <c r="F319" s="3575">
        <v>20</v>
      </c>
      <c r="G319" s="3573">
        <f>F319*M319/1000</f>
        <v>0.4</v>
      </c>
      <c r="H319" s="3566"/>
      <c r="I319" s="3566"/>
      <c r="J319" s="4473" t="s">
        <v>2510</v>
      </c>
      <c r="K319" s="4473"/>
      <c r="L319" s="4473"/>
      <c r="M319" s="5257">
        <v>20</v>
      </c>
      <c r="N319" s="5258"/>
    </row>
    <row r="320" spans="1:14" ht="15.75">
      <c r="A320" s="4740"/>
      <c r="B320" s="3646"/>
      <c r="C320" s="3565" t="str">
        <f>D326</f>
        <v>cylindre de pomme</v>
      </c>
      <c r="D320" s="3469">
        <f>D363</f>
        <v>2.62</v>
      </c>
      <c r="E320" s="3578">
        <f>ROUND(D320/M315*1000,0)</f>
        <v>262</v>
      </c>
      <c r="F320" s="3575">
        <v>200</v>
      </c>
      <c r="G320" s="3573">
        <f>F320*M319/1000</f>
        <v>4</v>
      </c>
      <c r="H320" s="3566"/>
      <c r="I320" s="3566"/>
      <c r="J320" s="4473"/>
      <c r="K320" s="4473"/>
      <c r="L320" s="4473"/>
      <c r="M320" s="5257"/>
      <c r="N320" s="5258"/>
    </row>
    <row r="321" spans="1:14" ht="15.75">
      <c r="A321" s="4740"/>
      <c r="B321" s="3646"/>
      <c r="C321" s="3565" t="str">
        <f>E326</f>
        <v>navets glacés</v>
      </c>
      <c r="D321" s="3469">
        <f>E363</f>
        <v>0.57000000000000006</v>
      </c>
      <c r="E321" s="3578">
        <f>ROUND(D321/M315*1000,0)</f>
        <v>57</v>
      </c>
      <c r="F321" s="3575">
        <v>50</v>
      </c>
      <c r="G321" s="3573">
        <f>F321*M319/1000</f>
        <v>1</v>
      </c>
      <c r="H321" s="3566"/>
      <c r="I321" s="4761" t="s">
        <v>2411</v>
      </c>
      <c r="J321" s="4761"/>
      <c r="K321" s="4761"/>
      <c r="L321" s="4761"/>
      <c r="M321" s="4761"/>
      <c r="N321" s="4762"/>
    </row>
    <row r="322" spans="1:14" ht="15.75">
      <c r="A322" s="4740"/>
      <c r="B322" s="3646"/>
      <c r="C322" s="3565" t="str">
        <f>F326</f>
        <v>finition</v>
      </c>
      <c r="D322" s="3469">
        <f>F363</f>
        <v>0.14000000000000001</v>
      </c>
      <c r="E322" s="3578">
        <f>ROUND(D322/M315*1000,0)</f>
        <v>14</v>
      </c>
      <c r="F322" s="3576">
        <v>10</v>
      </c>
      <c r="G322" s="3573">
        <f>F322*M319/1000</f>
        <v>0.2</v>
      </c>
      <c r="H322" s="3566"/>
      <c r="I322" s="4761"/>
      <c r="J322" s="4761"/>
      <c r="K322" s="4761"/>
      <c r="L322" s="4761"/>
      <c r="M322" s="4761"/>
      <c r="N322" s="4762"/>
    </row>
    <row r="323" spans="1:14" ht="15.75">
      <c r="A323" s="4739"/>
      <c r="B323" s="3580"/>
      <c r="C323" s="3581"/>
      <c r="D323" s="4741" t="s">
        <v>28</v>
      </c>
      <c r="E323" s="4741"/>
      <c r="F323" s="3596" t="s">
        <v>29</v>
      </c>
      <c r="G323" s="3597"/>
      <c r="H323" s="3566"/>
      <c r="I323" s="3566"/>
      <c r="J323" s="3096"/>
      <c r="K323" s="3096"/>
      <c r="L323" s="3675"/>
      <c r="M323" s="3674"/>
      <c r="N323" s="3649"/>
    </row>
    <row r="324" spans="1:14">
      <c r="A324" s="4739"/>
      <c r="B324" s="3097"/>
      <c r="C324" s="3567"/>
      <c r="D324" s="3096"/>
      <c r="E324" s="3096"/>
      <c r="F324" s="3096"/>
      <c r="G324" s="3648"/>
      <c r="H324" s="3096"/>
      <c r="I324" s="3650"/>
      <c r="J324" s="3651"/>
      <c r="K324" s="3651"/>
      <c r="L324" s="3651"/>
      <c r="M324" s="3651"/>
      <c r="N324" s="3652"/>
    </row>
    <row r="325" spans="1:14" ht="15.75">
      <c r="A325" s="4739"/>
      <c r="B325" s="4866" t="s">
        <v>2526</v>
      </c>
      <c r="C325" s="4867"/>
      <c r="D325" s="4867"/>
      <c r="E325" s="4867"/>
      <c r="F325" s="4868"/>
      <c r="G325" s="4869" t="s">
        <v>729</v>
      </c>
      <c r="H325" s="4870"/>
      <c r="I325" s="4871" t="s">
        <v>282</v>
      </c>
      <c r="J325" s="4872"/>
      <c r="K325" s="4872"/>
      <c r="L325" s="4872"/>
      <c r="M325" s="4873"/>
      <c r="N325" s="3606"/>
    </row>
    <row r="326" spans="1:14">
      <c r="A326" s="4739"/>
      <c r="B326" s="5259" t="s">
        <v>391</v>
      </c>
      <c r="C326" s="4875" t="s">
        <v>392</v>
      </c>
      <c r="D326" s="4875" t="s">
        <v>393</v>
      </c>
      <c r="E326" s="4875" t="s">
        <v>394</v>
      </c>
      <c r="F326" s="4875" t="s">
        <v>395</v>
      </c>
      <c r="G326" s="4869"/>
      <c r="H326" s="4870"/>
      <c r="I326" s="4876" t="str">
        <f>B326</f>
        <v>suprême  de volaille</v>
      </c>
      <c r="J326" s="4878" t="str">
        <f>C326</f>
        <v>sauce ivoire</v>
      </c>
      <c r="K326" s="4878" t="str">
        <f>D326</f>
        <v>cylindre de pomme</v>
      </c>
      <c r="L326" s="4878" t="str">
        <f>E326</f>
        <v>navets glacés</v>
      </c>
      <c r="M326" s="4878" t="str">
        <f>F326</f>
        <v>finition</v>
      </c>
      <c r="N326" s="4744" t="s">
        <v>375</v>
      </c>
    </row>
    <row r="327" spans="1:14">
      <c r="A327" s="4739"/>
      <c r="B327" s="5259"/>
      <c r="C327" s="4875"/>
      <c r="D327" s="4875"/>
      <c r="E327" s="4875"/>
      <c r="F327" s="4875"/>
      <c r="G327" s="4869"/>
      <c r="H327" s="4870"/>
      <c r="I327" s="4877"/>
      <c r="J327" s="4879"/>
      <c r="K327" s="4879"/>
      <c r="L327" s="4879"/>
      <c r="M327" s="4879"/>
      <c r="N327" s="4744"/>
    </row>
    <row r="328" spans="1:14" ht="15.75">
      <c r="A328" s="4739"/>
      <c r="B328" s="5259"/>
      <c r="C328" s="4875"/>
      <c r="D328" s="4875"/>
      <c r="E328" s="4875"/>
      <c r="F328" s="4875"/>
      <c r="G328" s="4869"/>
      <c r="H328" s="4870"/>
      <c r="I328" s="3600">
        <f>IF(ISBLANK(I329),(I330/M319)*1000,(I329/M319)*1000)</f>
        <v>587.00000000000011</v>
      </c>
      <c r="J328" s="3601">
        <f>IF(ISBLANK(J329),(J330/M319)*1000,(J329/M319)*1000)</f>
        <v>12.5</v>
      </c>
      <c r="K328" s="3601">
        <f>IF(ISBLANK(K329),(K330/M319)*1000,(K329/M319)*1000)</f>
        <v>200</v>
      </c>
      <c r="L328" s="3601">
        <f>IF(ISBLANK(L329),(L330/M319)*1000,(L329/M319)*1000)</f>
        <v>50</v>
      </c>
      <c r="M328" s="3601">
        <f>IF(ISBLANK(M329),(M330/M319)*1000,(M329/M319)*1000)</f>
        <v>10</v>
      </c>
      <c r="N328" s="4744"/>
    </row>
    <row r="329" spans="1:14" ht="15.75">
      <c r="A329" s="4739"/>
      <c r="B329" s="5259"/>
      <c r="C329" s="4875"/>
      <c r="D329" s="4875"/>
      <c r="E329" s="4875"/>
      <c r="F329" s="4875"/>
      <c r="G329" s="4869"/>
      <c r="H329" s="4870"/>
      <c r="I329" s="3602"/>
      <c r="J329" s="3603"/>
      <c r="K329" s="3603">
        <v>4</v>
      </c>
      <c r="L329" s="3603">
        <v>1</v>
      </c>
      <c r="M329" s="3607">
        <v>0.2</v>
      </c>
      <c r="N329" s="4744"/>
    </row>
    <row r="330" spans="1:14" ht="15.75">
      <c r="A330" s="4739"/>
      <c r="B330" s="3101" t="s">
        <v>396</v>
      </c>
      <c r="C330" s="3102"/>
      <c r="D330" s="3102"/>
      <c r="E330" s="3102"/>
      <c r="F330" s="3102"/>
      <c r="G330" s="3683" t="str">
        <f>SUBSTITUTE(ADDRESS(1,COLUMN(),4),"1","")</f>
        <v>G</v>
      </c>
      <c r="H330" s="3604" t="s">
        <v>2517</v>
      </c>
      <c r="I330" s="3595">
        <f t="shared" ref="I330:N330" si="3">SUM(I331:I361)</f>
        <v>11.740000000000002</v>
      </c>
      <c r="J330" s="3595">
        <f t="shared" si="3"/>
        <v>0.25</v>
      </c>
      <c r="K330" s="3595">
        <f t="shared" si="3"/>
        <v>3.9999999999999996</v>
      </c>
      <c r="L330" s="3595">
        <f t="shared" si="3"/>
        <v>0.99999999999999989</v>
      </c>
      <c r="M330" s="3608">
        <f t="shared" si="3"/>
        <v>0.2</v>
      </c>
      <c r="N330" s="3609">
        <f t="shared" si="3"/>
        <v>17.189999999999998</v>
      </c>
    </row>
    <row r="331" spans="1:14" ht="17.25">
      <c r="A331" s="4739"/>
      <c r="B331" s="3098"/>
      <c r="C331" s="3088"/>
      <c r="D331" s="3088"/>
      <c r="E331" s="3088"/>
      <c r="F331" s="3099"/>
      <c r="G331" s="5017"/>
      <c r="H331" s="5017"/>
      <c r="I331" s="3599">
        <f>IF(ISTEXT(B331),B331,IF(ISBLANK(I329),(B331/M315*M319),(B331/D318*G318)))</f>
        <v>0</v>
      </c>
      <c r="J331" s="3599">
        <f>IF(ISTEXT(C331),C331,IF(ISBLANK(J329),(C331/M315*M319),(C331/D319*G319)))</f>
        <v>0</v>
      </c>
      <c r="K331" s="3599">
        <f>IF(ISTEXT(D331),D331,IF(ISBLANK(K329),(D331/M315*M319),(D331/D320*G320)))</f>
        <v>0</v>
      </c>
      <c r="L331" s="3599">
        <f>IF(ISTEXT(E331),E331,IF(ISBLANK(L329),(E331/M315*M319),(E331/D321*G321)))</f>
        <v>0</v>
      </c>
      <c r="M331" s="3599">
        <f>IF(ISTEXT(F331),F331,IF(ISBLANK(M329),(F331/M315*M319),(F331/D322*G322)))</f>
        <v>0</v>
      </c>
      <c r="N331" s="3605">
        <f>SUM(I331:M331)</f>
        <v>0</v>
      </c>
    </row>
    <row r="332" spans="1:14" ht="17.25">
      <c r="A332" s="4739"/>
      <c r="B332" s="3098"/>
      <c r="C332" s="3088"/>
      <c r="D332" s="3088"/>
      <c r="E332" s="3088"/>
      <c r="F332" s="3099"/>
      <c r="G332" s="5007" t="s">
        <v>569</v>
      </c>
      <c r="H332" s="5007"/>
      <c r="I332" s="3599">
        <f>IF(ISTEXT(B332),B332,IF(ISBLANK(I329),(B332/M315*M319),(B332/D318*G318)))</f>
        <v>0</v>
      </c>
      <c r="J332" s="3599">
        <f>IF(ISTEXT(C332),C332,IF(ISBLANK(J329),(C332/M315*M319),(C332/D319*G319)))</f>
        <v>0</v>
      </c>
      <c r="K332" s="3599">
        <f>IF(ISTEXT(D332),D332,IF(ISBLANK(K329),(D332/M315*M319),(D332/D320*G320)))</f>
        <v>0</v>
      </c>
      <c r="L332" s="3599">
        <f>IF(ISTEXT(E332),E332,IF(ISBLANK(L329),(E332/M315*M319),(E332/D321*G321)))</f>
        <v>0</v>
      </c>
      <c r="M332" s="3599">
        <f>IF(ISTEXT(F332),F332,IF(ISBLANK(M329),(F332/M315*M319),(F332/D322*G322)))</f>
        <v>0</v>
      </c>
      <c r="N332" s="3605">
        <f>SUM(I332:M332)</f>
        <v>0</v>
      </c>
    </row>
    <row r="333" spans="1:14" ht="17.25">
      <c r="A333" s="4739"/>
      <c r="B333" s="3098">
        <v>2.5</v>
      </c>
      <c r="C333" s="3088"/>
      <c r="D333" s="3088"/>
      <c r="E333" s="3088"/>
      <c r="F333" s="3099"/>
      <c r="G333" s="5006" t="s">
        <v>570</v>
      </c>
      <c r="H333" s="5006"/>
      <c r="I333" s="3599">
        <f>IF(ISTEXT(B333),B333,IF(ISBLANK(I329),(B333/M315*M319),(B333/D318*G318)))</f>
        <v>5</v>
      </c>
      <c r="J333" s="3599">
        <f>IF(ISTEXT(C333),C333,IF(ISBLANK(J329),(C333/M315*M319),(C333/D319*G319)))</f>
        <v>0</v>
      </c>
      <c r="K333" s="3599">
        <f>IF(ISTEXT(D333),D333,IF(ISBLANK(K329),(D333/M315*M319),(D333/D320*G320)))</f>
        <v>0</v>
      </c>
      <c r="L333" s="3599">
        <f>IF(ISTEXT(E333),E333,IF(ISBLANK(L329),(E333/M315*M319),(E333/D321*G321)))</f>
        <v>0</v>
      </c>
      <c r="M333" s="3599">
        <f>IF(ISTEXT(F333),F333,IF(ISBLANK(M329),(F333/M315*M319),(F333/D322*G322)))</f>
        <v>0</v>
      </c>
      <c r="N333" s="3605">
        <f>SUM(I333:M333)</f>
        <v>5</v>
      </c>
    </row>
    <row r="334" spans="1:14" ht="17.25">
      <c r="A334" s="4739"/>
      <c r="B334" s="3098"/>
      <c r="C334" s="3088"/>
      <c r="D334" s="3088"/>
      <c r="E334" s="3088"/>
      <c r="F334" s="3099"/>
      <c r="G334" s="5006"/>
      <c r="H334" s="5006"/>
      <c r="I334" s="3599">
        <f>IF(ISTEXT(B334),B334,IF(ISBLANK(I329),(B334/M315*M319),(B334/D318*G318)))</f>
        <v>0</v>
      </c>
      <c r="J334" s="3599">
        <f>IF(ISTEXT(C334),C334,IF(ISBLANK(J329),(C334/M315*M319),(C334/D319*G319)))</f>
        <v>0</v>
      </c>
      <c r="K334" s="3599">
        <f>IF(ISTEXT(D334),D334,IF(ISBLANK(K329),(D334/M315*M319),(D334/D320*G320)))</f>
        <v>0</v>
      </c>
      <c r="L334" s="3599">
        <f>IF(ISTEXT(E334),E334,IF(ISBLANK(L329),(E334/M315*M319),(E334/D321*G321)))</f>
        <v>0</v>
      </c>
      <c r="M334" s="3599">
        <f>IF(ISTEXT(F334),F334,IF(ISBLANK(M329),(F334/M315*M319),(F334/D322*G322)))</f>
        <v>0</v>
      </c>
      <c r="N334" s="3605">
        <f t="shared" ref="N334:N361" si="4">SUM(I334:M334)</f>
        <v>0</v>
      </c>
    </row>
    <row r="335" spans="1:14" ht="17.25">
      <c r="A335" s="4739"/>
      <c r="B335" s="3098"/>
      <c r="C335" s="3088"/>
      <c r="D335" s="3088"/>
      <c r="E335" s="3088"/>
      <c r="F335" s="3099"/>
      <c r="G335" s="5007" t="s">
        <v>397</v>
      </c>
      <c r="H335" s="5007"/>
      <c r="I335" s="3599">
        <f>IF(ISTEXT(B335),B335,IF(ISBLANK(I329),(B335/M315*M319),(B335/D318*G318)))</f>
        <v>0</v>
      </c>
      <c r="J335" s="3599">
        <f>IF(ISTEXT(C335),C335,IF(ISBLANK(J329),(C335/M315*M319),(C335/D319*G319)))</f>
        <v>0</v>
      </c>
      <c r="K335" s="3599">
        <f>IF(ISTEXT(D335),D335,IF(ISBLANK(K329),(D335/M315*M319),(D335/D320*G320)))</f>
        <v>0</v>
      </c>
      <c r="L335" s="3599">
        <f>IF(ISTEXT(E335),E335,IF(ISBLANK(L329),(E335/M315*M319),(E335/D321*G321)))</f>
        <v>0</v>
      </c>
      <c r="M335" s="3599">
        <f>IF(ISTEXT(F335),F335,IF(ISBLANK(M329),(F335/M315*M319),(F335/D322*G322)))</f>
        <v>0</v>
      </c>
      <c r="N335" s="3605">
        <f t="shared" si="4"/>
        <v>0</v>
      </c>
    </row>
    <row r="336" spans="1:14" ht="17.25">
      <c r="A336" s="4739"/>
      <c r="B336" s="3098">
        <v>0.2</v>
      </c>
      <c r="C336" s="3088"/>
      <c r="D336" s="3088"/>
      <c r="E336" s="3088"/>
      <c r="F336" s="3099"/>
      <c r="G336" s="5006" t="s">
        <v>398</v>
      </c>
      <c r="H336" s="5006"/>
      <c r="I336" s="3599">
        <f>IF(ISTEXT(B336),B336,IF(ISBLANK(I329),(B336/M315*M319),(B336/D318*G318)))</f>
        <v>0.4</v>
      </c>
      <c r="J336" s="3599">
        <f>IF(ISTEXT(C336),C336,IF(ISBLANK(J329),(C336/M315*M319),(C336/D319*G319)))</f>
        <v>0</v>
      </c>
      <c r="K336" s="3599">
        <f>IF(ISTEXT(D336),D336,IF(ISBLANK(K329),(D336/M315*M319),(D336/D320*G320)))</f>
        <v>0</v>
      </c>
      <c r="L336" s="3599">
        <f>IF(ISTEXT(E336),E336,IF(ISBLANK(L329),(E336/M315*M319),(E336/D321*G321)))</f>
        <v>0</v>
      </c>
      <c r="M336" s="3599">
        <f>IF(ISTEXT(F336),F336,IF(ISBLANK(M329),(F336/M315*M319),(F336/D322*G322)))</f>
        <v>0</v>
      </c>
      <c r="N336" s="3605">
        <f t="shared" si="4"/>
        <v>0.4</v>
      </c>
    </row>
    <row r="337" spans="1:14" ht="17.25">
      <c r="A337" s="4739"/>
      <c r="B337" s="3098">
        <v>0.1</v>
      </c>
      <c r="C337" s="3100"/>
      <c r="D337" s="3088"/>
      <c r="E337" s="3088"/>
      <c r="F337" s="3099"/>
      <c r="G337" s="5006" t="s">
        <v>399</v>
      </c>
      <c r="H337" s="5006"/>
      <c r="I337" s="3599">
        <f>IF(ISTEXT(B337),B337,IF(ISBLANK(I329),(B337/M315*M319),(B337/D318*G318)))</f>
        <v>0.2</v>
      </c>
      <c r="J337" s="3599">
        <f>IF(ISTEXT(C337),C337,IF(ISBLANK(J329),(C337/M315*M319),(C337/D319*G319)))</f>
        <v>0</v>
      </c>
      <c r="K337" s="3599">
        <f>IF(ISTEXT(D337),D337,IF(ISBLANK(K329),(D337/M315*M319),(D337/D320*G320)))</f>
        <v>0</v>
      </c>
      <c r="L337" s="3599">
        <f>IF(ISTEXT(E337),E337,IF(ISBLANK(L329),(E337/M315*M319),(E337/D321*G321)))</f>
        <v>0</v>
      </c>
      <c r="M337" s="3599">
        <f>IF(ISTEXT(F337),F337,IF(ISBLANK(M329),(F337/M315*M319),(F337/D322*G322)))</f>
        <v>0</v>
      </c>
      <c r="N337" s="3605">
        <f t="shared" si="4"/>
        <v>0.2</v>
      </c>
    </row>
    <row r="338" spans="1:14" ht="17.25">
      <c r="A338" s="4739"/>
      <c r="B338" s="3098">
        <v>0.1</v>
      </c>
      <c r="C338" s="3100"/>
      <c r="D338" s="3088"/>
      <c r="E338" s="3088"/>
      <c r="F338" s="3099"/>
      <c r="G338" s="5006" t="s">
        <v>400</v>
      </c>
      <c r="H338" s="5006"/>
      <c r="I338" s="3599">
        <f>IF(ISTEXT(B338),B338,IF(ISBLANK(I329),(B338/M315*M319),(B338/D318*G318)))</f>
        <v>0.2</v>
      </c>
      <c r="J338" s="3599">
        <f>IF(ISTEXT(C338),C338,IF(ISBLANK(J329),(C338/M315*M319),(C338/D319*G319)))</f>
        <v>0</v>
      </c>
      <c r="K338" s="3599">
        <f>IF(ISTEXT(D338),D338,IF(ISBLANK(K329),(D338/M315*M319),(D338/D320*G320)))</f>
        <v>0</v>
      </c>
      <c r="L338" s="3599">
        <f>IF(ISTEXT(E338),E338,IF(ISBLANK(L329),(E338/M315*M319),(E338/D321*G321)))</f>
        <v>0</v>
      </c>
      <c r="M338" s="3599">
        <f>IF(ISTEXT(F338),F338,IF(ISBLANK(M329),(F338/M315*M319),(F338/D322*G322)))</f>
        <v>0</v>
      </c>
      <c r="N338" s="3605">
        <f t="shared" si="4"/>
        <v>0.2</v>
      </c>
    </row>
    <row r="339" spans="1:14" ht="17.25">
      <c r="A339" s="4739"/>
      <c r="B339" s="3098">
        <v>0.1</v>
      </c>
      <c r="C339" s="3100"/>
      <c r="D339" s="3088"/>
      <c r="E339" s="3088"/>
      <c r="F339" s="3099"/>
      <c r="G339" s="5006" t="s">
        <v>402</v>
      </c>
      <c r="H339" s="5006"/>
      <c r="I339" s="3599">
        <f>IF(ISTEXT(B339),B339,IF(ISBLANK(I329),(B339/M315*M319),(B339/D318*G318)))</f>
        <v>0.2</v>
      </c>
      <c r="J339" s="3599">
        <f>IF(ISTEXT(C339),C339,IF(ISBLANK(J329),(C339/M315*M319),(C339/D319*G319)))</f>
        <v>0</v>
      </c>
      <c r="K339" s="3599">
        <f>IF(ISTEXT(D339),D339,IF(ISBLANK(K329),(D339/M315*M319),(D339/D320*G320)))</f>
        <v>0</v>
      </c>
      <c r="L339" s="3599">
        <f>IF(ISTEXT(E339),E339,IF(ISBLANK(L329),(E339/M315*M319),(E339/D321*G321)))</f>
        <v>0</v>
      </c>
      <c r="M339" s="3599">
        <f>IF(ISTEXT(F339),F339,IF(ISBLANK(M329),(F339/M315*M319),(F339/D322*G322)))</f>
        <v>0</v>
      </c>
      <c r="N339" s="3605">
        <f t="shared" si="4"/>
        <v>0.2</v>
      </c>
    </row>
    <row r="340" spans="1:14" ht="17.25">
      <c r="A340" s="4739"/>
      <c r="B340" s="3098"/>
      <c r="C340" s="3088"/>
      <c r="D340" s="3088"/>
      <c r="E340" s="3088">
        <v>0.5</v>
      </c>
      <c r="F340" s="3088"/>
      <c r="G340" s="5006" t="s">
        <v>403</v>
      </c>
      <c r="H340" s="5006"/>
      <c r="I340" s="3599">
        <f>IF(ISTEXT(B340),B340,IF(ISBLANK(I329),(B340/M315*M319),(B340/D318*G318)))</f>
        <v>0</v>
      </c>
      <c r="J340" s="3599">
        <f>IF(ISTEXT(C340),C340,IF(ISBLANK(J329),(C340/M315*M319),(C340/D319*G319)))</f>
        <v>0</v>
      </c>
      <c r="K340" s="3599">
        <f>IF(ISTEXT(D340),D340,IF(ISBLANK(K329),(D340/M315*M319),(D340/D320*G320)))</f>
        <v>0</v>
      </c>
      <c r="L340" s="3599">
        <f>IF(ISTEXT(E340),E340,IF(ISBLANK(L329),(E340/M315*M319),(E340/D321*G321)))</f>
        <v>0.8771929824561403</v>
      </c>
      <c r="M340" s="3599">
        <f>IF(ISTEXT(F340),F340,IF(ISBLANK(M329),(F340/M315*M319),(F340/D322*G322)))</f>
        <v>0</v>
      </c>
      <c r="N340" s="3605">
        <f t="shared" si="4"/>
        <v>0.8771929824561403</v>
      </c>
    </row>
    <row r="341" spans="1:14" ht="17.25">
      <c r="A341" s="4739"/>
      <c r="B341" s="3098"/>
      <c r="C341" s="3088"/>
      <c r="D341" s="3088">
        <v>2</v>
      </c>
      <c r="E341" s="3088"/>
      <c r="F341" s="3099"/>
      <c r="G341" s="5006" t="s">
        <v>571</v>
      </c>
      <c r="H341" s="5006"/>
      <c r="I341" s="3599">
        <f>IF(ISTEXT(B341),B341,IF(ISBLANK(I329),(B341/M315*M319),(B341/D318*G318)))</f>
        <v>0</v>
      </c>
      <c r="J341" s="3599">
        <f>IF(ISTEXT(C341),C341,IF(ISBLANK(J329),(C341/M315*M319),(C341/D319*G319)))</f>
        <v>0</v>
      </c>
      <c r="K341" s="3599">
        <f>IF(ISTEXT(D341),D341,IF(ISBLANK(K329),(D341/M315*M319),(D341/D320*G320)))</f>
        <v>3.0534351145038165</v>
      </c>
      <c r="L341" s="3599">
        <f>IF(ISTEXT(E341),E341,IF(ISBLANK(L329),(E341/M315*M319),(E341/D321*G321)))</f>
        <v>0</v>
      </c>
      <c r="M341" s="3599">
        <f>IF(ISTEXT(F341),F341,IF(ISBLANK(M329),(F341/M315*M319),(F341/D322*G322)))</f>
        <v>0</v>
      </c>
      <c r="N341" s="3605">
        <f t="shared" si="4"/>
        <v>3.0534351145038165</v>
      </c>
    </row>
    <row r="342" spans="1:14" ht="17.25">
      <c r="A342" s="4739"/>
      <c r="B342" s="3098"/>
      <c r="C342" s="3088"/>
      <c r="D342" s="3088">
        <v>0.02</v>
      </c>
      <c r="E342" s="3088"/>
      <c r="F342" s="3099">
        <v>0.04</v>
      </c>
      <c r="G342" s="5006" t="s">
        <v>572</v>
      </c>
      <c r="H342" s="5006"/>
      <c r="I342" s="3599">
        <f>IF(ISTEXT(B342),B342,IF(ISBLANK(I329),(B342/M315*M319),(B342/D318*G318)))</f>
        <v>0</v>
      </c>
      <c r="J342" s="3599">
        <f>IF(ISTEXT(C342),C342,IF(ISBLANK(J329),(C342/M315*M319),(C342/D319*G319)))</f>
        <v>0</v>
      </c>
      <c r="K342" s="3599">
        <f>IF(ISTEXT(D342),D342,IF(ISBLANK(K329),(D342/M315*M319),(D342/D320*G320)))</f>
        <v>3.0534351145038167E-2</v>
      </c>
      <c r="L342" s="3599">
        <f>IF(ISTEXT(E342),E342,IF(ISBLANK(L329),(E342/M315*M319),(E342/D321*G321)))</f>
        <v>0</v>
      </c>
      <c r="M342" s="3599">
        <f>IF(ISTEXT(F342),F342,IF(ISBLANK(M329),(F342/M315*M319),(F342/D322*G322)))</f>
        <v>5.7142857142857141E-2</v>
      </c>
      <c r="N342" s="3605">
        <f t="shared" si="4"/>
        <v>8.7677208287895311E-2</v>
      </c>
    </row>
    <row r="343" spans="1:14" ht="17.25">
      <c r="A343" s="4739"/>
      <c r="B343" s="3098"/>
      <c r="C343" s="3088"/>
      <c r="D343" s="3088"/>
      <c r="E343" s="3088"/>
      <c r="F343" s="3099">
        <v>0.1</v>
      </c>
      <c r="G343" s="5006" t="s">
        <v>573</v>
      </c>
      <c r="H343" s="5006"/>
      <c r="I343" s="3599">
        <f>IF(ISTEXT(B343),B343,IF(ISBLANK(I329),(B343/M315*M319),(B343/D318*G318)))</f>
        <v>0</v>
      </c>
      <c r="J343" s="3599">
        <f>IF(ISTEXT(C343),C343,IF(ISBLANK(J329),(C343/M315*M319),(C343/D319*G319)))</f>
        <v>0</v>
      </c>
      <c r="K343" s="3599">
        <f>IF(ISTEXT(D343),D343,IF(ISBLANK(K329),(D343/M315*M319),(D343/D320*G320)))</f>
        <v>0</v>
      </c>
      <c r="L343" s="3599">
        <f>IF(ISTEXT(E343),E343,IF(ISBLANK(L329),(E343/M315*M319),(E343/D321*G321)))</f>
        <v>0</v>
      </c>
      <c r="M343" s="3599">
        <f>IF(ISTEXT(F343),F343,IF(ISBLANK(M329),(F343/M315*M319),(F343/D322*G322)))</f>
        <v>0.14285714285714288</v>
      </c>
      <c r="N343" s="3605">
        <f t="shared" si="4"/>
        <v>0.14285714285714288</v>
      </c>
    </row>
    <row r="344" spans="1:14" ht="17.25">
      <c r="A344" s="4739"/>
      <c r="B344" s="3098"/>
      <c r="C344" s="3088"/>
      <c r="D344" s="3088"/>
      <c r="E344" s="3088"/>
      <c r="F344" s="3099"/>
      <c r="G344" s="5006"/>
      <c r="H344" s="5006"/>
      <c r="I344" s="3599">
        <f>IF(ISTEXT(B344),B344,IF(ISBLANK(I329),(B344/M315*M319),(B344/D318*G318)))</f>
        <v>0</v>
      </c>
      <c r="J344" s="3599">
        <f>IF(ISTEXT(C344),C344,IF(ISBLANK(J329),(C344/M315*M319),(C344/D319*G319)))</f>
        <v>0</v>
      </c>
      <c r="K344" s="3599">
        <f>IF(ISTEXT(D344),D344,IF(ISBLANK(K329),(D344/M315*M319),(D344/D320*G320)))</f>
        <v>0</v>
      </c>
      <c r="L344" s="3599">
        <f>IF(ISTEXT(E344),E344,IF(ISBLANK(L329),(E344/M315*M319),(E344/D321*G321)))</f>
        <v>0</v>
      </c>
      <c r="M344" s="3599">
        <f>IF(ISTEXT(F344),F344,IF(ISBLANK(M329),(F344/M315*M319),(F344/D322*G322)))</f>
        <v>0</v>
      </c>
      <c r="N344" s="3605">
        <f t="shared" si="4"/>
        <v>0</v>
      </c>
    </row>
    <row r="345" spans="1:14" ht="17.25">
      <c r="A345" s="4739"/>
      <c r="B345" s="3098"/>
      <c r="C345" s="3088"/>
      <c r="D345" s="3088"/>
      <c r="E345" s="3088"/>
      <c r="F345" s="3099"/>
      <c r="G345" s="5007" t="s">
        <v>574</v>
      </c>
      <c r="H345" s="5007"/>
      <c r="I345" s="3599">
        <f>IF(ISTEXT(B345),B345,IF(ISBLANK(I329),(B345/M315*M319),(B345/D318*G318)))</f>
        <v>0</v>
      </c>
      <c r="J345" s="3599">
        <f>IF(ISTEXT(C345),C345,IF(ISBLANK(J329),(C345/M315*M319),(C345/D319*G319)))</f>
        <v>0</v>
      </c>
      <c r="K345" s="3599">
        <f>IF(ISTEXT(D345),D345,IF(ISBLANK(K329),(D345/M315*M319),(D345/D320*G320)))</f>
        <v>0</v>
      </c>
      <c r="L345" s="3599">
        <f>IF(ISTEXT(E345),E345,IF(ISBLANK(L329),(E345/M315*M319),(E345/D321*G321)))</f>
        <v>0</v>
      </c>
      <c r="M345" s="3599">
        <f>IF(ISTEXT(F345),F345,IF(ISBLANK(M329),(F345/M315*M319),(F345/D322*G322)))</f>
        <v>0</v>
      </c>
      <c r="N345" s="3605">
        <f t="shared" si="4"/>
        <v>0</v>
      </c>
    </row>
    <row r="346" spans="1:14" ht="17.25">
      <c r="A346" s="4739"/>
      <c r="B346" s="3098">
        <v>0.12</v>
      </c>
      <c r="C346" s="3088">
        <v>7.4999999999999997E-2</v>
      </c>
      <c r="D346" s="3088">
        <v>0.1</v>
      </c>
      <c r="E346" s="3088">
        <v>0.05</v>
      </c>
      <c r="F346" s="3099"/>
      <c r="G346" s="5006" t="s">
        <v>539</v>
      </c>
      <c r="H346" s="5006"/>
      <c r="I346" s="3599">
        <f>IF(ISTEXT(B346),B346,IF(ISBLANK(I329),(B346/M315*M319),(B346/D318*G318)))</f>
        <v>0.24</v>
      </c>
      <c r="J346" s="3599">
        <f>IF(ISTEXT(C346),C346,IF(ISBLANK(J329),(C346/M315*M319),(C346/D319*G319)))</f>
        <v>0.15</v>
      </c>
      <c r="K346" s="3599">
        <f>IF(ISTEXT(D346),D346,IF(ISBLANK(K329),(D346/M315*M319),(D346/D320*G320)))</f>
        <v>0.15267175572519084</v>
      </c>
      <c r="L346" s="3599">
        <f>IF(ISTEXT(E346),E346,IF(ISBLANK(L329),(E346/M315*M319),(E346/D321*G321)))</f>
        <v>8.771929824561403E-2</v>
      </c>
      <c r="M346" s="3599">
        <f>IF(ISTEXT(F346),F346,IF(ISBLANK(M329),(F346/M315*M319),(F346/D322*G322)))</f>
        <v>0</v>
      </c>
      <c r="N346" s="3605">
        <f t="shared" si="4"/>
        <v>0.63039105397080486</v>
      </c>
    </row>
    <row r="347" spans="1:14" ht="17.25">
      <c r="A347" s="4739"/>
      <c r="B347" s="3098"/>
      <c r="C347" s="3088">
        <v>0.05</v>
      </c>
      <c r="D347" s="3088"/>
      <c r="E347" s="3088"/>
      <c r="F347" s="3099"/>
      <c r="G347" s="5006" t="s">
        <v>575</v>
      </c>
      <c r="H347" s="5006"/>
      <c r="I347" s="3599">
        <f>IF(ISTEXT(B347),B347,IF(ISBLANK(I329),(B347/M315*M319),(B347/D318*G318)))</f>
        <v>0</v>
      </c>
      <c r="J347" s="3599">
        <f>IF(ISTEXT(C347),C347,IF(ISBLANK(J329),(C347/M315*M319),(C347/D319*G319)))</f>
        <v>0.1</v>
      </c>
      <c r="K347" s="3599">
        <f>IF(ISTEXT(D347),D347,IF(ISBLANK(K329),(D347/M315*M319),(D347/D320*G320)))</f>
        <v>0</v>
      </c>
      <c r="L347" s="3599">
        <f>IF(ISTEXT(E347),E347,IF(ISBLANK(L329),(E347/M315*M319),(E347/D321*G321)))</f>
        <v>0</v>
      </c>
      <c r="M347" s="3599">
        <f>IF(ISTEXT(F347),F347,IF(ISBLANK(M329),(F347/M315*M319),(F347/D322*G322)))</f>
        <v>0</v>
      </c>
      <c r="N347" s="3605">
        <f t="shared" si="4"/>
        <v>0.1</v>
      </c>
    </row>
    <row r="348" spans="1:14" ht="17.25">
      <c r="A348" s="4739"/>
      <c r="B348" s="3098"/>
      <c r="C348" s="3088"/>
      <c r="D348" s="3088"/>
      <c r="E348" s="3088"/>
      <c r="F348" s="3099"/>
      <c r="G348" s="5006"/>
      <c r="H348" s="5006"/>
      <c r="I348" s="3599">
        <f>IF(ISTEXT(B348),B348,IF(ISBLANK(I329),(B348/M315*M319),(B348/D318*G318)))</f>
        <v>0</v>
      </c>
      <c r="J348" s="3599">
        <f>IF(ISTEXT(C348),C348,IF(ISBLANK(J329),(C348/M315*M319),(C348/D319*G319)))</f>
        <v>0</v>
      </c>
      <c r="K348" s="3599">
        <f>IF(ISTEXT(D348),D348,IF(ISBLANK(K329),(D348/M315*M319),(D348/D320*G320)))</f>
        <v>0</v>
      </c>
      <c r="L348" s="3599">
        <f>IF(ISTEXT(E348),E348,IF(ISBLANK(L329),(E348/M315*M319),(E348/D321*G321)))</f>
        <v>0</v>
      </c>
      <c r="M348" s="3599">
        <f>IF(ISTEXT(F348),F348,IF(ISBLANK(M329),(F348/M315*M319),(F348/D322*G322)))</f>
        <v>0</v>
      </c>
      <c r="N348" s="3605">
        <f t="shared" si="4"/>
        <v>0</v>
      </c>
    </row>
    <row r="349" spans="1:14" ht="17.25">
      <c r="A349" s="4739"/>
      <c r="B349" s="3098"/>
      <c r="C349" s="3088"/>
      <c r="D349" s="3088"/>
      <c r="E349" s="3088"/>
      <c r="F349" s="3099"/>
      <c r="G349" s="5007" t="s">
        <v>576</v>
      </c>
      <c r="H349" s="5007"/>
      <c r="I349" s="3599">
        <f>IF(ISTEXT(B349),B349,IF(ISBLANK(I329),(B349/M315*M319),(B349/D318*G318)))</f>
        <v>0</v>
      </c>
      <c r="J349" s="3599">
        <f>IF(ISTEXT(C349),C349,IF(ISBLANK(J329),(C349/M315*M319),(C349/D319*G319)))</f>
        <v>0</v>
      </c>
      <c r="K349" s="3599">
        <f>IF(ISTEXT(D349),D349,IF(ISBLANK(K329),(D349/M315*M319),(D349/D320*G320)))</f>
        <v>0</v>
      </c>
      <c r="L349" s="3599">
        <f>IF(ISTEXT(E349),E349,IF(ISBLANK(L329),(E349/M315*M319),(E349/D321*G321)))</f>
        <v>0</v>
      </c>
      <c r="M349" s="3599">
        <f>IF(ISTEXT(F349),F349,IF(ISBLANK(M329),(F349/M315*M319),(F349/D322*G322)))</f>
        <v>0</v>
      </c>
      <c r="N349" s="3605">
        <f t="shared" si="4"/>
        <v>0</v>
      </c>
    </row>
    <row r="350" spans="1:14" ht="17.25">
      <c r="A350" s="4739"/>
      <c r="B350" s="3098">
        <v>2</v>
      </c>
      <c r="C350" s="3088"/>
      <c r="D350" s="3088"/>
      <c r="E350" s="3088"/>
      <c r="F350" s="3099"/>
      <c r="G350" s="5006" t="s">
        <v>577</v>
      </c>
      <c r="H350" s="5006"/>
      <c r="I350" s="3599">
        <f>IF(ISTEXT(B350),B350,IF(ISBLANK(I329),(B350/M315*M319),(B350/D318*G318)))</f>
        <v>4</v>
      </c>
      <c r="J350" s="3599">
        <f>IF(ISTEXT(C350),C350,IF(ISBLANK(J329),(C350/M315*M319),(C350/D319*G319)))</f>
        <v>0</v>
      </c>
      <c r="K350" s="3599">
        <f>IF(ISTEXT(D350),D350,IF(ISBLANK(K329),(D350/M315*M319),(D350/D320*G320)))</f>
        <v>0</v>
      </c>
      <c r="L350" s="3599">
        <f>IF(ISTEXT(E350),E350,IF(ISBLANK(L329),(E350/M315*M319),(E350/D321*G321)))</f>
        <v>0</v>
      </c>
      <c r="M350" s="3599">
        <f>IF(ISTEXT(F350),F350,IF(ISBLANK(M329),(F350/M315*M319),(F350/D322*G322)))</f>
        <v>0</v>
      </c>
      <c r="N350" s="3605">
        <f t="shared" si="4"/>
        <v>4</v>
      </c>
    </row>
    <row r="351" spans="1:14" ht="17.25">
      <c r="A351" s="4739"/>
      <c r="B351" s="3098">
        <v>0.75</v>
      </c>
      <c r="C351" s="3088"/>
      <c r="D351" s="3088">
        <v>0.5</v>
      </c>
      <c r="E351" s="3088"/>
      <c r="F351" s="3099"/>
      <c r="G351" s="5006" t="s">
        <v>578</v>
      </c>
      <c r="H351" s="5006"/>
      <c r="I351" s="3599">
        <f>IF(ISTEXT(B351),B351,IF(ISBLANK(I329),(B351/M315*M319),(B351/D318*G318)))</f>
        <v>1.5</v>
      </c>
      <c r="J351" s="3599">
        <f>IF(ISTEXT(C351),C351,IF(ISBLANK(J329),(C351/M315*M319),(C351/D319*G319)))</f>
        <v>0</v>
      </c>
      <c r="K351" s="3599">
        <f>IF(ISTEXT(D351),D351,IF(ISBLANK(K329),(D351/M315*M319),(D351/D320*G320)))</f>
        <v>0.76335877862595414</v>
      </c>
      <c r="L351" s="3599">
        <f>IF(ISTEXT(E351),E351,IF(ISBLANK(L329),(E351/M315*M319),(E351/D321*G321)))</f>
        <v>0</v>
      </c>
      <c r="M351" s="3599">
        <f>IF(ISTEXT(F351),F351,IF(ISBLANK(M329),(F351/M315*M319),(F351/D322*G322)))</f>
        <v>0</v>
      </c>
      <c r="N351" s="3605">
        <f t="shared" si="4"/>
        <v>2.2633587786259541</v>
      </c>
    </row>
    <row r="352" spans="1:14" ht="17.25">
      <c r="A352" s="4739"/>
      <c r="B352" s="3098"/>
      <c r="C352" s="3088"/>
      <c r="D352" s="3088"/>
      <c r="E352" s="3088">
        <v>0.02</v>
      </c>
      <c r="F352" s="3099"/>
      <c r="G352" s="5006" t="s">
        <v>373</v>
      </c>
      <c r="H352" s="5006"/>
      <c r="I352" s="3599">
        <f>IF(ISTEXT(B352),B352,IF(ISBLANK(I329),(B352/M315*M319),(B352/D318*G318)))</f>
        <v>0</v>
      </c>
      <c r="J352" s="3599">
        <f>IF(ISTEXT(C352),C352,IF(ISBLANK(J329),(C352/M315*M319),(C352/D319*G319)))</f>
        <v>0</v>
      </c>
      <c r="K352" s="3599">
        <f>IF(ISTEXT(D352),D352,IF(ISBLANK(K329),(D352/M315*M319),(D352/D320*G320)))</f>
        <v>0</v>
      </c>
      <c r="L352" s="3599">
        <f>IF(ISTEXT(E352),E352,IF(ISBLANK(L329),(E352/M315*M319),(E352/D321*G321)))</f>
        <v>3.5087719298245612E-2</v>
      </c>
      <c r="M352" s="3599">
        <f>IF(ISTEXT(F352),F352,IF(ISBLANK(M329),(F352/M315*M319),(F352/D322*G322)))</f>
        <v>0</v>
      </c>
      <c r="N352" s="3605">
        <f t="shared" si="4"/>
        <v>3.5087719298245612E-2</v>
      </c>
    </row>
    <row r="353" spans="1:14" ht="17.25">
      <c r="A353" s="4739"/>
      <c r="B353" s="3098"/>
      <c r="C353" s="3088"/>
      <c r="D353" s="3088"/>
      <c r="E353" s="3088"/>
      <c r="F353" s="3099"/>
      <c r="G353" s="5006" t="s">
        <v>547</v>
      </c>
      <c r="H353" s="5006"/>
      <c r="I353" s="3599">
        <f>IF(ISTEXT(B353),B353,IF(ISBLANK(I329),(B353/M315*M319),(B353/D318*G318)))</f>
        <v>0</v>
      </c>
      <c r="J353" s="3599">
        <f>IF(ISTEXT(C353),C353,IF(ISBLANK(J329),(C353/M315*M319),(C353/D319*G319)))</f>
        <v>0</v>
      </c>
      <c r="K353" s="3599">
        <f>IF(ISTEXT(D353),D353,IF(ISBLANK(K329),(D353/M315*M319),(D353/D320*G320)))</f>
        <v>0</v>
      </c>
      <c r="L353" s="3599">
        <f>IF(ISTEXT(E353),E353,IF(ISBLANK(L329),(E353/M315*M319),(E353/D321*G321)))</f>
        <v>0</v>
      </c>
      <c r="M353" s="3599">
        <f>IF(ISTEXT(F353),F353,IF(ISBLANK(M329),(F353/M315*M319),(F353/D322*G322)))</f>
        <v>0</v>
      </c>
      <c r="N353" s="3605">
        <f t="shared" si="4"/>
        <v>0</v>
      </c>
    </row>
    <row r="354" spans="1:14" ht="17.25">
      <c r="A354" s="4739"/>
      <c r="B354" s="3098"/>
      <c r="C354" s="3088"/>
      <c r="D354" s="3088"/>
      <c r="E354" s="3088"/>
      <c r="F354" s="3099"/>
      <c r="G354" s="5006" t="s">
        <v>579</v>
      </c>
      <c r="H354" s="5006"/>
      <c r="I354" s="3599">
        <f>IF(ISTEXT(B354),B354,IF(ISBLANK(I329),(B354/M315*M319),(B354/D318*G318)))</f>
        <v>0</v>
      </c>
      <c r="J354" s="3599">
        <f>IF(ISTEXT(C354),C354,IF(ISBLANK(J329),(C354/M315*M319),(C354/D319*G319)))</f>
        <v>0</v>
      </c>
      <c r="K354" s="3599">
        <f>IF(ISTEXT(D354),D354,IF(ISBLANK(K329),(D354/M315*M319),(D354/D320*G320)))</f>
        <v>0</v>
      </c>
      <c r="L354" s="3599">
        <f>IF(ISTEXT(E354),E354,IF(ISBLANK(L329),(E354/M315*M319),(E354/D321*G321)))</f>
        <v>0</v>
      </c>
      <c r="M354" s="3599">
        <f>IF(ISTEXT(F354),F354,IF(ISBLANK(M329),(F354/M315*M319),(F354/D322*G322)))</f>
        <v>0</v>
      </c>
      <c r="N354" s="3605">
        <f t="shared" si="4"/>
        <v>0</v>
      </c>
    </row>
    <row r="355" spans="1:14" ht="17.25">
      <c r="A355" s="4739"/>
      <c r="B355" s="3098"/>
      <c r="C355" s="3088"/>
      <c r="D355" s="3088"/>
      <c r="E355" s="3088"/>
      <c r="F355" s="3099"/>
      <c r="G355" s="5006"/>
      <c r="H355" s="5006"/>
      <c r="I355" s="3599">
        <f>IF(ISTEXT(B355),B355,IF(ISBLANK(I329),(B355/M315*M319),(B355/D318*G318)))</f>
        <v>0</v>
      </c>
      <c r="J355" s="3599">
        <f>IF(ISTEXT(C355),C355,IF(ISBLANK(J329),(C355/M315*M319),(C355/D319*G319)))</f>
        <v>0</v>
      </c>
      <c r="K355" s="3599">
        <f>IF(ISTEXT(D355),D355,IF(ISBLANK(K329),(D355/M315*M319),(D355/D320*G320)))</f>
        <v>0</v>
      </c>
      <c r="L355" s="3599">
        <f>IF(ISTEXT(E355),E355,IF(ISBLANK(L329),(E355/M315*M319),(E355/D321*G321)))</f>
        <v>0</v>
      </c>
      <c r="M355" s="3599">
        <f>IF(ISTEXT(F355),F355,IF(ISBLANK(M329),(F355/M315*M319),(F355/D322*G322)))</f>
        <v>0</v>
      </c>
      <c r="N355" s="3605">
        <f t="shared" si="4"/>
        <v>0</v>
      </c>
    </row>
    <row r="356" spans="1:14" ht="17.25">
      <c r="A356" s="4739"/>
      <c r="B356" s="3098" t="s">
        <v>401</v>
      </c>
      <c r="C356" s="3088" t="s">
        <v>401</v>
      </c>
      <c r="D356" s="3088" t="s">
        <v>401</v>
      </c>
      <c r="E356" s="3088" t="s">
        <v>401</v>
      </c>
      <c r="F356" s="3099" t="s">
        <v>401</v>
      </c>
      <c r="G356" s="5006" t="s">
        <v>580</v>
      </c>
      <c r="H356" s="5006"/>
      <c r="I356" s="3599" t="str">
        <f>IF(ISTEXT(B356),B356,IF(ISBLANK(I329),(B356/M315*M319),(B356/D318*G318)))</f>
        <v>pm</v>
      </c>
      <c r="J356" s="3599" t="str">
        <f>IF(ISTEXT(C356),C356,IF(ISBLANK(J329),(C356/M315*M319),(C356/D319*G319)))</f>
        <v>pm</v>
      </c>
      <c r="K356" s="3599" t="str">
        <f>IF(ISTEXT(D356),D356,IF(ISBLANK(K329),(D356/M315*M319),(D356/D320*G320)))</f>
        <v>pm</v>
      </c>
      <c r="L356" s="3599" t="str">
        <f>IF(ISTEXT(E356),E356,IF(ISBLANK(L329),(E356/M315*M319),(E356/D321*G321)))</f>
        <v>pm</v>
      </c>
      <c r="M356" s="3599" t="str">
        <f>IF(ISTEXT(F356),F356,IF(ISBLANK(M329),(F356/M315*M319),(F356/D322*G322)))</f>
        <v>pm</v>
      </c>
      <c r="N356" s="3605">
        <f t="shared" si="4"/>
        <v>0</v>
      </c>
    </row>
    <row r="357" spans="1:14" ht="17.25">
      <c r="A357" s="4739"/>
      <c r="B357" s="3098"/>
      <c r="C357" s="3088"/>
      <c r="D357" s="3088"/>
      <c r="E357" s="3088"/>
      <c r="F357" s="3099"/>
      <c r="G357" s="5006"/>
      <c r="H357" s="5006"/>
      <c r="I357" s="3599">
        <f>IF(ISTEXT(B357),B357,IF(ISBLANK(I329),(B357/M315*M319),(B357/D318*G318)))</f>
        <v>0</v>
      </c>
      <c r="J357" s="3599">
        <f>IF(ISTEXT(C357),C357,IF(ISBLANK(J329),(C357/M315*M319),(C357/D319*G319)))</f>
        <v>0</v>
      </c>
      <c r="K357" s="3599">
        <f>IF(ISTEXT(D357),D357,IF(ISBLANK(K329),(D357/M315*M319),(D357/D320*G320)))</f>
        <v>0</v>
      </c>
      <c r="L357" s="3599">
        <f>IF(ISTEXT(E357),E357,IF(ISBLANK(L329),(E357/M315*M319),(E357/D321*G321)))</f>
        <v>0</v>
      </c>
      <c r="M357" s="3599">
        <f>IF(ISTEXT(F357),F357,IF(ISBLANK(M329),(F357/M315*M319),(F357/D322*G322)))</f>
        <v>0</v>
      </c>
      <c r="N357" s="3605">
        <f t="shared" si="4"/>
        <v>0</v>
      </c>
    </row>
    <row r="358" spans="1:14" ht="17.25">
      <c r="A358" s="4739"/>
      <c r="B358" s="3098"/>
      <c r="C358" s="3088"/>
      <c r="D358" s="3088"/>
      <c r="E358" s="3088"/>
      <c r="F358" s="3099"/>
      <c r="G358" s="2867" t="s">
        <v>416</v>
      </c>
      <c r="H358" s="2867"/>
      <c r="I358" s="3599">
        <f>IF(ISTEXT(B358),B358,IF(ISBLANK(I329),(B358/M315*M319),(B358/D318*G318)))</f>
        <v>0</v>
      </c>
      <c r="J358" s="3599">
        <f>IF(ISTEXT(C358),C358,IF(ISBLANK(J329),(C358/M315*M319),(C358/D319*G319)))</f>
        <v>0</v>
      </c>
      <c r="K358" s="3599">
        <f>IF(ISTEXT(D358),D358,IF(ISBLANK(K329),(D358/M315*M319),(D358/D320*G320)))</f>
        <v>0</v>
      </c>
      <c r="L358" s="3599">
        <f>IF(ISTEXT(E358),E358,IF(ISBLANK(L329),(E358/M315*M319),(E358/D321*G321)))</f>
        <v>0</v>
      </c>
      <c r="M358" s="3599">
        <f>IF(ISTEXT(F358),F358,IF(ISBLANK(M329),(F358/M315*M319),(F358/D322*G322)))</f>
        <v>0</v>
      </c>
      <c r="N358" s="3605">
        <f t="shared" si="4"/>
        <v>0</v>
      </c>
    </row>
    <row r="359" spans="1:14" ht="17.25">
      <c r="A359" s="4739"/>
      <c r="B359" s="3098"/>
      <c r="C359" s="3088"/>
      <c r="D359" s="3088"/>
      <c r="E359" s="3088"/>
      <c r="F359" s="3099"/>
      <c r="G359" s="2867" t="s">
        <v>417</v>
      </c>
      <c r="H359" s="2867"/>
      <c r="I359" s="3599">
        <f>IF(ISTEXT(B359),B359,IF(ISBLANK(I329),(B359/M315*M319),(B359/D318*G318)))</f>
        <v>0</v>
      </c>
      <c r="J359" s="3599">
        <f>IF(ISTEXT(C359),C359,IF(ISBLANK(J329),(C359/M315*M319),(C359/D319*G319)))</f>
        <v>0</v>
      </c>
      <c r="K359" s="3599">
        <f>IF(ISTEXT(D359),D359,IF(ISBLANK(K329),(D359/M315*M319),(D359/D320*G320)))</f>
        <v>0</v>
      </c>
      <c r="L359" s="3599">
        <f>IF(ISTEXT(E359),E359,IF(ISBLANK(L329),(E359/M315*M319),(E359/D321*G321)))</f>
        <v>0</v>
      </c>
      <c r="M359" s="3599">
        <f>IF(ISTEXT(F359),F359,IF(ISBLANK(M329),(F359/M315*M319),(F359/D322*G322)))</f>
        <v>0</v>
      </c>
      <c r="N359" s="3605">
        <f t="shared" si="4"/>
        <v>0</v>
      </c>
    </row>
    <row r="360" spans="1:14" ht="17.25">
      <c r="A360" s="4739"/>
      <c r="B360" s="3098"/>
      <c r="C360" s="3088"/>
      <c r="D360" s="3088"/>
      <c r="E360" s="3088"/>
      <c r="F360" s="3099"/>
      <c r="G360" s="2867"/>
      <c r="H360" s="2867"/>
      <c r="I360" s="3599">
        <f>IF(ISTEXT(B360),B360,IF(ISBLANK(I329),(B360/M315*M319),(B360/D318*G318)))</f>
        <v>0</v>
      </c>
      <c r="J360" s="3599">
        <f>IF(ISTEXT(C360),C360,IF(ISBLANK(J329),(C360/M315*M319),(C360/D319*G319)))</f>
        <v>0</v>
      </c>
      <c r="K360" s="3599">
        <f>IF(ISTEXT(D360),D360,IF(ISBLANK(K329),(D360/M315*M319),(D360/D320*G320)))</f>
        <v>0</v>
      </c>
      <c r="L360" s="3599">
        <f>IF(ISTEXT(E360),E360,IF(ISBLANK(L329),(E360/M315*M319),(E360/D321*G321)))</f>
        <v>0</v>
      </c>
      <c r="M360" s="3599">
        <f>IF(ISTEXT(F360),F360,IF(ISBLANK(M329),(F360/M315*M319),(F360/D322*G322)))</f>
        <v>0</v>
      </c>
      <c r="N360" s="3605">
        <f t="shared" si="4"/>
        <v>0</v>
      </c>
    </row>
    <row r="361" spans="1:14" ht="17.25">
      <c r="A361" s="4739"/>
      <c r="B361" s="3098"/>
      <c r="C361" s="3088"/>
      <c r="D361" s="3088"/>
      <c r="E361" s="3088"/>
      <c r="F361" s="3099"/>
      <c r="G361" s="2867"/>
      <c r="H361" s="2867"/>
      <c r="I361" s="3599">
        <f>IF(ISTEXT(B361),B361,IF(ISBLANK(I329),(B361/M315*M319),(B361/D318*G318)))</f>
        <v>0</v>
      </c>
      <c r="J361" s="3599">
        <f>IF(ISTEXT(C361),C361,IF(ISBLANK(J329),(C361/M315*M319),(C361/D319*G319)))</f>
        <v>0</v>
      </c>
      <c r="K361" s="3599">
        <f>IF(ISTEXT(D361),D361,IF(ISBLANK(K329),(D361/M315*M319),(D361/D320*G320)))</f>
        <v>0</v>
      </c>
      <c r="L361" s="3599">
        <f>IF(ISTEXT(E361),E361,IF(ISBLANK(L329),(E361/M315*M319),(E361/D321*G321)))</f>
        <v>0</v>
      </c>
      <c r="M361" s="3599">
        <f>IF(ISTEXT(F361),F361,IF(ISBLANK(M329),(F361/M315*M319),(F361/D322*G322)))</f>
        <v>0</v>
      </c>
      <c r="N361" s="3605">
        <f t="shared" si="4"/>
        <v>0</v>
      </c>
    </row>
    <row r="362" spans="1:14" ht="15.75">
      <c r="A362" s="4739"/>
      <c r="B362" s="3101"/>
      <c r="C362" s="3102"/>
      <c r="D362" s="3102"/>
      <c r="E362" s="3102"/>
      <c r="F362" s="3102"/>
      <c r="G362" s="3102"/>
      <c r="H362" s="3102"/>
      <c r="I362" s="3102"/>
      <c r="J362" s="3102"/>
      <c r="K362" s="3102"/>
      <c r="L362" s="3102"/>
      <c r="M362" s="3102"/>
      <c r="N362" s="3103"/>
    </row>
    <row r="363" spans="1:14" ht="15.75">
      <c r="A363" s="4739"/>
      <c r="B363" s="3613">
        <f>SUM(B331:B361)</f>
        <v>5.870000000000001</v>
      </c>
      <c r="C363" s="3613">
        <f>SUM(C331:C361)</f>
        <v>0.125</v>
      </c>
      <c r="D363" s="3613">
        <f>SUM(D331:D361)</f>
        <v>2.62</v>
      </c>
      <c r="E363" s="3613">
        <f>SUM(E331:E361)</f>
        <v>0.57000000000000006</v>
      </c>
      <c r="F363" s="3613">
        <f>SUM(F331:F361)</f>
        <v>0.14000000000000001</v>
      </c>
      <c r="G363" s="3104" t="s">
        <v>294</v>
      </c>
      <c r="H363" s="3104"/>
      <c r="I363" s="3612">
        <f t="shared" ref="I363:N363" si="5">SUM(I331:I361)</f>
        <v>11.740000000000002</v>
      </c>
      <c r="J363" s="3612">
        <f t="shared" si="5"/>
        <v>0.25</v>
      </c>
      <c r="K363" s="3612">
        <f t="shared" si="5"/>
        <v>3.9999999999999996</v>
      </c>
      <c r="L363" s="3612">
        <f t="shared" si="5"/>
        <v>0.99999999999999989</v>
      </c>
      <c r="M363" s="3612">
        <f t="shared" si="5"/>
        <v>0.2</v>
      </c>
      <c r="N363" s="3615">
        <f t="shared" si="5"/>
        <v>17.189999999999998</v>
      </c>
    </row>
    <row r="364" spans="1:14" ht="15.75">
      <c r="A364" s="4739"/>
      <c r="B364" s="4884"/>
      <c r="C364" s="4885"/>
      <c r="D364" s="4885"/>
      <c r="E364" s="4885"/>
      <c r="F364" s="4885"/>
      <c r="G364" s="4885"/>
      <c r="H364" s="4885"/>
      <c r="I364" s="4885"/>
      <c r="J364" s="4885"/>
      <c r="K364" s="4885"/>
      <c r="L364" s="4885"/>
      <c r="M364" s="4885"/>
      <c r="N364" s="4886"/>
    </row>
    <row r="365" spans="1:14" ht="18.75">
      <c r="A365" s="4739"/>
      <c r="B365" s="1064"/>
      <c r="C365" s="1065"/>
      <c r="D365" s="936"/>
      <c r="E365" s="937"/>
      <c r="F365" s="2"/>
      <c r="G365" s="2"/>
      <c r="H365" s="2"/>
      <c r="I365" s="2"/>
      <c r="J365" s="2"/>
      <c r="K365" s="939"/>
      <c r="L365" s="939"/>
      <c r="M365" s="939"/>
      <c r="N365" s="311"/>
    </row>
    <row r="366" spans="1:14" ht="18">
      <c r="A366" s="4739"/>
      <c r="B366" s="1066" t="s">
        <v>247</v>
      </c>
      <c r="C366" s="1067"/>
      <c r="D366" s="939"/>
      <c r="E366" s="939"/>
      <c r="F366" s="939"/>
      <c r="G366" s="939"/>
      <c r="H366" s="939"/>
      <c r="I366" s="1068"/>
      <c r="J366" s="1069"/>
      <c r="K366" s="1070"/>
      <c r="L366" s="1070"/>
      <c r="M366" s="1070"/>
      <c r="N366" s="1071"/>
    </row>
    <row r="367" spans="1:14" ht="18">
      <c r="A367" s="4739"/>
      <c r="B367" s="934"/>
      <c r="C367" s="5009"/>
      <c r="D367" s="5009"/>
      <c r="E367" s="5009"/>
      <c r="F367" s="5009"/>
      <c r="G367" s="5009"/>
      <c r="H367" s="5009"/>
      <c r="I367" s="5009"/>
      <c r="J367" s="5009"/>
      <c r="K367" s="5009"/>
      <c r="L367" s="5009"/>
      <c r="M367" s="5009"/>
      <c r="N367" s="5010"/>
    </row>
    <row r="368" spans="1:14" ht="18">
      <c r="A368" s="4739"/>
      <c r="B368" s="934"/>
      <c r="C368" s="5009" t="s">
        <v>326</v>
      </c>
      <c r="D368" s="5009"/>
      <c r="E368" s="5009"/>
      <c r="F368" s="5009"/>
      <c r="G368" s="5009"/>
      <c r="H368" s="5009"/>
      <c r="I368" s="5009"/>
      <c r="J368" s="5009"/>
      <c r="K368" s="5009"/>
      <c r="L368" s="5009"/>
      <c r="M368" s="5009"/>
      <c r="N368" s="5010"/>
    </row>
    <row r="369" spans="1:14" ht="18">
      <c r="A369" s="4739"/>
      <c r="B369" s="934"/>
      <c r="C369" s="5009" t="s">
        <v>1363</v>
      </c>
      <c r="D369" s="5009"/>
      <c r="E369" s="5009"/>
      <c r="F369" s="5009"/>
      <c r="G369" s="5009"/>
      <c r="H369" s="5009"/>
      <c r="I369" s="5009"/>
      <c r="J369" s="5009"/>
      <c r="K369" s="5009"/>
      <c r="L369" s="5009"/>
      <c r="M369" s="5009"/>
      <c r="N369" s="5010"/>
    </row>
    <row r="370" spans="1:14" ht="18">
      <c r="A370" s="4739"/>
      <c r="B370" s="934"/>
      <c r="C370" s="5009" t="s">
        <v>1364</v>
      </c>
      <c r="D370" s="5009"/>
      <c r="E370" s="5009"/>
      <c r="F370" s="5009"/>
      <c r="G370" s="5009"/>
      <c r="H370" s="5009"/>
      <c r="I370" s="5009"/>
      <c r="J370" s="5009"/>
      <c r="K370" s="5009"/>
      <c r="L370" s="5009"/>
      <c r="M370" s="5009"/>
      <c r="N370" s="5010"/>
    </row>
    <row r="371" spans="1:14" ht="18">
      <c r="A371" s="4739"/>
      <c r="B371" s="934"/>
      <c r="C371" s="5009" t="s">
        <v>1365</v>
      </c>
      <c r="D371" s="5009"/>
      <c r="E371" s="5009"/>
      <c r="F371" s="5009"/>
      <c r="G371" s="5009"/>
      <c r="H371" s="5009"/>
      <c r="I371" s="5009"/>
      <c r="J371" s="5009"/>
      <c r="K371" s="5009"/>
      <c r="L371" s="5009"/>
      <c r="M371" s="5009"/>
      <c r="N371" s="5010"/>
    </row>
    <row r="372" spans="1:14" ht="18">
      <c r="A372" s="4739"/>
      <c r="B372" s="934"/>
      <c r="C372" s="5009" t="s">
        <v>1366</v>
      </c>
      <c r="D372" s="5009"/>
      <c r="E372" s="5009"/>
      <c r="F372" s="5009"/>
      <c r="G372" s="5009"/>
      <c r="H372" s="5009"/>
      <c r="I372" s="5009"/>
      <c r="J372" s="5009"/>
      <c r="K372" s="5009"/>
      <c r="L372" s="5009"/>
      <c r="M372" s="5009"/>
      <c r="N372" s="5010"/>
    </row>
    <row r="373" spans="1:14" ht="18">
      <c r="A373" s="4739"/>
      <c r="B373" s="934"/>
      <c r="C373" s="5009"/>
      <c r="D373" s="5009"/>
      <c r="E373" s="5009"/>
      <c r="F373" s="5009"/>
      <c r="G373" s="5009"/>
      <c r="H373" s="5009"/>
      <c r="I373" s="5009"/>
      <c r="J373" s="5009"/>
      <c r="K373" s="5009"/>
      <c r="L373" s="5009"/>
      <c r="M373" s="5009"/>
      <c r="N373" s="5010"/>
    </row>
    <row r="374" spans="1:14" ht="18">
      <c r="A374" s="4739"/>
      <c r="B374" s="934" t="s">
        <v>27</v>
      </c>
      <c r="C374" s="5009" t="s">
        <v>1367</v>
      </c>
      <c r="D374" s="5009"/>
      <c r="E374" s="5009"/>
      <c r="F374" s="5009"/>
      <c r="G374" s="5009"/>
      <c r="H374" s="5009"/>
      <c r="I374" s="5009"/>
      <c r="J374" s="5009"/>
      <c r="K374" s="5009"/>
      <c r="L374" s="5009"/>
      <c r="M374" s="5009"/>
      <c r="N374" s="5010"/>
    </row>
    <row r="375" spans="1:14" ht="18">
      <c r="A375" s="4739"/>
      <c r="B375" s="934"/>
      <c r="C375" s="5009" t="s">
        <v>1368</v>
      </c>
      <c r="D375" s="5009"/>
      <c r="E375" s="5009"/>
      <c r="F375" s="5009"/>
      <c r="G375" s="5009"/>
      <c r="H375" s="5009"/>
      <c r="I375" s="5009"/>
      <c r="J375" s="5009"/>
      <c r="K375" s="5009"/>
      <c r="L375" s="5009"/>
      <c r="M375" s="5009"/>
      <c r="N375" s="5010"/>
    </row>
    <row r="376" spans="1:14" ht="18">
      <c r="A376" s="4739"/>
      <c r="B376" s="934"/>
      <c r="C376" s="5009"/>
      <c r="D376" s="5009"/>
      <c r="E376" s="5009"/>
      <c r="F376" s="5009"/>
      <c r="G376" s="5009"/>
      <c r="H376" s="5009"/>
      <c r="I376" s="5009"/>
      <c r="J376" s="5009"/>
      <c r="K376" s="5009"/>
      <c r="L376" s="5009"/>
      <c r="M376" s="5009"/>
      <c r="N376" s="5010"/>
    </row>
    <row r="377" spans="1:14" ht="18">
      <c r="A377" s="4739"/>
      <c r="B377" s="934" t="s">
        <v>30</v>
      </c>
      <c r="C377" s="5009" t="s">
        <v>1369</v>
      </c>
      <c r="D377" s="5009"/>
      <c r="E377" s="5009"/>
      <c r="F377" s="5009"/>
      <c r="G377" s="5009"/>
      <c r="H377" s="5009"/>
      <c r="I377" s="5009"/>
      <c r="J377" s="5009"/>
      <c r="K377" s="5009"/>
      <c r="L377" s="5009"/>
      <c r="M377" s="5009"/>
      <c r="N377" s="5010"/>
    </row>
    <row r="378" spans="1:14" ht="18">
      <c r="A378" s="4739"/>
      <c r="B378" s="934"/>
      <c r="C378" s="5009" t="s">
        <v>1370</v>
      </c>
      <c r="D378" s="5009"/>
      <c r="E378" s="5009"/>
      <c r="F378" s="5009"/>
      <c r="G378" s="5009"/>
      <c r="H378" s="5009"/>
      <c r="I378" s="5009"/>
      <c r="J378" s="5009"/>
      <c r="K378" s="5009"/>
      <c r="L378" s="5009"/>
      <c r="M378" s="5009"/>
      <c r="N378" s="5010"/>
    </row>
    <row r="379" spans="1:14" ht="18">
      <c r="A379" s="4739"/>
      <c r="B379" s="934"/>
      <c r="C379" s="5009"/>
      <c r="D379" s="5009"/>
      <c r="E379" s="5009"/>
      <c r="F379" s="5009"/>
      <c r="G379" s="5009"/>
      <c r="H379" s="5009"/>
      <c r="I379" s="5009"/>
      <c r="J379" s="5009"/>
      <c r="K379" s="5009"/>
      <c r="L379" s="5009"/>
      <c r="M379" s="5009"/>
      <c r="N379" s="5010"/>
    </row>
    <row r="380" spans="1:14" ht="18">
      <c r="A380" s="4739"/>
      <c r="B380" s="934" t="s">
        <v>248</v>
      </c>
      <c r="C380" s="5009" t="s">
        <v>1371</v>
      </c>
      <c r="D380" s="5009"/>
      <c r="E380" s="5009"/>
      <c r="F380" s="5009"/>
      <c r="G380" s="5009"/>
      <c r="H380" s="5009"/>
      <c r="I380" s="5009"/>
      <c r="J380" s="5009"/>
      <c r="K380" s="5009"/>
      <c r="L380" s="5009"/>
      <c r="M380" s="5009"/>
      <c r="N380" s="5010"/>
    </row>
    <row r="381" spans="1:14" ht="18">
      <c r="A381" s="4739"/>
      <c r="B381" s="934"/>
      <c r="C381" s="5009" t="s">
        <v>1372</v>
      </c>
      <c r="D381" s="5009"/>
      <c r="E381" s="5009"/>
      <c r="F381" s="5009"/>
      <c r="G381" s="5009"/>
      <c r="H381" s="5009"/>
      <c r="I381" s="5009"/>
      <c r="J381" s="5009"/>
      <c r="K381" s="5009"/>
      <c r="L381" s="5009"/>
      <c r="M381" s="5009"/>
      <c r="N381" s="5010"/>
    </row>
    <row r="382" spans="1:14" ht="18">
      <c r="A382" s="4739"/>
      <c r="B382" s="934"/>
      <c r="C382" s="5009" t="s">
        <v>1373</v>
      </c>
      <c r="D382" s="5009"/>
      <c r="E382" s="5009"/>
      <c r="F382" s="5009"/>
      <c r="G382" s="5009"/>
      <c r="H382" s="5009"/>
      <c r="I382" s="5009"/>
      <c r="J382" s="5009"/>
      <c r="K382" s="5009"/>
      <c r="L382" s="5009"/>
      <c r="M382" s="5009"/>
      <c r="N382" s="5010"/>
    </row>
    <row r="383" spans="1:14" ht="18">
      <c r="A383" s="4739"/>
      <c r="B383" s="934"/>
      <c r="C383" s="5009"/>
      <c r="D383" s="5009"/>
      <c r="E383" s="5009"/>
      <c r="F383" s="5009"/>
      <c r="G383" s="5009"/>
      <c r="H383" s="5009"/>
      <c r="I383" s="5009"/>
      <c r="J383" s="5009"/>
      <c r="K383" s="5009"/>
      <c r="L383" s="5009"/>
      <c r="M383" s="5009"/>
      <c r="N383" s="5010"/>
    </row>
    <row r="384" spans="1:14" ht="18">
      <c r="A384" s="4739"/>
      <c r="B384" s="934" t="s">
        <v>12</v>
      </c>
      <c r="C384" s="5009" t="s">
        <v>1374</v>
      </c>
      <c r="D384" s="5009"/>
      <c r="E384" s="5009"/>
      <c r="F384" s="5009"/>
      <c r="G384" s="5009"/>
      <c r="H384" s="5009"/>
      <c r="I384" s="5009"/>
      <c r="J384" s="5009"/>
      <c r="K384" s="5009"/>
      <c r="L384" s="5009"/>
      <c r="M384" s="5009"/>
      <c r="N384" s="5010"/>
    </row>
    <row r="385" spans="1:14" ht="18">
      <c r="A385" s="4739"/>
      <c r="B385" s="934"/>
      <c r="C385" s="5009" t="s">
        <v>1375</v>
      </c>
      <c r="D385" s="5009"/>
      <c r="E385" s="5009"/>
      <c r="F385" s="5009"/>
      <c r="G385" s="5009"/>
      <c r="H385" s="5009"/>
      <c r="I385" s="5009"/>
      <c r="J385" s="5009"/>
      <c r="K385" s="5009"/>
      <c r="L385" s="5009"/>
      <c r="M385" s="5009"/>
      <c r="N385" s="5010"/>
    </row>
    <row r="386" spans="1:14" ht="18">
      <c r="A386" s="4739"/>
      <c r="B386" s="934"/>
      <c r="C386" s="5009" t="s">
        <v>1376</v>
      </c>
      <c r="D386" s="5009"/>
      <c r="E386" s="5009"/>
      <c r="F386" s="5009"/>
      <c r="G386" s="5009"/>
      <c r="H386" s="5009"/>
      <c r="I386" s="5009"/>
      <c r="J386" s="5009"/>
      <c r="K386" s="5009"/>
      <c r="L386" s="5009"/>
      <c r="M386" s="5009"/>
      <c r="N386" s="5010"/>
    </row>
    <row r="387" spans="1:14" ht="18">
      <c r="A387" s="4739"/>
      <c r="B387" s="934"/>
      <c r="C387" s="3732" t="s">
        <v>1377</v>
      </c>
      <c r="D387" s="3732"/>
      <c r="E387" s="3732"/>
      <c r="F387" s="3732"/>
      <c r="G387" s="3732"/>
      <c r="H387" s="3732"/>
      <c r="I387" s="3732"/>
      <c r="J387" s="3732"/>
      <c r="K387" s="3732"/>
      <c r="L387" s="3732"/>
      <c r="M387" s="3732"/>
      <c r="N387" s="3733"/>
    </row>
    <row r="388" spans="1:14" ht="18">
      <c r="A388" s="4739"/>
      <c r="B388" s="934"/>
      <c r="C388" s="3732"/>
      <c r="D388" s="3732"/>
      <c r="E388" s="3732"/>
      <c r="F388" s="3732"/>
      <c r="G388" s="3732"/>
      <c r="H388" s="3732"/>
      <c r="I388" s="3732"/>
      <c r="J388" s="3732"/>
      <c r="K388" s="3732"/>
      <c r="L388" s="3732"/>
      <c r="M388" s="3732"/>
      <c r="N388" s="3733"/>
    </row>
    <row r="389" spans="1:14" ht="18">
      <c r="A389" s="4739"/>
      <c r="B389" s="934" t="s">
        <v>13</v>
      </c>
      <c r="C389" s="3732" t="s">
        <v>1378</v>
      </c>
      <c r="D389" s="3732"/>
      <c r="E389" s="3732"/>
      <c r="F389" s="3732"/>
      <c r="G389" s="3732"/>
      <c r="H389" s="3732"/>
      <c r="I389" s="3732"/>
      <c r="J389" s="3732"/>
      <c r="K389" s="3732"/>
      <c r="L389" s="3732"/>
      <c r="M389" s="3732"/>
      <c r="N389" s="3733"/>
    </row>
    <row r="390" spans="1:14" ht="18">
      <c r="A390" s="4739"/>
      <c r="B390" s="934"/>
      <c r="C390" s="3732" t="s">
        <v>1379</v>
      </c>
      <c r="D390" s="3732"/>
      <c r="E390" s="3732"/>
      <c r="F390" s="3732"/>
      <c r="G390" s="3732"/>
      <c r="H390" s="3732"/>
      <c r="I390" s="3732"/>
      <c r="J390" s="3732"/>
      <c r="K390" s="3732"/>
      <c r="L390" s="3732"/>
      <c r="M390" s="3732"/>
      <c r="N390" s="3733"/>
    </row>
    <row r="391" spans="1:14" ht="18">
      <c r="A391" s="4739"/>
      <c r="B391" s="934"/>
      <c r="C391" s="3732" t="s">
        <v>1380</v>
      </c>
      <c r="D391" s="3732"/>
      <c r="E391" s="3732"/>
      <c r="F391" s="3732"/>
      <c r="G391" s="3732"/>
      <c r="H391" s="3732"/>
      <c r="I391" s="3732"/>
      <c r="J391" s="3732"/>
      <c r="K391" s="3732"/>
      <c r="L391" s="3732"/>
      <c r="M391" s="3732"/>
      <c r="N391" s="3733"/>
    </row>
    <row r="392" spans="1:14" ht="18.75">
      <c r="A392" s="4739"/>
      <c r="B392" s="2896"/>
      <c r="C392" s="2901"/>
      <c r="D392" s="2901"/>
      <c r="E392" s="2901"/>
      <c r="F392" s="2901"/>
      <c r="G392" s="2901"/>
      <c r="H392" s="2901"/>
      <c r="I392" s="2901"/>
      <c r="J392" s="2901"/>
      <c r="K392" s="2901"/>
      <c r="L392" s="2901"/>
      <c r="M392" s="2901"/>
      <c r="N392" s="2902"/>
    </row>
    <row r="393" spans="1:14" ht="15.75">
      <c r="A393" s="4739"/>
      <c r="B393" s="4888"/>
      <c r="C393" s="4889"/>
      <c r="D393" s="4889"/>
      <c r="E393" s="4889"/>
      <c r="F393" s="4889"/>
      <c r="G393" s="4889"/>
      <c r="H393" s="4889"/>
      <c r="I393" s="4889"/>
      <c r="J393" s="4889"/>
      <c r="K393" s="4889"/>
      <c r="L393" s="4889"/>
      <c r="M393" s="4889"/>
      <c r="N393" s="4890"/>
    </row>
    <row r="394" spans="1:14" ht="18.75">
      <c r="A394" s="4739"/>
      <c r="B394" s="3090" t="s">
        <v>329</v>
      </c>
      <c r="C394" s="2762" t="s">
        <v>272</v>
      </c>
      <c r="D394" s="4516"/>
      <c r="E394" s="4516"/>
      <c r="F394" s="4516"/>
      <c r="G394" s="4516"/>
      <c r="H394" s="4516"/>
      <c r="I394" s="4516"/>
      <c r="J394" s="4516"/>
      <c r="K394" s="4516"/>
      <c r="L394" s="4516"/>
      <c r="M394" s="4516"/>
      <c r="N394" s="4753"/>
    </row>
    <row r="395" spans="1:14" ht="15.75">
      <c r="A395" s="4739"/>
      <c r="B395" s="3091"/>
      <c r="C395" s="3092"/>
      <c r="D395" s="3092"/>
      <c r="E395" s="3092"/>
      <c r="F395" s="3092"/>
      <c r="G395" s="3092"/>
      <c r="H395" s="3092"/>
      <c r="I395" s="3092"/>
      <c r="J395" s="3092"/>
      <c r="K395" s="3092"/>
      <c r="L395" s="3092"/>
      <c r="M395" s="3092"/>
      <c r="N395" s="3093"/>
    </row>
    <row r="396" spans="1:14">
      <c r="A396" s="4739"/>
      <c r="B396" s="3094" t="s">
        <v>253</v>
      </c>
      <c r="C396" s="4607" t="str">
        <f ca="1">CELL("nomfichier")</f>
        <v>E:\0-UPRT\1-UPRT.FR-SITE-WEB\ff-fiches-fabrications\ff-fiches-fabrication-maj-08-2020\[ff-14.B-restauration-10.postits-portions.xlsx]Nota</v>
      </c>
      <c r="D396" s="4607"/>
      <c r="E396" s="4607"/>
      <c r="F396" s="4607"/>
      <c r="G396" s="4607"/>
      <c r="H396" s="4607"/>
      <c r="I396" s="4607"/>
      <c r="J396" s="4607"/>
      <c r="K396" s="4607"/>
      <c r="L396" s="4607"/>
      <c r="M396" s="4607"/>
      <c r="N396" s="4608"/>
    </row>
    <row r="397" spans="1:14">
      <c r="A397" s="4739"/>
      <c r="B397" s="3095" t="s">
        <v>255</v>
      </c>
      <c r="C397" s="4610" t="s">
        <v>726</v>
      </c>
      <c r="D397" s="4610"/>
      <c r="E397" s="4610"/>
      <c r="F397" s="4610"/>
      <c r="G397" s="4610"/>
      <c r="H397" s="4610"/>
      <c r="I397" s="4610"/>
      <c r="J397" s="4610"/>
      <c r="K397" s="4610"/>
      <c r="L397" s="4610"/>
      <c r="M397" s="4610"/>
      <c r="N397" s="4611"/>
    </row>
    <row r="398" spans="1:14" ht="15.75" thickBot="1">
      <c r="A398" s="4739"/>
      <c r="B398" s="4546" t="s">
        <v>2390</v>
      </c>
      <c r="C398" s="4547"/>
      <c r="D398" s="4547"/>
      <c r="E398" s="4547"/>
      <c r="F398" s="4547"/>
      <c r="G398" s="4547"/>
      <c r="H398" s="4547"/>
      <c r="I398" s="4547"/>
      <c r="J398" s="4547"/>
      <c r="K398" s="4547"/>
      <c r="L398" s="4547"/>
      <c r="M398" s="4547"/>
      <c r="N398" s="4548"/>
    </row>
    <row r="399" spans="1:14">
      <c r="A399" s="3664">
        <v>3</v>
      </c>
      <c r="B399" s="3664">
        <v>11</v>
      </c>
      <c r="C399" s="3664">
        <v>11</v>
      </c>
      <c r="D399" s="3664">
        <v>11</v>
      </c>
      <c r="E399" s="3664">
        <v>11</v>
      </c>
      <c r="F399" s="3664">
        <v>11</v>
      </c>
      <c r="G399" s="3664">
        <v>11</v>
      </c>
      <c r="H399" s="3664">
        <v>11</v>
      </c>
      <c r="I399" s="3664">
        <v>11</v>
      </c>
      <c r="J399" s="3664">
        <v>11</v>
      </c>
      <c r="K399" s="3664">
        <v>11</v>
      </c>
      <c r="L399" s="3664">
        <v>11</v>
      </c>
      <c r="M399" s="3664">
        <v>11</v>
      </c>
      <c r="N399" s="3664">
        <v>11</v>
      </c>
    </row>
    <row r="400" spans="1:14" s="2693" customFormat="1" ht="15.75" thickBot="1"/>
    <row r="401" spans="1:14" s="2693" customFormat="1">
      <c r="A401" s="4598" t="s">
        <v>243</v>
      </c>
      <c r="B401" s="5260" t="s">
        <v>730</v>
      </c>
      <c r="C401" s="5261"/>
      <c r="D401" s="5261"/>
      <c r="E401" s="5261"/>
      <c r="F401" s="5261"/>
      <c r="G401" s="5261"/>
      <c r="H401" s="5261"/>
      <c r="I401" s="5261"/>
      <c r="J401" s="5261"/>
      <c r="K401" s="5261"/>
      <c r="L401" s="5261"/>
      <c r="M401" s="5261"/>
      <c r="N401" s="4604">
        <v>20</v>
      </c>
    </row>
    <row r="402" spans="1:14" s="2693" customFormat="1">
      <c r="A402" s="4599"/>
      <c r="B402" s="5262"/>
      <c r="C402" s="5263"/>
      <c r="D402" s="5263"/>
      <c r="E402" s="5263"/>
      <c r="F402" s="5263"/>
      <c r="G402" s="5263"/>
      <c r="H402" s="5263"/>
      <c r="I402" s="5263"/>
      <c r="J402" s="5263"/>
      <c r="K402" s="5263"/>
      <c r="L402" s="5263"/>
      <c r="M402" s="5263"/>
      <c r="N402" s="4605"/>
    </row>
    <row r="403" spans="1:14" s="2693" customFormat="1">
      <c r="A403" s="4599"/>
      <c r="B403" s="5262"/>
      <c r="C403" s="5263"/>
      <c r="D403" s="5263"/>
      <c r="E403" s="5263"/>
      <c r="F403" s="5263"/>
      <c r="G403" s="5263"/>
      <c r="H403" s="5263"/>
      <c r="I403" s="5263"/>
      <c r="J403" s="5263"/>
      <c r="K403" s="5263"/>
      <c r="L403" s="5263"/>
      <c r="M403" s="5263"/>
      <c r="N403" s="4605"/>
    </row>
    <row r="404" spans="1:14" s="2693" customFormat="1">
      <c r="A404" s="4694"/>
      <c r="B404" s="4717" t="s">
        <v>731</v>
      </c>
      <c r="C404" s="4718"/>
      <c r="D404" s="4718"/>
      <c r="E404" s="4718"/>
      <c r="F404" s="4718"/>
      <c r="G404" s="4718"/>
      <c r="H404" s="4718"/>
      <c r="I404" s="4718"/>
      <c r="J404" s="4718"/>
      <c r="K404" s="4718"/>
      <c r="L404" s="4718"/>
      <c r="M404" s="4718"/>
      <c r="N404" s="4719"/>
    </row>
    <row r="405" spans="1:14" s="2693" customFormat="1">
      <c r="A405" s="4694"/>
      <c r="B405" s="4717"/>
      <c r="C405" s="4718"/>
      <c r="D405" s="4718"/>
      <c r="E405" s="4718"/>
      <c r="F405" s="4718"/>
      <c r="G405" s="4718"/>
      <c r="H405" s="4718"/>
      <c r="I405" s="4718"/>
      <c r="J405" s="4718"/>
      <c r="K405" s="4718"/>
      <c r="L405" s="4718"/>
      <c r="M405" s="4718"/>
      <c r="N405" s="4719"/>
    </row>
    <row r="406" spans="1:14" s="2693" customFormat="1">
      <c r="A406" s="4694"/>
      <c r="B406" s="4717"/>
      <c r="C406" s="4718"/>
      <c r="D406" s="4718"/>
      <c r="E406" s="4718"/>
      <c r="F406" s="4718"/>
      <c r="G406" s="4718"/>
      <c r="H406" s="4718"/>
      <c r="I406" s="4718"/>
      <c r="J406" s="4718"/>
      <c r="K406" s="4718"/>
      <c r="L406" s="4718"/>
      <c r="M406" s="4718"/>
      <c r="N406" s="4719"/>
    </row>
    <row r="407" spans="1:14" s="2693" customFormat="1">
      <c r="A407" s="4694"/>
      <c r="B407" s="4717"/>
      <c r="C407" s="4718"/>
      <c r="D407" s="4718"/>
      <c r="E407" s="4718"/>
      <c r="F407" s="4718"/>
      <c r="G407" s="4718"/>
      <c r="H407" s="4718"/>
      <c r="I407" s="4718"/>
      <c r="J407" s="4718"/>
      <c r="K407" s="4718"/>
      <c r="L407" s="4718"/>
      <c r="M407" s="4718"/>
      <c r="N407" s="4719"/>
    </row>
    <row r="408" spans="1:14" s="2693" customFormat="1" ht="24" customHeight="1">
      <c r="A408" s="4694"/>
      <c r="B408" s="5264" t="s">
        <v>682</v>
      </c>
      <c r="C408" s="5265"/>
      <c r="D408" s="5265"/>
      <c r="E408" s="5265"/>
      <c r="F408" s="5265"/>
      <c r="G408" s="5265"/>
      <c r="H408" s="5265"/>
      <c r="I408" s="5265"/>
      <c r="J408" s="5265"/>
      <c r="K408" s="5265"/>
      <c r="L408" s="5265"/>
      <c r="M408" s="5265"/>
      <c r="N408" s="5266"/>
    </row>
    <row r="409" spans="1:14" s="2693" customFormat="1">
      <c r="A409" s="4694"/>
      <c r="B409" s="5264"/>
      <c r="C409" s="5265"/>
      <c r="D409" s="5265"/>
      <c r="E409" s="5265"/>
      <c r="F409" s="5265"/>
      <c r="G409" s="5265"/>
      <c r="H409" s="5265"/>
      <c r="I409" s="5265"/>
      <c r="J409" s="5265"/>
      <c r="K409" s="5265"/>
      <c r="L409" s="5265"/>
      <c r="M409" s="5265"/>
      <c r="N409" s="5266"/>
    </row>
    <row r="410" spans="1:14" s="2693" customFormat="1">
      <c r="A410" s="4694"/>
      <c r="B410" s="5264"/>
      <c r="C410" s="5265"/>
      <c r="D410" s="5265"/>
      <c r="E410" s="5265"/>
      <c r="F410" s="5265"/>
      <c r="G410" s="5265"/>
      <c r="H410" s="5265"/>
      <c r="I410" s="5265"/>
      <c r="J410" s="5265"/>
      <c r="K410" s="5265"/>
      <c r="L410" s="5265"/>
      <c r="M410" s="5265"/>
      <c r="N410" s="5266"/>
    </row>
    <row r="411" spans="1:14" s="2693" customFormat="1">
      <c r="A411" s="4694"/>
      <c r="B411" s="4723"/>
      <c r="C411" s="4668"/>
      <c r="D411" s="4668"/>
      <c r="E411" s="4668"/>
      <c r="F411" s="4668"/>
      <c r="G411" s="4668"/>
      <c r="H411" s="4668"/>
      <c r="I411" s="4668"/>
      <c r="J411" s="4668"/>
      <c r="K411" s="4668"/>
      <c r="L411" s="4668"/>
      <c r="M411" s="4668"/>
      <c r="N411" s="4669"/>
    </row>
    <row r="412" spans="1:14" s="2693" customFormat="1" ht="18.75">
      <c r="A412" s="4694"/>
      <c r="B412" s="5267" t="s">
        <v>667</v>
      </c>
      <c r="C412" s="5268"/>
      <c r="D412" s="5268"/>
      <c r="E412" s="5268"/>
      <c r="F412" s="5268"/>
      <c r="G412" s="5268"/>
      <c r="H412" s="5269" t="s">
        <v>657</v>
      </c>
      <c r="I412" s="5270"/>
      <c r="J412" s="5270"/>
      <c r="K412" s="5270"/>
      <c r="L412" s="5270"/>
      <c r="M412" s="5270"/>
      <c r="N412" s="5271"/>
    </row>
    <row r="413" spans="1:14" s="2693" customFormat="1" ht="15.75">
      <c r="A413" s="4694"/>
      <c r="B413" s="3001"/>
      <c r="C413" s="3008" t="s">
        <v>13</v>
      </c>
      <c r="D413" s="3682"/>
      <c r="E413" s="3682"/>
      <c r="F413" s="3008" t="s">
        <v>13</v>
      </c>
      <c r="G413" s="3002"/>
      <c r="H413" s="3003"/>
      <c r="I413" s="3673" t="s">
        <v>15</v>
      </c>
      <c r="J413" s="3682"/>
      <c r="K413" s="3004"/>
      <c r="L413" s="3005"/>
      <c r="M413" s="3673" t="s">
        <v>15</v>
      </c>
      <c r="N413" s="3006"/>
    </row>
    <row r="414" spans="1:14" s="2693" customFormat="1" ht="15.75">
      <c r="A414" s="4694"/>
      <c r="B414" s="5272" t="s">
        <v>668</v>
      </c>
      <c r="C414" s="4833"/>
      <c r="D414" s="4833"/>
      <c r="E414" s="4833" t="s">
        <v>669</v>
      </c>
      <c r="F414" s="4833"/>
      <c r="G414" s="4833"/>
      <c r="H414" s="4834" t="s">
        <v>668</v>
      </c>
      <c r="I414" s="4835"/>
      <c r="J414" s="4835"/>
      <c r="K414" s="3007"/>
      <c r="L414" s="4835" t="s">
        <v>669</v>
      </c>
      <c r="M414" s="4835"/>
      <c r="N414" s="4836"/>
    </row>
    <row r="415" spans="1:14" s="2693" customFormat="1" ht="15.75">
      <c r="A415" s="4694"/>
      <c r="B415" s="5273">
        <v>1</v>
      </c>
      <c r="C415" s="5274"/>
      <c r="D415" s="5275"/>
      <c r="E415" s="5276">
        <v>1</v>
      </c>
      <c r="F415" s="5276"/>
      <c r="G415" s="5277"/>
      <c r="H415" s="4774">
        <v>20</v>
      </c>
      <c r="I415" s="4775"/>
      <c r="J415" s="4775"/>
      <c r="K415" s="3007"/>
      <c r="L415" s="4775">
        <v>30</v>
      </c>
      <c r="M415" s="4775"/>
      <c r="N415" s="4776"/>
    </row>
    <row r="416" spans="1:14" s="2693" customFormat="1" ht="15.75">
      <c r="A416" s="4694"/>
      <c r="B416" s="5273"/>
      <c r="C416" s="5274"/>
      <c r="D416" s="5275"/>
      <c r="E416" s="5276"/>
      <c r="F416" s="5276"/>
      <c r="G416" s="5277"/>
      <c r="H416" s="4774"/>
      <c r="I416" s="4775"/>
      <c r="J416" s="4775"/>
      <c r="K416" s="3007"/>
      <c r="L416" s="4775"/>
      <c r="M416" s="4775"/>
      <c r="N416" s="4776"/>
    </row>
    <row r="417" spans="1:14" s="2693" customFormat="1" ht="15.75">
      <c r="A417" s="4694"/>
      <c r="B417" s="5273"/>
      <c r="C417" s="5274"/>
      <c r="D417" s="5275"/>
      <c r="E417" s="5276"/>
      <c r="F417" s="5276"/>
      <c r="G417" s="5277"/>
      <c r="H417" s="4774"/>
      <c r="I417" s="4775"/>
      <c r="J417" s="4775"/>
      <c r="K417" s="3007"/>
      <c r="L417" s="4775"/>
      <c r="M417" s="4775"/>
      <c r="N417" s="4776"/>
    </row>
    <row r="418" spans="1:14" s="2693" customFormat="1" ht="15.75">
      <c r="A418" s="4694"/>
      <c r="B418" s="5278" t="s">
        <v>520</v>
      </c>
      <c r="C418" s="5279"/>
      <c r="D418" s="5280"/>
      <c r="E418" s="5281" t="s">
        <v>520</v>
      </c>
      <c r="F418" s="5282"/>
      <c r="G418" s="5283"/>
      <c r="H418" s="4713" t="str">
        <f>B418</f>
        <v>portions</v>
      </c>
      <c r="I418" s="4714"/>
      <c r="J418" s="4714"/>
      <c r="K418" s="3009"/>
      <c r="L418" s="4714" t="str">
        <f>E418</f>
        <v>portions</v>
      </c>
      <c r="M418" s="4714"/>
      <c r="N418" s="4715"/>
    </row>
    <row r="419" spans="1:14" s="2693" customFormat="1" ht="15.75">
      <c r="A419" s="4694"/>
      <c r="B419" s="5278"/>
      <c r="C419" s="5279"/>
      <c r="D419" s="5280"/>
      <c r="E419" s="5281"/>
      <c r="F419" s="5282"/>
      <c r="G419" s="5283"/>
      <c r="H419" s="4713"/>
      <c r="I419" s="4714"/>
      <c r="J419" s="4714"/>
      <c r="K419" s="3010"/>
      <c r="L419" s="4714"/>
      <c r="M419" s="4714"/>
      <c r="N419" s="4715"/>
    </row>
    <row r="420" spans="1:14" s="2693" customFormat="1" ht="21" customHeight="1">
      <c r="A420" s="4694"/>
      <c r="B420" s="3011"/>
      <c r="C420" s="2916">
        <f>COUNTA(C428:C444)</f>
        <v>2</v>
      </c>
      <c r="D420" s="2916">
        <f>COUNTA(D428:D444)</f>
        <v>9</v>
      </c>
      <c r="E420" s="2916"/>
      <c r="F420" s="2916">
        <f>COUNTA(F428:F444)</f>
        <v>2</v>
      </c>
      <c r="G420" s="2916">
        <f>COUNTA(G428:G444)</f>
        <v>12</v>
      </c>
      <c r="H420" s="3684"/>
      <c r="I420" s="3680"/>
      <c r="J420" s="3680"/>
      <c r="K420" s="3680"/>
      <c r="L420" s="2863"/>
      <c r="M420" s="2916"/>
      <c r="N420" s="3012"/>
    </row>
    <row r="421" spans="1:14" s="2693" customFormat="1" ht="18.75" customHeight="1">
      <c r="A421" s="4694"/>
      <c r="B421" s="3678" t="s">
        <v>30</v>
      </c>
      <c r="C421" s="3013" t="s">
        <v>248</v>
      </c>
      <c r="D421" s="3014" t="s">
        <v>12</v>
      </c>
      <c r="E421" s="3015" t="s">
        <v>30</v>
      </c>
      <c r="F421" s="3013" t="s">
        <v>248</v>
      </c>
      <c r="G421" s="3016" t="s">
        <v>12</v>
      </c>
      <c r="H421" s="3023"/>
      <c r="I421" s="2918" t="s">
        <v>27</v>
      </c>
      <c r="J421" s="3681"/>
      <c r="K421" s="3681"/>
      <c r="L421" s="3681"/>
      <c r="M421" s="3681"/>
      <c r="N421" s="3024"/>
    </row>
    <row r="422" spans="1:14" s="2693" customFormat="1" ht="15.75">
      <c r="A422" s="4694"/>
      <c r="B422" s="4716" t="s">
        <v>356</v>
      </c>
      <c r="C422" s="3677" t="s">
        <v>670</v>
      </c>
      <c r="D422" s="4848" t="s">
        <v>313</v>
      </c>
      <c r="E422" s="4849" t="s">
        <v>356</v>
      </c>
      <c r="F422" s="3676" t="s">
        <v>670</v>
      </c>
      <c r="G422" s="4777" t="s">
        <v>313</v>
      </c>
      <c r="H422" s="3025"/>
      <c r="I422" s="2923"/>
      <c r="J422" s="2923"/>
      <c r="K422" s="3026" t="s">
        <v>671</v>
      </c>
      <c r="L422" s="2923" t="str">
        <f>H426</f>
        <v>H</v>
      </c>
      <c r="M422" s="2923"/>
      <c r="N422" s="3027"/>
    </row>
    <row r="423" spans="1:14" s="2693" customFormat="1" ht="21" customHeight="1">
      <c r="A423" s="4694"/>
      <c r="B423" s="4716"/>
      <c r="C423" s="4850" t="s">
        <v>526</v>
      </c>
      <c r="D423" s="4848"/>
      <c r="E423" s="4849"/>
      <c r="F423" s="4777" t="s">
        <v>526</v>
      </c>
      <c r="G423" s="4777"/>
      <c r="H423" s="3025" t="s">
        <v>286</v>
      </c>
      <c r="I423" s="2923"/>
      <c r="J423" s="2923"/>
      <c r="K423" s="2923"/>
      <c r="L423" s="2923"/>
      <c r="M423" s="2923"/>
      <c r="N423" s="3027"/>
    </row>
    <row r="424" spans="1:14" s="2693" customFormat="1" ht="15.75">
      <c r="A424" s="4694"/>
      <c r="B424" s="4716"/>
      <c r="C424" s="4850"/>
      <c r="D424" s="4848"/>
      <c r="E424" s="4849"/>
      <c r="F424" s="4777"/>
      <c r="G424" s="4777"/>
      <c r="H424" s="3025"/>
      <c r="I424" s="2923"/>
      <c r="J424" s="2923"/>
      <c r="K424" s="2923"/>
      <c r="L424" s="2923"/>
      <c r="M424" s="2923"/>
      <c r="N424" s="3027"/>
    </row>
    <row r="425" spans="1:14" s="2693" customFormat="1" ht="18.75">
      <c r="A425" s="4694"/>
      <c r="B425" s="3028"/>
      <c r="C425" s="3029" t="str">
        <f>IF(B426&gt;0,"Vous avez")</f>
        <v>Vous avez</v>
      </c>
      <c r="D425" s="3030"/>
      <c r="E425" s="3031"/>
      <c r="F425" s="3029" t="str">
        <f>IF(E426&gt;0,"Vous avez")</f>
        <v>Vous avez</v>
      </c>
      <c r="G425" s="3029"/>
      <c r="H425" s="3032"/>
      <c r="I425" s="3033"/>
      <c r="J425" s="3033"/>
      <c r="K425" s="4784" t="s">
        <v>352</v>
      </c>
      <c r="L425" s="4784"/>
      <c r="M425" s="4784" t="s">
        <v>353</v>
      </c>
      <c r="N425" s="4785"/>
    </row>
    <row r="426" spans="1:14" s="2693" customFormat="1" ht="18.75">
      <c r="A426" s="4694"/>
      <c r="B426" s="3034">
        <f>IF(D420&gt;C420,D420-C420)</f>
        <v>7</v>
      </c>
      <c r="C426" s="3035" t="str">
        <f>IF(B426&gt;0,"produits sans poids")</f>
        <v>produits sans poids</v>
      </c>
      <c r="D426" s="3036"/>
      <c r="E426" s="3037">
        <f>IF(G420&gt;F420,G420-F420)</f>
        <v>10</v>
      </c>
      <c r="F426" s="3035" t="str">
        <f>IF(E426&gt;0,"produits sans poids")</f>
        <v>produits sans poids</v>
      </c>
      <c r="G426" s="3035"/>
      <c r="H426" s="3501" t="str">
        <f>SUBSTITUTE(ADDRESS(1,COLUMN(),4),"1","")</f>
        <v>H</v>
      </c>
      <c r="I426" s="3033"/>
      <c r="J426" s="3033"/>
      <c r="K426" s="3679">
        <f>COUNTIF(K427:K445,"&gt;0")</f>
        <v>6</v>
      </c>
      <c r="L426" s="3038" t="s">
        <v>672</v>
      </c>
      <c r="M426" s="3679">
        <f>COUNTIF(M427:M445,"&gt;0")</f>
        <v>9</v>
      </c>
      <c r="N426" s="3039" t="s">
        <v>672</v>
      </c>
    </row>
    <row r="427" spans="1:14" s="2693" customFormat="1">
      <c r="A427" s="4694"/>
      <c r="B427" s="3011"/>
      <c r="C427" s="2863"/>
      <c r="D427" s="3040"/>
      <c r="E427" s="2863"/>
      <c r="F427" s="2863"/>
      <c r="G427" s="2863"/>
      <c r="H427" s="3011"/>
      <c r="I427" s="2863"/>
      <c r="J427" s="2863"/>
      <c r="K427" s="2863"/>
      <c r="L427" s="2863"/>
      <c r="M427" s="2863"/>
      <c r="N427" s="3012"/>
    </row>
    <row r="428" spans="1:14" s="2693" customFormat="1" ht="18.75">
      <c r="A428" s="4694"/>
      <c r="B428" s="2975"/>
      <c r="C428" s="3041"/>
      <c r="D428" s="3042"/>
      <c r="E428" s="3043"/>
      <c r="F428" s="3044"/>
      <c r="G428" s="3514"/>
      <c r="H428" s="3495"/>
      <c r="I428" s="2855"/>
      <c r="J428" s="2855"/>
      <c r="K428" s="3490">
        <f>IF(AND(ISNUMBER(B428),ISNUMBER(C428)),(C428*B428)/B415*H415,IF(ISBLANK(C428),(B428/B415)*H415,(C428/B415)*H415))</f>
        <v>0</v>
      </c>
      <c r="L428" s="3491">
        <f t="shared" ref="L428:L444" si="6">D428</f>
        <v>0</v>
      </c>
      <c r="M428" s="3490">
        <f>IF(AND(ISNUMBER(E428),ISNUMBER(F428)),(F428*E428)/E415*L415,IF(ISBLANK(F428),(E428/E415)*L415,(F428/E415)*L415))</f>
        <v>0</v>
      </c>
      <c r="N428" s="3492">
        <f t="shared" ref="N428:N444" si="7">G428</f>
        <v>0</v>
      </c>
    </row>
    <row r="429" spans="1:14" s="2693" customFormat="1" ht="21" customHeight="1">
      <c r="A429" s="4694"/>
      <c r="B429" s="2975"/>
      <c r="C429" s="3046">
        <v>0.05</v>
      </c>
      <c r="D429" s="3513" t="s">
        <v>19</v>
      </c>
      <c r="E429" s="3043"/>
      <c r="F429" s="3047">
        <v>0.05</v>
      </c>
      <c r="G429" s="3514" t="s">
        <v>19</v>
      </c>
      <c r="H429" s="3496" t="s">
        <v>2484</v>
      </c>
      <c r="I429" s="2855"/>
      <c r="J429" s="2855"/>
      <c r="K429" s="3490">
        <f>IF(AND(ISNUMBER(B429),ISNUMBER(C429)),(C429*B429)/B415*H415,IF(ISBLANK(C429),(B429/B415)*H415,(C429/B415)*H415))</f>
        <v>1</v>
      </c>
      <c r="L429" s="3491" t="str">
        <f t="shared" si="6"/>
        <v>Kg</v>
      </c>
      <c r="M429" s="3490">
        <f>IF(AND(ISNUMBER(E429),ISNUMBER(F429)),(F429*E429)/E415*L415,IF(ISBLANK(F429),(E429/E415)*L415,(F429/E415)*L415))</f>
        <v>1.5</v>
      </c>
      <c r="N429" s="3492" t="str">
        <f t="shared" si="7"/>
        <v>Kg</v>
      </c>
    </row>
    <row r="430" spans="1:14" s="2693" customFormat="1" ht="18.75">
      <c r="A430" s="4694"/>
      <c r="B430" s="2975">
        <v>0.5</v>
      </c>
      <c r="C430" s="3041"/>
      <c r="D430" s="3042" t="s">
        <v>684</v>
      </c>
      <c r="E430" s="3043">
        <v>0.5</v>
      </c>
      <c r="F430" s="3044"/>
      <c r="G430" s="3514" t="s">
        <v>684</v>
      </c>
      <c r="H430" s="3496" t="s">
        <v>2485</v>
      </c>
      <c r="I430" s="2855"/>
      <c r="J430" s="2855"/>
      <c r="K430" s="3497">
        <f>IF(AND(ISNUMBER(B430),ISNUMBER(C430)),(C430*B430)/B415*H415,IF(ISBLANK(C430),(B430/B415)*H415,(C430/B415)*H415))</f>
        <v>10</v>
      </c>
      <c r="L430" s="3491" t="str">
        <f t="shared" si="6"/>
        <v>avocats</v>
      </c>
      <c r="M430" s="3497">
        <f>IF(AND(ISNUMBER(E430),ISNUMBER(F430)),(F430*E430)/E415*L415,IF(ISBLANK(F430),(E430/E415)*L415,(F430/E415)*L415))</f>
        <v>15</v>
      </c>
      <c r="N430" s="3492" t="str">
        <f t="shared" si="7"/>
        <v>avocats</v>
      </c>
    </row>
    <row r="431" spans="1:14" s="2693" customFormat="1" ht="21" customHeight="1">
      <c r="A431" s="4694"/>
      <c r="B431" s="2975"/>
      <c r="C431" s="3048">
        <v>30</v>
      </c>
      <c r="D431" s="3042" t="s">
        <v>686</v>
      </c>
      <c r="E431" s="3043"/>
      <c r="F431" s="3049">
        <v>30</v>
      </c>
      <c r="G431" s="3514" t="s">
        <v>686</v>
      </c>
      <c r="H431" s="3496" t="s">
        <v>2486</v>
      </c>
      <c r="I431" s="2855"/>
      <c r="J431" s="2855"/>
      <c r="K431" s="3493">
        <f>IF(AND(ISNUMBER(B431),ISNUMBER(C431)),(C431*B431)/B415*H415,IF(ISBLANK(C431),(B431/B415)*H415,(C431/B415)*H415))</f>
        <v>600</v>
      </c>
      <c r="L431" s="3491" t="str">
        <f t="shared" si="6"/>
        <v>g</v>
      </c>
      <c r="M431" s="3493">
        <f>IF(AND(ISNUMBER(E431),ISNUMBER(F431)),(F431*E431)/E415*L415,IF(ISBLANK(F431),(E431/E415)*L415,(F431/E415)*L415))</f>
        <v>900</v>
      </c>
      <c r="N431" s="3492" t="str">
        <f t="shared" si="7"/>
        <v>g</v>
      </c>
    </row>
    <row r="432" spans="1:14" s="2693" customFormat="1" ht="18.75">
      <c r="A432" s="4694"/>
      <c r="B432" s="2975">
        <v>1</v>
      </c>
      <c r="C432" s="3041"/>
      <c r="D432" s="3042" t="s">
        <v>688</v>
      </c>
      <c r="E432" s="3043">
        <v>1</v>
      </c>
      <c r="F432" s="3044"/>
      <c r="G432" s="3514" t="s">
        <v>689</v>
      </c>
      <c r="H432" s="3496" t="s">
        <v>2487</v>
      </c>
      <c r="I432" s="2855"/>
      <c r="J432" s="2855"/>
      <c r="K432" s="3493">
        <f>IF(AND(ISNUMBER(B432),ISNUMBER(C432)),(C432*B432)/B415*H415,IF(ISBLANK(C432),(B432/B415)*H415,(C432/B415)*H415))</f>
        <v>20</v>
      </c>
      <c r="L432" s="3491" t="str">
        <f t="shared" si="6"/>
        <v>citron</v>
      </c>
      <c r="M432" s="3493">
        <f>IF(AND(ISNUMBER(E432),ISNUMBER(F432)),(F432*E432)/E415*L415,IF(ISBLANK(F432),(E432/E415)*L415,(F432/E415)*L415))</f>
        <v>30</v>
      </c>
      <c r="N432" s="3492" t="str">
        <f t="shared" si="7"/>
        <v>ctron</v>
      </c>
    </row>
    <row r="433" spans="1:14" s="2693" customFormat="1" ht="18.75">
      <c r="A433" s="4694"/>
      <c r="B433" s="2975">
        <v>1</v>
      </c>
      <c r="C433" s="3041"/>
      <c r="D433" s="3042" t="s">
        <v>266</v>
      </c>
      <c r="E433" s="3043">
        <v>1</v>
      </c>
      <c r="F433" s="3044"/>
      <c r="G433" s="3514" t="s">
        <v>266</v>
      </c>
      <c r="H433" s="3496" t="s">
        <v>2488</v>
      </c>
      <c r="I433" s="2855"/>
      <c r="J433" s="2855"/>
      <c r="K433" s="3493">
        <f>IF(AND(ISNUMBER(B433),ISNUMBER(C433)),(C433*B433)/B415*H415,IF(ISBLANK(C433),(B433/B415)*H415,(C433/B415)*H415))</f>
        <v>20</v>
      </c>
      <c r="L433" s="3491" t="str">
        <f t="shared" si="6"/>
        <v>C à S</v>
      </c>
      <c r="M433" s="3493">
        <f>IF(AND(ISNUMBER(E433),ISNUMBER(F433)),(F433*E433)/E415*L415,IF(ISBLANK(F433),(E433/E415)*L415,(F433/E415)*L415))</f>
        <v>30</v>
      </c>
      <c r="N433" s="3492" t="str">
        <f t="shared" si="7"/>
        <v>C à S</v>
      </c>
    </row>
    <row r="434" spans="1:14" s="2693" customFormat="1" ht="18.75">
      <c r="A434" s="4694"/>
      <c r="B434" s="2975">
        <v>0.25</v>
      </c>
      <c r="C434" s="3041"/>
      <c r="D434" s="3042" t="s">
        <v>692</v>
      </c>
      <c r="E434" s="3043">
        <v>0.25</v>
      </c>
      <c r="F434" s="3044"/>
      <c r="G434" s="3514" t="s">
        <v>692</v>
      </c>
      <c r="H434" s="3496" t="s">
        <v>2489</v>
      </c>
      <c r="I434" s="2855"/>
      <c r="J434" s="2855"/>
      <c r="K434" s="3493">
        <f>IF(AND(ISNUMBER(B434),ISNUMBER(C434)),(C434*B434)/B415*H415,IF(ISBLANK(C434),(B434/B415)*H415,(C434/B415)*H415))</f>
        <v>5</v>
      </c>
      <c r="L434" s="3491" t="str">
        <f t="shared" si="6"/>
        <v>échalotes</v>
      </c>
      <c r="M434" s="3497">
        <f>IF(AND(ISNUMBER(E434),ISNUMBER(F434)),(F434*E434)/E415*L415,IF(ISBLANK(F434),(E434/E415)*L415,(F434/E415)*L415))</f>
        <v>7.5</v>
      </c>
      <c r="N434" s="3492" t="str">
        <f t="shared" si="7"/>
        <v>échalotes</v>
      </c>
    </row>
    <row r="435" spans="1:14" s="2693" customFormat="1" ht="18.75">
      <c r="A435" s="4694"/>
      <c r="B435" s="2975"/>
      <c r="C435" s="3041"/>
      <c r="D435" s="3042" t="s">
        <v>387</v>
      </c>
      <c r="E435" s="3043"/>
      <c r="F435" s="3044"/>
      <c r="G435" s="3514" t="s">
        <v>387</v>
      </c>
      <c r="H435" s="3496" t="s">
        <v>2490</v>
      </c>
      <c r="I435" s="2855"/>
      <c r="J435" s="2855"/>
      <c r="K435" s="3490">
        <f>IF(AND(ISNUMBER(B435),ISNUMBER(C435)),(C435*B435)/B415*H415,IF(ISBLANK(C435),(B435/B415)*H415,(C435/B415)*H415))</f>
        <v>0</v>
      </c>
      <c r="L435" s="3491" t="str">
        <f t="shared" si="6"/>
        <v>PM</v>
      </c>
      <c r="M435" s="3490">
        <f>IF(AND(ISNUMBER(E435),ISNUMBER(F435)),(F435*E435)/E415*L415,IF(ISBLANK(F435),(E435/E415)*L415,(F435/E415)*L415))</f>
        <v>0</v>
      </c>
      <c r="N435" s="3492" t="str">
        <f t="shared" si="7"/>
        <v>PM</v>
      </c>
    </row>
    <row r="436" spans="1:14" s="2693" customFormat="1" ht="21" customHeight="1">
      <c r="A436" s="4694"/>
      <c r="B436" s="2975"/>
      <c r="C436" s="3041"/>
      <c r="D436" s="3042" t="s">
        <v>387</v>
      </c>
      <c r="E436" s="3043"/>
      <c r="F436" s="3044"/>
      <c r="G436" s="3514" t="s">
        <v>387</v>
      </c>
      <c r="H436" s="3496" t="s">
        <v>1289</v>
      </c>
      <c r="I436" s="2855"/>
      <c r="J436" s="2855"/>
      <c r="K436" s="3490">
        <f>IF(AND(ISNUMBER(B436),ISNUMBER(C436)),(C436*B436)/B415*H415,IF(ISBLANK(C436),(B436/B415)*H415,(C436/B415)*H415))</f>
        <v>0</v>
      </c>
      <c r="L436" s="3491" t="str">
        <f t="shared" si="6"/>
        <v>PM</v>
      </c>
      <c r="M436" s="3490">
        <f>IF(AND(ISNUMBER(E436),ISNUMBER(F436)),(F436*E436)/E415*L415,IF(ISBLANK(F436),(E436/E415)*L415,(F436/E415)*L415))</f>
        <v>0</v>
      </c>
      <c r="N436" s="3492" t="str">
        <f t="shared" si="7"/>
        <v>PM</v>
      </c>
    </row>
    <row r="437" spans="1:14" s="2693" customFormat="1" ht="21.75" customHeight="1">
      <c r="A437" s="4694"/>
      <c r="B437" s="2975"/>
      <c r="C437" s="3041"/>
      <c r="D437" s="3042" t="s">
        <v>387</v>
      </c>
      <c r="E437" s="3043"/>
      <c r="F437" s="3044"/>
      <c r="G437" s="3515" t="s">
        <v>387</v>
      </c>
      <c r="H437" s="3496" t="s">
        <v>2491</v>
      </c>
      <c r="I437" s="2855"/>
      <c r="J437" s="2855"/>
      <c r="K437" s="3493">
        <f>IF(AND(ISNUMBER(B437),ISNUMBER(C437)),(C437*B437)/B415*H415,IF(ISBLANK(C437),(B437/B415)*H415,(C437/B415)*H415))</f>
        <v>0</v>
      </c>
      <c r="L437" s="3491" t="str">
        <f t="shared" si="6"/>
        <v>PM</v>
      </c>
      <c r="M437" s="3493">
        <f>IF(AND(ISNUMBER(E437),ISNUMBER(F437)),(F437*E437)/E415*L415,IF(ISBLANK(F437),(E437/E415)*L415,(F437/E415)*L415))</f>
        <v>0</v>
      </c>
      <c r="N437" s="3492" t="str">
        <f t="shared" si="7"/>
        <v>PM</v>
      </c>
    </row>
    <row r="438" spans="1:14" s="2693" customFormat="1" ht="18.75">
      <c r="A438" s="4694"/>
      <c r="B438" s="2975"/>
      <c r="C438" s="3041"/>
      <c r="D438" s="3042"/>
      <c r="E438" s="3043">
        <v>1</v>
      </c>
      <c r="F438" s="3044"/>
      <c r="G438" s="3514" t="s">
        <v>385</v>
      </c>
      <c r="H438" s="3496" t="s">
        <v>2492</v>
      </c>
      <c r="I438" s="2855"/>
      <c r="J438" s="2855"/>
      <c r="K438" s="3494">
        <f>IF(AND(ISNUMBER(B438),ISNUMBER(C438)),(C438*B438)/B415*H415,IF(ISBLANK(C438),(B438/B415)*H415,(C438/B415)*H415))</f>
        <v>0</v>
      </c>
      <c r="L438" s="3491">
        <f t="shared" si="6"/>
        <v>0</v>
      </c>
      <c r="M438" s="3493">
        <f>IF(AND(ISNUMBER(E438),ISNUMBER(F438)),(F438*E438)/E415*L415,IF(ISBLANK(F438),(E438/E415)*L415,(F438/E415)*L415))</f>
        <v>30</v>
      </c>
      <c r="N438" s="3492" t="str">
        <f t="shared" si="7"/>
        <v>C à C</v>
      </c>
    </row>
    <row r="439" spans="1:14" s="2693" customFormat="1" ht="18.75">
      <c r="A439" s="4694"/>
      <c r="B439" s="2975"/>
      <c r="C439" s="3041"/>
      <c r="D439" s="3042"/>
      <c r="E439" s="3043"/>
      <c r="F439" s="3044"/>
      <c r="G439" s="3514"/>
      <c r="H439" s="3496" t="s">
        <v>2493</v>
      </c>
      <c r="I439" s="2855"/>
      <c r="J439" s="2855"/>
      <c r="K439" s="3493">
        <f>IF(AND(ISNUMBER(B439),ISNUMBER(C439)),(C439*B439)/B415*H415,IF(ISBLANK(C439),(B439/B415)*H415,(C439/B415)*H415))</f>
        <v>0</v>
      </c>
      <c r="L439" s="3491">
        <f t="shared" si="6"/>
        <v>0</v>
      </c>
      <c r="M439" s="3494">
        <f>IF(AND(ISNUMBER(E439),ISNUMBER(F439)),(F439*E439)/E415*L415,IF(ISBLANK(F439),(E439/E415)*L415,(F439/E415)*L415))</f>
        <v>0</v>
      </c>
      <c r="N439" s="3492">
        <f t="shared" si="7"/>
        <v>0</v>
      </c>
    </row>
    <row r="440" spans="1:14" s="2693" customFormat="1" ht="18.75">
      <c r="A440" s="4694"/>
      <c r="B440" s="2975"/>
      <c r="C440" s="3041"/>
      <c r="D440" s="3042"/>
      <c r="E440" s="3043">
        <v>1</v>
      </c>
      <c r="F440" s="3044"/>
      <c r="G440" s="3514" t="s">
        <v>385</v>
      </c>
      <c r="H440" s="3496" t="s">
        <v>2494</v>
      </c>
      <c r="I440" s="2855"/>
      <c r="J440" s="2855"/>
      <c r="K440" s="3490">
        <f>IF(AND(ISNUMBER(B440),ISNUMBER(C440)),(C440*B440)/B415*H415,IF(ISBLANK(C440),(B440/B415)*H415,(C440/B415)*H415))</f>
        <v>0</v>
      </c>
      <c r="L440" s="3491">
        <f t="shared" si="6"/>
        <v>0</v>
      </c>
      <c r="M440" s="3493">
        <f>IF(AND(ISNUMBER(E440),ISNUMBER(F440)),(F440*E440)/E415*L415,IF(ISBLANK(F440),(E440/E415)*L415,(F440/E415)*L415))</f>
        <v>30</v>
      </c>
      <c r="N440" s="3492" t="str">
        <f t="shared" si="7"/>
        <v>C à C</v>
      </c>
    </row>
    <row r="441" spans="1:14" s="2693" customFormat="1" ht="18.75">
      <c r="A441" s="4694"/>
      <c r="B441" s="2975"/>
      <c r="C441" s="3041"/>
      <c r="D441" s="3042"/>
      <c r="E441" s="3043"/>
      <c r="F441" s="3044"/>
      <c r="G441" s="3514"/>
      <c r="H441" s="3496" t="s">
        <v>2382</v>
      </c>
      <c r="I441" s="2855"/>
      <c r="J441" s="2855"/>
      <c r="K441" s="3493">
        <f>IF(AND(ISNUMBER(B441),ISNUMBER(C441)),(C441*B441)/B415*H415,IF(ISBLANK(C441),(B441/B415)*H415,(C441/B415)*H415))</f>
        <v>0</v>
      </c>
      <c r="L441" s="3491">
        <f t="shared" si="6"/>
        <v>0</v>
      </c>
      <c r="M441" s="3497">
        <f>IF(AND(ISNUMBER(E441),ISNUMBER(F441)),(F441*E441)/E415*L415,IF(ISBLANK(F441),(E441/E415)*L415,(F441/E415)*L415))</f>
        <v>0</v>
      </c>
      <c r="N441" s="3492">
        <f t="shared" si="7"/>
        <v>0</v>
      </c>
    </row>
    <row r="442" spans="1:14" s="2693" customFormat="1" ht="18.75">
      <c r="A442" s="4694"/>
      <c r="B442" s="2975"/>
      <c r="C442" s="3041"/>
      <c r="D442" s="3042"/>
      <c r="E442" s="3043">
        <v>1</v>
      </c>
      <c r="F442" s="3044"/>
      <c r="G442" s="3514" t="s">
        <v>385</v>
      </c>
      <c r="H442" s="3496" t="s">
        <v>2495</v>
      </c>
      <c r="I442" s="2855"/>
      <c r="J442" s="2855"/>
      <c r="K442" s="3490">
        <f>IF(AND(ISNUMBER(B442),ISNUMBER(C442)),(C442*B442)/B415*H415,IF(ISBLANK(C442),(B442/B415)*H415,(C442/B415)*H415))</f>
        <v>0</v>
      </c>
      <c r="L442" s="3491">
        <f t="shared" si="6"/>
        <v>0</v>
      </c>
      <c r="M442" s="3493">
        <f>IF(AND(ISNUMBER(E442),ISNUMBER(F442)),(F442*E442)/E415*L415,IF(ISBLANK(F442),(E442/E415)*L415,(F442/E415)*L415))</f>
        <v>30</v>
      </c>
      <c r="N442" s="3492" t="str">
        <f t="shared" si="7"/>
        <v>C à C</v>
      </c>
    </row>
    <row r="443" spans="1:14" s="2693" customFormat="1" ht="18.75">
      <c r="A443" s="4694"/>
      <c r="B443" s="2975"/>
      <c r="C443" s="3041"/>
      <c r="D443" s="3042"/>
      <c r="E443" s="3043"/>
      <c r="F443" s="3044"/>
      <c r="G443" s="3514"/>
      <c r="H443" s="3496"/>
      <c r="I443" s="2855"/>
      <c r="J443" s="2855"/>
      <c r="K443" s="3490">
        <f>IF(AND(ISNUMBER(B443),ISNUMBER(C443)),(C443*B443)/B415*H415,IF(ISBLANK(C443),(B443/B415)*H415,(C443/B415)*H415))</f>
        <v>0</v>
      </c>
      <c r="L443" s="3491">
        <f t="shared" si="6"/>
        <v>0</v>
      </c>
      <c r="M443" s="3490">
        <f>IF(AND(ISNUMBER(E443),ISNUMBER(F443)),(F443*E443)/E415*L415,IF(ISBLANK(F443),(E443/E415)*L415,(F443/E415)*L415))</f>
        <v>0</v>
      </c>
      <c r="N443" s="3492">
        <f t="shared" si="7"/>
        <v>0</v>
      </c>
    </row>
    <row r="444" spans="1:14" s="2693" customFormat="1" ht="18.75">
      <c r="A444" s="4694"/>
      <c r="B444" s="2975"/>
      <c r="C444" s="3041"/>
      <c r="D444" s="3042"/>
      <c r="E444" s="3043"/>
      <c r="F444" s="3044"/>
      <c r="G444" s="3514"/>
      <c r="H444" s="3496"/>
      <c r="I444" s="2855"/>
      <c r="J444" s="2855"/>
      <c r="K444" s="3490">
        <f>IF(AND(ISNUMBER(B444),ISNUMBER(C444)),(C444*B444)/B415*H415,IF(ISBLANK(C444),(B444/B415)*H415,(C444/B415)*H415))</f>
        <v>0</v>
      </c>
      <c r="L444" s="3491">
        <f t="shared" si="6"/>
        <v>0</v>
      </c>
      <c r="M444" s="3490">
        <f>IF(AND(ISNUMBER(E444),ISNUMBER(F444)),(F444*E444)/E415*L415,IF(ISBLANK(F444),(E444/E415)*L415,(F444/E415)*L415))</f>
        <v>0</v>
      </c>
      <c r="N444" s="3492">
        <f t="shared" si="7"/>
        <v>0</v>
      </c>
    </row>
    <row r="445" spans="1:14" s="2693" customFormat="1">
      <c r="A445" s="4694"/>
      <c r="B445" s="3051"/>
      <c r="C445" s="3052"/>
      <c r="D445" s="3052"/>
      <c r="E445" s="3052"/>
      <c r="F445" s="3052"/>
      <c r="G445" s="3052"/>
      <c r="H445" s="3052"/>
      <c r="I445" s="3052"/>
      <c r="J445" s="3052"/>
      <c r="K445" s="3052"/>
      <c r="L445" s="3052"/>
      <c r="M445" s="3052"/>
      <c r="N445" s="3053"/>
    </row>
    <row r="446" spans="1:14" s="2693" customFormat="1" ht="15.75">
      <c r="A446" s="4694"/>
      <c r="B446" s="2967" t="s">
        <v>282</v>
      </c>
      <c r="C446" s="2929"/>
      <c r="D446" s="2929"/>
      <c r="E446" s="2929"/>
      <c r="F446" s="2929"/>
      <c r="G446" s="2929"/>
      <c r="H446" s="2929"/>
      <c r="I446" s="2929"/>
      <c r="J446" s="2929"/>
      <c r="K446" s="2929"/>
      <c r="L446" s="2929"/>
      <c r="M446" s="2929"/>
      <c r="N446" s="3054"/>
    </row>
    <row r="447" spans="1:14" s="2693" customFormat="1" ht="18.75" customHeight="1">
      <c r="A447" s="4694"/>
      <c r="B447" s="3055" t="s">
        <v>371</v>
      </c>
      <c r="C447" s="3588" t="s">
        <v>2504</v>
      </c>
      <c r="D447" s="4727" t="s">
        <v>732</v>
      </c>
      <c r="E447" s="4727"/>
      <c r="F447" s="4727"/>
      <c r="G447" s="4727"/>
      <c r="H447" s="4727"/>
      <c r="I447" s="4727"/>
      <c r="J447" s="4727"/>
      <c r="K447" s="4727"/>
      <c r="L447" s="4727"/>
      <c r="M447" s="4727"/>
      <c r="N447" s="4728"/>
    </row>
    <row r="448" spans="1:14" s="2693" customFormat="1" ht="18.75" customHeight="1">
      <c r="A448" s="4694"/>
      <c r="B448" s="3055" t="s">
        <v>372</v>
      </c>
      <c r="C448" s="3588" t="s">
        <v>2504</v>
      </c>
      <c r="D448" s="4727"/>
      <c r="E448" s="4727"/>
      <c r="F448" s="4727"/>
      <c r="G448" s="4727"/>
      <c r="H448" s="4727"/>
      <c r="I448" s="4727"/>
      <c r="J448" s="4727"/>
      <c r="K448" s="4727"/>
      <c r="L448" s="4727"/>
      <c r="M448" s="4727"/>
      <c r="N448" s="4728"/>
    </row>
    <row r="449" spans="1:14" s="2693" customFormat="1" ht="15.75">
      <c r="A449" s="4694"/>
      <c r="B449" s="4730"/>
      <c r="C449" s="4731"/>
      <c r="D449" s="4731"/>
      <c r="E449" s="4731"/>
      <c r="F449" s="4731"/>
      <c r="G449" s="4731"/>
      <c r="H449" s="4731"/>
      <c r="I449" s="4731"/>
      <c r="J449" s="4731"/>
      <c r="K449" s="4731"/>
      <c r="L449" s="4731"/>
      <c r="M449" s="4731"/>
      <c r="N449" s="4732"/>
    </row>
    <row r="450" spans="1:14" s="2693" customFormat="1" ht="18.75">
      <c r="A450" s="4694"/>
      <c r="B450" s="2949"/>
      <c r="C450" s="2882" t="s">
        <v>295</v>
      </c>
      <c r="D450" s="2883"/>
      <c r="E450" s="2883"/>
      <c r="F450" s="2883"/>
      <c r="G450" s="4778" t="s">
        <v>733</v>
      </c>
      <c r="H450" s="4778"/>
      <c r="I450" s="4778"/>
      <c r="J450" s="4778"/>
      <c r="K450" s="4778"/>
      <c r="L450" s="4778"/>
      <c r="M450" s="4778"/>
      <c r="N450" s="4779"/>
    </row>
    <row r="451" spans="1:14" s="2693" customFormat="1" ht="15.75">
      <c r="A451" s="4694"/>
      <c r="B451" s="2990"/>
      <c r="C451" s="2885" t="s">
        <v>316</v>
      </c>
      <c r="D451" s="2886" t="s">
        <v>345</v>
      </c>
      <c r="E451" s="2978"/>
      <c r="F451" s="2978"/>
      <c r="G451" s="4778"/>
      <c r="H451" s="4778"/>
      <c r="I451" s="4778"/>
      <c r="J451" s="4778"/>
      <c r="K451" s="4778"/>
      <c r="L451" s="4778"/>
      <c r="M451" s="4778"/>
      <c r="N451" s="4779"/>
    </row>
    <row r="452" spans="1:14" s="2693" customFormat="1" ht="18.75" customHeight="1">
      <c r="A452" s="4694"/>
      <c r="B452" s="2990"/>
      <c r="C452" s="2888" t="s">
        <v>297</v>
      </c>
      <c r="D452" s="2882" t="s">
        <v>298</v>
      </c>
      <c r="E452" s="2978"/>
      <c r="F452" s="2978"/>
      <c r="G452" s="2882"/>
      <c r="H452" s="2979"/>
      <c r="I452" s="2979"/>
      <c r="J452" s="2979"/>
      <c r="K452" s="2979"/>
      <c r="L452" s="2979"/>
      <c r="M452" s="2979"/>
      <c r="N452" s="2991"/>
    </row>
    <row r="453" spans="1:14" s="2693" customFormat="1" ht="15.75">
      <c r="A453" s="4694"/>
      <c r="B453" s="2952"/>
      <c r="C453" s="2953"/>
      <c r="D453" s="2862"/>
      <c r="E453" s="2954"/>
      <c r="F453" s="2954"/>
      <c r="G453" s="2955"/>
      <c r="H453" s="2956"/>
      <c r="I453" s="2956"/>
      <c r="J453" s="2956"/>
      <c r="K453" s="2956"/>
      <c r="L453" s="2956"/>
      <c r="M453" s="2956"/>
      <c r="N453" s="2957"/>
    </row>
    <row r="454" spans="1:14" s="2693" customFormat="1" ht="15.75">
      <c r="A454" s="4694"/>
      <c r="B454" s="2958">
        <v>1</v>
      </c>
      <c r="C454" s="2959" t="s">
        <v>699</v>
      </c>
      <c r="D454" s="2960"/>
      <c r="E454" s="2960"/>
      <c r="F454" s="2960"/>
      <c r="G454" s="2960"/>
      <c r="H454" s="2960"/>
      <c r="I454" s="2960"/>
      <c r="J454" s="2960"/>
      <c r="K454" s="2960"/>
      <c r="L454" s="2960"/>
      <c r="M454" s="2960"/>
      <c r="N454" s="2961"/>
    </row>
    <row r="455" spans="1:14" s="2693" customFormat="1" ht="15.75" customHeight="1">
      <c r="A455" s="4694"/>
      <c r="B455" s="2958">
        <v>2</v>
      </c>
      <c r="C455" s="2959" t="s">
        <v>700</v>
      </c>
      <c r="D455" s="2960"/>
      <c r="E455" s="2960"/>
      <c r="F455" s="2960"/>
      <c r="G455" s="2960"/>
      <c r="H455" s="2960"/>
      <c r="I455" s="2960"/>
      <c r="J455" s="2960"/>
      <c r="K455" s="2960"/>
      <c r="L455" s="2960"/>
      <c r="M455" s="2960"/>
      <c r="N455" s="2961"/>
    </row>
    <row r="456" spans="1:14" s="2693" customFormat="1" ht="16.5" customHeight="1">
      <c r="A456" s="4694"/>
      <c r="B456" s="2958">
        <v>3</v>
      </c>
      <c r="C456" s="2959" t="s">
        <v>701</v>
      </c>
      <c r="D456" s="2960"/>
      <c r="E456" s="2960"/>
      <c r="F456" s="2960"/>
      <c r="G456" s="2960"/>
      <c r="H456" s="2960"/>
      <c r="I456" s="2960"/>
      <c r="J456" s="2960"/>
      <c r="K456" s="2960"/>
      <c r="L456" s="2960"/>
      <c r="M456" s="2960"/>
      <c r="N456" s="2961"/>
    </row>
    <row r="457" spans="1:14" s="2693" customFormat="1" ht="15.75">
      <c r="A457" s="4694"/>
      <c r="B457" s="2958">
        <v>4</v>
      </c>
      <c r="C457" s="2959" t="s">
        <v>702</v>
      </c>
      <c r="D457" s="2960"/>
      <c r="E457" s="2960"/>
      <c r="F457" s="2960"/>
      <c r="G457" s="2960"/>
      <c r="H457" s="2960"/>
      <c r="I457" s="2960"/>
      <c r="J457" s="2960"/>
      <c r="K457" s="2960"/>
      <c r="L457" s="2960"/>
      <c r="M457" s="2960"/>
      <c r="N457" s="2961"/>
    </row>
    <row r="458" spans="1:14" s="2693" customFormat="1" ht="15.75">
      <c r="A458" s="4694"/>
      <c r="B458" s="2958">
        <v>5</v>
      </c>
      <c r="C458" s="2959" t="s">
        <v>703</v>
      </c>
      <c r="D458" s="2960"/>
      <c r="E458" s="2960"/>
      <c r="F458" s="2960"/>
      <c r="G458" s="2960"/>
      <c r="H458" s="2960"/>
      <c r="I458" s="2960"/>
      <c r="J458" s="2960"/>
      <c r="K458" s="2960"/>
      <c r="L458" s="2960"/>
      <c r="M458" s="2960"/>
      <c r="N458" s="2961"/>
    </row>
    <row r="459" spans="1:14" s="2693" customFormat="1" ht="15.75">
      <c r="A459" s="4694"/>
      <c r="B459" s="2958">
        <v>6</v>
      </c>
      <c r="C459" s="2959" t="s">
        <v>704</v>
      </c>
      <c r="D459" s="2960"/>
      <c r="E459" s="2960"/>
      <c r="F459" s="2960"/>
      <c r="G459" s="2960"/>
      <c r="H459" s="2960"/>
      <c r="I459" s="2960"/>
      <c r="J459" s="2960"/>
      <c r="K459" s="2960"/>
      <c r="L459" s="2960"/>
      <c r="M459" s="2960"/>
      <c r="N459" s="2961"/>
    </row>
    <row r="460" spans="1:14" s="2693" customFormat="1" ht="15.75">
      <c r="A460" s="4694"/>
      <c r="B460" s="2958">
        <v>7</v>
      </c>
      <c r="C460" s="2959" t="s">
        <v>705</v>
      </c>
      <c r="D460" s="2960"/>
      <c r="E460" s="2960"/>
      <c r="F460" s="2960"/>
      <c r="G460" s="2960"/>
      <c r="H460" s="2960"/>
      <c r="I460" s="2960"/>
      <c r="J460" s="2960"/>
      <c r="K460" s="2960"/>
      <c r="L460" s="2960"/>
      <c r="M460" s="2960"/>
      <c r="N460" s="2961"/>
    </row>
    <row r="461" spans="1:14" s="2693" customFormat="1" ht="15.75">
      <c r="A461" s="4694"/>
      <c r="B461" s="2958">
        <v>8</v>
      </c>
      <c r="C461" s="2959" t="s">
        <v>706</v>
      </c>
      <c r="D461" s="2960"/>
      <c r="E461" s="2960"/>
      <c r="F461" s="2960"/>
      <c r="G461" s="2960"/>
      <c r="H461" s="2960"/>
      <c r="I461" s="2960"/>
      <c r="J461" s="2960"/>
      <c r="K461" s="2960"/>
      <c r="L461" s="2960"/>
      <c r="M461" s="2960"/>
      <c r="N461" s="2961"/>
    </row>
    <row r="462" spans="1:14" s="2693" customFormat="1" ht="15.75">
      <c r="A462" s="4694"/>
      <c r="B462" s="2958">
        <v>9</v>
      </c>
      <c r="C462" s="2959" t="s">
        <v>707</v>
      </c>
      <c r="D462" s="2960"/>
      <c r="E462" s="2960"/>
      <c r="F462" s="2960"/>
      <c r="G462" s="2960"/>
      <c r="H462" s="2960"/>
      <c r="I462" s="2960"/>
      <c r="J462" s="2960"/>
      <c r="K462" s="2960"/>
      <c r="L462" s="2960"/>
      <c r="M462" s="2960"/>
      <c r="N462" s="2961"/>
    </row>
    <row r="463" spans="1:14" s="2693" customFormat="1" ht="15.75">
      <c r="A463" s="4694"/>
      <c r="B463" s="2958">
        <v>10</v>
      </c>
      <c r="C463" s="2959" t="s">
        <v>708</v>
      </c>
      <c r="D463" s="2960"/>
      <c r="E463" s="2960"/>
      <c r="F463" s="2960"/>
      <c r="G463" s="2960"/>
      <c r="H463" s="2960"/>
      <c r="I463" s="2960"/>
      <c r="J463" s="2960"/>
      <c r="K463" s="2960"/>
      <c r="L463" s="2960"/>
      <c r="M463" s="2960"/>
      <c r="N463" s="2961"/>
    </row>
    <row r="464" spans="1:14" s="2693" customFormat="1" ht="15.75">
      <c r="A464" s="4694"/>
      <c r="B464" s="2962"/>
      <c r="C464" s="2963"/>
      <c r="D464" s="2964"/>
      <c r="E464" s="2964"/>
      <c r="F464" s="2964"/>
      <c r="G464" s="2964"/>
      <c r="H464" s="2964"/>
      <c r="I464" s="2965"/>
      <c r="J464" s="2965"/>
      <c r="K464" s="2965"/>
      <c r="L464" s="2965"/>
      <c r="M464" s="2965"/>
      <c r="N464" s="2966"/>
    </row>
    <row r="465" spans="1:14" s="2693" customFormat="1">
      <c r="A465" s="4694"/>
      <c r="B465" s="4723"/>
      <c r="C465" s="4668"/>
      <c r="D465" s="4668"/>
      <c r="E465" s="4668"/>
      <c r="F465" s="4668"/>
      <c r="G465" s="4668"/>
      <c r="H465" s="4668"/>
      <c r="I465" s="4668"/>
      <c r="J465" s="4668"/>
      <c r="K465" s="4668"/>
      <c r="L465" s="4668"/>
      <c r="M465" s="4668"/>
      <c r="N465" s="4669"/>
    </row>
    <row r="466" spans="1:14" s="2693" customFormat="1" ht="18.75">
      <c r="A466" s="4694"/>
      <c r="B466" s="2949"/>
      <c r="C466" s="2882" t="s">
        <v>295</v>
      </c>
      <c r="D466" s="2883"/>
      <c r="E466" s="2883"/>
      <c r="F466" s="2883"/>
      <c r="G466" s="4778" t="s">
        <v>734</v>
      </c>
      <c r="H466" s="4778"/>
      <c r="I466" s="4778"/>
      <c r="J466" s="4778"/>
      <c r="K466" s="4778"/>
      <c r="L466" s="4778"/>
      <c r="M466" s="4778"/>
      <c r="N466" s="4779"/>
    </row>
    <row r="467" spans="1:14" s="2693" customFormat="1" ht="15.75">
      <c r="A467" s="4694"/>
      <c r="B467" s="2990"/>
      <c r="C467" s="2885" t="s">
        <v>316</v>
      </c>
      <c r="D467" s="2886" t="s">
        <v>345</v>
      </c>
      <c r="E467" s="2978"/>
      <c r="F467" s="2978"/>
      <c r="G467" s="4778"/>
      <c r="H467" s="4778"/>
      <c r="I467" s="4778"/>
      <c r="J467" s="4778"/>
      <c r="K467" s="4778"/>
      <c r="L467" s="4778"/>
      <c r="M467" s="4778"/>
      <c r="N467" s="4779"/>
    </row>
    <row r="468" spans="1:14" s="2693" customFormat="1" ht="15.75">
      <c r="A468" s="4694"/>
      <c r="B468" s="2990"/>
      <c r="C468" s="2888" t="s">
        <v>297</v>
      </c>
      <c r="D468" s="2882" t="s">
        <v>298</v>
      </c>
      <c r="E468" s="2978"/>
      <c r="F468" s="2978"/>
      <c r="G468" s="2882"/>
      <c r="H468" s="2979"/>
      <c r="I468" s="2979"/>
      <c r="J468" s="2979"/>
      <c r="K468" s="2979"/>
      <c r="L468" s="2979"/>
      <c r="M468" s="2979"/>
      <c r="N468" s="2991"/>
    </row>
    <row r="469" spans="1:14" s="2693" customFormat="1" ht="15.75">
      <c r="A469" s="4694"/>
      <c r="B469" s="2952"/>
      <c r="C469" s="2953"/>
      <c r="D469" s="2862"/>
      <c r="E469" s="2954"/>
      <c r="F469" s="2954"/>
      <c r="G469" s="2955"/>
      <c r="H469" s="2956"/>
      <c r="I469" s="2956"/>
      <c r="J469" s="2956"/>
      <c r="K469" s="2956"/>
      <c r="L469" s="2956"/>
      <c r="M469" s="2956"/>
      <c r="N469" s="2957"/>
    </row>
    <row r="470" spans="1:14" s="2693" customFormat="1" ht="15.75">
      <c r="A470" s="4694"/>
      <c r="B470" s="2958">
        <v>1</v>
      </c>
      <c r="C470" s="2959" t="s">
        <v>709</v>
      </c>
      <c r="D470" s="2960"/>
      <c r="E470" s="2960"/>
      <c r="F470" s="2960"/>
      <c r="G470" s="2960"/>
      <c r="H470" s="2960"/>
      <c r="I470" s="2960"/>
      <c r="J470" s="2960"/>
      <c r="K470" s="2960"/>
      <c r="L470" s="2960"/>
      <c r="M470" s="2960"/>
      <c r="N470" s="2961"/>
    </row>
    <row r="471" spans="1:14" s="2693" customFormat="1" ht="15.75">
      <c r="A471" s="4694"/>
      <c r="B471" s="2958">
        <v>2</v>
      </c>
      <c r="C471" s="2959" t="s">
        <v>710</v>
      </c>
      <c r="D471" s="2960"/>
      <c r="E471" s="2960"/>
      <c r="F471" s="2960"/>
      <c r="G471" s="2960"/>
      <c r="H471" s="2960"/>
      <c r="I471" s="2960"/>
      <c r="J471" s="2960"/>
      <c r="K471" s="2960"/>
      <c r="L471" s="2960"/>
      <c r="M471" s="2960"/>
      <c r="N471" s="2961"/>
    </row>
    <row r="472" spans="1:14" s="2693" customFormat="1" ht="15.75">
      <c r="A472" s="4694"/>
      <c r="B472" s="2958">
        <v>3</v>
      </c>
      <c r="C472" s="2959" t="s">
        <v>711</v>
      </c>
      <c r="D472" s="2960"/>
      <c r="E472" s="2960"/>
      <c r="F472" s="2960"/>
      <c r="G472" s="2960"/>
      <c r="H472" s="2960"/>
      <c r="I472" s="2960"/>
      <c r="J472" s="2960"/>
      <c r="K472" s="2960"/>
      <c r="L472" s="2960"/>
      <c r="M472" s="2960"/>
      <c r="N472" s="2961"/>
    </row>
    <row r="473" spans="1:14" s="2693" customFormat="1" ht="15.75">
      <c r="A473" s="4694"/>
      <c r="B473" s="2958">
        <v>4</v>
      </c>
      <c r="C473" s="2959" t="s">
        <v>712</v>
      </c>
      <c r="D473" s="2960"/>
      <c r="E473" s="2960"/>
      <c r="F473" s="2960"/>
      <c r="G473" s="2960"/>
      <c r="H473" s="2960"/>
      <c r="I473" s="2960"/>
      <c r="J473" s="2960"/>
      <c r="K473" s="2960"/>
      <c r="L473" s="2960"/>
      <c r="M473" s="2960"/>
      <c r="N473" s="2961"/>
    </row>
    <row r="474" spans="1:14" s="2693" customFormat="1" ht="15.75">
      <c r="A474" s="4694"/>
      <c r="B474" s="2958">
        <v>5</v>
      </c>
      <c r="C474" s="2959" t="s">
        <v>713</v>
      </c>
      <c r="D474" s="2960"/>
      <c r="E474" s="2960"/>
      <c r="F474" s="2960"/>
      <c r="G474" s="2960"/>
      <c r="H474" s="2960"/>
      <c r="I474" s="2960"/>
      <c r="J474" s="2960"/>
      <c r="K474" s="2960"/>
      <c r="L474" s="2960"/>
      <c r="M474" s="2960"/>
      <c r="N474" s="2961"/>
    </row>
    <row r="475" spans="1:14" s="2693" customFormat="1" ht="15.75">
      <c r="A475" s="4694"/>
      <c r="B475" s="2958">
        <v>6</v>
      </c>
      <c r="C475" s="2959" t="s">
        <v>714</v>
      </c>
      <c r="D475" s="2960"/>
      <c r="E475" s="2960"/>
      <c r="F475" s="2960"/>
      <c r="G475" s="2960"/>
      <c r="H475" s="2960"/>
      <c r="I475" s="2960"/>
      <c r="J475" s="2960"/>
      <c r="K475" s="2960"/>
      <c r="L475" s="2960"/>
      <c r="M475" s="2960"/>
      <c r="N475" s="2961"/>
    </row>
    <row r="476" spans="1:14" s="2693" customFormat="1" ht="15.75">
      <c r="A476" s="4694"/>
      <c r="B476" s="2958">
        <v>7</v>
      </c>
      <c r="C476" s="2959" t="s">
        <v>715</v>
      </c>
      <c r="D476" s="2960"/>
      <c r="E476" s="2960"/>
      <c r="F476" s="2960"/>
      <c r="G476" s="2960"/>
      <c r="H476" s="2960"/>
      <c r="I476" s="2960"/>
      <c r="J476" s="2960"/>
      <c r="K476" s="2960"/>
      <c r="L476" s="2960"/>
      <c r="M476" s="2960"/>
      <c r="N476" s="2961"/>
    </row>
    <row r="477" spans="1:14" s="2693" customFormat="1" ht="15.75">
      <c r="A477" s="4694"/>
      <c r="B477" s="2958">
        <v>8</v>
      </c>
      <c r="C477" s="2959" t="s">
        <v>716</v>
      </c>
      <c r="D477" s="2960"/>
      <c r="E477" s="2960"/>
      <c r="F477" s="2960"/>
      <c r="G477" s="2960"/>
      <c r="H477" s="2960"/>
      <c r="I477" s="2960"/>
      <c r="J477" s="2960"/>
      <c r="K477" s="2960"/>
      <c r="L477" s="2960"/>
      <c r="M477" s="2960"/>
      <c r="N477" s="2961"/>
    </row>
    <row r="478" spans="1:14" s="2693" customFormat="1" ht="15.75">
      <c r="A478" s="4694"/>
      <c r="B478" s="2958">
        <v>9</v>
      </c>
      <c r="C478" s="2959" t="s">
        <v>717</v>
      </c>
      <c r="D478" s="2960"/>
      <c r="E478" s="2960"/>
      <c r="F478" s="2960"/>
      <c r="G478" s="2960"/>
      <c r="H478" s="2960"/>
      <c r="I478" s="2960"/>
      <c r="J478" s="2960"/>
      <c r="K478" s="2960"/>
      <c r="L478" s="2960"/>
      <c r="M478" s="2960"/>
      <c r="N478" s="2961"/>
    </row>
    <row r="479" spans="1:14" s="2693" customFormat="1" ht="15.75">
      <c r="A479" s="4694"/>
      <c r="B479" s="2962"/>
      <c r="C479" s="2963"/>
      <c r="D479" s="2964"/>
      <c r="E479" s="2964"/>
      <c r="F479" s="2964"/>
      <c r="G479" s="2964"/>
      <c r="H479" s="2964"/>
      <c r="I479" s="2965"/>
      <c r="J479" s="2965"/>
      <c r="K479" s="2965"/>
      <c r="L479" s="2965"/>
      <c r="M479" s="2965"/>
      <c r="N479" s="2966"/>
    </row>
    <row r="480" spans="1:14" s="2693" customFormat="1">
      <c r="A480" s="4694"/>
      <c r="B480" s="2856" t="s">
        <v>253</v>
      </c>
      <c r="C480" s="4607" t="str">
        <f ca="1">CELL("nomfichier")</f>
        <v>E:\0-UPRT\1-UPRT.FR-SITE-WEB\ff-fiches-fabrications\ff-fiches-fabrication-maj-08-2020\[ff-14.B-restauration-10.postits-portions.xlsx]Nota</v>
      </c>
      <c r="D480" s="4607"/>
      <c r="E480" s="4607"/>
      <c r="F480" s="4607"/>
      <c r="G480" s="4607"/>
      <c r="H480" s="4607"/>
      <c r="I480" s="4607"/>
      <c r="J480" s="4607"/>
      <c r="K480" s="4607"/>
      <c r="L480" s="4607"/>
      <c r="M480" s="4607"/>
      <c r="N480" s="4608"/>
    </row>
    <row r="481" spans="1:14" s="2693" customFormat="1">
      <c r="A481" s="4694"/>
      <c r="B481" s="2969" t="s">
        <v>255</v>
      </c>
      <c r="C481" s="4610" t="s">
        <v>726</v>
      </c>
      <c r="D481" s="4610"/>
      <c r="E481" s="4610"/>
      <c r="F481" s="4610"/>
      <c r="G481" s="4610"/>
      <c r="H481" s="4610"/>
      <c r="I481" s="4610"/>
      <c r="J481" s="4610"/>
      <c r="K481" s="4610"/>
      <c r="L481" s="4610"/>
      <c r="M481" s="4610"/>
      <c r="N481" s="4770"/>
    </row>
    <row r="482" spans="1:14" s="2693" customFormat="1" ht="15.75" thickBot="1">
      <c r="A482" s="4694"/>
      <c r="B482" s="4546" t="s">
        <v>2390</v>
      </c>
      <c r="C482" s="4771"/>
      <c r="D482" s="4771"/>
      <c r="E482" s="4771"/>
      <c r="F482" s="4771"/>
      <c r="G482" s="4771"/>
      <c r="H482" s="4771"/>
      <c r="I482" s="4771"/>
      <c r="J482" s="4771"/>
      <c r="K482" s="4771"/>
      <c r="L482" s="4771"/>
      <c r="M482" s="4771"/>
      <c r="N482" s="4548"/>
    </row>
    <row r="484" spans="1:14" s="2693" customFormat="1">
      <c r="A484" s="2766"/>
      <c r="B484" s="2766"/>
      <c r="C484" s="2766"/>
      <c r="D484" s="2766"/>
      <c r="E484" s="2766"/>
      <c r="F484" s="2766"/>
      <c r="G484" s="2766"/>
      <c r="H484" s="2766"/>
      <c r="I484" s="2766"/>
      <c r="J484" s="2766"/>
      <c r="K484" s="2766"/>
      <c r="L484" s="2766"/>
      <c r="M484" s="2766"/>
      <c r="N484" s="2766"/>
    </row>
    <row r="485" spans="1:14" s="2693" customFormat="1">
      <c r="A485" s="2766"/>
      <c r="B485" s="2766"/>
      <c r="C485" s="2766"/>
      <c r="D485" s="2766"/>
      <c r="E485" s="2766"/>
      <c r="F485" s="2766"/>
      <c r="G485" s="2766"/>
      <c r="H485" s="2766"/>
      <c r="I485" s="2766"/>
      <c r="J485" s="2766"/>
      <c r="K485" s="2766"/>
      <c r="L485" s="2766"/>
      <c r="M485" s="2766"/>
      <c r="N485" s="2766"/>
    </row>
    <row r="486" spans="1:14" s="2693" customFormat="1">
      <c r="A486" s="2697"/>
      <c r="B486" s="2697"/>
      <c r="C486" s="2697"/>
      <c r="D486" s="2697"/>
      <c r="E486" s="2697"/>
      <c r="F486" s="2697"/>
      <c r="G486" s="2697"/>
      <c r="H486" s="2697"/>
      <c r="I486" s="2697"/>
      <c r="J486" s="2697"/>
      <c r="K486" s="2697"/>
      <c r="L486" s="2697"/>
      <c r="M486" s="2697"/>
      <c r="N486" s="2697"/>
    </row>
    <row r="487" spans="1:14" s="2693" customFormat="1" ht="26.25" customHeight="1">
      <c r="A487" s="5008" t="s">
        <v>2446</v>
      </c>
      <c r="B487" s="5008"/>
      <c r="C487" s="5008"/>
      <c r="D487" s="5008"/>
      <c r="E487" s="5008"/>
      <c r="F487" s="5008"/>
      <c r="G487" s="5008"/>
      <c r="H487" s="5008"/>
      <c r="I487" s="5008"/>
      <c r="J487" s="5008"/>
      <c r="K487" s="5008"/>
      <c r="L487" s="5008"/>
      <c r="M487" s="5008"/>
      <c r="N487" s="5008"/>
    </row>
    <row r="488" spans="1:14" s="2693" customFormat="1" ht="26.25" customHeight="1">
      <c r="A488" s="5008"/>
      <c r="B488" s="5008"/>
      <c r="C488" s="5008"/>
      <c r="D488" s="5008"/>
      <c r="E488" s="5008"/>
      <c r="F488" s="5008"/>
      <c r="G488" s="5008"/>
      <c r="H488" s="5008"/>
      <c r="I488" s="5008"/>
      <c r="J488" s="5008"/>
      <c r="K488" s="5008"/>
      <c r="L488" s="5008"/>
      <c r="M488" s="5008"/>
      <c r="N488" s="5008"/>
    </row>
    <row r="489" spans="1:14" s="2693" customFormat="1" ht="15.75" thickBot="1">
      <c r="A489"/>
      <c r="B489"/>
      <c r="C489"/>
      <c r="D489"/>
      <c r="E489"/>
      <c r="F489"/>
      <c r="G489"/>
      <c r="H489"/>
      <c r="I489"/>
      <c r="J489"/>
      <c r="K489"/>
      <c r="L489"/>
      <c r="M489"/>
      <c r="N489"/>
    </row>
    <row r="490" spans="1:14" s="2693" customFormat="1" ht="26.1" customHeight="1">
      <c r="A490" s="4598" t="s">
        <v>243</v>
      </c>
      <c r="B490" s="4600" t="s">
        <v>515</v>
      </c>
      <c r="C490" s="4601"/>
      <c r="D490" s="4601"/>
      <c r="E490" s="4601"/>
      <c r="F490" s="4601"/>
      <c r="G490" s="4601"/>
      <c r="H490" s="4601"/>
      <c r="I490" s="4601"/>
      <c r="J490" s="4601"/>
      <c r="K490" s="4601"/>
      <c r="L490" s="4601"/>
      <c r="M490" s="4601"/>
      <c r="N490" s="4604">
        <v>19</v>
      </c>
    </row>
    <row r="491" spans="1:14" s="2693" customFormat="1" ht="26.1" customHeight="1">
      <c r="A491" s="4599"/>
      <c r="B491" s="4602"/>
      <c r="C491" s="4603"/>
      <c r="D491" s="4603"/>
      <c r="E491" s="4603"/>
      <c r="F491" s="4603"/>
      <c r="G491" s="4603"/>
      <c r="H491" s="4603"/>
      <c r="I491" s="4603"/>
      <c r="J491" s="4603"/>
      <c r="K491" s="4603"/>
      <c r="L491" s="4603"/>
      <c r="M491" s="4603"/>
      <c r="N491" s="4605"/>
    </row>
    <row r="492" spans="1:14" s="2693" customFormat="1" ht="26.1" customHeight="1">
      <c r="A492" s="4599"/>
      <c r="B492" s="4602"/>
      <c r="C492" s="4603"/>
      <c r="D492" s="4603"/>
      <c r="E492" s="4603"/>
      <c r="F492" s="4603"/>
      <c r="G492" s="4603"/>
      <c r="H492" s="4603"/>
      <c r="I492" s="4603"/>
      <c r="J492" s="4603"/>
      <c r="K492" s="4603"/>
      <c r="L492" s="4603"/>
      <c r="M492" s="4603"/>
      <c r="N492" s="4605"/>
    </row>
    <row r="493" spans="1:14" s="2693" customFormat="1" ht="18.95" customHeight="1">
      <c r="A493" s="4694"/>
      <c r="B493" s="5018" t="s">
        <v>2439</v>
      </c>
      <c r="C493" s="5019"/>
      <c r="D493" s="5019"/>
      <c r="E493" s="5019"/>
      <c r="F493" s="5019"/>
      <c r="G493" s="5019"/>
      <c r="H493" s="5019"/>
      <c r="I493" s="5019"/>
      <c r="J493" s="5019"/>
      <c r="K493" s="5019"/>
      <c r="L493" s="5019"/>
      <c r="M493" s="5019"/>
      <c r="N493" s="5020"/>
    </row>
    <row r="494" spans="1:14" s="2693" customFormat="1" ht="18.95" customHeight="1">
      <c r="A494" s="4694"/>
      <c r="B494" s="5018"/>
      <c r="C494" s="5019"/>
      <c r="D494" s="5019"/>
      <c r="E494" s="5019"/>
      <c r="F494" s="5019"/>
      <c r="G494" s="5019"/>
      <c r="H494" s="5019"/>
      <c r="I494" s="5019"/>
      <c r="J494" s="5019"/>
      <c r="K494" s="5019"/>
      <c r="L494" s="5019"/>
      <c r="M494" s="5019"/>
      <c r="N494" s="5020"/>
    </row>
    <row r="495" spans="1:14" s="2693" customFormat="1" ht="18.95" customHeight="1">
      <c r="A495" s="4694"/>
      <c r="B495" s="5018"/>
      <c r="C495" s="5019"/>
      <c r="D495" s="5019"/>
      <c r="E495" s="5019"/>
      <c r="F495" s="5019"/>
      <c r="G495" s="5019"/>
      <c r="H495" s="5019"/>
      <c r="I495" s="5019"/>
      <c r="J495" s="5019"/>
      <c r="K495" s="5019"/>
      <c r="L495" s="5019"/>
      <c r="M495" s="5019"/>
      <c r="N495" s="5020"/>
    </row>
    <row r="496" spans="1:14" s="2693" customFormat="1" ht="18.95" customHeight="1">
      <c r="A496" s="4694"/>
      <c r="B496" s="4667"/>
      <c r="C496" s="4668"/>
      <c r="D496" s="4668"/>
      <c r="E496" s="4668"/>
      <c r="F496" s="4668"/>
      <c r="G496" s="4668"/>
      <c r="H496" s="4668"/>
      <c r="I496" s="4668"/>
      <c r="J496" s="4668"/>
      <c r="K496" s="4668"/>
      <c r="L496" s="4668"/>
      <c r="M496" s="4668"/>
      <c r="N496" s="4669"/>
    </row>
    <row r="497" spans="1:14" s="2693" customFormat="1" ht="18.95" customHeight="1">
      <c r="A497" s="4694"/>
      <c r="B497" s="4469" t="s">
        <v>2421</v>
      </c>
      <c r="C497" s="4468" t="s">
        <v>2410</v>
      </c>
      <c r="D497" s="4468"/>
      <c r="E497" s="4468"/>
      <c r="F497" s="4468"/>
      <c r="G497" s="4468"/>
      <c r="H497" s="4468"/>
      <c r="I497" s="4468"/>
      <c r="J497" s="4474" t="s">
        <v>2413</v>
      </c>
      <c r="K497" s="4474"/>
      <c r="L497" s="4474"/>
      <c r="M497" s="4471">
        <v>10</v>
      </c>
      <c r="N497" s="4472"/>
    </row>
    <row r="498" spans="1:14" s="2693" customFormat="1" ht="18.95" customHeight="1">
      <c r="A498" s="4694"/>
      <c r="B498" s="4470"/>
      <c r="C498" s="750"/>
      <c r="D498" s="3401" t="s">
        <v>2399</v>
      </c>
      <c r="E498" s="3399">
        <f>G533</f>
        <v>3.2499999999999996</v>
      </c>
      <c r="F498" s="3402">
        <f>M497</f>
        <v>10</v>
      </c>
      <c r="G498" s="4475" t="s">
        <v>2402</v>
      </c>
      <c r="H498" s="3403">
        <f>(E498/F498)*1000</f>
        <v>324.99999999999994</v>
      </c>
      <c r="I498" s="3404"/>
      <c r="J498" s="4474"/>
      <c r="K498" s="4474"/>
      <c r="L498" s="4474"/>
      <c r="M498" s="4471"/>
      <c r="N498" s="4472"/>
    </row>
    <row r="499" spans="1:14" s="2693" customFormat="1" ht="18.95" customHeight="1">
      <c r="A499" s="4694"/>
      <c r="B499" s="4470"/>
      <c r="C499" s="750"/>
      <c r="D499" s="739"/>
      <c r="E499" s="3405" t="s">
        <v>2405</v>
      </c>
      <c r="F499" s="3406">
        <v>15</v>
      </c>
      <c r="G499" s="4475"/>
      <c r="H499" s="3398">
        <f>(E498/F499)*1000</f>
        <v>216.66666666666666</v>
      </c>
      <c r="I499" s="3407" t="s">
        <v>281</v>
      </c>
      <c r="J499" s="3397"/>
      <c r="K499" s="3397"/>
      <c r="L499" s="3412"/>
      <c r="M499" s="2855"/>
      <c r="N499" s="3359"/>
    </row>
    <row r="500" spans="1:14" s="2693" customFormat="1" ht="18.95" customHeight="1">
      <c r="A500" s="4694"/>
      <c r="B500" s="4470"/>
      <c r="C500" s="3350"/>
      <c r="D500" s="3350"/>
      <c r="E500" s="3399">
        <f>(H500*F500)/1000</f>
        <v>3</v>
      </c>
      <c r="F500" s="3347">
        <v>20</v>
      </c>
      <c r="G500" s="4475"/>
      <c r="H500" s="3349">
        <v>150</v>
      </c>
      <c r="I500" s="3408"/>
      <c r="J500" s="4473" t="s">
        <v>2414</v>
      </c>
      <c r="K500" s="4473"/>
      <c r="L500" s="4473"/>
      <c r="M500" s="4674">
        <v>15</v>
      </c>
      <c r="N500" s="4675"/>
    </row>
    <row r="501" spans="1:14" s="2693" customFormat="1" ht="18.95" customHeight="1">
      <c r="A501" s="4694"/>
      <c r="B501" s="4470"/>
      <c r="C501" s="3350"/>
      <c r="D501" s="3350"/>
      <c r="E501" s="3351"/>
      <c r="F501" s="3352"/>
      <c r="G501" s="3409" t="s">
        <v>2415</v>
      </c>
      <c r="H501" s="3410">
        <f>ROUND((F498/E498)*E500,2)</f>
        <v>9.23</v>
      </c>
      <c r="I501" s="3411" t="s">
        <v>282</v>
      </c>
      <c r="J501" s="4473"/>
      <c r="K501" s="4473"/>
      <c r="L501" s="4473"/>
      <c r="M501" s="4674"/>
      <c r="N501" s="4675"/>
    </row>
    <row r="502" spans="1:14" s="2693" customFormat="1" ht="18.95" customHeight="1">
      <c r="A502" s="4694"/>
      <c r="B502" s="3278"/>
      <c r="C502" s="2855"/>
      <c r="D502" s="2855"/>
      <c r="E502" s="2855"/>
      <c r="F502" s="2855"/>
      <c r="G502" s="2855"/>
      <c r="H502" s="2855"/>
      <c r="I502" s="2855"/>
      <c r="J502" s="2855"/>
      <c r="K502" s="2855"/>
      <c r="L502" s="2855"/>
      <c r="M502" s="2855"/>
      <c r="N502" s="3427" t="s">
        <v>2411</v>
      </c>
    </row>
    <row r="503" spans="1:14" s="2693" customFormat="1" ht="15.75" customHeight="1">
      <c r="A503" s="4694"/>
      <c r="B503" s="2915"/>
      <c r="C503" s="2916"/>
      <c r="D503" s="2916"/>
      <c r="E503" s="2863"/>
      <c r="F503" s="2863"/>
      <c r="G503" s="2863"/>
      <c r="H503" s="2863"/>
      <c r="I503" s="2863"/>
      <c r="J503" s="2863"/>
      <c r="K503" s="2863"/>
      <c r="L503" s="2863"/>
      <c r="M503" s="2863"/>
      <c r="N503" s="2917"/>
    </row>
    <row r="504" spans="1:14" s="2693" customFormat="1" ht="15.75" customHeight="1">
      <c r="A504" s="4694"/>
      <c r="B504" s="5021" t="s">
        <v>30</v>
      </c>
      <c r="C504" s="5022"/>
      <c r="D504" s="5022"/>
      <c r="E504" s="2918"/>
      <c r="F504" s="2918"/>
      <c r="G504" s="2919"/>
      <c r="H504" s="2919"/>
      <c r="I504" s="2919"/>
      <c r="J504" s="2919"/>
      <c r="K504" s="2919"/>
      <c r="L504" s="2920"/>
      <c r="M504" s="2921"/>
      <c r="N504" s="2922"/>
    </row>
    <row r="505" spans="1:14" s="2693" customFormat="1" ht="15.75" customHeight="1">
      <c r="A505" s="4694"/>
      <c r="B505" s="5023" t="s">
        <v>284</v>
      </c>
      <c r="C505" s="5024" t="s">
        <v>313</v>
      </c>
      <c r="D505" s="5024" t="s">
        <v>341</v>
      </c>
      <c r="E505" s="2918" t="s">
        <v>27</v>
      </c>
      <c r="F505" s="2886"/>
      <c r="G505" s="2886"/>
      <c r="H505" s="2924" t="s">
        <v>283</v>
      </c>
      <c r="I505" s="2925" t="str">
        <f>E507</f>
        <v>E</v>
      </c>
      <c r="J505" s="2926"/>
      <c r="K505" s="2926"/>
      <c r="L505" s="2927"/>
      <c r="M505" s="2927"/>
      <c r="N505" s="2928"/>
    </row>
    <row r="506" spans="1:14" s="2693" customFormat="1" ht="16.5" customHeight="1">
      <c r="A506" s="4694"/>
      <c r="B506" s="5023"/>
      <c r="C506" s="5024"/>
      <c r="D506" s="5024"/>
      <c r="E506" s="2923" t="s">
        <v>286</v>
      </c>
      <c r="F506" s="2919"/>
      <c r="G506" s="2919"/>
      <c r="H506" s="2919"/>
      <c r="I506" s="2919"/>
      <c r="J506" s="2919"/>
      <c r="K506" s="2919"/>
      <c r="L506" s="2927"/>
      <c r="M506" s="2927"/>
      <c r="N506" s="2928"/>
    </row>
    <row r="507" spans="1:14" s="2693" customFormat="1" ht="15.75" customHeight="1">
      <c r="A507" s="4694"/>
      <c r="B507" s="5023"/>
      <c r="C507" s="5024"/>
      <c r="D507" s="5024"/>
      <c r="E507" s="3472" t="str">
        <f>SUBSTITUTE(ADDRESS(1,COLUMN(),4),"1","")</f>
        <v>E</v>
      </c>
      <c r="F507" s="2929" t="s">
        <v>343</v>
      </c>
      <c r="G507" s="3718"/>
      <c r="H507" s="3717"/>
      <c r="I507" s="3717"/>
      <c r="J507" s="3717"/>
      <c r="K507" s="3478" t="s">
        <v>2443</v>
      </c>
      <c r="L507" s="3478" t="s">
        <v>2371</v>
      </c>
      <c r="M507" s="3478" t="s">
        <v>313</v>
      </c>
      <c r="N507" s="3479" t="s">
        <v>19</v>
      </c>
    </row>
    <row r="508" spans="1:14" s="2693" customFormat="1" ht="15.75" customHeight="1">
      <c r="A508" s="4694"/>
      <c r="B508" s="2972"/>
      <c r="C508" s="2973"/>
      <c r="D508" s="2974"/>
      <c r="E508" s="3561"/>
      <c r="F508" s="3466"/>
      <c r="G508" s="3564">
        <f t="shared" ref="G508:G531" si="8">IF(ISBLANK(B508),D508,(D508*B508))</f>
        <v>0</v>
      </c>
      <c r="H508" s="3467"/>
      <c r="I508" s="3466"/>
      <c r="J508" s="2800"/>
      <c r="K508" s="3470" t="str">
        <f t="shared" ref="K508:K527" si="9">IF(ISTEXT(E508),E508,"")</f>
        <v/>
      </c>
      <c r="L508" s="3473">
        <f>IF(ISTEXT(B508),B508,IF(ISBLANK(B508),0,(B508/M497)*M500))</f>
        <v>0</v>
      </c>
      <c r="M508" s="3468">
        <f t="shared" ref="M508:M531" si="10">C508</f>
        <v>0</v>
      </c>
      <c r="N508" s="3471">
        <f>((G508/M497)*M500)</f>
        <v>0</v>
      </c>
    </row>
    <row r="509" spans="1:14" s="2693" customFormat="1" ht="15" customHeight="1">
      <c r="A509" s="4694"/>
      <c r="B509" s="2975"/>
      <c r="C509" s="2976"/>
      <c r="D509" s="2977"/>
      <c r="E509" s="3562" t="s">
        <v>532</v>
      </c>
      <c r="F509" s="3466"/>
      <c r="G509" s="3564">
        <f t="shared" si="8"/>
        <v>0</v>
      </c>
      <c r="H509" s="3467"/>
      <c r="I509" s="3466"/>
      <c r="J509" s="2800"/>
      <c r="K509" s="3470" t="str">
        <f t="shared" si="9"/>
        <v>Fruits</v>
      </c>
      <c r="L509" s="3473">
        <f>IF(ISTEXT(B509),B509,IF(ISBLANK(B509),0,(B509/M497)*M500))</f>
        <v>0</v>
      </c>
      <c r="M509" s="3468">
        <f t="shared" si="10"/>
        <v>0</v>
      </c>
      <c r="N509" s="3471">
        <f>((G509/M497)*M500)</f>
        <v>0</v>
      </c>
    </row>
    <row r="510" spans="1:14" s="2693" customFormat="1" ht="21" customHeight="1">
      <c r="A510" s="4694"/>
      <c r="B510" s="2975"/>
      <c r="C510" s="2976"/>
      <c r="D510" s="2977">
        <v>0.6</v>
      </c>
      <c r="E510" s="3562" t="s">
        <v>533</v>
      </c>
      <c r="F510" s="3466"/>
      <c r="G510" s="3564">
        <f t="shared" si="8"/>
        <v>0.6</v>
      </c>
      <c r="H510" s="3466"/>
      <c r="I510" s="3466"/>
      <c r="J510" s="2800"/>
      <c r="K510" s="3470" t="str">
        <f t="shared" si="9"/>
        <v>oranges</v>
      </c>
      <c r="L510" s="3473">
        <f>IF(ISTEXT(B510),B510,IF(ISBLANK(B510),0,(B510/M497)*M500))</f>
        <v>0</v>
      </c>
      <c r="M510" s="3468">
        <f t="shared" si="10"/>
        <v>0</v>
      </c>
      <c r="N510" s="3471">
        <f>((G510/M497)*M500)</f>
        <v>0.89999999999999991</v>
      </c>
    </row>
    <row r="511" spans="1:14" s="2693" customFormat="1" ht="21">
      <c r="A511" s="4694"/>
      <c r="B511" s="2975"/>
      <c r="C511" s="2976"/>
      <c r="D511" s="2977">
        <v>0.1</v>
      </c>
      <c r="E511" s="3562" t="s">
        <v>536</v>
      </c>
      <c r="F511" s="3466"/>
      <c r="G511" s="3564">
        <f t="shared" si="8"/>
        <v>0.1</v>
      </c>
      <c r="H511" s="3466"/>
      <c r="I511" s="3466"/>
      <c r="J511" s="2800"/>
      <c r="K511" s="3470" t="str">
        <f t="shared" si="9"/>
        <v>citrons</v>
      </c>
      <c r="L511" s="3473">
        <f>IF(ISTEXT(B511),B511,IF(ISBLANK(B511),0,(B511/M497)*M500))</f>
        <v>0</v>
      </c>
      <c r="M511" s="3468">
        <f t="shared" si="10"/>
        <v>0</v>
      </c>
      <c r="N511" s="3471">
        <f>((G511/M497)*M500)</f>
        <v>0.15</v>
      </c>
    </row>
    <row r="512" spans="1:14" s="2693" customFormat="1" ht="18.75" customHeight="1">
      <c r="A512" s="4694"/>
      <c r="B512" s="2975"/>
      <c r="C512" s="2976"/>
      <c r="D512" s="2977">
        <v>0.5</v>
      </c>
      <c r="E512" s="3562" t="s">
        <v>537</v>
      </c>
      <c r="F512" s="3466"/>
      <c r="G512" s="3564">
        <f t="shared" si="8"/>
        <v>0.5</v>
      </c>
      <c r="H512" s="3466"/>
      <c r="I512" s="3466"/>
      <c r="J512" s="2800"/>
      <c r="K512" s="3470" t="str">
        <f t="shared" si="9"/>
        <v>pommes belchard</v>
      </c>
      <c r="L512" s="3473">
        <f>IF(ISTEXT(B512),B512,IF(ISBLANK(B512),0,(B512/M497)*M500))</f>
        <v>0</v>
      </c>
      <c r="M512" s="3468">
        <f t="shared" si="10"/>
        <v>0</v>
      </c>
      <c r="N512" s="3471">
        <f>((G512/M497)*M500)</f>
        <v>0.75</v>
      </c>
    </row>
    <row r="513" spans="1:14" s="2693" customFormat="1" ht="18.75" customHeight="1">
      <c r="A513" s="4694"/>
      <c r="B513" s="2975"/>
      <c r="C513" s="2976"/>
      <c r="D513" s="2977"/>
      <c r="E513" s="3562"/>
      <c r="F513" s="3466"/>
      <c r="G513" s="3564">
        <f t="shared" si="8"/>
        <v>0</v>
      </c>
      <c r="H513" s="3466"/>
      <c r="I513" s="3466"/>
      <c r="J513" s="2800"/>
      <c r="K513" s="3470" t="str">
        <f t="shared" si="9"/>
        <v/>
      </c>
      <c r="L513" s="3473">
        <f>IF(ISTEXT(B513),B513,IF(ISBLANK(B513),0,(B513/M497)*M500))</f>
        <v>0</v>
      </c>
      <c r="M513" s="3468">
        <f t="shared" si="10"/>
        <v>0</v>
      </c>
      <c r="N513" s="3471">
        <f>((G513/M497)*M500)</f>
        <v>0</v>
      </c>
    </row>
    <row r="514" spans="1:14" s="2693" customFormat="1" ht="15" customHeight="1">
      <c r="A514" s="4694"/>
      <c r="B514" s="2975"/>
      <c r="C514" s="2976"/>
      <c r="D514" s="2977">
        <v>0.05</v>
      </c>
      <c r="E514" s="3562" t="s">
        <v>538</v>
      </c>
      <c r="F514" s="3466"/>
      <c r="G514" s="3564">
        <f t="shared" si="8"/>
        <v>0.05</v>
      </c>
      <c r="H514" s="3467"/>
      <c r="I514" s="3466"/>
      <c r="J514" s="2800"/>
      <c r="K514" s="3470" t="str">
        <f t="shared" si="9"/>
        <v>Crèmerie</v>
      </c>
      <c r="L514" s="3473">
        <f>IF(ISTEXT(B514),B514,IF(ISBLANK(B514),0,(B514/M497)*M500))</f>
        <v>0</v>
      </c>
      <c r="M514" s="3468">
        <f t="shared" si="10"/>
        <v>0</v>
      </c>
      <c r="N514" s="3471">
        <f>((G514/M497)*M500)</f>
        <v>7.4999999999999997E-2</v>
      </c>
    </row>
    <row r="515" spans="1:14" s="2693" customFormat="1" ht="15.75" customHeight="1">
      <c r="A515" s="4694"/>
      <c r="B515" s="2975"/>
      <c r="C515" s="2976"/>
      <c r="D515" s="2977">
        <v>0.31</v>
      </c>
      <c r="E515" s="3562" t="s">
        <v>539</v>
      </c>
      <c r="F515" s="3466"/>
      <c r="G515" s="3564">
        <f t="shared" si="8"/>
        <v>0.31</v>
      </c>
      <c r="H515" s="3467"/>
      <c r="I515" s="3466"/>
      <c r="J515" s="2800"/>
      <c r="K515" s="3470" t="str">
        <f t="shared" si="9"/>
        <v>beurre</v>
      </c>
      <c r="L515" s="3473">
        <f>IF(ISTEXT(B515),B515,IF(ISBLANK(B515),0,(B515/M497)*M500))</f>
        <v>0</v>
      </c>
      <c r="M515" s="3468">
        <f t="shared" si="10"/>
        <v>0</v>
      </c>
      <c r="N515" s="3471">
        <f>((G515/M497)*M500)</f>
        <v>0.46499999999999997</v>
      </c>
    </row>
    <row r="516" spans="1:14" s="2693" customFormat="1" ht="18.75" customHeight="1">
      <c r="A516" s="4694"/>
      <c r="B516" s="2975">
        <v>4</v>
      </c>
      <c r="C516" s="2976" t="s">
        <v>344</v>
      </c>
      <c r="D516" s="2977">
        <v>0.05</v>
      </c>
      <c r="E516" s="3562" t="s">
        <v>465</v>
      </c>
      <c r="F516" s="3466"/>
      <c r="G516" s="3564">
        <f t="shared" si="8"/>
        <v>0.2</v>
      </c>
      <c r="H516" s="3467"/>
      <c r="I516" s="3466"/>
      <c r="J516" s="2800"/>
      <c r="K516" s="3470" t="str">
        <f t="shared" si="9"/>
        <v>oeufs</v>
      </c>
      <c r="L516" s="3473">
        <f>IF(ISTEXT(B516),B516,IF(ISBLANK(B516),0,(B516/M497)*M500))</f>
        <v>6</v>
      </c>
      <c r="M516" s="3468" t="str">
        <f t="shared" si="10"/>
        <v>œufs</v>
      </c>
      <c r="N516" s="3471">
        <f>((G516/M497)*M500)</f>
        <v>0.3</v>
      </c>
    </row>
    <row r="517" spans="1:14" s="2693" customFormat="1" ht="21">
      <c r="A517" s="4694"/>
      <c r="B517" s="2975"/>
      <c r="C517" s="2976" t="s">
        <v>2440</v>
      </c>
      <c r="D517" s="2977">
        <v>0.6</v>
      </c>
      <c r="E517" s="3562" t="s">
        <v>468</v>
      </c>
      <c r="F517" s="3466"/>
      <c r="G517" s="3564">
        <f t="shared" si="8"/>
        <v>0.6</v>
      </c>
      <c r="H517" s="3467"/>
      <c r="I517" s="3466"/>
      <c r="J517" s="2800"/>
      <c r="K517" s="3470" t="str">
        <f t="shared" si="9"/>
        <v>lait</v>
      </c>
      <c r="L517" s="3473">
        <f>IF(ISTEXT(B517),B517,IF(ISBLANK(B517),0,(B517/M497)*M500))</f>
        <v>0</v>
      </c>
      <c r="M517" s="3468" t="str">
        <f t="shared" si="10"/>
        <v>litre(s)</v>
      </c>
      <c r="N517" s="3471">
        <f>((G517/M497)*M500)</f>
        <v>0.89999999999999991</v>
      </c>
    </row>
    <row r="518" spans="1:14" s="2693" customFormat="1" ht="15.75" customHeight="1">
      <c r="A518" s="4694"/>
      <c r="B518" s="2975"/>
      <c r="C518" s="2976"/>
      <c r="D518" s="2977"/>
      <c r="E518" s="3562"/>
      <c r="F518" s="3466"/>
      <c r="G518" s="3564">
        <f t="shared" si="8"/>
        <v>0</v>
      </c>
      <c r="H518" s="3467"/>
      <c r="I518" s="3466"/>
      <c r="J518" s="2800"/>
      <c r="K518" s="3470" t="str">
        <f t="shared" si="9"/>
        <v/>
      </c>
      <c r="L518" s="3473">
        <f>IF(ISTEXT(B518),B518,IF(ISBLANK(B518),0,(B518/M497)*M500))</f>
        <v>0</v>
      </c>
      <c r="M518" s="3468">
        <f t="shared" si="10"/>
        <v>0</v>
      </c>
      <c r="N518" s="3471">
        <f>((G518/M497)*M500)</f>
        <v>0</v>
      </c>
    </row>
    <row r="519" spans="1:14" s="2693" customFormat="1" ht="21">
      <c r="A519" s="4694"/>
      <c r="B519" s="2975"/>
      <c r="C519" s="2976"/>
      <c r="D519" s="2977"/>
      <c r="E519" s="3562" t="s">
        <v>540</v>
      </c>
      <c r="F519" s="3466"/>
      <c r="G519" s="3564">
        <f t="shared" si="8"/>
        <v>0</v>
      </c>
      <c r="H519" s="3467"/>
      <c r="I519" s="3466"/>
      <c r="J519" s="2800"/>
      <c r="K519" s="3470" t="str">
        <f t="shared" si="9"/>
        <v>Economat</v>
      </c>
      <c r="L519" s="3473">
        <f>IF(ISTEXT(B519),B519,IF(ISBLANK(B519),0,(B519/M497)*M500))</f>
        <v>0</v>
      </c>
      <c r="M519" s="3468">
        <f t="shared" si="10"/>
        <v>0</v>
      </c>
      <c r="N519" s="3471">
        <f>((G519/M497)*M500)</f>
        <v>0</v>
      </c>
    </row>
    <row r="520" spans="1:14" s="2693" customFormat="1" ht="21" customHeight="1">
      <c r="A520" s="4694"/>
      <c r="B520" s="2975"/>
      <c r="C520" s="2976"/>
      <c r="D520" s="2977">
        <v>0.3</v>
      </c>
      <c r="E520" s="3562" t="s">
        <v>541</v>
      </c>
      <c r="F520" s="3466"/>
      <c r="G520" s="3564">
        <f t="shared" si="8"/>
        <v>0.3</v>
      </c>
      <c r="H520" s="3467"/>
      <c r="I520" s="3466"/>
      <c r="J520" s="2800"/>
      <c r="K520" s="3470" t="str">
        <f t="shared" si="9"/>
        <v>farine T45</v>
      </c>
      <c r="L520" s="3473">
        <f>IF(ISTEXT(B520),B520,IF(ISBLANK(B520),0,(B520/M497)*M500))</f>
        <v>0</v>
      </c>
      <c r="M520" s="3468">
        <f t="shared" si="10"/>
        <v>0</v>
      </c>
      <c r="N520" s="3471">
        <f>((G520/M497)*M500)</f>
        <v>0.44999999999999996</v>
      </c>
    </row>
    <row r="521" spans="1:14" s="2693" customFormat="1" ht="21">
      <c r="A521" s="4694"/>
      <c r="B521" s="2975"/>
      <c r="C521" s="2976"/>
      <c r="D521" s="2977">
        <v>0.26</v>
      </c>
      <c r="E521" s="3562" t="s">
        <v>542</v>
      </c>
      <c r="F521" s="3466"/>
      <c r="G521" s="3564">
        <f t="shared" si="8"/>
        <v>0.26</v>
      </c>
      <c r="H521" s="3467"/>
      <c r="I521" s="3466"/>
      <c r="J521" s="2800"/>
      <c r="K521" s="3470" t="str">
        <f t="shared" si="9"/>
        <v>sucre semoule</v>
      </c>
      <c r="L521" s="3473">
        <f>IF(ISTEXT(B521),B521,IF(ISBLANK(B521),0,(B521/M497)*M500))</f>
        <v>0</v>
      </c>
      <c r="M521" s="3468">
        <f t="shared" si="10"/>
        <v>0</v>
      </c>
      <c r="N521" s="3471">
        <f>((G521/M497)*M500)</f>
        <v>0.39</v>
      </c>
    </row>
    <row r="522" spans="1:14" s="2693" customFormat="1" ht="21">
      <c r="A522" s="4694"/>
      <c r="B522" s="2975"/>
      <c r="C522" s="2976"/>
      <c r="D522" s="2977">
        <v>0.3</v>
      </c>
      <c r="E522" s="3562" t="s">
        <v>543</v>
      </c>
      <c r="F522" s="3466"/>
      <c r="G522" s="3564">
        <f t="shared" si="8"/>
        <v>0.3</v>
      </c>
      <c r="H522" s="3467"/>
      <c r="I522" s="3466"/>
      <c r="J522" s="2800"/>
      <c r="K522" s="3470" t="str">
        <f t="shared" si="9"/>
        <v>sucre morceaux</v>
      </c>
      <c r="L522" s="3473">
        <f>IF(ISTEXT(B522),B522,IF(ISBLANK(B522),0,(B522/M497)*M500))</f>
        <v>0</v>
      </c>
      <c r="M522" s="3468">
        <f t="shared" si="10"/>
        <v>0</v>
      </c>
      <c r="N522" s="3471">
        <f>((G522/M497)*M500)</f>
        <v>0.44999999999999996</v>
      </c>
    </row>
    <row r="523" spans="1:14" s="2693" customFormat="1" ht="21" customHeight="1">
      <c r="A523" s="4694"/>
      <c r="B523" s="2975"/>
      <c r="C523" s="2976"/>
      <c r="D523" s="2977"/>
      <c r="E523" s="3562"/>
      <c r="F523" s="3466"/>
      <c r="G523" s="3564">
        <f t="shared" si="8"/>
        <v>0</v>
      </c>
      <c r="H523" s="3467"/>
      <c r="I523" s="3466"/>
      <c r="J523" s="2800"/>
      <c r="K523" s="3470" t="str">
        <f t="shared" si="9"/>
        <v/>
      </c>
      <c r="L523" s="3473">
        <f>IF(ISTEXT(B523),B523,IF(ISBLANK(B523),0,(B523/M497)*M500))</f>
        <v>0</v>
      </c>
      <c r="M523" s="3468">
        <f t="shared" si="10"/>
        <v>0</v>
      </c>
      <c r="N523" s="3471">
        <f>((G523/M497)*M500)</f>
        <v>0</v>
      </c>
    </row>
    <row r="524" spans="1:14" s="2693" customFormat="1" ht="21" customHeight="1">
      <c r="A524" s="4694"/>
      <c r="B524" s="2975"/>
      <c r="C524" s="2976"/>
      <c r="D524" s="2977"/>
      <c r="E524" s="3562" t="s">
        <v>544</v>
      </c>
      <c r="F524" s="3466"/>
      <c r="G524" s="3564">
        <f t="shared" si="8"/>
        <v>0</v>
      </c>
      <c r="H524" s="3467"/>
      <c r="I524" s="3466"/>
      <c r="J524" s="2800"/>
      <c r="K524" s="3470" t="str">
        <f t="shared" si="9"/>
        <v>Cave</v>
      </c>
      <c r="L524" s="3473">
        <f>IF(ISTEXT(B524),B524,IF(ISBLANK(B524),0,(B524/M497)*M500))</f>
        <v>0</v>
      </c>
      <c r="M524" s="3468">
        <f t="shared" si="10"/>
        <v>0</v>
      </c>
      <c r="N524" s="3471">
        <f>((G524/M497)*M500)</f>
        <v>0</v>
      </c>
    </row>
    <row r="525" spans="1:14" s="2693" customFormat="1" ht="21">
      <c r="A525" s="4694"/>
      <c r="B525" s="2975"/>
      <c r="C525" s="2976" t="s">
        <v>2440</v>
      </c>
      <c r="D525" s="2977">
        <v>0.03</v>
      </c>
      <c r="E525" s="3562" t="s">
        <v>545</v>
      </c>
      <c r="F525" s="3466"/>
      <c r="G525" s="3564">
        <f t="shared" si="8"/>
        <v>0.03</v>
      </c>
      <c r="H525" s="3467"/>
      <c r="I525" s="3466"/>
      <c r="J525" s="2800"/>
      <c r="K525" s="3470" t="str">
        <f t="shared" si="9"/>
        <v>Calvados</v>
      </c>
      <c r="L525" s="3473">
        <f>IF(ISTEXT(B525),B525,IF(ISBLANK(B525),0,(B525/M497)*M500))</f>
        <v>0</v>
      </c>
      <c r="M525" s="3468" t="str">
        <f t="shared" si="10"/>
        <v>litre(s)</v>
      </c>
      <c r="N525" s="3471">
        <f>((G525/M497)*M500)</f>
        <v>4.4999999999999998E-2</v>
      </c>
    </row>
    <row r="526" spans="1:14" s="2693" customFormat="1" ht="24.75" customHeight="1">
      <c r="A526" s="4694"/>
      <c r="B526" s="2975"/>
      <c r="C526" s="2976"/>
      <c r="D526" s="2977"/>
      <c r="E526" s="3562"/>
      <c r="F526" s="3466"/>
      <c r="G526" s="3564">
        <f t="shared" si="8"/>
        <v>0</v>
      </c>
      <c r="H526" s="3467"/>
      <c r="I526" s="3466"/>
      <c r="J526" s="2800"/>
      <c r="K526" s="3470" t="str">
        <f t="shared" si="9"/>
        <v/>
      </c>
      <c r="L526" s="3473">
        <f>IF(ISTEXT(B526),B526,IF(ISBLANK(B526),0,(B526/M497)*M500))</f>
        <v>0</v>
      </c>
      <c r="M526" s="3468">
        <f t="shared" si="10"/>
        <v>0</v>
      </c>
      <c r="N526" s="3471">
        <f>((G526/M497)*M500)</f>
        <v>0</v>
      </c>
    </row>
    <row r="527" spans="1:14" s="2693" customFormat="1" ht="21">
      <c r="A527" s="4694"/>
      <c r="B527" s="2975"/>
      <c r="C527" s="2976" t="s">
        <v>387</v>
      </c>
      <c r="D527" s="2977"/>
      <c r="E527" s="3562" t="s">
        <v>546</v>
      </c>
      <c r="F527" s="3466"/>
      <c r="G527" s="3564">
        <f t="shared" si="8"/>
        <v>0</v>
      </c>
      <c r="H527" s="3467"/>
      <c r="I527" s="3466"/>
      <c r="J527" s="2800"/>
      <c r="K527" s="3470" t="str">
        <f t="shared" si="9"/>
        <v>Assaisonnement</v>
      </c>
      <c r="L527" s="3473">
        <f>IF(ISTEXT(B527),B527,IF(ISBLANK(B527),0,(B527/M497)*M500))</f>
        <v>0</v>
      </c>
      <c r="M527" s="3468" t="str">
        <f t="shared" si="10"/>
        <v>PM</v>
      </c>
      <c r="N527" s="3471">
        <f>((G527/M497)*M500)</f>
        <v>0</v>
      </c>
    </row>
    <row r="528" spans="1:14" s="2693" customFormat="1" ht="21">
      <c r="A528" s="4694"/>
      <c r="B528" s="2975"/>
      <c r="C528" s="2976" t="s">
        <v>387</v>
      </c>
      <c r="D528" s="2977"/>
      <c r="E528" s="3562" t="s">
        <v>547</v>
      </c>
      <c r="F528" s="3466"/>
      <c r="G528" s="3564">
        <f t="shared" si="8"/>
        <v>0</v>
      </c>
      <c r="H528" s="3467"/>
      <c r="I528" s="3466"/>
      <c r="J528" s="2800"/>
      <c r="K528" s="3470" t="str">
        <f>IF(ISTEXT(E528),E528,"")</f>
        <v>sel fin</v>
      </c>
      <c r="L528" s="3473">
        <f>IF(ISTEXT(B528),B528,IF(ISBLANK(B528),0,(B528/M497)*M500))</f>
        <v>0</v>
      </c>
      <c r="M528" s="3468" t="str">
        <f t="shared" si="10"/>
        <v>PM</v>
      </c>
      <c r="N528" s="3471">
        <f>((G528/M497)*M500)</f>
        <v>0</v>
      </c>
    </row>
    <row r="529" spans="1:14" s="2693" customFormat="1" ht="21">
      <c r="A529" s="4694"/>
      <c r="B529" s="2975"/>
      <c r="C529" s="2976"/>
      <c r="D529" s="2977"/>
      <c r="E529" s="3562"/>
      <c r="F529" s="3466"/>
      <c r="G529" s="3564">
        <f t="shared" si="8"/>
        <v>0</v>
      </c>
      <c r="H529" s="3467"/>
      <c r="I529" s="3466"/>
      <c r="J529" s="2800"/>
      <c r="K529" s="3470" t="str">
        <f t="shared" ref="K529:K531" si="11">IF(ISTEXT(E529),E529,"")</f>
        <v/>
      </c>
      <c r="L529" s="3473">
        <f>IF(ISTEXT(B529),B529,IF(ISBLANK(B529),0,(B529/M497)*M500))</f>
        <v>0</v>
      </c>
      <c r="M529" s="3468">
        <f t="shared" si="10"/>
        <v>0</v>
      </c>
      <c r="N529" s="3471">
        <f>((G529/M497)*M500)</f>
        <v>0</v>
      </c>
    </row>
    <row r="530" spans="1:14" s="2693" customFormat="1" ht="21">
      <c r="A530" s="4694"/>
      <c r="B530" s="2933"/>
      <c r="C530" s="2934"/>
      <c r="D530" s="2935"/>
      <c r="E530" s="3563"/>
      <c r="F530" s="3466"/>
      <c r="G530" s="3564">
        <f t="shared" si="8"/>
        <v>0</v>
      </c>
      <c r="H530" s="3467"/>
      <c r="I530" s="3466"/>
      <c r="J530" s="2800"/>
      <c r="K530" s="3470" t="str">
        <f t="shared" si="11"/>
        <v/>
      </c>
      <c r="L530" s="3473">
        <f>IF(ISTEXT(B530),B530,IF(ISBLANK(B530),0,(B530/M497)*M500))</f>
        <v>0</v>
      </c>
      <c r="M530" s="3468">
        <f t="shared" si="10"/>
        <v>0</v>
      </c>
      <c r="N530" s="3471">
        <f>((G530/M497)*M500)</f>
        <v>0</v>
      </c>
    </row>
    <row r="531" spans="1:14" s="2693" customFormat="1" ht="21">
      <c r="A531" s="4694"/>
      <c r="B531" s="2933"/>
      <c r="C531" s="2934"/>
      <c r="D531" s="2935"/>
      <c r="E531" s="3563"/>
      <c r="F531" s="3466"/>
      <c r="G531" s="3564">
        <f t="shared" si="8"/>
        <v>0</v>
      </c>
      <c r="H531" s="3466"/>
      <c r="I531" s="3466"/>
      <c r="J531" s="2800"/>
      <c r="K531" s="3470" t="str">
        <f t="shared" si="11"/>
        <v/>
      </c>
      <c r="L531" s="3473">
        <f>IF(ISTEXT(B531),B531,IF(ISBLANK(B531),0,(B531/M497)*M500))</f>
        <v>0</v>
      </c>
      <c r="M531" s="3468">
        <f t="shared" si="10"/>
        <v>0</v>
      </c>
      <c r="N531" s="3471">
        <f>((G531/M497)*M500)</f>
        <v>0</v>
      </c>
    </row>
    <row r="532" spans="1:14" s="2693" customFormat="1" ht="15.75">
      <c r="A532" s="4694"/>
      <c r="B532" s="2937"/>
      <c r="C532" s="2938"/>
      <c r="D532" s="2938"/>
      <c r="E532" s="2938"/>
      <c r="F532" s="2938"/>
      <c r="G532" s="2938"/>
      <c r="H532" s="2939"/>
      <c r="I532" s="2938"/>
      <c r="J532" s="2938"/>
      <c r="K532" s="2938"/>
      <c r="L532" s="2938"/>
      <c r="M532" s="2938"/>
      <c r="N532" s="2940"/>
    </row>
    <row r="533" spans="1:14" s="2693" customFormat="1" ht="18.75">
      <c r="A533" s="4694"/>
      <c r="B533" s="2941"/>
      <c r="C533" s="2942"/>
      <c r="D533" s="2943"/>
      <c r="E533" s="2944"/>
      <c r="F533" s="2945"/>
      <c r="G533" s="2946">
        <f>SUM(G508:G531)</f>
        <v>3.2499999999999996</v>
      </c>
      <c r="H533" s="2945"/>
      <c r="I533" s="2946"/>
      <c r="J533" s="2946"/>
      <c r="K533" s="2946"/>
      <c r="L533" s="2947"/>
      <c r="M533" s="2947"/>
      <c r="N533" s="2948"/>
    </row>
    <row r="534" spans="1:14" s="2693" customFormat="1">
      <c r="A534" s="4694"/>
      <c r="B534" s="4677" t="s">
        <v>2229</v>
      </c>
      <c r="C534" s="4678"/>
      <c r="D534" s="4678"/>
      <c r="E534" s="4678"/>
      <c r="F534" s="4678"/>
      <c r="G534" s="4678"/>
      <c r="H534" s="4678"/>
      <c r="I534" s="4678"/>
      <c r="J534" s="4678"/>
      <c r="K534" s="4678"/>
      <c r="L534" s="4678"/>
      <c r="M534" s="4678"/>
      <c r="N534" s="4679"/>
    </row>
    <row r="535" spans="1:14" s="2693" customFormat="1" ht="18.75">
      <c r="A535" s="4694"/>
      <c r="B535" s="2949"/>
      <c r="C535" s="2882" t="s">
        <v>295</v>
      </c>
      <c r="D535" s="2883"/>
      <c r="E535" s="2883"/>
      <c r="F535" s="2883"/>
      <c r="G535" s="4612" t="s">
        <v>247</v>
      </c>
      <c r="H535" s="4612"/>
      <c r="I535" s="4612"/>
      <c r="J535" s="4612"/>
      <c r="K535" s="4612"/>
      <c r="L535" s="4612"/>
      <c r="M535" s="4612"/>
      <c r="N535" s="4680"/>
    </row>
    <row r="536" spans="1:14" s="2693" customFormat="1" ht="15.75">
      <c r="A536" s="4694"/>
      <c r="B536" s="2950"/>
      <c r="C536" s="2885" t="s">
        <v>316</v>
      </c>
      <c r="D536" s="2886" t="s">
        <v>345</v>
      </c>
      <c r="E536" s="2887"/>
      <c r="F536" s="2887"/>
      <c r="G536" s="4612"/>
      <c r="H536" s="4612"/>
      <c r="I536" s="4612"/>
      <c r="J536" s="4612"/>
      <c r="K536" s="4612"/>
      <c r="L536" s="4612"/>
      <c r="M536" s="4612"/>
      <c r="N536" s="4680"/>
    </row>
    <row r="537" spans="1:14" s="2693" customFormat="1" ht="15.75">
      <c r="A537" s="4694"/>
      <c r="B537" s="2950"/>
      <c r="C537" s="3429" t="s">
        <v>297</v>
      </c>
      <c r="D537" s="2882" t="s">
        <v>298</v>
      </c>
      <c r="E537" s="2887"/>
      <c r="F537" s="2887"/>
      <c r="G537" s="2882"/>
      <c r="H537" s="2889"/>
      <c r="I537" s="2889"/>
      <c r="J537" s="2889"/>
      <c r="K537" s="2889"/>
      <c r="L537" s="2889"/>
      <c r="M537" s="2889"/>
      <c r="N537" s="2951"/>
    </row>
    <row r="538" spans="1:14" s="2693" customFormat="1" ht="15.75" customHeight="1">
      <c r="A538" s="4694"/>
      <c r="B538" s="2952"/>
      <c r="C538" s="2953"/>
      <c r="D538" s="2862"/>
      <c r="E538" s="2954"/>
      <c r="F538" s="2954"/>
      <c r="G538" s="2955"/>
      <c r="H538" s="2956"/>
      <c r="I538" s="2956"/>
      <c r="J538" s="2956"/>
      <c r="K538" s="2894" t="s">
        <v>299</v>
      </c>
      <c r="L538" s="2956"/>
      <c r="M538" s="2956"/>
      <c r="N538" s="2957"/>
    </row>
    <row r="539" spans="1:14" s="2693" customFormat="1" ht="15.75">
      <c r="A539" s="4694"/>
      <c r="B539" s="2980"/>
      <c r="C539" s="2953"/>
      <c r="D539" s="2862"/>
      <c r="E539" s="2981"/>
      <c r="F539" s="2981"/>
      <c r="G539" s="2960"/>
      <c r="H539" s="2960"/>
      <c r="I539" s="2960"/>
      <c r="J539" s="2960"/>
      <c r="K539" s="2894" t="s">
        <v>300</v>
      </c>
      <c r="L539" s="2960"/>
      <c r="M539" s="2960"/>
      <c r="N539" s="2961"/>
    </row>
    <row r="540" spans="1:14" s="2693" customFormat="1" ht="18.75">
      <c r="A540" s="4694"/>
      <c r="B540" s="2982"/>
      <c r="C540" s="3129" t="s">
        <v>548</v>
      </c>
      <c r="D540" s="2968"/>
      <c r="E540" s="2968"/>
      <c r="F540" s="2968"/>
      <c r="G540" s="2960"/>
      <c r="H540" s="2960"/>
      <c r="I540" s="2960"/>
      <c r="J540" s="2960"/>
      <c r="K540" s="2894" t="s">
        <v>302</v>
      </c>
      <c r="L540" s="2960"/>
      <c r="M540" s="2960"/>
      <c r="N540" s="2961"/>
    </row>
    <row r="541" spans="1:14" s="2693" customFormat="1" ht="18.75" customHeight="1">
      <c r="A541" s="4694"/>
      <c r="B541" s="2982" t="s">
        <v>27</v>
      </c>
      <c r="C541" s="2970" t="s">
        <v>549</v>
      </c>
      <c r="D541" s="2968"/>
      <c r="E541" s="2968"/>
      <c r="F541" s="2968"/>
      <c r="G541" s="2960"/>
      <c r="H541" s="2960"/>
      <c r="I541" s="2960"/>
      <c r="J541" s="2960"/>
      <c r="K541" s="2960"/>
      <c r="L541" s="2960"/>
      <c r="M541" s="2960"/>
      <c r="N541" s="2961"/>
    </row>
    <row r="542" spans="1:14" s="2693" customFormat="1" ht="15.75">
      <c r="A542" s="4694"/>
      <c r="B542" s="2982"/>
      <c r="C542" s="2820" t="s">
        <v>746</v>
      </c>
      <c r="D542" s="2968"/>
      <c r="E542" s="2968"/>
      <c r="F542" s="2968"/>
      <c r="G542" s="2960"/>
      <c r="H542" s="2960"/>
      <c r="I542" s="2960"/>
      <c r="J542" s="2960"/>
      <c r="K542" s="2960"/>
      <c r="L542" s="2960"/>
      <c r="M542" s="2960"/>
      <c r="N542" s="2961"/>
    </row>
    <row r="543" spans="1:14" s="2693" customFormat="1" ht="15.75">
      <c r="A543" s="4694"/>
      <c r="B543" s="2982"/>
      <c r="C543" s="2820" t="s">
        <v>747</v>
      </c>
      <c r="D543" s="2968"/>
      <c r="E543" s="2968"/>
      <c r="F543" s="2968"/>
      <c r="G543" s="2960"/>
      <c r="H543" s="2960"/>
      <c r="I543" s="2960"/>
      <c r="J543" s="2960"/>
      <c r="K543" s="2960"/>
      <c r="L543" s="2960"/>
      <c r="M543" s="2960"/>
      <c r="N543" s="2961"/>
    </row>
    <row r="544" spans="1:14" s="2693" customFormat="1" ht="15.75">
      <c r="A544" s="4694"/>
      <c r="B544" s="2982"/>
      <c r="C544" s="2820" t="s">
        <v>748</v>
      </c>
      <c r="D544" s="2968"/>
      <c r="E544" s="2968"/>
      <c r="F544" s="2968"/>
      <c r="G544" s="2960"/>
      <c r="H544" s="2960"/>
      <c r="I544" s="2960"/>
      <c r="J544" s="2960"/>
      <c r="K544" s="2960"/>
      <c r="L544" s="2960"/>
      <c r="M544" s="2960"/>
      <c r="N544" s="2961"/>
    </row>
    <row r="545" spans="1:14" s="2693" customFormat="1" ht="15.75">
      <c r="A545" s="4694"/>
      <c r="B545" s="2982"/>
      <c r="C545" s="2820" t="s">
        <v>749</v>
      </c>
      <c r="D545" s="2968"/>
      <c r="E545" s="2968"/>
      <c r="F545" s="2968"/>
      <c r="G545" s="2960"/>
      <c r="H545" s="2960"/>
      <c r="I545" s="2960"/>
      <c r="J545" s="2960"/>
      <c r="K545" s="2960"/>
      <c r="L545" s="2960"/>
      <c r="M545" s="2960"/>
      <c r="N545" s="2961"/>
    </row>
    <row r="546" spans="1:14" s="2693" customFormat="1" ht="15.75">
      <c r="A546" s="4694"/>
      <c r="B546" s="2982" t="s">
        <v>30</v>
      </c>
      <c r="C546" s="3130" t="s">
        <v>551</v>
      </c>
      <c r="D546" s="2968"/>
      <c r="E546" s="2968"/>
      <c r="F546" s="2968"/>
      <c r="G546" s="2960"/>
      <c r="H546" s="2960"/>
      <c r="I546" s="2960"/>
      <c r="J546" s="2960"/>
      <c r="K546" s="2960"/>
      <c r="L546" s="2960"/>
      <c r="M546" s="2960"/>
      <c r="N546" s="2961"/>
    </row>
    <row r="547" spans="1:14" s="2693" customFormat="1" ht="15.75" customHeight="1">
      <c r="A547" s="4694"/>
      <c r="B547" s="2982"/>
      <c r="C547" s="2820" t="s">
        <v>750</v>
      </c>
      <c r="D547" s="2968"/>
      <c r="E547" s="2968"/>
      <c r="F547" s="2968"/>
      <c r="G547" s="2960"/>
      <c r="H547" s="2960"/>
      <c r="I547" s="2960"/>
      <c r="J547" s="2960"/>
      <c r="K547" s="2960"/>
      <c r="L547" s="2960"/>
      <c r="M547" s="2960"/>
      <c r="N547" s="2961"/>
    </row>
    <row r="548" spans="1:14" s="2693" customFormat="1" ht="15.75">
      <c r="A548" s="4694"/>
      <c r="B548" s="2982"/>
      <c r="C548" s="2820" t="s">
        <v>552</v>
      </c>
      <c r="D548" s="2968"/>
      <c r="E548" s="2968"/>
      <c r="F548" s="2968"/>
      <c r="G548" s="2960"/>
      <c r="H548" s="2960"/>
      <c r="I548" s="2960"/>
      <c r="J548" s="2960"/>
      <c r="K548" s="2960"/>
      <c r="L548" s="2960"/>
      <c r="M548" s="2960"/>
      <c r="N548" s="2961"/>
    </row>
    <row r="549" spans="1:14" s="2693" customFormat="1" ht="15.75">
      <c r="A549" s="4694"/>
      <c r="B549" s="2982"/>
      <c r="C549" s="2820" t="s">
        <v>751</v>
      </c>
      <c r="D549" s="2968"/>
      <c r="E549" s="2968"/>
      <c r="F549" s="2968"/>
      <c r="G549" s="2960"/>
      <c r="H549" s="2960"/>
      <c r="I549" s="2960"/>
      <c r="J549" s="2960"/>
      <c r="K549" s="2960"/>
      <c r="L549" s="2960"/>
      <c r="M549" s="2960"/>
      <c r="N549" s="2961"/>
    </row>
    <row r="550" spans="1:14" s="2693" customFormat="1" ht="15.75">
      <c r="A550" s="4694"/>
      <c r="B550" s="2982"/>
      <c r="C550" s="2820" t="s">
        <v>752</v>
      </c>
      <c r="D550" s="2968"/>
      <c r="E550" s="2968"/>
      <c r="F550" s="2968"/>
      <c r="G550" s="2960"/>
      <c r="H550" s="2960"/>
      <c r="I550" s="2960"/>
      <c r="J550" s="2960"/>
      <c r="K550" s="2960"/>
      <c r="L550" s="2960"/>
      <c r="M550" s="2960"/>
      <c r="N550" s="2961"/>
    </row>
    <row r="551" spans="1:14" s="2693" customFormat="1" ht="15.75">
      <c r="A551" s="4694"/>
      <c r="B551" s="2982"/>
      <c r="C551" s="2820"/>
      <c r="D551" s="2968"/>
      <c r="E551" s="2968"/>
      <c r="F551" s="2968"/>
      <c r="G551" s="2960"/>
      <c r="H551" s="2960"/>
      <c r="I551" s="2960"/>
      <c r="J551" s="2960"/>
      <c r="K551" s="2960"/>
      <c r="L551" s="2960"/>
      <c r="M551" s="2960"/>
      <c r="N551" s="2961"/>
    </row>
    <row r="552" spans="1:14" s="2693" customFormat="1" ht="15.75">
      <c r="A552" s="4694"/>
      <c r="B552" s="2982" t="s">
        <v>248</v>
      </c>
      <c r="C552" s="3130" t="s">
        <v>553</v>
      </c>
      <c r="D552" s="2968"/>
      <c r="E552" s="2968"/>
      <c r="F552" s="2968"/>
      <c r="G552" s="2960"/>
      <c r="H552" s="2960"/>
      <c r="I552" s="2960"/>
      <c r="J552" s="2960"/>
      <c r="K552" s="2960"/>
      <c r="L552" s="2960"/>
      <c r="M552" s="2960"/>
      <c r="N552" s="2961"/>
    </row>
    <row r="553" spans="1:14" s="2693" customFormat="1" ht="15.75">
      <c r="A553" s="4694"/>
      <c r="B553" s="2982"/>
      <c r="C553" s="2820" t="s">
        <v>554</v>
      </c>
      <c r="D553" s="2968"/>
      <c r="E553" s="2968"/>
      <c r="F553" s="2968"/>
      <c r="G553" s="2960"/>
      <c r="H553" s="2960"/>
      <c r="I553" s="2960"/>
      <c r="J553" s="2960"/>
      <c r="K553" s="2960"/>
      <c r="L553" s="2960"/>
      <c r="M553" s="2960"/>
      <c r="N553" s="2961"/>
    </row>
    <row r="554" spans="1:14" s="2693" customFormat="1" ht="15.75">
      <c r="A554" s="4694"/>
      <c r="B554" s="2982"/>
      <c r="C554" s="2820" t="s">
        <v>753</v>
      </c>
      <c r="D554" s="2968"/>
      <c r="E554" s="2968"/>
      <c r="F554" s="2968"/>
      <c r="G554" s="2960"/>
      <c r="H554" s="2960"/>
      <c r="I554" s="2960"/>
      <c r="J554" s="2960"/>
      <c r="K554" s="2960"/>
      <c r="L554" s="2960"/>
      <c r="M554" s="2960"/>
      <c r="N554" s="2961"/>
    </row>
    <row r="555" spans="1:14" s="2693" customFormat="1" ht="15.75">
      <c r="A555" s="4694"/>
      <c r="B555" s="2982"/>
      <c r="C555" s="2820" t="s">
        <v>754</v>
      </c>
      <c r="D555" s="2968"/>
      <c r="E555" s="2968"/>
      <c r="F555" s="2968"/>
      <c r="G555" s="2960"/>
      <c r="H555" s="2960"/>
      <c r="I555" s="2960"/>
      <c r="J555" s="2960"/>
      <c r="K555" s="2960"/>
      <c r="L555" s="2960"/>
      <c r="M555" s="2960"/>
      <c r="N555" s="2961"/>
    </row>
    <row r="556" spans="1:14" s="2693" customFormat="1" ht="15.75">
      <c r="A556" s="4694"/>
      <c r="B556" s="2982"/>
      <c r="C556" s="2820" t="s">
        <v>755</v>
      </c>
      <c r="D556" s="2968"/>
      <c r="E556" s="2968"/>
      <c r="F556" s="2968"/>
      <c r="G556" s="2960"/>
      <c r="H556" s="2960"/>
      <c r="I556" s="2960"/>
      <c r="J556" s="2960"/>
      <c r="K556" s="2960"/>
      <c r="L556" s="2960"/>
      <c r="M556" s="2960"/>
      <c r="N556" s="2961"/>
    </row>
    <row r="557" spans="1:14" s="2693" customFormat="1" ht="15.75">
      <c r="A557" s="4694"/>
      <c r="B557" s="2982"/>
      <c r="C557" s="2820" t="s">
        <v>756</v>
      </c>
      <c r="D557" s="2968"/>
      <c r="E557" s="2968"/>
      <c r="F557" s="2968"/>
      <c r="G557" s="2960"/>
      <c r="H557" s="2960"/>
      <c r="I557" s="2960"/>
      <c r="J557" s="2960"/>
      <c r="K557" s="2960"/>
      <c r="L557" s="2960"/>
      <c r="M557" s="2960"/>
      <c r="N557" s="2961"/>
    </row>
    <row r="558" spans="1:14" s="2693" customFormat="1" ht="15.75">
      <c r="A558" s="4694"/>
      <c r="B558" s="2982"/>
      <c r="C558" s="2820" t="s">
        <v>757</v>
      </c>
      <c r="D558" s="2968"/>
      <c r="E558" s="2968"/>
      <c r="F558" s="2968"/>
      <c r="G558" s="2960"/>
      <c r="H558" s="2960"/>
      <c r="I558" s="2960"/>
      <c r="J558" s="2960"/>
      <c r="K558" s="2960"/>
      <c r="L558" s="2960"/>
      <c r="M558" s="2960"/>
      <c r="N558" s="2961"/>
    </row>
    <row r="559" spans="1:14" s="2693" customFormat="1" ht="15.75">
      <c r="A559" s="4694"/>
      <c r="B559" s="2982"/>
      <c r="C559" s="2820" t="s">
        <v>758</v>
      </c>
      <c r="D559" s="2968"/>
      <c r="E559" s="2968"/>
      <c r="F559" s="2968"/>
      <c r="G559" s="2960"/>
      <c r="H559" s="2960"/>
      <c r="I559" s="2960"/>
      <c r="J559" s="2960"/>
      <c r="K559" s="2960"/>
      <c r="L559" s="2960"/>
      <c r="M559" s="2960"/>
      <c r="N559" s="2961"/>
    </row>
    <row r="560" spans="1:14" s="2693" customFormat="1" ht="15.75">
      <c r="A560" s="4694"/>
      <c r="B560" s="2982"/>
      <c r="C560" s="2820" t="s">
        <v>759</v>
      </c>
      <c r="D560" s="2968"/>
      <c r="E560" s="2968"/>
      <c r="F560" s="2968"/>
      <c r="G560" s="2960"/>
      <c r="H560" s="2960"/>
      <c r="I560" s="2960"/>
      <c r="J560" s="2960"/>
      <c r="K560" s="2960"/>
      <c r="L560" s="2960"/>
      <c r="M560" s="2960"/>
      <c r="N560" s="2961"/>
    </row>
    <row r="561" spans="1:14" s="2693" customFormat="1" ht="15.75">
      <c r="A561" s="4694"/>
      <c r="B561" s="2982"/>
      <c r="C561" s="2820" t="s">
        <v>760</v>
      </c>
      <c r="D561" s="2968"/>
      <c r="E561" s="2968"/>
      <c r="F561" s="2968"/>
      <c r="G561" s="2960"/>
      <c r="H561" s="2960"/>
      <c r="I561" s="2960"/>
      <c r="J561" s="2960"/>
      <c r="K561" s="2960"/>
      <c r="L561" s="2960"/>
      <c r="M561" s="2960"/>
      <c r="N561" s="2961"/>
    </row>
    <row r="562" spans="1:14" s="2693" customFormat="1" ht="15.75">
      <c r="A562" s="4694"/>
      <c r="B562" s="2982"/>
      <c r="C562" s="3130" t="s">
        <v>555</v>
      </c>
      <c r="D562" s="2968"/>
      <c r="E562" s="2968"/>
      <c r="F562" s="2968"/>
      <c r="G562" s="2960"/>
      <c r="H562" s="2960"/>
      <c r="I562" s="2960"/>
      <c r="J562" s="2960"/>
      <c r="K562" s="2960"/>
      <c r="L562" s="2960"/>
      <c r="M562" s="2960"/>
      <c r="N562" s="2961"/>
    </row>
    <row r="563" spans="1:14" s="2693" customFormat="1" ht="15.75">
      <c r="A563" s="4694"/>
      <c r="B563" s="2982"/>
      <c r="C563" s="2820" t="s">
        <v>761</v>
      </c>
      <c r="D563" s="2968"/>
      <c r="E563" s="2968"/>
      <c r="F563" s="2968"/>
      <c r="G563" s="2960"/>
      <c r="H563" s="2960"/>
      <c r="I563" s="2960"/>
      <c r="J563" s="2960"/>
      <c r="K563" s="2960"/>
      <c r="L563" s="2960"/>
      <c r="M563" s="2960"/>
      <c r="N563" s="2961"/>
    </row>
    <row r="564" spans="1:14" s="2693" customFormat="1" ht="15.75">
      <c r="A564" s="4694"/>
      <c r="B564" s="2982"/>
      <c r="C564" s="2820" t="s">
        <v>556</v>
      </c>
      <c r="D564" s="2968"/>
      <c r="E564" s="2968"/>
      <c r="F564" s="2968"/>
      <c r="G564" s="2960"/>
      <c r="H564" s="2960"/>
      <c r="I564" s="2960"/>
      <c r="J564" s="2960"/>
      <c r="K564" s="2960"/>
      <c r="L564" s="2960"/>
      <c r="M564" s="2960"/>
      <c r="N564" s="2961"/>
    </row>
    <row r="565" spans="1:14" s="2693" customFormat="1" ht="15.75">
      <c r="A565" s="4694"/>
      <c r="B565" s="2982"/>
      <c r="C565" s="2820" t="s">
        <v>557</v>
      </c>
      <c r="D565" s="2968"/>
      <c r="E565" s="2968"/>
      <c r="F565" s="2968"/>
      <c r="G565" s="2960"/>
      <c r="H565" s="2960"/>
      <c r="I565" s="2960"/>
      <c r="J565" s="2960"/>
      <c r="K565" s="2960"/>
      <c r="L565" s="2960"/>
      <c r="M565" s="2960"/>
      <c r="N565" s="2961"/>
    </row>
    <row r="566" spans="1:14" s="2693" customFormat="1" ht="15.75">
      <c r="A566" s="4694"/>
      <c r="B566" s="2982"/>
      <c r="C566" s="2820" t="s">
        <v>558</v>
      </c>
      <c r="D566" s="2968"/>
      <c r="E566" s="2968"/>
      <c r="F566" s="2968"/>
      <c r="G566" s="2960"/>
      <c r="H566" s="2960"/>
      <c r="I566" s="2960"/>
      <c r="J566" s="2960"/>
      <c r="K566" s="2960"/>
      <c r="L566" s="2960"/>
      <c r="M566" s="2960"/>
      <c r="N566" s="2961"/>
    </row>
    <row r="567" spans="1:14" s="2693" customFormat="1" ht="15.75">
      <c r="A567" s="4694"/>
      <c r="B567" s="2982"/>
      <c r="C567" s="2820" t="s">
        <v>559</v>
      </c>
      <c r="D567" s="2968"/>
      <c r="E567" s="2968"/>
      <c r="F567" s="2968"/>
      <c r="G567" s="2960"/>
      <c r="H567" s="2960"/>
      <c r="I567" s="2960"/>
      <c r="J567" s="2960"/>
      <c r="K567" s="2960"/>
      <c r="L567" s="2960"/>
      <c r="M567" s="2960"/>
      <c r="N567" s="2961"/>
    </row>
    <row r="568" spans="1:14" s="2693" customFormat="1" ht="15.75">
      <c r="A568" s="4694"/>
      <c r="B568" s="2982"/>
      <c r="C568" s="2820" t="s">
        <v>758</v>
      </c>
      <c r="D568" s="2968"/>
      <c r="E568" s="2968"/>
      <c r="F568" s="2968"/>
      <c r="G568" s="2960"/>
      <c r="H568" s="2960"/>
      <c r="I568" s="2960"/>
      <c r="J568" s="2960"/>
      <c r="K568" s="2960"/>
      <c r="L568" s="2960"/>
      <c r="M568" s="2960"/>
      <c r="N568" s="2961"/>
    </row>
    <row r="569" spans="1:14" s="2693" customFormat="1" ht="15.75">
      <c r="A569" s="4694"/>
      <c r="B569" s="2982"/>
      <c r="C569" s="2820" t="s">
        <v>762</v>
      </c>
      <c r="D569" s="2968"/>
      <c r="E569" s="2968"/>
      <c r="F569" s="2968"/>
      <c r="G569" s="2960"/>
      <c r="H569" s="2960"/>
      <c r="I569" s="2960"/>
      <c r="J569" s="2960"/>
      <c r="K569" s="2960"/>
      <c r="L569" s="2960"/>
      <c r="M569" s="2960"/>
      <c r="N569" s="2961"/>
    </row>
    <row r="570" spans="1:14" s="2693" customFormat="1" ht="15.75">
      <c r="A570" s="4694"/>
      <c r="B570" s="2982"/>
      <c r="C570" s="2820" t="s">
        <v>763</v>
      </c>
      <c r="D570" s="2968"/>
      <c r="E570" s="2968"/>
      <c r="F570" s="2968"/>
      <c r="G570" s="2960"/>
      <c r="H570" s="2960"/>
      <c r="I570" s="2960"/>
      <c r="J570" s="2960"/>
      <c r="K570" s="2960"/>
      <c r="L570" s="2960"/>
      <c r="M570" s="2960"/>
      <c r="N570" s="2961"/>
    </row>
    <row r="571" spans="1:14" s="2693" customFormat="1" ht="15.75">
      <c r="A571" s="4694"/>
      <c r="B571" s="2982"/>
      <c r="C571" s="2820" t="s">
        <v>764</v>
      </c>
      <c r="D571" s="2968"/>
      <c r="E571" s="2968"/>
      <c r="F571" s="2968"/>
      <c r="G571" s="2960"/>
      <c r="H571" s="2960"/>
      <c r="I571" s="2960"/>
      <c r="J571" s="2960"/>
      <c r="K571" s="2960"/>
      <c r="L571" s="2960"/>
      <c r="M571" s="2960"/>
      <c r="N571" s="2961"/>
    </row>
    <row r="572" spans="1:14" s="2693" customFormat="1" ht="16.5" thickBot="1">
      <c r="A572" s="4694"/>
      <c r="B572" s="2982"/>
      <c r="C572" s="2820"/>
      <c r="D572" s="2968"/>
      <c r="E572" s="2968"/>
      <c r="F572" s="2968"/>
      <c r="G572" s="2960"/>
      <c r="H572" s="2960"/>
      <c r="I572" s="2960"/>
      <c r="J572" s="2960"/>
      <c r="K572" s="2960"/>
      <c r="L572" s="2960"/>
      <c r="M572" s="2960"/>
      <c r="N572" s="2961"/>
    </row>
    <row r="573" spans="1:14" s="2693" customFormat="1" ht="15.75">
      <c r="A573" s="4694"/>
      <c r="B573" s="2982" t="s">
        <v>12</v>
      </c>
      <c r="C573" s="3130" t="s">
        <v>560</v>
      </c>
      <c r="D573" s="2968"/>
      <c r="E573" s="2968"/>
      <c r="F573" s="2968"/>
      <c r="G573" s="2960"/>
      <c r="H573" s="2960"/>
      <c r="I573" s="5025" t="s">
        <v>69</v>
      </c>
      <c r="J573" s="5026"/>
      <c r="K573" s="5026"/>
      <c r="L573" s="5027"/>
      <c r="M573" s="2960"/>
      <c r="N573" s="2961"/>
    </row>
    <row r="574" spans="1:14" s="2693" customFormat="1" ht="15.75">
      <c r="A574" s="4694"/>
      <c r="B574" s="2982"/>
      <c r="C574" s="2820" t="s">
        <v>765</v>
      </c>
      <c r="D574" s="2968"/>
      <c r="E574" s="2968"/>
      <c r="F574" s="2968"/>
      <c r="G574" s="2960"/>
      <c r="H574" s="2960"/>
      <c r="I574" s="5028" t="s">
        <v>71</v>
      </c>
      <c r="J574" s="5029"/>
      <c r="K574" s="5029"/>
      <c r="L574" s="5030"/>
      <c r="M574" s="2960"/>
      <c r="N574" s="2961"/>
    </row>
    <row r="575" spans="1:14" s="2693" customFormat="1" ht="15.75">
      <c r="A575" s="4694"/>
      <c r="B575" s="2982"/>
      <c r="C575" s="2820" t="s">
        <v>561</v>
      </c>
      <c r="D575" s="2968"/>
      <c r="E575" s="2968"/>
      <c r="F575" s="2968"/>
      <c r="G575" s="2960"/>
      <c r="H575" s="2960"/>
      <c r="I575" s="2983" t="s">
        <v>19</v>
      </c>
      <c r="J575" s="2984" t="s">
        <v>76</v>
      </c>
      <c r="K575" s="2984" t="s">
        <v>77</v>
      </c>
      <c r="L575" s="2985" t="s">
        <v>78</v>
      </c>
      <c r="M575" s="2960"/>
      <c r="N575" s="2961"/>
    </row>
    <row r="576" spans="1:14" s="2693" customFormat="1" ht="15.75">
      <c r="A576" s="4694"/>
      <c r="B576" s="2982"/>
      <c r="C576" s="2820" t="s">
        <v>766</v>
      </c>
      <c r="D576" s="2968"/>
      <c r="E576" s="2968"/>
      <c r="F576" s="2968"/>
      <c r="G576" s="2960"/>
      <c r="H576" s="2960"/>
      <c r="I576" s="2983" t="s">
        <v>79</v>
      </c>
      <c r="J576" s="2984" t="s">
        <v>80</v>
      </c>
      <c r="K576" s="2984" t="s">
        <v>81</v>
      </c>
      <c r="L576" s="2985" t="s">
        <v>82</v>
      </c>
      <c r="M576" s="2960"/>
      <c r="N576" s="2961"/>
    </row>
    <row r="577" spans="1:14" s="2693" customFormat="1" ht="16.5" thickBot="1">
      <c r="A577" s="4694"/>
      <c r="B577" s="2982"/>
      <c r="C577" s="2820" t="s">
        <v>562</v>
      </c>
      <c r="D577" s="2968"/>
      <c r="E577" s="2968"/>
      <c r="F577" s="2968"/>
      <c r="G577" s="2960"/>
      <c r="H577" s="2960"/>
      <c r="I577" s="2986">
        <v>0</v>
      </c>
      <c r="J577" s="2987">
        <v>3</v>
      </c>
      <c r="K577" s="2987">
        <v>0</v>
      </c>
      <c r="L577" s="2988">
        <v>0</v>
      </c>
      <c r="M577" s="2960"/>
      <c r="N577" s="2961"/>
    </row>
    <row r="578" spans="1:14" s="2693" customFormat="1" ht="15.75">
      <c r="A578" s="4694"/>
      <c r="B578" s="2958"/>
      <c r="C578" s="2959"/>
      <c r="D578" s="2960"/>
      <c r="E578" s="2960"/>
      <c r="F578" s="2960"/>
      <c r="G578" s="2960"/>
      <c r="H578" s="2960"/>
      <c r="I578" s="2960" t="s">
        <v>70</v>
      </c>
      <c r="J578" s="2960"/>
      <c r="K578" s="2960"/>
      <c r="L578" s="2960"/>
      <c r="M578" s="2960"/>
      <c r="N578" s="2961"/>
    </row>
    <row r="579" spans="1:14" s="2693" customFormat="1" ht="15.75">
      <c r="A579" s="4694"/>
      <c r="B579" s="2962"/>
      <c r="C579" s="2963"/>
      <c r="D579" s="2964"/>
      <c r="E579" s="2964"/>
      <c r="F579" s="2964"/>
      <c r="G579" s="2964"/>
      <c r="H579" s="2964"/>
      <c r="I579" s="2965"/>
      <c r="J579" s="2965"/>
      <c r="K579" s="2965"/>
      <c r="L579" s="2965"/>
      <c r="M579" s="2965"/>
      <c r="N579" s="2966"/>
    </row>
    <row r="580" spans="1:14" s="2693" customFormat="1" ht="15.75">
      <c r="A580" s="4694"/>
      <c r="B580" s="4681"/>
      <c r="C580" s="4682"/>
      <c r="D580" s="4682"/>
      <c r="E580" s="4682"/>
      <c r="F580" s="4682"/>
      <c r="G580" s="4682"/>
      <c r="H580" s="4682"/>
      <c r="I580" s="4682"/>
      <c r="J580" s="4682"/>
      <c r="K580" s="4682"/>
      <c r="L580" s="4682"/>
      <c r="M580" s="4682"/>
      <c r="N580" s="4683"/>
    </row>
    <row r="581" spans="1:14" s="2693" customFormat="1" ht="18.75">
      <c r="A581" s="4694"/>
      <c r="B581" s="3428" t="s">
        <v>2420</v>
      </c>
      <c r="C581" s="2762" t="s">
        <v>272</v>
      </c>
      <c r="D581" s="4516"/>
      <c r="E581" s="4517"/>
      <c r="F581" s="4517"/>
      <c r="G581" s="4517"/>
      <c r="H581" s="4517"/>
      <c r="I581" s="4517"/>
      <c r="J581" s="4517"/>
      <c r="K581" s="4517"/>
      <c r="L581" s="4517"/>
      <c r="M581" s="4517"/>
      <c r="N581" s="4729"/>
    </row>
    <row r="582" spans="1:14" s="2693" customFormat="1" ht="15.75">
      <c r="A582" s="4694"/>
      <c r="B582" s="4730"/>
      <c r="C582" s="4731"/>
      <c r="D582" s="4731"/>
      <c r="E582" s="4731"/>
      <c r="F582" s="4731"/>
      <c r="G582" s="4731"/>
      <c r="H582" s="4731"/>
      <c r="I582" s="4731"/>
      <c r="J582" s="4731"/>
      <c r="K582" s="4731"/>
      <c r="L582" s="4731"/>
      <c r="M582" s="4731"/>
      <c r="N582" s="4732"/>
    </row>
    <row r="583" spans="1:14" s="2693" customFormat="1">
      <c r="A583" s="4694"/>
      <c r="B583" s="2856" t="s">
        <v>253</v>
      </c>
      <c r="C583" s="4607" t="str">
        <f ca="1">CELL("nomfichier")</f>
        <v>E:\0-UPRT\1-UPRT.FR-SITE-WEB\ff-fiches-fabrications\ff-fiches-fabrication-maj-08-2020\[ff-14.B-restauration-10.postits-portions.xlsx]Nota</v>
      </c>
      <c r="D583" s="4607"/>
      <c r="E583" s="4607"/>
      <c r="F583" s="4607"/>
      <c r="G583" s="4607"/>
      <c r="H583" s="4607"/>
      <c r="I583" s="4607"/>
      <c r="J583" s="4607"/>
      <c r="K583" s="4607"/>
      <c r="L583" s="4607"/>
      <c r="M583" s="4607"/>
      <c r="N583" s="4608"/>
    </row>
    <row r="584" spans="1:14" s="2693" customFormat="1">
      <c r="A584" s="4694"/>
      <c r="B584" s="2969" t="s">
        <v>255</v>
      </c>
      <c r="C584" s="4610" t="s">
        <v>726</v>
      </c>
      <c r="D584" s="4610"/>
      <c r="E584" s="4610"/>
      <c r="F584" s="4610"/>
      <c r="G584" s="4610"/>
      <c r="H584" s="4610"/>
      <c r="I584" s="4610"/>
      <c r="J584" s="4610"/>
      <c r="K584" s="4610"/>
      <c r="L584" s="4610"/>
      <c r="M584" s="4610"/>
      <c r="N584" s="4770"/>
    </row>
    <row r="585" spans="1:14" s="2693" customFormat="1" ht="15.75" thickBot="1">
      <c r="A585" s="4694"/>
      <c r="B585" s="4546" t="s">
        <v>2390</v>
      </c>
      <c r="C585" s="4771"/>
      <c r="D585" s="4771"/>
      <c r="E585" s="4771"/>
      <c r="F585" s="4771"/>
      <c r="G585" s="4771"/>
      <c r="H585" s="4771"/>
      <c r="I585" s="4771"/>
      <c r="J585" s="4771"/>
      <c r="K585" s="4771"/>
      <c r="L585" s="4771"/>
      <c r="M585" s="4771"/>
      <c r="N585" s="4548"/>
    </row>
    <row r="586" spans="1:14" s="2693" customFormat="1">
      <c r="A586" s="2697"/>
      <c r="B586" s="2697"/>
      <c r="C586" s="2697"/>
      <c r="D586" s="2697"/>
      <c r="E586" s="2697"/>
      <c r="F586" s="2697"/>
      <c r="G586" s="2697"/>
      <c r="H586" s="2697"/>
      <c r="I586" s="2697"/>
      <c r="J586" s="2697"/>
      <c r="K586" s="2697"/>
      <c r="L586" s="2697"/>
      <c r="M586" s="2697"/>
      <c r="N586" s="2697"/>
    </row>
  </sheetData>
  <mergeCells count="454">
    <mergeCell ref="B398:N398"/>
    <mergeCell ref="C377:N377"/>
    <mergeCell ref="C378:N378"/>
    <mergeCell ref="C379:N379"/>
    <mergeCell ref="C380:N380"/>
    <mergeCell ref="C381:N381"/>
    <mergeCell ref="C382:N382"/>
    <mergeCell ref="C383:N383"/>
    <mergeCell ref="C384:N384"/>
    <mergeCell ref="C385:N385"/>
    <mergeCell ref="D394:N394"/>
    <mergeCell ref="C396:N396"/>
    <mergeCell ref="C397:N397"/>
    <mergeCell ref="B482:N482"/>
    <mergeCell ref="D447:N447"/>
    <mergeCell ref="B418:D419"/>
    <mergeCell ref="E418:G419"/>
    <mergeCell ref="H418:J419"/>
    <mergeCell ref="L418:N419"/>
    <mergeCell ref="B422:B424"/>
    <mergeCell ref="D422:D424"/>
    <mergeCell ref="E422:E424"/>
    <mergeCell ref="G422:G424"/>
    <mergeCell ref="C423:C424"/>
    <mergeCell ref="F423:F424"/>
    <mergeCell ref="K425:L425"/>
    <mergeCell ref="M425:N425"/>
    <mergeCell ref="A401:A403"/>
    <mergeCell ref="B401:M403"/>
    <mergeCell ref="N401:N403"/>
    <mergeCell ref="A404:A482"/>
    <mergeCell ref="B404:N407"/>
    <mergeCell ref="B408:N410"/>
    <mergeCell ref="B411:N411"/>
    <mergeCell ref="B412:G412"/>
    <mergeCell ref="H412:N412"/>
    <mergeCell ref="B414:D414"/>
    <mergeCell ref="E414:G414"/>
    <mergeCell ref="H414:J414"/>
    <mergeCell ref="L414:N414"/>
    <mergeCell ref="B415:D417"/>
    <mergeCell ref="E415:G417"/>
    <mergeCell ref="H415:J417"/>
    <mergeCell ref="L415:N417"/>
    <mergeCell ref="D448:N448"/>
    <mergeCell ref="B449:N449"/>
    <mergeCell ref="G450:N451"/>
    <mergeCell ref="B465:N465"/>
    <mergeCell ref="G466:N467"/>
    <mergeCell ref="C480:N480"/>
    <mergeCell ref="C481:N481"/>
    <mergeCell ref="G346:H346"/>
    <mergeCell ref="G347:H347"/>
    <mergeCell ref="G348:H348"/>
    <mergeCell ref="G349:H349"/>
    <mergeCell ref="G350:H350"/>
    <mergeCell ref="G351:H351"/>
    <mergeCell ref="G352:H352"/>
    <mergeCell ref="C386:N386"/>
    <mergeCell ref="C367:N367"/>
    <mergeCell ref="C368:N368"/>
    <mergeCell ref="C369:N369"/>
    <mergeCell ref="C370:N370"/>
    <mergeCell ref="C371:N371"/>
    <mergeCell ref="C372:N372"/>
    <mergeCell ref="C374:N374"/>
    <mergeCell ref="C375:N375"/>
    <mergeCell ref="C376:N376"/>
    <mergeCell ref="A305:A307"/>
    <mergeCell ref="B305:M307"/>
    <mergeCell ref="N305:N307"/>
    <mergeCell ref="A308:A398"/>
    <mergeCell ref="B308:N309"/>
    <mergeCell ref="B310:N313"/>
    <mergeCell ref="B314:N314"/>
    <mergeCell ref="B315:G315"/>
    <mergeCell ref="J315:L317"/>
    <mergeCell ref="M315:N317"/>
    <mergeCell ref="H316:H317"/>
    <mergeCell ref="J319:L320"/>
    <mergeCell ref="M319:N320"/>
    <mergeCell ref="I321:N322"/>
    <mergeCell ref="D323:E323"/>
    <mergeCell ref="B325:F325"/>
    <mergeCell ref="G325:H329"/>
    <mergeCell ref="I325:M325"/>
    <mergeCell ref="B326:B329"/>
    <mergeCell ref="C326:C329"/>
    <mergeCell ref="D326:D329"/>
    <mergeCell ref="E326:E329"/>
    <mergeCell ref="F326:F329"/>
    <mergeCell ref="I326:I327"/>
    <mergeCell ref="C292:C293"/>
    <mergeCell ref="D292:D293"/>
    <mergeCell ref="E292:E293"/>
    <mergeCell ref="G293:G297"/>
    <mergeCell ref="B298:J299"/>
    <mergeCell ref="B269:N269"/>
    <mergeCell ref="B263:B264"/>
    <mergeCell ref="C263:H264"/>
    <mergeCell ref="I263:I264"/>
    <mergeCell ref="J263:N264"/>
    <mergeCell ref="B265:B266"/>
    <mergeCell ref="C265:H266"/>
    <mergeCell ref="I265:I266"/>
    <mergeCell ref="J265:N266"/>
    <mergeCell ref="B288:N288"/>
    <mergeCell ref="B272:H272"/>
    <mergeCell ref="B290:J290"/>
    <mergeCell ref="B291:E291"/>
    <mergeCell ref="F291:J291"/>
    <mergeCell ref="B292:B293"/>
    <mergeCell ref="B256:N257"/>
    <mergeCell ref="B258:N258"/>
    <mergeCell ref="B261:B262"/>
    <mergeCell ref="C261:H262"/>
    <mergeCell ref="I261:I262"/>
    <mergeCell ref="J261:N262"/>
    <mergeCell ref="A239:A269"/>
    <mergeCell ref="B240:G241"/>
    <mergeCell ref="G242:H242"/>
    <mergeCell ref="B243:C243"/>
    <mergeCell ref="G243:H243"/>
    <mergeCell ref="B244:B245"/>
    <mergeCell ref="C244:C245"/>
    <mergeCell ref="D244:D245"/>
    <mergeCell ref="G244:H245"/>
    <mergeCell ref="G246:H246"/>
    <mergeCell ref="B254:N254"/>
    <mergeCell ref="D255:N255"/>
    <mergeCell ref="B236:D236"/>
    <mergeCell ref="B238:G239"/>
    <mergeCell ref="H238:H239"/>
    <mergeCell ref="I238:N239"/>
    <mergeCell ref="C4:M4"/>
    <mergeCell ref="C15:C16"/>
    <mergeCell ref="I15:I22"/>
    <mergeCell ref="L15:L22"/>
    <mergeCell ref="E17:F17"/>
    <mergeCell ref="E18:F18"/>
    <mergeCell ref="E19:F19"/>
    <mergeCell ref="E20:F20"/>
    <mergeCell ref="B7:N7"/>
    <mergeCell ref="B69:B70"/>
    <mergeCell ref="C69:C70"/>
    <mergeCell ref="D69:D70"/>
    <mergeCell ref="E69:E70"/>
    <mergeCell ref="K69:K70"/>
    <mergeCell ref="L69:L70"/>
    <mergeCell ref="B56:N56"/>
    <mergeCell ref="B31:N31"/>
    <mergeCell ref="C71:C72"/>
    <mergeCell ref="D71:D72"/>
    <mergeCell ref="N76:N77"/>
    <mergeCell ref="A8:A29"/>
    <mergeCell ref="B8:N9"/>
    <mergeCell ref="B10:I12"/>
    <mergeCell ref="J10:L12"/>
    <mergeCell ref="M10:M12"/>
    <mergeCell ref="N10:N12"/>
    <mergeCell ref="C13:D14"/>
    <mergeCell ref="B28:N29"/>
    <mergeCell ref="M69:M70"/>
    <mergeCell ref="N69:N70"/>
    <mergeCell ref="G70:H70"/>
    <mergeCell ref="B65:E65"/>
    <mergeCell ref="F65:J65"/>
    <mergeCell ref="K65:N65"/>
    <mergeCell ref="B66:C66"/>
    <mergeCell ref="D66:E66"/>
    <mergeCell ref="F66:J67"/>
    <mergeCell ref="K66:L66"/>
    <mergeCell ref="M66:N66"/>
    <mergeCell ref="B67:C68"/>
    <mergeCell ref="D67:E68"/>
    <mergeCell ref="K67:L68"/>
    <mergeCell ref="M67:N68"/>
    <mergeCell ref="F68:J68"/>
    <mergeCell ref="A57:A125"/>
    <mergeCell ref="B57:N58"/>
    <mergeCell ref="B59:N60"/>
    <mergeCell ref="B61:N61"/>
    <mergeCell ref="B74:C74"/>
    <mergeCell ref="D74:E74"/>
    <mergeCell ref="K74:K75"/>
    <mergeCell ref="L74:L75"/>
    <mergeCell ref="M74:M75"/>
    <mergeCell ref="N74:N75"/>
    <mergeCell ref="G75:I75"/>
    <mergeCell ref="N71:N72"/>
    <mergeCell ref="G72:H72"/>
    <mergeCell ref="F73:F74"/>
    <mergeCell ref="G73:I74"/>
    <mergeCell ref="J73:J74"/>
    <mergeCell ref="K73:L73"/>
    <mergeCell ref="G76:I77"/>
    <mergeCell ref="M73:N73"/>
    <mergeCell ref="E71:E72"/>
    <mergeCell ref="K71:K72"/>
    <mergeCell ref="L71:L72"/>
    <mergeCell ref="M71:M72"/>
    <mergeCell ref="B71:B72"/>
    <mergeCell ref="A32:A54"/>
    <mergeCell ref="B32:N33"/>
    <mergeCell ref="I41:J43"/>
    <mergeCell ref="I44:J45"/>
    <mergeCell ref="I46:I47"/>
    <mergeCell ref="J46:J47"/>
    <mergeCell ref="I48:J48"/>
    <mergeCell ref="C49:N51"/>
    <mergeCell ref="B54:N54"/>
    <mergeCell ref="B80:B81"/>
    <mergeCell ref="C80:C81"/>
    <mergeCell ref="D80:D81"/>
    <mergeCell ref="E80:E81"/>
    <mergeCell ref="F80:F81"/>
    <mergeCell ref="J76:J77"/>
    <mergeCell ref="K76:K77"/>
    <mergeCell ref="L76:L77"/>
    <mergeCell ref="M76:M77"/>
    <mergeCell ref="G80:I81"/>
    <mergeCell ref="J80:J81"/>
    <mergeCell ref="K80:K81"/>
    <mergeCell ref="L80:L81"/>
    <mergeCell ref="M80:M81"/>
    <mergeCell ref="B78:B79"/>
    <mergeCell ref="C78:C79"/>
    <mergeCell ref="D78:D79"/>
    <mergeCell ref="E78:E79"/>
    <mergeCell ref="G78:I79"/>
    <mergeCell ref="B76:B77"/>
    <mergeCell ref="C76:C77"/>
    <mergeCell ref="D76:D77"/>
    <mergeCell ref="E76:E77"/>
    <mergeCell ref="F76:F77"/>
    <mergeCell ref="N80:N81"/>
    <mergeCell ref="J78:J79"/>
    <mergeCell ref="K78:K79"/>
    <mergeCell ref="L78:L79"/>
    <mergeCell ref="M78:M79"/>
    <mergeCell ref="N78:N79"/>
    <mergeCell ref="B84:B85"/>
    <mergeCell ref="C84:C85"/>
    <mergeCell ref="D84:D85"/>
    <mergeCell ref="E84:E85"/>
    <mergeCell ref="F84:F85"/>
    <mergeCell ref="B82:B83"/>
    <mergeCell ref="C82:C83"/>
    <mergeCell ref="D82:D83"/>
    <mergeCell ref="E82:E83"/>
    <mergeCell ref="F82:F83"/>
    <mergeCell ref="G84:I85"/>
    <mergeCell ref="J84:J85"/>
    <mergeCell ref="K84:K85"/>
    <mergeCell ref="L84:L85"/>
    <mergeCell ref="M84:M85"/>
    <mergeCell ref="N84:N85"/>
    <mergeCell ref="J82:J83"/>
    <mergeCell ref="K82:K83"/>
    <mergeCell ref="L88:L89"/>
    <mergeCell ref="M88:M89"/>
    <mergeCell ref="N88:N89"/>
    <mergeCell ref="J86:J87"/>
    <mergeCell ref="K86:K87"/>
    <mergeCell ref="L86:L87"/>
    <mergeCell ref="M86:M87"/>
    <mergeCell ref="N86:N87"/>
    <mergeCell ref="G86:I87"/>
    <mergeCell ref="B86:B87"/>
    <mergeCell ref="C86:C87"/>
    <mergeCell ref="D86:D87"/>
    <mergeCell ref="E86:E87"/>
    <mergeCell ref="F86:F87"/>
    <mergeCell ref="L82:L83"/>
    <mergeCell ref="M82:M83"/>
    <mergeCell ref="N82:N83"/>
    <mergeCell ref="G82:I83"/>
    <mergeCell ref="B91:B92"/>
    <mergeCell ref="C91:C92"/>
    <mergeCell ref="D91:D92"/>
    <mergeCell ref="E91:E92"/>
    <mergeCell ref="F91:F92"/>
    <mergeCell ref="G91:I92"/>
    <mergeCell ref="G88:I89"/>
    <mergeCell ref="J88:J89"/>
    <mergeCell ref="K88:K89"/>
    <mergeCell ref="B88:B89"/>
    <mergeCell ref="C88:C89"/>
    <mergeCell ref="D88:D89"/>
    <mergeCell ref="E88:E89"/>
    <mergeCell ref="F88:F89"/>
    <mergeCell ref="K93:K94"/>
    <mergeCell ref="L93:L94"/>
    <mergeCell ref="M93:M94"/>
    <mergeCell ref="N93:N94"/>
    <mergeCell ref="J91:J92"/>
    <mergeCell ref="K91:K92"/>
    <mergeCell ref="L91:L92"/>
    <mergeCell ref="M91:M92"/>
    <mergeCell ref="N91:N92"/>
    <mergeCell ref="B103:B104"/>
    <mergeCell ref="C103:C104"/>
    <mergeCell ref="D103:D104"/>
    <mergeCell ref="E103:E104"/>
    <mergeCell ref="F103:F104"/>
    <mergeCell ref="G103:G104"/>
    <mergeCell ref="H103:H104"/>
    <mergeCell ref="G93:I94"/>
    <mergeCell ref="J93:J94"/>
    <mergeCell ref="B93:B94"/>
    <mergeCell ref="C93:C94"/>
    <mergeCell ref="D93:D94"/>
    <mergeCell ref="E93:E94"/>
    <mergeCell ref="F93:F94"/>
    <mergeCell ref="K103:L103"/>
    <mergeCell ref="M103:N103"/>
    <mergeCell ref="K104:K106"/>
    <mergeCell ref="L104:L106"/>
    <mergeCell ref="M104:M106"/>
    <mergeCell ref="N104:N106"/>
    <mergeCell ref="G98:I98"/>
    <mergeCell ref="G99:I99"/>
    <mergeCell ref="G101:I101"/>
    <mergeCell ref="D120:L120"/>
    <mergeCell ref="D121:L121"/>
    <mergeCell ref="D122:L122"/>
    <mergeCell ref="B123:N123"/>
    <mergeCell ref="B124:N125"/>
    <mergeCell ref="H105:H106"/>
    <mergeCell ref="B108:N108"/>
    <mergeCell ref="B109:N109"/>
    <mergeCell ref="B110:N110"/>
    <mergeCell ref="B116:N116"/>
    <mergeCell ref="D117:L117"/>
    <mergeCell ref="B105:B106"/>
    <mergeCell ref="C105:C106"/>
    <mergeCell ref="D105:D106"/>
    <mergeCell ref="E105:E106"/>
    <mergeCell ref="F105:F106"/>
    <mergeCell ref="G105:G106"/>
    <mergeCell ref="B130:N130"/>
    <mergeCell ref="A131:A183"/>
    <mergeCell ref="B131:L131"/>
    <mergeCell ref="B133:C134"/>
    <mergeCell ref="D133:D134"/>
    <mergeCell ref="E133:E134"/>
    <mergeCell ref="M133:M134"/>
    <mergeCell ref="N133:N134"/>
    <mergeCell ref="C152:G152"/>
    <mergeCell ref="B178:B179"/>
    <mergeCell ref="C178:H179"/>
    <mergeCell ref="I178:I179"/>
    <mergeCell ref="J178:N179"/>
    <mergeCell ref="B180:B181"/>
    <mergeCell ref="C180:H181"/>
    <mergeCell ref="I180:I181"/>
    <mergeCell ref="J180:N181"/>
    <mergeCell ref="D159:M160"/>
    <mergeCell ref="D169:M170"/>
    <mergeCell ref="B176:B177"/>
    <mergeCell ref="C176:H177"/>
    <mergeCell ref="I176:I177"/>
    <mergeCell ref="J176:N177"/>
    <mergeCell ref="B182:M182"/>
    <mergeCell ref="B183:M183"/>
    <mergeCell ref="B188:N188"/>
    <mergeCell ref="A189:A231"/>
    <mergeCell ref="B189:L189"/>
    <mergeCell ref="B191:C192"/>
    <mergeCell ref="D191:D192"/>
    <mergeCell ref="E191:E192"/>
    <mergeCell ref="M191:M192"/>
    <mergeCell ref="N191:N192"/>
    <mergeCell ref="B228:B229"/>
    <mergeCell ref="C228:H229"/>
    <mergeCell ref="I228:I229"/>
    <mergeCell ref="J228:N229"/>
    <mergeCell ref="B230:M230"/>
    <mergeCell ref="B231:M231"/>
    <mergeCell ref="C208:G208"/>
    <mergeCell ref="B224:B225"/>
    <mergeCell ref="C224:H225"/>
    <mergeCell ref="I224:I225"/>
    <mergeCell ref="J224:N225"/>
    <mergeCell ref="B226:B227"/>
    <mergeCell ref="C226:H227"/>
    <mergeCell ref="I226:I227"/>
    <mergeCell ref="J226:N227"/>
    <mergeCell ref="A273:A288"/>
    <mergeCell ref="B273:F273"/>
    <mergeCell ref="G273:H273"/>
    <mergeCell ref="I273:N274"/>
    <mergeCell ref="G274:H274"/>
    <mergeCell ref="I275:N276"/>
    <mergeCell ref="I279:N280"/>
    <mergeCell ref="I282:N283"/>
    <mergeCell ref="B287:N287"/>
    <mergeCell ref="A493:A585"/>
    <mergeCell ref="B493:N495"/>
    <mergeCell ref="B496:N496"/>
    <mergeCell ref="B497:B501"/>
    <mergeCell ref="C497:I497"/>
    <mergeCell ref="J497:L498"/>
    <mergeCell ref="M497:N498"/>
    <mergeCell ref="G498:G500"/>
    <mergeCell ref="J500:L501"/>
    <mergeCell ref="M500:N501"/>
    <mergeCell ref="B504:D504"/>
    <mergeCell ref="B505:B507"/>
    <mergeCell ref="C505:C507"/>
    <mergeCell ref="D505:D507"/>
    <mergeCell ref="B534:N534"/>
    <mergeCell ref="G535:N536"/>
    <mergeCell ref="I573:L573"/>
    <mergeCell ref="I574:L574"/>
    <mergeCell ref="B580:N580"/>
    <mergeCell ref="D581:N581"/>
    <mergeCell ref="B582:N582"/>
    <mergeCell ref="C583:N583"/>
    <mergeCell ref="C584:N584"/>
    <mergeCell ref="B585:N585"/>
    <mergeCell ref="B302:N303"/>
    <mergeCell ref="J326:J327"/>
    <mergeCell ref="K326:K327"/>
    <mergeCell ref="L326:L327"/>
    <mergeCell ref="M326:M327"/>
    <mergeCell ref="N326:N329"/>
    <mergeCell ref="G331:H331"/>
    <mergeCell ref="G332:H332"/>
    <mergeCell ref="G333:H333"/>
    <mergeCell ref="G334:H334"/>
    <mergeCell ref="G335:H335"/>
    <mergeCell ref="G336:H336"/>
    <mergeCell ref="G337:H337"/>
    <mergeCell ref="G338:H338"/>
    <mergeCell ref="G339:H339"/>
    <mergeCell ref="G340:H340"/>
    <mergeCell ref="A487:N488"/>
    <mergeCell ref="A490:A492"/>
    <mergeCell ref="B490:M492"/>
    <mergeCell ref="N490:N492"/>
    <mergeCell ref="G341:H341"/>
    <mergeCell ref="G342:H342"/>
    <mergeCell ref="G343:H343"/>
    <mergeCell ref="B393:N393"/>
    <mergeCell ref="G353:H353"/>
    <mergeCell ref="G354:H354"/>
    <mergeCell ref="G355:H355"/>
    <mergeCell ref="G356:H356"/>
    <mergeCell ref="G357:H357"/>
    <mergeCell ref="B364:N364"/>
    <mergeCell ref="C373:N373"/>
    <mergeCell ref="G344:H344"/>
    <mergeCell ref="G345:H345"/>
  </mergeCells>
  <hyperlinks>
    <hyperlink ref="D207" r:id="rId1" xr:uid="{48568D6E-DA7B-4E83-9418-72C8F8FA2C47}"/>
    <hyperlink ref="D286" r:id="rId2" xr:uid="{FDF5DDA8-A2E4-4344-89A2-24F9CA7154D4}"/>
    <hyperlink ref="D255" r:id="rId3" xr:uid="{54675922-0D49-44CE-9228-5168E7DDF09A}"/>
    <hyperlink ref="D447:N447" r:id="rId4" display="Guide des recettes à texture adaptée - Vendée Seniors" xr:uid="{D69FFF2B-4C5B-4B56-8C1D-6B622950718F}"/>
    <hyperlink ref="B298" r:id="rId5" xr:uid="{CAE0C7C9-D43F-4F64-95B2-187FE8270A4A}"/>
  </hyperlinks>
  <pageMargins left="0.7" right="0.7" top="0.75" bottom="0.75" header="0.3" footer="0.3"/>
  <drawing r:id="rId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29BF5-84D7-4770-85AD-8A91F963F21F}">
  <sheetPr>
    <pageSetUpPr fitToPage="1"/>
  </sheetPr>
  <dimension ref="A1:AB223"/>
  <sheetViews>
    <sheetView showZeros="0" showWhiteSpace="0" zoomScale="75" zoomScaleNormal="75" zoomScalePageLayoutView="58" workbookViewId="0">
      <selection activeCell="B30" sqref="B30:N34"/>
    </sheetView>
  </sheetViews>
  <sheetFormatPr baseColWidth="10" defaultRowHeight="15"/>
  <cols>
    <col min="1" max="1" width="3.7109375" customWidth="1"/>
    <col min="2" max="14" width="11.7109375" customWidth="1"/>
    <col min="15" max="23" width="11.7109375" style="529" customWidth="1"/>
    <col min="24" max="16384" width="11.42578125" style="925"/>
  </cols>
  <sheetData>
    <row r="1" spans="1:23" s="529" customFormat="1" ht="15" customHeight="1">
      <c r="A1" s="1286">
        <v>3</v>
      </c>
      <c r="B1" s="1286">
        <v>11</v>
      </c>
      <c r="C1" s="1286">
        <v>11</v>
      </c>
      <c r="D1" s="1286">
        <v>11</v>
      </c>
      <c r="E1" s="1286">
        <v>11</v>
      </c>
      <c r="F1" s="1286">
        <v>11</v>
      </c>
      <c r="G1" s="1286">
        <v>11</v>
      </c>
      <c r="H1" s="1286">
        <v>11</v>
      </c>
      <c r="I1" s="1286">
        <v>11</v>
      </c>
      <c r="J1" s="1286">
        <v>11</v>
      </c>
      <c r="K1" s="1286">
        <v>11</v>
      </c>
      <c r="L1" s="1286">
        <v>11</v>
      </c>
      <c r="M1" s="1286">
        <v>11</v>
      </c>
      <c r="N1" s="1286">
        <v>11</v>
      </c>
      <c r="O1" s="1286">
        <v>11</v>
      </c>
      <c r="P1" s="1286">
        <v>11</v>
      </c>
      <c r="Q1" s="1286">
        <v>11</v>
      </c>
      <c r="R1" s="1286">
        <v>11</v>
      </c>
      <c r="S1" s="1286">
        <v>11</v>
      </c>
      <c r="T1" s="1286">
        <v>11</v>
      </c>
      <c r="U1" s="1286">
        <v>11</v>
      </c>
      <c r="V1" s="1286">
        <v>11</v>
      </c>
      <c r="W1" s="1286">
        <v>11</v>
      </c>
    </row>
    <row r="2" spans="1:23" s="529" customFormat="1" ht="15.75" customHeight="1" thickBot="1">
      <c r="A2" s="5400" t="s">
        <v>243</v>
      </c>
      <c r="B2" s="5410" t="str">
        <f>B3</f>
        <v>La TARTE AU CHOCOLAT</v>
      </c>
      <c r="C2" s="5410"/>
      <c r="D2" s="5410"/>
      <c r="E2" s="5410"/>
      <c r="F2" s="5410"/>
      <c r="G2" s="5410"/>
      <c r="H2" s="5410"/>
      <c r="I2" s="5410"/>
      <c r="J2" s="5410"/>
      <c r="K2" s="5410"/>
      <c r="L2" s="5410"/>
      <c r="M2" s="5410"/>
      <c r="N2" s="5410"/>
      <c r="O2" s="5410"/>
      <c r="P2" s="5410"/>
      <c r="Q2" s="5410"/>
      <c r="R2" s="5410"/>
      <c r="S2" s="5410"/>
      <c r="T2" s="5410"/>
      <c r="U2" s="5410"/>
      <c r="V2" s="5410"/>
      <c r="W2" s="5410"/>
    </row>
    <row r="3" spans="1:23" s="529" customFormat="1" ht="18" customHeight="1">
      <c r="A3" s="5400"/>
      <c r="B3" s="5411" t="s">
        <v>1531</v>
      </c>
      <c r="C3" s="5412"/>
      <c r="D3" s="5412"/>
      <c r="E3" s="5412"/>
      <c r="F3" s="5412"/>
      <c r="G3" s="5412"/>
      <c r="H3" s="5412"/>
      <c r="I3" s="5412"/>
      <c r="J3" s="5412"/>
      <c r="K3" s="5412"/>
      <c r="L3" s="5412"/>
      <c r="M3" s="5412"/>
      <c r="N3" s="5412"/>
      <c r="O3" s="5412"/>
      <c r="P3" s="5412"/>
      <c r="Q3" s="5412"/>
      <c r="R3" s="5412"/>
      <c r="S3" s="5415" t="str">
        <f>Q18</f>
        <v>Tartes</v>
      </c>
      <c r="T3" s="5415"/>
      <c r="U3" s="5415"/>
      <c r="V3" s="5416"/>
      <c r="W3" s="5419">
        <f>S8</f>
        <v>6</v>
      </c>
    </row>
    <row r="4" spans="1:23" s="529" customFormat="1" ht="18" customHeight="1">
      <c r="A4" s="5400"/>
      <c r="B4" s="5413"/>
      <c r="C4" s="5414"/>
      <c r="D4" s="5414"/>
      <c r="E4" s="5414"/>
      <c r="F4" s="5414"/>
      <c r="G4" s="5414"/>
      <c r="H4" s="5414"/>
      <c r="I4" s="5414"/>
      <c r="J4" s="5414"/>
      <c r="K4" s="5414"/>
      <c r="L4" s="5414"/>
      <c r="M4" s="5414"/>
      <c r="N4" s="5414"/>
      <c r="O4" s="5414"/>
      <c r="P4" s="5414"/>
      <c r="Q4" s="5414"/>
      <c r="R4" s="5414"/>
      <c r="S4" s="5417"/>
      <c r="T4" s="5417"/>
      <c r="U4" s="5417"/>
      <c r="V4" s="5418"/>
      <c r="W4" s="5292"/>
    </row>
    <row r="5" spans="1:23" s="529" customFormat="1" ht="18" customHeight="1">
      <c r="A5" s="5400"/>
      <c r="B5" s="5413"/>
      <c r="C5" s="5414"/>
      <c r="D5" s="5414"/>
      <c r="E5" s="5414"/>
      <c r="F5" s="5414"/>
      <c r="G5" s="5414"/>
      <c r="H5" s="5414"/>
      <c r="I5" s="5414"/>
      <c r="J5" s="5414"/>
      <c r="K5" s="5414"/>
      <c r="L5" s="5414"/>
      <c r="M5" s="5414"/>
      <c r="N5" s="5414"/>
      <c r="O5" s="5414"/>
      <c r="P5" s="5414"/>
      <c r="Q5" s="5414"/>
      <c r="R5" s="5414"/>
      <c r="S5" s="5417"/>
      <c r="T5" s="5417"/>
      <c r="U5" s="5417"/>
      <c r="V5" s="5418"/>
      <c r="W5" s="5292"/>
    </row>
    <row r="6" spans="1:23" s="529" customFormat="1" ht="18" customHeight="1">
      <c r="A6" s="5400"/>
      <c r="B6" s="5413"/>
      <c r="C6" s="5414"/>
      <c r="D6" s="5414"/>
      <c r="E6" s="5414"/>
      <c r="F6" s="5414"/>
      <c r="G6" s="5414"/>
      <c r="H6" s="5414"/>
      <c r="I6" s="5414"/>
      <c r="J6" s="5414"/>
      <c r="K6" s="5414"/>
      <c r="L6" s="5414"/>
      <c r="M6" s="5414"/>
      <c r="N6" s="5414"/>
      <c r="O6" s="5414"/>
      <c r="P6" s="5414"/>
      <c r="Q6" s="5414"/>
      <c r="R6" s="5414"/>
      <c r="S6" s="5421" t="s">
        <v>1395</v>
      </c>
      <c r="T6" s="5421"/>
      <c r="U6" s="5421"/>
      <c r="V6" s="5422"/>
      <c r="W6" s="5292"/>
    </row>
    <row r="7" spans="1:23" s="529" customFormat="1" ht="18" customHeight="1">
      <c r="A7" s="5400"/>
      <c r="B7" s="5413"/>
      <c r="C7" s="5414"/>
      <c r="D7" s="5414"/>
      <c r="E7" s="5414"/>
      <c r="F7" s="5414"/>
      <c r="G7" s="5414"/>
      <c r="H7" s="5414"/>
      <c r="I7" s="5414"/>
      <c r="J7" s="5414"/>
      <c r="K7" s="5414"/>
      <c r="L7" s="5414"/>
      <c r="M7" s="5414"/>
      <c r="N7" s="5414"/>
      <c r="O7" s="5414"/>
      <c r="P7" s="5414"/>
      <c r="Q7" s="5414"/>
      <c r="R7" s="5414"/>
      <c r="S7" s="5421"/>
      <c r="T7" s="5421"/>
      <c r="U7" s="5421"/>
      <c r="V7" s="5422"/>
      <c r="W7" s="5292"/>
    </row>
    <row r="8" spans="1:23" s="529" customFormat="1" ht="18" customHeight="1">
      <c r="A8" s="5400"/>
      <c r="B8" s="5423" t="s">
        <v>1532</v>
      </c>
      <c r="C8" s="5424"/>
      <c r="D8" s="5424"/>
      <c r="E8" s="5424"/>
      <c r="F8" s="5424"/>
      <c r="G8" s="5424"/>
      <c r="H8" s="5424"/>
      <c r="I8" s="5424"/>
      <c r="J8" s="5424"/>
      <c r="K8" s="5424"/>
      <c r="L8" s="5424"/>
      <c r="M8" s="5424"/>
      <c r="N8" s="5424"/>
      <c r="O8" s="5424"/>
      <c r="P8" s="5424"/>
      <c r="Q8" s="5424"/>
      <c r="R8" s="5424"/>
      <c r="S8" s="5427">
        <v>6</v>
      </c>
      <c r="T8" s="5427"/>
      <c r="U8" s="5427"/>
      <c r="V8" s="5428"/>
      <c r="W8" s="5292"/>
    </row>
    <row r="9" spans="1:23" s="529" customFormat="1" ht="18" customHeight="1">
      <c r="A9" s="5400"/>
      <c r="B9" s="5425"/>
      <c r="C9" s="5426"/>
      <c r="D9" s="5426"/>
      <c r="E9" s="5426"/>
      <c r="F9" s="5426"/>
      <c r="G9" s="5426"/>
      <c r="H9" s="5426"/>
      <c r="I9" s="5426"/>
      <c r="J9" s="5426"/>
      <c r="K9" s="5426"/>
      <c r="L9" s="5426"/>
      <c r="M9" s="5426"/>
      <c r="N9" s="5426"/>
      <c r="O9" s="5426"/>
      <c r="P9" s="5426"/>
      <c r="Q9" s="5426"/>
      <c r="R9" s="5426"/>
      <c r="S9" s="5429"/>
      <c r="T9" s="5429"/>
      <c r="U9" s="5429"/>
      <c r="V9" s="5430"/>
      <c r="W9" s="5420"/>
    </row>
    <row r="10" spans="1:23" s="529" customFormat="1" ht="18" customHeight="1">
      <c r="A10" s="1313"/>
      <c r="B10" s="5431" t="s">
        <v>1533</v>
      </c>
      <c r="C10" s="5432"/>
      <c r="D10" s="5432"/>
      <c r="E10" s="5432"/>
      <c r="F10" s="5432"/>
      <c r="G10" s="5432"/>
      <c r="H10" s="5432"/>
      <c r="I10" s="5432"/>
      <c r="J10" s="5432"/>
      <c r="K10" s="5432"/>
      <c r="L10" s="5432"/>
      <c r="M10" s="5432"/>
      <c r="N10" s="5432"/>
      <c r="O10" s="5432"/>
      <c r="P10" s="5432"/>
      <c r="Q10" s="5432"/>
      <c r="R10" s="5432"/>
      <c r="S10" s="5432"/>
      <c r="T10" s="5432"/>
      <c r="U10" s="5432"/>
      <c r="V10" s="5433"/>
      <c r="W10" s="5437" t="str">
        <f>B3</f>
        <v>La TARTE AU CHOCOLAT</v>
      </c>
    </row>
    <row r="11" spans="1:23" s="529" customFormat="1" ht="18" customHeight="1">
      <c r="A11" s="1313"/>
      <c r="B11" s="5434"/>
      <c r="C11" s="5435"/>
      <c r="D11" s="5435"/>
      <c r="E11" s="5435"/>
      <c r="F11" s="5435"/>
      <c r="G11" s="5435"/>
      <c r="H11" s="5435"/>
      <c r="I11" s="5435"/>
      <c r="J11" s="5435"/>
      <c r="K11" s="5435"/>
      <c r="L11" s="5435"/>
      <c r="M11" s="5435"/>
      <c r="N11" s="5435"/>
      <c r="O11" s="5435"/>
      <c r="P11" s="5435"/>
      <c r="Q11" s="5435"/>
      <c r="R11" s="5435"/>
      <c r="S11" s="5435"/>
      <c r="T11" s="5435"/>
      <c r="U11" s="5435"/>
      <c r="V11" s="5436"/>
      <c r="W11" s="5438"/>
    </row>
    <row r="12" spans="1:23" s="529" customFormat="1" ht="18" customHeight="1">
      <c r="A12" s="1313"/>
      <c r="B12" s="5434"/>
      <c r="C12" s="5435"/>
      <c r="D12" s="5435"/>
      <c r="E12" s="5435"/>
      <c r="F12" s="5435"/>
      <c r="G12" s="5435"/>
      <c r="H12" s="5435"/>
      <c r="I12" s="5435"/>
      <c r="J12" s="5435"/>
      <c r="K12" s="5435"/>
      <c r="L12" s="5435"/>
      <c r="M12" s="5435"/>
      <c r="N12" s="5435"/>
      <c r="O12" s="5435"/>
      <c r="P12" s="5435"/>
      <c r="Q12" s="5435"/>
      <c r="R12" s="5435"/>
      <c r="S12" s="5435"/>
      <c r="T12" s="5435"/>
      <c r="U12" s="5435"/>
      <c r="V12" s="5436"/>
      <c r="W12" s="5438"/>
    </row>
    <row r="13" spans="1:23" s="529" customFormat="1" ht="18" customHeight="1">
      <c r="A13" s="1313"/>
      <c r="B13" s="5434"/>
      <c r="C13" s="5435"/>
      <c r="D13" s="5435"/>
      <c r="E13" s="5435"/>
      <c r="F13" s="5435"/>
      <c r="G13" s="5435"/>
      <c r="H13" s="5435"/>
      <c r="I13" s="5435"/>
      <c r="J13" s="5435"/>
      <c r="K13" s="5435"/>
      <c r="L13" s="5435"/>
      <c r="M13" s="5435"/>
      <c r="N13" s="5435"/>
      <c r="O13" s="5435"/>
      <c r="P13" s="5435"/>
      <c r="Q13" s="5435"/>
      <c r="R13" s="5435"/>
      <c r="S13" s="5435"/>
      <c r="T13" s="5435"/>
      <c r="U13" s="5435"/>
      <c r="V13" s="5436"/>
      <c r="W13" s="5438"/>
    </row>
    <row r="14" spans="1:23" s="529" customFormat="1" ht="18" customHeight="1">
      <c r="A14" s="1313"/>
      <c r="B14" s="5434"/>
      <c r="C14" s="5435"/>
      <c r="D14" s="5435"/>
      <c r="E14" s="5435"/>
      <c r="F14" s="5435"/>
      <c r="G14" s="5435"/>
      <c r="H14" s="5435"/>
      <c r="I14" s="5435"/>
      <c r="J14" s="5435"/>
      <c r="K14" s="5435"/>
      <c r="L14" s="5435"/>
      <c r="M14" s="5435"/>
      <c r="N14" s="5435"/>
      <c r="O14" s="5435"/>
      <c r="P14" s="5435"/>
      <c r="Q14" s="5435"/>
      <c r="R14" s="5435"/>
      <c r="S14" s="5435"/>
      <c r="T14" s="5435"/>
      <c r="U14" s="5435"/>
      <c r="V14" s="5436"/>
      <c r="W14" s="5438"/>
    </row>
    <row r="15" spans="1:23" s="529" customFormat="1" ht="18" customHeight="1">
      <c r="A15" s="1313"/>
      <c r="B15" s="5434"/>
      <c r="C15" s="5435"/>
      <c r="D15" s="5435"/>
      <c r="E15" s="5435"/>
      <c r="F15" s="5435"/>
      <c r="G15" s="5435"/>
      <c r="H15" s="5435"/>
      <c r="I15" s="5435"/>
      <c r="J15" s="5435"/>
      <c r="K15" s="5435"/>
      <c r="L15" s="5435"/>
      <c r="M15" s="5435"/>
      <c r="N15" s="5435"/>
      <c r="O15" s="5435"/>
      <c r="P15" s="5435"/>
      <c r="Q15" s="5435"/>
      <c r="R15" s="5435"/>
      <c r="S15" s="5435"/>
      <c r="T15" s="5435"/>
      <c r="U15" s="5435"/>
      <c r="V15" s="5436"/>
      <c r="W15" s="5438"/>
    </row>
    <row r="16" spans="1:23" s="529" customFormat="1" ht="18" customHeight="1">
      <c r="A16" s="1313"/>
      <c r="B16" s="1315"/>
      <c r="C16" s="1316"/>
      <c r="D16" s="1292"/>
      <c r="E16" s="1292"/>
      <c r="F16" s="1292"/>
      <c r="G16" s="1292"/>
      <c r="H16" s="5440" t="s">
        <v>322</v>
      </c>
      <c r="I16" s="5440"/>
      <c r="J16" s="5440"/>
      <c r="K16" s="5440"/>
      <c r="L16" s="1293"/>
      <c r="M16" s="1293"/>
      <c r="N16" s="1293"/>
      <c r="O16" s="1294"/>
      <c r="P16" s="1294"/>
      <c r="Q16" s="5442" t="s">
        <v>323</v>
      </c>
      <c r="R16" s="5442"/>
      <c r="S16" s="5442"/>
      <c r="T16" s="5442"/>
      <c r="U16" s="1294"/>
      <c r="V16" s="1317"/>
      <c r="W16" s="5438"/>
    </row>
    <row r="17" spans="1:28" ht="18" customHeight="1">
      <c r="A17" s="1313"/>
      <c r="B17" s="1319"/>
      <c r="C17" s="941"/>
      <c r="E17" s="1295"/>
      <c r="F17" s="1295"/>
      <c r="G17" s="1295"/>
      <c r="H17" s="5441"/>
      <c r="I17" s="5441"/>
      <c r="J17" s="5441"/>
      <c r="K17" s="5441"/>
      <c r="L17" s="1320"/>
      <c r="N17" s="1296"/>
      <c r="O17" s="1296"/>
      <c r="P17" s="1296"/>
      <c r="Q17" s="5443"/>
      <c r="R17" s="5443"/>
      <c r="S17" s="5443"/>
      <c r="T17" s="5443"/>
      <c r="U17" s="1283"/>
      <c r="V17" s="1321"/>
      <c r="W17" s="5438"/>
      <c r="Y17" s="529"/>
      <c r="Z17" s="529"/>
      <c r="AA17" s="529"/>
      <c r="AB17" s="529"/>
    </row>
    <row r="18" spans="1:28" ht="18" customHeight="1">
      <c r="A18" s="1313"/>
      <c r="B18" s="1319"/>
      <c r="C18" s="941"/>
      <c r="D18" s="5444" t="s">
        <v>1391</v>
      </c>
      <c r="E18" s="5444"/>
      <c r="F18" s="5444"/>
      <c r="G18" s="5444"/>
      <c r="H18" s="5445">
        <v>3</v>
      </c>
      <c r="I18" s="5445"/>
      <c r="J18" s="5445"/>
      <c r="K18" s="5445"/>
      <c r="L18" s="1320"/>
      <c r="M18" s="5446" t="s">
        <v>1392</v>
      </c>
      <c r="N18" s="5446"/>
      <c r="O18" s="5446"/>
      <c r="P18" s="5446"/>
      <c r="Q18" s="5447" t="s">
        <v>640</v>
      </c>
      <c r="R18" s="5447"/>
      <c r="S18" s="5447"/>
      <c r="T18" s="5447"/>
      <c r="U18" s="1283"/>
      <c r="V18" s="1321"/>
      <c r="W18" s="5438"/>
      <c r="Y18" s="529"/>
      <c r="Z18" s="529"/>
      <c r="AA18" s="529"/>
      <c r="AB18" s="529"/>
    </row>
    <row r="19" spans="1:28" ht="18" customHeight="1">
      <c r="A19" s="1313"/>
      <c r="B19" s="1319"/>
      <c r="C19" s="941"/>
      <c r="D19" s="5444"/>
      <c r="E19" s="5444"/>
      <c r="F19" s="5444"/>
      <c r="G19" s="5444"/>
      <c r="H19" s="5445"/>
      <c r="I19" s="5445"/>
      <c r="J19" s="5445"/>
      <c r="K19" s="5445"/>
      <c r="L19" s="1320"/>
      <c r="M19" s="5446"/>
      <c r="N19" s="5446"/>
      <c r="O19" s="5446"/>
      <c r="P19" s="5446"/>
      <c r="Q19" s="5447"/>
      <c r="R19" s="5447"/>
      <c r="S19" s="5447"/>
      <c r="T19" s="5447"/>
      <c r="U19" s="1283"/>
      <c r="V19" s="1321"/>
      <c r="W19" s="5438"/>
      <c r="Y19" s="529"/>
      <c r="Z19" s="529"/>
      <c r="AA19" s="529"/>
      <c r="AB19" s="529"/>
    </row>
    <row r="20" spans="1:28" ht="18" customHeight="1">
      <c r="A20" s="1313"/>
      <c r="B20" s="1322"/>
      <c r="C20" s="1323"/>
      <c r="D20" s="5444"/>
      <c r="E20" s="5444"/>
      <c r="F20" s="5444"/>
      <c r="G20" s="5444"/>
      <c r="H20" s="5445"/>
      <c r="I20" s="5445"/>
      <c r="J20" s="5445"/>
      <c r="K20" s="5445"/>
      <c r="L20" s="1295"/>
      <c r="M20" s="5446"/>
      <c r="N20" s="5446"/>
      <c r="O20" s="5446"/>
      <c r="P20" s="5446"/>
      <c r="Q20" s="5447"/>
      <c r="R20" s="5447"/>
      <c r="S20" s="5447"/>
      <c r="T20" s="5447"/>
      <c r="U20" s="1283"/>
      <c r="V20" s="1321"/>
      <c r="W20" s="5438"/>
      <c r="Y20" s="529"/>
      <c r="Z20" s="529"/>
      <c r="AA20" s="529"/>
      <c r="AB20" s="529"/>
    </row>
    <row r="21" spans="1:28" ht="18" customHeight="1" thickBot="1">
      <c r="A21" s="1313"/>
      <c r="B21" s="1322"/>
      <c r="C21" s="1323"/>
      <c r="D21" s="1324"/>
      <c r="E21" s="1324"/>
      <c r="F21" s="1324"/>
      <c r="G21" s="1324"/>
      <c r="H21" s="1324"/>
      <c r="I21" s="1295"/>
      <c r="J21" s="1295"/>
      <c r="K21" s="1295"/>
      <c r="L21" s="1295"/>
      <c r="M21" s="1295"/>
      <c r="N21" s="1324"/>
      <c r="O21" s="1283"/>
      <c r="P21" s="1283"/>
      <c r="Q21" s="1283"/>
      <c r="R21" s="1283"/>
      <c r="S21" s="1283"/>
      <c r="T21" s="1283"/>
      <c r="U21" s="1283"/>
      <c r="V21" s="1321"/>
      <c r="W21" s="5438"/>
      <c r="Y21" s="529"/>
      <c r="Z21" s="529"/>
      <c r="AA21" s="529"/>
      <c r="AB21" s="529"/>
    </row>
    <row r="22" spans="1:28" ht="18" customHeight="1">
      <c r="A22" s="5399" t="s">
        <v>243</v>
      </c>
      <c r="B22" s="5401" t="s">
        <v>1534</v>
      </c>
      <c r="C22" s="5402"/>
      <c r="D22" s="5402"/>
      <c r="E22" s="5402"/>
      <c r="F22" s="5402"/>
      <c r="G22" s="5402"/>
      <c r="H22" s="5402"/>
      <c r="I22" s="5402"/>
      <c r="J22" s="5402"/>
      <c r="K22" s="5402"/>
      <c r="L22" s="5402"/>
      <c r="M22" s="5402"/>
      <c r="N22" s="5405">
        <v>1</v>
      </c>
      <c r="O22" s="5354" t="str">
        <f>B22</f>
        <v>Pâte sucrée</v>
      </c>
      <c r="P22" s="5355"/>
      <c r="Q22" s="5355"/>
      <c r="R22" s="5355"/>
      <c r="S22" s="5355"/>
      <c r="T22" s="5355"/>
      <c r="U22" s="5355"/>
      <c r="V22" s="5356"/>
      <c r="W22" s="5438"/>
      <c r="X22"/>
      <c r="Y22" s="529"/>
      <c r="Z22" s="529"/>
      <c r="AA22" s="529"/>
      <c r="AB22" s="529"/>
    </row>
    <row r="23" spans="1:28" ht="18" customHeight="1">
      <c r="A23" s="5400"/>
      <c r="B23" s="5403"/>
      <c r="C23" s="5404"/>
      <c r="D23" s="5404"/>
      <c r="E23" s="5404"/>
      <c r="F23" s="5404"/>
      <c r="G23" s="5404"/>
      <c r="H23" s="5404"/>
      <c r="I23" s="5404"/>
      <c r="J23" s="5404"/>
      <c r="K23" s="5404"/>
      <c r="L23" s="5404"/>
      <c r="M23" s="5404"/>
      <c r="N23" s="5406"/>
      <c r="O23" s="5354"/>
      <c r="P23" s="5355"/>
      <c r="Q23" s="5355"/>
      <c r="R23" s="5355"/>
      <c r="S23" s="5355"/>
      <c r="T23" s="5355"/>
      <c r="U23" s="5355"/>
      <c r="V23" s="5356"/>
      <c r="W23" s="5438"/>
      <c r="X23"/>
      <c r="Y23" s="529"/>
      <c r="Z23" s="529"/>
      <c r="AA23" s="529"/>
      <c r="AB23" s="529"/>
    </row>
    <row r="24" spans="1:28" ht="18" customHeight="1">
      <c r="A24" s="5400"/>
      <c r="B24" s="5403"/>
      <c r="C24" s="5404"/>
      <c r="D24" s="5404"/>
      <c r="E24" s="5404"/>
      <c r="F24" s="5404"/>
      <c r="G24" s="5404"/>
      <c r="H24" s="5404"/>
      <c r="I24" s="5404"/>
      <c r="J24" s="5404"/>
      <c r="K24" s="5404"/>
      <c r="L24" s="5404"/>
      <c r="M24" s="5404"/>
      <c r="N24" s="5406"/>
      <c r="O24" s="5354"/>
      <c r="P24" s="5355"/>
      <c r="Q24" s="5355"/>
      <c r="R24" s="5355"/>
      <c r="S24" s="5355"/>
      <c r="T24" s="5355"/>
      <c r="U24" s="5355"/>
      <c r="V24" s="5356"/>
      <c r="W24" s="5438"/>
      <c r="X24"/>
      <c r="Y24" s="529"/>
      <c r="Z24" s="529"/>
      <c r="AA24" s="529"/>
      <c r="AB24" s="529"/>
    </row>
    <row r="25" spans="1:28" ht="18" customHeight="1">
      <c r="A25" s="5357"/>
      <c r="B25" s="5448" t="s">
        <v>277</v>
      </c>
      <c r="C25" s="5449"/>
      <c r="D25" s="5360" t="s">
        <v>1531</v>
      </c>
      <c r="E25" s="5360"/>
      <c r="F25" s="5360"/>
      <c r="G25" s="5360"/>
      <c r="H25" s="5360"/>
      <c r="I25" s="5360"/>
      <c r="J25" s="5360"/>
      <c r="K25" s="5360"/>
      <c r="L25" s="5360"/>
      <c r="M25" s="5360"/>
      <c r="N25" s="5361"/>
      <c r="O25" s="5362" t="s">
        <v>1264</v>
      </c>
      <c r="P25" s="5363"/>
      <c r="Q25" s="5364" t="str">
        <f>D25</f>
        <v>La TARTE AU CHOCOLAT</v>
      </c>
      <c r="R25" s="5364"/>
      <c r="S25" s="5364"/>
      <c r="T25" s="5364"/>
      <c r="U25" s="5364"/>
      <c r="V25" s="5365"/>
      <c r="W25" s="5438"/>
      <c r="X25"/>
    </row>
    <row r="26" spans="1:28" ht="18" customHeight="1">
      <c r="A26" s="5357"/>
      <c r="B26" s="5448"/>
      <c r="C26" s="5449"/>
      <c r="D26" s="5360"/>
      <c r="E26" s="5360"/>
      <c r="F26" s="5360"/>
      <c r="G26" s="5360"/>
      <c r="H26" s="5360"/>
      <c r="I26" s="5360"/>
      <c r="J26" s="5360"/>
      <c r="K26" s="5360"/>
      <c r="L26" s="5360"/>
      <c r="M26" s="5360"/>
      <c r="N26" s="5361"/>
      <c r="O26" s="5362"/>
      <c r="P26" s="5363"/>
      <c r="Q26" s="5364"/>
      <c r="R26" s="5364"/>
      <c r="S26" s="5364"/>
      <c r="T26" s="5364"/>
      <c r="U26" s="5364"/>
      <c r="V26" s="5365"/>
      <c r="W26" s="5438"/>
      <c r="X26"/>
    </row>
    <row r="27" spans="1:28" ht="18" customHeight="1">
      <c r="A27" s="5357"/>
      <c r="B27" s="5366" t="s">
        <v>1532</v>
      </c>
      <c r="C27" s="5367"/>
      <c r="D27" s="5367"/>
      <c r="E27" s="5367"/>
      <c r="F27" s="5367"/>
      <c r="G27" s="5367"/>
      <c r="H27" s="5367"/>
      <c r="I27" s="5367"/>
      <c r="J27" s="5367"/>
      <c r="K27" s="5367"/>
      <c r="L27" s="5367"/>
      <c r="M27" s="5367"/>
      <c r="N27" s="5368"/>
      <c r="O27" s="5369" t="str">
        <f>B27</f>
        <v>Auteurs   - Nicolas Cloiseau - la Maison du Chocolat Paris VIII°</v>
      </c>
      <c r="P27" s="5370"/>
      <c r="Q27" s="5370"/>
      <c r="R27" s="5370"/>
      <c r="S27" s="5370"/>
      <c r="T27" s="5370"/>
      <c r="U27" s="5370"/>
      <c r="V27" s="5371"/>
      <c r="W27" s="5438"/>
      <c r="X27"/>
    </row>
    <row r="28" spans="1:28" ht="18" customHeight="1">
      <c r="A28" s="5357"/>
      <c r="B28" s="5366"/>
      <c r="C28" s="5367"/>
      <c r="D28" s="5367"/>
      <c r="E28" s="5367"/>
      <c r="F28" s="5367"/>
      <c r="G28" s="5367"/>
      <c r="H28" s="5367"/>
      <c r="I28" s="5367"/>
      <c r="J28" s="5367"/>
      <c r="K28" s="5367"/>
      <c r="L28" s="5367"/>
      <c r="M28" s="5367"/>
      <c r="N28" s="5368"/>
      <c r="O28" s="5369"/>
      <c r="P28" s="5370"/>
      <c r="Q28" s="5370"/>
      <c r="R28" s="5370"/>
      <c r="S28" s="5370"/>
      <c r="T28" s="5370"/>
      <c r="U28" s="5370"/>
      <c r="V28" s="5371"/>
      <c r="W28" s="5438"/>
      <c r="X28"/>
    </row>
    <row r="29" spans="1:28" ht="18" customHeight="1">
      <c r="A29" s="5357"/>
      <c r="B29" s="5366"/>
      <c r="C29" s="5367"/>
      <c r="D29" s="5367"/>
      <c r="E29" s="5367"/>
      <c r="F29" s="5367"/>
      <c r="G29" s="5367"/>
      <c r="H29" s="5367"/>
      <c r="I29" s="5367"/>
      <c r="J29" s="5367"/>
      <c r="K29" s="5367"/>
      <c r="L29" s="5367"/>
      <c r="M29" s="5367"/>
      <c r="N29" s="5368"/>
      <c r="O29" s="1326"/>
      <c r="P29" s="1326"/>
      <c r="Q29" s="1327"/>
      <c r="R29" s="1328"/>
      <c r="S29" s="1328"/>
      <c r="T29" s="1328"/>
      <c r="U29" s="1328"/>
      <c r="V29" s="1329"/>
      <c r="W29" s="5438"/>
      <c r="X29"/>
    </row>
    <row r="30" spans="1:28" ht="18" customHeight="1">
      <c r="A30" s="5357"/>
      <c r="B30" s="5372" t="s">
        <v>1533</v>
      </c>
      <c r="C30" s="5373"/>
      <c r="D30" s="5373"/>
      <c r="E30" s="5373"/>
      <c r="F30" s="5373"/>
      <c r="G30" s="5373"/>
      <c r="H30" s="5373"/>
      <c r="I30" s="5373"/>
      <c r="J30" s="5373"/>
      <c r="K30" s="5373"/>
      <c r="L30" s="5373"/>
      <c r="M30" s="5373"/>
      <c r="N30" s="5374"/>
      <c r="O30" s="1326"/>
      <c r="P30" s="1326"/>
      <c r="Q30" s="1327"/>
      <c r="R30" s="1328"/>
      <c r="S30" s="1328"/>
      <c r="T30" s="1328"/>
      <c r="U30" s="1328"/>
      <c r="V30" s="1329"/>
      <c r="W30" s="5438"/>
      <c r="X30"/>
    </row>
    <row r="31" spans="1:28" ht="18" customHeight="1">
      <c r="A31" s="5357"/>
      <c r="B31" s="5372"/>
      <c r="C31" s="5373"/>
      <c r="D31" s="5373"/>
      <c r="E31" s="5373"/>
      <c r="F31" s="5373"/>
      <c r="G31" s="5373"/>
      <c r="H31" s="5373"/>
      <c r="I31" s="5373"/>
      <c r="J31" s="5373"/>
      <c r="K31" s="5373"/>
      <c r="L31" s="5373"/>
      <c r="M31" s="5373"/>
      <c r="N31" s="5374"/>
      <c r="O31" s="1326"/>
      <c r="P31" s="1326"/>
      <c r="Q31" s="1327"/>
      <c r="R31" s="1328"/>
      <c r="S31" s="1328"/>
      <c r="T31" s="1328"/>
      <c r="U31" s="1328"/>
      <c r="V31" s="1329"/>
      <c r="W31" s="5438"/>
      <c r="X31"/>
    </row>
    <row r="32" spans="1:28" ht="18" customHeight="1">
      <c r="A32" s="5357"/>
      <c r="B32" s="5372"/>
      <c r="C32" s="5373"/>
      <c r="D32" s="5373"/>
      <c r="E32" s="5373"/>
      <c r="F32" s="5373"/>
      <c r="G32" s="5373"/>
      <c r="H32" s="5373"/>
      <c r="I32" s="5373"/>
      <c r="J32" s="5373"/>
      <c r="K32" s="5373"/>
      <c r="L32" s="5373"/>
      <c r="M32" s="5373"/>
      <c r="N32" s="5374"/>
      <c r="O32" s="1326"/>
      <c r="P32" s="1326"/>
      <c r="Q32" s="1327"/>
      <c r="R32" s="1328"/>
      <c r="S32" s="1328"/>
      <c r="T32" s="1328"/>
      <c r="U32" s="1328"/>
      <c r="V32" s="1329"/>
      <c r="W32" s="5438"/>
      <c r="X32"/>
    </row>
    <row r="33" spans="1:24" ht="18" customHeight="1">
      <c r="A33" s="5357"/>
      <c r="B33" s="5372"/>
      <c r="C33" s="5373"/>
      <c r="D33" s="5373"/>
      <c r="E33" s="5373"/>
      <c r="F33" s="5373"/>
      <c r="G33" s="5373"/>
      <c r="H33" s="5373"/>
      <c r="I33" s="5373"/>
      <c r="J33" s="5373"/>
      <c r="K33" s="5373"/>
      <c r="L33" s="5373"/>
      <c r="M33" s="5373"/>
      <c r="N33" s="5374"/>
      <c r="O33" s="1326"/>
      <c r="P33" s="1326"/>
      <c r="Q33" s="1327"/>
      <c r="R33" s="1328"/>
      <c r="S33" s="1328"/>
      <c r="T33" s="1328"/>
      <c r="U33" s="1328"/>
      <c r="V33" s="1329"/>
      <c r="W33" s="5438"/>
      <c r="X33"/>
    </row>
    <row r="34" spans="1:24" ht="18" customHeight="1">
      <c r="A34" s="5357"/>
      <c r="B34" s="5372"/>
      <c r="C34" s="5373"/>
      <c r="D34" s="5373"/>
      <c r="E34" s="5373"/>
      <c r="F34" s="5373"/>
      <c r="G34" s="5373"/>
      <c r="H34" s="5373"/>
      <c r="I34" s="5373"/>
      <c r="J34" s="5373"/>
      <c r="K34" s="5373"/>
      <c r="L34" s="5373"/>
      <c r="M34" s="5373"/>
      <c r="N34" s="5374"/>
      <c r="O34" s="1326"/>
      <c r="P34" s="1326"/>
      <c r="Q34" s="1327"/>
      <c r="R34" s="1328"/>
      <c r="S34" s="1328"/>
      <c r="T34" s="1328"/>
      <c r="U34" s="1328"/>
      <c r="V34" s="1329"/>
      <c r="W34" s="5438"/>
      <c r="X34"/>
    </row>
    <row r="35" spans="1:24" ht="18" customHeight="1">
      <c r="A35" s="5357"/>
      <c r="B35" s="1363"/>
      <c r="C35" s="1027"/>
      <c r="D35" s="1027"/>
      <c r="E35" s="1027"/>
      <c r="F35" s="1027"/>
      <c r="G35" s="1027"/>
      <c r="H35" s="1027"/>
      <c r="I35" s="1027"/>
      <c r="J35" s="1027"/>
      <c r="K35" s="1027"/>
      <c r="L35" s="1027"/>
      <c r="M35" s="1027"/>
      <c r="N35" s="30"/>
      <c r="O35" s="1332"/>
      <c r="P35" s="1333"/>
      <c r="Q35" s="1333"/>
      <c r="R35" s="1333"/>
      <c r="S35" s="1334"/>
      <c r="T35" s="1334"/>
      <c r="U35" s="1334"/>
      <c r="V35" s="1335"/>
      <c r="W35" s="5438"/>
      <c r="X35"/>
    </row>
    <row r="36" spans="1:24" ht="18" customHeight="1">
      <c r="A36" s="5357"/>
      <c r="B36" s="1336" t="s">
        <v>12</v>
      </c>
      <c r="C36" s="1539" t="s">
        <v>508</v>
      </c>
      <c r="D36" s="1337"/>
      <c r="E36" s="1338"/>
      <c r="F36" s="1338"/>
      <c r="G36" s="1338"/>
      <c r="H36" s="1338"/>
      <c r="I36" s="1338"/>
      <c r="J36" s="1284"/>
      <c r="K36" s="5389" t="s">
        <v>509</v>
      </c>
      <c r="L36" s="5389"/>
      <c r="M36" s="949" t="s">
        <v>29</v>
      </c>
      <c r="N36" s="20" t="s">
        <v>13</v>
      </c>
      <c r="O36" s="1339"/>
      <c r="P36" s="1340"/>
      <c r="Q36" s="1340"/>
      <c r="R36" s="1340"/>
      <c r="S36" s="1341"/>
      <c r="T36" s="1341"/>
      <c r="U36" s="1341"/>
      <c r="V36" s="1342"/>
      <c r="W36" s="5438"/>
      <c r="X36"/>
    </row>
    <row r="37" spans="1:24" ht="18" customHeight="1">
      <c r="A37" s="5357"/>
      <c r="B37" s="5390">
        <v>1</v>
      </c>
      <c r="C37" s="5391" t="s">
        <v>510</v>
      </c>
      <c r="D37" s="1539"/>
      <c r="E37" s="5392" t="s">
        <v>26</v>
      </c>
      <c r="F37" s="5392"/>
      <c r="G37" s="5392"/>
      <c r="H37" s="5392"/>
      <c r="I37" s="5392"/>
      <c r="J37" s="5392"/>
      <c r="K37" s="5389"/>
      <c r="L37" s="5389"/>
      <c r="M37" s="5393">
        <v>4</v>
      </c>
      <c r="N37" s="5394"/>
      <c r="O37" s="5395" t="s">
        <v>1417</v>
      </c>
      <c r="P37" s="5396"/>
      <c r="Q37" s="5396"/>
      <c r="R37" s="5396"/>
      <c r="S37" s="5396"/>
      <c r="T37" s="5396"/>
      <c r="U37" s="5378">
        <f>H18</f>
        <v>3</v>
      </c>
      <c r="V37" s="5379"/>
      <c r="W37" s="5438"/>
      <c r="X37"/>
    </row>
    <row r="38" spans="1:24" ht="18" customHeight="1">
      <c r="A38" s="5357"/>
      <c r="B38" s="5390" t="s">
        <v>510</v>
      </c>
      <c r="C38" s="5391"/>
      <c r="D38" s="1539"/>
      <c r="E38" s="1338"/>
      <c r="F38" s="1028" t="s">
        <v>280</v>
      </c>
      <c r="G38" s="1040" t="s">
        <v>1535</v>
      </c>
      <c r="H38" s="1040"/>
      <c r="I38" s="1040"/>
      <c r="J38" s="1029" t="s">
        <v>15</v>
      </c>
      <c r="K38" s="5389"/>
      <c r="L38" s="5389"/>
      <c r="M38" s="5393"/>
      <c r="N38" s="5394"/>
      <c r="O38" s="5395"/>
      <c r="P38" s="5396"/>
      <c r="Q38" s="5396"/>
      <c r="R38" s="5396"/>
      <c r="S38" s="5396"/>
      <c r="T38" s="5396"/>
      <c r="U38" s="5378"/>
      <c r="V38" s="5379"/>
      <c r="W38" s="5438"/>
      <c r="X38"/>
    </row>
    <row r="39" spans="1:24" ht="18" customHeight="1">
      <c r="A39" s="5357"/>
      <c r="B39" s="5380" t="s">
        <v>25</v>
      </c>
      <c r="C39" s="5381"/>
      <c r="F39" s="5"/>
      <c r="G39" s="5"/>
      <c r="H39" s="1540" t="s">
        <v>1536</v>
      </c>
      <c r="I39" s="1041">
        <v>150</v>
      </c>
      <c r="J39" s="1029" t="s">
        <v>15</v>
      </c>
      <c r="K39" s="5382" t="s">
        <v>1537</v>
      </c>
      <c r="L39" s="5382"/>
      <c r="M39" s="5383" t="str">
        <f>C37</f>
        <v>Tarte de 6</v>
      </c>
      <c r="N39" s="5384"/>
      <c r="O39" s="5385" t="s">
        <v>1420</v>
      </c>
      <c r="P39" s="5386"/>
      <c r="Q39" s="5386"/>
      <c r="R39" s="5386"/>
      <c r="S39" s="5386"/>
      <c r="T39" s="5386"/>
      <c r="U39" s="5387" t="str">
        <f>Q18</f>
        <v>Tartes</v>
      </c>
      <c r="V39" s="5388"/>
      <c r="W39" s="5438"/>
      <c r="X39"/>
    </row>
    <row r="40" spans="1:24" ht="18" customHeight="1">
      <c r="A40" s="5357"/>
      <c r="B40" s="5380"/>
      <c r="C40" s="5381"/>
      <c r="D40" s="1345"/>
      <c r="E40" s="1345"/>
      <c r="F40" s="5"/>
      <c r="G40" s="950"/>
      <c r="H40" s="1028" t="s">
        <v>1271</v>
      </c>
      <c r="I40" s="1042">
        <v>500</v>
      </c>
      <c r="J40" s="1030" t="s">
        <v>281</v>
      </c>
      <c r="K40" s="5382"/>
      <c r="L40" s="5382"/>
      <c r="M40" s="5383"/>
      <c r="N40" s="5384"/>
      <c r="O40" s="5385"/>
      <c r="P40" s="5386"/>
      <c r="Q40" s="5386"/>
      <c r="R40" s="5386"/>
      <c r="S40" s="5386"/>
      <c r="T40" s="5386"/>
      <c r="U40" s="5387"/>
      <c r="V40" s="5388"/>
      <c r="W40" s="5438"/>
      <c r="X40"/>
    </row>
    <row r="41" spans="1:24" ht="18" customHeight="1">
      <c r="A41" s="5357"/>
      <c r="B41" s="5343" t="s">
        <v>30</v>
      </c>
      <c r="C41" s="5344"/>
      <c r="D41" s="1347"/>
      <c r="E41" s="1348"/>
      <c r="H41" s="1034" t="s">
        <v>312</v>
      </c>
      <c r="I41" s="1031">
        <f>(B37/I39)*I40</f>
        <v>3.3333333333333335</v>
      </c>
      <c r="J41" s="1032" t="s">
        <v>282</v>
      </c>
      <c r="K41" s="1349"/>
      <c r="L41" s="1033"/>
      <c r="M41" s="5345">
        <f>M37</f>
        <v>4</v>
      </c>
      <c r="N41" s="5346"/>
      <c r="O41" s="1339"/>
      <c r="P41" s="1340"/>
      <c r="Q41" s="1340"/>
      <c r="R41" s="1340"/>
      <c r="S41" s="1341"/>
      <c r="T41" s="1341"/>
      <c r="U41" s="1341"/>
      <c r="V41" s="1342"/>
      <c r="W41" s="5438"/>
      <c r="X41"/>
    </row>
    <row r="42" spans="1:24" ht="18" customHeight="1">
      <c r="A42" s="5357"/>
      <c r="B42" s="5347" t="s">
        <v>284</v>
      </c>
      <c r="C42" s="5349" t="s">
        <v>285</v>
      </c>
      <c r="D42" s="1284" t="s">
        <v>283</v>
      </c>
      <c r="E42" s="1035"/>
      <c r="F42" s="1035"/>
      <c r="G42" s="1035" t="str">
        <f>D44</f>
        <v>D</v>
      </c>
      <c r="H42" s="1035"/>
      <c r="I42" s="5351">
        <f>I41</f>
        <v>3.3333333333333335</v>
      </c>
      <c r="J42" s="5351"/>
      <c r="K42" s="1035"/>
      <c r="L42" s="1034"/>
      <c r="M42" s="1538"/>
      <c r="N42" s="1541" t="s">
        <v>314</v>
      </c>
      <c r="O42" s="1339"/>
      <c r="P42" s="1340"/>
      <c r="Q42" s="1340"/>
      <c r="R42" s="1340"/>
      <c r="S42" s="1341"/>
      <c r="T42" s="1341"/>
      <c r="U42" s="1341"/>
      <c r="V42" s="1342"/>
      <c r="W42" s="5438"/>
      <c r="X42"/>
    </row>
    <row r="43" spans="1:24" ht="18" customHeight="1">
      <c r="A43" s="5357"/>
      <c r="B43" s="5347"/>
      <c r="C43" s="5349"/>
      <c r="D43" s="1036" t="s">
        <v>27</v>
      </c>
      <c r="E43" s="1284" t="s">
        <v>286</v>
      </c>
      <c r="F43" s="963"/>
      <c r="G43" s="1037"/>
      <c r="H43" s="1035"/>
      <c r="I43" s="1035"/>
      <c r="J43" s="951"/>
      <c r="K43" s="1352"/>
      <c r="L43" s="1352"/>
      <c r="M43" s="1352"/>
      <c r="N43" s="1353"/>
      <c r="O43" s="1339"/>
      <c r="P43" s="1340"/>
      <c r="Q43" s="1340"/>
      <c r="R43" s="1340"/>
      <c r="S43" s="1341"/>
      <c r="T43" s="1341"/>
      <c r="U43" s="1341"/>
      <c r="V43" s="1342"/>
      <c r="W43" s="5438"/>
      <c r="X43"/>
    </row>
    <row r="44" spans="1:24" ht="18" customHeight="1">
      <c r="A44" s="5357"/>
      <c r="B44" s="5348"/>
      <c r="C44" s="5350"/>
      <c r="D44" s="977" t="str">
        <f>SUBSTITUTE(ADDRESS(1,COLUMN(),4),"1","")</f>
        <v>D</v>
      </c>
      <c r="E44" s="1027"/>
      <c r="F44" s="1027"/>
      <c r="G44" s="1027"/>
      <c r="H44" s="1027"/>
      <c r="I44" s="1027"/>
      <c r="J44" s="1027"/>
      <c r="K44" s="1027"/>
      <c r="L44" s="1027"/>
      <c r="M44" s="1025"/>
      <c r="N44" s="399"/>
      <c r="O44" s="1339"/>
      <c r="P44" s="1340"/>
      <c r="Q44" s="1340"/>
      <c r="R44" s="1340"/>
      <c r="S44" s="1341"/>
      <c r="T44" s="1341"/>
      <c r="U44" s="1341"/>
      <c r="V44" s="1342"/>
      <c r="W44" s="5438"/>
      <c r="X44"/>
    </row>
    <row r="45" spans="1:24" ht="18" customHeight="1">
      <c r="A45" s="5357"/>
      <c r="B45" s="1354"/>
      <c r="C45" s="1355"/>
      <c r="D45" s="1038"/>
      <c r="E45" s="5397" t="s">
        <v>290</v>
      </c>
      <c r="F45" s="5397"/>
      <c r="G45" s="935"/>
      <c r="H45" s="5"/>
      <c r="I45" s="935"/>
      <c r="J45" s="942">
        <f>D45</f>
        <v>0</v>
      </c>
      <c r="K45" s="1039"/>
      <c r="L45" s="1044"/>
      <c r="M45" s="5397" t="s">
        <v>291</v>
      </c>
      <c r="N45" s="5398"/>
      <c r="O45" s="1339"/>
      <c r="P45" s="1340"/>
      <c r="Q45" s="1340"/>
      <c r="R45" s="1340"/>
      <c r="S45" s="1341"/>
      <c r="T45" s="1341"/>
      <c r="U45" s="1341"/>
      <c r="V45" s="1342"/>
      <c r="W45" s="5438"/>
      <c r="X45"/>
    </row>
    <row r="46" spans="1:24" ht="18" customHeight="1">
      <c r="A46" s="5357"/>
      <c r="B46" s="1354"/>
      <c r="C46" s="1086" t="s">
        <v>292</v>
      </c>
      <c r="D46" s="1356">
        <f>B37</f>
        <v>1</v>
      </c>
      <c r="E46" s="5338" t="str">
        <f>M39</f>
        <v>Tarte de 6</v>
      </c>
      <c r="F46" s="1357">
        <f>C59</f>
        <v>315</v>
      </c>
      <c r="G46" s="1"/>
      <c r="H46" s="5"/>
      <c r="I46" s="1065"/>
      <c r="J46" s="942"/>
      <c r="K46" s="1086" t="s">
        <v>292</v>
      </c>
      <c r="L46" s="1358">
        <f>M37</f>
        <v>4</v>
      </c>
      <c r="M46" s="5338" t="str">
        <f>M39</f>
        <v>Tarte de 6</v>
      </c>
      <c r="N46" s="21">
        <f>L58</f>
        <v>1260</v>
      </c>
      <c r="O46" s="1339"/>
      <c r="P46" s="1340"/>
      <c r="Q46" s="1340"/>
      <c r="R46" s="1340"/>
      <c r="S46" s="1341"/>
      <c r="T46" s="1341"/>
      <c r="U46" s="1341"/>
      <c r="V46" s="1342"/>
      <c r="W46" s="5438"/>
      <c r="X46"/>
    </row>
    <row r="47" spans="1:24" ht="18" customHeight="1">
      <c r="A47" s="5357"/>
      <c r="B47" s="1354"/>
      <c r="C47" s="1347"/>
      <c r="D47" s="1359"/>
      <c r="E47" s="5338"/>
      <c r="F47" s="1360">
        <f>C58</f>
        <v>0.315</v>
      </c>
      <c r="G47" s="935"/>
      <c r="H47" s="5"/>
      <c r="I47" s="1361"/>
      <c r="J47" s="1232"/>
      <c r="K47" s="1362"/>
      <c r="L47" s="1044"/>
      <c r="M47" s="5338"/>
      <c r="N47" s="22">
        <f>M58</f>
        <v>1.2599999999999998</v>
      </c>
      <c r="O47" s="1339"/>
      <c r="P47" s="1340"/>
      <c r="Q47" s="1340"/>
      <c r="R47" s="1340"/>
      <c r="S47" s="1341"/>
      <c r="T47" s="1341"/>
      <c r="U47" s="1341"/>
      <c r="V47" s="1342"/>
      <c r="W47" s="5438"/>
      <c r="X47"/>
    </row>
    <row r="48" spans="1:24" ht="18" customHeight="1">
      <c r="A48" s="5357"/>
      <c r="B48" s="1363"/>
      <c r="C48" s="1027"/>
      <c r="D48" s="1027"/>
      <c r="E48" s="1027"/>
      <c r="F48" s="1027"/>
      <c r="G48" s="1027"/>
      <c r="H48" s="1027"/>
      <c r="I48" s="1027"/>
      <c r="J48" s="1027"/>
      <c r="K48" s="1027"/>
      <c r="L48" s="1025" t="s">
        <v>1272</v>
      </c>
      <c r="M48" s="1025" t="s">
        <v>1273</v>
      </c>
      <c r="N48" s="399" t="s">
        <v>289</v>
      </c>
      <c r="O48" s="1332"/>
      <c r="P48" s="1333"/>
      <c r="Q48" s="1333"/>
      <c r="R48" s="1333"/>
      <c r="S48" s="1334" t="s">
        <v>284</v>
      </c>
      <c r="T48" s="1334" t="s">
        <v>1272</v>
      </c>
      <c r="U48" s="1334" t="s">
        <v>1273</v>
      </c>
      <c r="V48" s="1335" t="s">
        <v>289</v>
      </c>
      <c r="W48" s="5438"/>
      <c r="X48"/>
    </row>
    <row r="49" spans="1:24" ht="18" customHeight="1">
      <c r="A49" s="5357"/>
      <c r="B49" s="1364"/>
      <c r="C49" s="1043"/>
      <c r="D49" s="941"/>
      <c r="E49" s="935"/>
      <c r="F49" s="935"/>
      <c r="G49" s="935"/>
      <c r="H49" s="5"/>
      <c r="I49" s="935"/>
      <c r="J49" s="953">
        <f t="shared" ref="J49:J56" si="0">D49</f>
        <v>0</v>
      </c>
      <c r="K49" s="1039">
        <f>IF(ISTEXT(B49),B49,IF(ISBLANK(B49),0,(B49/B37)*M37))</f>
        <v>0</v>
      </c>
      <c r="L49" s="1044">
        <f>+IF(ISTEXT(C49),0,IF(ISBLANK(C49),0,(C49/B37)*M37))</f>
        <v>0</v>
      </c>
      <c r="M49" s="1045">
        <f>+IF(ISTEXT(C49),0,IF(ISBLANK(C49),0,(C49/1000/B37)*M37))</f>
        <v>0</v>
      </c>
      <c r="N49" s="23">
        <f>IF(ISTEXT(C49),0,(C49/C58)/1000)</f>
        <v>0</v>
      </c>
      <c r="O49" s="942"/>
      <c r="P49" s="942"/>
      <c r="Q49" s="942"/>
      <c r="R49" s="1365">
        <f t="shared" ref="R49:R58" si="1">D49</f>
        <v>0</v>
      </c>
      <c r="S49" s="1366">
        <f>(K49/M37)*U37</f>
        <v>0</v>
      </c>
      <c r="T49" s="1367">
        <f>(L49/M37)*U37</f>
        <v>0</v>
      </c>
      <c r="U49" s="1023">
        <f>(M49/M37)*U37</f>
        <v>0</v>
      </c>
      <c r="V49" s="1368">
        <f t="shared" ref="V49:V58" si="2">N49</f>
        <v>0</v>
      </c>
      <c r="W49" s="5438"/>
      <c r="X49"/>
    </row>
    <row r="50" spans="1:24" ht="18" customHeight="1">
      <c r="A50" s="5357"/>
      <c r="B50" s="1364"/>
      <c r="C50" s="1043">
        <v>105</v>
      </c>
      <c r="D50" s="941" t="s">
        <v>1538</v>
      </c>
      <c r="E50" s="935"/>
      <c r="F50" s="935"/>
      <c r="G50" s="935"/>
      <c r="H50" s="5"/>
      <c r="I50" s="935"/>
      <c r="J50" s="953" t="str">
        <f t="shared" si="0"/>
        <v>beurre doux</v>
      </c>
      <c r="K50" s="1039">
        <f>IF(ISTEXT(B50),B50,IF(ISBLANK(B50),0,(B50/B37)*M37))</f>
        <v>0</v>
      </c>
      <c r="L50" s="1044">
        <f>+IF(ISTEXT(C50),0,IF(ISBLANK(C50),0,(C50/B37)*M37))</f>
        <v>420</v>
      </c>
      <c r="M50" s="1045">
        <f>+IF(ISTEXT(C50),0,IF(ISBLANK(C50),0,(C50/1000/B37)*M37))</f>
        <v>0.42</v>
      </c>
      <c r="N50" s="23">
        <f>IF(ISTEXT(C50),0,(C50/C58)/1000)</f>
        <v>0.33333333333333331</v>
      </c>
      <c r="O50" s="942"/>
      <c r="P50" s="942"/>
      <c r="Q50" s="942"/>
      <c r="R50" s="1365" t="str">
        <f t="shared" si="1"/>
        <v>beurre doux</v>
      </c>
      <c r="S50" s="1369">
        <f>(K50/M37)*U37</f>
        <v>0</v>
      </c>
      <c r="T50" s="1370">
        <f>(L50/M37)*U37</f>
        <v>315</v>
      </c>
      <c r="U50" s="1371">
        <f>(M50/M37)*U37</f>
        <v>0.315</v>
      </c>
      <c r="V50" s="1372">
        <f t="shared" si="2"/>
        <v>0.33333333333333331</v>
      </c>
      <c r="W50" s="5438"/>
      <c r="X50"/>
    </row>
    <row r="51" spans="1:24" ht="18" customHeight="1">
      <c r="A51" s="5357"/>
      <c r="B51" s="1364"/>
      <c r="C51" s="1043">
        <v>10</v>
      </c>
      <c r="D51" s="941" t="s">
        <v>1539</v>
      </c>
      <c r="E51" s="935"/>
      <c r="F51" s="935"/>
      <c r="G51" s="935"/>
      <c r="H51" s="5"/>
      <c r="I51" s="935"/>
      <c r="J51" s="953" t="str">
        <f t="shared" si="0"/>
        <v>poudre d'amande</v>
      </c>
      <c r="K51" s="1039">
        <f>IF(ISTEXT(B51),B51,IF(ISBLANK(B51),0,(B51/B37)*M37))</f>
        <v>0</v>
      </c>
      <c r="L51" s="1044">
        <f>+IF(ISTEXT(C51),0,IF(ISBLANK(C51),0,(C51/B37)*M37))</f>
        <v>40</v>
      </c>
      <c r="M51" s="1045">
        <f>+IF(ISTEXT(C51),0,IF(ISBLANK(C51),0,(C51/1000/B37)*M37))</f>
        <v>0.04</v>
      </c>
      <c r="N51" s="23">
        <f>IF(ISTEXT(C51),0,(C51/C58)/1000)</f>
        <v>3.1746031746031744E-2</v>
      </c>
      <c r="O51" s="942"/>
      <c r="P51" s="942"/>
      <c r="Q51" s="942"/>
      <c r="R51" s="1365" t="str">
        <f t="shared" si="1"/>
        <v>poudre d'amande</v>
      </c>
      <c r="S51" s="1369">
        <f>(K51/M37)*U37</f>
        <v>0</v>
      </c>
      <c r="T51" s="1370">
        <f>(L51/M37)*U37</f>
        <v>30</v>
      </c>
      <c r="U51" s="1371">
        <f>(M51/M37)*U37</f>
        <v>0.03</v>
      </c>
      <c r="V51" s="1372">
        <f t="shared" si="2"/>
        <v>3.1746031746031744E-2</v>
      </c>
      <c r="W51" s="5438"/>
      <c r="X51"/>
    </row>
    <row r="52" spans="1:24" ht="18" customHeight="1">
      <c r="A52" s="5357"/>
      <c r="B52" s="1364"/>
      <c r="C52" s="1043">
        <v>50</v>
      </c>
      <c r="D52" s="941" t="s">
        <v>1540</v>
      </c>
      <c r="E52" s="935"/>
      <c r="F52" s="935"/>
      <c r="G52" s="935"/>
      <c r="H52" s="5"/>
      <c r="I52" s="935"/>
      <c r="J52" s="953" t="str">
        <f t="shared" si="0"/>
        <v>sucre glace</v>
      </c>
      <c r="K52" s="1039">
        <f>IF(ISTEXT(B52),B52,IF(ISBLANK(B52),0,(B52/B37)*M37))</f>
        <v>0</v>
      </c>
      <c r="L52" s="1044">
        <f>+IF(ISTEXT(C52),0,IF(ISBLANK(C52),0,(C52/B37)*M37))</f>
        <v>200</v>
      </c>
      <c r="M52" s="1045">
        <f>+IF(ISTEXT(C52),0,IF(ISBLANK(C52),0,(C52/1000/B37)*M37))</f>
        <v>0.2</v>
      </c>
      <c r="N52" s="23">
        <f>IF(ISTEXT(C52),0,(C52/C58)/1000)</f>
        <v>0.15873015873015872</v>
      </c>
      <c r="O52" s="942"/>
      <c r="P52" s="942"/>
      <c r="Q52" s="942"/>
      <c r="R52" s="1365" t="str">
        <f t="shared" si="1"/>
        <v>sucre glace</v>
      </c>
      <c r="S52" s="1369">
        <f>(K52/M37)*U37</f>
        <v>0</v>
      </c>
      <c r="T52" s="1370">
        <f>(L52/M37)*U37</f>
        <v>150</v>
      </c>
      <c r="U52" s="1371">
        <f>(M52/M37)*U37</f>
        <v>0.15000000000000002</v>
      </c>
      <c r="V52" s="1372">
        <f t="shared" si="2"/>
        <v>0.15873015873015872</v>
      </c>
      <c r="W52" s="5438"/>
      <c r="X52"/>
    </row>
    <row r="53" spans="1:24" ht="18" customHeight="1">
      <c r="A53" s="5357"/>
      <c r="B53" s="1364">
        <v>0.5</v>
      </c>
      <c r="C53" s="1043"/>
      <c r="D53" s="941" t="s">
        <v>344</v>
      </c>
      <c r="E53" s="935"/>
      <c r="F53" s="935"/>
      <c r="G53" s="935"/>
      <c r="H53" s="5"/>
      <c r="J53" s="953" t="str">
        <f t="shared" si="0"/>
        <v>œufs</v>
      </c>
      <c r="K53" s="1039">
        <f>IF(ISTEXT(B53),B53,IF(ISBLANK(B53),0,(B53/B37)*M37))</f>
        <v>2</v>
      </c>
      <c r="L53" s="1044">
        <f>+IF(ISTEXT(C53),0,IF(ISBLANK(C53),0,(C53/B37)*M37))</f>
        <v>0</v>
      </c>
      <c r="M53" s="1045">
        <f>+IF(ISTEXT(C53),0,IF(ISBLANK(C53),0,(C53/1000/B37)*M37))</f>
        <v>0</v>
      </c>
      <c r="N53" s="23">
        <f>IF(ISTEXT(C53),0,(C53/C58)/1000)</f>
        <v>0</v>
      </c>
      <c r="O53" s="942"/>
      <c r="P53" s="942"/>
      <c r="Q53" s="942"/>
      <c r="R53" s="1365" t="str">
        <f t="shared" si="1"/>
        <v>œufs</v>
      </c>
      <c r="S53" s="1369">
        <f>(K53/M37)*U37</f>
        <v>1.5</v>
      </c>
      <c r="T53" s="1370">
        <f>(L53/M37)*U37</f>
        <v>0</v>
      </c>
      <c r="U53" s="1371">
        <f>(M53/M37)*U37</f>
        <v>0</v>
      </c>
      <c r="V53" s="1372">
        <f t="shared" si="2"/>
        <v>0</v>
      </c>
      <c r="W53" s="5438"/>
      <c r="X53"/>
    </row>
    <row r="54" spans="1:24" ht="18" customHeight="1">
      <c r="A54" s="5357"/>
      <c r="B54" s="1364"/>
      <c r="C54" s="1043">
        <v>150</v>
      </c>
      <c r="D54" s="941" t="s">
        <v>1535</v>
      </c>
      <c r="E54" s="935"/>
      <c r="F54" s="935"/>
      <c r="G54" s="935"/>
      <c r="H54" s="5"/>
      <c r="I54" s="935"/>
      <c r="J54" s="953" t="str">
        <f t="shared" si="0"/>
        <v>farine T55</v>
      </c>
      <c r="K54" s="1039">
        <f>IF(ISTEXT(B54),B54,IF(ISBLANK(B54),0,(B54/B37)*M37))</f>
        <v>0</v>
      </c>
      <c r="L54" s="1044">
        <f>+IF(ISTEXT(C54),0,IF(ISBLANK(C54),0,(C54/B37)*M37))</f>
        <v>600</v>
      </c>
      <c r="M54" s="1045">
        <f>+IF(ISTEXT(C54),0,IF(ISBLANK(C54),0,(C54/1000/B37)*M37))</f>
        <v>0.6</v>
      </c>
      <c r="N54" s="23">
        <f>IF(ISTEXT(C54),0,(C54/C58)/1000)</f>
        <v>0.47619047619047622</v>
      </c>
      <c r="O54" s="942"/>
      <c r="P54" s="942"/>
      <c r="Q54" s="942"/>
      <c r="R54" s="1365" t="str">
        <f t="shared" si="1"/>
        <v>farine T55</v>
      </c>
      <c r="S54" s="1369">
        <f>(K54/M37)*U37</f>
        <v>0</v>
      </c>
      <c r="T54" s="1370">
        <f>(L54/M37)*U37</f>
        <v>450</v>
      </c>
      <c r="U54" s="1371">
        <f>(M54/M37)*U37</f>
        <v>0.44999999999999996</v>
      </c>
      <c r="V54" s="1372">
        <f t="shared" si="2"/>
        <v>0.47619047619047622</v>
      </c>
      <c r="W54" s="5438"/>
      <c r="X54"/>
    </row>
    <row r="55" spans="1:24" ht="18" customHeight="1">
      <c r="A55" s="5357"/>
      <c r="B55" s="1364"/>
      <c r="C55" s="1043"/>
      <c r="D55" s="941"/>
      <c r="E55" s="935"/>
      <c r="F55" s="935"/>
      <c r="G55" s="935"/>
      <c r="H55" s="5"/>
      <c r="I55" s="935"/>
      <c r="J55" s="953">
        <f t="shared" si="0"/>
        <v>0</v>
      </c>
      <c r="K55" s="1039">
        <f>IF(ISTEXT(B55),B55,IF(ISBLANK(B55),0,(B55/B37)*M37))</f>
        <v>0</v>
      </c>
      <c r="L55" s="1044">
        <f>+IF(ISTEXT(C55),0,IF(ISBLANK(C55),0,(C55/B37)*M37))</f>
        <v>0</v>
      </c>
      <c r="M55" s="1045">
        <f>+IF(ISTEXT(C55),0,IF(ISBLANK(C55),0,(C55/1000/B37)*M37))</f>
        <v>0</v>
      </c>
      <c r="N55" s="23">
        <f>IF(ISTEXT(C55),0,(C55/C58)/1000)</f>
        <v>0</v>
      </c>
      <c r="O55" s="942"/>
      <c r="P55" s="942"/>
      <c r="Q55" s="942"/>
      <c r="R55" s="1365">
        <f t="shared" si="1"/>
        <v>0</v>
      </c>
      <c r="S55" s="1369">
        <f>(K55/M37)*U37</f>
        <v>0</v>
      </c>
      <c r="T55" s="1370">
        <f>(L55/M37)*U37</f>
        <v>0</v>
      </c>
      <c r="U55" s="1371">
        <f>(M55/M37)*U37</f>
        <v>0</v>
      </c>
      <c r="V55" s="1372">
        <f t="shared" si="2"/>
        <v>0</v>
      </c>
      <c r="W55" s="5438"/>
      <c r="X55"/>
    </row>
    <row r="56" spans="1:24" ht="18" customHeight="1">
      <c r="A56" s="5357"/>
      <c r="B56" s="1364"/>
      <c r="C56" s="1043"/>
      <c r="D56" s="941"/>
      <c r="E56" s="935"/>
      <c r="F56" s="935"/>
      <c r="G56" s="935"/>
      <c r="H56" s="5"/>
      <c r="I56" s="935"/>
      <c r="J56" s="953">
        <f t="shared" si="0"/>
        <v>0</v>
      </c>
      <c r="K56" s="1039">
        <f>IF(ISTEXT(B56),B56,IF(ISBLANK(B56),0,(B56/B37)*M37))</f>
        <v>0</v>
      </c>
      <c r="L56" s="1044">
        <f>+IF(ISTEXT(C56),0,IF(ISBLANK(C56),0,(C56/B37)*M37))</f>
        <v>0</v>
      </c>
      <c r="M56" s="1045">
        <f>+IF(ISTEXT(C56),0,IF(ISBLANK(C56),0,(C56/1000/B37)*M37))</f>
        <v>0</v>
      </c>
      <c r="N56" s="23">
        <f>IF(ISTEXT(C56),0,(C56/C58)/1000)</f>
        <v>0</v>
      </c>
      <c r="O56" s="942"/>
      <c r="P56" s="942"/>
      <c r="Q56" s="942"/>
      <c r="R56" s="1365">
        <f t="shared" si="1"/>
        <v>0</v>
      </c>
      <c r="S56" s="1369">
        <f>(K56/M37)*U37</f>
        <v>0</v>
      </c>
      <c r="T56" s="1370">
        <f>(L56/M37)*U37</f>
        <v>0</v>
      </c>
      <c r="U56" s="1371">
        <f>(M56/M37)*U37</f>
        <v>0</v>
      </c>
      <c r="V56" s="1372">
        <f t="shared" si="2"/>
        <v>0</v>
      </c>
      <c r="W56" s="5438"/>
      <c r="X56"/>
    </row>
    <row r="57" spans="1:24" ht="18" customHeight="1">
      <c r="A57" s="5357"/>
      <c r="B57" s="5339" t="s">
        <v>1435</v>
      </c>
      <c r="C57" s="5340"/>
      <c r="D57" s="5340"/>
      <c r="E57" s="5340"/>
      <c r="F57" s="5340"/>
      <c r="G57" s="5340"/>
      <c r="H57" s="5340"/>
      <c r="I57" s="5340"/>
      <c r="J57" s="5340"/>
      <c r="K57" s="5340"/>
      <c r="L57" s="5340"/>
      <c r="M57" s="5340"/>
      <c r="N57" s="5341"/>
      <c r="O57" s="942"/>
      <c r="P57" s="942"/>
      <c r="Q57" s="942"/>
      <c r="R57" s="1365">
        <f t="shared" si="1"/>
        <v>0</v>
      </c>
      <c r="S57" s="1369">
        <f>(K57/M37)*U37</f>
        <v>0</v>
      </c>
      <c r="T57" s="1370">
        <f>(L57/M37)*U37</f>
        <v>0</v>
      </c>
      <c r="U57" s="1371">
        <f>(M57/M37)*U37</f>
        <v>0</v>
      </c>
      <c r="V57" s="1372">
        <f t="shared" si="2"/>
        <v>0</v>
      </c>
      <c r="W57" s="5438"/>
      <c r="X57"/>
    </row>
    <row r="58" spans="1:24" ht="18" customHeight="1">
      <c r="A58" s="5357"/>
      <c r="B58" s="1363"/>
      <c r="C58" s="1374">
        <f>SUM(C48:C57)/1000</f>
        <v>0.315</v>
      </c>
      <c r="D58" s="5342" t="s">
        <v>294</v>
      </c>
      <c r="E58" s="5342"/>
      <c r="F58" s="5342"/>
      <c r="G58" s="5342"/>
      <c r="H58" s="5342"/>
      <c r="I58" s="5342"/>
      <c r="J58" s="1046"/>
      <c r="K58" s="1046"/>
      <c r="L58" s="1047">
        <f>SUM(L48:L57)</f>
        <v>1260</v>
      </c>
      <c r="M58" s="1026">
        <f>SUM(M48:M57)</f>
        <v>1.2599999999999998</v>
      </c>
      <c r="N58" s="25">
        <f>SUM(N48:N56)</f>
        <v>1</v>
      </c>
      <c r="O58" s="1375"/>
      <c r="P58" s="1375"/>
      <c r="Q58" s="1375"/>
      <c r="R58" s="1376" t="str">
        <f t="shared" si="1"/>
        <v xml:space="preserve">POIDS RECETTE </v>
      </c>
      <c r="S58" s="1377">
        <f>(K58/M37)*U37</f>
        <v>0</v>
      </c>
      <c r="T58" s="1378">
        <f>(L58/M37)*U37</f>
        <v>945</v>
      </c>
      <c r="U58" s="1379">
        <f>(M58/M37)*U37</f>
        <v>0.94499999999999984</v>
      </c>
      <c r="V58" s="1380">
        <f t="shared" si="2"/>
        <v>1</v>
      </c>
      <c r="W58" s="5438"/>
      <c r="X58"/>
    </row>
    <row r="59" spans="1:24" ht="18" customHeight="1">
      <c r="A59" s="5357"/>
      <c r="B59" s="1363"/>
      <c r="C59" s="1381">
        <f>C58*1000</f>
        <v>315</v>
      </c>
      <c r="D59" s="1027"/>
      <c r="E59" s="1027"/>
      <c r="F59" s="1027"/>
      <c r="G59" s="1027"/>
      <c r="H59" s="1027"/>
      <c r="I59" s="1027"/>
      <c r="J59" s="1027"/>
      <c r="K59" s="1027"/>
      <c r="L59" s="1027"/>
      <c r="M59" s="1027"/>
      <c r="N59" s="30"/>
      <c r="O59" s="1332"/>
      <c r="P59" s="1333"/>
      <c r="Q59" s="1333"/>
      <c r="R59" s="1333"/>
      <c r="S59" s="1334"/>
      <c r="T59" s="1334"/>
      <c r="U59" s="1334"/>
      <c r="V59" s="1335"/>
      <c r="W59" s="5438"/>
      <c r="X59"/>
    </row>
    <row r="60" spans="1:24" ht="18" customHeight="1">
      <c r="A60" s="5357"/>
      <c r="B60" s="1382"/>
      <c r="C60" s="955" t="s">
        <v>295</v>
      </c>
      <c r="D60" s="956"/>
      <c r="E60" s="956"/>
      <c r="F60" s="956"/>
      <c r="G60" s="5323" t="s">
        <v>247</v>
      </c>
      <c r="H60" s="5323"/>
      <c r="I60" s="5323"/>
      <c r="J60" s="5323"/>
      <c r="K60" s="5323"/>
      <c r="L60" s="5323"/>
      <c r="M60" s="5323"/>
      <c r="N60" s="5324"/>
      <c r="O60" s="1326"/>
      <c r="P60" s="1326"/>
      <c r="Q60" s="1327"/>
      <c r="R60" s="1328"/>
      <c r="S60" s="1328"/>
      <c r="T60" s="1328"/>
      <c r="U60" s="1328"/>
      <c r="V60" s="1329"/>
      <c r="W60" s="5438"/>
      <c r="X60"/>
    </row>
    <row r="61" spans="1:24" ht="18" customHeight="1">
      <c r="A61" s="5357"/>
      <c r="B61" s="1383"/>
      <c r="C61" s="957" t="str">
        <f>SUBSTITUTE(ADDRESS(1,COLUMN(),4),"1","")</f>
        <v>C</v>
      </c>
      <c r="D61" s="958" t="s">
        <v>296</v>
      </c>
      <c r="E61" s="1058"/>
      <c r="F61" s="1058"/>
      <c r="G61" s="5323"/>
      <c r="H61" s="5323"/>
      <c r="I61" s="5323"/>
      <c r="J61" s="5323"/>
      <c r="K61" s="5323"/>
      <c r="L61" s="5323"/>
      <c r="M61" s="5323"/>
      <c r="N61" s="5324"/>
      <c r="O61" s="1326"/>
      <c r="P61" s="1326"/>
      <c r="Q61" s="1327"/>
      <c r="R61" s="1328"/>
      <c r="S61" s="1328"/>
      <c r="T61" s="1328"/>
      <c r="U61" s="1328"/>
      <c r="V61" s="1329"/>
      <c r="W61" s="5438"/>
      <c r="X61"/>
    </row>
    <row r="62" spans="1:24" ht="18" customHeight="1">
      <c r="A62" s="5357"/>
      <c r="B62" s="1383"/>
      <c r="C62" s="960" t="s">
        <v>297</v>
      </c>
      <c r="D62" s="955" t="s">
        <v>298</v>
      </c>
      <c r="E62" s="1058"/>
      <c r="F62" s="1058"/>
      <c r="G62" s="955"/>
      <c r="H62" s="1059"/>
      <c r="I62" s="1059"/>
      <c r="J62" s="1059"/>
      <c r="K62" s="1059"/>
      <c r="L62" s="1059"/>
      <c r="M62" s="1059"/>
      <c r="N62" s="26"/>
      <c r="O62" s="1326"/>
      <c r="P62" s="1326"/>
      <c r="Q62" s="1327"/>
      <c r="R62" s="1328"/>
      <c r="S62" s="1328"/>
      <c r="T62" s="1328"/>
      <c r="U62" s="1328"/>
      <c r="V62" s="1329"/>
      <c r="W62" s="5438"/>
      <c r="X62"/>
    </row>
    <row r="63" spans="1:24" ht="18" customHeight="1">
      <c r="A63" s="5357"/>
      <c r="B63" s="1318"/>
      <c r="C63" s="1384"/>
      <c r="D63" s="929"/>
      <c r="E63" s="930"/>
      <c r="F63" s="927"/>
      <c r="G63" s="927"/>
      <c r="H63" s="927"/>
      <c r="I63" s="927"/>
      <c r="J63" s="927"/>
      <c r="K63" s="927"/>
      <c r="L63" s="927"/>
      <c r="M63" s="927"/>
      <c r="N63" s="27"/>
      <c r="O63" s="1326"/>
      <c r="P63" s="1326"/>
      <c r="Q63" s="1327"/>
      <c r="R63" s="1328"/>
      <c r="S63" s="1328"/>
      <c r="T63" s="1328"/>
      <c r="U63" s="1328"/>
      <c r="V63" s="1329"/>
      <c r="W63" s="5438"/>
      <c r="X63"/>
    </row>
    <row r="64" spans="1:24" ht="18" customHeight="1">
      <c r="A64" s="5357"/>
      <c r="B64" s="1385"/>
      <c r="C64" s="1384"/>
      <c r="D64" s="932"/>
      <c r="E64" s="927"/>
      <c r="F64" s="933"/>
      <c r="G64" s="933"/>
      <c r="H64" s="933"/>
      <c r="I64" s="933"/>
      <c r="J64" s="933"/>
      <c r="K64" s="933"/>
      <c r="L64" s="933"/>
      <c r="M64" s="933"/>
      <c r="N64" s="28"/>
      <c r="O64" s="1326"/>
      <c r="P64" s="1326"/>
      <c r="Q64" s="1327"/>
      <c r="R64" s="1328"/>
      <c r="S64" s="1328"/>
      <c r="T64" s="1328"/>
      <c r="U64" s="1328"/>
      <c r="V64" s="1329"/>
      <c r="W64" s="5438"/>
      <c r="X64"/>
    </row>
    <row r="65" spans="1:24" ht="18" customHeight="1">
      <c r="A65" s="5357"/>
      <c r="B65" s="1385"/>
      <c r="C65" s="1386"/>
      <c r="D65" s="939"/>
      <c r="E65" s="939"/>
      <c r="F65" s="939"/>
      <c r="G65" s="939"/>
      <c r="H65" s="939"/>
      <c r="I65" s="939"/>
      <c r="J65" s="939"/>
      <c r="K65" s="939"/>
      <c r="L65" s="939"/>
      <c r="M65" s="939"/>
      <c r="N65" s="1387"/>
      <c r="O65" s="1326"/>
      <c r="P65" s="1326"/>
      <c r="Q65" s="1327"/>
      <c r="R65" s="1328"/>
      <c r="S65" s="1328"/>
      <c r="T65" s="1328"/>
      <c r="U65" s="1328"/>
      <c r="V65" s="1329"/>
      <c r="W65" s="5438"/>
      <c r="X65"/>
    </row>
    <row r="66" spans="1:24" ht="18" customHeight="1">
      <c r="A66" s="5357"/>
      <c r="B66" s="1385"/>
      <c r="C66" s="1386"/>
      <c r="D66" s="939"/>
      <c r="E66" s="939"/>
      <c r="F66" s="939"/>
      <c r="G66" s="939"/>
      <c r="H66" s="939"/>
      <c r="I66" s="939"/>
      <c r="J66" s="939"/>
      <c r="K66" s="939"/>
      <c r="L66" s="939"/>
      <c r="M66" s="939"/>
      <c r="N66" s="1387"/>
      <c r="O66" s="1326"/>
      <c r="P66" s="1326"/>
      <c r="Q66" s="1327"/>
      <c r="R66" s="1328"/>
      <c r="S66" s="1328"/>
      <c r="T66" s="1328"/>
      <c r="U66" s="1328"/>
      <c r="V66" s="1329"/>
      <c r="W66" s="5438"/>
      <c r="X66"/>
    </row>
    <row r="67" spans="1:24" ht="18" customHeight="1">
      <c r="A67" s="5357"/>
      <c r="B67" s="1385"/>
      <c r="C67" s="1386"/>
      <c r="D67" s="1389"/>
      <c r="E67" s="1389"/>
      <c r="F67" s="1389"/>
      <c r="G67" s="1389"/>
      <c r="H67" s="1389"/>
      <c r="I67" s="1389"/>
      <c r="J67" s="1389"/>
      <c r="K67" s="1389"/>
      <c r="L67" s="1389"/>
      <c r="M67" s="1389"/>
      <c r="N67" s="1390"/>
      <c r="O67" s="1326"/>
      <c r="P67" s="1326"/>
      <c r="Q67" s="1327"/>
      <c r="R67" s="1328"/>
      <c r="S67" s="1328"/>
      <c r="T67" s="1328"/>
      <c r="U67" s="1328"/>
      <c r="V67" s="1329"/>
      <c r="W67" s="5438"/>
      <c r="X67"/>
    </row>
    <row r="68" spans="1:24" ht="18" customHeight="1">
      <c r="A68" s="5357"/>
      <c r="B68" s="1385"/>
      <c r="C68" s="1386"/>
      <c r="D68" s="939"/>
      <c r="E68" s="939"/>
      <c r="F68" s="939"/>
      <c r="G68" s="939"/>
      <c r="H68" s="939"/>
      <c r="I68" s="939"/>
      <c r="J68" s="939"/>
      <c r="K68" s="939"/>
      <c r="L68" s="939"/>
      <c r="M68" s="939"/>
      <c r="N68" s="1387"/>
      <c r="O68" s="1326"/>
      <c r="P68" s="1326"/>
      <c r="Q68" s="1327"/>
      <c r="R68" s="1328"/>
      <c r="S68" s="1328"/>
      <c r="T68" s="1328"/>
      <c r="U68" s="1328"/>
      <c r="V68" s="1329"/>
      <c r="W68" s="5438"/>
      <c r="X68"/>
    </row>
    <row r="69" spans="1:24" ht="18" customHeight="1">
      <c r="A69" s="5357"/>
      <c r="B69" s="1385"/>
      <c r="C69" s="1386"/>
      <c r="D69" s="939"/>
      <c r="E69" s="939"/>
      <c r="F69" s="939"/>
      <c r="G69" s="939"/>
      <c r="H69" s="939"/>
      <c r="I69" s="939"/>
      <c r="J69" s="939"/>
      <c r="K69" s="939"/>
      <c r="L69" s="939"/>
      <c r="M69" s="939"/>
      <c r="N69" s="1387"/>
      <c r="O69" s="1326"/>
      <c r="P69" s="1326"/>
      <c r="Q69" s="1327"/>
      <c r="R69" s="1328"/>
      <c r="S69" s="1328"/>
      <c r="T69" s="1328"/>
      <c r="U69" s="1328"/>
      <c r="V69" s="1329"/>
      <c r="W69" s="5438"/>
      <c r="X69"/>
    </row>
    <row r="70" spans="1:24" ht="18" customHeight="1">
      <c r="A70" s="5357"/>
      <c r="B70" s="1385"/>
      <c r="C70" s="1386"/>
      <c r="D70" s="939"/>
      <c r="E70" s="939"/>
      <c r="F70" s="939"/>
      <c r="G70" s="939"/>
      <c r="H70" s="939"/>
      <c r="I70" s="939"/>
      <c r="J70" s="939"/>
      <c r="K70" s="939"/>
      <c r="L70" s="939"/>
      <c r="M70" s="939"/>
      <c r="N70" s="1387"/>
      <c r="O70" s="1326"/>
      <c r="P70" s="1326"/>
      <c r="Q70" s="1327"/>
      <c r="R70" s="1328"/>
      <c r="S70" s="1328"/>
      <c r="T70" s="1328"/>
      <c r="U70" s="1328"/>
      <c r="V70" s="1329"/>
      <c r="W70" s="5438"/>
      <c r="X70"/>
    </row>
    <row r="71" spans="1:24" ht="18" customHeight="1">
      <c r="A71" s="5357"/>
      <c r="B71" s="1385"/>
      <c r="C71" s="1386"/>
      <c r="D71" s="939"/>
      <c r="E71" s="939"/>
      <c r="F71" s="939"/>
      <c r="G71" s="939"/>
      <c r="H71" s="939"/>
      <c r="I71" s="939"/>
      <c r="J71" s="939"/>
      <c r="K71" s="939"/>
      <c r="L71" s="939"/>
      <c r="M71" s="939"/>
      <c r="N71" s="1387"/>
      <c r="O71" s="1326"/>
      <c r="P71" s="1326"/>
      <c r="Q71" s="1327"/>
      <c r="R71" s="1328"/>
      <c r="S71" s="1328"/>
      <c r="T71" s="1328"/>
      <c r="U71" s="1328"/>
      <c r="V71" s="1329"/>
      <c r="W71" s="5438"/>
      <c r="X71"/>
    </row>
    <row r="72" spans="1:24" ht="18" customHeight="1">
      <c r="A72" s="5357"/>
      <c r="B72" s="1385"/>
      <c r="C72" s="1386"/>
      <c r="D72" s="939"/>
      <c r="E72" s="939"/>
      <c r="F72" s="939"/>
      <c r="G72" s="939"/>
      <c r="H72" s="939"/>
      <c r="I72" s="939"/>
      <c r="J72" s="939"/>
      <c r="K72" s="939"/>
      <c r="L72" s="939"/>
      <c r="M72" s="939"/>
      <c r="N72" s="1387"/>
      <c r="O72" s="1326"/>
      <c r="P72" s="1326"/>
      <c r="Q72" s="1327"/>
      <c r="R72" s="1328"/>
      <c r="S72" s="1328"/>
      <c r="T72" s="1328"/>
      <c r="U72" s="1328"/>
      <c r="V72" s="1329"/>
      <c r="W72" s="5438"/>
      <c r="X72"/>
    </row>
    <row r="73" spans="1:24" ht="18" customHeight="1">
      <c r="A73" s="5357"/>
      <c r="B73" s="1385"/>
      <c r="C73" s="1386"/>
      <c r="D73" s="939"/>
      <c r="E73" s="939"/>
      <c r="F73" s="939"/>
      <c r="G73" s="939"/>
      <c r="H73" s="939"/>
      <c r="I73" s="939"/>
      <c r="J73" s="939"/>
      <c r="K73" s="939"/>
      <c r="L73" s="939"/>
      <c r="M73" s="939"/>
      <c r="N73" s="1387"/>
      <c r="O73" s="1326"/>
      <c r="P73" s="1326"/>
      <c r="Q73" s="1327"/>
      <c r="R73" s="1328"/>
      <c r="S73" s="1328"/>
      <c r="T73" s="1328"/>
      <c r="U73" s="1328"/>
      <c r="V73" s="1329"/>
      <c r="W73" s="5438"/>
      <c r="X73"/>
    </row>
    <row r="74" spans="1:24" ht="18" customHeight="1">
      <c r="A74" s="5357"/>
      <c r="B74" s="1385"/>
      <c r="C74" s="1386"/>
      <c r="D74" s="939"/>
      <c r="E74" s="939"/>
      <c r="F74" s="939"/>
      <c r="G74" s="939"/>
      <c r="H74" s="939"/>
      <c r="I74" s="939"/>
      <c r="J74" s="939"/>
      <c r="K74" s="939"/>
      <c r="L74" s="939"/>
      <c r="M74" s="939"/>
      <c r="N74" s="1387"/>
      <c r="O74" s="1326"/>
      <c r="P74" s="1326"/>
      <c r="Q74" s="1327"/>
      <c r="R74" s="1328"/>
      <c r="S74" s="1328"/>
      <c r="T74" s="1328"/>
      <c r="U74" s="1328"/>
      <c r="V74" s="1329"/>
      <c r="W74" s="5438"/>
      <c r="X74"/>
    </row>
    <row r="75" spans="1:24" ht="18" customHeight="1">
      <c r="A75" s="5357"/>
      <c r="B75" s="1385"/>
      <c r="C75" s="1386"/>
      <c r="D75" s="939"/>
      <c r="E75" s="939"/>
      <c r="F75" s="939"/>
      <c r="G75" s="939"/>
      <c r="H75" s="939"/>
      <c r="I75" s="939"/>
      <c r="J75" s="939"/>
      <c r="K75" s="939"/>
      <c r="L75" s="939"/>
      <c r="M75" s="939"/>
      <c r="N75" s="1387"/>
      <c r="O75" s="1326"/>
      <c r="P75" s="1326"/>
      <c r="Q75" s="1327"/>
      <c r="R75" s="1328"/>
      <c r="S75" s="1328"/>
      <c r="T75" s="1328"/>
      <c r="U75" s="1328"/>
      <c r="V75" s="1329"/>
      <c r="W75" s="5438"/>
      <c r="X75"/>
    </row>
    <row r="76" spans="1:24" ht="18" customHeight="1">
      <c r="A76" s="5357"/>
      <c r="B76" s="1385"/>
      <c r="C76" s="1384"/>
      <c r="D76" s="935"/>
      <c r="E76" s="935"/>
      <c r="F76" s="935"/>
      <c r="G76" s="935"/>
      <c r="H76" s="935"/>
      <c r="I76" s="935"/>
      <c r="J76" s="935"/>
      <c r="K76" s="1391"/>
      <c r="L76" s="1391"/>
      <c r="M76" s="1391"/>
      <c r="N76" s="67"/>
      <c r="O76" s="1326"/>
      <c r="P76" s="1326"/>
      <c r="Q76" s="1327"/>
      <c r="R76" s="1328"/>
      <c r="S76" s="1328"/>
      <c r="T76" s="1328"/>
      <c r="U76" s="1328"/>
      <c r="V76" s="1329"/>
      <c r="W76" s="5438"/>
      <c r="X76"/>
    </row>
    <row r="77" spans="1:24" ht="18" customHeight="1">
      <c r="A77" s="5357"/>
      <c r="B77" s="1385"/>
      <c r="C77" s="1384"/>
      <c r="D77" s="935"/>
      <c r="E77" s="935"/>
      <c r="F77" s="935"/>
      <c r="G77" s="935"/>
      <c r="H77" s="935"/>
      <c r="I77" s="935"/>
      <c r="J77" s="935"/>
      <c r="K77" s="935"/>
      <c r="L77" s="935"/>
      <c r="M77" s="935"/>
      <c r="N77" s="1392"/>
      <c r="O77" s="1326"/>
      <c r="P77" s="1326"/>
      <c r="Q77" s="1327"/>
      <c r="R77" s="1328"/>
      <c r="S77" s="1328"/>
      <c r="T77" s="1328"/>
      <c r="U77" s="1328"/>
      <c r="V77" s="1329"/>
      <c r="W77" s="5438"/>
      <c r="X77"/>
    </row>
    <row r="78" spans="1:24" ht="18" customHeight="1">
      <c r="A78" s="5357"/>
      <c r="B78" s="1385"/>
      <c r="C78" s="1384"/>
      <c r="D78" s="935"/>
      <c r="E78" s="935"/>
      <c r="F78" s="935"/>
      <c r="G78" s="935"/>
      <c r="H78" s="935"/>
      <c r="I78" s="935"/>
      <c r="J78" s="935"/>
      <c r="K78" s="935"/>
      <c r="L78" s="935"/>
      <c r="M78" s="935"/>
      <c r="N78" s="1392"/>
      <c r="O78" s="1326"/>
      <c r="P78" s="1326"/>
      <c r="Q78" s="1327"/>
      <c r="R78" s="1328"/>
      <c r="S78" s="1328"/>
      <c r="T78" s="1328"/>
      <c r="U78" s="1328"/>
      <c r="V78" s="1329"/>
      <c r="W78" s="5438"/>
      <c r="X78"/>
    </row>
    <row r="79" spans="1:24" ht="18" customHeight="1">
      <c r="A79" s="5357"/>
      <c r="B79" s="1385"/>
      <c r="C79" s="1384"/>
      <c r="D79" s="935"/>
      <c r="E79" s="935"/>
      <c r="F79" s="935"/>
      <c r="G79" s="935"/>
      <c r="H79" s="935"/>
      <c r="I79" s="935"/>
      <c r="J79" s="935"/>
      <c r="K79" s="935"/>
      <c r="L79" s="935"/>
      <c r="M79" s="935"/>
      <c r="N79" s="1392"/>
      <c r="O79" s="1326"/>
      <c r="P79" s="1326"/>
      <c r="Q79" s="1327"/>
      <c r="R79" s="1328"/>
      <c r="S79" s="1328"/>
      <c r="T79" s="1328"/>
      <c r="U79" s="1328"/>
      <c r="V79" s="1329"/>
      <c r="W79" s="5438"/>
      <c r="X79"/>
    </row>
    <row r="80" spans="1:24" ht="18" customHeight="1">
      <c r="A80" s="5357"/>
      <c r="B80" s="1385"/>
      <c r="C80" s="1384"/>
      <c r="D80" s="935"/>
      <c r="E80" s="935"/>
      <c r="F80" s="935"/>
      <c r="G80" s="935"/>
      <c r="H80" s="935"/>
      <c r="I80" s="935"/>
      <c r="J80" s="935"/>
      <c r="K80" s="935"/>
      <c r="L80" s="935"/>
      <c r="M80" s="935"/>
      <c r="N80" s="1392"/>
      <c r="O80" s="1326"/>
      <c r="P80" s="1326"/>
      <c r="Q80" s="1327"/>
      <c r="R80" s="1328"/>
      <c r="S80" s="1328"/>
      <c r="T80" s="1328"/>
      <c r="U80" s="1328"/>
      <c r="V80" s="1329"/>
      <c r="W80" s="5438"/>
      <c r="X80"/>
    </row>
    <row r="81" spans="1:24" ht="18" customHeight="1">
      <c r="A81" s="5357"/>
      <c r="B81" s="1385"/>
      <c r="C81" s="1384"/>
      <c r="D81" s="935"/>
      <c r="E81" s="935"/>
      <c r="F81" s="935"/>
      <c r="G81" s="935"/>
      <c r="H81" s="935"/>
      <c r="I81" s="935"/>
      <c r="J81" s="935"/>
      <c r="K81" s="935"/>
      <c r="L81" s="935"/>
      <c r="M81" s="935"/>
      <c r="N81" s="1392"/>
      <c r="O81" s="1326"/>
      <c r="P81" s="1326"/>
      <c r="Q81" s="1327"/>
      <c r="R81" s="1328"/>
      <c r="S81" s="1328"/>
      <c r="T81" s="1328"/>
      <c r="U81" s="1328"/>
      <c r="V81" s="1329"/>
      <c r="W81" s="5438"/>
      <c r="X81"/>
    </row>
    <row r="82" spans="1:24" ht="18" customHeight="1">
      <c r="A82" s="5357"/>
      <c r="B82" s="1542" t="s">
        <v>1541</v>
      </c>
      <c r="C82" s="1384"/>
      <c r="D82" s="935"/>
      <c r="E82" s="935"/>
      <c r="F82" s="935"/>
      <c r="G82" s="935"/>
      <c r="H82" s="935"/>
      <c r="I82" s="935"/>
      <c r="J82" s="935"/>
      <c r="K82" s="935"/>
      <c r="L82" s="935"/>
      <c r="M82" s="935"/>
      <c r="N82" s="1392"/>
      <c r="O82" s="1326"/>
      <c r="P82" s="1326"/>
      <c r="Q82" s="1327"/>
      <c r="R82" s="1328"/>
      <c r="S82" s="1328"/>
      <c r="T82" s="1328"/>
      <c r="U82" s="1328"/>
      <c r="V82" s="1329"/>
      <c r="W82" s="5438"/>
      <c r="X82"/>
    </row>
    <row r="83" spans="1:24" ht="18" customHeight="1">
      <c r="A83" s="5357"/>
      <c r="B83" s="5325"/>
      <c r="C83" s="5326"/>
      <c r="D83" s="5326"/>
      <c r="E83" s="5326"/>
      <c r="F83" s="5326"/>
      <c r="G83" s="5326"/>
      <c r="H83" s="5326"/>
      <c r="I83" s="5326"/>
      <c r="J83" s="5326"/>
      <c r="K83" s="5326"/>
      <c r="L83" s="5326"/>
      <c r="M83" s="5326"/>
      <c r="N83" s="5327"/>
      <c r="O83" s="1326"/>
      <c r="P83" s="1326"/>
      <c r="Q83" s="1327"/>
      <c r="R83" s="1328"/>
      <c r="S83" s="1328"/>
      <c r="T83" s="1328"/>
      <c r="U83" s="1328"/>
      <c r="V83" s="1329"/>
      <c r="W83" s="5438"/>
      <c r="X83"/>
    </row>
    <row r="84" spans="1:24" ht="18" customHeight="1">
      <c r="A84" s="5357"/>
      <c r="B84" s="1393" t="s">
        <v>248</v>
      </c>
      <c r="C84" s="1394" t="s">
        <v>272</v>
      </c>
      <c r="D84" s="5407" t="s">
        <v>1542</v>
      </c>
      <c r="E84" s="5408"/>
      <c r="F84" s="5408"/>
      <c r="G84" s="5408"/>
      <c r="H84" s="5408"/>
      <c r="I84" s="5408"/>
      <c r="J84" s="5408"/>
      <c r="K84" s="5408"/>
      <c r="L84" s="5408"/>
      <c r="M84" s="5408"/>
      <c r="N84" s="5409"/>
      <c r="O84" s="1326"/>
      <c r="P84" s="1326"/>
      <c r="Q84" s="1327"/>
      <c r="R84" s="1328"/>
      <c r="S84" s="1328"/>
      <c r="T84" s="1328"/>
      <c r="U84" s="1328"/>
      <c r="V84" s="1329"/>
      <c r="W84" s="5438"/>
      <c r="X84"/>
    </row>
    <row r="85" spans="1:24" ht="18" customHeight="1">
      <c r="A85" s="5357"/>
      <c r="B85" s="5331"/>
      <c r="C85" s="5332"/>
      <c r="D85" s="5332"/>
      <c r="E85" s="5332"/>
      <c r="F85" s="5332"/>
      <c r="G85" s="5332"/>
      <c r="H85" s="5332"/>
      <c r="I85" s="5332"/>
      <c r="J85" s="5332"/>
      <c r="K85" s="5332"/>
      <c r="L85" s="5332"/>
      <c r="M85" s="5332"/>
      <c r="N85" s="5333"/>
      <c r="O85" s="1326"/>
      <c r="P85" s="1326"/>
      <c r="Q85" s="1327"/>
      <c r="R85" s="1328"/>
      <c r="S85" s="1328"/>
      <c r="T85" s="1328"/>
      <c r="U85" s="1328"/>
      <c r="V85" s="1329"/>
      <c r="W85" s="5438"/>
      <c r="X85"/>
    </row>
    <row r="86" spans="1:24" ht="18" customHeight="1">
      <c r="A86" s="5357"/>
      <c r="B86" s="5334" t="s">
        <v>388</v>
      </c>
      <c r="C86" s="5335"/>
      <c r="D86" s="5335"/>
      <c r="E86" s="5335"/>
      <c r="F86" s="5335"/>
      <c r="G86" s="5335"/>
      <c r="H86" s="5335"/>
      <c r="I86" s="5335"/>
      <c r="J86" s="5335"/>
      <c r="K86" s="5335"/>
      <c r="L86" s="5336" t="s">
        <v>505</v>
      </c>
      <c r="M86" s="5336"/>
      <c r="N86" s="5337"/>
      <c r="O86" s="1326"/>
      <c r="P86" s="1326"/>
      <c r="Q86" s="1327"/>
      <c r="R86" s="1328"/>
      <c r="S86" s="1328"/>
      <c r="T86" s="1328"/>
      <c r="U86" s="1328"/>
      <c r="V86" s="1329"/>
      <c r="W86" s="5438"/>
      <c r="X86"/>
    </row>
    <row r="87" spans="1:24" ht="18" customHeight="1">
      <c r="A87" s="5357"/>
      <c r="B87" s="5334"/>
      <c r="C87" s="5335"/>
      <c r="D87" s="5335"/>
      <c r="E87" s="5335"/>
      <c r="F87" s="5335"/>
      <c r="G87" s="5335"/>
      <c r="H87" s="5335"/>
      <c r="I87" s="5335"/>
      <c r="J87" s="5335"/>
      <c r="K87" s="5335"/>
      <c r="L87" s="5336"/>
      <c r="M87" s="5336"/>
      <c r="N87" s="5337"/>
      <c r="O87" s="1326"/>
      <c r="P87" s="1326"/>
      <c r="Q87" s="1327"/>
      <c r="R87" s="1328"/>
      <c r="S87" s="1328"/>
      <c r="T87" s="1328"/>
      <c r="U87" s="1328"/>
      <c r="V87" s="1329"/>
      <c r="W87" s="5438"/>
      <c r="X87"/>
    </row>
    <row r="88" spans="1:24" ht="18" customHeight="1">
      <c r="A88" s="5357"/>
      <c r="B88" s="1398" t="s">
        <v>12</v>
      </c>
      <c r="C88" s="3135" t="s">
        <v>23</v>
      </c>
      <c r="D88" s="985"/>
      <c r="E88" s="985"/>
      <c r="F88" s="985"/>
      <c r="G88" s="985"/>
      <c r="H88" s="985"/>
      <c r="I88" s="986"/>
      <c r="J88" s="986"/>
      <c r="K88" s="986"/>
      <c r="L88" s="986"/>
      <c r="M88" s="986"/>
      <c r="N88" s="29"/>
      <c r="O88" s="1326"/>
      <c r="P88" s="1326"/>
      <c r="Q88" s="1327"/>
      <c r="R88" s="1328"/>
      <c r="S88" s="1328"/>
      <c r="T88" s="1328"/>
      <c r="U88" s="1328"/>
      <c r="V88" s="1329"/>
      <c r="W88" s="5438"/>
      <c r="X88"/>
    </row>
    <row r="89" spans="1:24" ht="18" customHeight="1">
      <c r="A89" s="5357"/>
      <c r="B89" s="1399"/>
      <c r="C89" s="3136" t="s">
        <v>1258</v>
      </c>
      <c r="D89" s="985"/>
      <c r="E89" s="985"/>
      <c r="F89" s="985"/>
      <c r="G89" s="985"/>
      <c r="H89" s="985"/>
      <c r="I89" s="986"/>
      <c r="J89" s="986"/>
      <c r="K89" s="986"/>
      <c r="L89" s="986"/>
      <c r="M89" s="986"/>
      <c r="N89" s="29"/>
      <c r="O89" s="1326"/>
      <c r="P89" s="1326"/>
      <c r="Q89" s="1327"/>
      <c r="R89" s="1328"/>
      <c r="S89" s="1328"/>
      <c r="T89" s="1328"/>
      <c r="U89" s="1328"/>
      <c r="V89" s="1329"/>
      <c r="W89" s="5438"/>
      <c r="X89"/>
    </row>
    <row r="90" spans="1:24" ht="18" customHeight="1">
      <c r="A90" s="5357"/>
      <c r="B90" s="1399" t="s">
        <v>13</v>
      </c>
      <c r="C90" s="3137" t="s">
        <v>24</v>
      </c>
      <c r="D90" s="985"/>
      <c r="E90" s="985"/>
      <c r="F90" s="985"/>
      <c r="G90" s="985"/>
      <c r="H90" s="985"/>
      <c r="I90" s="986"/>
      <c r="J90" s="986"/>
      <c r="K90" s="986"/>
      <c r="L90" s="986"/>
      <c r="M90" s="986"/>
      <c r="N90" s="29"/>
      <c r="O90" s="1326"/>
      <c r="P90" s="1326"/>
      <c r="Q90" s="1327"/>
      <c r="R90" s="1328"/>
      <c r="S90" s="1328"/>
      <c r="T90" s="1328"/>
      <c r="U90" s="1328"/>
      <c r="V90" s="1329"/>
      <c r="W90" s="5438"/>
      <c r="X90"/>
    </row>
    <row r="91" spans="1:24" ht="18" customHeight="1">
      <c r="A91" s="5357"/>
      <c r="B91" s="1399"/>
      <c r="C91" s="3138" t="s">
        <v>26</v>
      </c>
      <c r="D91" s="985"/>
      <c r="E91" s="985"/>
      <c r="F91" s="985"/>
      <c r="G91" s="985"/>
      <c r="H91" s="985"/>
      <c r="I91" s="986"/>
      <c r="J91" s="986"/>
      <c r="K91" s="986"/>
      <c r="L91" s="986"/>
      <c r="M91" s="986"/>
      <c r="N91" s="29"/>
      <c r="O91" s="1326"/>
      <c r="P91" s="1326"/>
      <c r="Q91" s="1327"/>
      <c r="R91" s="1328"/>
      <c r="S91" s="1328"/>
      <c r="T91" s="1328"/>
      <c r="U91" s="1328"/>
      <c r="V91" s="1329"/>
      <c r="W91" s="5438"/>
      <c r="X91"/>
    </row>
    <row r="92" spans="1:24" ht="18" customHeight="1">
      <c r="A92" s="5357"/>
      <c r="B92" s="5315" t="s">
        <v>15</v>
      </c>
      <c r="C92" s="5316" t="s">
        <v>288</v>
      </c>
      <c r="D92" s="5316"/>
      <c r="E92" s="5316"/>
      <c r="F92" s="5316"/>
      <c r="G92" s="5316"/>
      <c r="H92" s="5316"/>
      <c r="I92" s="5316"/>
      <c r="J92" s="5316"/>
      <c r="K92" s="5316"/>
      <c r="L92" s="5316"/>
      <c r="M92" s="5316"/>
      <c r="N92" s="5317"/>
      <c r="O92" s="1326"/>
      <c r="P92" s="1326"/>
      <c r="Q92" s="1327"/>
      <c r="R92" s="1328"/>
      <c r="S92" s="1328"/>
      <c r="T92" s="1328"/>
      <c r="U92" s="1328"/>
      <c r="V92" s="1329"/>
      <c r="W92" s="5438"/>
      <c r="X92"/>
    </row>
    <row r="93" spans="1:24" ht="18" customHeight="1">
      <c r="A93" s="5357"/>
      <c r="B93" s="5315"/>
      <c r="C93" s="5316"/>
      <c r="D93" s="5316"/>
      <c r="E93" s="5316"/>
      <c r="F93" s="5316"/>
      <c r="G93" s="5316"/>
      <c r="H93" s="5316"/>
      <c r="I93" s="5316"/>
      <c r="J93" s="5316"/>
      <c r="K93" s="5316"/>
      <c r="L93" s="5316"/>
      <c r="M93" s="5316"/>
      <c r="N93" s="5317"/>
      <c r="O93" s="1326"/>
      <c r="P93" s="1326"/>
      <c r="Q93" s="1327"/>
      <c r="R93" s="1328"/>
      <c r="S93" s="1328"/>
      <c r="T93" s="1328"/>
      <c r="U93" s="1328"/>
      <c r="V93" s="1329"/>
      <c r="W93" s="5438"/>
      <c r="X93"/>
    </row>
    <row r="94" spans="1:24" ht="18" customHeight="1">
      <c r="A94" s="5357"/>
      <c r="B94" s="1400" t="s">
        <v>281</v>
      </c>
      <c r="C94" s="3132" t="s">
        <v>293</v>
      </c>
      <c r="D94" s="3139"/>
      <c r="E94" s="3139"/>
      <c r="F94" s="3139"/>
      <c r="G94" s="3139"/>
      <c r="H94" s="3139"/>
      <c r="I94" s="3140"/>
      <c r="J94" s="3140"/>
      <c r="K94" s="3140"/>
      <c r="L94" s="3140"/>
      <c r="M94" s="3140"/>
      <c r="N94" s="79"/>
      <c r="O94" s="1326"/>
      <c r="P94" s="1326"/>
      <c r="Q94" s="1327"/>
      <c r="R94" s="1328"/>
      <c r="S94" s="1328"/>
      <c r="T94" s="1328"/>
      <c r="U94" s="1328"/>
      <c r="V94" s="1329"/>
      <c r="W94" s="5438"/>
      <c r="X94"/>
    </row>
    <row r="95" spans="1:24" ht="18" customHeight="1">
      <c r="A95" s="5357"/>
      <c r="B95" s="1401" t="s">
        <v>282</v>
      </c>
      <c r="C95" s="5318" t="s">
        <v>1269</v>
      </c>
      <c r="D95" s="5318"/>
      <c r="E95" s="5318"/>
      <c r="F95" s="5318"/>
      <c r="G95" s="5318"/>
      <c r="H95" s="5318"/>
      <c r="I95" s="5318"/>
      <c r="J95" s="5318"/>
      <c r="K95" s="5318"/>
      <c r="L95" s="5318"/>
      <c r="M95" s="5318"/>
      <c r="N95" s="5319"/>
      <c r="O95" s="1326"/>
      <c r="P95" s="1326"/>
      <c r="Q95" s="1327"/>
      <c r="R95" s="1328"/>
      <c r="S95" s="1328"/>
      <c r="T95" s="1328"/>
      <c r="U95" s="1328"/>
      <c r="V95" s="1329"/>
      <c r="W95" s="5438"/>
      <c r="X95"/>
    </row>
    <row r="96" spans="1:24" ht="18" customHeight="1">
      <c r="A96" s="5357"/>
      <c r="B96" s="1401"/>
      <c r="C96" s="5318"/>
      <c r="D96" s="5318"/>
      <c r="E96" s="5318"/>
      <c r="F96" s="5318"/>
      <c r="G96" s="5318"/>
      <c r="H96" s="5318"/>
      <c r="I96" s="5318"/>
      <c r="J96" s="5318"/>
      <c r="K96" s="5318"/>
      <c r="L96" s="5318"/>
      <c r="M96" s="5318"/>
      <c r="N96" s="5319"/>
      <c r="O96" s="1326"/>
      <c r="P96" s="1326"/>
      <c r="Q96" s="1327"/>
      <c r="R96" s="1328"/>
      <c r="S96" s="1328"/>
      <c r="T96" s="1328"/>
      <c r="U96" s="1328"/>
      <c r="V96" s="1329"/>
      <c r="W96" s="5438"/>
      <c r="X96"/>
    </row>
    <row r="97" spans="1:24" ht="18" customHeight="1">
      <c r="A97" s="5357"/>
      <c r="B97" s="24" t="s">
        <v>253</v>
      </c>
      <c r="C97" s="5320" t="str">
        <f ca="1">CELL("nomfichier")</f>
        <v>E:\0-UPRT\1-UPRT.FR-SITE-WEB\ff-fiches-fabrications\ff-fiches-fabrication-maj-08-2020\[ff-14.B-restauration-10.postits-portions.xlsx]Nota</v>
      </c>
      <c r="D97" s="5320"/>
      <c r="E97" s="5320"/>
      <c r="F97" s="5320"/>
      <c r="G97" s="5320"/>
      <c r="H97" s="5320"/>
      <c r="I97" s="5320"/>
      <c r="J97" s="5320"/>
      <c r="K97" s="5320"/>
      <c r="L97" s="5320"/>
      <c r="M97" s="5320"/>
      <c r="N97" s="5321"/>
      <c r="O97" s="1326"/>
      <c r="P97" s="1326"/>
      <c r="Q97" s="1327"/>
      <c r="R97" s="1328"/>
      <c r="S97" s="1328"/>
      <c r="T97" s="1328"/>
      <c r="U97" s="1328"/>
      <c r="V97" s="1329"/>
      <c r="W97" s="5438"/>
      <c r="X97"/>
    </row>
    <row r="98" spans="1:24" ht="18" customHeight="1">
      <c r="A98" s="5357"/>
      <c r="B98" s="1325" t="s">
        <v>255</v>
      </c>
      <c r="C98" s="5299" t="s">
        <v>1440</v>
      </c>
      <c r="D98" s="5299"/>
      <c r="E98" s="5299"/>
      <c r="F98" s="5299"/>
      <c r="G98" s="5299"/>
      <c r="H98" s="5299"/>
      <c r="I98" s="5299"/>
      <c r="J98" s="5299"/>
      <c r="K98" s="5299"/>
      <c r="L98" s="5299"/>
      <c r="M98" s="5299"/>
      <c r="N98" s="5322"/>
      <c r="O98" s="1326"/>
      <c r="P98" s="1326"/>
      <c r="Q98" s="1327"/>
      <c r="R98" s="1328"/>
      <c r="S98" s="1328"/>
      <c r="T98" s="1328"/>
      <c r="U98" s="1328"/>
      <c r="V98" s="1329"/>
      <c r="W98" s="5438"/>
      <c r="X98"/>
    </row>
    <row r="99" spans="1:24" ht="18" customHeight="1" thickBot="1">
      <c r="A99" s="5357"/>
      <c r="B99" s="5300" t="s">
        <v>258</v>
      </c>
      <c r="C99" s="5052"/>
      <c r="D99" s="5052"/>
      <c r="E99" s="5052"/>
      <c r="F99" s="5052"/>
      <c r="G99" s="5052"/>
      <c r="H99" s="5052"/>
      <c r="I99" s="5052"/>
      <c r="J99" s="5052"/>
      <c r="K99" s="5052"/>
      <c r="L99" s="5052"/>
      <c r="M99" s="5052"/>
      <c r="N99" s="5301"/>
      <c r="O99" s="1326"/>
      <c r="P99" s="1326"/>
      <c r="Q99" s="1327"/>
      <c r="R99" s="1328"/>
      <c r="S99" s="1328"/>
      <c r="T99" s="1328"/>
      <c r="U99" s="1328"/>
      <c r="V99" s="1329"/>
      <c r="W99" s="5438"/>
      <c r="X99"/>
    </row>
    <row r="100" spans="1:24" ht="18" customHeight="1" thickBot="1">
      <c r="A100" s="1402"/>
      <c r="B100" s="1403"/>
      <c r="C100" s="1403"/>
      <c r="D100" s="1404"/>
      <c r="E100" s="1072"/>
      <c r="F100" s="1405"/>
      <c r="G100" s="1406"/>
      <c r="H100" s="1406"/>
      <c r="I100" s="1406"/>
      <c r="J100" s="1406"/>
      <c r="K100" s="1407"/>
      <c r="L100" s="1407"/>
      <c r="M100" s="1407"/>
      <c r="N100" s="1407"/>
      <c r="O100" s="1408"/>
      <c r="P100" s="1408"/>
      <c r="Q100" s="1408"/>
      <c r="R100" s="1408"/>
      <c r="S100" s="1408"/>
      <c r="T100" s="1408"/>
      <c r="U100" s="1408"/>
      <c r="V100" s="1408"/>
      <c r="W100" s="5438"/>
      <c r="X100"/>
    </row>
    <row r="101" spans="1:24" ht="18" customHeight="1">
      <c r="A101" s="5399" t="s">
        <v>243</v>
      </c>
      <c r="B101" s="5401" t="s">
        <v>1543</v>
      </c>
      <c r="C101" s="5402"/>
      <c r="D101" s="5402"/>
      <c r="E101" s="5402"/>
      <c r="F101" s="5402"/>
      <c r="G101" s="5402"/>
      <c r="H101" s="5402"/>
      <c r="I101" s="5402"/>
      <c r="J101" s="5402"/>
      <c r="K101" s="5402"/>
      <c r="L101" s="5402"/>
      <c r="M101" s="5402"/>
      <c r="N101" s="5405">
        <v>2</v>
      </c>
      <c r="O101" s="5354" t="str">
        <f>B101</f>
        <v>Ganache au Chocolat</v>
      </c>
      <c r="P101" s="5355"/>
      <c r="Q101" s="5355"/>
      <c r="R101" s="5355"/>
      <c r="S101" s="5355"/>
      <c r="T101" s="5355"/>
      <c r="U101" s="5355"/>
      <c r="V101" s="5356"/>
      <c r="W101" s="5438"/>
      <c r="X101"/>
    </row>
    <row r="102" spans="1:24" ht="18" customHeight="1">
      <c r="A102" s="5400"/>
      <c r="B102" s="5403"/>
      <c r="C102" s="5404"/>
      <c r="D102" s="5404"/>
      <c r="E102" s="5404"/>
      <c r="F102" s="5404"/>
      <c r="G102" s="5404"/>
      <c r="H102" s="5404"/>
      <c r="I102" s="5404"/>
      <c r="J102" s="5404"/>
      <c r="K102" s="5404"/>
      <c r="L102" s="5404"/>
      <c r="M102" s="5404"/>
      <c r="N102" s="5406"/>
      <c r="O102" s="5354"/>
      <c r="P102" s="5355"/>
      <c r="Q102" s="5355"/>
      <c r="R102" s="5355"/>
      <c r="S102" s="5355"/>
      <c r="T102" s="5355"/>
      <c r="U102" s="5355"/>
      <c r="V102" s="5356"/>
      <c r="W102" s="5438"/>
      <c r="X102"/>
    </row>
    <row r="103" spans="1:24" ht="18" customHeight="1">
      <c r="A103" s="5400"/>
      <c r="B103" s="5403"/>
      <c r="C103" s="5404"/>
      <c r="D103" s="5404"/>
      <c r="E103" s="5404"/>
      <c r="F103" s="5404"/>
      <c r="G103" s="5404"/>
      <c r="H103" s="5404"/>
      <c r="I103" s="5404"/>
      <c r="J103" s="5404"/>
      <c r="K103" s="5404"/>
      <c r="L103" s="5404"/>
      <c r="M103" s="5404"/>
      <c r="N103" s="5406"/>
      <c r="O103" s="5354"/>
      <c r="P103" s="5355"/>
      <c r="Q103" s="5355"/>
      <c r="R103" s="5355"/>
      <c r="S103" s="5355"/>
      <c r="T103" s="5355"/>
      <c r="U103" s="5355"/>
      <c r="V103" s="5356"/>
      <c r="W103" s="5438"/>
      <c r="X103"/>
    </row>
    <row r="104" spans="1:24" ht="18" customHeight="1">
      <c r="A104" s="5357"/>
      <c r="B104" s="5358" t="s">
        <v>277</v>
      </c>
      <c r="C104" s="5359"/>
      <c r="D104" s="5360" t="s">
        <v>1531</v>
      </c>
      <c r="E104" s="5360"/>
      <c r="F104" s="5360"/>
      <c r="G104" s="5360"/>
      <c r="H104" s="5360"/>
      <c r="I104" s="5360"/>
      <c r="J104" s="5360"/>
      <c r="K104" s="5360"/>
      <c r="L104" s="5360"/>
      <c r="M104" s="5360"/>
      <c r="N104" s="5361"/>
      <c r="O104" s="5362" t="s">
        <v>1264</v>
      </c>
      <c r="P104" s="5363"/>
      <c r="Q104" s="5364" t="str">
        <f>D104</f>
        <v>La TARTE AU CHOCOLAT</v>
      </c>
      <c r="R104" s="5364"/>
      <c r="S104" s="5364"/>
      <c r="T104" s="5364"/>
      <c r="U104" s="5364"/>
      <c r="V104" s="5365"/>
      <c r="W104" s="5438"/>
      <c r="X104"/>
    </row>
    <row r="105" spans="1:24" ht="18" customHeight="1">
      <c r="A105" s="5357"/>
      <c r="B105" s="5358"/>
      <c r="C105" s="5359"/>
      <c r="D105" s="5360"/>
      <c r="E105" s="5360"/>
      <c r="F105" s="5360"/>
      <c r="G105" s="5360"/>
      <c r="H105" s="5360"/>
      <c r="I105" s="5360"/>
      <c r="J105" s="5360"/>
      <c r="K105" s="5360"/>
      <c r="L105" s="5360"/>
      <c r="M105" s="5360"/>
      <c r="N105" s="5361"/>
      <c r="O105" s="5362"/>
      <c r="P105" s="5363"/>
      <c r="Q105" s="5364"/>
      <c r="R105" s="5364"/>
      <c r="S105" s="5364"/>
      <c r="T105" s="5364"/>
      <c r="U105" s="5364"/>
      <c r="V105" s="5365"/>
      <c r="W105" s="5438"/>
      <c r="X105"/>
    </row>
    <row r="106" spans="1:24" ht="18" customHeight="1">
      <c r="A106" s="5357"/>
      <c r="B106" s="5366" t="s">
        <v>1532</v>
      </c>
      <c r="C106" s="5367"/>
      <c r="D106" s="5367"/>
      <c r="E106" s="5367"/>
      <c r="F106" s="5367"/>
      <c r="G106" s="5367"/>
      <c r="H106" s="5367"/>
      <c r="I106" s="5367"/>
      <c r="J106" s="5367"/>
      <c r="K106" s="5367"/>
      <c r="L106" s="5367"/>
      <c r="M106" s="5367"/>
      <c r="N106" s="5368"/>
      <c r="O106" s="5369" t="str">
        <f>B106</f>
        <v>Auteurs   - Nicolas Cloiseau - la Maison du Chocolat Paris VIII°</v>
      </c>
      <c r="P106" s="5370"/>
      <c r="Q106" s="5370"/>
      <c r="R106" s="5370"/>
      <c r="S106" s="5370"/>
      <c r="T106" s="5370"/>
      <c r="U106" s="5370"/>
      <c r="V106" s="5371"/>
      <c r="W106" s="5438"/>
      <c r="X106"/>
    </row>
    <row r="107" spans="1:24" ht="18" customHeight="1">
      <c r="A107" s="5357"/>
      <c r="B107" s="5366"/>
      <c r="C107" s="5367"/>
      <c r="D107" s="5367"/>
      <c r="E107" s="5367"/>
      <c r="F107" s="5367"/>
      <c r="G107" s="5367"/>
      <c r="H107" s="5367"/>
      <c r="I107" s="5367"/>
      <c r="J107" s="5367"/>
      <c r="K107" s="5367"/>
      <c r="L107" s="5367"/>
      <c r="M107" s="5367"/>
      <c r="N107" s="5368"/>
      <c r="O107" s="5369"/>
      <c r="P107" s="5370"/>
      <c r="Q107" s="5370"/>
      <c r="R107" s="5370"/>
      <c r="S107" s="5370"/>
      <c r="T107" s="5370"/>
      <c r="U107" s="5370"/>
      <c r="V107" s="5371"/>
      <c r="W107" s="5438"/>
      <c r="X107"/>
    </row>
    <row r="108" spans="1:24" ht="18" customHeight="1">
      <c r="A108" s="5357"/>
      <c r="B108" s="5366"/>
      <c r="C108" s="5367"/>
      <c r="D108" s="5367"/>
      <c r="E108" s="5367"/>
      <c r="F108" s="5367"/>
      <c r="G108" s="5367"/>
      <c r="H108" s="5367"/>
      <c r="I108" s="5367"/>
      <c r="J108" s="5367"/>
      <c r="K108" s="5367"/>
      <c r="L108" s="5367"/>
      <c r="M108" s="5367"/>
      <c r="N108" s="5368"/>
      <c r="O108" s="1326"/>
      <c r="P108" s="1326"/>
      <c r="Q108" s="1327"/>
      <c r="R108" s="1328"/>
      <c r="S108" s="1328"/>
      <c r="T108" s="1328"/>
      <c r="U108" s="1328"/>
      <c r="V108" s="1329"/>
      <c r="W108" s="5438"/>
      <c r="X108"/>
    </row>
    <row r="109" spans="1:24" ht="18" customHeight="1">
      <c r="A109" s="5357"/>
      <c r="B109" s="5372" t="s">
        <v>1533</v>
      </c>
      <c r="C109" s="5373"/>
      <c r="D109" s="5373"/>
      <c r="E109" s="5373"/>
      <c r="F109" s="5373"/>
      <c r="G109" s="5373"/>
      <c r="H109" s="5373"/>
      <c r="I109" s="5373"/>
      <c r="J109" s="5373"/>
      <c r="K109" s="5373"/>
      <c r="L109" s="5373"/>
      <c r="M109" s="5373"/>
      <c r="N109" s="5374"/>
      <c r="O109" s="1326"/>
      <c r="P109" s="1326"/>
      <c r="Q109" s="1327"/>
      <c r="R109" s="1328"/>
      <c r="S109" s="1328"/>
      <c r="T109" s="1328"/>
      <c r="U109" s="1328"/>
      <c r="V109" s="1329"/>
      <c r="W109" s="5438"/>
      <c r="X109"/>
    </row>
    <row r="110" spans="1:24" ht="18" customHeight="1">
      <c r="A110" s="5357"/>
      <c r="B110" s="5372"/>
      <c r="C110" s="5373"/>
      <c r="D110" s="5373"/>
      <c r="E110" s="5373"/>
      <c r="F110" s="5373"/>
      <c r="G110" s="5373"/>
      <c r="H110" s="5373"/>
      <c r="I110" s="5373"/>
      <c r="J110" s="5373"/>
      <c r="K110" s="5373"/>
      <c r="L110" s="5373"/>
      <c r="M110" s="5373"/>
      <c r="N110" s="5374"/>
      <c r="O110" s="1326"/>
      <c r="P110" s="1326"/>
      <c r="Q110" s="1327"/>
      <c r="R110" s="1328"/>
      <c r="S110" s="1328"/>
      <c r="T110" s="1328"/>
      <c r="U110" s="1328"/>
      <c r="V110" s="1329"/>
      <c r="W110" s="5438"/>
      <c r="X110"/>
    </row>
    <row r="111" spans="1:24" ht="18" customHeight="1">
      <c r="A111" s="5357"/>
      <c r="B111" s="5372"/>
      <c r="C111" s="5373"/>
      <c r="D111" s="5373"/>
      <c r="E111" s="5373"/>
      <c r="F111" s="5373"/>
      <c r="G111" s="5373"/>
      <c r="H111" s="5373"/>
      <c r="I111" s="5373"/>
      <c r="J111" s="5373"/>
      <c r="K111" s="5373"/>
      <c r="L111" s="5373"/>
      <c r="M111" s="5373"/>
      <c r="N111" s="5374"/>
      <c r="O111" s="1326"/>
      <c r="P111" s="1326"/>
      <c r="Q111" s="1327"/>
      <c r="R111" s="1328"/>
      <c r="S111" s="1328"/>
      <c r="T111" s="1328"/>
      <c r="U111" s="1328"/>
      <c r="V111" s="1329"/>
      <c r="W111" s="5438"/>
      <c r="X111"/>
    </row>
    <row r="112" spans="1:24" ht="18" customHeight="1">
      <c r="A112" s="5357"/>
      <c r="B112" s="5372"/>
      <c r="C112" s="5373"/>
      <c r="D112" s="5373"/>
      <c r="E112" s="5373"/>
      <c r="F112" s="5373"/>
      <c r="G112" s="5373"/>
      <c r="H112" s="5373"/>
      <c r="I112" s="5373"/>
      <c r="J112" s="5373"/>
      <c r="K112" s="5373"/>
      <c r="L112" s="5373"/>
      <c r="M112" s="5373"/>
      <c r="N112" s="5374"/>
      <c r="O112" s="1326"/>
      <c r="P112" s="1326"/>
      <c r="Q112" s="1327"/>
      <c r="R112" s="1328"/>
      <c r="S112" s="1328"/>
      <c r="T112" s="1328"/>
      <c r="U112" s="1328"/>
      <c r="V112" s="1329"/>
      <c r="W112" s="5438"/>
      <c r="X112"/>
    </row>
    <row r="113" spans="1:24" ht="18" customHeight="1">
      <c r="A113" s="5357"/>
      <c r="B113" s="5372"/>
      <c r="C113" s="5373"/>
      <c r="D113" s="5373"/>
      <c r="E113" s="5373"/>
      <c r="F113" s="5373"/>
      <c r="G113" s="5373"/>
      <c r="H113" s="5373"/>
      <c r="I113" s="5373"/>
      <c r="J113" s="5373"/>
      <c r="K113" s="5373"/>
      <c r="L113" s="5373"/>
      <c r="M113" s="5373"/>
      <c r="N113" s="5374"/>
      <c r="O113" s="1326"/>
      <c r="P113" s="1326"/>
      <c r="Q113" s="1327"/>
      <c r="R113" s="1328"/>
      <c r="S113" s="1328"/>
      <c r="T113" s="1328"/>
      <c r="U113" s="1328"/>
      <c r="V113" s="1329"/>
      <c r="W113" s="5438"/>
      <c r="X113"/>
    </row>
    <row r="114" spans="1:24" ht="18" customHeight="1">
      <c r="A114" s="5357"/>
      <c r="B114" s="5375"/>
      <c r="C114" s="5376"/>
      <c r="D114" s="5376"/>
      <c r="E114" s="5376"/>
      <c r="F114" s="5376"/>
      <c r="G114" s="5376"/>
      <c r="H114" s="5376"/>
      <c r="I114" s="5376"/>
      <c r="J114" s="5376"/>
      <c r="K114" s="5376"/>
      <c r="L114" s="5376"/>
      <c r="M114" s="5376"/>
      <c r="N114" s="5377"/>
      <c r="O114" s="1332"/>
      <c r="P114" s="1333"/>
      <c r="Q114" s="1333"/>
      <c r="R114" s="1333"/>
      <c r="S114" s="1334"/>
      <c r="T114" s="1334"/>
      <c r="U114" s="1334"/>
      <c r="V114" s="1335"/>
      <c r="W114" s="5438"/>
      <c r="X114"/>
    </row>
    <row r="115" spans="1:24" ht="18" customHeight="1">
      <c r="A115" s="5357"/>
      <c r="B115" s="1336" t="s">
        <v>12</v>
      </c>
      <c r="C115" s="1539" t="s">
        <v>508</v>
      </c>
      <c r="D115" s="1539"/>
      <c r="E115" s="1338"/>
      <c r="F115" s="1338"/>
      <c r="G115" s="1338"/>
      <c r="H115" s="1338"/>
      <c r="I115" s="1338"/>
      <c r="J115" s="1284"/>
      <c r="K115" s="5389" t="s">
        <v>509</v>
      </c>
      <c r="L115" s="5389"/>
      <c r="M115" s="949" t="s">
        <v>29</v>
      </c>
      <c r="N115" s="20" t="s">
        <v>13</v>
      </c>
      <c r="O115" s="1339"/>
      <c r="P115" s="1340"/>
      <c r="Q115" s="1340"/>
      <c r="R115" s="1340"/>
      <c r="S115" s="1341"/>
      <c r="T115" s="1341"/>
      <c r="U115" s="1341"/>
      <c r="V115" s="1342"/>
      <c r="W115" s="5438"/>
      <c r="X115"/>
    </row>
    <row r="116" spans="1:24" ht="18" customHeight="1">
      <c r="A116" s="5357"/>
      <c r="B116" s="5390">
        <v>1</v>
      </c>
      <c r="C116" s="5391" t="s">
        <v>510</v>
      </c>
      <c r="D116" s="1539"/>
      <c r="E116" s="5392" t="s">
        <v>26</v>
      </c>
      <c r="F116" s="5392"/>
      <c r="G116" s="5392"/>
      <c r="H116" s="5392"/>
      <c r="I116" s="5392"/>
      <c r="J116" s="5392"/>
      <c r="K116" s="5389"/>
      <c r="L116" s="5389"/>
      <c r="M116" s="5393">
        <v>5</v>
      </c>
      <c r="N116" s="5394"/>
      <c r="O116" s="5395" t="s">
        <v>1417</v>
      </c>
      <c r="P116" s="5396"/>
      <c r="Q116" s="5396"/>
      <c r="R116" s="5396"/>
      <c r="S116" s="5396"/>
      <c r="T116" s="5396"/>
      <c r="U116" s="5378">
        <f>H18</f>
        <v>3</v>
      </c>
      <c r="V116" s="5379"/>
      <c r="W116" s="5438"/>
      <c r="X116"/>
    </row>
    <row r="117" spans="1:24" ht="18" customHeight="1">
      <c r="A117" s="5357"/>
      <c r="B117" s="5390" t="s">
        <v>510</v>
      </c>
      <c r="C117" s="5391"/>
      <c r="D117" s="1337"/>
      <c r="E117" s="1338"/>
      <c r="F117" s="1028" t="s">
        <v>280</v>
      </c>
      <c r="G117" s="1040" t="s">
        <v>1544</v>
      </c>
      <c r="H117" s="1040"/>
      <c r="I117" s="1040"/>
      <c r="J117" s="1029" t="s">
        <v>15</v>
      </c>
      <c r="K117" s="5389"/>
      <c r="L117" s="5389"/>
      <c r="M117" s="5393"/>
      <c r="N117" s="5394"/>
      <c r="O117" s="5395"/>
      <c r="P117" s="5396"/>
      <c r="Q117" s="5396"/>
      <c r="R117" s="5396"/>
      <c r="S117" s="5396"/>
      <c r="T117" s="5396"/>
      <c r="U117" s="5378"/>
      <c r="V117" s="5379"/>
      <c r="W117" s="5438"/>
      <c r="X117"/>
    </row>
    <row r="118" spans="1:24" ht="18" customHeight="1">
      <c r="A118" s="5357"/>
      <c r="B118" s="5380" t="s">
        <v>25</v>
      </c>
      <c r="C118" s="5381"/>
      <c r="F118" s="5"/>
      <c r="G118" s="5"/>
      <c r="H118" s="1343" t="s">
        <v>310</v>
      </c>
      <c r="I118" s="1344">
        <v>85</v>
      </c>
      <c r="J118" s="1029" t="s">
        <v>15</v>
      </c>
      <c r="K118" s="5382" t="s">
        <v>1537</v>
      </c>
      <c r="L118" s="5382"/>
      <c r="M118" s="5383" t="str">
        <f>C116</f>
        <v>Tarte de 6</v>
      </c>
      <c r="N118" s="5384"/>
      <c r="O118" s="5385" t="s">
        <v>1420</v>
      </c>
      <c r="P118" s="5386"/>
      <c r="Q118" s="5386"/>
      <c r="R118" s="5386"/>
      <c r="S118" s="5386"/>
      <c r="T118" s="5386"/>
      <c r="U118" s="5387" t="str">
        <f>Q18</f>
        <v>Tartes</v>
      </c>
      <c r="V118" s="5388"/>
      <c r="W118" s="5438"/>
      <c r="X118"/>
    </row>
    <row r="119" spans="1:24" ht="18" customHeight="1">
      <c r="A119" s="5357"/>
      <c r="B119" s="5380"/>
      <c r="C119" s="5381"/>
      <c r="D119" s="1345"/>
      <c r="E119" s="1345"/>
      <c r="F119" s="5"/>
      <c r="G119" s="5"/>
      <c r="H119" s="1034" t="s">
        <v>311</v>
      </c>
      <c r="I119" s="1346">
        <v>100</v>
      </c>
      <c r="J119" s="1030" t="s">
        <v>281</v>
      </c>
      <c r="K119" s="5382"/>
      <c r="L119" s="5382"/>
      <c r="M119" s="5383"/>
      <c r="N119" s="5384"/>
      <c r="O119" s="5385"/>
      <c r="P119" s="5386"/>
      <c r="Q119" s="5386"/>
      <c r="R119" s="5386"/>
      <c r="S119" s="5386"/>
      <c r="T119" s="5386"/>
      <c r="U119" s="5387"/>
      <c r="V119" s="5388"/>
      <c r="W119" s="5438"/>
      <c r="X119"/>
    </row>
    <row r="120" spans="1:24" ht="18" customHeight="1">
      <c r="A120" s="5357"/>
      <c r="B120" s="5343" t="s">
        <v>30</v>
      </c>
      <c r="C120" s="5344"/>
      <c r="D120" s="1347"/>
      <c r="E120" s="1348"/>
      <c r="H120" s="1034" t="s">
        <v>312</v>
      </c>
      <c r="I120" s="1031">
        <f>(B116/I118)*I119</f>
        <v>1.1764705882352942</v>
      </c>
      <c r="J120" s="1032" t="s">
        <v>282</v>
      </c>
      <c r="K120" s="1349"/>
      <c r="L120" s="1033"/>
      <c r="M120" s="5345">
        <f>M116</f>
        <v>5</v>
      </c>
      <c r="N120" s="5346"/>
      <c r="O120" s="1543"/>
      <c r="P120" s="1543"/>
      <c r="Q120" s="1543"/>
      <c r="R120" s="1544"/>
      <c r="S120" s="1545"/>
      <c r="T120" s="1546"/>
      <c r="U120" s="1547"/>
      <c r="V120" s="1548"/>
      <c r="W120" s="5438"/>
      <c r="X120"/>
    </row>
    <row r="121" spans="1:24" ht="18" customHeight="1">
      <c r="A121" s="5357"/>
      <c r="B121" s="5347" t="s">
        <v>284</v>
      </c>
      <c r="C121" s="5349" t="s">
        <v>285</v>
      </c>
      <c r="D121" s="1284" t="s">
        <v>283</v>
      </c>
      <c r="E121" s="1035"/>
      <c r="F121" s="1035"/>
      <c r="G121" s="1035" t="str">
        <f>D123</f>
        <v>D</v>
      </c>
      <c r="H121" s="1035"/>
      <c r="I121" s="5351">
        <f>I120</f>
        <v>1.1764705882352942</v>
      </c>
      <c r="J121" s="5351"/>
      <c r="K121" s="1035"/>
      <c r="L121" s="1034"/>
      <c r="M121" s="1538"/>
      <c r="N121" s="1541" t="s">
        <v>314</v>
      </c>
      <c r="O121" s="1543"/>
      <c r="P121" s="1543"/>
      <c r="Q121" s="1543"/>
      <c r="R121" s="1543"/>
      <c r="S121" s="1543"/>
      <c r="T121" s="1543"/>
      <c r="U121" s="1543"/>
      <c r="V121" s="1543"/>
      <c r="W121" s="5438"/>
      <c r="X121"/>
    </row>
    <row r="122" spans="1:24" ht="18" customHeight="1">
      <c r="A122" s="5357"/>
      <c r="B122" s="5347"/>
      <c r="C122" s="5349"/>
      <c r="D122" s="1036" t="s">
        <v>27</v>
      </c>
      <c r="E122" s="1284" t="s">
        <v>286</v>
      </c>
      <c r="F122" s="963"/>
      <c r="G122" s="1037"/>
      <c r="H122" s="1035"/>
      <c r="I122" s="1035"/>
      <c r="J122" s="951"/>
      <c r="K122" s="1352"/>
      <c r="L122" s="5352">
        <f ca="1">NOW()</f>
        <v>44545.390625462962</v>
      </c>
      <c r="M122" s="5352"/>
      <c r="N122" s="5353"/>
      <c r="O122" s="1543"/>
      <c r="P122" s="1543"/>
      <c r="Q122" s="1543"/>
      <c r="R122" s="1543"/>
      <c r="S122" s="1543"/>
      <c r="T122" s="1543"/>
      <c r="U122" s="1543"/>
      <c r="V122" s="1543"/>
      <c r="W122" s="5438"/>
      <c r="X122"/>
    </row>
    <row r="123" spans="1:24" ht="18" customHeight="1">
      <c r="A123" s="5357"/>
      <c r="B123" s="5348"/>
      <c r="C123" s="5350"/>
      <c r="D123" s="977" t="str">
        <f>SUBSTITUTE(ADDRESS(1,COLUMN(),4),"1","")</f>
        <v>D</v>
      </c>
      <c r="E123" s="1027"/>
      <c r="F123" s="1027"/>
      <c r="G123" s="1027"/>
      <c r="H123" s="1027"/>
      <c r="I123" s="1027"/>
      <c r="J123" s="1027"/>
      <c r="K123" s="1027"/>
      <c r="L123" s="1027"/>
      <c r="M123" s="1025"/>
      <c r="N123" s="399"/>
      <c r="O123" s="1543"/>
      <c r="P123" s="1543"/>
      <c r="Q123" s="1543"/>
      <c r="R123" s="1543"/>
      <c r="S123" s="1543"/>
      <c r="T123" s="1543"/>
      <c r="U123" s="1543"/>
      <c r="V123" s="1543"/>
      <c r="W123" s="5438"/>
      <c r="X123"/>
    </row>
    <row r="124" spans="1:24" ht="18" customHeight="1">
      <c r="A124" s="5357"/>
      <c r="B124" s="1354"/>
      <c r="C124" s="1355"/>
      <c r="D124" s="1038"/>
      <c r="E124" s="5397" t="s">
        <v>290</v>
      </c>
      <c r="F124" s="5397"/>
      <c r="G124" s="935"/>
      <c r="H124" s="5"/>
      <c r="I124" s="935"/>
      <c r="J124" s="942">
        <f>D124</f>
        <v>0</v>
      </c>
      <c r="K124" s="1039"/>
      <c r="L124" s="1044"/>
      <c r="M124" s="5397" t="s">
        <v>291</v>
      </c>
      <c r="N124" s="5398"/>
      <c r="O124" s="1543"/>
      <c r="P124" s="1543"/>
      <c r="Q124" s="1549"/>
      <c r="R124" s="1550"/>
      <c r="S124" s="1550"/>
      <c r="T124" s="1550"/>
      <c r="U124" s="1550"/>
      <c r="V124" s="1551"/>
      <c r="W124" s="5438"/>
      <c r="X124"/>
    </row>
    <row r="125" spans="1:24" ht="18" customHeight="1">
      <c r="A125" s="5357"/>
      <c r="B125" s="1354"/>
      <c r="C125" s="1086" t="s">
        <v>292</v>
      </c>
      <c r="D125" s="1356">
        <f>B116</f>
        <v>1</v>
      </c>
      <c r="E125" s="5338" t="str">
        <f>M118</f>
        <v>Tarte de 6</v>
      </c>
      <c r="F125" s="1357">
        <f>C141</f>
        <v>270</v>
      </c>
      <c r="G125" s="1"/>
      <c r="H125" s="5"/>
      <c r="I125" s="1065"/>
      <c r="J125" s="942"/>
      <c r="K125" s="1086" t="s">
        <v>292</v>
      </c>
      <c r="L125" s="1358">
        <f>M116</f>
        <v>5</v>
      </c>
      <c r="M125" s="5338" t="str">
        <f>M118</f>
        <v>Tarte de 6</v>
      </c>
      <c r="N125" s="21">
        <f>L140</f>
        <v>1350</v>
      </c>
      <c r="O125" s="1543"/>
      <c r="P125" s="1543"/>
      <c r="Q125" s="1543"/>
      <c r="R125" s="1543"/>
      <c r="S125" s="1543"/>
      <c r="T125" s="1543"/>
      <c r="U125" s="1543"/>
      <c r="V125" s="1543"/>
      <c r="W125" s="5438"/>
      <c r="X125"/>
    </row>
    <row r="126" spans="1:24" ht="18" customHeight="1">
      <c r="A126" s="5357"/>
      <c r="B126" s="1354"/>
      <c r="C126" s="1347"/>
      <c r="D126" s="1359"/>
      <c r="E126" s="5338"/>
      <c r="F126" s="1360">
        <f>C140</f>
        <v>0.27</v>
      </c>
      <c r="G126" s="935"/>
      <c r="H126" s="5"/>
      <c r="I126" s="1361"/>
      <c r="J126" s="1232"/>
      <c r="K126" s="1362"/>
      <c r="L126" s="1044"/>
      <c r="M126" s="5338"/>
      <c r="N126" s="22">
        <f>M140</f>
        <v>1.35</v>
      </c>
      <c r="O126" s="1543"/>
      <c r="P126" s="1543"/>
      <c r="Q126" s="1543"/>
      <c r="R126" s="1543"/>
      <c r="S126" s="1543"/>
      <c r="T126" s="1543"/>
      <c r="U126" s="1543"/>
      <c r="V126" s="1543"/>
      <c r="W126" s="5438"/>
      <c r="X126"/>
    </row>
    <row r="127" spans="1:24" ht="18" customHeight="1">
      <c r="A127" s="5357"/>
      <c r="B127" s="1363"/>
      <c r="C127" s="1027"/>
      <c r="D127" s="1027"/>
      <c r="E127" s="1027"/>
      <c r="F127" s="1027"/>
      <c r="G127" s="1027"/>
      <c r="H127" s="1027"/>
      <c r="I127" s="1027"/>
      <c r="J127" s="1027"/>
      <c r="K127" s="1027"/>
      <c r="L127" s="1025" t="s">
        <v>511</v>
      </c>
      <c r="M127" s="1025" t="s">
        <v>19</v>
      </c>
      <c r="N127" s="399" t="s">
        <v>289</v>
      </c>
      <c r="O127" s="1332"/>
      <c r="P127" s="1333"/>
      <c r="Q127" s="1333"/>
      <c r="R127" s="1333"/>
      <c r="S127" s="1334" t="s">
        <v>284</v>
      </c>
      <c r="T127" s="1334" t="s">
        <v>1272</v>
      </c>
      <c r="U127" s="1334" t="s">
        <v>1273</v>
      </c>
      <c r="V127" s="1335" t="s">
        <v>289</v>
      </c>
      <c r="W127" s="5438"/>
      <c r="X127"/>
    </row>
    <row r="128" spans="1:24" ht="18" customHeight="1">
      <c r="A128" s="5357"/>
      <c r="B128" s="1364"/>
      <c r="C128" s="1043"/>
      <c r="D128" s="941"/>
      <c r="E128" s="935"/>
      <c r="F128" s="935"/>
      <c r="G128" s="935"/>
      <c r="H128" s="5"/>
      <c r="I128" s="935"/>
      <c r="J128" s="953">
        <f t="shared" ref="J128:J138" si="3">D128</f>
        <v>0</v>
      </c>
      <c r="K128" s="1039">
        <f>IF(ISTEXT(B128),B128,IF(ISBLANK(B128),0,(B128/B116)*M116))</f>
        <v>0</v>
      </c>
      <c r="L128" s="1044">
        <f>+IF(ISTEXT(C128),0,IF(ISBLANK(C128),0,(C128/B116)*M116))</f>
        <v>0</v>
      </c>
      <c r="M128" s="1045">
        <f>+IF(ISTEXT(C128),0,IF(ISBLANK(C128),0,(C128/1000/B116)*M116))</f>
        <v>0</v>
      </c>
      <c r="N128" s="23">
        <f>IF(ISTEXT(C128),0,(C128/C140)/1000)</f>
        <v>0</v>
      </c>
      <c r="O128" s="942"/>
      <c r="P128" s="942"/>
      <c r="Q128" s="942"/>
      <c r="R128" s="1365">
        <f t="shared" ref="R128:R140" si="4">D128</f>
        <v>0</v>
      </c>
      <c r="S128" s="1366">
        <f>(K128/M116)*U116</f>
        <v>0</v>
      </c>
      <c r="T128" s="1367">
        <f>(L128/M116)*U116</f>
        <v>0</v>
      </c>
      <c r="U128" s="1023">
        <f>(M128/M116)*U116</f>
        <v>0</v>
      </c>
      <c r="V128" s="1552">
        <f t="shared" ref="V128:V140" si="5">N128</f>
        <v>0</v>
      </c>
      <c r="W128" s="5438"/>
      <c r="X128"/>
    </row>
    <row r="129" spans="1:24" ht="18" customHeight="1">
      <c r="A129" s="5357"/>
      <c r="B129" s="1364"/>
      <c r="C129" s="1043">
        <v>135</v>
      </c>
      <c r="D129" s="941" t="s">
        <v>1545</v>
      </c>
      <c r="E129" s="935"/>
      <c r="F129" s="935"/>
      <c r="G129" s="935"/>
      <c r="H129" s="5"/>
      <c r="I129" s="935"/>
      <c r="J129" s="953" t="str">
        <f t="shared" si="3"/>
        <v>crème fleurette 35%</v>
      </c>
      <c r="K129" s="1039">
        <f>IF(ISTEXT(B129),B129,IF(ISBLANK(B129),0,(B129/B116)*M116))</f>
        <v>0</v>
      </c>
      <c r="L129" s="1044">
        <f>+IF(ISTEXT(C129),0,IF(ISBLANK(C129),0,(C129/B116)*M116))</f>
        <v>675</v>
      </c>
      <c r="M129" s="1045">
        <f>+IF(ISTEXT(C129),0,IF(ISBLANK(C129),0,(C129/1000/B116)*M116))</f>
        <v>0.67500000000000004</v>
      </c>
      <c r="N129" s="23">
        <f>IF(ISTEXT(C129),0,(C129/C140)/1000)</f>
        <v>0.49999999999999994</v>
      </c>
      <c r="O129" s="942"/>
      <c r="P129" s="942"/>
      <c r="Q129" s="942"/>
      <c r="R129" s="1365" t="str">
        <f t="shared" si="4"/>
        <v>crème fleurette 35%</v>
      </c>
      <c r="S129" s="1366">
        <f>(K129/M116)*U116</f>
        <v>0</v>
      </c>
      <c r="T129" s="1367">
        <f>(L129/M116)*U116</f>
        <v>405</v>
      </c>
      <c r="U129" s="1023">
        <f>(M129/M116)*U116</f>
        <v>0.40500000000000003</v>
      </c>
      <c r="V129" s="1552">
        <f t="shared" si="5"/>
        <v>0.49999999999999994</v>
      </c>
      <c r="W129" s="5438"/>
      <c r="X129"/>
    </row>
    <row r="130" spans="1:24" ht="18" customHeight="1">
      <c r="A130" s="5357"/>
      <c r="B130" s="1364"/>
      <c r="C130" s="1043">
        <v>10</v>
      </c>
      <c r="D130" s="941" t="s">
        <v>1546</v>
      </c>
      <c r="E130" s="935"/>
      <c r="F130" s="935"/>
      <c r="G130" s="935"/>
      <c r="H130" s="5"/>
      <c r="I130" s="935"/>
      <c r="J130" s="953" t="str">
        <f t="shared" si="3"/>
        <v>miel d'accacia</v>
      </c>
      <c r="K130" s="1039">
        <f>IF(ISTEXT(B130),B130,IF(ISBLANK(B130),0,(B130/B116)*M116))</f>
        <v>0</v>
      </c>
      <c r="L130" s="1044">
        <f>+IF(ISTEXT(C130),0,IF(ISBLANK(C130),0,(C130/B116)*M116))</f>
        <v>50</v>
      </c>
      <c r="M130" s="1045">
        <f>+IF(ISTEXT(C130),0,IF(ISBLANK(C130),0,(C130/1000/B116)*M116))</f>
        <v>0.05</v>
      </c>
      <c r="N130" s="23">
        <f>IF(ISTEXT(C130),0,(C130/C140)/1000)</f>
        <v>3.7037037037037035E-2</v>
      </c>
      <c r="O130" s="942"/>
      <c r="P130" s="942"/>
      <c r="Q130" s="942"/>
      <c r="R130" s="1365" t="str">
        <f t="shared" si="4"/>
        <v>miel d'accacia</v>
      </c>
      <c r="S130" s="1366">
        <f>(K130/M116)*U116</f>
        <v>0</v>
      </c>
      <c r="T130" s="1367">
        <f>(L130/M116)*U116</f>
        <v>30</v>
      </c>
      <c r="U130" s="1023">
        <f>(M130/M116)*U116</f>
        <v>0.03</v>
      </c>
      <c r="V130" s="1552">
        <f t="shared" si="5"/>
        <v>3.7037037037037035E-2</v>
      </c>
      <c r="W130" s="5438"/>
      <c r="X130"/>
    </row>
    <row r="131" spans="1:24" ht="18" customHeight="1">
      <c r="A131" s="5357"/>
      <c r="B131" s="1364">
        <v>0.25</v>
      </c>
      <c r="C131" s="1043"/>
      <c r="D131" s="941" t="s">
        <v>1547</v>
      </c>
      <c r="E131" s="935"/>
      <c r="F131" s="935"/>
      <c r="G131" s="935"/>
      <c r="H131" s="5"/>
      <c r="I131" s="935"/>
      <c r="J131" s="953" t="str">
        <f t="shared" si="3"/>
        <v>gousses de vanille Madagascar</v>
      </c>
      <c r="K131" s="1039">
        <f>IF(ISTEXT(B131),B131,IF(ISBLANK(B131),0,(B131/B116)*M116))</f>
        <v>1.25</v>
      </c>
      <c r="L131" s="1044">
        <f>+IF(ISTEXT(C131),0,IF(ISBLANK(C131),0,(C131/B116)*M116))</f>
        <v>0</v>
      </c>
      <c r="M131" s="1045">
        <f>+IF(ISTEXT(C131),0,IF(ISBLANK(C131),0,(C131/1000/B116)*M116))</f>
        <v>0</v>
      </c>
      <c r="N131" s="23">
        <f>IF(ISTEXT(C131),0,(C131/C140)/1000)</f>
        <v>0</v>
      </c>
      <c r="O131" s="942"/>
      <c r="P131" s="942"/>
      <c r="Q131" s="942"/>
      <c r="R131" s="1365" t="str">
        <f t="shared" si="4"/>
        <v>gousses de vanille Madagascar</v>
      </c>
      <c r="S131" s="1366">
        <f>(K131/M116)*U116</f>
        <v>0.75</v>
      </c>
      <c r="T131" s="1367">
        <f>(L131/M116)*U116</f>
        <v>0</v>
      </c>
      <c r="U131" s="1023">
        <f>(M131/M116)*U116</f>
        <v>0</v>
      </c>
      <c r="V131" s="1552">
        <f t="shared" si="5"/>
        <v>0</v>
      </c>
      <c r="W131" s="5438"/>
      <c r="X131"/>
    </row>
    <row r="132" spans="1:24" ht="18" customHeight="1">
      <c r="A132" s="5357"/>
      <c r="B132" s="1364"/>
      <c r="C132" s="1043">
        <v>85</v>
      </c>
      <c r="D132" s="941" t="s">
        <v>1544</v>
      </c>
      <c r="E132" s="935"/>
      <c r="F132" s="935"/>
      <c r="G132" s="935"/>
      <c r="H132" s="5"/>
      <c r="J132" s="953" t="str">
        <f t="shared" si="3"/>
        <v>chocolat noir Orinoco 61%</v>
      </c>
      <c r="K132" s="1039">
        <f>IF(ISTEXT(B132),B132,IF(ISBLANK(B132),0,(B132/B116)*M116))</f>
        <v>0</v>
      </c>
      <c r="L132" s="1044">
        <f>+IF(ISTEXT(C132),0,IF(ISBLANK(C132),0,(C132/B116)*M116))</f>
        <v>425</v>
      </c>
      <c r="M132" s="1045">
        <f>+IF(ISTEXT(C132),0,IF(ISBLANK(C132),0,(C132/1000/B116)*M116))</f>
        <v>0.42500000000000004</v>
      </c>
      <c r="N132" s="23">
        <f>IF(ISTEXT(C132),0,(C132/C140)/1000)</f>
        <v>0.31481481481481477</v>
      </c>
      <c r="O132" s="942"/>
      <c r="P132" s="942"/>
      <c r="Q132" s="942"/>
      <c r="R132" s="1365" t="str">
        <f t="shared" si="4"/>
        <v>chocolat noir Orinoco 61%</v>
      </c>
      <c r="S132" s="1366">
        <f>(K132/M116)*U116</f>
        <v>0</v>
      </c>
      <c r="T132" s="1367">
        <f>(L132/M116)*U116</f>
        <v>255</v>
      </c>
      <c r="U132" s="1023">
        <f>(M132/M116)*U116</f>
        <v>0.255</v>
      </c>
      <c r="V132" s="1552">
        <f t="shared" si="5"/>
        <v>0.31481481481481477</v>
      </c>
      <c r="W132" s="5438"/>
      <c r="X132"/>
    </row>
    <row r="133" spans="1:24" ht="18" customHeight="1">
      <c r="A133" s="5357"/>
      <c r="B133" s="1364"/>
      <c r="C133" s="1043"/>
      <c r="D133" s="941" t="s">
        <v>1548</v>
      </c>
      <c r="E133" s="935"/>
      <c r="F133" s="935"/>
      <c r="G133" s="935"/>
      <c r="H133" s="5"/>
      <c r="I133" s="935"/>
      <c r="J133" s="953" t="str">
        <f t="shared" si="3"/>
        <v>la Maison du Chocolat</v>
      </c>
      <c r="K133" s="1039">
        <f>IF(ISTEXT(B133),B133,IF(ISBLANK(B133),0,(B133/B116)*M116))</f>
        <v>0</v>
      </c>
      <c r="L133" s="1044">
        <f>+IF(ISTEXT(C133),0,IF(ISBLANK(C133),0,(C133/B116)*M116))</f>
        <v>0</v>
      </c>
      <c r="M133" s="1045">
        <f>+IF(ISTEXT(C133),0,IF(ISBLANK(C133),0,(C133/1000/B116)*M116))</f>
        <v>0</v>
      </c>
      <c r="N133" s="23">
        <f>IF(ISTEXT(C133),0,(C133/C140)/1000)</f>
        <v>0</v>
      </c>
      <c r="O133" s="942"/>
      <c r="P133" s="942"/>
      <c r="Q133" s="942"/>
      <c r="R133" s="1365" t="str">
        <f t="shared" si="4"/>
        <v>la Maison du Chocolat</v>
      </c>
      <c r="S133" s="1366">
        <f>(K133/M116)*U116</f>
        <v>0</v>
      </c>
      <c r="T133" s="1367">
        <f>(L133/M116)*U116</f>
        <v>0</v>
      </c>
      <c r="U133" s="1023">
        <f>(M133/M116)*U116</f>
        <v>0</v>
      </c>
      <c r="V133" s="1552">
        <f t="shared" si="5"/>
        <v>0</v>
      </c>
      <c r="W133" s="5438"/>
      <c r="X133"/>
    </row>
    <row r="134" spans="1:24" ht="18" customHeight="1">
      <c r="A134" s="5357"/>
      <c r="B134" s="1364"/>
      <c r="C134" s="1043">
        <v>5</v>
      </c>
      <c r="D134" s="941" t="s">
        <v>1549</v>
      </c>
      <c r="E134" s="935"/>
      <c r="F134" s="935"/>
      <c r="G134" s="935"/>
      <c r="H134" s="5"/>
      <c r="I134" s="935"/>
      <c r="J134" s="953" t="str">
        <f t="shared" si="3"/>
        <v>chocolat noir Coro 100%</v>
      </c>
      <c r="K134" s="1039">
        <f>IF(ISTEXT(B134),B134,IF(ISBLANK(B134),0,(B134/B116)*M116))</f>
        <v>0</v>
      </c>
      <c r="L134" s="1044">
        <f>+IF(ISTEXT(C134),0,IF(ISBLANK(C134),0,(C134/B116)*M116))</f>
        <v>25</v>
      </c>
      <c r="M134" s="1045">
        <f>+IF(ISTEXT(C134),0,IF(ISBLANK(C134),0,(C134/1000/B116)*M116))</f>
        <v>2.5000000000000001E-2</v>
      </c>
      <c r="N134" s="23">
        <f>IF(ISTEXT(C134),0,(C134/C140)/1000)</f>
        <v>1.8518518518518517E-2</v>
      </c>
      <c r="O134" s="942"/>
      <c r="P134" s="942"/>
      <c r="Q134" s="942"/>
      <c r="R134" s="1365" t="str">
        <f t="shared" si="4"/>
        <v>chocolat noir Coro 100%</v>
      </c>
      <c r="S134" s="1366">
        <f>(K134/M116)*U116</f>
        <v>0</v>
      </c>
      <c r="T134" s="1367">
        <f>(L134/M116)*U116</f>
        <v>15</v>
      </c>
      <c r="U134" s="1023">
        <f>(M134/M116)*U116</f>
        <v>1.4999999999999999E-2</v>
      </c>
      <c r="V134" s="1552">
        <f t="shared" si="5"/>
        <v>1.8518518518518517E-2</v>
      </c>
      <c r="W134" s="5438"/>
      <c r="X134"/>
    </row>
    <row r="135" spans="1:24" ht="18" customHeight="1">
      <c r="A135" s="5357"/>
      <c r="B135" s="1364"/>
      <c r="C135" s="1043"/>
      <c r="D135" s="941" t="s">
        <v>1548</v>
      </c>
      <c r="E135" s="935"/>
      <c r="F135" s="935"/>
      <c r="G135" s="935"/>
      <c r="H135" s="5"/>
      <c r="I135" s="935"/>
      <c r="J135" s="953" t="str">
        <f t="shared" si="3"/>
        <v>la Maison du Chocolat</v>
      </c>
      <c r="K135" s="1039">
        <f>IF(ISTEXT(B135),B135,IF(ISBLANK(B135),0,(B135/B116)*M116))</f>
        <v>0</v>
      </c>
      <c r="L135" s="1044">
        <f>+IF(ISTEXT(C135),0,IF(ISBLANK(C135),0,(C135/B116)*M116))</f>
        <v>0</v>
      </c>
      <c r="M135" s="1045">
        <f>+IF(ISTEXT(C135),0,IF(ISBLANK(C135),0,(C135/1000/B116)*M116))</f>
        <v>0</v>
      </c>
      <c r="N135" s="23">
        <f>IF(ISTEXT(C135),0,(C135/C140)/1000)</f>
        <v>0</v>
      </c>
      <c r="O135" s="942"/>
      <c r="P135" s="942"/>
      <c r="Q135" s="942"/>
      <c r="R135" s="1365" t="str">
        <f t="shared" si="4"/>
        <v>la Maison du Chocolat</v>
      </c>
      <c r="S135" s="1366">
        <f>(K135/M116)*U116</f>
        <v>0</v>
      </c>
      <c r="T135" s="1367">
        <f>(L135/M116)*U116</f>
        <v>0</v>
      </c>
      <c r="U135" s="1023">
        <f>(M135/M116)*U116</f>
        <v>0</v>
      </c>
      <c r="V135" s="1552">
        <f t="shared" si="5"/>
        <v>0</v>
      </c>
      <c r="W135" s="5438"/>
      <c r="X135"/>
    </row>
    <row r="136" spans="1:24" ht="18" customHeight="1">
      <c r="A136" s="5357"/>
      <c r="B136" s="1364"/>
      <c r="C136" s="1043">
        <v>35</v>
      </c>
      <c r="D136" s="941" t="s">
        <v>1550</v>
      </c>
      <c r="E136" s="935"/>
      <c r="F136" s="935"/>
      <c r="G136" s="935"/>
      <c r="H136" s="5"/>
      <c r="I136" s="935"/>
      <c r="J136" s="953" t="str">
        <f t="shared" si="3"/>
        <v>chocolat au lait Monsera 37%</v>
      </c>
      <c r="K136" s="1039">
        <f>IF(ISTEXT(B136),B136,IF(ISBLANK(B136),0,(B136/B116)*M116))</f>
        <v>0</v>
      </c>
      <c r="L136" s="1044">
        <f>+IF(ISTEXT(C136),0,IF(ISBLANK(C136),0,(C136/B116)*M116))</f>
        <v>175</v>
      </c>
      <c r="M136" s="1045">
        <f>+IF(ISTEXT(C136),0,IF(ISBLANK(C136),0,(C136/1000/B116)*M116))</f>
        <v>0.17500000000000002</v>
      </c>
      <c r="N136" s="23">
        <f>IF(ISTEXT(C136),0,(C136/C140)/1000)</f>
        <v>0.12962962962962962</v>
      </c>
      <c r="O136" s="942"/>
      <c r="P136" s="942"/>
      <c r="Q136" s="942"/>
      <c r="R136" s="1365" t="str">
        <f t="shared" si="4"/>
        <v>chocolat au lait Monsera 37%</v>
      </c>
      <c r="S136" s="1366">
        <f>(K136/M116)*U116</f>
        <v>0</v>
      </c>
      <c r="T136" s="1367">
        <f>(L136/M116)*U116</f>
        <v>105</v>
      </c>
      <c r="U136" s="1023">
        <f>(M136/M116)*U116</f>
        <v>0.10500000000000001</v>
      </c>
      <c r="V136" s="1552">
        <f t="shared" si="5"/>
        <v>0.12962962962962962</v>
      </c>
      <c r="W136" s="5438"/>
      <c r="X136"/>
    </row>
    <row r="137" spans="1:24" ht="18" customHeight="1">
      <c r="A137" s="5357"/>
      <c r="B137" s="1364"/>
      <c r="C137" s="1043"/>
      <c r="D137" s="941" t="s">
        <v>1548</v>
      </c>
      <c r="E137" s="935"/>
      <c r="F137" s="935"/>
      <c r="G137" s="935"/>
      <c r="H137" s="5"/>
      <c r="I137" s="935"/>
      <c r="J137" s="953" t="str">
        <f t="shared" si="3"/>
        <v>la Maison du Chocolat</v>
      </c>
      <c r="K137" s="1039">
        <f>IF(ISTEXT(B137),B137,IF(ISBLANK(B137),0,(B137/B116)*M116))</f>
        <v>0</v>
      </c>
      <c r="L137" s="1044">
        <f>+IF(ISTEXT(C137),0,IF(ISBLANK(C137),0,(C137/B116)*M116))</f>
        <v>0</v>
      </c>
      <c r="M137" s="1045">
        <f>+IF(ISTEXT(C137),0,IF(ISBLANK(C137),0,(C137/1000/B116)*M116))</f>
        <v>0</v>
      </c>
      <c r="N137" s="23">
        <f>IF(ISTEXT(C137),0,(C137/C140)/1000)</f>
        <v>0</v>
      </c>
      <c r="O137" s="942"/>
      <c r="P137" s="942"/>
      <c r="Q137" s="942"/>
      <c r="R137" s="1365" t="str">
        <f t="shared" si="4"/>
        <v>la Maison du Chocolat</v>
      </c>
      <c r="S137" s="1366">
        <f>(K137/M116)*U116</f>
        <v>0</v>
      </c>
      <c r="T137" s="1367">
        <f>(L137/M116)*U116</f>
        <v>0</v>
      </c>
      <c r="U137" s="1023">
        <f>(M137/M116)*U116</f>
        <v>0</v>
      </c>
      <c r="V137" s="1552">
        <f t="shared" si="5"/>
        <v>0</v>
      </c>
      <c r="W137" s="5438"/>
      <c r="X137"/>
    </row>
    <row r="138" spans="1:24" ht="18" customHeight="1">
      <c r="A138" s="5357"/>
      <c r="B138" s="1364"/>
      <c r="C138" s="1043"/>
      <c r="D138" s="941"/>
      <c r="E138" s="935"/>
      <c r="F138" s="935"/>
      <c r="G138" s="935"/>
      <c r="H138" s="5"/>
      <c r="I138" s="935"/>
      <c r="J138" s="953">
        <f t="shared" si="3"/>
        <v>0</v>
      </c>
      <c r="K138" s="1039">
        <f>IF(ISTEXT(B138),B138,IF(ISBLANK(B138),0,(B138/B116)*M116))</f>
        <v>0</v>
      </c>
      <c r="L138" s="1044">
        <f>+IF(ISTEXT(C138),0,IF(ISBLANK(C138),0,(C138/B116)*M116))</f>
        <v>0</v>
      </c>
      <c r="M138" s="1045">
        <f>+IF(ISTEXT(C138),0,IF(ISBLANK(C138),0,(C138/1000/B116)*M116))</f>
        <v>0</v>
      </c>
      <c r="N138" s="23">
        <f>IF(ISTEXT(C138),0,(C138/C140)/1000)</f>
        <v>0</v>
      </c>
      <c r="O138" s="942"/>
      <c r="P138" s="942"/>
      <c r="Q138" s="942"/>
      <c r="R138" s="1365">
        <f t="shared" si="4"/>
        <v>0</v>
      </c>
      <c r="S138" s="1366">
        <f>(K138/M116)*U116</f>
        <v>0</v>
      </c>
      <c r="T138" s="1367">
        <f>(L138/M116)*U116</f>
        <v>0</v>
      </c>
      <c r="U138" s="1023">
        <f>(M138/M116)*U116</f>
        <v>0</v>
      </c>
      <c r="V138" s="1552">
        <f t="shared" si="5"/>
        <v>0</v>
      </c>
      <c r="W138" s="5438"/>
      <c r="X138"/>
    </row>
    <row r="139" spans="1:24" ht="18" customHeight="1">
      <c r="A139" s="5357"/>
      <c r="B139" s="5339" t="s">
        <v>1435</v>
      </c>
      <c r="C139" s="5340"/>
      <c r="D139" s="5340"/>
      <c r="E139" s="5340"/>
      <c r="F139" s="5340"/>
      <c r="G139" s="5340"/>
      <c r="H139" s="5340"/>
      <c r="I139" s="5340"/>
      <c r="J139" s="5340"/>
      <c r="K139" s="5340"/>
      <c r="L139" s="5340"/>
      <c r="M139" s="5340"/>
      <c r="N139" s="5341"/>
      <c r="O139" s="942"/>
      <c r="P139" s="942"/>
      <c r="Q139" s="942"/>
      <c r="R139" s="1365">
        <f t="shared" si="4"/>
        <v>0</v>
      </c>
      <c r="S139" s="1366">
        <f>(K139/M116)*U116</f>
        <v>0</v>
      </c>
      <c r="T139" s="1367">
        <f>(L139/M116)*U116</f>
        <v>0</v>
      </c>
      <c r="U139" s="1023">
        <f>(M139/M116)*U116</f>
        <v>0</v>
      </c>
      <c r="V139" s="1552">
        <f t="shared" si="5"/>
        <v>0</v>
      </c>
      <c r="W139" s="5438"/>
      <c r="X139"/>
    </row>
    <row r="140" spans="1:24" ht="18" customHeight="1">
      <c r="A140" s="5357"/>
      <c r="B140" s="1363"/>
      <c r="C140" s="1374">
        <f>SUM(C127:C139)/1000</f>
        <v>0.27</v>
      </c>
      <c r="D140" s="5342" t="s">
        <v>294</v>
      </c>
      <c r="E140" s="5342"/>
      <c r="F140" s="5342"/>
      <c r="G140" s="5342"/>
      <c r="H140" s="5342"/>
      <c r="I140" s="5342"/>
      <c r="J140" s="1046"/>
      <c r="K140" s="1046"/>
      <c r="L140" s="1047">
        <f>SUM(L127:L139)</f>
        <v>1350</v>
      </c>
      <c r="M140" s="1026">
        <f>SUM(M127:M139)</f>
        <v>1.35</v>
      </c>
      <c r="N140" s="25">
        <f>SUM(N127:N138)</f>
        <v>0.99999999999999989</v>
      </c>
      <c r="O140" s="1375"/>
      <c r="P140" s="1375"/>
      <c r="Q140" s="1375"/>
      <c r="R140" s="1376" t="str">
        <f t="shared" si="4"/>
        <v xml:space="preserve">POIDS RECETTE </v>
      </c>
      <c r="S140" s="1525">
        <f>(K140/M116)*U116</f>
        <v>0</v>
      </c>
      <c r="T140" s="1526">
        <f>(L140/M116)*U116</f>
        <v>810</v>
      </c>
      <c r="U140" s="1022">
        <f>(M140/M116)*U116</f>
        <v>0.81</v>
      </c>
      <c r="V140" s="1553">
        <f t="shared" si="5"/>
        <v>0.99999999999999989</v>
      </c>
      <c r="W140" s="5438"/>
      <c r="X140"/>
    </row>
    <row r="141" spans="1:24" ht="18" customHeight="1">
      <c r="A141" s="5357"/>
      <c r="B141" s="1363"/>
      <c r="C141" s="1381">
        <f>C140*1000</f>
        <v>270</v>
      </c>
      <c r="D141" s="1027"/>
      <c r="E141" s="1027"/>
      <c r="F141" s="1027"/>
      <c r="G141" s="1027"/>
      <c r="H141" s="1027"/>
      <c r="I141" s="1027"/>
      <c r="J141" s="1027"/>
      <c r="K141" s="1027"/>
      <c r="L141" s="1027"/>
      <c r="M141" s="1027"/>
      <c r="N141" s="30"/>
      <c r="O141" s="1332"/>
      <c r="P141" s="1333"/>
      <c r="Q141" s="1333"/>
      <c r="R141" s="1333"/>
      <c r="S141" s="1334"/>
      <c r="T141" s="1334"/>
      <c r="U141" s="1334"/>
      <c r="V141" s="1335"/>
      <c r="W141" s="5438"/>
      <c r="X141"/>
    </row>
    <row r="142" spans="1:24" ht="18" customHeight="1">
      <c r="A142" s="5357"/>
      <c r="B142" s="1382"/>
      <c r="C142" s="955" t="s">
        <v>295</v>
      </c>
      <c r="D142" s="956"/>
      <c r="E142" s="956"/>
      <c r="F142" s="956"/>
      <c r="G142" s="5323" t="s">
        <v>247</v>
      </c>
      <c r="H142" s="5323"/>
      <c r="I142" s="5323"/>
      <c r="J142" s="5323"/>
      <c r="K142" s="5323"/>
      <c r="L142" s="5323"/>
      <c r="M142" s="5323"/>
      <c r="N142" s="5324"/>
      <c r="O142" s="1326"/>
      <c r="P142" s="1326"/>
      <c r="Q142" s="1327"/>
      <c r="R142" s="1328"/>
      <c r="S142" s="1328"/>
      <c r="T142" s="1328"/>
      <c r="U142" s="1328"/>
      <c r="V142" s="1329"/>
      <c r="W142" s="5438"/>
      <c r="X142"/>
    </row>
    <row r="143" spans="1:24" ht="18" customHeight="1">
      <c r="A143" s="5357"/>
      <c r="B143" s="1383"/>
      <c r="C143" s="957" t="str">
        <f>SUBSTITUTE(ADDRESS(1,COLUMN(),4),"1","")</f>
        <v>C</v>
      </c>
      <c r="D143" s="958" t="s">
        <v>296</v>
      </c>
      <c r="E143" s="1058"/>
      <c r="F143" s="1058"/>
      <c r="G143" s="5323"/>
      <c r="H143" s="5323"/>
      <c r="I143" s="5323"/>
      <c r="J143" s="5323"/>
      <c r="K143" s="5323"/>
      <c r="L143" s="5323"/>
      <c r="M143" s="5323"/>
      <c r="N143" s="5324"/>
      <c r="O143" s="1326"/>
      <c r="P143" s="1326"/>
      <c r="Q143" s="1327"/>
      <c r="R143" s="1328"/>
      <c r="S143" s="1328"/>
      <c r="T143" s="1328"/>
      <c r="U143" s="1328"/>
      <c r="V143" s="1329"/>
      <c r="W143" s="5438"/>
      <c r="X143"/>
    </row>
    <row r="144" spans="1:24" ht="18" customHeight="1">
      <c r="A144" s="5357"/>
      <c r="B144" s="1383"/>
      <c r="C144" s="960" t="s">
        <v>297</v>
      </c>
      <c r="D144" s="955" t="s">
        <v>298</v>
      </c>
      <c r="E144" s="1058"/>
      <c r="F144" s="1058"/>
      <c r="G144" s="955"/>
      <c r="H144" s="1059"/>
      <c r="I144" s="1059"/>
      <c r="J144" s="1059"/>
      <c r="K144" s="1059"/>
      <c r="L144" s="1059"/>
      <c r="M144" s="1059"/>
      <c r="N144" s="26"/>
      <c r="O144" s="1326"/>
      <c r="P144" s="1326"/>
      <c r="Q144" s="1327"/>
      <c r="R144" s="1328"/>
      <c r="S144" s="1328"/>
      <c r="T144" s="1328"/>
      <c r="U144" s="1328"/>
      <c r="V144" s="1329"/>
      <c r="W144" s="5438"/>
      <c r="X144"/>
    </row>
    <row r="145" spans="1:24" ht="18" customHeight="1">
      <c r="A145" s="5357"/>
      <c r="B145" s="1318"/>
      <c r="C145" s="1384"/>
      <c r="D145" s="929"/>
      <c r="E145" s="930"/>
      <c r="F145" s="927"/>
      <c r="G145" s="927"/>
      <c r="H145" s="927"/>
      <c r="I145" s="927"/>
      <c r="J145" s="927"/>
      <c r="K145" s="927"/>
      <c r="L145" s="927"/>
      <c r="M145" s="927"/>
      <c r="N145" s="27"/>
      <c r="O145" s="1326"/>
      <c r="P145" s="1326"/>
      <c r="Q145" s="1327"/>
      <c r="R145" s="1328"/>
      <c r="S145" s="1328"/>
      <c r="T145" s="1328"/>
      <c r="U145" s="1328"/>
      <c r="V145" s="1329"/>
      <c r="W145" s="5438"/>
      <c r="X145"/>
    </row>
    <row r="146" spans="1:24" ht="18" customHeight="1">
      <c r="A146" s="5357"/>
      <c r="B146" s="1385"/>
      <c r="C146" s="1384"/>
      <c r="D146" s="932"/>
      <c r="E146" s="927"/>
      <c r="F146" s="933"/>
      <c r="G146" s="933"/>
      <c r="H146" s="933"/>
      <c r="I146" s="933"/>
      <c r="J146" s="933"/>
      <c r="K146" s="933"/>
      <c r="L146" s="933"/>
      <c r="M146" s="933"/>
      <c r="N146" s="28"/>
      <c r="O146" s="1326"/>
      <c r="P146" s="1326"/>
      <c r="Q146" s="1327"/>
      <c r="R146" s="1328"/>
      <c r="S146" s="1328"/>
      <c r="T146" s="1328"/>
      <c r="U146" s="1328"/>
      <c r="V146" s="1329"/>
      <c r="W146" s="5438"/>
      <c r="X146"/>
    </row>
    <row r="147" spans="1:24" ht="18" customHeight="1">
      <c r="A147" s="5357"/>
      <c r="B147" s="1385"/>
      <c r="C147" s="1386"/>
      <c r="D147" s="939"/>
      <c r="E147" s="939"/>
      <c r="F147" s="939"/>
      <c r="G147" s="939"/>
      <c r="H147" s="939"/>
      <c r="I147" s="939"/>
      <c r="J147" s="939"/>
      <c r="K147" s="939"/>
      <c r="L147" s="939"/>
      <c r="M147" s="939"/>
      <c r="N147" s="1387"/>
      <c r="O147" s="1326"/>
      <c r="P147" s="1326"/>
      <c r="Q147" s="1327"/>
      <c r="R147" s="1328"/>
      <c r="S147" s="1328"/>
      <c r="T147" s="1328"/>
      <c r="U147" s="1328"/>
      <c r="V147" s="1329"/>
      <c r="W147" s="5438"/>
      <c r="X147"/>
    </row>
    <row r="148" spans="1:24" ht="18" customHeight="1">
      <c r="A148" s="5357"/>
      <c r="B148" s="1385"/>
      <c r="C148" s="1386"/>
      <c r="D148" s="939"/>
      <c r="E148" s="939"/>
      <c r="F148" s="939"/>
      <c r="G148" s="939"/>
      <c r="H148" s="939"/>
      <c r="I148" s="939"/>
      <c r="J148" s="939"/>
      <c r="K148" s="939"/>
      <c r="L148" s="939"/>
      <c r="M148" s="939"/>
      <c r="N148" s="1387"/>
      <c r="O148" s="1326"/>
      <c r="P148" s="1326"/>
      <c r="Q148" s="1327"/>
      <c r="R148" s="1328"/>
      <c r="S148" s="1328"/>
      <c r="T148" s="1328"/>
      <c r="U148" s="1328"/>
      <c r="V148" s="1329"/>
      <c r="W148" s="5438"/>
      <c r="X148"/>
    </row>
    <row r="149" spans="1:24" ht="18" customHeight="1">
      <c r="A149" s="5357"/>
      <c r="B149" s="1385"/>
      <c r="C149" s="1386"/>
      <c r="D149" s="1389"/>
      <c r="E149" s="1389"/>
      <c r="F149" s="1389"/>
      <c r="G149" s="1389"/>
      <c r="H149" s="1389"/>
      <c r="I149" s="1389"/>
      <c r="J149" s="1389"/>
      <c r="K149" s="1389"/>
      <c r="L149" s="1389"/>
      <c r="M149" s="1389"/>
      <c r="N149" s="1390"/>
      <c r="O149" s="1326"/>
      <c r="P149" s="1326"/>
      <c r="Q149" s="1327"/>
      <c r="R149" s="1328"/>
      <c r="S149" s="1328"/>
      <c r="T149" s="1328"/>
      <c r="U149" s="1328"/>
      <c r="V149" s="1329"/>
      <c r="W149" s="5438"/>
      <c r="X149"/>
    </row>
    <row r="150" spans="1:24" ht="18" customHeight="1">
      <c r="A150" s="5357"/>
      <c r="B150" s="1385"/>
      <c r="C150" s="1386"/>
      <c r="D150" s="939"/>
      <c r="E150" s="939"/>
      <c r="F150" s="939"/>
      <c r="G150" s="939"/>
      <c r="H150" s="939"/>
      <c r="I150" s="939"/>
      <c r="J150" s="939"/>
      <c r="K150" s="939"/>
      <c r="L150" s="939"/>
      <c r="M150" s="939"/>
      <c r="N150" s="1387"/>
      <c r="O150" s="1326"/>
      <c r="P150" s="1326"/>
      <c r="Q150" s="1327"/>
      <c r="R150" s="1328"/>
      <c r="S150" s="1328"/>
      <c r="T150" s="1328"/>
      <c r="U150" s="1328"/>
      <c r="V150" s="1329"/>
      <c r="W150" s="5438"/>
      <c r="X150"/>
    </row>
    <row r="151" spans="1:24" ht="18" customHeight="1">
      <c r="A151" s="5357"/>
      <c r="B151" s="1385"/>
      <c r="C151" s="1386"/>
      <c r="D151" s="939"/>
      <c r="E151" s="939"/>
      <c r="F151" s="939"/>
      <c r="G151" s="939"/>
      <c r="H151" s="939"/>
      <c r="I151" s="939"/>
      <c r="J151" s="939"/>
      <c r="K151" s="939"/>
      <c r="L151" s="939"/>
      <c r="M151" s="939"/>
      <c r="N151" s="1387"/>
      <c r="O151" s="1326"/>
      <c r="P151" s="1326"/>
      <c r="Q151" s="1327"/>
      <c r="R151" s="1328"/>
      <c r="S151" s="1328"/>
      <c r="T151" s="1328"/>
      <c r="U151" s="1328"/>
      <c r="V151" s="1329"/>
      <c r="W151" s="5438"/>
      <c r="X151"/>
    </row>
    <row r="152" spans="1:24" ht="18" customHeight="1">
      <c r="A152" s="5357"/>
      <c r="B152" s="1385"/>
      <c r="C152" s="1386"/>
      <c r="D152" s="939"/>
      <c r="E152" s="939"/>
      <c r="F152" s="939"/>
      <c r="G152" s="939"/>
      <c r="H152" s="939"/>
      <c r="I152" s="939"/>
      <c r="J152" s="939"/>
      <c r="K152" s="939"/>
      <c r="L152" s="939"/>
      <c r="M152" s="939"/>
      <c r="N152" s="1387"/>
      <c r="O152" s="1326"/>
      <c r="P152" s="1326"/>
      <c r="Q152" s="1327"/>
      <c r="R152" s="1328"/>
      <c r="S152" s="1328"/>
      <c r="T152" s="1328"/>
      <c r="U152" s="1328"/>
      <c r="V152" s="1329"/>
      <c r="W152" s="5438"/>
      <c r="X152"/>
    </row>
    <row r="153" spans="1:24" ht="18" customHeight="1">
      <c r="A153" s="5357"/>
      <c r="B153" s="1385"/>
      <c r="C153" s="1386"/>
      <c r="D153" s="939"/>
      <c r="E153" s="939"/>
      <c r="F153" s="939"/>
      <c r="G153" s="939"/>
      <c r="H153" s="939"/>
      <c r="I153" s="939"/>
      <c r="J153" s="939"/>
      <c r="K153" s="939"/>
      <c r="L153" s="939"/>
      <c r="M153" s="939"/>
      <c r="N153" s="1387"/>
      <c r="O153" s="1326"/>
      <c r="P153" s="1326"/>
      <c r="Q153" s="1327"/>
      <c r="R153" s="1328"/>
      <c r="S153" s="1328"/>
      <c r="T153" s="1328"/>
      <c r="U153" s="1328"/>
      <c r="V153" s="1329"/>
      <c r="W153" s="5438"/>
      <c r="X153"/>
    </row>
    <row r="154" spans="1:24" ht="18" customHeight="1">
      <c r="A154" s="5357"/>
      <c r="B154" s="1385"/>
      <c r="C154" s="1386"/>
      <c r="D154" s="939"/>
      <c r="E154" s="939"/>
      <c r="F154" s="939"/>
      <c r="G154" s="939"/>
      <c r="H154" s="939"/>
      <c r="I154" s="939"/>
      <c r="J154" s="939"/>
      <c r="K154" s="939"/>
      <c r="L154" s="939"/>
      <c r="M154" s="939"/>
      <c r="N154" s="1387"/>
      <c r="O154" s="1326"/>
      <c r="P154" s="1326"/>
      <c r="Q154" s="1327"/>
      <c r="R154" s="1328"/>
      <c r="S154" s="1328"/>
      <c r="T154" s="1328"/>
      <c r="U154" s="1328"/>
      <c r="V154" s="1329"/>
      <c r="W154" s="5438"/>
      <c r="X154"/>
    </row>
    <row r="155" spans="1:24" ht="18" customHeight="1">
      <c r="A155" s="5357"/>
      <c r="B155" s="1385"/>
      <c r="C155" s="1386"/>
      <c r="D155" s="939"/>
      <c r="E155" s="939"/>
      <c r="F155" s="939"/>
      <c r="G155" s="939"/>
      <c r="H155" s="939"/>
      <c r="I155" s="939"/>
      <c r="J155" s="939"/>
      <c r="K155" s="939"/>
      <c r="L155" s="939"/>
      <c r="M155" s="939"/>
      <c r="N155" s="1387"/>
      <c r="O155" s="1326"/>
      <c r="P155" s="1326"/>
      <c r="Q155" s="1327"/>
      <c r="R155" s="1328"/>
      <c r="S155" s="1328"/>
      <c r="T155" s="1328"/>
      <c r="U155" s="1328"/>
      <c r="V155" s="1329"/>
      <c r="W155" s="5438"/>
      <c r="X155"/>
    </row>
    <row r="156" spans="1:24" ht="18" customHeight="1">
      <c r="A156" s="5357"/>
      <c r="B156" s="1385"/>
      <c r="C156" s="1386"/>
      <c r="D156" s="939"/>
      <c r="E156" s="939"/>
      <c r="F156" s="939"/>
      <c r="G156" s="939"/>
      <c r="H156" s="939"/>
      <c r="I156" s="939"/>
      <c r="J156" s="939"/>
      <c r="K156" s="939"/>
      <c r="L156" s="939"/>
      <c r="M156" s="939"/>
      <c r="N156" s="1387"/>
      <c r="O156" s="1326"/>
      <c r="P156" s="1326"/>
      <c r="Q156" s="1327"/>
      <c r="R156" s="1328"/>
      <c r="S156" s="1328"/>
      <c r="T156" s="1328"/>
      <c r="U156" s="1328"/>
      <c r="V156" s="1329"/>
      <c r="W156" s="5438"/>
      <c r="X156"/>
    </row>
    <row r="157" spans="1:24" ht="18" customHeight="1">
      <c r="A157" s="5357"/>
      <c r="B157" s="1385"/>
      <c r="C157" s="1386"/>
      <c r="D157" s="939"/>
      <c r="E157" s="939"/>
      <c r="F157" s="939"/>
      <c r="G157" s="939"/>
      <c r="H157" s="939"/>
      <c r="I157" s="939"/>
      <c r="J157" s="939"/>
      <c r="K157" s="939"/>
      <c r="L157" s="939"/>
      <c r="M157" s="939"/>
      <c r="N157" s="1387"/>
      <c r="O157" s="1326"/>
      <c r="P157" s="1326"/>
      <c r="Q157" s="1327"/>
      <c r="R157" s="1328"/>
      <c r="S157" s="1328"/>
      <c r="T157" s="1328"/>
      <c r="U157" s="1328"/>
      <c r="V157" s="1329"/>
      <c r="W157" s="5438"/>
      <c r="X157"/>
    </row>
    <row r="158" spans="1:24" ht="18" customHeight="1">
      <c r="A158" s="5357"/>
      <c r="B158" s="1385"/>
      <c r="C158" s="1384"/>
      <c r="D158" s="935"/>
      <c r="E158" s="935"/>
      <c r="F158" s="935"/>
      <c r="G158" s="935"/>
      <c r="H158" s="935"/>
      <c r="I158" s="935"/>
      <c r="J158" s="935"/>
      <c r="K158" s="1391"/>
      <c r="L158" s="1391"/>
      <c r="M158" s="1391"/>
      <c r="N158" s="67"/>
      <c r="O158" s="1326"/>
      <c r="P158" s="1326"/>
      <c r="Q158" s="1327"/>
      <c r="R158" s="1328"/>
      <c r="S158" s="1328"/>
      <c r="T158" s="1328"/>
      <c r="U158" s="1328"/>
      <c r="V158" s="1329"/>
      <c r="W158" s="5438"/>
      <c r="X158"/>
    </row>
    <row r="159" spans="1:24" ht="18" customHeight="1">
      <c r="A159" s="5357"/>
      <c r="B159" s="1385"/>
      <c r="C159" s="1384"/>
      <c r="D159" s="935"/>
      <c r="E159" s="935"/>
      <c r="F159" s="935"/>
      <c r="G159" s="935"/>
      <c r="H159" s="935"/>
      <c r="I159" s="935"/>
      <c r="J159" s="935"/>
      <c r="K159" s="935"/>
      <c r="L159" s="935"/>
      <c r="M159" s="935"/>
      <c r="N159" s="1392"/>
      <c r="O159" s="1326"/>
      <c r="P159" s="1326"/>
      <c r="Q159" s="1327"/>
      <c r="R159" s="1328"/>
      <c r="S159" s="1328"/>
      <c r="T159" s="1328"/>
      <c r="U159" s="1328"/>
      <c r="V159" s="1329"/>
      <c r="W159" s="5438"/>
      <c r="X159" s="529"/>
    </row>
    <row r="160" spans="1:24" ht="18" customHeight="1">
      <c r="A160" s="5357"/>
      <c r="B160" s="1385"/>
      <c r="C160" s="1384"/>
      <c r="D160" s="935"/>
      <c r="E160" s="935"/>
      <c r="F160" s="935"/>
      <c r="G160" s="935"/>
      <c r="H160" s="935"/>
      <c r="I160" s="935"/>
      <c r="J160" s="935"/>
      <c r="K160" s="935"/>
      <c r="L160" s="935"/>
      <c r="M160" s="935"/>
      <c r="N160" s="1392"/>
      <c r="O160" s="1326"/>
      <c r="P160" s="1326"/>
      <c r="Q160" s="1327"/>
      <c r="R160" s="1328"/>
      <c r="S160" s="1328"/>
      <c r="T160" s="1328"/>
      <c r="U160" s="1328"/>
      <c r="V160" s="1329"/>
      <c r="W160" s="5438"/>
      <c r="X160" s="529"/>
    </row>
    <row r="161" spans="1:24" ht="18" customHeight="1">
      <c r="A161" s="5357"/>
      <c r="B161" s="1385"/>
      <c r="C161" s="1384"/>
      <c r="D161" s="935"/>
      <c r="E161" s="935"/>
      <c r="F161" s="935"/>
      <c r="G161" s="935"/>
      <c r="H161" s="935"/>
      <c r="I161" s="935"/>
      <c r="J161" s="935"/>
      <c r="K161" s="935"/>
      <c r="L161" s="935"/>
      <c r="M161" s="935"/>
      <c r="N161" s="1392"/>
      <c r="O161" s="1326"/>
      <c r="P161" s="1326"/>
      <c r="Q161" s="1327"/>
      <c r="R161" s="1328"/>
      <c r="S161" s="1328"/>
      <c r="T161" s="1328"/>
      <c r="U161" s="1328"/>
      <c r="V161" s="1329"/>
      <c r="W161" s="5438"/>
      <c r="X161" s="529"/>
    </row>
    <row r="162" spans="1:24" ht="18" customHeight="1">
      <c r="A162" s="5357"/>
      <c r="B162" s="1385"/>
      <c r="C162" s="1384"/>
      <c r="D162" s="935"/>
      <c r="E162" s="935"/>
      <c r="F162" s="935"/>
      <c r="G162" s="935"/>
      <c r="H162" s="935"/>
      <c r="I162" s="935"/>
      <c r="J162" s="935"/>
      <c r="K162" s="935"/>
      <c r="L162" s="935"/>
      <c r="M162" s="935"/>
      <c r="N162" s="1392"/>
      <c r="O162" s="1326"/>
      <c r="P162" s="1326"/>
      <c r="Q162" s="1327"/>
      <c r="R162" s="1328"/>
      <c r="S162" s="1328"/>
      <c r="T162" s="1328"/>
      <c r="U162" s="1328"/>
      <c r="V162" s="1329"/>
      <c r="W162" s="5438"/>
      <c r="X162" s="529"/>
    </row>
    <row r="163" spans="1:24" ht="18" customHeight="1">
      <c r="A163" s="5357"/>
      <c r="B163" s="1542" t="s">
        <v>1541</v>
      </c>
      <c r="C163" s="935"/>
      <c r="D163" s="935"/>
      <c r="E163" s="935"/>
      <c r="F163" s="935"/>
      <c r="G163" s="935"/>
      <c r="H163" s="935"/>
      <c r="I163" s="935"/>
      <c r="J163" s="935"/>
      <c r="K163" s="935"/>
      <c r="L163" s="935"/>
      <c r="M163" s="935"/>
      <c r="N163" s="1392"/>
      <c r="O163" s="1326"/>
      <c r="P163" s="1326"/>
      <c r="Q163" s="1327"/>
      <c r="R163" s="1328"/>
      <c r="S163" s="1328"/>
      <c r="T163" s="1328"/>
      <c r="U163" s="1328"/>
      <c r="V163" s="1329"/>
      <c r="W163" s="5438"/>
      <c r="X163" s="529"/>
    </row>
    <row r="164" spans="1:24" ht="18" customHeight="1">
      <c r="A164" s="5357"/>
      <c r="B164" s="5325"/>
      <c r="C164" s="5326"/>
      <c r="D164" s="5326"/>
      <c r="E164" s="5326"/>
      <c r="F164" s="5326"/>
      <c r="G164" s="5326"/>
      <c r="H164" s="5326"/>
      <c r="I164" s="5326"/>
      <c r="J164" s="5326"/>
      <c r="K164" s="5326"/>
      <c r="L164" s="5326"/>
      <c r="M164" s="5326"/>
      <c r="N164" s="5327"/>
      <c r="O164" s="1326"/>
      <c r="P164" s="1326"/>
      <c r="Q164" s="1327"/>
      <c r="R164" s="1328"/>
      <c r="S164" s="1328"/>
      <c r="T164" s="1328"/>
      <c r="U164" s="1328"/>
      <c r="V164" s="1329"/>
      <c r="W164" s="5438"/>
      <c r="X164" s="529"/>
    </row>
    <row r="165" spans="1:24" ht="18" customHeight="1">
      <c r="A165" s="5357"/>
      <c r="B165" s="1393" t="s">
        <v>248</v>
      </c>
      <c r="C165" s="1394" t="s">
        <v>272</v>
      </c>
      <c r="D165" s="5328" t="s">
        <v>1542</v>
      </c>
      <c r="E165" s="5329"/>
      <c r="F165" s="5329"/>
      <c r="G165" s="5329"/>
      <c r="H165" s="5329"/>
      <c r="I165" s="5329"/>
      <c r="J165" s="5329"/>
      <c r="K165" s="5329"/>
      <c r="L165" s="5329"/>
      <c r="M165" s="5329"/>
      <c r="N165" s="5330"/>
      <c r="O165" s="1326"/>
      <c r="P165" s="1326"/>
      <c r="Q165" s="1327"/>
      <c r="R165" s="1328"/>
      <c r="S165" s="1328"/>
      <c r="T165" s="1328"/>
      <c r="U165" s="1328"/>
      <c r="V165" s="1329"/>
      <c r="W165" s="5438"/>
      <c r="X165" s="529"/>
    </row>
    <row r="166" spans="1:24" ht="18" customHeight="1">
      <c r="A166" s="5357"/>
      <c r="B166" s="5331"/>
      <c r="C166" s="5332"/>
      <c r="D166" s="5332"/>
      <c r="E166" s="5332"/>
      <c r="F166" s="5332"/>
      <c r="G166" s="5332"/>
      <c r="H166" s="5332"/>
      <c r="I166" s="5332"/>
      <c r="J166" s="5332"/>
      <c r="K166" s="5332"/>
      <c r="L166" s="5332"/>
      <c r="M166" s="5332"/>
      <c r="N166" s="5333"/>
      <c r="O166" s="1326"/>
      <c r="P166" s="1326"/>
      <c r="Q166" s="1327"/>
      <c r="R166" s="1328"/>
      <c r="S166" s="1328"/>
      <c r="T166" s="1328"/>
      <c r="U166" s="1328"/>
      <c r="V166" s="1329"/>
      <c r="W166" s="5438"/>
      <c r="X166" s="529"/>
    </row>
    <row r="167" spans="1:24" ht="18" customHeight="1">
      <c r="A167" s="5357"/>
      <c r="B167" s="5334" t="s">
        <v>388</v>
      </c>
      <c r="C167" s="5335"/>
      <c r="D167" s="5335"/>
      <c r="E167" s="5335"/>
      <c r="F167" s="5335"/>
      <c r="G167" s="5335"/>
      <c r="H167" s="5335"/>
      <c r="I167" s="5335"/>
      <c r="J167" s="5335"/>
      <c r="K167" s="5335"/>
      <c r="L167" s="5336" t="s">
        <v>505</v>
      </c>
      <c r="M167" s="5336"/>
      <c r="N167" s="5337"/>
      <c r="O167" s="1326"/>
      <c r="P167" s="1326"/>
      <c r="Q167" s="1327"/>
      <c r="R167" s="1328"/>
      <c r="S167" s="1328"/>
      <c r="T167" s="1328"/>
      <c r="U167" s="1328"/>
      <c r="V167" s="1329"/>
      <c r="W167" s="5438"/>
      <c r="X167" s="529"/>
    </row>
    <row r="168" spans="1:24" ht="18" customHeight="1">
      <c r="A168" s="5357"/>
      <c r="B168" s="5334"/>
      <c r="C168" s="5335"/>
      <c r="D168" s="5335"/>
      <c r="E168" s="5335"/>
      <c r="F168" s="5335"/>
      <c r="G168" s="5335"/>
      <c r="H168" s="5335"/>
      <c r="I168" s="5335"/>
      <c r="J168" s="5335"/>
      <c r="K168" s="5335"/>
      <c r="L168" s="5336"/>
      <c r="M168" s="5336"/>
      <c r="N168" s="5337"/>
      <c r="O168" s="1326"/>
      <c r="P168" s="1326"/>
      <c r="Q168" s="1327"/>
      <c r="R168" s="1328"/>
      <c r="S168" s="1328"/>
      <c r="T168" s="1328"/>
      <c r="U168" s="1328"/>
      <c r="V168" s="1329"/>
      <c r="W168" s="5438"/>
      <c r="X168" s="529"/>
    </row>
    <row r="169" spans="1:24" ht="18" customHeight="1">
      <c r="A169" s="5357"/>
      <c r="B169" s="1396" t="s">
        <v>27</v>
      </c>
      <c r="C169" s="3132" t="s">
        <v>274</v>
      </c>
      <c r="D169" s="985"/>
      <c r="E169" s="985"/>
      <c r="F169" s="977" t="str">
        <f>D123</f>
        <v>D</v>
      </c>
      <c r="G169" s="984" t="s">
        <v>276</v>
      </c>
      <c r="H169" s="985"/>
      <c r="I169" s="986"/>
      <c r="J169" s="986"/>
      <c r="K169" s="986"/>
      <c r="L169" s="986"/>
      <c r="M169" s="986"/>
      <c r="N169" s="29"/>
      <c r="O169" s="1326"/>
      <c r="P169" s="1326"/>
      <c r="Q169" s="1327"/>
      <c r="R169" s="1328"/>
      <c r="S169" s="1328"/>
      <c r="T169" s="1328"/>
      <c r="U169" s="1328"/>
      <c r="V169" s="1329"/>
      <c r="W169" s="5438"/>
      <c r="X169" s="529"/>
    </row>
    <row r="170" spans="1:24" ht="18" customHeight="1">
      <c r="A170" s="5357"/>
      <c r="B170" s="5314" t="s">
        <v>30</v>
      </c>
      <c r="C170" s="3133" t="s">
        <v>32</v>
      </c>
      <c r="D170" s="985"/>
      <c r="E170" s="985"/>
      <c r="F170" s="985"/>
      <c r="G170" s="985"/>
      <c r="H170" s="985"/>
      <c r="I170" s="986"/>
      <c r="J170" s="986"/>
      <c r="K170" s="986"/>
      <c r="L170" s="986"/>
      <c r="M170" s="986"/>
      <c r="N170" s="29"/>
      <c r="O170" s="1326"/>
      <c r="P170" s="1326"/>
      <c r="Q170" s="1327"/>
      <c r="R170" s="1328"/>
      <c r="S170" s="1328"/>
      <c r="T170" s="1328"/>
      <c r="U170" s="1328"/>
      <c r="V170" s="1329"/>
      <c r="W170" s="5438"/>
      <c r="X170" s="529"/>
    </row>
    <row r="171" spans="1:24" ht="18" customHeight="1">
      <c r="A171" s="5357"/>
      <c r="B171" s="5314"/>
      <c r="C171" s="3133" t="s">
        <v>1268</v>
      </c>
      <c r="D171" s="985"/>
      <c r="E171" s="985"/>
      <c r="F171" s="985"/>
      <c r="G171" s="985"/>
      <c r="H171" s="985"/>
      <c r="I171" s="986"/>
      <c r="J171" s="986"/>
      <c r="K171" s="986"/>
      <c r="L171" s="986"/>
      <c r="M171" s="986"/>
      <c r="N171" s="29"/>
      <c r="O171" s="1326"/>
      <c r="P171" s="1326"/>
      <c r="Q171" s="1327"/>
      <c r="R171" s="1328"/>
      <c r="S171" s="1328"/>
      <c r="T171" s="1328"/>
      <c r="U171" s="1328"/>
      <c r="V171" s="1329"/>
      <c r="W171" s="5438"/>
      <c r="X171" s="529"/>
    </row>
    <row r="172" spans="1:24" ht="18" customHeight="1">
      <c r="A172" s="5357"/>
      <c r="B172" s="1397" t="s">
        <v>248</v>
      </c>
      <c r="C172" s="3134" t="s">
        <v>279</v>
      </c>
      <c r="D172" s="985"/>
      <c r="E172" s="985"/>
      <c r="F172" s="985"/>
      <c r="G172" s="985"/>
      <c r="H172" s="985"/>
      <c r="I172" s="986"/>
      <c r="J172" s="986"/>
      <c r="K172" s="986"/>
      <c r="L172" s="986"/>
      <c r="M172" s="986"/>
      <c r="N172" s="29"/>
      <c r="O172" s="1326"/>
      <c r="P172" s="1326"/>
      <c r="Q172" s="1327"/>
      <c r="R172" s="1328"/>
      <c r="S172" s="1328"/>
      <c r="T172" s="1328"/>
      <c r="U172" s="1328"/>
      <c r="V172" s="1329"/>
      <c r="W172" s="5438"/>
      <c r="X172" s="529"/>
    </row>
    <row r="173" spans="1:24" ht="18" customHeight="1">
      <c r="A173" s="5357"/>
      <c r="B173" s="1398" t="s">
        <v>12</v>
      </c>
      <c r="C173" s="3135" t="s">
        <v>23</v>
      </c>
      <c r="D173" s="985"/>
      <c r="E173" s="985"/>
      <c r="F173" s="985"/>
      <c r="G173" s="985"/>
      <c r="H173" s="985"/>
      <c r="I173" s="986"/>
      <c r="J173" s="986"/>
      <c r="K173" s="986"/>
      <c r="L173" s="986"/>
      <c r="M173" s="986"/>
      <c r="N173" s="29"/>
      <c r="O173" s="1326"/>
      <c r="P173" s="1326"/>
      <c r="Q173" s="1327"/>
      <c r="R173" s="1328"/>
      <c r="S173" s="1328"/>
      <c r="T173" s="1328"/>
      <c r="U173" s="1328"/>
      <c r="V173" s="1329"/>
      <c r="W173" s="5438"/>
      <c r="X173" s="529"/>
    </row>
    <row r="174" spans="1:24" ht="18" customHeight="1">
      <c r="A174" s="5357"/>
      <c r="B174" s="1399"/>
      <c r="C174" s="990" t="s">
        <v>1258</v>
      </c>
      <c r="D174" s="985"/>
      <c r="E174" s="985"/>
      <c r="F174" s="985"/>
      <c r="G174" s="985"/>
      <c r="H174" s="985"/>
      <c r="I174" s="986"/>
      <c r="J174" s="986"/>
      <c r="K174" s="986"/>
      <c r="L174" s="986"/>
      <c r="M174" s="986"/>
      <c r="N174" s="29"/>
      <c r="O174" s="1326"/>
      <c r="P174" s="1326"/>
      <c r="Q174" s="1327"/>
      <c r="R174" s="1328"/>
      <c r="S174" s="1328"/>
      <c r="T174" s="1328"/>
      <c r="U174" s="1328"/>
      <c r="V174" s="1329"/>
      <c r="W174" s="5438"/>
      <c r="X174" s="529"/>
    </row>
    <row r="175" spans="1:24" ht="18" customHeight="1">
      <c r="A175" s="5357"/>
      <c r="B175" s="1399" t="s">
        <v>13</v>
      </c>
      <c r="C175" s="3137" t="s">
        <v>24</v>
      </c>
      <c r="D175" s="3139"/>
      <c r="E175" s="3139"/>
      <c r="F175" s="3139"/>
      <c r="G175" s="3139"/>
      <c r="H175" s="3139"/>
      <c r="I175" s="3140"/>
      <c r="J175" s="3140"/>
      <c r="K175" s="3140"/>
      <c r="L175" s="3140"/>
      <c r="M175" s="3140"/>
      <c r="N175" s="79"/>
      <c r="O175" s="1326"/>
      <c r="P175" s="1326"/>
      <c r="Q175" s="1327"/>
      <c r="R175" s="1328"/>
      <c r="S175" s="1328"/>
      <c r="T175" s="1328"/>
      <c r="U175" s="1328"/>
      <c r="V175" s="1329"/>
      <c r="W175" s="5438"/>
      <c r="X175" s="529"/>
    </row>
    <row r="176" spans="1:24" ht="18" customHeight="1">
      <c r="A176" s="5357"/>
      <c r="B176" s="1399"/>
      <c r="C176" s="3138" t="s">
        <v>26</v>
      </c>
      <c r="D176" s="3139"/>
      <c r="E176" s="3139"/>
      <c r="F176" s="3139"/>
      <c r="G176" s="3139"/>
      <c r="H176" s="3139"/>
      <c r="I176" s="3140"/>
      <c r="J176" s="3140"/>
      <c r="K176" s="3140"/>
      <c r="L176" s="3140"/>
      <c r="M176" s="3140"/>
      <c r="N176" s="79"/>
      <c r="O176" s="1326"/>
      <c r="P176" s="1326"/>
      <c r="Q176" s="1327"/>
      <c r="R176" s="1328"/>
      <c r="S176" s="1328"/>
      <c r="T176" s="1328"/>
      <c r="U176" s="1328"/>
      <c r="V176" s="1329"/>
      <c r="W176" s="5438"/>
      <c r="X176" s="529"/>
    </row>
    <row r="177" spans="1:24" ht="18" customHeight="1">
      <c r="A177" s="5357"/>
      <c r="B177" s="5315" t="s">
        <v>15</v>
      </c>
      <c r="C177" s="5316" t="s">
        <v>288</v>
      </c>
      <c r="D177" s="5316"/>
      <c r="E177" s="5316"/>
      <c r="F177" s="5316"/>
      <c r="G177" s="5316"/>
      <c r="H177" s="5316"/>
      <c r="I177" s="5316"/>
      <c r="J177" s="5316"/>
      <c r="K177" s="5316"/>
      <c r="L177" s="5316"/>
      <c r="M177" s="5316"/>
      <c r="N177" s="5317"/>
      <c r="O177" s="1326"/>
      <c r="P177" s="1326"/>
      <c r="Q177" s="1327"/>
      <c r="R177" s="1328"/>
      <c r="S177" s="1328"/>
      <c r="T177" s="1328"/>
      <c r="U177" s="1328"/>
      <c r="V177" s="1329"/>
      <c r="W177" s="5438"/>
      <c r="X177" s="529"/>
    </row>
    <row r="178" spans="1:24" ht="18" customHeight="1">
      <c r="A178" s="5357"/>
      <c r="B178" s="5315"/>
      <c r="C178" s="5316"/>
      <c r="D178" s="5316"/>
      <c r="E178" s="5316"/>
      <c r="F178" s="5316"/>
      <c r="G178" s="5316"/>
      <c r="H178" s="5316"/>
      <c r="I178" s="5316"/>
      <c r="J178" s="5316"/>
      <c r="K178" s="5316"/>
      <c r="L178" s="5316"/>
      <c r="M178" s="5316"/>
      <c r="N178" s="5317"/>
      <c r="O178" s="1326"/>
      <c r="P178" s="1326"/>
      <c r="Q178" s="1327"/>
      <c r="R178" s="1328"/>
      <c r="S178" s="1328"/>
      <c r="T178" s="1328"/>
      <c r="U178" s="1328"/>
      <c r="V178" s="1329"/>
      <c r="W178" s="5438"/>
      <c r="X178" s="529"/>
    </row>
    <row r="179" spans="1:24" ht="18" customHeight="1">
      <c r="A179" s="5357"/>
      <c r="B179" s="1400" t="s">
        <v>281</v>
      </c>
      <c r="C179" s="3132" t="s">
        <v>293</v>
      </c>
      <c r="D179" s="3139"/>
      <c r="E179" s="3139"/>
      <c r="F179" s="3139"/>
      <c r="G179" s="3139"/>
      <c r="H179" s="3139"/>
      <c r="I179" s="3140"/>
      <c r="J179" s="3140"/>
      <c r="K179" s="3140"/>
      <c r="L179" s="3140"/>
      <c r="M179" s="3140"/>
      <c r="N179" s="79"/>
      <c r="O179" s="1326"/>
      <c r="P179" s="1326"/>
      <c r="Q179" s="1327"/>
      <c r="R179" s="1328"/>
      <c r="S179" s="1328"/>
      <c r="T179" s="1328"/>
      <c r="U179" s="1328"/>
      <c r="V179" s="1329"/>
      <c r="W179" s="5438"/>
      <c r="X179" s="529"/>
    </row>
    <row r="180" spans="1:24" ht="18" customHeight="1">
      <c r="A180" s="5357"/>
      <c r="B180" s="1401" t="s">
        <v>282</v>
      </c>
      <c r="C180" s="5318" t="s">
        <v>1269</v>
      </c>
      <c r="D180" s="5318"/>
      <c r="E180" s="5318"/>
      <c r="F180" s="5318"/>
      <c r="G180" s="5318"/>
      <c r="H180" s="5318"/>
      <c r="I180" s="5318"/>
      <c r="J180" s="5318"/>
      <c r="K180" s="5318"/>
      <c r="L180" s="5318"/>
      <c r="M180" s="5318"/>
      <c r="N180" s="5319"/>
      <c r="O180" s="1326"/>
      <c r="P180" s="1326"/>
      <c r="Q180" s="1327"/>
      <c r="R180" s="1328"/>
      <c r="S180" s="1328"/>
      <c r="T180" s="1328"/>
      <c r="U180" s="1328"/>
      <c r="V180" s="1329"/>
      <c r="W180" s="5438"/>
      <c r="X180" s="529"/>
    </row>
    <row r="181" spans="1:24" ht="18" customHeight="1">
      <c r="A181" s="5357"/>
      <c r="B181" s="1401"/>
      <c r="C181" s="5318"/>
      <c r="D181" s="5318"/>
      <c r="E181" s="5318"/>
      <c r="F181" s="5318"/>
      <c r="G181" s="5318"/>
      <c r="H181" s="5318"/>
      <c r="I181" s="5318"/>
      <c r="J181" s="5318"/>
      <c r="K181" s="5318"/>
      <c r="L181" s="5318"/>
      <c r="M181" s="5318"/>
      <c r="N181" s="5319"/>
      <c r="O181" s="1326"/>
      <c r="P181" s="1326"/>
      <c r="Q181" s="1327"/>
      <c r="R181" s="1328"/>
      <c r="S181" s="1328"/>
      <c r="T181" s="1328"/>
      <c r="U181" s="1328"/>
      <c r="V181" s="1329"/>
      <c r="W181" s="5438"/>
      <c r="X181" s="529"/>
    </row>
    <row r="182" spans="1:24" ht="18" customHeight="1">
      <c r="A182" s="5357"/>
      <c r="B182" s="24" t="s">
        <v>253</v>
      </c>
      <c r="C182" s="5320" t="str">
        <f ca="1">CELL("nomfichier")</f>
        <v>E:\0-UPRT\1-UPRT.FR-SITE-WEB\ff-fiches-fabrications\ff-fiches-fabrication-maj-08-2020\[ff-14.B-restauration-10.postits-portions.xlsx]Nota</v>
      </c>
      <c r="D182" s="5320"/>
      <c r="E182" s="5320"/>
      <c r="F182" s="5320"/>
      <c r="G182" s="5320"/>
      <c r="H182" s="5320"/>
      <c r="I182" s="5320"/>
      <c r="J182" s="5320"/>
      <c r="K182" s="5320"/>
      <c r="L182" s="5320"/>
      <c r="M182" s="5320"/>
      <c r="N182" s="5321"/>
      <c r="O182" s="1326"/>
      <c r="P182" s="1326"/>
      <c r="Q182" s="1327"/>
      <c r="R182" s="1328"/>
      <c r="S182" s="1328"/>
      <c r="T182" s="1328"/>
      <c r="U182" s="1328"/>
      <c r="V182" s="1329"/>
      <c r="W182" s="5438"/>
      <c r="X182" s="529"/>
    </row>
    <row r="183" spans="1:24" ht="18" customHeight="1">
      <c r="A183" s="5357"/>
      <c r="B183" s="1325" t="s">
        <v>255</v>
      </c>
      <c r="C183" s="5299" t="s">
        <v>1440</v>
      </c>
      <c r="D183" s="5299"/>
      <c r="E183" s="5299"/>
      <c r="F183" s="5299"/>
      <c r="G183" s="5299"/>
      <c r="H183" s="5299"/>
      <c r="I183" s="5299"/>
      <c r="J183" s="5299"/>
      <c r="K183" s="5299"/>
      <c r="L183" s="5299"/>
      <c r="M183" s="5299"/>
      <c r="N183" s="5322"/>
      <c r="O183" s="1326"/>
      <c r="P183" s="1326"/>
      <c r="Q183" s="1327"/>
      <c r="R183" s="1328"/>
      <c r="S183" s="1328"/>
      <c r="T183" s="1328"/>
      <c r="U183" s="1328"/>
      <c r="V183" s="1329"/>
      <c r="W183" s="5438"/>
      <c r="X183" s="529"/>
    </row>
    <row r="184" spans="1:24" ht="18" customHeight="1" thickBot="1">
      <c r="A184" s="5357"/>
      <c r="B184" s="5300" t="s">
        <v>258</v>
      </c>
      <c r="C184" s="5052"/>
      <c r="D184" s="5052"/>
      <c r="E184" s="5052"/>
      <c r="F184" s="5052"/>
      <c r="G184" s="5052"/>
      <c r="H184" s="5052"/>
      <c r="I184" s="5052"/>
      <c r="J184" s="5052"/>
      <c r="K184" s="5052"/>
      <c r="L184" s="5052"/>
      <c r="M184" s="5052"/>
      <c r="N184" s="5301"/>
      <c r="O184" s="1326"/>
      <c r="P184" s="1326"/>
      <c r="Q184" s="1327"/>
      <c r="R184" s="1328"/>
      <c r="S184" s="1328"/>
      <c r="T184" s="1328"/>
      <c r="U184" s="1328"/>
      <c r="V184" s="1329"/>
      <c r="W184" s="5438"/>
      <c r="X184" s="529"/>
    </row>
    <row r="185" spans="1:24" s="529" customFormat="1" ht="18" customHeight="1" thickBot="1">
      <c r="A185" s="1440"/>
      <c r="B185" s="1285"/>
      <c r="C185" s="1285"/>
      <c r="D185" s="1285"/>
      <c r="E185" s="1285"/>
      <c r="F185" s="1285"/>
      <c r="G185" s="1285"/>
      <c r="H185" s="1285"/>
      <c r="I185" s="1285"/>
      <c r="J185" s="1285"/>
      <c r="K185" s="1285"/>
      <c r="L185" s="1285"/>
      <c r="M185" s="1285"/>
      <c r="N185" s="1285"/>
      <c r="O185" s="1326"/>
      <c r="P185" s="1326"/>
      <c r="Q185" s="1327"/>
      <c r="R185" s="1328"/>
      <c r="S185" s="1328"/>
      <c r="T185" s="1328"/>
      <c r="U185" s="1328"/>
      <c r="V185" s="1329"/>
      <c r="W185" s="5438"/>
      <c r="X185" s="925"/>
    </row>
    <row r="186" spans="1:24" ht="18" customHeight="1">
      <c r="A186" s="5302"/>
      <c r="B186" s="1427"/>
      <c r="C186" s="1428"/>
      <c r="D186" s="1428"/>
      <c r="E186" s="1428"/>
      <c r="F186" s="1428"/>
      <c r="G186" s="1428"/>
      <c r="H186" s="1428"/>
      <c r="I186" s="1428"/>
      <c r="J186" s="1428"/>
      <c r="K186" s="1428"/>
      <c r="L186" s="1428"/>
      <c r="M186" s="1428"/>
      <c r="N186" s="1428"/>
      <c r="O186" s="1428"/>
      <c r="P186" s="1428"/>
      <c r="Q186" s="1428"/>
      <c r="R186" s="1428"/>
      <c r="S186" s="1428"/>
      <c r="T186" s="1428"/>
      <c r="U186" s="1428"/>
      <c r="V186" s="1428"/>
      <c r="W186" s="5438"/>
    </row>
    <row r="187" spans="1:24" ht="18" customHeight="1">
      <c r="A187" s="5302"/>
      <c r="B187" s="5303" t="s">
        <v>1404</v>
      </c>
      <c r="C187" s="5304"/>
      <c r="D187" s="5304"/>
      <c r="E187" s="5304"/>
      <c r="F187" s="5304"/>
      <c r="G187" s="5304"/>
      <c r="H187" s="5304"/>
      <c r="I187" s="5304"/>
      <c r="J187" s="5304"/>
      <c r="K187" s="5304"/>
      <c r="L187" s="5304"/>
      <c r="M187" s="5304"/>
      <c r="N187" s="5304"/>
      <c r="O187" s="5304"/>
      <c r="P187" s="5304"/>
      <c r="Q187" s="5304"/>
      <c r="R187" s="5304"/>
      <c r="S187" s="5304"/>
      <c r="T187" s="5304"/>
      <c r="U187" s="5304"/>
      <c r="V187" s="5304"/>
      <c r="W187" s="5438"/>
    </row>
    <row r="188" spans="1:24" ht="18" customHeight="1">
      <c r="A188" s="5302"/>
      <c r="B188" s="5303"/>
      <c r="C188" s="5304"/>
      <c r="D188" s="5304"/>
      <c r="E188" s="5304"/>
      <c r="F188" s="5304"/>
      <c r="G188" s="5304"/>
      <c r="H188" s="5304"/>
      <c r="I188" s="5304"/>
      <c r="J188" s="5304"/>
      <c r="K188" s="5304"/>
      <c r="L188" s="5304"/>
      <c r="M188" s="5304"/>
      <c r="N188" s="5304"/>
      <c r="O188" s="5304"/>
      <c r="P188" s="5304"/>
      <c r="Q188" s="5304"/>
      <c r="R188" s="5304"/>
      <c r="S188" s="5304"/>
      <c r="T188" s="5304"/>
      <c r="U188" s="5304"/>
      <c r="V188" s="5304"/>
      <c r="W188" s="5438"/>
    </row>
    <row r="189" spans="1:24" ht="18" customHeight="1">
      <c r="A189" s="5302"/>
      <c r="B189" s="5305" t="s">
        <v>1406</v>
      </c>
      <c r="C189" s="5306"/>
      <c r="D189" s="5306"/>
      <c r="E189" s="5306"/>
      <c r="F189" s="5306"/>
      <c r="G189" s="5306"/>
      <c r="H189" s="5306"/>
      <c r="I189" s="5306"/>
      <c r="J189" s="5306"/>
      <c r="K189" s="5307"/>
      <c r="L189" s="5308" t="s">
        <v>1407</v>
      </c>
      <c r="M189" s="5309"/>
      <c r="N189" s="5309"/>
      <c r="O189" s="5309"/>
      <c r="P189" s="5309"/>
      <c r="Q189" s="5309"/>
      <c r="R189" s="5309"/>
      <c r="S189" s="5309"/>
      <c r="T189" s="5309"/>
      <c r="U189" s="5309"/>
      <c r="V189" s="5310"/>
      <c r="W189" s="5438"/>
    </row>
    <row r="190" spans="1:24" ht="18" customHeight="1">
      <c r="A190" s="5302"/>
      <c r="B190" s="1429" t="s">
        <v>322</v>
      </c>
      <c r="C190" s="5284" t="s">
        <v>301</v>
      </c>
      <c r="D190" s="5284"/>
      <c r="E190" s="5284"/>
      <c r="F190" s="5284"/>
      <c r="G190" s="5284"/>
      <c r="H190" s="5284"/>
      <c r="I190" s="5284"/>
      <c r="J190" s="5284"/>
      <c r="K190" s="5285"/>
      <c r="L190" s="1430" t="s">
        <v>322</v>
      </c>
      <c r="M190" s="5286" t="s">
        <v>1439</v>
      </c>
      <c r="N190" s="5286"/>
      <c r="O190" s="5286"/>
      <c r="P190" s="5286"/>
      <c r="Q190" s="5286"/>
      <c r="R190" s="5286"/>
      <c r="S190" s="5286"/>
      <c r="T190" s="5286"/>
      <c r="U190" s="5286"/>
      <c r="V190" s="5287"/>
      <c r="W190" s="5438"/>
    </row>
    <row r="191" spans="1:24" ht="18" customHeight="1">
      <c r="A191" s="5302"/>
      <c r="B191" s="1429" t="s">
        <v>323</v>
      </c>
      <c r="C191" s="5284"/>
      <c r="D191" s="5284"/>
      <c r="E191" s="5284"/>
      <c r="F191" s="5284"/>
      <c r="G191" s="5284"/>
      <c r="H191" s="5284"/>
      <c r="I191" s="5284"/>
      <c r="J191" s="5284"/>
      <c r="K191" s="5285"/>
      <c r="L191" s="1430" t="s">
        <v>323</v>
      </c>
      <c r="M191" s="5286"/>
      <c r="N191" s="5286"/>
      <c r="O191" s="5286"/>
      <c r="P191" s="5286"/>
      <c r="Q191" s="5286"/>
      <c r="R191" s="5286"/>
      <c r="S191" s="5286"/>
      <c r="T191" s="5286"/>
      <c r="U191" s="5286"/>
      <c r="V191" s="5287"/>
      <c r="W191" s="5438"/>
    </row>
    <row r="192" spans="1:24" ht="18" customHeight="1">
      <c r="A192" s="5302"/>
      <c r="B192" s="1429" t="s">
        <v>316</v>
      </c>
      <c r="C192" s="5284"/>
      <c r="D192" s="5284"/>
      <c r="E192" s="5284"/>
      <c r="F192" s="5284"/>
      <c r="G192" s="5284"/>
      <c r="H192" s="5284"/>
      <c r="I192" s="5284"/>
      <c r="J192" s="5284"/>
      <c r="K192" s="5285"/>
      <c r="L192" s="1430" t="s">
        <v>316</v>
      </c>
      <c r="M192" s="5286"/>
      <c r="N192" s="5286"/>
      <c r="O192" s="5286"/>
      <c r="P192" s="5286"/>
      <c r="Q192" s="5286"/>
      <c r="R192" s="5286"/>
      <c r="S192" s="5286"/>
      <c r="T192" s="5286"/>
      <c r="U192" s="5286"/>
      <c r="V192" s="5287"/>
      <c r="W192" s="5438"/>
    </row>
    <row r="193" spans="1:23" ht="18" customHeight="1">
      <c r="A193" s="5302"/>
      <c r="B193" s="1429" t="s">
        <v>325</v>
      </c>
      <c r="C193" s="5284"/>
      <c r="D193" s="5284"/>
      <c r="E193" s="5284"/>
      <c r="F193" s="5284"/>
      <c r="G193" s="5284"/>
      <c r="H193" s="5284"/>
      <c r="I193" s="5284"/>
      <c r="J193" s="5284"/>
      <c r="K193" s="5285"/>
      <c r="L193" s="1430" t="s">
        <v>325</v>
      </c>
      <c r="M193" s="5286"/>
      <c r="N193" s="5286"/>
      <c r="O193" s="5286"/>
      <c r="P193" s="5286"/>
      <c r="Q193" s="5286"/>
      <c r="R193" s="5286"/>
      <c r="S193" s="5286"/>
      <c r="T193" s="5286"/>
      <c r="U193" s="5286"/>
      <c r="V193" s="5287"/>
      <c r="W193" s="5438"/>
    </row>
    <row r="194" spans="1:23" ht="18" customHeight="1">
      <c r="A194" s="5302"/>
      <c r="B194" s="1429" t="s">
        <v>342</v>
      </c>
      <c r="C194" s="5284"/>
      <c r="D194" s="5284"/>
      <c r="E194" s="5284"/>
      <c r="F194" s="5284"/>
      <c r="G194" s="5284"/>
      <c r="H194" s="5284"/>
      <c r="I194" s="5284"/>
      <c r="J194" s="5284"/>
      <c r="K194" s="5285"/>
      <c r="L194" s="1430" t="s">
        <v>342</v>
      </c>
      <c r="M194" s="5286"/>
      <c r="N194" s="5286"/>
      <c r="O194" s="5286"/>
      <c r="P194" s="5286"/>
      <c r="Q194" s="5286"/>
      <c r="R194" s="5286"/>
      <c r="S194" s="5286"/>
      <c r="T194" s="5286"/>
      <c r="U194" s="5286"/>
      <c r="V194" s="5287"/>
      <c r="W194" s="5438"/>
    </row>
    <row r="195" spans="1:23" ht="18" customHeight="1">
      <c r="A195" s="5302"/>
      <c r="B195" s="1429" t="s">
        <v>636</v>
      </c>
      <c r="C195" s="5284"/>
      <c r="D195" s="5284"/>
      <c r="E195" s="5284"/>
      <c r="F195" s="5284"/>
      <c r="G195" s="5284"/>
      <c r="H195" s="5284"/>
      <c r="I195" s="5284"/>
      <c r="J195" s="5284"/>
      <c r="K195" s="5285"/>
      <c r="L195" s="1430" t="s">
        <v>636</v>
      </c>
      <c r="M195" s="5286"/>
      <c r="N195" s="5286"/>
      <c r="O195" s="5286"/>
      <c r="P195" s="5286"/>
      <c r="Q195" s="5286"/>
      <c r="R195" s="5286"/>
      <c r="S195" s="5286"/>
      <c r="T195" s="5286"/>
      <c r="U195" s="5286"/>
      <c r="V195" s="5287"/>
      <c r="W195" s="5438"/>
    </row>
    <row r="196" spans="1:23" ht="18" customHeight="1">
      <c r="A196" s="5302"/>
      <c r="B196" s="1429" t="s">
        <v>275</v>
      </c>
      <c r="C196" s="5284"/>
      <c r="D196" s="5284"/>
      <c r="E196" s="5284"/>
      <c r="F196" s="5284"/>
      <c r="G196" s="5284"/>
      <c r="H196" s="5284"/>
      <c r="I196" s="5284"/>
      <c r="J196" s="5284"/>
      <c r="K196" s="5285"/>
      <c r="L196" s="1430" t="s">
        <v>275</v>
      </c>
      <c r="M196" s="5286"/>
      <c r="N196" s="5286"/>
      <c r="O196" s="5286"/>
      <c r="P196" s="5286"/>
      <c r="Q196" s="5286"/>
      <c r="R196" s="5286"/>
      <c r="S196" s="5286"/>
      <c r="T196" s="5286"/>
      <c r="U196" s="5286"/>
      <c r="V196" s="5287"/>
      <c r="W196" s="5438"/>
    </row>
    <row r="197" spans="1:23" ht="18" customHeight="1">
      <c r="A197" s="5302"/>
      <c r="B197" s="1429" t="s">
        <v>718</v>
      </c>
      <c r="C197" s="5284"/>
      <c r="D197" s="5284"/>
      <c r="E197" s="5284"/>
      <c r="F197" s="5284"/>
      <c r="G197" s="5284"/>
      <c r="H197" s="5284"/>
      <c r="I197" s="5284"/>
      <c r="J197" s="5284"/>
      <c r="K197" s="5285"/>
      <c r="L197" s="1430" t="s">
        <v>718</v>
      </c>
      <c r="M197" s="5286"/>
      <c r="N197" s="5286"/>
      <c r="O197" s="5286"/>
      <c r="P197" s="5286"/>
      <c r="Q197" s="5286"/>
      <c r="R197" s="5286"/>
      <c r="S197" s="5286"/>
      <c r="T197" s="5286"/>
      <c r="U197" s="5286"/>
      <c r="V197" s="5287"/>
      <c r="W197" s="5438"/>
    </row>
    <row r="198" spans="1:23" ht="18" customHeight="1">
      <c r="A198" s="5302"/>
      <c r="B198" s="1429" t="s">
        <v>639</v>
      </c>
      <c r="C198" s="5284"/>
      <c r="D198" s="5284"/>
      <c r="E198" s="5284"/>
      <c r="F198" s="5284"/>
      <c r="G198" s="5284"/>
      <c r="H198" s="5284"/>
      <c r="I198" s="5284"/>
      <c r="J198" s="5284"/>
      <c r="K198" s="5285"/>
      <c r="L198" s="1430" t="s">
        <v>639</v>
      </c>
      <c r="M198" s="5286"/>
      <c r="N198" s="5286"/>
      <c r="O198" s="5286"/>
      <c r="P198" s="5286"/>
      <c r="Q198" s="5286"/>
      <c r="R198" s="5286"/>
      <c r="S198" s="5286"/>
      <c r="T198" s="5286"/>
      <c r="U198" s="5286"/>
      <c r="V198" s="5287"/>
      <c r="W198" s="5438"/>
    </row>
    <row r="199" spans="1:23" ht="18" customHeight="1">
      <c r="A199" s="5302"/>
      <c r="B199" s="1429" t="s">
        <v>642</v>
      </c>
      <c r="C199" s="5284"/>
      <c r="D199" s="5284"/>
      <c r="E199" s="5284"/>
      <c r="F199" s="5284"/>
      <c r="G199" s="5284"/>
      <c r="H199" s="5284"/>
      <c r="I199" s="5284"/>
      <c r="J199" s="5284"/>
      <c r="K199" s="5285"/>
      <c r="L199" s="1430" t="s">
        <v>642</v>
      </c>
      <c r="M199" s="5286"/>
      <c r="N199" s="5286"/>
      <c r="O199" s="5286"/>
      <c r="P199" s="5286"/>
      <c r="Q199" s="5286"/>
      <c r="R199" s="5286"/>
      <c r="S199" s="5286"/>
      <c r="T199" s="5286"/>
      <c r="U199" s="5286"/>
      <c r="V199" s="5287"/>
      <c r="W199" s="5438"/>
    </row>
    <row r="200" spans="1:23" ht="18" customHeight="1">
      <c r="A200" s="5302"/>
      <c r="B200" s="1429"/>
      <c r="C200" s="5284"/>
      <c r="D200" s="5284"/>
      <c r="E200" s="5284"/>
      <c r="F200" s="5284"/>
      <c r="G200" s="5284"/>
      <c r="H200" s="5284"/>
      <c r="I200" s="5284"/>
      <c r="J200" s="5284"/>
      <c r="K200" s="5285"/>
      <c r="L200" s="1430"/>
      <c r="M200" s="5286"/>
      <c r="N200" s="5286"/>
      <c r="O200" s="5286"/>
      <c r="P200" s="5286"/>
      <c r="Q200" s="5286"/>
      <c r="R200" s="5286"/>
      <c r="S200" s="5286"/>
      <c r="T200" s="5286"/>
      <c r="U200" s="5286"/>
      <c r="V200" s="5287"/>
      <c r="W200" s="5439"/>
    </row>
    <row r="201" spans="1:23" ht="18" customHeight="1">
      <c r="A201" s="5302"/>
      <c r="B201" s="5288"/>
      <c r="C201" s="5289"/>
      <c r="D201" s="5289"/>
      <c r="E201" s="5289"/>
      <c r="F201" s="5289"/>
      <c r="G201" s="5289"/>
      <c r="H201" s="5289"/>
      <c r="I201" s="5289"/>
      <c r="J201" s="5289"/>
      <c r="K201" s="5289"/>
      <c r="L201" s="5289"/>
      <c r="M201" s="5289"/>
      <c r="N201" s="5289"/>
      <c r="O201" s="5289"/>
      <c r="P201" s="5289"/>
      <c r="Q201" s="5289"/>
      <c r="R201" s="5289"/>
      <c r="S201" s="5289"/>
      <c r="T201" s="5289"/>
      <c r="U201" s="5289"/>
      <c r="V201" s="5290"/>
      <c r="W201" s="5291">
        <f>W3</f>
        <v>6</v>
      </c>
    </row>
    <row r="202" spans="1:23" ht="18" customHeight="1">
      <c r="A202" s="5302"/>
      <c r="B202" s="1431" t="s">
        <v>248</v>
      </c>
      <c r="C202" s="1432"/>
      <c r="D202" s="1432" t="s">
        <v>272</v>
      </c>
      <c r="E202" s="5294" t="s">
        <v>1542</v>
      </c>
      <c r="F202" s="5294"/>
      <c r="G202" s="5294"/>
      <c r="H202" s="5294"/>
      <c r="I202" s="5294"/>
      <c r="J202" s="5294"/>
      <c r="K202" s="5294"/>
      <c r="L202" s="5294"/>
      <c r="M202" s="5294"/>
      <c r="N202" s="5294"/>
      <c r="O202" s="5294"/>
      <c r="P202" s="5294"/>
      <c r="Q202" s="5294"/>
      <c r="R202" s="5294"/>
      <c r="S202" s="5294"/>
      <c r="T202" s="5294"/>
      <c r="U202" s="5294"/>
      <c r="V202" s="5295"/>
      <c r="W202" s="5292"/>
    </row>
    <row r="203" spans="1:23" ht="18" customHeight="1">
      <c r="A203" s="5302"/>
      <c r="B203" s="5296"/>
      <c r="C203" s="5297"/>
      <c r="D203" s="5297"/>
      <c r="E203" s="5297"/>
      <c r="F203" s="5297"/>
      <c r="G203" s="5297"/>
      <c r="H203" s="5297"/>
      <c r="I203" s="5297"/>
      <c r="J203" s="5297"/>
      <c r="K203" s="5297"/>
      <c r="L203" s="5297"/>
      <c r="M203" s="5297"/>
      <c r="N203" s="5297"/>
      <c r="O203" s="5297"/>
      <c r="P203" s="5297"/>
      <c r="Q203" s="5297"/>
      <c r="R203" s="5297"/>
      <c r="S203" s="5297"/>
      <c r="T203" s="5297"/>
      <c r="U203" s="5297"/>
      <c r="V203" s="5298"/>
      <c r="W203" s="5292"/>
    </row>
    <row r="204" spans="1:23" ht="18" customHeight="1">
      <c r="A204" s="5302"/>
      <c r="B204" s="1433" t="s">
        <v>253</v>
      </c>
      <c r="C204" s="5299" t="str">
        <f ca="1">CELL("nomfichier")</f>
        <v>E:\0-UPRT\1-UPRT.FR-SITE-WEB\ff-fiches-fabrications\ff-fiches-fabrication-maj-08-2020\[ff-14.B-restauration-10.postits-portions.xlsx]Nota</v>
      </c>
      <c r="D204" s="5299"/>
      <c r="E204" s="5299"/>
      <c r="F204" s="5299"/>
      <c r="G204" s="5299"/>
      <c r="H204" s="5299"/>
      <c r="I204" s="5299"/>
      <c r="J204" s="5299"/>
      <c r="K204" s="5299"/>
      <c r="L204" s="5299"/>
      <c r="M204" s="5299"/>
      <c r="N204" s="5299"/>
      <c r="O204" s="5299"/>
      <c r="P204" s="5299"/>
      <c r="Q204" s="5299"/>
      <c r="R204" s="5299"/>
      <c r="S204" s="5299"/>
      <c r="T204" s="5299"/>
      <c r="U204" s="5299"/>
      <c r="V204" s="5299"/>
      <c r="W204" s="5292"/>
    </row>
    <row r="205" spans="1:23" ht="18" customHeight="1">
      <c r="A205" s="5302"/>
      <c r="B205" s="1434" t="s">
        <v>255</v>
      </c>
      <c r="C205" s="5299" t="s">
        <v>1440</v>
      </c>
      <c r="D205" s="5299"/>
      <c r="E205" s="5299"/>
      <c r="F205" s="5299"/>
      <c r="G205" s="5299"/>
      <c r="H205" s="5299"/>
      <c r="I205" s="5299"/>
      <c r="J205" s="5299"/>
      <c r="K205" s="5299"/>
      <c r="L205" s="5299"/>
      <c r="M205" s="5299"/>
      <c r="N205" s="5299"/>
      <c r="O205" s="5299"/>
      <c r="P205" s="5299"/>
      <c r="Q205" s="5299"/>
      <c r="R205" s="5299"/>
      <c r="S205" s="5299"/>
      <c r="T205" s="5299"/>
      <c r="U205" s="5299"/>
      <c r="V205" s="5299"/>
      <c r="W205" s="5292"/>
    </row>
    <row r="206" spans="1:23" ht="18" customHeight="1" thickBot="1">
      <c r="A206" s="5302"/>
      <c r="B206" s="5311" t="s">
        <v>258</v>
      </c>
      <c r="C206" s="5312"/>
      <c r="D206" s="5312"/>
      <c r="E206" s="5312"/>
      <c r="F206" s="5312"/>
      <c r="G206" s="5312"/>
      <c r="H206" s="5312"/>
      <c r="I206" s="5312"/>
      <c r="J206" s="5312"/>
      <c r="K206" s="5312"/>
      <c r="L206" s="5312"/>
      <c r="M206" s="5312"/>
      <c r="N206" s="5312"/>
      <c r="O206" s="5312"/>
      <c r="P206" s="5312"/>
      <c r="Q206" s="5312"/>
      <c r="R206" s="5312"/>
      <c r="S206" s="5312"/>
      <c r="T206" s="5312"/>
      <c r="U206" s="5312"/>
      <c r="V206" s="5313"/>
      <c r="W206" s="5293"/>
    </row>
    <row r="207" spans="1:23" ht="15" customHeight="1"/>
    <row r="208" spans="1:23">
      <c r="O208"/>
      <c r="P208"/>
      <c r="Q208"/>
      <c r="R208"/>
      <c r="S208"/>
      <c r="T208"/>
    </row>
    <row r="212" spans="5:28" ht="15" customHeight="1"/>
    <row r="213" spans="5:28" ht="15" customHeight="1"/>
    <row r="214" spans="5:28" ht="15" customHeight="1"/>
    <row r="215" spans="5:28" ht="15" customHeight="1"/>
    <row r="216" spans="5:28" ht="15" customHeight="1"/>
    <row r="217" spans="5:28" ht="15" customHeight="1"/>
    <row r="218" spans="5:28" ht="15" customHeight="1"/>
    <row r="219" spans="5:28" ht="15" customHeight="1"/>
    <row r="220" spans="5:28" ht="15" customHeight="1">
      <c r="R220" s="1435"/>
      <c r="S220" s="1435"/>
      <c r="T220" s="1435"/>
      <c r="U220" s="1435"/>
      <c r="V220" s="1435"/>
      <c r="W220" s="1435"/>
      <c r="X220" s="1435"/>
    </row>
    <row r="221" spans="5:28" ht="15" customHeight="1">
      <c r="E221" s="925"/>
      <c r="F221" s="925"/>
      <c r="G221" s="925"/>
      <c r="H221" s="925"/>
      <c r="I221" s="925"/>
      <c r="J221" s="925"/>
      <c r="K221" s="925"/>
    </row>
    <row r="222" spans="5:28" customFormat="1" ht="15" customHeight="1">
      <c r="E222" s="925"/>
      <c r="F222" s="925"/>
      <c r="G222" s="925"/>
      <c r="H222" s="925"/>
      <c r="I222" s="925"/>
      <c r="J222" s="925"/>
      <c r="K222" s="925"/>
      <c r="O222" s="529"/>
      <c r="P222" s="529"/>
      <c r="Q222" s="529"/>
      <c r="R222" s="529"/>
      <c r="S222" s="529"/>
      <c r="T222" s="529"/>
      <c r="U222" s="529"/>
      <c r="V222" s="529"/>
      <c r="W222" s="529"/>
      <c r="X222" s="925"/>
      <c r="Y222" s="925"/>
      <c r="Z222" s="925"/>
      <c r="AA222" s="925"/>
      <c r="AB222" s="925"/>
    </row>
    <row r="223" spans="5:28" customFormat="1" ht="15" customHeight="1">
      <c r="O223" s="529"/>
      <c r="P223" s="529"/>
      <c r="Q223" s="529"/>
      <c r="R223" s="529"/>
      <c r="S223" s="529"/>
      <c r="T223" s="529"/>
      <c r="U223" s="529"/>
      <c r="V223" s="529"/>
      <c r="W223" s="529"/>
      <c r="X223" s="925"/>
      <c r="Y223" s="925"/>
      <c r="Z223" s="925"/>
      <c r="AA223" s="925"/>
      <c r="AB223" s="925"/>
    </row>
  </sheetData>
  <mergeCells count="146">
    <mergeCell ref="A2:A9"/>
    <mergeCell ref="B2:W2"/>
    <mergeCell ref="B3:R7"/>
    <mergeCell ref="S3:V5"/>
    <mergeCell ref="W3:W9"/>
    <mergeCell ref="S6:V7"/>
    <mergeCell ref="B8:R9"/>
    <mergeCell ref="S8:V9"/>
    <mergeCell ref="B10:V15"/>
    <mergeCell ref="W10:W200"/>
    <mergeCell ref="H16:K17"/>
    <mergeCell ref="Q16:T17"/>
    <mergeCell ref="D18:G20"/>
    <mergeCell ref="H18:K20"/>
    <mergeCell ref="M18:P20"/>
    <mergeCell ref="Q18:T20"/>
    <mergeCell ref="O27:V28"/>
    <mergeCell ref="B30:N34"/>
    <mergeCell ref="A22:A24"/>
    <mergeCell ref="B22:M24"/>
    <mergeCell ref="N22:N24"/>
    <mergeCell ref="O22:V24"/>
    <mergeCell ref="A25:A99"/>
    <mergeCell ref="B25:C26"/>
    <mergeCell ref="D25:N26"/>
    <mergeCell ref="O25:P26"/>
    <mergeCell ref="Q25:V26"/>
    <mergeCell ref="B27:N29"/>
    <mergeCell ref="U37:V38"/>
    <mergeCell ref="B39:C40"/>
    <mergeCell ref="K39:L40"/>
    <mergeCell ref="M39:N40"/>
    <mergeCell ref="O39:T40"/>
    <mergeCell ref="U39:V40"/>
    <mergeCell ref="K36:L38"/>
    <mergeCell ref="B37:B38"/>
    <mergeCell ref="C37:C38"/>
    <mergeCell ref="E37:J37"/>
    <mergeCell ref="M37:N38"/>
    <mergeCell ref="O37:T38"/>
    <mergeCell ref="E46:E47"/>
    <mergeCell ref="M46:M47"/>
    <mergeCell ref="B57:N57"/>
    <mergeCell ref="D58:I58"/>
    <mergeCell ref="G60:N61"/>
    <mergeCell ref="B83:N83"/>
    <mergeCell ref="B41:C41"/>
    <mergeCell ref="M41:N41"/>
    <mergeCell ref="B42:B44"/>
    <mergeCell ref="C42:C44"/>
    <mergeCell ref="I42:J42"/>
    <mergeCell ref="E45:F45"/>
    <mergeCell ref="M45:N45"/>
    <mergeCell ref="C95:N96"/>
    <mergeCell ref="C97:N97"/>
    <mergeCell ref="C98:N98"/>
    <mergeCell ref="B99:N99"/>
    <mergeCell ref="A101:A103"/>
    <mergeCell ref="B101:M103"/>
    <mergeCell ref="N101:N103"/>
    <mergeCell ref="D84:N84"/>
    <mergeCell ref="B85:N85"/>
    <mergeCell ref="B86:K87"/>
    <mergeCell ref="L86:N87"/>
    <mergeCell ref="B92:B93"/>
    <mergeCell ref="C92:N93"/>
    <mergeCell ref="O101:V103"/>
    <mergeCell ref="A104:A184"/>
    <mergeCell ref="B104:C105"/>
    <mergeCell ref="D104:N105"/>
    <mergeCell ref="O104:P105"/>
    <mergeCell ref="Q104:V105"/>
    <mergeCell ref="B106:N108"/>
    <mergeCell ref="O106:V107"/>
    <mergeCell ref="B109:N113"/>
    <mergeCell ref="B114:N114"/>
    <mergeCell ref="U116:V117"/>
    <mergeCell ref="B118:C119"/>
    <mergeCell ref="K118:L119"/>
    <mergeCell ref="M118:N119"/>
    <mergeCell ref="O118:T119"/>
    <mergeCell ref="U118:V119"/>
    <mergeCell ref="K115:L117"/>
    <mergeCell ref="B116:B117"/>
    <mergeCell ref="C116:C117"/>
    <mergeCell ref="E116:J116"/>
    <mergeCell ref="M116:N117"/>
    <mergeCell ref="O116:T117"/>
    <mergeCell ref="E124:F124"/>
    <mergeCell ref="M124:N124"/>
    <mergeCell ref="E125:E126"/>
    <mergeCell ref="M125:M126"/>
    <mergeCell ref="B139:N139"/>
    <mergeCell ref="D140:I140"/>
    <mergeCell ref="B120:C120"/>
    <mergeCell ref="M120:N120"/>
    <mergeCell ref="B121:B123"/>
    <mergeCell ref="C121:C123"/>
    <mergeCell ref="I121:J121"/>
    <mergeCell ref="L122:N122"/>
    <mergeCell ref="B170:B171"/>
    <mergeCell ref="B177:B178"/>
    <mergeCell ref="C177:N178"/>
    <mergeCell ref="C180:N181"/>
    <mergeCell ref="C182:N182"/>
    <mergeCell ref="C183:N183"/>
    <mergeCell ref="G142:N143"/>
    <mergeCell ref="B164:N164"/>
    <mergeCell ref="D165:N165"/>
    <mergeCell ref="B166:N166"/>
    <mergeCell ref="B167:K168"/>
    <mergeCell ref="L167:N168"/>
    <mergeCell ref="B184:N184"/>
    <mergeCell ref="A186:A206"/>
    <mergeCell ref="B187:V188"/>
    <mergeCell ref="B189:K189"/>
    <mergeCell ref="L189:V189"/>
    <mergeCell ref="C190:K190"/>
    <mergeCell ref="M190:V190"/>
    <mergeCell ref="C191:K191"/>
    <mergeCell ref="M191:V191"/>
    <mergeCell ref="C192:K192"/>
    <mergeCell ref="C196:K196"/>
    <mergeCell ref="M196:V196"/>
    <mergeCell ref="C197:K197"/>
    <mergeCell ref="M197:V197"/>
    <mergeCell ref="C198:K198"/>
    <mergeCell ref="M198:V198"/>
    <mergeCell ref="M192:V192"/>
    <mergeCell ref="C193:K193"/>
    <mergeCell ref="M193:V193"/>
    <mergeCell ref="C194:K194"/>
    <mergeCell ref="M194:V194"/>
    <mergeCell ref="C195:K195"/>
    <mergeCell ref="M195:V195"/>
    <mergeCell ref="B206:V206"/>
    <mergeCell ref="C199:K199"/>
    <mergeCell ref="M199:V199"/>
    <mergeCell ref="C200:K200"/>
    <mergeCell ref="M200:V200"/>
    <mergeCell ref="B201:V201"/>
    <mergeCell ref="W201:W206"/>
    <mergeCell ref="E202:V202"/>
    <mergeCell ref="B203:V203"/>
    <mergeCell ref="C204:V204"/>
    <mergeCell ref="C205:V205"/>
  </mergeCells>
  <hyperlinks>
    <hyperlink ref="D84" r:id="rId1" xr:uid="{B7C64987-5A5E-41B5-B67A-4AE0289B6DAE}"/>
    <hyperlink ref="D165" r:id="rId2" xr:uid="{9A96081E-F3D9-4690-BA48-E6C706265324}"/>
    <hyperlink ref="E202" r:id="rId3" xr:uid="{5618ACC5-D6CD-40F3-938E-0F008440177D}"/>
  </hyperlinks>
  <printOptions horizontalCentered="1"/>
  <pageMargins left="0.25" right="0.25" top="0.75" bottom="0.75" header="0.3" footer="0.3"/>
  <pageSetup paperSize="9" scale="20" fitToWidth="0" orientation="portrait" horizontalDpi="300" verticalDpi="300" r:id="rId4"/>
  <headerFooter alignWithMargins="0"/>
  <drawing r:id="rId5"/>
  <legacy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E0735-F742-4451-B978-C74C602031FD}">
  <sheetPr>
    <pageSetUpPr fitToPage="1"/>
  </sheetPr>
  <dimension ref="A1:AL767"/>
  <sheetViews>
    <sheetView showZeros="0" showWhiteSpace="0" topLeftCell="A108" zoomScale="75" zoomScaleNormal="75" zoomScalePageLayoutView="58" workbookViewId="0">
      <selection activeCell="B128" sqref="B128:B189"/>
    </sheetView>
  </sheetViews>
  <sheetFormatPr baseColWidth="10" defaultRowHeight="15"/>
  <cols>
    <col min="1" max="1" width="3.7109375" customWidth="1"/>
    <col min="2" max="14" width="11.7109375" customWidth="1"/>
    <col min="15" max="23" width="11.7109375" style="529" customWidth="1"/>
    <col min="24" max="24" width="11.42578125" style="925"/>
    <col min="25" max="25" width="4.42578125" style="925" customWidth="1"/>
    <col min="26" max="26" width="47.85546875" style="925" customWidth="1"/>
    <col min="27" max="27" width="11.42578125" style="925"/>
    <col min="28" max="28" width="13.42578125" style="925" customWidth="1"/>
    <col min="29" max="16384" width="11.42578125" style="925"/>
  </cols>
  <sheetData>
    <row r="1" spans="1:38" s="529" customFormat="1" ht="15" customHeight="1" thickBot="1">
      <c r="A1" s="1286">
        <v>3</v>
      </c>
      <c r="B1" s="1286">
        <v>11</v>
      </c>
      <c r="C1" s="1286">
        <v>11</v>
      </c>
      <c r="D1" s="1286">
        <v>11</v>
      </c>
      <c r="E1" s="1286">
        <v>11</v>
      </c>
      <c r="F1" s="1286">
        <v>11</v>
      </c>
      <c r="G1" s="1286">
        <v>11</v>
      </c>
      <c r="H1" s="1286">
        <v>11</v>
      </c>
      <c r="I1" s="1286">
        <v>11</v>
      </c>
      <c r="J1" s="1286">
        <v>11</v>
      </c>
      <c r="K1" s="1286">
        <v>11</v>
      </c>
      <c r="L1" s="1286">
        <v>11</v>
      </c>
      <c r="M1" s="1286">
        <v>11</v>
      </c>
      <c r="N1" s="1286">
        <v>11</v>
      </c>
      <c r="O1" s="1286">
        <v>11</v>
      </c>
      <c r="P1" s="1286">
        <v>11</v>
      </c>
      <c r="Q1" s="1286">
        <v>11</v>
      </c>
      <c r="R1" s="1286">
        <v>11</v>
      </c>
      <c r="S1" s="1286">
        <v>11</v>
      </c>
      <c r="T1" s="1286">
        <v>11</v>
      </c>
      <c r="U1" s="1286">
        <v>11</v>
      </c>
      <c r="V1" s="1286">
        <v>11</v>
      </c>
      <c r="W1" s="1286">
        <v>11</v>
      </c>
      <c r="AA1" s="1283"/>
    </row>
    <row r="2" spans="1:38" ht="15.75" customHeight="1">
      <c r="A2" s="5483" t="s">
        <v>2556</v>
      </c>
      <c r="B2" s="5484"/>
      <c r="C2" s="5484"/>
      <c r="D2" s="5484"/>
      <c r="E2" s="5484"/>
      <c r="F2" s="5484"/>
      <c r="G2" s="5484"/>
      <c r="H2" s="5484"/>
      <c r="I2" s="5484"/>
      <c r="J2" s="5484"/>
      <c r="K2" s="5484"/>
      <c r="L2" s="5484"/>
      <c r="M2" s="5484"/>
      <c r="N2" s="5484"/>
      <c r="O2" s="5484"/>
      <c r="P2" s="5484"/>
      <c r="Q2" s="5484"/>
      <c r="R2" s="5484"/>
      <c r="S2" s="5484"/>
      <c r="T2" s="5484"/>
      <c r="U2" s="5484"/>
      <c r="V2" s="5484"/>
      <c r="W2" s="5485"/>
      <c r="Z2" s="5481" t="s">
        <v>1441</v>
      </c>
      <c r="AA2" s="5481"/>
      <c r="AB2" s="5481"/>
      <c r="AC2" s="5481"/>
      <c r="AD2" s="5481"/>
      <c r="AE2" s="5481"/>
      <c r="AF2" s="5481"/>
      <c r="AG2" s="5481"/>
      <c r="AH2" s="5481"/>
      <c r="AI2" s="5481"/>
      <c r="AJ2" s="5481"/>
      <c r="AK2" s="5481"/>
      <c r="AL2" s="5482"/>
    </row>
    <row r="3" spans="1:38" ht="29.25" customHeight="1">
      <c r="A3" s="5486"/>
      <c r="B3" s="5487"/>
      <c r="C3" s="5487"/>
      <c r="D3" s="5487"/>
      <c r="E3" s="5487"/>
      <c r="F3" s="5487"/>
      <c r="G3" s="5487"/>
      <c r="H3" s="5487"/>
      <c r="I3" s="5487"/>
      <c r="J3" s="5487"/>
      <c r="K3" s="5487"/>
      <c r="L3" s="5487"/>
      <c r="M3" s="5487"/>
      <c r="N3" s="5487"/>
      <c r="O3" s="5487"/>
      <c r="P3" s="5487"/>
      <c r="Q3" s="5487"/>
      <c r="R3" s="5487"/>
      <c r="S3" s="5487"/>
      <c r="T3" s="5487"/>
      <c r="U3" s="5487"/>
      <c r="V3" s="5487"/>
      <c r="W3" s="5488"/>
      <c r="Z3" s="5481"/>
      <c r="AA3" s="5481"/>
      <c r="AB3" s="5481"/>
      <c r="AC3" s="5481"/>
      <c r="AD3" s="5481"/>
      <c r="AE3" s="5481"/>
      <c r="AF3" s="5481"/>
      <c r="AG3" s="5481"/>
      <c r="AH3" s="5481"/>
      <c r="AI3" s="5481"/>
      <c r="AJ3" s="5481"/>
      <c r="AK3" s="5481"/>
      <c r="AL3" s="5482"/>
    </row>
    <row r="4" spans="1:38" ht="29.25" customHeight="1">
      <c r="A4" s="5486"/>
      <c r="B4" s="5487"/>
      <c r="C4" s="5487"/>
      <c r="D4" s="5487"/>
      <c r="E4" s="5487"/>
      <c r="F4" s="5487"/>
      <c r="G4" s="5487"/>
      <c r="H4" s="5487"/>
      <c r="I4" s="5487"/>
      <c r="J4" s="5487"/>
      <c r="K4" s="5487"/>
      <c r="L4" s="5487"/>
      <c r="M4" s="5487"/>
      <c r="N4" s="5487"/>
      <c r="O4" s="5487"/>
      <c r="P4" s="5487"/>
      <c r="Q4" s="5487"/>
      <c r="R4" s="5487"/>
      <c r="S4" s="5487"/>
      <c r="T4" s="5487"/>
      <c r="U4" s="5487"/>
      <c r="V4" s="5487"/>
      <c r="W4" s="5488"/>
      <c r="Z4" s="5481"/>
      <c r="AA4" s="5481"/>
      <c r="AB4" s="5481"/>
      <c r="AC4" s="5481"/>
      <c r="AD4" s="5481"/>
      <c r="AE4" s="5481"/>
      <c r="AF4" s="5481"/>
      <c r="AG4" s="5481"/>
      <c r="AH4" s="5481"/>
      <c r="AI4" s="5481"/>
      <c r="AJ4" s="5481"/>
      <c r="AK4" s="5481"/>
      <c r="AL4" s="5482"/>
    </row>
    <row r="5" spans="1:38" ht="29.25" customHeight="1" thickBot="1">
      <c r="A5" s="5489"/>
      <c r="B5" s="5490"/>
      <c r="C5" s="5490"/>
      <c r="D5" s="5490"/>
      <c r="E5" s="5490"/>
      <c r="F5" s="5490"/>
      <c r="G5" s="5490"/>
      <c r="H5" s="5490"/>
      <c r="I5" s="5490"/>
      <c r="J5" s="5490"/>
      <c r="K5" s="5490"/>
      <c r="L5" s="5490"/>
      <c r="M5" s="5490"/>
      <c r="N5" s="5490"/>
      <c r="O5" s="5490"/>
      <c r="P5" s="5490"/>
      <c r="Q5" s="5490"/>
      <c r="R5" s="5490"/>
      <c r="S5" s="5490"/>
      <c r="T5" s="5490"/>
      <c r="U5" s="5490"/>
      <c r="V5" s="5490"/>
      <c r="W5" s="5491"/>
      <c r="Z5" s="5481"/>
      <c r="AA5" s="5481"/>
      <c r="AB5" s="5481"/>
      <c r="AC5" s="5481"/>
      <c r="AD5" s="5481"/>
      <c r="AE5" s="5481"/>
      <c r="AF5" s="5481"/>
      <c r="AG5" s="5481"/>
      <c r="AH5" s="5481"/>
      <c r="AI5" s="5481"/>
      <c r="AJ5" s="5481"/>
      <c r="AK5" s="5481"/>
      <c r="AL5" s="5482"/>
    </row>
    <row r="6" spans="1:38" s="529" customFormat="1" ht="17.25" customHeight="1">
      <c r="A6" s="1287"/>
      <c r="B6" s="1287"/>
      <c r="C6" s="1287"/>
      <c r="D6" s="1287"/>
      <c r="E6" s="1287"/>
      <c r="F6" s="1287"/>
      <c r="G6" s="1287"/>
      <c r="H6" s="1287"/>
      <c r="I6" s="1287"/>
      <c r="J6" s="1287"/>
      <c r="K6" s="1287"/>
      <c r="L6" s="1287"/>
      <c r="M6" s="1287"/>
      <c r="N6" s="1287"/>
      <c r="O6" s="1287"/>
      <c r="P6" s="1287"/>
      <c r="Q6" s="1287"/>
      <c r="R6" s="1287"/>
      <c r="S6" s="1287"/>
      <c r="T6" s="1287"/>
      <c r="U6" s="1287"/>
      <c r="V6" s="1287"/>
      <c r="W6" s="1287"/>
      <c r="Y6" s="1288" t="s">
        <v>1382</v>
      </c>
      <c r="Z6" s="5481"/>
      <c r="AA6" s="5481"/>
      <c r="AB6" s="5481"/>
      <c r="AC6" s="5481"/>
      <c r="AD6" s="5481"/>
      <c r="AE6" s="5481"/>
      <c r="AF6" s="5481"/>
      <c r="AG6" s="5481"/>
      <c r="AH6" s="5481"/>
      <c r="AI6" s="5481"/>
      <c r="AJ6" s="5481"/>
      <c r="AK6" s="5481"/>
      <c r="AL6" s="5482"/>
    </row>
    <row r="7" spans="1:38" s="529" customFormat="1" ht="17.25" customHeight="1">
      <c r="A7" s="1287"/>
      <c r="B7" s="1287"/>
      <c r="C7" s="1289"/>
      <c r="D7" s="1289"/>
      <c r="E7" s="1289"/>
      <c r="F7" s="1289"/>
      <c r="G7" s="1289"/>
      <c r="H7" s="1289"/>
      <c r="I7" s="1289"/>
      <c r="J7" s="1289"/>
      <c r="K7" s="1289"/>
      <c r="L7" s="1289"/>
      <c r="M7" s="1289"/>
      <c r="N7" s="1289"/>
      <c r="O7" s="3829" t="s">
        <v>2555</v>
      </c>
      <c r="P7" s="3830"/>
      <c r="Q7" s="3830"/>
      <c r="R7" s="3830"/>
      <c r="S7" s="3830"/>
      <c r="T7" s="3830"/>
      <c r="U7" s="3830"/>
      <c r="V7" s="3830"/>
      <c r="W7" s="3831"/>
      <c r="Y7" s="1288" t="s">
        <v>1382</v>
      </c>
      <c r="Z7" s="925"/>
      <c r="AA7" s="1290"/>
    </row>
    <row r="8" spans="1:38" s="529" customFormat="1" ht="17.25" customHeight="1">
      <c r="A8" s="1287"/>
      <c r="B8" s="1287"/>
      <c r="C8" s="5492" t="s">
        <v>1386</v>
      </c>
      <c r="D8" s="5492"/>
      <c r="E8" s="5492"/>
      <c r="F8" s="5492"/>
      <c r="G8" s="5492"/>
      <c r="H8" s="5492"/>
      <c r="I8" s="5492"/>
      <c r="J8" s="5492"/>
      <c r="K8" s="5492"/>
      <c r="L8" s="5492"/>
      <c r="M8" s="5492"/>
      <c r="N8" s="5492"/>
      <c r="O8" s="5492"/>
      <c r="P8" s="5492"/>
      <c r="Q8" s="5492"/>
      <c r="R8" s="5492"/>
      <c r="S8" s="5492"/>
      <c r="T8" s="5492"/>
      <c r="U8" s="5492"/>
      <c r="V8" s="5492"/>
      <c r="W8" s="1287"/>
      <c r="Y8" s="1288" t="s">
        <v>1382</v>
      </c>
      <c r="Z8" s="925"/>
      <c r="AA8" s="1290"/>
    </row>
    <row r="9" spans="1:38" s="529" customFormat="1" ht="17.25" customHeight="1">
      <c r="A9" s="1287"/>
      <c r="B9" s="1287"/>
      <c r="C9" s="5492"/>
      <c r="D9" s="5492"/>
      <c r="E9" s="5492"/>
      <c r="F9" s="5492"/>
      <c r="G9" s="5492"/>
      <c r="H9" s="5492"/>
      <c r="I9" s="5492"/>
      <c r="J9" s="5492"/>
      <c r="K9" s="5492"/>
      <c r="L9" s="5492"/>
      <c r="M9" s="5492"/>
      <c r="N9" s="5492"/>
      <c r="O9" s="5492"/>
      <c r="P9" s="5492"/>
      <c r="Q9" s="5492"/>
      <c r="R9" s="5492"/>
      <c r="S9" s="5492"/>
      <c r="T9" s="5492"/>
      <c r="U9" s="5492"/>
      <c r="V9" s="5492"/>
      <c r="W9" s="1287"/>
      <c r="Y9" s="1288" t="s">
        <v>1382</v>
      </c>
      <c r="Z9" s="925"/>
      <c r="AA9" s="1290"/>
    </row>
    <row r="10" spans="1:38" s="529" customFormat="1" ht="17.25" customHeight="1">
      <c r="A10" s="1287"/>
      <c r="B10" s="1287"/>
      <c r="C10" s="1291" t="s">
        <v>1387</v>
      </c>
      <c r="D10" s="1291"/>
      <c r="E10" s="1291"/>
      <c r="F10" s="1291"/>
      <c r="G10" s="1291"/>
      <c r="H10" s="1291"/>
      <c r="I10" s="1291"/>
      <c r="J10" s="1291"/>
      <c r="K10" s="1291"/>
      <c r="L10" s="1291"/>
      <c r="M10" s="1291"/>
      <c r="N10" s="1291"/>
      <c r="O10" s="1283"/>
      <c r="P10" s="5493" t="s">
        <v>1388</v>
      </c>
      <c r="Q10" s="5493"/>
      <c r="R10" s="5493"/>
      <c r="S10" s="5493"/>
      <c r="T10" s="5493"/>
      <c r="U10" s="5493"/>
      <c r="V10" s="5493"/>
      <c r="W10" s="5493"/>
      <c r="Y10" s="1288" t="s">
        <v>1382</v>
      </c>
      <c r="Z10" s="925"/>
      <c r="AA10" s="1290"/>
    </row>
    <row r="11" spans="1:38" s="529" customFormat="1" ht="17.25" customHeight="1">
      <c r="A11" s="1287"/>
      <c r="B11" s="1287"/>
      <c r="C11" s="1291"/>
      <c r="D11" s="1291"/>
      <c r="E11" s="1291"/>
      <c r="F11" s="1291"/>
      <c r="G11" s="1291"/>
      <c r="H11" s="1291"/>
      <c r="I11" s="1291"/>
      <c r="J11" s="1291"/>
      <c r="K11" s="1291"/>
      <c r="L11" s="1291"/>
      <c r="M11" s="1291"/>
      <c r="N11" s="1291"/>
      <c r="O11" s="1283"/>
      <c r="P11" s="1291"/>
      <c r="Q11" s="1291"/>
      <c r="R11" s="1291"/>
      <c r="S11" s="1291"/>
      <c r="T11" s="1291"/>
      <c r="U11" s="1291"/>
      <c r="V11" s="1291"/>
      <c r="W11" s="1291"/>
      <c r="Y11" s="1288" t="s">
        <v>1382</v>
      </c>
      <c r="Z11" s="925"/>
      <c r="AA11" s="1290"/>
    </row>
    <row r="12" spans="1:38" s="529" customFormat="1" ht="17.25" customHeight="1">
      <c r="A12" s="1287"/>
      <c r="B12" s="1287"/>
      <c r="C12" s="1292"/>
      <c r="D12" s="1292"/>
      <c r="E12" s="1292"/>
      <c r="F12" s="1292"/>
      <c r="G12" s="5440" t="s">
        <v>322</v>
      </c>
      <c r="H12" s="5440"/>
      <c r="I12" s="5440"/>
      <c r="J12" s="5440"/>
      <c r="K12" s="1291"/>
      <c r="L12" s="1291"/>
      <c r="M12" s="1291"/>
      <c r="N12" s="1291"/>
      <c r="O12" s="1283"/>
      <c r="P12" s="1293"/>
      <c r="Q12" s="1293"/>
      <c r="R12" s="1294"/>
      <c r="S12" s="1294"/>
      <c r="T12" s="5442" t="s">
        <v>323</v>
      </c>
      <c r="U12" s="5442"/>
      <c r="V12" s="5442"/>
      <c r="W12" s="5442"/>
      <c r="Y12" s="1288" t="s">
        <v>1382</v>
      </c>
      <c r="Z12" s="925"/>
      <c r="AA12" s="1290"/>
    </row>
    <row r="13" spans="1:38" s="529" customFormat="1" ht="17.25" customHeight="1">
      <c r="A13" s="1287"/>
      <c r="B13" s="1287"/>
      <c r="C13"/>
      <c r="D13" s="1295"/>
      <c r="E13" s="1295"/>
      <c r="F13" s="1295"/>
      <c r="G13" s="5441"/>
      <c r="H13" s="5441"/>
      <c r="I13" s="5441"/>
      <c r="J13" s="5441"/>
      <c r="K13" s="1291"/>
      <c r="L13" s="1291"/>
      <c r="M13" s="1291"/>
      <c r="N13" s="1291"/>
      <c r="O13" s="1283"/>
      <c r="P13"/>
      <c r="Q13" s="1296"/>
      <c r="R13" s="1296"/>
      <c r="S13" s="1296"/>
      <c r="T13" s="5443"/>
      <c r="U13" s="5443"/>
      <c r="V13" s="5443"/>
      <c r="W13" s="5443"/>
      <c r="Y13" s="1288" t="s">
        <v>1382</v>
      </c>
      <c r="Z13" s="925"/>
      <c r="AA13" s="1290"/>
    </row>
    <row r="14" spans="1:38" s="529" customFormat="1" ht="17.25" customHeight="1">
      <c r="A14" s="1287"/>
      <c r="B14" s="1287"/>
      <c r="C14" s="5444" t="s">
        <v>1391</v>
      </c>
      <c r="D14" s="5444"/>
      <c r="E14" s="5444"/>
      <c r="F14" s="5444"/>
      <c r="G14" s="5445">
        <v>40</v>
      </c>
      <c r="H14" s="5445"/>
      <c r="I14" s="5445"/>
      <c r="J14" s="5445"/>
      <c r="K14" s="1291"/>
      <c r="L14" s="1291"/>
      <c r="M14" s="1291"/>
      <c r="N14" s="1291"/>
      <c r="O14" s="1283"/>
      <c r="P14" s="5446" t="s">
        <v>1392</v>
      </c>
      <c r="Q14" s="5446"/>
      <c r="R14" s="5446"/>
      <c r="S14" s="5446"/>
      <c r="T14" s="5447" t="s">
        <v>315</v>
      </c>
      <c r="U14" s="5447"/>
      <c r="V14" s="5447"/>
      <c r="W14" s="5447"/>
      <c r="Y14" s="1288" t="s">
        <v>1382</v>
      </c>
      <c r="Z14" s="925"/>
      <c r="AA14" s="1290"/>
    </row>
    <row r="15" spans="1:38" s="529" customFormat="1" ht="17.25" customHeight="1">
      <c r="A15" s="1287"/>
      <c r="B15" s="1287"/>
      <c r="C15" s="5444"/>
      <c r="D15" s="5444"/>
      <c r="E15" s="5444"/>
      <c r="F15" s="5444"/>
      <c r="G15" s="5445"/>
      <c r="H15" s="5445"/>
      <c r="I15" s="5445"/>
      <c r="J15" s="5445"/>
      <c r="K15" s="1291"/>
      <c r="L15" s="1291"/>
      <c r="M15" s="1291"/>
      <c r="N15" s="1291"/>
      <c r="O15" s="1283"/>
      <c r="P15" s="5446"/>
      <c r="Q15" s="5446"/>
      <c r="R15" s="5446"/>
      <c r="S15" s="5446"/>
      <c r="T15" s="5447"/>
      <c r="U15" s="5447"/>
      <c r="V15" s="5447"/>
      <c r="W15" s="5447"/>
      <c r="Y15" s="1288" t="s">
        <v>1382</v>
      </c>
      <c r="Z15" s="925"/>
      <c r="AA15" s="1290"/>
    </row>
    <row r="16" spans="1:38" s="529" customFormat="1" ht="17.25" customHeight="1">
      <c r="A16" s="1287"/>
      <c r="B16" s="1287"/>
      <c r="C16" s="5444"/>
      <c r="D16" s="5444"/>
      <c r="E16" s="5444"/>
      <c r="F16" s="5444"/>
      <c r="G16" s="5445"/>
      <c r="H16" s="5445"/>
      <c r="I16" s="5445"/>
      <c r="J16" s="5445"/>
      <c r="K16" s="1291"/>
      <c r="L16" s="1291"/>
      <c r="M16" s="1291"/>
      <c r="N16" s="1291"/>
      <c r="O16" s="1283"/>
      <c r="P16" s="5446"/>
      <c r="Q16" s="5446"/>
      <c r="R16" s="5446"/>
      <c r="S16" s="5446"/>
      <c r="T16" s="5447"/>
      <c r="U16" s="5447"/>
      <c r="V16" s="5447"/>
      <c r="W16" s="5447"/>
      <c r="Y16" s="1288" t="s">
        <v>1382</v>
      </c>
      <c r="Z16" s="925"/>
      <c r="AA16" s="1290"/>
    </row>
    <row r="17" spans="1:27" s="529" customFormat="1" ht="17.25" customHeight="1">
      <c r="A17" s="1287"/>
      <c r="B17" s="1287"/>
      <c r="C17" s="1283"/>
      <c r="D17" s="1283"/>
      <c r="E17" s="1283"/>
      <c r="F17" s="1283"/>
      <c r="G17" s="1283"/>
      <c r="H17" s="1283"/>
      <c r="I17" s="1283"/>
      <c r="J17" s="1291"/>
      <c r="K17" s="1291"/>
      <c r="L17" s="1291"/>
      <c r="M17" s="1291"/>
      <c r="N17" s="1291"/>
      <c r="O17" s="1283"/>
      <c r="P17" s="1297"/>
      <c r="Q17" s="1297"/>
      <c r="R17" s="1297"/>
      <c r="S17" s="1297"/>
      <c r="T17" s="1297"/>
      <c r="U17" s="1297"/>
      <c r="V17" s="1297"/>
      <c r="W17" s="1297"/>
      <c r="Y17" s="1288" t="s">
        <v>1382</v>
      </c>
      <c r="Z17" s="925"/>
      <c r="AA17" s="1290"/>
    </row>
    <row r="18" spans="1:27" s="529" customFormat="1" ht="17.25" customHeight="1">
      <c r="A18" s="1287"/>
      <c r="B18" s="1287"/>
      <c r="C18" s="5500" t="s">
        <v>1394</v>
      </c>
      <c r="D18" s="5500"/>
      <c r="E18" s="5500"/>
      <c r="F18" s="5500"/>
      <c r="G18" s="5421" t="s">
        <v>1395</v>
      </c>
      <c r="H18" s="5421"/>
      <c r="I18" s="5421"/>
      <c r="J18" s="5422"/>
      <c r="K18" s="1291"/>
      <c r="L18" s="1291"/>
      <c r="M18" s="1291"/>
      <c r="N18" s="1291"/>
      <c r="O18" s="1283"/>
      <c r="P18" s="1298" t="s">
        <v>1396</v>
      </c>
      <c r="Q18" s="1297"/>
      <c r="R18" s="1297"/>
      <c r="S18" s="1297"/>
      <c r="T18" s="1297"/>
      <c r="U18" s="1297"/>
      <c r="V18" s="1297"/>
      <c r="W18" s="1297"/>
      <c r="Y18" s="1288" t="s">
        <v>1382</v>
      </c>
      <c r="Z18" s="925"/>
      <c r="AA18" s="1290"/>
    </row>
    <row r="19" spans="1:27" s="529" customFormat="1" ht="17.25" customHeight="1">
      <c r="A19" s="1287"/>
      <c r="B19" s="1287"/>
      <c r="C19" s="5500"/>
      <c r="D19" s="5500"/>
      <c r="E19" s="5500"/>
      <c r="F19" s="5500"/>
      <c r="G19" s="5421"/>
      <c r="H19" s="5421"/>
      <c r="I19" s="5421"/>
      <c r="J19" s="5422"/>
      <c r="K19" s="1283"/>
      <c r="L19" s="1283"/>
      <c r="M19" s="1283"/>
      <c r="N19" s="1291"/>
      <c r="O19" s="1283"/>
      <c r="P19" s="1291" t="s">
        <v>1397</v>
      </c>
      <c r="Q19" s="1297"/>
      <c r="R19" s="1297"/>
      <c r="S19" s="1297"/>
      <c r="T19" s="1297"/>
      <c r="U19" s="1297"/>
      <c r="V19" s="1297"/>
      <c r="W19" s="1297"/>
      <c r="Y19" s="1288" t="s">
        <v>1382</v>
      </c>
      <c r="Z19" s="925"/>
      <c r="AA19" s="1290"/>
    </row>
    <row r="20" spans="1:27" s="529" customFormat="1" ht="17.25" customHeight="1">
      <c r="A20" s="1287"/>
      <c r="B20" s="1287"/>
      <c r="C20" s="5500"/>
      <c r="D20" s="5500"/>
      <c r="E20" s="5500"/>
      <c r="F20" s="5500"/>
      <c r="G20" s="5427">
        <v>1</v>
      </c>
      <c r="H20" s="5427"/>
      <c r="I20" s="5427"/>
      <c r="J20" s="5428"/>
      <c r="K20" s="1283"/>
      <c r="L20" s="1283"/>
      <c r="M20" s="1283"/>
      <c r="N20" s="1291"/>
      <c r="O20" s="1283"/>
      <c r="P20" s="1291" t="s">
        <v>1398</v>
      </c>
      <c r="Q20" s="1297"/>
      <c r="R20" s="1297"/>
      <c r="S20" s="1297"/>
      <c r="T20" s="1297"/>
      <c r="U20" s="1297"/>
      <c r="V20" s="1297"/>
      <c r="W20" s="1297"/>
      <c r="Y20" s="1288" t="s">
        <v>1382</v>
      </c>
      <c r="Z20" s="925"/>
      <c r="AA20" s="1290"/>
    </row>
    <row r="21" spans="1:27" s="529" customFormat="1" ht="17.25" customHeight="1">
      <c r="A21" s="1287"/>
      <c r="B21" s="1287"/>
      <c r="C21" s="1283"/>
      <c r="D21" s="1283"/>
      <c r="E21" s="1283"/>
      <c r="F21" s="1283"/>
      <c r="G21" s="5429"/>
      <c r="H21" s="5429"/>
      <c r="I21" s="5429"/>
      <c r="J21" s="5430"/>
      <c r="K21" s="1283"/>
      <c r="L21" s="1283"/>
      <c r="M21" s="1283"/>
      <c r="N21" s="1291"/>
      <c r="O21" s="1283"/>
      <c r="P21" s="1291" t="s">
        <v>1399</v>
      </c>
      <c r="Q21" s="1291"/>
      <c r="R21" s="1291"/>
      <c r="S21" s="1291"/>
      <c r="T21" s="1291"/>
      <c r="U21" s="1291"/>
      <c r="V21" s="1291"/>
      <c r="W21" s="1291"/>
      <c r="Y21" s="1288" t="s">
        <v>1382</v>
      </c>
      <c r="Z21" s="925"/>
      <c r="AA21" s="1290"/>
    </row>
    <row r="22" spans="1:27" s="529" customFormat="1" ht="17.25" customHeight="1">
      <c r="A22" s="1287"/>
      <c r="B22" s="1287"/>
      <c r="C22" s="1283"/>
      <c r="D22" s="1283"/>
      <c r="E22" s="1283"/>
      <c r="F22" s="1283"/>
      <c r="G22" s="1283"/>
      <c r="H22" s="1283"/>
      <c r="I22" s="1283"/>
      <c r="K22" s="1283"/>
      <c r="L22" s="1283"/>
      <c r="M22" s="1283"/>
      <c r="N22" s="1291"/>
      <c r="O22" s="1283"/>
      <c r="P22" s="1283"/>
      <c r="Q22" s="1298"/>
      <c r="R22" s="1298"/>
      <c r="S22" s="1298"/>
      <c r="T22" s="1298"/>
      <c r="U22" s="1298"/>
      <c r="V22" s="1298"/>
      <c r="W22" s="1291"/>
      <c r="Y22" s="1288" t="s">
        <v>1382</v>
      </c>
      <c r="Z22" s="925"/>
      <c r="AA22" s="1290"/>
    </row>
    <row r="23" spans="1:27" s="529" customFormat="1" ht="17.25" customHeight="1">
      <c r="A23" s="1287"/>
      <c r="B23" s="1287"/>
      <c r="C23" s="1291"/>
      <c r="D23" s="1291"/>
      <c r="E23" s="1291"/>
      <c r="F23" s="1291"/>
      <c r="G23" s="1291"/>
      <c r="H23" s="1291"/>
      <c r="I23" s="1291"/>
      <c r="J23" s="1291"/>
      <c r="K23" s="1291"/>
      <c r="L23" s="1291"/>
      <c r="M23" s="1291"/>
      <c r="N23" s="1291"/>
      <c r="O23" s="1283"/>
      <c r="P23" s="1291"/>
      <c r="Q23" s="1291"/>
      <c r="R23" s="1291"/>
      <c r="S23" s="1283"/>
      <c r="T23" s="1291"/>
      <c r="U23" s="1291"/>
      <c r="V23" s="1291"/>
      <c r="W23" s="1291"/>
      <c r="Y23" s="1288" t="s">
        <v>1382</v>
      </c>
      <c r="Z23" s="925"/>
      <c r="AA23" s="1290"/>
    </row>
    <row r="24" spans="1:27" s="529" customFormat="1" ht="17.25" customHeight="1">
      <c r="A24" s="1287"/>
      <c r="B24" s="1304"/>
      <c r="C24" s="1305"/>
      <c r="D24" s="1305"/>
      <c r="E24" s="1305"/>
      <c r="F24" s="1305"/>
      <c r="G24" s="1305"/>
      <c r="H24" s="1305"/>
      <c r="I24" s="1305"/>
      <c r="J24" s="1305"/>
      <c r="K24" s="1305"/>
      <c r="L24" s="1305"/>
      <c r="M24" s="1305"/>
      <c r="N24" s="1305"/>
      <c r="O24" s="1306"/>
      <c r="P24" s="1305"/>
      <c r="Q24" s="1305"/>
      <c r="R24" s="1305"/>
      <c r="S24" s="1306"/>
      <c r="T24" s="1305"/>
      <c r="U24" s="1305"/>
      <c r="V24" s="1305"/>
      <c r="W24" s="1305"/>
      <c r="Y24" s="1288" t="s">
        <v>1382</v>
      </c>
      <c r="Z24" s="925"/>
      <c r="AA24" s="1290"/>
    </row>
    <row r="25" spans="1:27" s="529" customFormat="1" ht="17.25" customHeight="1">
      <c r="A25" s="1287"/>
      <c r="B25" s="1287"/>
      <c r="C25" s="5493" t="s">
        <v>1402</v>
      </c>
      <c r="D25" s="5493"/>
      <c r="E25" s="5493"/>
      <c r="F25" s="5493"/>
      <c r="G25" s="5493"/>
      <c r="H25" s="5493"/>
      <c r="I25" s="5493"/>
      <c r="J25" s="5493"/>
      <c r="K25" s="5493"/>
      <c r="L25" s="5493"/>
      <c r="M25" s="5493"/>
      <c r="N25" s="5493"/>
      <c r="O25" s="5493"/>
      <c r="P25" s="5493"/>
      <c r="Q25" s="5493"/>
      <c r="R25" s="5493"/>
      <c r="S25" s="5493"/>
      <c r="T25" s="5493"/>
      <c r="U25" s="1291"/>
      <c r="V25" s="1291"/>
      <c r="W25" s="1291"/>
      <c r="Y25" s="1288" t="s">
        <v>1382</v>
      </c>
      <c r="Z25" s="925"/>
      <c r="AA25" s="1290"/>
    </row>
    <row r="26" spans="1:27" s="529" customFormat="1" ht="17.25" customHeight="1" thickBot="1">
      <c r="A26" s="1287"/>
      <c r="B26" s="1287"/>
      <c r="C26" s="5493"/>
      <c r="D26" s="5493"/>
      <c r="E26" s="5493"/>
      <c r="F26" s="5493"/>
      <c r="G26" s="5493"/>
      <c r="H26" s="5493"/>
      <c r="I26" s="5493"/>
      <c r="J26" s="5493"/>
      <c r="K26" s="5493"/>
      <c r="L26" s="5493"/>
      <c r="M26" s="5493"/>
      <c r="N26" s="5493"/>
      <c r="O26" s="5493"/>
      <c r="P26" s="5493"/>
      <c r="Q26" s="5493"/>
      <c r="R26" s="5493"/>
      <c r="S26" s="5493"/>
      <c r="T26" s="5493"/>
      <c r="U26" s="1283"/>
      <c r="V26" s="1283"/>
      <c r="W26" s="1283"/>
      <c r="Y26" s="1288" t="s">
        <v>1382</v>
      </c>
      <c r="Z26" s="925"/>
      <c r="AA26" s="1290"/>
    </row>
    <row r="27" spans="1:27" s="529" customFormat="1" ht="17.25" customHeight="1">
      <c r="A27" s="1287"/>
      <c r="B27" s="1287"/>
      <c r="C27" s="5462" t="s">
        <v>1403</v>
      </c>
      <c r="D27" s="5462"/>
      <c r="E27" s="5462"/>
      <c r="F27" s="5462"/>
      <c r="G27" s="5462"/>
      <c r="H27" s="5462"/>
      <c r="I27" s="5462"/>
      <c r="J27" s="1291"/>
      <c r="K27" s="1283"/>
      <c r="L27" s="1283"/>
      <c r="M27" s="1283"/>
      <c r="N27" s="5462" t="s">
        <v>1277</v>
      </c>
      <c r="O27" s="5462"/>
      <c r="P27" s="5462"/>
      <c r="Q27" s="5462"/>
      <c r="R27" s="5462"/>
      <c r="S27" s="5462"/>
      <c r="T27" s="5462"/>
      <c r="U27" s="1283"/>
      <c r="V27" s="1283"/>
      <c r="W27" s="1283"/>
      <c r="Y27" s="1288" t="s">
        <v>1382</v>
      </c>
      <c r="Z27" s="925"/>
      <c r="AA27" s="1290"/>
    </row>
    <row r="28" spans="1:27" s="529" customFormat="1" ht="17.25" customHeight="1">
      <c r="A28" s="1287"/>
      <c r="B28" s="1287"/>
      <c r="C28" s="5463"/>
      <c r="D28" s="5463"/>
      <c r="E28" s="5463"/>
      <c r="F28" s="5463"/>
      <c r="G28" s="5463"/>
      <c r="H28" s="5463"/>
      <c r="I28" s="5463"/>
      <c r="J28" s="1291"/>
      <c r="K28" s="1283"/>
      <c r="L28" s="1283"/>
      <c r="M28" s="1283"/>
      <c r="N28" s="5463"/>
      <c r="O28" s="5463"/>
      <c r="P28" s="5463"/>
      <c r="Q28" s="5463"/>
      <c r="R28" s="5463"/>
      <c r="S28" s="5463"/>
      <c r="T28" s="5463"/>
      <c r="U28" s="1283"/>
      <c r="V28" s="1283"/>
      <c r="W28" s="1283"/>
      <c r="Y28" s="1288" t="s">
        <v>1382</v>
      </c>
      <c r="Z28" s="925"/>
      <c r="AA28" s="1290"/>
    </row>
    <row r="29" spans="1:27" s="529" customFormat="1" ht="17.25" customHeight="1">
      <c r="A29" s="1287"/>
      <c r="B29" s="1287"/>
      <c r="C29" s="1291"/>
      <c r="D29" s="1291"/>
      <c r="E29" s="1291"/>
      <c r="F29" s="1291"/>
      <c r="G29" s="1291"/>
      <c r="H29" s="1291"/>
      <c r="I29" s="1291"/>
      <c r="J29" s="1291"/>
      <c r="K29" s="1283"/>
      <c r="L29" s="1283"/>
      <c r="M29" s="1283"/>
      <c r="N29" s="1291"/>
      <c r="O29" s="1291"/>
      <c r="P29" s="1291"/>
      <c r="Q29" s="1291"/>
      <c r="R29" s="1291"/>
      <c r="S29" s="1291"/>
      <c r="T29" s="1291"/>
      <c r="U29" s="1283"/>
      <c r="V29" s="1283"/>
      <c r="W29" s="1283"/>
      <c r="Y29" s="1288" t="s">
        <v>1382</v>
      </c>
      <c r="Z29" s="925"/>
      <c r="AA29" s="1290"/>
    </row>
    <row r="30" spans="1:27" s="529" customFormat="1" ht="17.25" customHeight="1">
      <c r="A30" s="1287"/>
      <c r="B30" s="1287"/>
      <c r="C30" s="5494" t="s">
        <v>1404</v>
      </c>
      <c r="D30" s="5495"/>
      <c r="E30" s="5495"/>
      <c r="F30" s="5495"/>
      <c r="G30" s="5495"/>
      <c r="H30" s="5495"/>
      <c r="I30" s="5496"/>
      <c r="J30" s="1283"/>
      <c r="K30" s="1283"/>
      <c r="L30" s="1283"/>
      <c r="M30" s="1283"/>
      <c r="N30" s="5500" t="s">
        <v>1405</v>
      </c>
      <c r="O30" s="5500"/>
      <c r="P30" s="5500"/>
      <c r="Q30" s="5500"/>
      <c r="R30" s="5500"/>
      <c r="S30" s="5500"/>
      <c r="T30" s="5500"/>
      <c r="U30" s="1283"/>
      <c r="V30" s="1283"/>
      <c r="W30" s="1283"/>
      <c r="Y30" s="1288" t="s">
        <v>1382</v>
      </c>
      <c r="Z30" s="925"/>
      <c r="AA30" s="1290"/>
    </row>
    <row r="31" spans="1:27" s="529" customFormat="1" ht="17.25" customHeight="1">
      <c r="A31" s="1287"/>
      <c r="B31" s="1287"/>
      <c r="C31" s="5497"/>
      <c r="D31" s="5498"/>
      <c r="E31" s="5498"/>
      <c r="F31" s="5498"/>
      <c r="G31" s="5498"/>
      <c r="H31" s="5498"/>
      <c r="I31" s="5499"/>
      <c r="J31" s="1283"/>
      <c r="K31" s="1283"/>
      <c r="L31" s="1283"/>
      <c r="M31" s="1283"/>
      <c r="N31" s="5500"/>
      <c r="O31" s="5500"/>
      <c r="P31" s="5500"/>
      <c r="Q31" s="5500"/>
      <c r="R31" s="5500"/>
      <c r="S31" s="5500"/>
      <c r="T31" s="5500"/>
      <c r="U31" s="1283"/>
      <c r="V31" s="1283"/>
      <c r="W31" s="1283"/>
      <c r="Y31" s="1288" t="s">
        <v>1382</v>
      </c>
      <c r="Z31" s="925"/>
      <c r="AA31" s="1290"/>
    </row>
    <row r="32" spans="1:27" s="529" customFormat="1" ht="17.25" customHeight="1">
      <c r="A32" s="1287"/>
      <c r="B32" s="1287"/>
      <c r="C32" s="5502" t="s">
        <v>1406</v>
      </c>
      <c r="D32" s="5503"/>
      <c r="E32" s="5503"/>
      <c r="F32" s="1309"/>
      <c r="G32" s="5504" t="s">
        <v>1407</v>
      </c>
      <c r="H32" s="5504"/>
      <c r="I32" s="5505"/>
      <c r="J32" s="1291"/>
      <c r="K32" s="1283"/>
      <c r="L32" s="1283"/>
      <c r="M32" s="1283"/>
      <c r="N32" s="5500"/>
      <c r="O32" s="5500"/>
      <c r="P32" s="5500"/>
      <c r="Q32" s="5500"/>
      <c r="R32" s="5500"/>
      <c r="S32" s="5500"/>
      <c r="T32" s="5500"/>
      <c r="U32" s="1283"/>
      <c r="V32" s="1283"/>
      <c r="W32" s="1283"/>
      <c r="Y32" s="1288" t="s">
        <v>1382</v>
      </c>
      <c r="Z32" s="925"/>
      <c r="AA32" s="1290"/>
    </row>
    <row r="33" spans="1:27" s="529" customFormat="1" ht="17.25" customHeight="1">
      <c r="A33" s="1287"/>
      <c r="B33" s="1287"/>
      <c r="C33" s="1310"/>
      <c r="D33" s="1311"/>
      <c r="E33" s="1311"/>
      <c r="F33" s="1311"/>
      <c r="G33" s="1311"/>
      <c r="H33" s="1311"/>
      <c r="I33" s="1312"/>
      <c r="J33" s="1291"/>
      <c r="K33" s="1283"/>
      <c r="L33" s="1283"/>
      <c r="M33" s="1283"/>
      <c r="N33" s="5501"/>
      <c r="O33" s="5501"/>
      <c r="P33" s="5501"/>
      <c r="Q33" s="5501"/>
      <c r="R33" s="5501"/>
      <c r="S33" s="5501"/>
      <c r="T33" s="5501"/>
      <c r="U33" s="1283"/>
      <c r="V33" s="1283"/>
      <c r="W33" s="1283"/>
      <c r="Y33" s="1288" t="s">
        <v>1382</v>
      </c>
      <c r="Z33" s="925"/>
      <c r="AA33" s="1290"/>
    </row>
    <row r="34" spans="1:27" s="529" customFormat="1" ht="17.25" customHeight="1">
      <c r="A34" s="1287"/>
      <c r="B34" s="1287"/>
      <c r="C34" s="1283"/>
      <c r="D34" s="1283"/>
      <c r="E34" s="1283"/>
      <c r="F34" s="1283"/>
      <c r="G34" s="1283"/>
      <c r="H34" s="1283"/>
      <c r="I34" s="1283"/>
      <c r="J34" s="1283"/>
      <c r="K34" s="1283"/>
      <c r="L34" s="1283"/>
      <c r="M34" s="1283"/>
      <c r="N34" s="1283"/>
      <c r="O34" s="1283"/>
      <c r="P34" s="1283"/>
      <c r="Q34" s="1283"/>
      <c r="R34" s="1291"/>
      <c r="S34" s="1291"/>
      <c r="T34" s="1291"/>
      <c r="U34" s="1291"/>
      <c r="V34" s="1291"/>
      <c r="W34" s="1287"/>
      <c r="Y34" s="1288" t="s">
        <v>1382</v>
      </c>
      <c r="Z34" s="925"/>
      <c r="AA34" s="1290"/>
    </row>
    <row r="35" spans="1:27" s="529" customFormat="1" ht="15.75" customHeight="1" thickBot="1">
      <c r="A35" s="5400" t="s">
        <v>243</v>
      </c>
      <c r="B35" s="5506" t="str">
        <f>B36</f>
        <v xml:space="preserve"> NOM DE LA RECETTE</v>
      </c>
      <c r="C35" s="5506"/>
      <c r="D35" s="5506"/>
      <c r="E35" s="5506"/>
      <c r="F35" s="5506"/>
      <c r="G35" s="5506"/>
      <c r="H35" s="5506"/>
      <c r="I35" s="5506"/>
      <c r="J35" s="5506"/>
      <c r="K35" s="5506"/>
      <c r="L35" s="5506"/>
      <c r="M35" s="5506"/>
      <c r="N35" s="5506"/>
      <c r="O35" s="5506"/>
      <c r="P35" s="5506"/>
      <c r="Q35" s="5506"/>
      <c r="R35" s="5506"/>
      <c r="S35" s="5506"/>
      <c r="T35" s="5506"/>
      <c r="U35" s="5506"/>
      <c r="V35" s="5506"/>
      <c r="W35" s="5506"/>
      <c r="Y35" s="5400" t="s">
        <v>243</v>
      </c>
    </row>
    <row r="36" spans="1:27" s="529" customFormat="1" ht="18" customHeight="1">
      <c r="A36" s="5400"/>
      <c r="B36" s="5411" t="s">
        <v>1383</v>
      </c>
      <c r="C36" s="5412"/>
      <c r="D36" s="5412"/>
      <c r="E36" s="5412"/>
      <c r="F36" s="5412"/>
      <c r="G36" s="5412"/>
      <c r="H36" s="5412"/>
      <c r="I36" s="5412"/>
      <c r="J36" s="5412"/>
      <c r="K36" s="5412"/>
      <c r="L36" s="5412"/>
      <c r="M36" s="5412"/>
      <c r="N36" s="5412"/>
      <c r="O36" s="5412"/>
      <c r="P36" s="5412"/>
      <c r="Q36" s="5412"/>
      <c r="R36" s="5412"/>
      <c r="S36" s="5415" t="str">
        <f>Q51</f>
        <v>Portions</v>
      </c>
      <c r="T36" s="5415"/>
      <c r="U36" s="5415"/>
      <c r="V36" s="5416"/>
      <c r="W36" s="5419">
        <f>S41</f>
        <v>2</v>
      </c>
      <c r="Y36" s="5400"/>
      <c r="Z36" s="5476" t="s">
        <v>1408</v>
      </c>
      <c r="AA36" s="5476"/>
    </row>
    <row r="37" spans="1:27" s="529" customFormat="1" ht="18" customHeight="1">
      <c r="A37" s="5400"/>
      <c r="B37" s="5413"/>
      <c r="C37" s="5414"/>
      <c r="D37" s="5414"/>
      <c r="E37" s="5414"/>
      <c r="F37" s="5414"/>
      <c r="G37" s="5414"/>
      <c r="H37" s="5414"/>
      <c r="I37" s="5414"/>
      <c r="J37" s="5414"/>
      <c r="K37" s="5414"/>
      <c r="L37" s="5414"/>
      <c r="M37" s="5414"/>
      <c r="N37" s="5414"/>
      <c r="O37" s="5414"/>
      <c r="P37" s="5414"/>
      <c r="Q37" s="5414"/>
      <c r="R37" s="5414"/>
      <c r="S37" s="5417"/>
      <c r="T37" s="5417"/>
      <c r="U37" s="5417"/>
      <c r="V37" s="5418"/>
      <c r="W37" s="5292"/>
      <c r="Y37" s="5400"/>
      <c r="Z37" s="5476"/>
      <c r="AA37" s="5476"/>
    </row>
    <row r="38" spans="1:27" s="529" customFormat="1" ht="18" customHeight="1">
      <c r="A38" s="5400"/>
      <c r="B38" s="5413"/>
      <c r="C38" s="5414"/>
      <c r="D38" s="5414"/>
      <c r="E38" s="5414"/>
      <c r="F38" s="5414"/>
      <c r="G38" s="5414"/>
      <c r="H38" s="5414"/>
      <c r="I38" s="5414"/>
      <c r="J38" s="5414"/>
      <c r="K38" s="5414"/>
      <c r="L38" s="5414"/>
      <c r="M38" s="5414"/>
      <c r="N38" s="5414"/>
      <c r="O38" s="5414"/>
      <c r="P38" s="5414"/>
      <c r="Q38" s="5414"/>
      <c r="R38" s="5414"/>
      <c r="S38" s="5417"/>
      <c r="T38" s="5417"/>
      <c r="U38" s="5417"/>
      <c r="V38" s="5418"/>
      <c r="W38" s="5292"/>
      <c r="Y38" s="5400"/>
      <c r="Z38" s="5476"/>
      <c r="AA38" s="5476"/>
    </row>
    <row r="39" spans="1:27" s="529" customFormat="1" ht="18" customHeight="1">
      <c r="A39" s="5400"/>
      <c r="B39" s="5413"/>
      <c r="C39" s="5414"/>
      <c r="D39" s="5414"/>
      <c r="E39" s="5414"/>
      <c r="F39" s="5414"/>
      <c r="G39" s="5414"/>
      <c r="H39" s="5414"/>
      <c r="I39" s="5414"/>
      <c r="J39" s="5414"/>
      <c r="K39" s="5414"/>
      <c r="L39" s="5414"/>
      <c r="M39" s="5414"/>
      <c r="N39" s="5414"/>
      <c r="O39" s="5414"/>
      <c r="P39" s="5414"/>
      <c r="Q39" s="5414"/>
      <c r="R39" s="5414"/>
      <c r="S39" s="5421" t="s">
        <v>1395</v>
      </c>
      <c r="T39" s="5421"/>
      <c r="U39" s="5421"/>
      <c r="V39" s="5422"/>
      <c r="W39" s="5292"/>
      <c r="Y39" s="5400"/>
      <c r="Z39" s="5476"/>
      <c r="AA39" s="5476"/>
    </row>
    <row r="40" spans="1:27" s="529" customFormat="1" ht="18" customHeight="1">
      <c r="A40" s="5400"/>
      <c r="B40" s="5413"/>
      <c r="C40" s="5414"/>
      <c r="D40" s="5414"/>
      <c r="E40" s="5414"/>
      <c r="F40" s="5414"/>
      <c r="G40" s="5414"/>
      <c r="H40" s="5414"/>
      <c r="I40" s="5414"/>
      <c r="J40" s="5414"/>
      <c r="K40" s="5414"/>
      <c r="L40" s="5414"/>
      <c r="M40" s="5414"/>
      <c r="N40" s="5414"/>
      <c r="O40" s="5414"/>
      <c r="P40" s="5414"/>
      <c r="Q40" s="5414"/>
      <c r="R40" s="5414"/>
      <c r="S40" s="5421"/>
      <c r="T40" s="5421"/>
      <c r="U40" s="5421"/>
      <c r="V40" s="5422"/>
      <c r="W40" s="5292"/>
      <c r="Y40" s="5400"/>
      <c r="Z40" s="5476"/>
      <c r="AA40" s="5476"/>
    </row>
    <row r="41" spans="1:27" s="529" customFormat="1" ht="18" customHeight="1">
      <c r="A41" s="5400"/>
      <c r="B41" s="5423" t="s">
        <v>1390</v>
      </c>
      <c r="C41" s="5424"/>
      <c r="D41" s="5424"/>
      <c r="E41" s="5424"/>
      <c r="F41" s="5424"/>
      <c r="G41" s="5424"/>
      <c r="H41" s="5424"/>
      <c r="I41" s="5424"/>
      <c r="J41" s="5424"/>
      <c r="K41" s="5424"/>
      <c r="L41" s="5424"/>
      <c r="M41" s="5424"/>
      <c r="N41" s="5424"/>
      <c r="O41" s="5424"/>
      <c r="P41" s="5424"/>
      <c r="Q41" s="5424"/>
      <c r="R41" s="5424"/>
      <c r="S41" s="5427">
        <v>2</v>
      </c>
      <c r="T41" s="5427"/>
      <c r="U41" s="5427"/>
      <c r="V41" s="5428"/>
      <c r="W41" s="5292"/>
      <c r="Y41" s="5400"/>
      <c r="Z41" s="5476"/>
      <c r="AA41" s="5476"/>
    </row>
    <row r="42" spans="1:27" s="529" customFormat="1" ht="18" customHeight="1">
      <c r="A42" s="5400"/>
      <c r="B42" s="5425"/>
      <c r="C42" s="5426"/>
      <c r="D42" s="5426"/>
      <c r="E42" s="5426"/>
      <c r="F42" s="5426"/>
      <c r="G42" s="5426"/>
      <c r="H42" s="5426"/>
      <c r="I42" s="5426"/>
      <c r="J42" s="5426"/>
      <c r="K42" s="5426"/>
      <c r="L42" s="5426"/>
      <c r="M42" s="5426"/>
      <c r="N42" s="5426"/>
      <c r="O42" s="5426"/>
      <c r="P42" s="5426"/>
      <c r="Q42" s="5426"/>
      <c r="R42" s="5426"/>
      <c r="S42" s="5429"/>
      <c r="T42" s="5429"/>
      <c r="U42" s="5429"/>
      <c r="V42" s="5430"/>
      <c r="W42" s="5420"/>
      <c r="Y42" s="5400"/>
      <c r="Z42" s="5476"/>
      <c r="AA42" s="5476"/>
    </row>
    <row r="43" spans="1:27" s="529" customFormat="1" ht="18" customHeight="1">
      <c r="A43" s="1313"/>
      <c r="B43" s="5431" t="s">
        <v>1393</v>
      </c>
      <c r="C43" s="5432"/>
      <c r="D43" s="5432"/>
      <c r="E43" s="5432"/>
      <c r="F43" s="5432"/>
      <c r="G43" s="5432"/>
      <c r="H43" s="5432"/>
      <c r="I43" s="5432"/>
      <c r="J43" s="5432"/>
      <c r="K43" s="5432"/>
      <c r="L43" s="5432"/>
      <c r="M43" s="5432"/>
      <c r="N43" s="5432"/>
      <c r="O43" s="5432"/>
      <c r="P43" s="5432"/>
      <c r="Q43" s="5432"/>
      <c r="R43" s="5432"/>
      <c r="S43" s="5432"/>
      <c r="T43" s="5432"/>
      <c r="U43" s="5432"/>
      <c r="V43" s="5433"/>
      <c r="W43" s="5477" t="str">
        <f>B36</f>
        <v xml:space="preserve"> NOM DE LA RECETTE</v>
      </c>
      <c r="Y43" s="1313"/>
      <c r="Z43" s="1314" t="s">
        <v>1382</v>
      </c>
    </row>
    <row r="44" spans="1:27" s="529" customFormat="1" ht="18" customHeight="1">
      <c r="A44" s="1313"/>
      <c r="B44" s="5434"/>
      <c r="C44" s="5435"/>
      <c r="D44" s="5435"/>
      <c r="E44" s="5435"/>
      <c r="F44" s="5435"/>
      <c r="G44" s="5435"/>
      <c r="H44" s="5435"/>
      <c r="I44" s="5435"/>
      <c r="J44" s="5435"/>
      <c r="K44" s="5435"/>
      <c r="L44" s="5435"/>
      <c r="M44" s="5435"/>
      <c r="N44" s="5435"/>
      <c r="O44" s="5435"/>
      <c r="P44" s="5435"/>
      <c r="Q44" s="5435"/>
      <c r="R44" s="5435"/>
      <c r="S44" s="5435"/>
      <c r="T44" s="5435"/>
      <c r="U44" s="5435"/>
      <c r="V44" s="5436"/>
      <c r="W44" s="5478"/>
      <c r="Y44" s="1313"/>
      <c r="Z44" s="1288" t="s">
        <v>1382</v>
      </c>
    </row>
    <row r="45" spans="1:27" s="529" customFormat="1" ht="18" customHeight="1">
      <c r="A45" s="1313"/>
      <c r="B45" s="5434"/>
      <c r="C45" s="5435"/>
      <c r="D45" s="5435"/>
      <c r="E45" s="5435"/>
      <c r="F45" s="5435"/>
      <c r="G45" s="5435"/>
      <c r="H45" s="5435"/>
      <c r="I45" s="5435"/>
      <c r="J45" s="5435"/>
      <c r="K45" s="5435"/>
      <c r="L45" s="5435"/>
      <c r="M45" s="5435"/>
      <c r="N45" s="5435"/>
      <c r="O45" s="5435"/>
      <c r="P45" s="5435"/>
      <c r="Q45" s="5435"/>
      <c r="R45" s="5435"/>
      <c r="S45" s="5435"/>
      <c r="T45" s="5435"/>
      <c r="U45" s="5435"/>
      <c r="V45" s="5436"/>
      <c r="W45" s="5478"/>
      <c r="Y45" s="1313"/>
      <c r="Z45" s="1288" t="s">
        <v>1382</v>
      </c>
    </row>
    <row r="46" spans="1:27" s="529" customFormat="1" ht="18" customHeight="1">
      <c r="A46" s="1313"/>
      <c r="B46" s="5434"/>
      <c r="C46" s="5435"/>
      <c r="D46" s="5435"/>
      <c r="E46" s="5435"/>
      <c r="F46" s="5435"/>
      <c r="G46" s="5435"/>
      <c r="H46" s="5435"/>
      <c r="I46" s="5435"/>
      <c r="J46" s="5435"/>
      <c r="K46" s="5435"/>
      <c r="L46" s="5435"/>
      <c r="M46" s="5435"/>
      <c r="N46" s="5435"/>
      <c r="O46" s="5435"/>
      <c r="P46" s="5435"/>
      <c r="Q46" s="5435"/>
      <c r="R46" s="5435"/>
      <c r="S46" s="5435"/>
      <c r="T46" s="5435"/>
      <c r="U46" s="5435"/>
      <c r="V46" s="5436"/>
      <c r="W46" s="5478"/>
      <c r="Y46" s="1313"/>
      <c r="Z46" s="1288" t="s">
        <v>1382</v>
      </c>
    </row>
    <row r="47" spans="1:27" s="529" customFormat="1" ht="18" customHeight="1">
      <c r="A47" s="1313"/>
      <c r="B47" s="5434"/>
      <c r="C47" s="5435"/>
      <c r="D47" s="5435"/>
      <c r="E47" s="5435"/>
      <c r="F47" s="5435"/>
      <c r="G47" s="5435"/>
      <c r="H47" s="5435"/>
      <c r="I47" s="5435"/>
      <c r="J47" s="5435"/>
      <c r="K47" s="5435"/>
      <c r="L47" s="5435"/>
      <c r="M47" s="5435"/>
      <c r="N47" s="5435"/>
      <c r="O47" s="5435"/>
      <c r="P47" s="5435"/>
      <c r="Q47" s="5435"/>
      <c r="R47" s="5435"/>
      <c r="S47" s="5435"/>
      <c r="T47" s="5435"/>
      <c r="U47" s="5435"/>
      <c r="V47" s="5436"/>
      <c r="W47" s="5478"/>
      <c r="Y47" s="1313"/>
      <c r="Z47" s="1288" t="s">
        <v>1382</v>
      </c>
    </row>
    <row r="48" spans="1:27" s="529" customFormat="1" ht="18" customHeight="1">
      <c r="A48" s="1313"/>
      <c r="B48" s="5434"/>
      <c r="C48" s="5435"/>
      <c r="D48" s="5435"/>
      <c r="E48" s="5435"/>
      <c r="F48" s="5435"/>
      <c r="G48" s="5435"/>
      <c r="H48" s="5435"/>
      <c r="I48" s="5435"/>
      <c r="J48" s="5435"/>
      <c r="K48" s="5435"/>
      <c r="L48" s="5435"/>
      <c r="M48" s="5435"/>
      <c r="N48" s="5435"/>
      <c r="O48" s="5435"/>
      <c r="P48" s="5435"/>
      <c r="Q48" s="5435"/>
      <c r="R48" s="5435"/>
      <c r="S48" s="5435"/>
      <c r="T48" s="5435"/>
      <c r="U48" s="5435"/>
      <c r="V48" s="5436"/>
      <c r="W48" s="5478"/>
      <c r="Y48" s="1313"/>
      <c r="Z48" s="1288" t="s">
        <v>1382</v>
      </c>
    </row>
    <row r="49" spans="1:30" s="529" customFormat="1" ht="18" customHeight="1">
      <c r="A49" s="1313"/>
      <c r="B49" s="1315"/>
      <c r="C49" s="1316"/>
      <c r="D49" s="1292"/>
      <c r="E49" s="1292"/>
      <c r="F49" s="1292"/>
      <c r="G49" s="1292"/>
      <c r="H49" s="5440" t="s">
        <v>322</v>
      </c>
      <c r="I49" s="5440"/>
      <c r="J49" s="5440"/>
      <c r="K49" s="5440"/>
      <c r="L49" s="1293"/>
      <c r="M49" s="1293"/>
      <c r="N49" s="1293"/>
      <c r="O49" s="1294"/>
      <c r="P49" s="1294"/>
      <c r="Q49" s="5442" t="s">
        <v>323</v>
      </c>
      <c r="R49" s="5442"/>
      <c r="S49" s="5442"/>
      <c r="T49" s="5442"/>
      <c r="U49" s="1294"/>
      <c r="V49" s="1317"/>
      <c r="W49" s="5478"/>
      <c r="Y49" s="1313"/>
      <c r="Z49" s="5476" t="s">
        <v>1408</v>
      </c>
      <c r="AA49" s="5476"/>
    </row>
    <row r="50" spans="1:30" ht="18" customHeight="1">
      <c r="A50" s="1313"/>
      <c r="B50" s="1319"/>
      <c r="C50" s="941"/>
      <c r="E50" s="1295"/>
      <c r="F50" s="1295"/>
      <c r="G50" s="1295"/>
      <c r="H50" s="5441"/>
      <c r="I50" s="5441"/>
      <c r="J50" s="5441"/>
      <c r="K50" s="5441"/>
      <c r="L50" s="1320"/>
      <c r="N50" s="1296"/>
      <c r="O50" s="1296"/>
      <c r="P50" s="1296"/>
      <c r="Q50" s="5443"/>
      <c r="R50" s="5443"/>
      <c r="S50" s="5443"/>
      <c r="T50" s="5443"/>
      <c r="U50" s="1283"/>
      <c r="V50" s="1321"/>
      <c r="W50" s="5478"/>
      <c r="Y50" s="1313"/>
      <c r="Z50" s="5476"/>
      <c r="AA50" s="5476"/>
      <c r="AB50" s="529"/>
    </row>
    <row r="51" spans="1:30" ht="18" customHeight="1">
      <c r="A51" s="1313"/>
      <c r="B51" s="1319"/>
      <c r="C51" s="941"/>
      <c r="D51" s="5444" t="s">
        <v>1391</v>
      </c>
      <c r="E51" s="5444"/>
      <c r="F51" s="5444"/>
      <c r="G51" s="5444"/>
      <c r="H51" s="5445">
        <v>40</v>
      </c>
      <c r="I51" s="5445"/>
      <c r="J51" s="5445"/>
      <c r="K51" s="5445"/>
      <c r="L51" s="1320"/>
      <c r="M51" s="5446" t="s">
        <v>1392</v>
      </c>
      <c r="N51" s="5446"/>
      <c r="O51" s="5446"/>
      <c r="P51" s="5446"/>
      <c r="Q51" s="5447" t="s">
        <v>315</v>
      </c>
      <c r="R51" s="5447"/>
      <c r="S51" s="5447"/>
      <c r="T51" s="5447"/>
      <c r="U51" s="1283"/>
      <c r="V51" s="1321"/>
      <c r="W51" s="5478"/>
      <c r="Y51" s="1313"/>
      <c r="Z51" s="5476"/>
      <c r="AA51" s="5476"/>
      <c r="AB51" s="529"/>
    </row>
    <row r="52" spans="1:30" ht="18" customHeight="1">
      <c r="A52" s="1313"/>
      <c r="B52" s="1319"/>
      <c r="C52" s="941"/>
      <c r="D52" s="5444"/>
      <c r="E52" s="5444"/>
      <c r="F52" s="5444"/>
      <c r="G52" s="5444"/>
      <c r="H52" s="5445"/>
      <c r="I52" s="5445"/>
      <c r="J52" s="5445"/>
      <c r="K52" s="5445"/>
      <c r="L52" s="1320"/>
      <c r="M52" s="5446"/>
      <c r="N52" s="5446"/>
      <c r="O52" s="5446"/>
      <c r="P52" s="5446"/>
      <c r="Q52" s="5447"/>
      <c r="R52" s="5447"/>
      <c r="S52" s="5447"/>
      <c r="T52" s="5447"/>
      <c r="U52" s="1283"/>
      <c r="V52" s="1321"/>
      <c r="W52" s="5478"/>
      <c r="Y52" s="1313"/>
      <c r="Z52" s="5476"/>
      <c r="AA52" s="5476"/>
      <c r="AB52" s="529"/>
    </row>
    <row r="53" spans="1:30" ht="18" customHeight="1">
      <c r="A53" s="1313"/>
      <c r="B53" s="1322"/>
      <c r="C53" s="1323"/>
      <c r="D53" s="5444"/>
      <c r="E53" s="5444"/>
      <c r="F53" s="5444"/>
      <c r="G53" s="5444"/>
      <c r="H53" s="5445"/>
      <c r="I53" s="5445"/>
      <c r="J53" s="5445"/>
      <c r="K53" s="5445"/>
      <c r="L53" s="1295"/>
      <c r="M53" s="5446"/>
      <c r="N53" s="5446"/>
      <c r="O53" s="5446"/>
      <c r="P53" s="5446"/>
      <c r="Q53" s="5447"/>
      <c r="R53" s="5447"/>
      <c r="S53" s="5447"/>
      <c r="T53" s="5447"/>
      <c r="U53" s="1283"/>
      <c r="V53" s="1321"/>
      <c r="W53" s="5478"/>
      <c r="Y53" s="1313"/>
      <c r="Z53" s="5476"/>
      <c r="AA53" s="5476"/>
      <c r="AB53" s="529"/>
    </row>
    <row r="54" spans="1:30" ht="18" customHeight="1" thickBot="1">
      <c r="A54" s="1313"/>
      <c r="B54" s="1322"/>
      <c r="C54" s="1323"/>
      <c r="D54" s="1324"/>
      <c r="E54" s="1324"/>
      <c r="F54" s="1324"/>
      <c r="G54" s="1324"/>
      <c r="H54" s="1324"/>
      <c r="I54" s="1295"/>
      <c r="J54" s="1295"/>
      <c r="K54" s="1295"/>
      <c r="L54" s="1295"/>
      <c r="M54" s="1295"/>
      <c r="N54" s="1324"/>
      <c r="O54" s="1283"/>
      <c r="P54" s="1283"/>
      <c r="Q54" s="1283"/>
      <c r="R54" s="1283"/>
      <c r="S54" s="1283"/>
      <c r="T54" s="1283"/>
      <c r="U54" s="1283"/>
      <c r="V54" s="1321"/>
      <c r="W54" s="5478"/>
      <c r="Y54" s="1313"/>
      <c r="Z54" s="5476"/>
      <c r="AA54" s="5476"/>
      <c r="AB54" s="529"/>
    </row>
    <row r="55" spans="1:30" ht="18" customHeight="1">
      <c r="A55" s="5399" t="s">
        <v>243</v>
      </c>
      <c r="B55" s="5401" t="s">
        <v>273</v>
      </c>
      <c r="C55" s="5402"/>
      <c r="D55" s="5402"/>
      <c r="E55" s="5402"/>
      <c r="F55" s="5402"/>
      <c r="G55" s="5402"/>
      <c r="H55" s="5402"/>
      <c r="I55" s="5402"/>
      <c r="J55" s="5402"/>
      <c r="K55" s="5402"/>
      <c r="L55" s="5402"/>
      <c r="M55" s="5402"/>
      <c r="N55" s="5405">
        <v>1</v>
      </c>
      <c r="O55" s="5369" t="str">
        <f>B55</f>
        <v>NOM DE LA RECETTE ou d'un élément de la recette</v>
      </c>
      <c r="P55" s="5370"/>
      <c r="Q55" s="5370"/>
      <c r="R55" s="5370"/>
      <c r="S55" s="5370"/>
      <c r="T55" s="5370"/>
      <c r="U55" s="5370"/>
      <c r="V55" s="5371"/>
      <c r="W55" s="5478"/>
      <c r="X55"/>
      <c r="Y55" s="5399" t="s">
        <v>243</v>
      </c>
      <c r="Z55" s="5476"/>
      <c r="AA55" s="5476"/>
      <c r="AB55" s="529"/>
    </row>
    <row r="56" spans="1:30" ht="18" customHeight="1">
      <c r="A56" s="5400"/>
      <c r="B56" s="5403"/>
      <c r="C56" s="5404"/>
      <c r="D56" s="5404"/>
      <c r="E56" s="5404"/>
      <c r="F56" s="5404"/>
      <c r="G56" s="5404"/>
      <c r="H56" s="5404"/>
      <c r="I56" s="5404"/>
      <c r="J56" s="5404"/>
      <c r="K56" s="5404"/>
      <c r="L56" s="5404"/>
      <c r="M56" s="5404"/>
      <c r="N56" s="5406"/>
      <c r="O56" s="5369"/>
      <c r="P56" s="5370"/>
      <c r="Q56" s="5370"/>
      <c r="R56" s="5370"/>
      <c r="S56" s="5370"/>
      <c r="T56" s="5370"/>
      <c r="U56" s="5370"/>
      <c r="V56" s="5371"/>
      <c r="W56" s="5478"/>
      <c r="X56"/>
      <c r="Y56" s="5400"/>
      <c r="Z56" s="5476"/>
      <c r="AA56" s="5476"/>
      <c r="AB56" s="529"/>
    </row>
    <row r="57" spans="1:30" ht="18" customHeight="1">
      <c r="A57" s="5400"/>
      <c r="B57" s="5403"/>
      <c r="C57" s="5404"/>
      <c r="D57" s="5404"/>
      <c r="E57" s="5404"/>
      <c r="F57" s="5404"/>
      <c r="G57" s="5404"/>
      <c r="H57" s="5404"/>
      <c r="I57" s="5404"/>
      <c r="J57" s="5404"/>
      <c r="K57" s="5404"/>
      <c r="L57" s="5404"/>
      <c r="M57" s="5404"/>
      <c r="N57" s="5406"/>
      <c r="O57" s="5369"/>
      <c r="P57" s="5370"/>
      <c r="Q57" s="5370"/>
      <c r="R57" s="5370"/>
      <c r="S57" s="5370"/>
      <c r="T57" s="5370"/>
      <c r="U57" s="5370"/>
      <c r="V57" s="5371"/>
      <c r="W57" s="5478"/>
      <c r="X57"/>
      <c r="Y57" s="5400"/>
      <c r="Z57" s="5476"/>
      <c r="AA57" s="5476"/>
      <c r="AB57" s="529"/>
    </row>
    <row r="58" spans="1:30" ht="18" customHeight="1">
      <c r="A58" s="5357"/>
      <c r="B58" s="5358" t="s">
        <v>277</v>
      </c>
      <c r="C58" s="5359"/>
      <c r="D58" s="5360" t="s">
        <v>278</v>
      </c>
      <c r="E58" s="5360"/>
      <c r="F58" s="5360"/>
      <c r="G58" s="5360"/>
      <c r="H58" s="5360"/>
      <c r="I58" s="5360"/>
      <c r="J58" s="5360"/>
      <c r="K58" s="5360"/>
      <c r="L58" s="5360"/>
      <c r="M58" s="5360"/>
      <c r="N58" s="5361"/>
      <c r="O58" s="5369" t="str">
        <f>D58</f>
        <v xml:space="preserve"> ?  Si vous avez plusieurs postits pour une recette NOM DE LA RECETTE MÈRE</v>
      </c>
      <c r="P58" s="5370"/>
      <c r="Q58" s="5370"/>
      <c r="R58" s="5370"/>
      <c r="S58" s="5370"/>
      <c r="T58" s="5370"/>
      <c r="U58" s="5370"/>
      <c r="V58" s="5371"/>
      <c r="W58" s="5478"/>
      <c r="X58"/>
      <c r="Y58" s="5357"/>
      <c r="Z58" s="1288" t="s">
        <v>1382</v>
      </c>
      <c r="AB58" s="529"/>
    </row>
    <row r="59" spans="1:30" ht="18" customHeight="1">
      <c r="A59" s="5357"/>
      <c r="B59" s="5358"/>
      <c r="C59" s="5359"/>
      <c r="D59" s="5360"/>
      <c r="E59" s="5360"/>
      <c r="F59" s="5360"/>
      <c r="G59" s="5360"/>
      <c r="H59" s="5360"/>
      <c r="I59" s="5360"/>
      <c r="J59" s="5360"/>
      <c r="K59" s="5360"/>
      <c r="L59" s="5360"/>
      <c r="M59" s="5360"/>
      <c r="N59" s="5361"/>
      <c r="O59" s="5369"/>
      <c r="P59" s="5370"/>
      <c r="Q59" s="5370"/>
      <c r="R59" s="5370"/>
      <c r="S59" s="5370"/>
      <c r="T59" s="5370"/>
      <c r="U59" s="5370"/>
      <c r="V59" s="5371"/>
      <c r="W59" s="5478"/>
      <c r="X59"/>
      <c r="Y59" s="5357"/>
      <c r="Z59" s="1288" t="s">
        <v>1382</v>
      </c>
      <c r="AB59" s="529"/>
    </row>
    <row r="60" spans="1:30" ht="18" customHeight="1">
      <c r="A60" s="5357"/>
      <c r="B60" s="5470" t="s">
        <v>1410</v>
      </c>
      <c r="C60" s="5471"/>
      <c r="D60" s="5471"/>
      <c r="E60" s="5471"/>
      <c r="F60" s="5471"/>
      <c r="G60" s="5471"/>
      <c r="H60" s="5471"/>
      <c r="I60" s="5471"/>
      <c r="J60" s="5471"/>
      <c r="K60" s="5471"/>
      <c r="L60" s="5471"/>
      <c r="M60" s="5471"/>
      <c r="N60" s="5472"/>
      <c r="O60" s="5369" t="str">
        <f>B60</f>
        <v>Auteurs   - MODÈLE N° 6 service A L'UNITÉ</v>
      </c>
      <c r="P60" s="5370"/>
      <c r="Q60" s="5370"/>
      <c r="R60" s="5370"/>
      <c r="S60" s="5370"/>
      <c r="T60" s="5370"/>
      <c r="U60" s="5370"/>
      <c r="V60" s="5371"/>
      <c r="W60" s="5478"/>
      <c r="X60"/>
      <c r="Y60" s="5357"/>
      <c r="Z60" s="1288" t="s">
        <v>1382</v>
      </c>
      <c r="AB60" s="529"/>
    </row>
    <row r="61" spans="1:30" ht="18" customHeight="1">
      <c r="A61" s="5357"/>
      <c r="B61" s="5470"/>
      <c r="C61" s="5471"/>
      <c r="D61" s="5471"/>
      <c r="E61" s="5471"/>
      <c r="F61" s="5471"/>
      <c r="G61" s="5471"/>
      <c r="H61" s="5471"/>
      <c r="I61" s="5471"/>
      <c r="J61" s="5471"/>
      <c r="K61" s="5471"/>
      <c r="L61" s="5471"/>
      <c r="M61" s="5471"/>
      <c r="N61" s="5472"/>
      <c r="O61" s="5369"/>
      <c r="P61" s="5370"/>
      <c r="Q61" s="5370"/>
      <c r="R61" s="5370"/>
      <c r="S61" s="5370"/>
      <c r="T61" s="5370"/>
      <c r="U61" s="5370"/>
      <c r="V61" s="5371"/>
      <c r="W61" s="5478"/>
      <c r="X61"/>
      <c r="Y61" s="5357"/>
      <c r="Z61" s="1288" t="s">
        <v>1382</v>
      </c>
      <c r="AB61" s="529"/>
    </row>
    <row r="62" spans="1:30" ht="18" customHeight="1">
      <c r="A62" s="5357"/>
      <c r="B62" s="5372" t="s">
        <v>1393</v>
      </c>
      <c r="C62" s="5373"/>
      <c r="D62" s="5373"/>
      <c r="E62" s="5373"/>
      <c r="F62" s="5373"/>
      <c r="G62" s="5373"/>
      <c r="H62" s="5373"/>
      <c r="I62" s="5373"/>
      <c r="J62" s="5373"/>
      <c r="K62" s="5373"/>
      <c r="L62" s="5373"/>
      <c r="M62" s="5373"/>
      <c r="N62" s="5374"/>
      <c r="O62" s="1326"/>
      <c r="P62" s="1326"/>
      <c r="Q62" s="1327"/>
      <c r="R62" s="1328"/>
      <c r="S62" s="1328"/>
      <c r="T62" s="1328"/>
      <c r="U62" s="1328"/>
      <c r="V62" s="1329"/>
      <c r="W62" s="5478"/>
      <c r="X62"/>
      <c r="Y62" s="5357"/>
      <c r="Z62" s="1288" t="s">
        <v>1382</v>
      </c>
      <c r="AB62" s="529"/>
    </row>
    <row r="63" spans="1:30" ht="18" customHeight="1">
      <c r="A63" s="5357"/>
      <c r="B63" s="5372"/>
      <c r="C63" s="5373"/>
      <c r="D63" s="5373"/>
      <c r="E63" s="5373"/>
      <c r="F63" s="5373"/>
      <c r="G63" s="5373"/>
      <c r="H63" s="5373"/>
      <c r="I63" s="5373"/>
      <c r="J63" s="5373"/>
      <c r="K63" s="5373"/>
      <c r="L63" s="5373"/>
      <c r="M63" s="5373"/>
      <c r="N63" s="5374"/>
      <c r="O63" s="1326"/>
      <c r="P63" s="1326"/>
      <c r="Q63" s="1327"/>
      <c r="R63" s="1328"/>
      <c r="S63" s="1328"/>
      <c r="T63" s="1328"/>
      <c r="U63" s="1328"/>
      <c r="V63" s="1329"/>
      <c r="W63" s="5478"/>
      <c r="X63"/>
      <c r="Y63" s="5357"/>
      <c r="Z63" s="1288" t="s">
        <v>1382</v>
      </c>
      <c r="AB63" s="529"/>
    </row>
    <row r="64" spans="1:30" ht="18" customHeight="1">
      <c r="A64" s="5357"/>
      <c r="B64" s="5372"/>
      <c r="C64" s="5373"/>
      <c r="D64" s="5373"/>
      <c r="E64" s="5373"/>
      <c r="F64" s="5373"/>
      <c r="G64" s="5373"/>
      <c r="H64" s="5373"/>
      <c r="I64" s="5373"/>
      <c r="J64" s="5373"/>
      <c r="K64" s="5373"/>
      <c r="L64" s="5373"/>
      <c r="M64" s="5373"/>
      <c r="N64" s="5374"/>
      <c r="O64" s="1326"/>
      <c r="P64" s="1326"/>
      <c r="Q64" s="1327"/>
      <c r="R64" s="1328"/>
      <c r="S64" s="1328"/>
      <c r="T64" s="1328"/>
      <c r="U64" s="1328"/>
      <c r="V64" s="1329"/>
      <c r="W64" s="5478"/>
      <c r="X64"/>
      <c r="Y64" s="5357"/>
      <c r="Z64" s="1288" t="s">
        <v>1382</v>
      </c>
      <c r="AB64" s="529"/>
      <c r="AC64" s="529"/>
      <c r="AD64" s="529"/>
    </row>
    <row r="65" spans="1:31" ht="18" customHeight="1">
      <c r="A65" s="5357"/>
      <c r="B65" s="5372"/>
      <c r="C65" s="5373"/>
      <c r="D65" s="5373"/>
      <c r="E65" s="5373"/>
      <c r="F65" s="5373"/>
      <c r="G65" s="5373"/>
      <c r="H65" s="5373"/>
      <c r="I65" s="5373"/>
      <c r="J65" s="5373"/>
      <c r="K65" s="5373"/>
      <c r="L65" s="5373"/>
      <c r="M65" s="5373"/>
      <c r="N65" s="5374"/>
      <c r="O65" s="1326"/>
      <c r="P65" s="1326"/>
      <c r="Q65" s="1327"/>
      <c r="R65" s="1328"/>
      <c r="S65" s="1328"/>
      <c r="T65" s="1328"/>
      <c r="U65" s="1328"/>
      <c r="V65" s="1329"/>
      <c r="W65" s="5478"/>
      <c r="X65"/>
      <c r="Y65" s="5357"/>
      <c r="Z65" s="1288" t="s">
        <v>1382</v>
      </c>
      <c r="AC65" s="5480" t="s">
        <v>1412</v>
      </c>
      <c r="AD65" s="5480"/>
      <c r="AE65" s="5480"/>
    </row>
    <row r="66" spans="1:31" ht="18" customHeight="1">
      <c r="A66" s="5357"/>
      <c r="B66" s="5372"/>
      <c r="C66" s="5373"/>
      <c r="D66" s="5373"/>
      <c r="E66" s="5373"/>
      <c r="F66" s="5373"/>
      <c r="G66" s="5373"/>
      <c r="H66" s="5373"/>
      <c r="I66" s="5373"/>
      <c r="J66" s="5373"/>
      <c r="K66" s="5373"/>
      <c r="L66" s="5373"/>
      <c r="M66" s="5373"/>
      <c r="N66" s="5374"/>
      <c r="O66" s="1326"/>
      <c r="P66" s="1326"/>
      <c r="Q66" s="1327"/>
      <c r="R66" s="1328"/>
      <c r="S66" s="1328"/>
      <c r="T66" s="1328"/>
      <c r="U66" s="1328"/>
      <c r="V66" s="1329"/>
      <c r="W66" s="5478"/>
      <c r="X66"/>
      <c r="Y66" s="5357"/>
      <c r="Z66" s="1288" t="s">
        <v>1382</v>
      </c>
      <c r="AC66" s="5480"/>
      <c r="AD66" s="5480"/>
      <c r="AE66" s="5480"/>
    </row>
    <row r="67" spans="1:31" ht="18" customHeight="1">
      <c r="A67" s="5357"/>
      <c r="B67" s="5372"/>
      <c r="C67" s="5373"/>
      <c r="D67" s="5373"/>
      <c r="E67" s="5373"/>
      <c r="F67" s="5373"/>
      <c r="G67" s="5373"/>
      <c r="H67" s="5373"/>
      <c r="I67" s="5373"/>
      <c r="J67" s="5373"/>
      <c r="K67" s="5373"/>
      <c r="L67" s="5373"/>
      <c r="M67" s="5373"/>
      <c r="N67" s="5374"/>
      <c r="O67" s="1326"/>
      <c r="P67" s="1326"/>
      <c r="Q67" s="1327"/>
      <c r="R67" s="1328"/>
      <c r="S67" s="1328"/>
      <c r="T67" s="1328"/>
      <c r="U67" s="1328"/>
      <c r="V67" s="1329"/>
      <c r="W67" s="5478"/>
      <c r="X67"/>
      <c r="Y67" s="5357"/>
      <c r="Z67" s="1288" t="s">
        <v>1382</v>
      </c>
      <c r="AC67" s="1330" t="s">
        <v>27</v>
      </c>
      <c r="AD67" s="1331" t="s">
        <v>1413</v>
      </c>
    </row>
    <row r="68" spans="1:31" ht="18" customHeight="1">
      <c r="A68" s="5357"/>
      <c r="B68" s="5375"/>
      <c r="C68" s="5376"/>
      <c r="D68" s="5376"/>
      <c r="E68" s="5376"/>
      <c r="F68" s="5376"/>
      <c r="G68" s="5376"/>
      <c r="H68" s="5376"/>
      <c r="I68" s="5376"/>
      <c r="J68" s="5376"/>
      <c r="K68" s="5376"/>
      <c r="L68" s="5376"/>
      <c r="M68" s="5376"/>
      <c r="N68" s="5377"/>
      <c r="O68" s="1332"/>
      <c r="P68" s="1333"/>
      <c r="Q68" s="1333"/>
      <c r="R68" s="1333"/>
      <c r="S68" s="1334"/>
      <c r="T68" s="1334"/>
      <c r="U68" s="1334"/>
      <c r="V68" s="1335"/>
      <c r="W68" s="5478"/>
      <c r="X68"/>
      <c r="Y68" s="5357"/>
      <c r="Z68" s="5476" t="s">
        <v>1408</v>
      </c>
      <c r="AA68" s="5476"/>
      <c r="AC68" s="1330" t="s">
        <v>30</v>
      </c>
      <c r="AD68" s="1331" t="s">
        <v>1414</v>
      </c>
    </row>
    <row r="69" spans="1:31" ht="18" customHeight="1">
      <c r="A69" s="5357"/>
      <c r="B69" s="1336" t="s">
        <v>12</v>
      </c>
      <c r="C69" s="947" t="s">
        <v>28</v>
      </c>
      <c r="D69" s="1337"/>
      <c r="E69" s="1338"/>
      <c r="F69" s="1338"/>
      <c r="G69" s="1338"/>
      <c r="H69" s="1338"/>
      <c r="I69" s="1338"/>
      <c r="J69" s="1284"/>
      <c r="K69" s="5389" t="s">
        <v>509</v>
      </c>
      <c r="L69" s="5389"/>
      <c r="M69" s="949" t="s">
        <v>29</v>
      </c>
      <c r="N69" s="20" t="s">
        <v>13</v>
      </c>
      <c r="O69" s="1339"/>
      <c r="P69" s="1340"/>
      <c r="Q69" s="1340"/>
      <c r="R69" s="1340"/>
      <c r="S69" s="1341"/>
      <c r="T69" s="1341"/>
      <c r="U69" s="1341"/>
      <c r="V69" s="1342"/>
      <c r="W69" s="5478"/>
      <c r="X69"/>
      <c r="Y69" s="5357"/>
      <c r="Z69" s="5476"/>
      <c r="AA69" s="5476"/>
      <c r="AC69" s="1330" t="s">
        <v>248</v>
      </c>
      <c r="AD69" s="1331" t="s">
        <v>1415</v>
      </c>
    </row>
    <row r="70" spans="1:31" ht="18" customHeight="1">
      <c r="A70" s="5357"/>
      <c r="B70" s="5390">
        <v>20</v>
      </c>
      <c r="C70" s="5475" t="s">
        <v>1416</v>
      </c>
      <c r="D70" s="5475"/>
      <c r="E70" s="5392" t="s">
        <v>26</v>
      </c>
      <c r="F70" s="5392"/>
      <c r="G70" s="5392"/>
      <c r="H70" s="5392"/>
      <c r="I70" s="5392"/>
      <c r="J70" s="5392"/>
      <c r="K70" s="5389"/>
      <c r="L70" s="5389"/>
      <c r="M70" s="5393">
        <v>20</v>
      </c>
      <c r="N70" s="5394"/>
      <c r="O70" s="5395" t="s">
        <v>1417</v>
      </c>
      <c r="P70" s="5396"/>
      <c r="Q70" s="5396"/>
      <c r="R70" s="5396"/>
      <c r="S70" s="5396"/>
      <c r="T70" s="5396"/>
      <c r="U70" s="5378">
        <f>H51</f>
        <v>40</v>
      </c>
      <c r="V70" s="5379"/>
      <c r="W70" s="5478"/>
      <c r="X70"/>
      <c r="Y70" s="5357"/>
      <c r="Z70" s="5476"/>
      <c r="AA70" s="5476"/>
      <c r="AC70" s="1330" t="s">
        <v>12</v>
      </c>
      <c r="AD70" s="1331" t="s">
        <v>1418</v>
      </c>
    </row>
    <row r="71" spans="1:31" ht="18" customHeight="1">
      <c r="A71" s="5357"/>
      <c r="B71" s="5390"/>
      <c r="C71" s="5475"/>
      <c r="D71" s="5475"/>
      <c r="E71" s="1338"/>
      <c r="F71" s="1028" t="s">
        <v>280</v>
      </c>
      <c r="G71" s="1040" t="s">
        <v>309</v>
      </c>
      <c r="H71" s="1040"/>
      <c r="I71" s="1040"/>
      <c r="J71" s="1029" t="s">
        <v>15</v>
      </c>
      <c r="K71" s="5389"/>
      <c r="L71" s="5389"/>
      <c r="M71" s="5393"/>
      <c r="N71" s="5394"/>
      <c r="O71" s="5395"/>
      <c r="P71" s="5396"/>
      <c r="Q71" s="5396"/>
      <c r="R71" s="5396"/>
      <c r="S71" s="5396"/>
      <c r="T71" s="5396"/>
      <c r="U71" s="5378"/>
      <c r="V71" s="5379"/>
      <c r="W71" s="5478"/>
      <c r="X71"/>
      <c r="Y71" s="5357"/>
      <c r="Z71" s="5476"/>
      <c r="AA71" s="5476"/>
      <c r="AC71" s="1330" t="s">
        <v>13</v>
      </c>
      <c r="AD71" s="1331" t="s">
        <v>1419</v>
      </c>
    </row>
    <row r="72" spans="1:31" ht="18" customHeight="1">
      <c r="A72" s="5357"/>
      <c r="B72" s="5380" t="s">
        <v>25</v>
      </c>
      <c r="C72" s="5381"/>
      <c r="F72" s="5"/>
      <c r="G72" s="5"/>
      <c r="H72" s="1343" t="s">
        <v>310</v>
      </c>
      <c r="I72" s="1344">
        <v>500</v>
      </c>
      <c r="J72" s="1029" t="s">
        <v>15</v>
      </c>
      <c r="K72" s="5382" t="s">
        <v>1392</v>
      </c>
      <c r="L72" s="5382"/>
      <c r="M72" s="5473" t="s">
        <v>1260</v>
      </c>
      <c r="N72" s="5474"/>
      <c r="O72" s="5385" t="s">
        <v>1420</v>
      </c>
      <c r="P72" s="5386"/>
      <c r="Q72" s="5386"/>
      <c r="R72" s="5386"/>
      <c r="S72" s="5386"/>
      <c r="T72" s="5386"/>
      <c r="U72" s="5387" t="str">
        <f>Q51</f>
        <v>Portions</v>
      </c>
      <c r="V72" s="5388"/>
      <c r="W72" s="5478"/>
      <c r="X72"/>
      <c r="Y72" s="5357"/>
      <c r="Z72" s="5476"/>
      <c r="AA72" s="5476"/>
      <c r="AC72" s="1330" t="s">
        <v>15</v>
      </c>
      <c r="AD72" s="1331" t="s">
        <v>1421</v>
      </c>
    </row>
    <row r="73" spans="1:31" ht="18" customHeight="1">
      <c r="A73" s="5357"/>
      <c r="B73" s="5380"/>
      <c r="C73" s="5381"/>
      <c r="D73" s="1345"/>
      <c r="E73" s="1345"/>
      <c r="F73" s="5"/>
      <c r="G73" s="5"/>
      <c r="H73" s="1034" t="s">
        <v>311</v>
      </c>
      <c r="I73" s="1346">
        <v>500</v>
      </c>
      <c r="J73" s="1030" t="s">
        <v>281</v>
      </c>
      <c r="K73" s="5382"/>
      <c r="L73" s="5382"/>
      <c r="M73" s="5473"/>
      <c r="N73" s="5474"/>
      <c r="O73" s="5385"/>
      <c r="P73" s="5386"/>
      <c r="Q73" s="5386"/>
      <c r="R73" s="5386"/>
      <c r="S73" s="5386"/>
      <c r="T73" s="5386"/>
      <c r="U73" s="5387"/>
      <c r="V73" s="5388"/>
      <c r="W73" s="5478"/>
      <c r="X73"/>
      <c r="Y73" s="5357"/>
      <c r="Z73" s="5476"/>
      <c r="AA73" s="5476"/>
      <c r="AC73" s="1330" t="s">
        <v>281</v>
      </c>
      <c r="AD73" s="1331" t="s">
        <v>1422</v>
      </c>
    </row>
    <row r="74" spans="1:31" ht="18" customHeight="1">
      <c r="A74" s="5357"/>
      <c r="B74" s="5343" t="s">
        <v>30</v>
      </c>
      <c r="C74" s="5344"/>
      <c r="D74" s="1347"/>
      <c r="E74" s="1348"/>
      <c r="H74" s="1034" t="s">
        <v>312</v>
      </c>
      <c r="I74" s="1031">
        <f>(B70/I72)*I73</f>
        <v>20</v>
      </c>
      <c r="J74" s="1032" t="s">
        <v>282</v>
      </c>
      <c r="K74" s="1349"/>
      <c r="L74" s="1033"/>
      <c r="M74" s="1349"/>
      <c r="N74" s="1350"/>
      <c r="O74" s="1339"/>
      <c r="P74" s="1340"/>
      <c r="Q74" s="1340"/>
      <c r="R74" s="1340"/>
      <c r="S74" s="1341"/>
      <c r="T74" s="1341"/>
      <c r="U74" s="1341"/>
      <c r="V74" s="1342"/>
      <c r="W74" s="5478"/>
      <c r="X74"/>
      <c r="Y74" s="5357"/>
      <c r="Z74" s="5476"/>
      <c r="AA74" s="5476"/>
      <c r="AC74" s="1330" t="s">
        <v>282</v>
      </c>
      <c r="AD74" s="1331" t="s">
        <v>1423</v>
      </c>
    </row>
    <row r="75" spans="1:31" ht="18" customHeight="1">
      <c r="A75" s="5357"/>
      <c r="B75" s="5347" t="s">
        <v>284</v>
      </c>
      <c r="C75" s="5349" t="s">
        <v>285</v>
      </c>
      <c r="D75" s="1284" t="s">
        <v>283</v>
      </c>
      <c r="E75" s="1035"/>
      <c r="F75" s="1035"/>
      <c r="G75" s="1035" t="str">
        <f>D77</f>
        <v>D</v>
      </c>
      <c r="H75" s="1035"/>
      <c r="I75" s="1035"/>
      <c r="J75" s="1035"/>
      <c r="K75" s="1035"/>
      <c r="L75" s="1034"/>
      <c r="M75" s="1035"/>
      <c r="N75" s="1351"/>
      <c r="O75" s="1339"/>
      <c r="P75" s="1340"/>
      <c r="Q75" s="1340"/>
      <c r="R75" s="1340"/>
      <c r="S75" s="1341"/>
      <c r="T75" s="1341"/>
      <c r="U75" s="1341"/>
      <c r="V75" s="1342"/>
      <c r="W75" s="5478"/>
      <c r="X75"/>
      <c r="Y75" s="5357"/>
      <c r="Z75" s="5476"/>
      <c r="AA75" s="5476"/>
      <c r="AC75" s="1330" t="s">
        <v>328</v>
      </c>
      <c r="AD75" s="1331" t="s">
        <v>1424</v>
      </c>
    </row>
    <row r="76" spans="1:31" ht="18" customHeight="1">
      <c r="A76" s="5357"/>
      <c r="B76" s="5347"/>
      <c r="C76" s="5349"/>
      <c r="D76" s="1036" t="s">
        <v>27</v>
      </c>
      <c r="E76" s="1284" t="s">
        <v>286</v>
      </c>
      <c r="F76" s="963"/>
      <c r="G76" s="1037"/>
      <c r="H76" s="1035"/>
      <c r="I76" s="1035"/>
      <c r="J76" s="951"/>
      <c r="K76" s="1352"/>
      <c r="L76" s="1352"/>
      <c r="M76" s="1352"/>
      <c r="N76" s="1353"/>
      <c r="O76" s="1339"/>
      <c r="P76" s="1340"/>
      <c r="Q76" s="1340"/>
      <c r="R76" s="1340"/>
      <c r="S76" s="1341"/>
      <c r="T76" s="1341"/>
      <c r="U76" s="1341"/>
      <c r="V76" s="1342"/>
      <c r="W76" s="5478"/>
      <c r="X76"/>
      <c r="Y76" s="5357"/>
      <c r="Z76" s="5476"/>
      <c r="AA76" s="5476"/>
      <c r="AC76" s="1330" t="s">
        <v>329</v>
      </c>
      <c r="AD76" s="1331" t="s">
        <v>1425</v>
      </c>
    </row>
    <row r="77" spans="1:31" ht="18" customHeight="1">
      <c r="A77" s="5357"/>
      <c r="B77" s="5348"/>
      <c r="C77" s="5350"/>
      <c r="D77" s="977" t="str">
        <f>SUBSTITUTE(ADDRESS(1,COLUMN(),4),"1","")</f>
        <v>D</v>
      </c>
      <c r="E77" s="1027"/>
      <c r="F77" s="1027"/>
      <c r="G77" s="1027"/>
      <c r="H77" s="1027"/>
      <c r="I77" s="1027"/>
      <c r="J77" s="1027"/>
      <c r="K77" s="1027"/>
      <c r="L77" s="1027"/>
      <c r="M77" s="1025"/>
      <c r="N77" s="399"/>
      <c r="O77" s="1339"/>
      <c r="P77" s="1340"/>
      <c r="Q77" s="1340"/>
      <c r="R77" s="1340"/>
      <c r="S77" s="1341"/>
      <c r="T77" s="1341"/>
      <c r="U77" s="1341"/>
      <c r="V77" s="1342"/>
      <c r="W77" s="5478"/>
      <c r="X77"/>
      <c r="Y77" s="5357"/>
      <c r="Z77" s="5476"/>
      <c r="AA77" s="5476"/>
      <c r="AC77" s="1330" t="s">
        <v>330</v>
      </c>
      <c r="AD77" s="1331" t="s">
        <v>1426</v>
      </c>
    </row>
    <row r="78" spans="1:31" ht="18" customHeight="1">
      <c r="A78" s="5357"/>
      <c r="B78" s="1354"/>
      <c r="C78" s="1355"/>
      <c r="D78" s="1038"/>
      <c r="E78" s="5397" t="s">
        <v>290</v>
      </c>
      <c r="F78" s="5397"/>
      <c r="G78" s="935"/>
      <c r="H78" s="5"/>
      <c r="I78" s="935"/>
      <c r="J78" s="942">
        <f>D78</f>
        <v>0</v>
      </c>
      <c r="K78" s="1039"/>
      <c r="L78" s="1044"/>
      <c r="M78" s="5397" t="s">
        <v>291</v>
      </c>
      <c r="N78" s="5398"/>
      <c r="O78" s="1339"/>
      <c r="P78" s="1340"/>
      <c r="Q78" s="1340"/>
      <c r="R78" s="1340"/>
      <c r="S78" s="1341"/>
      <c r="T78" s="1341"/>
      <c r="U78" s="1341"/>
      <c r="V78" s="1342"/>
      <c r="W78" s="5478"/>
      <c r="X78"/>
      <c r="Y78" s="5357"/>
      <c r="Z78" s="5476"/>
      <c r="AA78" s="5476"/>
      <c r="AC78" s="1330" t="s">
        <v>331</v>
      </c>
      <c r="AD78" s="1331" t="s">
        <v>1427</v>
      </c>
    </row>
    <row r="79" spans="1:31" ht="18" customHeight="1">
      <c r="A79" s="5357"/>
      <c r="B79" s="1354"/>
      <c r="C79" s="1086" t="s">
        <v>292</v>
      </c>
      <c r="D79" s="1356">
        <f>B70</f>
        <v>20</v>
      </c>
      <c r="E79" s="5338" t="str">
        <f>M72</f>
        <v>?</v>
      </c>
      <c r="F79" s="1357">
        <f>C124</f>
        <v>1500</v>
      </c>
      <c r="G79" s="1"/>
      <c r="H79" s="5"/>
      <c r="I79" s="1065"/>
      <c r="J79" s="942"/>
      <c r="K79" s="1086" t="s">
        <v>292</v>
      </c>
      <c r="L79" s="1358">
        <f>M70</f>
        <v>20</v>
      </c>
      <c r="M79" s="5338" t="str">
        <f>M72</f>
        <v>?</v>
      </c>
      <c r="N79" s="21">
        <f>L123</f>
        <v>1500</v>
      </c>
      <c r="O79" s="1339"/>
      <c r="P79" s="1340"/>
      <c r="Q79" s="1340"/>
      <c r="R79" s="1340"/>
      <c r="S79" s="1341"/>
      <c r="T79" s="1341"/>
      <c r="U79" s="1341"/>
      <c r="V79" s="1342"/>
      <c r="W79" s="5478"/>
      <c r="X79"/>
      <c r="Y79" s="5357"/>
      <c r="Z79" s="5476"/>
      <c r="AA79" s="5476"/>
      <c r="AC79" s="1330" t="s">
        <v>332</v>
      </c>
      <c r="AD79" s="1331" t="s">
        <v>1428</v>
      </c>
    </row>
    <row r="80" spans="1:31" ht="18" customHeight="1">
      <c r="A80" s="5357"/>
      <c r="B80" s="1354"/>
      <c r="C80" s="1347"/>
      <c r="D80" s="1359"/>
      <c r="E80" s="5338"/>
      <c r="F80" s="1360">
        <f>C123</f>
        <v>1.5</v>
      </c>
      <c r="G80" s="935"/>
      <c r="H80" s="5"/>
      <c r="I80" s="1361"/>
      <c r="J80" s="1232"/>
      <c r="K80" s="1362"/>
      <c r="L80" s="1044"/>
      <c r="M80" s="5338"/>
      <c r="N80" s="22">
        <f>M123</f>
        <v>1.5</v>
      </c>
      <c r="O80" s="1339"/>
      <c r="P80" s="1340"/>
      <c r="Q80" s="1340"/>
      <c r="R80" s="1340"/>
      <c r="S80" s="1341"/>
      <c r="T80" s="1341"/>
      <c r="U80" s="1341"/>
      <c r="V80" s="1342"/>
      <c r="W80" s="5478"/>
      <c r="X80"/>
      <c r="Y80" s="5357"/>
      <c r="Z80" s="5476"/>
      <c r="AA80" s="5476"/>
      <c r="AC80" s="1330" t="s">
        <v>333</v>
      </c>
      <c r="AD80" s="1331" t="s">
        <v>1429</v>
      </c>
    </row>
    <row r="81" spans="1:30" ht="18" customHeight="1">
      <c r="A81" s="5357"/>
      <c r="B81" s="1363"/>
      <c r="C81" s="1027"/>
      <c r="D81" s="1027"/>
      <c r="E81" s="1027"/>
      <c r="F81" s="1027"/>
      <c r="G81" s="1027"/>
      <c r="H81" s="1027"/>
      <c r="I81" s="1027"/>
      <c r="J81" s="1027"/>
      <c r="K81" s="1025" t="s">
        <v>284</v>
      </c>
      <c r="L81" s="1025" t="s">
        <v>1272</v>
      </c>
      <c r="M81" s="1025" t="s">
        <v>1273</v>
      </c>
      <c r="N81" s="399" t="s">
        <v>289</v>
      </c>
      <c r="O81" s="1332"/>
      <c r="P81" s="1333"/>
      <c r="Q81" s="1333"/>
      <c r="R81" s="1333"/>
      <c r="S81" s="1334" t="s">
        <v>284</v>
      </c>
      <c r="T81" s="1334" t="s">
        <v>1272</v>
      </c>
      <c r="U81" s="1334" t="s">
        <v>1273</v>
      </c>
      <c r="V81" s="1335" t="s">
        <v>289</v>
      </c>
      <c r="W81" s="5478"/>
      <c r="X81"/>
      <c r="Y81" s="5357"/>
      <c r="Z81" s="5476"/>
      <c r="AA81" s="5476"/>
      <c r="AC81" s="1330" t="s">
        <v>334</v>
      </c>
      <c r="AD81" s="1331" t="s">
        <v>1430</v>
      </c>
    </row>
    <row r="82" spans="1:30" ht="18" customHeight="1">
      <c r="A82" s="5357"/>
      <c r="B82" s="1364"/>
      <c r="C82" s="1043"/>
      <c r="D82" s="941"/>
      <c r="E82" s="935"/>
      <c r="F82" s="935"/>
      <c r="G82" s="935"/>
      <c r="H82" s="5"/>
      <c r="I82" s="935"/>
      <c r="J82" s="953">
        <f t="shared" ref="J82:J121" si="0">D82</f>
        <v>0</v>
      </c>
      <c r="K82" s="1039">
        <f>IF(ISTEXT(B82),B82,IF(ISBLANK(B82),0,(B82/B70)*M70))</f>
        <v>0</v>
      </c>
      <c r="L82" s="1044">
        <f>+IF(ISTEXT(C82),0,IF(ISBLANK(C82),0,(C82/B70)*M70))</f>
        <v>0</v>
      </c>
      <c r="M82" s="1045">
        <f>+IF(ISTEXT(C82),0,IF(ISBLANK(C82),0,(C82/1000/B70)*M70))</f>
        <v>0</v>
      </c>
      <c r="N82" s="23">
        <f>IF(ISTEXT(C82),0,(C82/C123)/1000)</f>
        <v>0</v>
      </c>
      <c r="O82" s="942"/>
      <c r="P82" s="942"/>
      <c r="Q82" s="942"/>
      <c r="R82" s="1365">
        <f>D82</f>
        <v>0</v>
      </c>
      <c r="S82" s="1366">
        <f>(K82/M70)*U70</f>
        <v>0</v>
      </c>
      <c r="T82" s="1367">
        <f>(L82/M70)*U70</f>
        <v>0</v>
      </c>
      <c r="U82" s="1023">
        <f>(M82/M70)*U70</f>
        <v>0</v>
      </c>
      <c r="V82" s="1368">
        <f>N82</f>
        <v>0</v>
      </c>
      <c r="W82" s="5478"/>
      <c r="X82"/>
      <c r="Y82" s="5357"/>
      <c r="Z82" s="5476"/>
      <c r="AA82" s="5476"/>
      <c r="AC82" s="1330" t="s">
        <v>335</v>
      </c>
      <c r="AD82" s="1331" t="s">
        <v>1431</v>
      </c>
    </row>
    <row r="83" spans="1:30" ht="18" customHeight="1">
      <c r="A83" s="5357"/>
      <c r="B83" s="1364">
        <v>2</v>
      </c>
      <c r="C83" s="1043">
        <v>500</v>
      </c>
      <c r="D83" s="941" t="s">
        <v>512</v>
      </c>
      <c r="E83" s="935"/>
      <c r="F83" s="935"/>
      <c r="G83" s="935"/>
      <c r="H83" s="5"/>
      <c r="I83" s="935"/>
      <c r="J83" s="953" t="str">
        <f t="shared" si="0"/>
        <v>Exemple = pommes</v>
      </c>
      <c r="K83" s="1039">
        <f>IF(ISTEXT(B83),B83,IF(ISBLANK(B83),0,(B83/B70)*M70))</f>
        <v>2</v>
      </c>
      <c r="L83" s="1044">
        <f>+IF(ISTEXT(C83),0,IF(ISBLANK(C83),0,(C83/B70)*M70))</f>
        <v>500</v>
      </c>
      <c r="M83" s="1045">
        <f>+IF(ISTEXT(C83),0,IF(ISBLANK(C83),0,(C83/1000/B70)*M70))</f>
        <v>0.5</v>
      </c>
      <c r="N83" s="23">
        <f>IF(ISTEXT(C83),0,(C83/C123)/1000)</f>
        <v>0.33333333333333331</v>
      </c>
      <c r="O83" s="942"/>
      <c r="P83" s="942"/>
      <c r="Q83" s="942"/>
      <c r="R83" s="1365" t="str">
        <f>D83</f>
        <v>Exemple = pommes</v>
      </c>
      <c r="S83" s="1369">
        <f>(K83/M70)*U70</f>
        <v>4</v>
      </c>
      <c r="T83" s="1370">
        <f>(L83/M70)*U70</f>
        <v>1000</v>
      </c>
      <c r="U83" s="1371">
        <f>(M83/M70)*U70</f>
        <v>1</v>
      </c>
      <c r="V83" s="1372">
        <f>N83</f>
        <v>0.33333333333333331</v>
      </c>
      <c r="W83" s="5478"/>
      <c r="X83"/>
      <c r="Y83" s="5357"/>
      <c r="Z83" s="5476"/>
      <c r="AA83" s="5476"/>
      <c r="AC83" s="1330" t="s">
        <v>336</v>
      </c>
      <c r="AD83" s="1331" t="s">
        <v>1432</v>
      </c>
    </row>
    <row r="84" spans="1:30" ht="18" customHeight="1">
      <c r="A84" s="5357"/>
      <c r="B84" s="1364"/>
      <c r="C84" s="1043"/>
      <c r="D84" s="941"/>
      <c r="E84" s="935"/>
      <c r="F84" s="935"/>
      <c r="G84" s="935"/>
      <c r="H84" s="5"/>
      <c r="I84" s="935"/>
      <c r="J84" s="953">
        <f t="shared" si="0"/>
        <v>0</v>
      </c>
      <c r="K84" s="1039">
        <f>IF(ISTEXT(B84),B84,IF(ISBLANK(B84),0,(B84/B70)*M70))</f>
        <v>0</v>
      </c>
      <c r="L84" s="1044">
        <f>+IF(ISTEXT(C84),0,IF(ISBLANK(C84),0,(C84/B70)*M70))</f>
        <v>0</v>
      </c>
      <c r="M84" s="1045">
        <f>+IF(ISTEXT(C84),0,IF(ISBLANK(C84),0,(C84/1000/B70)*M70))</f>
        <v>0</v>
      </c>
      <c r="N84" s="23">
        <f>IF(ISTEXT(C84),0,(C84/C123)/1000)</f>
        <v>0</v>
      </c>
      <c r="O84" s="942"/>
      <c r="P84" s="942"/>
      <c r="Q84" s="942"/>
      <c r="R84" s="1365">
        <f t="shared" ref="R84:R121" si="1">D84</f>
        <v>0</v>
      </c>
      <c r="S84" s="1369">
        <f>(K84/M70)*U70</f>
        <v>0</v>
      </c>
      <c r="T84" s="1370">
        <f>(L84/M70)*U70</f>
        <v>0</v>
      </c>
      <c r="U84" s="1371">
        <f>(M84/M70)*U70</f>
        <v>0</v>
      </c>
      <c r="V84" s="1372">
        <f t="shared" ref="V84:V121" si="2">N84</f>
        <v>0</v>
      </c>
      <c r="W84" s="5478"/>
      <c r="X84"/>
      <c r="Y84" s="5357"/>
      <c r="Z84" s="5476"/>
      <c r="AA84" s="5476"/>
      <c r="AC84" s="1330" t="s">
        <v>339</v>
      </c>
      <c r="AD84" s="1331" t="s">
        <v>1433</v>
      </c>
    </row>
    <row r="85" spans="1:30" ht="18" customHeight="1">
      <c r="A85" s="5357"/>
      <c r="B85" s="1364"/>
      <c r="C85" s="1043">
        <v>1000</v>
      </c>
      <c r="D85" s="941" t="s">
        <v>1434</v>
      </c>
      <c r="E85" s="935"/>
      <c r="F85" s="935"/>
      <c r="G85" s="935"/>
      <c r="H85" s="5"/>
      <c r="I85" s="935"/>
      <c r="J85" s="953" t="str">
        <f t="shared" si="0"/>
        <v>poires</v>
      </c>
      <c r="K85" s="1039">
        <f>IF(ISTEXT(B85),B85,IF(ISBLANK(B85),0,(B85/B70)*M70))</f>
        <v>0</v>
      </c>
      <c r="L85" s="1044">
        <f>+IF(ISTEXT(C85),0,IF(ISBLANK(C85),0,(C85/B70)*M70))</f>
        <v>1000</v>
      </c>
      <c r="M85" s="1045">
        <f>+IF(ISTEXT(C85),0,IF(ISBLANK(C85),0,(C85/1000/B70)*M70))</f>
        <v>1</v>
      </c>
      <c r="N85" s="23">
        <f>IF(ISTEXT(C85),0,(C85/C123)/1000)</f>
        <v>0.66666666666666663</v>
      </c>
      <c r="O85" s="942"/>
      <c r="P85" s="942"/>
      <c r="Q85" s="942"/>
      <c r="R85" s="1365" t="str">
        <f t="shared" si="1"/>
        <v>poires</v>
      </c>
      <c r="S85" s="1369">
        <f>(K85/M70)*U70</f>
        <v>0</v>
      </c>
      <c r="T85" s="1370">
        <f>(L85/M70)*U70</f>
        <v>2000</v>
      </c>
      <c r="U85" s="1371">
        <f>(M85/M70)*U70</f>
        <v>2</v>
      </c>
      <c r="V85" s="1372">
        <f t="shared" si="2"/>
        <v>0.66666666666666663</v>
      </c>
      <c r="W85" s="5478"/>
      <c r="X85"/>
      <c r="Y85" s="5357"/>
      <c r="Z85" s="5476"/>
      <c r="AA85" s="5476"/>
    </row>
    <row r="86" spans="1:30" ht="18" customHeight="1">
      <c r="A86" s="5357"/>
      <c r="B86" s="1364"/>
      <c r="C86" s="1043"/>
      <c r="D86" s="941"/>
      <c r="E86" s="935"/>
      <c r="F86" s="935"/>
      <c r="G86" s="935"/>
      <c r="H86" s="5"/>
      <c r="J86" s="953">
        <f t="shared" si="0"/>
        <v>0</v>
      </c>
      <c r="K86" s="1039">
        <f>IF(ISTEXT(B86),B86,IF(ISBLANK(B86),0,(B86/B70)*M70))</f>
        <v>0</v>
      </c>
      <c r="L86" s="1044">
        <f>+IF(ISTEXT(C86),0,IF(ISBLANK(C86),0,(C86/B70)*M70))</f>
        <v>0</v>
      </c>
      <c r="M86" s="1045">
        <f>+IF(ISTEXT(C86),0,IF(ISBLANK(C86),0,(C86/1000/B70)*M70))</f>
        <v>0</v>
      </c>
      <c r="N86" s="23">
        <f>IF(ISTEXT(C86),0,(C86/C123)/1000)</f>
        <v>0</v>
      </c>
      <c r="O86" s="942"/>
      <c r="P86" s="942"/>
      <c r="Q86" s="942"/>
      <c r="R86" s="1365">
        <f t="shared" si="1"/>
        <v>0</v>
      </c>
      <c r="S86" s="1369">
        <f>(K86/M70)*U70</f>
        <v>0</v>
      </c>
      <c r="T86" s="1370">
        <f>(L86/M70)*U70</f>
        <v>0</v>
      </c>
      <c r="U86" s="1371">
        <f>(M86/M70)*U70</f>
        <v>0</v>
      </c>
      <c r="V86" s="1372">
        <f t="shared" si="2"/>
        <v>0</v>
      </c>
      <c r="W86" s="5478"/>
      <c r="X86"/>
      <c r="Y86" s="5357"/>
      <c r="Z86" s="1288" t="s">
        <v>1382</v>
      </c>
    </row>
    <row r="87" spans="1:30" ht="18" customHeight="1">
      <c r="A87" s="5357"/>
      <c r="B87" s="1364"/>
      <c r="C87" s="1043"/>
      <c r="D87" s="941"/>
      <c r="E87" s="935"/>
      <c r="F87" s="935"/>
      <c r="G87" s="935"/>
      <c r="H87" s="5"/>
      <c r="I87" s="935"/>
      <c r="J87" s="953">
        <f t="shared" si="0"/>
        <v>0</v>
      </c>
      <c r="K87" s="1039">
        <f>IF(ISTEXT(B87),B87,IF(ISBLANK(B87),0,(B87/B70)*M70))</f>
        <v>0</v>
      </c>
      <c r="L87" s="1044">
        <f>+IF(ISTEXT(C87),0,IF(ISBLANK(C87),0,(C87/B70)*M70))</f>
        <v>0</v>
      </c>
      <c r="M87" s="1045">
        <f>+IF(ISTEXT(C87),0,IF(ISBLANK(C87),0,(C87/1000/B70)*M70))</f>
        <v>0</v>
      </c>
      <c r="N87" s="23">
        <f>IF(ISTEXT(C87),0,(C87/C123)/1000)</f>
        <v>0</v>
      </c>
      <c r="O87" s="942"/>
      <c r="P87" s="942"/>
      <c r="Q87" s="942"/>
      <c r="R87" s="1365">
        <f t="shared" si="1"/>
        <v>0</v>
      </c>
      <c r="S87" s="1369">
        <f>(K87/M70)*U70</f>
        <v>0</v>
      </c>
      <c r="T87" s="1370">
        <f>(L87/M70)*U70</f>
        <v>0</v>
      </c>
      <c r="U87" s="1371">
        <f>(M87/M70)*U70</f>
        <v>0</v>
      </c>
      <c r="V87" s="1372">
        <f t="shared" si="2"/>
        <v>0</v>
      </c>
      <c r="W87" s="5478"/>
      <c r="X87"/>
      <c r="Y87" s="5357"/>
      <c r="Z87" s="1288" t="s">
        <v>1382</v>
      </c>
    </row>
    <row r="88" spans="1:30" ht="18" customHeight="1">
      <c r="A88" s="5357"/>
      <c r="B88" s="1364"/>
      <c r="C88" s="1043"/>
      <c r="D88" s="941"/>
      <c r="E88" s="935"/>
      <c r="F88" s="935"/>
      <c r="G88" s="935"/>
      <c r="H88" s="5"/>
      <c r="I88" s="935"/>
      <c r="J88" s="953">
        <f t="shared" si="0"/>
        <v>0</v>
      </c>
      <c r="K88" s="1039">
        <f>IF(ISTEXT(B88),B88,IF(ISBLANK(B88),0,(B88/B70)*M70))</f>
        <v>0</v>
      </c>
      <c r="L88" s="1044">
        <f>+IF(ISTEXT(C88),0,IF(ISBLANK(C88),0,(C88/B70)*M70))</f>
        <v>0</v>
      </c>
      <c r="M88" s="1045">
        <f>+IF(ISTEXT(C88),0,IF(ISBLANK(C88),0,(C88/1000/B70)*M70))</f>
        <v>0</v>
      </c>
      <c r="N88" s="23">
        <f>IF(ISTEXT(C88),0,(C88/C123)/1000)</f>
        <v>0</v>
      </c>
      <c r="O88" s="942"/>
      <c r="P88" s="942"/>
      <c r="Q88" s="942"/>
      <c r="R88" s="1365">
        <f t="shared" si="1"/>
        <v>0</v>
      </c>
      <c r="S88" s="1369">
        <f>(K88/M70)*U70</f>
        <v>0</v>
      </c>
      <c r="T88" s="1370">
        <f>(L88/M70)*U70</f>
        <v>0</v>
      </c>
      <c r="U88" s="1371">
        <f>(M88/M70)*U70</f>
        <v>0</v>
      </c>
      <c r="V88" s="1372">
        <f t="shared" si="2"/>
        <v>0</v>
      </c>
      <c r="W88" s="5478"/>
      <c r="X88"/>
      <c r="Y88" s="5357"/>
      <c r="Z88" s="1288" t="s">
        <v>1382</v>
      </c>
    </row>
    <row r="89" spans="1:30" ht="18" customHeight="1">
      <c r="A89" s="5357"/>
      <c r="B89" s="1364"/>
      <c r="C89" s="1043"/>
      <c r="D89" s="941"/>
      <c r="E89" s="935"/>
      <c r="F89" s="935"/>
      <c r="G89" s="935"/>
      <c r="H89" s="5"/>
      <c r="I89" s="935"/>
      <c r="J89" s="953">
        <f t="shared" si="0"/>
        <v>0</v>
      </c>
      <c r="K89" s="1039">
        <f>IF(ISTEXT(B89),B89,IF(ISBLANK(B89),0,(B89/B70)*M70))</f>
        <v>0</v>
      </c>
      <c r="L89" s="1044">
        <f>+IF(ISTEXT(C89),0,IF(ISBLANK(C89),0,(C89/B70)*M70))</f>
        <v>0</v>
      </c>
      <c r="M89" s="1045">
        <f>+IF(ISTEXT(C89),0,IF(ISBLANK(C89),0,(C89/1000/B70)*M70))</f>
        <v>0</v>
      </c>
      <c r="N89" s="23">
        <f>IF(ISTEXT(C89),0,(C89/C123)/1000)</f>
        <v>0</v>
      </c>
      <c r="O89" s="942"/>
      <c r="P89" s="942"/>
      <c r="Q89" s="942"/>
      <c r="R89" s="1365">
        <f t="shared" si="1"/>
        <v>0</v>
      </c>
      <c r="S89" s="1369">
        <f>(K89/M70)*U70</f>
        <v>0</v>
      </c>
      <c r="T89" s="1370">
        <f>(L89/M70)*U70</f>
        <v>0</v>
      </c>
      <c r="U89" s="1371">
        <f>(M89/M70)*U70</f>
        <v>0</v>
      </c>
      <c r="V89" s="1372">
        <f t="shared" si="2"/>
        <v>0</v>
      </c>
      <c r="W89" s="5478"/>
      <c r="X89"/>
      <c r="Y89" s="5357"/>
      <c r="Z89" s="1288" t="s">
        <v>1382</v>
      </c>
    </row>
    <row r="90" spans="1:30" ht="18" customHeight="1">
      <c r="A90" s="5357"/>
      <c r="B90" s="1364"/>
      <c r="C90" s="1043"/>
      <c r="D90" s="941"/>
      <c r="E90" s="935"/>
      <c r="F90" s="935"/>
      <c r="G90" s="935"/>
      <c r="H90" s="5"/>
      <c r="I90" s="935"/>
      <c r="J90" s="953">
        <f t="shared" si="0"/>
        <v>0</v>
      </c>
      <c r="K90" s="1039">
        <f>IF(ISTEXT(B90),B90,IF(ISBLANK(B90),0,(B90/B70)*M70))</f>
        <v>0</v>
      </c>
      <c r="L90" s="1044">
        <f>+IF(ISTEXT(C90),0,IF(ISBLANK(C90),0,(C90/B70)*M70))</f>
        <v>0</v>
      </c>
      <c r="M90" s="1045">
        <f>+IF(ISTEXT(C90),0,IF(ISBLANK(C90),0,(C90/1000/B70)*M70))</f>
        <v>0</v>
      </c>
      <c r="N90" s="23">
        <f>IF(ISTEXT(C90),0,(C90/C123)/1000)</f>
        <v>0</v>
      </c>
      <c r="O90" s="942"/>
      <c r="P90" s="942"/>
      <c r="Q90" s="942"/>
      <c r="R90" s="1365">
        <f t="shared" si="1"/>
        <v>0</v>
      </c>
      <c r="S90" s="1369">
        <f>(K90/M70)*U70</f>
        <v>0</v>
      </c>
      <c r="T90" s="1370">
        <f>(L90/M70)*U70</f>
        <v>0</v>
      </c>
      <c r="U90" s="1371">
        <f>(M90/M70)*U70</f>
        <v>0</v>
      </c>
      <c r="V90" s="1372">
        <f t="shared" si="2"/>
        <v>0</v>
      </c>
      <c r="W90" s="5478"/>
      <c r="X90"/>
      <c r="Y90" s="5357"/>
      <c r="Z90" s="1288" t="s">
        <v>1382</v>
      </c>
    </row>
    <row r="91" spans="1:30" ht="18" customHeight="1">
      <c r="A91" s="5357"/>
      <c r="B91" s="1364"/>
      <c r="C91" s="1043"/>
      <c r="D91" s="941"/>
      <c r="E91" s="935"/>
      <c r="F91" s="935"/>
      <c r="G91" s="935"/>
      <c r="H91" s="5"/>
      <c r="I91" s="935"/>
      <c r="J91" s="953">
        <f t="shared" si="0"/>
        <v>0</v>
      </c>
      <c r="K91" s="1039">
        <f>IF(ISTEXT(B91),B91,IF(ISBLANK(B91),0,(B91/B70)*M70))</f>
        <v>0</v>
      </c>
      <c r="L91" s="1044">
        <f>+IF(ISTEXT(C91),0,IF(ISBLANK(C91),0,(C91/B70)*M70))</f>
        <v>0</v>
      </c>
      <c r="M91" s="1045">
        <f>+IF(ISTEXT(C91),0,IF(ISBLANK(C91),0,(C91/1000/B70)*M70))</f>
        <v>0</v>
      </c>
      <c r="N91" s="23">
        <f>IF(ISTEXT(C91),0,(C91/C123)/1000)</f>
        <v>0</v>
      </c>
      <c r="O91" s="942"/>
      <c r="P91" s="942"/>
      <c r="Q91" s="942"/>
      <c r="R91" s="1365">
        <f t="shared" si="1"/>
        <v>0</v>
      </c>
      <c r="S91" s="1369">
        <f>(K91/M70)*U70</f>
        <v>0</v>
      </c>
      <c r="T91" s="1370">
        <f>(L91/M70)*U70</f>
        <v>0</v>
      </c>
      <c r="U91" s="1371">
        <f>(M91/M70)*U70</f>
        <v>0</v>
      </c>
      <c r="V91" s="1372">
        <f t="shared" si="2"/>
        <v>0</v>
      </c>
      <c r="W91" s="5478"/>
      <c r="X91"/>
      <c r="Y91" s="5357"/>
      <c r="Z91" s="1288" t="s">
        <v>1382</v>
      </c>
    </row>
    <row r="92" spans="1:30" ht="18" customHeight="1">
      <c r="A92" s="5357"/>
      <c r="B92" s="1364"/>
      <c r="C92" s="1043"/>
      <c r="D92" s="941"/>
      <c r="E92" s="935"/>
      <c r="F92" s="935"/>
      <c r="G92" s="935"/>
      <c r="H92" s="5"/>
      <c r="I92" s="935"/>
      <c r="J92" s="953">
        <f t="shared" si="0"/>
        <v>0</v>
      </c>
      <c r="K92" s="1039">
        <f>IF(ISTEXT(B92),B92,IF(ISBLANK(B92),0,(B92/B70)*M70))</f>
        <v>0</v>
      </c>
      <c r="L92" s="1044">
        <f>+IF(ISTEXT(C92),0,IF(ISBLANK(C92),0,(C92/B70)*M70))</f>
        <v>0</v>
      </c>
      <c r="M92" s="1045">
        <f>+IF(ISTEXT(C92),0,IF(ISBLANK(C92),0,(C92/1000/B70)*M70))</f>
        <v>0</v>
      </c>
      <c r="N92" s="23">
        <f>IF(ISTEXT(C92),0,(C92/C123)/1000)</f>
        <v>0</v>
      </c>
      <c r="O92" s="942"/>
      <c r="P92" s="942"/>
      <c r="Q92" s="942"/>
      <c r="R92" s="1365">
        <f t="shared" si="1"/>
        <v>0</v>
      </c>
      <c r="S92" s="1369">
        <f>(K92/M70)*U70</f>
        <v>0</v>
      </c>
      <c r="T92" s="1370">
        <f>(L92/M70)*U70</f>
        <v>0</v>
      </c>
      <c r="U92" s="1371">
        <f>(M92/M70)*U70</f>
        <v>0</v>
      </c>
      <c r="V92" s="1372">
        <f t="shared" si="2"/>
        <v>0</v>
      </c>
      <c r="W92" s="5478"/>
      <c r="X92"/>
      <c r="Y92" s="5357"/>
      <c r="Z92" s="1288" t="s">
        <v>1382</v>
      </c>
    </row>
    <row r="93" spans="1:30" ht="18" customHeight="1">
      <c r="A93" s="5357"/>
      <c r="B93" s="1364"/>
      <c r="C93" s="1043"/>
      <c r="D93" s="941"/>
      <c r="E93" s="935"/>
      <c r="F93" s="935"/>
      <c r="G93" s="935"/>
      <c r="H93" s="5"/>
      <c r="I93" s="935"/>
      <c r="J93" s="953">
        <f t="shared" si="0"/>
        <v>0</v>
      </c>
      <c r="K93" s="1039">
        <f>IF(ISTEXT(B93),B93,IF(ISBLANK(B93),0,(B93/B70)*M70))</f>
        <v>0</v>
      </c>
      <c r="L93" s="1044">
        <f>+IF(ISTEXT(C93),0,IF(ISBLANK(C93),0,(C93/B70)*M70))</f>
        <v>0</v>
      </c>
      <c r="M93" s="1045">
        <f>+IF(ISTEXT(C93),0,IF(ISBLANK(C93),0,(C93/1000/B70)*M70))</f>
        <v>0</v>
      </c>
      <c r="N93" s="23">
        <f>IF(ISTEXT(C93),0,(C93/C123)/1000)</f>
        <v>0</v>
      </c>
      <c r="O93" s="942"/>
      <c r="P93" s="942"/>
      <c r="Q93" s="942"/>
      <c r="R93" s="1365">
        <f t="shared" si="1"/>
        <v>0</v>
      </c>
      <c r="S93" s="1369">
        <f>(K93/M70)*U70</f>
        <v>0</v>
      </c>
      <c r="T93" s="1370">
        <f>(L93/M70)*U70</f>
        <v>0</v>
      </c>
      <c r="U93" s="1371">
        <f>(M93/M70)*U70</f>
        <v>0</v>
      </c>
      <c r="V93" s="1372">
        <f t="shared" si="2"/>
        <v>0</v>
      </c>
      <c r="W93" s="5478"/>
      <c r="X93"/>
      <c r="Y93" s="5357"/>
      <c r="Z93" s="1288" t="s">
        <v>1382</v>
      </c>
    </row>
    <row r="94" spans="1:30" ht="18" customHeight="1">
      <c r="A94" s="5357"/>
      <c r="B94" s="1364"/>
      <c r="C94" s="1043"/>
      <c r="D94" s="941"/>
      <c r="E94" s="935"/>
      <c r="F94" s="935"/>
      <c r="G94" s="935"/>
      <c r="H94" s="5"/>
      <c r="I94" s="935"/>
      <c r="J94" s="953">
        <f t="shared" si="0"/>
        <v>0</v>
      </c>
      <c r="K94" s="1039">
        <f>IF(ISTEXT(B94),B94,IF(ISBLANK(B94),0,(B94/B70)*M70))</f>
        <v>0</v>
      </c>
      <c r="L94" s="1044">
        <f>+IF(ISTEXT(C94),0,IF(ISBLANK(C94),0,(C94/B70)*M70))</f>
        <v>0</v>
      </c>
      <c r="M94" s="1045">
        <f>+IF(ISTEXT(C94),0,IF(ISBLANK(C94),0,(C94/1000/B70)*M70))</f>
        <v>0</v>
      </c>
      <c r="N94" s="23">
        <f>IF(ISTEXT(C94),0,(C94/C123)/1000)</f>
        <v>0</v>
      </c>
      <c r="O94" s="942"/>
      <c r="P94" s="942"/>
      <c r="Q94" s="942"/>
      <c r="R94" s="1365">
        <f t="shared" si="1"/>
        <v>0</v>
      </c>
      <c r="S94" s="1369">
        <f>(K94/M70)*U70</f>
        <v>0</v>
      </c>
      <c r="T94" s="1370">
        <f>(L94/M70)*U70</f>
        <v>0</v>
      </c>
      <c r="U94" s="1371">
        <f>(M94/M70)*U70</f>
        <v>0</v>
      </c>
      <c r="V94" s="1372">
        <f t="shared" si="2"/>
        <v>0</v>
      </c>
      <c r="W94" s="5478"/>
      <c r="X94"/>
      <c r="Y94" s="5357"/>
      <c r="Z94" s="1288" t="s">
        <v>1382</v>
      </c>
    </row>
    <row r="95" spans="1:30" ht="18" customHeight="1">
      <c r="A95" s="5357"/>
      <c r="B95" s="1364"/>
      <c r="C95" s="1043"/>
      <c r="D95" s="941"/>
      <c r="E95" s="935"/>
      <c r="F95" s="935"/>
      <c r="G95" s="935"/>
      <c r="H95" s="5"/>
      <c r="I95" s="935"/>
      <c r="J95" s="953">
        <f t="shared" si="0"/>
        <v>0</v>
      </c>
      <c r="K95" s="1039">
        <f>IF(ISTEXT(B95),B95,IF(ISBLANK(B95),0,(B95/B70)*M70))</f>
        <v>0</v>
      </c>
      <c r="L95" s="1044">
        <f>+IF(ISTEXT(C95),0,IF(ISBLANK(C95),0,(C95/B70)*M70))</f>
        <v>0</v>
      </c>
      <c r="M95" s="1045">
        <f>+IF(ISTEXT(C95),0,IF(ISBLANK(C95),0,(C95/1000/B70)*M70))</f>
        <v>0</v>
      </c>
      <c r="N95" s="23">
        <f>IF(ISTEXT(C95),0,(C95/C123)/1000)</f>
        <v>0</v>
      </c>
      <c r="O95" s="942"/>
      <c r="P95" s="942"/>
      <c r="Q95" s="942"/>
      <c r="R95" s="1365">
        <f t="shared" si="1"/>
        <v>0</v>
      </c>
      <c r="S95" s="1369">
        <f>(K95/M70)*U70</f>
        <v>0</v>
      </c>
      <c r="T95" s="1370">
        <f>(L95/M70)*U70</f>
        <v>0</v>
      </c>
      <c r="U95" s="1371">
        <f>(M95/M70)*U70</f>
        <v>0</v>
      </c>
      <c r="V95" s="1372">
        <f t="shared" si="2"/>
        <v>0</v>
      </c>
      <c r="W95" s="5478"/>
      <c r="X95"/>
      <c r="Y95" s="5357"/>
      <c r="Z95" s="1288" t="s">
        <v>1382</v>
      </c>
    </row>
    <row r="96" spans="1:30" ht="18" customHeight="1">
      <c r="A96" s="5357"/>
      <c r="B96" s="1364"/>
      <c r="C96" s="1043"/>
      <c r="D96" s="941"/>
      <c r="E96" s="935"/>
      <c r="F96" s="935"/>
      <c r="G96" s="935"/>
      <c r="H96" s="5"/>
      <c r="I96" s="935"/>
      <c r="J96" s="953">
        <f t="shared" si="0"/>
        <v>0</v>
      </c>
      <c r="K96" s="1039">
        <f>IF(ISTEXT(B96),B96,IF(ISBLANK(B96),0,(B96/B70)*M70))</f>
        <v>0</v>
      </c>
      <c r="L96" s="1044">
        <f>+IF(ISTEXT(C96),0,IF(ISBLANK(C96),0,(C96/B70)*M70))</f>
        <v>0</v>
      </c>
      <c r="M96" s="1045">
        <f>+IF(ISTEXT(C96),0,IF(ISBLANK(C96),0,(C96/1000/B70)*M70))</f>
        <v>0</v>
      </c>
      <c r="N96" s="23">
        <f>IF(ISTEXT(C96),0,(C96/C123)/1000)</f>
        <v>0</v>
      </c>
      <c r="O96" s="942"/>
      <c r="P96" s="942"/>
      <c r="Q96" s="942"/>
      <c r="R96" s="1365">
        <f t="shared" si="1"/>
        <v>0</v>
      </c>
      <c r="S96" s="1369">
        <f>(K96/M70)*U70</f>
        <v>0</v>
      </c>
      <c r="T96" s="1370">
        <f>(L96/M70)*U70</f>
        <v>0</v>
      </c>
      <c r="U96" s="1371">
        <f>(M96/M70)*U70</f>
        <v>0</v>
      </c>
      <c r="V96" s="1372">
        <f t="shared" si="2"/>
        <v>0</v>
      </c>
      <c r="W96" s="5478"/>
      <c r="X96"/>
      <c r="Y96" s="5357"/>
      <c r="Z96" s="1288" t="s">
        <v>1382</v>
      </c>
    </row>
    <row r="97" spans="1:26" ht="18" customHeight="1">
      <c r="A97" s="5357"/>
      <c r="B97" s="1364"/>
      <c r="C97" s="1043"/>
      <c r="D97" s="941"/>
      <c r="E97" s="935"/>
      <c r="F97" s="935"/>
      <c r="G97" s="935"/>
      <c r="H97" s="5"/>
      <c r="I97" s="935"/>
      <c r="J97" s="953">
        <f t="shared" si="0"/>
        <v>0</v>
      </c>
      <c r="K97" s="1039">
        <f>IF(ISTEXT(B97),B97,IF(ISBLANK(B97),0,(B97/B70)*M70))</f>
        <v>0</v>
      </c>
      <c r="L97" s="1044">
        <f>+IF(ISTEXT(C97),0,IF(ISBLANK(C97),0,(C97/B70)*M70))</f>
        <v>0</v>
      </c>
      <c r="M97" s="1045">
        <f>+IF(ISTEXT(C97),0,IF(ISBLANK(C97),0,(C97/1000/B70)*M70))</f>
        <v>0</v>
      </c>
      <c r="N97" s="23">
        <f>IF(ISTEXT(C97),0,(C97/C123)/1000)</f>
        <v>0</v>
      </c>
      <c r="O97" s="942"/>
      <c r="P97" s="942"/>
      <c r="Q97" s="942"/>
      <c r="R97" s="1365">
        <f t="shared" si="1"/>
        <v>0</v>
      </c>
      <c r="S97" s="1369">
        <f>(K97/M70)*U70</f>
        <v>0</v>
      </c>
      <c r="T97" s="1370">
        <f>(L97/M70)*U70</f>
        <v>0</v>
      </c>
      <c r="U97" s="1371">
        <f>(M97/M70)*U70</f>
        <v>0</v>
      </c>
      <c r="V97" s="1372">
        <f t="shared" si="2"/>
        <v>0</v>
      </c>
      <c r="W97" s="5478"/>
      <c r="X97"/>
      <c r="Y97" s="5357"/>
      <c r="Z97" s="1288" t="s">
        <v>1382</v>
      </c>
    </row>
    <row r="98" spans="1:26" ht="18" customHeight="1">
      <c r="A98" s="5357"/>
      <c r="B98" s="1364"/>
      <c r="C98" s="1043"/>
      <c r="D98" s="941"/>
      <c r="E98" s="935"/>
      <c r="F98" s="935"/>
      <c r="G98" s="935"/>
      <c r="H98" s="5"/>
      <c r="I98" s="935"/>
      <c r="J98" s="953">
        <f t="shared" si="0"/>
        <v>0</v>
      </c>
      <c r="K98" s="1039">
        <f>IF(ISTEXT(B98),B98,IF(ISBLANK(B98),0,(B98/B70)*M70))</f>
        <v>0</v>
      </c>
      <c r="L98" s="1044">
        <f>+IF(ISTEXT(C98),0,IF(ISBLANK(C98),0,(C98/B70)*M70))</f>
        <v>0</v>
      </c>
      <c r="M98" s="1045">
        <f>+IF(ISTEXT(C98),0,IF(ISBLANK(C98),0,(C98/1000/B70)*M70))</f>
        <v>0</v>
      </c>
      <c r="N98" s="23">
        <f>IF(ISTEXT(C98),0,(C98/C123)/1000)</f>
        <v>0</v>
      </c>
      <c r="O98" s="942"/>
      <c r="P98" s="942"/>
      <c r="Q98" s="942"/>
      <c r="R98" s="1365">
        <f t="shared" si="1"/>
        <v>0</v>
      </c>
      <c r="S98" s="1369">
        <f>(K98/M70)*U70</f>
        <v>0</v>
      </c>
      <c r="T98" s="1370">
        <f>(L98/M70)*U70</f>
        <v>0</v>
      </c>
      <c r="U98" s="1371">
        <f>(M98/M70)*U70</f>
        <v>0</v>
      </c>
      <c r="V98" s="1372">
        <f t="shared" si="2"/>
        <v>0</v>
      </c>
      <c r="W98" s="5478"/>
      <c r="X98"/>
      <c r="Y98" s="5357"/>
      <c r="Z98" s="1288" t="s">
        <v>1382</v>
      </c>
    </row>
    <row r="99" spans="1:26" ht="18" customHeight="1">
      <c r="A99" s="5357"/>
      <c r="B99" s="1364"/>
      <c r="C99" s="1043"/>
      <c r="D99" s="941"/>
      <c r="E99" s="935"/>
      <c r="F99" s="935"/>
      <c r="G99" s="935"/>
      <c r="H99" s="5"/>
      <c r="I99" s="935"/>
      <c r="J99" s="953">
        <f t="shared" si="0"/>
        <v>0</v>
      </c>
      <c r="K99" s="1039">
        <f>IF(ISTEXT(B99),B99,IF(ISBLANK(B99),0,(B99/B70)*M70))</f>
        <v>0</v>
      </c>
      <c r="L99" s="1044">
        <f>+IF(ISTEXT(C99),0,IF(ISBLANK(C99),0,(C99/B70)*M70))</f>
        <v>0</v>
      </c>
      <c r="M99" s="1045">
        <f>+IF(ISTEXT(C99),0,IF(ISBLANK(C99),0,(C99/1000/B70)*M70))</f>
        <v>0</v>
      </c>
      <c r="N99" s="23">
        <f>IF(ISTEXT(C99),0,(C99/C123)/1000)</f>
        <v>0</v>
      </c>
      <c r="O99" s="942"/>
      <c r="P99" s="942"/>
      <c r="Q99" s="942"/>
      <c r="R99" s="1365">
        <f t="shared" si="1"/>
        <v>0</v>
      </c>
      <c r="S99" s="1369">
        <f>(K99/M70)*U70</f>
        <v>0</v>
      </c>
      <c r="T99" s="1370">
        <f>(L99/M70)*U70</f>
        <v>0</v>
      </c>
      <c r="U99" s="1371">
        <f>(M99/M70)*U70</f>
        <v>0</v>
      </c>
      <c r="V99" s="1372">
        <f t="shared" si="2"/>
        <v>0</v>
      </c>
      <c r="W99" s="5478"/>
      <c r="X99"/>
      <c r="Y99" s="5357"/>
      <c r="Z99" s="1288" t="s">
        <v>1382</v>
      </c>
    </row>
    <row r="100" spans="1:26" ht="18" customHeight="1">
      <c r="A100" s="5357"/>
      <c r="B100" s="1364"/>
      <c r="C100" s="1043"/>
      <c r="D100" s="941"/>
      <c r="E100" s="935"/>
      <c r="F100" s="935"/>
      <c r="G100" s="935"/>
      <c r="H100" s="5"/>
      <c r="I100" s="935"/>
      <c r="J100" s="953">
        <f t="shared" si="0"/>
        <v>0</v>
      </c>
      <c r="K100" s="1039">
        <f>IF(ISTEXT(B100),B100,IF(ISBLANK(B100),0,(B100/B70)*M70))</f>
        <v>0</v>
      </c>
      <c r="L100" s="1044">
        <f>+IF(ISTEXT(C100),0,IF(ISBLANK(C100),0,(C100/B70)*M70))</f>
        <v>0</v>
      </c>
      <c r="M100" s="1045">
        <f>+IF(ISTEXT(C100),0,IF(ISBLANK(C100),0,(C100/1000/B70)*M70))</f>
        <v>0</v>
      </c>
      <c r="N100" s="23">
        <f>IF(ISTEXT(C100),0,(C100/C123)/1000)</f>
        <v>0</v>
      </c>
      <c r="O100" s="942"/>
      <c r="P100" s="942"/>
      <c r="Q100" s="942"/>
      <c r="R100" s="1365">
        <f t="shared" si="1"/>
        <v>0</v>
      </c>
      <c r="S100" s="1369">
        <f>(K100/M70)*U70</f>
        <v>0</v>
      </c>
      <c r="T100" s="1370">
        <f>(L100/M70)*U70</f>
        <v>0</v>
      </c>
      <c r="U100" s="1371">
        <f>(M100/M70)*U70</f>
        <v>0</v>
      </c>
      <c r="V100" s="1372">
        <f t="shared" si="2"/>
        <v>0</v>
      </c>
      <c r="W100" s="5478"/>
      <c r="X100"/>
      <c r="Y100" s="5357"/>
      <c r="Z100" s="1288" t="s">
        <v>1382</v>
      </c>
    </row>
    <row r="101" spans="1:26" ht="18" customHeight="1">
      <c r="A101" s="5357"/>
      <c r="B101" s="1364"/>
      <c r="C101" s="1043"/>
      <c r="D101" s="941"/>
      <c r="E101" s="935"/>
      <c r="F101" s="935"/>
      <c r="G101" s="935"/>
      <c r="H101" s="5"/>
      <c r="I101" s="935"/>
      <c r="J101" s="953">
        <f t="shared" si="0"/>
        <v>0</v>
      </c>
      <c r="K101" s="1039">
        <f>IF(ISTEXT(B101),B101,IF(ISBLANK(B101),0,(B101/B70)*M70))</f>
        <v>0</v>
      </c>
      <c r="L101" s="1044">
        <f>+IF(ISTEXT(C101),0,IF(ISBLANK(C101),0,(C101/B70)*M70))</f>
        <v>0</v>
      </c>
      <c r="M101" s="1045">
        <f>+IF(ISTEXT(C101),0,IF(ISBLANK(C101),0,(C101/1000/B70)*M70))</f>
        <v>0</v>
      </c>
      <c r="N101" s="23">
        <f>IF(ISTEXT(C101),0,(C101/C123)/1000)</f>
        <v>0</v>
      </c>
      <c r="O101" s="942"/>
      <c r="P101" s="942"/>
      <c r="Q101" s="942"/>
      <c r="R101" s="1365">
        <f t="shared" si="1"/>
        <v>0</v>
      </c>
      <c r="S101" s="1369">
        <f>(K101/M70)*U70</f>
        <v>0</v>
      </c>
      <c r="T101" s="1370">
        <f>(L101/M70)*U70</f>
        <v>0</v>
      </c>
      <c r="U101" s="1371">
        <f>(M101/M70)*U70</f>
        <v>0</v>
      </c>
      <c r="V101" s="1372">
        <f t="shared" si="2"/>
        <v>0</v>
      </c>
      <c r="W101" s="5478"/>
      <c r="X101"/>
      <c r="Y101" s="5357"/>
      <c r="Z101" s="1288" t="s">
        <v>1382</v>
      </c>
    </row>
    <row r="102" spans="1:26" ht="18" customHeight="1">
      <c r="A102" s="5357"/>
      <c r="B102" s="1364"/>
      <c r="C102" s="1043"/>
      <c r="D102" s="941"/>
      <c r="E102" s="935"/>
      <c r="F102" s="935"/>
      <c r="G102" s="935"/>
      <c r="H102" s="5"/>
      <c r="I102" s="935"/>
      <c r="J102" s="953">
        <f t="shared" si="0"/>
        <v>0</v>
      </c>
      <c r="K102" s="1039">
        <f>IF(ISTEXT(B102),B102,IF(ISBLANK(B102),0,(B102/B70)*M70))</f>
        <v>0</v>
      </c>
      <c r="L102" s="1044">
        <f>+IF(ISTEXT(C102),0,IF(ISBLANK(C102),0,(C102/B70)*M70))</f>
        <v>0</v>
      </c>
      <c r="M102" s="1045">
        <f>+IF(ISTEXT(C102),0,IF(ISBLANK(C102),0,(C102/1000/B70)*M70))</f>
        <v>0</v>
      </c>
      <c r="N102" s="23">
        <f>IF(ISTEXT(C102),0,(C102/C123)/1000)</f>
        <v>0</v>
      </c>
      <c r="O102" s="942"/>
      <c r="P102" s="942"/>
      <c r="Q102" s="942"/>
      <c r="R102" s="1365">
        <f t="shared" si="1"/>
        <v>0</v>
      </c>
      <c r="S102" s="1369">
        <f>(K102/M70)*U70</f>
        <v>0</v>
      </c>
      <c r="T102" s="1370">
        <f>(L102/M70)*U70</f>
        <v>0</v>
      </c>
      <c r="U102" s="1371">
        <f>(M102/M70)*U70</f>
        <v>0</v>
      </c>
      <c r="V102" s="1372">
        <f t="shared" si="2"/>
        <v>0</v>
      </c>
      <c r="W102" s="5478"/>
      <c r="X102"/>
      <c r="Y102" s="5357"/>
      <c r="Z102" s="1288" t="s">
        <v>1382</v>
      </c>
    </row>
    <row r="103" spans="1:26" ht="18" customHeight="1">
      <c r="A103" s="5357"/>
      <c r="B103" s="1364"/>
      <c r="C103" s="1043"/>
      <c r="D103" s="941"/>
      <c r="E103" s="935"/>
      <c r="F103" s="935"/>
      <c r="G103" s="935"/>
      <c r="H103" s="5"/>
      <c r="I103" s="935"/>
      <c r="J103" s="953">
        <f t="shared" si="0"/>
        <v>0</v>
      </c>
      <c r="K103" s="1039">
        <f>IF(ISTEXT(B103),B103,IF(ISBLANK(B103),0,(B103/B70)*M70))</f>
        <v>0</v>
      </c>
      <c r="L103" s="1044">
        <f>+IF(ISTEXT(C103),0,IF(ISBLANK(C103),0,(C103/B70)*M70))</f>
        <v>0</v>
      </c>
      <c r="M103" s="1045">
        <f>+IF(ISTEXT(C103),0,IF(ISBLANK(C103),0,(C103/1000/B70)*M70))</f>
        <v>0</v>
      </c>
      <c r="N103" s="23">
        <f>IF(ISTEXT(C103),0,(C103/C123)/1000)</f>
        <v>0</v>
      </c>
      <c r="O103" s="942"/>
      <c r="P103" s="942"/>
      <c r="Q103" s="942"/>
      <c r="R103" s="1365">
        <f t="shared" si="1"/>
        <v>0</v>
      </c>
      <c r="S103" s="1369">
        <f>(K103/M70)*U70</f>
        <v>0</v>
      </c>
      <c r="T103" s="1370">
        <f>(L103/M70)*U70</f>
        <v>0</v>
      </c>
      <c r="U103" s="1371">
        <f>(M103/M70)*U70</f>
        <v>0</v>
      </c>
      <c r="V103" s="1372">
        <f t="shared" si="2"/>
        <v>0</v>
      </c>
      <c r="W103" s="5478"/>
      <c r="X103"/>
      <c r="Y103" s="5357"/>
      <c r="Z103" s="1288" t="s">
        <v>1382</v>
      </c>
    </row>
    <row r="104" spans="1:26" ht="18" customHeight="1">
      <c r="A104" s="5357"/>
      <c r="B104" s="1364"/>
      <c r="C104" s="1043"/>
      <c r="D104" s="941"/>
      <c r="E104" s="935"/>
      <c r="F104" s="935"/>
      <c r="G104" s="935"/>
      <c r="H104" s="5"/>
      <c r="I104" s="935"/>
      <c r="J104" s="953">
        <f t="shared" si="0"/>
        <v>0</v>
      </c>
      <c r="K104" s="1039">
        <f>IF(ISTEXT(B104),B104,IF(ISBLANK(B104),0,(B104/B70)*M70))</f>
        <v>0</v>
      </c>
      <c r="L104" s="1044">
        <f>+IF(ISTEXT(C104),0,IF(ISBLANK(C104),0,(C104/B70)*M70))</f>
        <v>0</v>
      </c>
      <c r="M104" s="1045">
        <f>+IF(ISTEXT(C104),0,IF(ISBLANK(C104),0,(C104/1000/B70)*M70))</f>
        <v>0</v>
      </c>
      <c r="N104" s="23">
        <f>IF(ISTEXT(C104),0,(C104/C123)/1000)</f>
        <v>0</v>
      </c>
      <c r="O104" s="942"/>
      <c r="P104" s="942"/>
      <c r="Q104" s="942"/>
      <c r="R104" s="1365">
        <f t="shared" si="1"/>
        <v>0</v>
      </c>
      <c r="S104" s="1369">
        <f>(K104/M70)*U70</f>
        <v>0</v>
      </c>
      <c r="T104" s="1370">
        <f>(L104/M70)*U70</f>
        <v>0</v>
      </c>
      <c r="U104" s="1371">
        <f>(M104/M70)*U70</f>
        <v>0</v>
      </c>
      <c r="V104" s="1372">
        <f t="shared" si="2"/>
        <v>0</v>
      </c>
      <c r="W104" s="5478"/>
      <c r="X104"/>
      <c r="Y104" s="5357"/>
      <c r="Z104" s="1288" t="s">
        <v>1382</v>
      </c>
    </row>
    <row r="105" spans="1:26" ht="18" customHeight="1">
      <c r="A105" s="5357"/>
      <c r="B105" s="1364"/>
      <c r="C105" s="1043"/>
      <c r="D105" s="941"/>
      <c r="E105" s="935"/>
      <c r="F105" s="935"/>
      <c r="G105" s="935"/>
      <c r="H105" s="5"/>
      <c r="I105" s="935"/>
      <c r="J105" s="953">
        <f t="shared" si="0"/>
        <v>0</v>
      </c>
      <c r="K105" s="1039">
        <f>IF(ISTEXT(B105),B105,IF(ISBLANK(B105),0,(B105/B70)*M70))</f>
        <v>0</v>
      </c>
      <c r="L105" s="1044">
        <f>+IF(ISTEXT(C105),0,IF(ISBLANK(C105),0,(C105/B70)*M70))</f>
        <v>0</v>
      </c>
      <c r="M105" s="1045">
        <f>+IF(ISTEXT(C105),0,IF(ISBLANK(C105),0,(C105/1000/B70)*M70))</f>
        <v>0</v>
      </c>
      <c r="N105" s="23">
        <f>IF(ISTEXT(C105),0,(C105/C123)/1000)</f>
        <v>0</v>
      </c>
      <c r="O105" s="942"/>
      <c r="P105" s="942"/>
      <c r="Q105" s="942"/>
      <c r="R105" s="1365">
        <f t="shared" si="1"/>
        <v>0</v>
      </c>
      <c r="S105" s="1369">
        <f>(K105/M70)*U70</f>
        <v>0</v>
      </c>
      <c r="T105" s="1370">
        <f>(L105/M70)*U70</f>
        <v>0</v>
      </c>
      <c r="U105" s="1371">
        <f>(M105/M70)*U70</f>
        <v>0</v>
      </c>
      <c r="V105" s="1372">
        <f t="shared" si="2"/>
        <v>0</v>
      </c>
      <c r="W105" s="5478"/>
      <c r="X105"/>
      <c r="Y105" s="5357"/>
      <c r="Z105" s="1288" t="s">
        <v>1382</v>
      </c>
    </row>
    <row r="106" spans="1:26" ht="18" customHeight="1">
      <c r="A106" s="5357"/>
      <c r="B106" s="1364"/>
      <c r="C106" s="1043"/>
      <c r="D106" s="941"/>
      <c r="E106" s="935"/>
      <c r="F106" s="935"/>
      <c r="G106" s="935"/>
      <c r="H106" s="5"/>
      <c r="I106" s="935"/>
      <c r="J106" s="953">
        <f t="shared" si="0"/>
        <v>0</v>
      </c>
      <c r="K106" s="1039">
        <f>IF(ISTEXT(B106),B106,IF(ISBLANK(B106),0,(B106/B70)*M70))</f>
        <v>0</v>
      </c>
      <c r="L106" s="1044">
        <f>+IF(ISTEXT(C106),0,IF(ISBLANK(C106),0,(C106/B70)*M70))</f>
        <v>0</v>
      </c>
      <c r="M106" s="1045">
        <f>+IF(ISTEXT(C106),0,IF(ISBLANK(C106),0,(C106/1000/B70)*M70))</f>
        <v>0</v>
      </c>
      <c r="N106" s="23">
        <f>IF(ISTEXT(C106),0,(C106/C123)/1000)</f>
        <v>0</v>
      </c>
      <c r="O106" s="942"/>
      <c r="P106" s="942"/>
      <c r="Q106" s="942"/>
      <c r="R106" s="1365">
        <f t="shared" si="1"/>
        <v>0</v>
      </c>
      <c r="S106" s="1369">
        <f>(K106/M70)*U70</f>
        <v>0</v>
      </c>
      <c r="T106" s="1370">
        <f>(L106/M70)*U70</f>
        <v>0</v>
      </c>
      <c r="U106" s="1371">
        <f>(M106/M70)*U70</f>
        <v>0</v>
      </c>
      <c r="V106" s="1372">
        <f t="shared" si="2"/>
        <v>0</v>
      </c>
      <c r="W106" s="5478"/>
      <c r="X106"/>
      <c r="Y106" s="5357"/>
      <c r="Z106" s="1288" t="s">
        <v>1382</v>
      </c>
    </row>
    <row r="107" spans="1:26" ht="18" customHeight="1">
      <c r="A107" s="5357"/>
      <c r="B107" s="1364"/>
      <c r="C107" s="1043"/>
      <c r="D107" s="941"/>
      <c r="E107" s="935"/>
      <c r="F107" s="935"/>
      <c r="G107" s="935"/>
      <c r="H107" s="5"/>
      <c r="I107" s="935"/>
      <c r="J107" s="953">
        <f t="shared" si="0"/>
        <v>0</v>
      </c>
      <c r="K107" s="1039">
        <f>IF(ISTEXT(B107),B107,IF(ISBLANK(B107),0,(B107/B70)*M70))</f>
        <v>0</v>
      </c>
      <c r="L107" s="1044">
        <f>+IF(ISTEXT(C107),0,IF(ISBLANK(C107),0,(C107/B70)*M70))</f>
        <v>0</v>
      </c>
      <c r="M107" s="1045">
        <f>+IF(ISTEXT(C107),0,IF(ISBLANK(C107),0,(C107/1000/B70)*M70))</f>
        <v>0</v>
      </c>
      <c r="N107" s="23">
        <f>IF(ISTEXT(C107),0,(C107/C123)/1000)</f>
        <v>0</v>
      </c>
      <c r="O107" s="942"/>
      <c r="P107" s="942"/>
      <c r="Q107" s="942"/>
      <c r="R107" s="1365">
        <f t="shared" si="1"/>
        <v>0</v>
      </c>
      <c r="S107" s="1369">
        <f>(K107/M70)*U70</f>
        <v>0</v>
      </c>
      <c r="T107" s="1370">
        <f>(L107/M70)*U70</f>
        <v>0</v>
      </c>
      <c r="U107" s="1371">
        <f>(M107/M70)*U70</f>
        <v>0</v>
      </c>
      <c r="V107" s="1372">
        <f t="shared" si="2"/>
        <v>0</v>
      </c>
      <c r="W107" s="5478"/>
      <c r="X107"/>
      <c r="Y107" s="5357"/>
      <c r="Z107" s="1288" t="s">
        <v>1382</v>
      </c>
    </row>
    <row r="108" spans="1:26" ht="18" customHeight="1">
      <c r="A108" s="5357"/>
      <c r="B108" s="1364"/>
      <c r="C108" s="1043"/>
      <c r="D108" s="941"/>
      <c r="E108" s="935"/>
      <c r="F108" s="935"/>
      <c r="G108" s="935"/>
      <c r="H108" s="5"/>
      <c r="I108" s="935"/>
      <c r="J108" s="953">
        <f t="shared" si="0"/>
        <v>0</v>
      </c>
      <c r="K108" s="1039">
        <f>IF(ISTEXT(B108),B108,IF(ISBLANK(B108),0,(B108/B70)*M70))</f>
        <v>0</v>
      </c>
      <c r="L108" s="1044">
        <f>+IF(ISTEXT(C108),0,IF(ISBLANK(C108),0,(C108/B70)*M70))</f>
        <v>0</v>
      </c>
      <c r="M108" s="1045">
        <f>+IF(ISTEXT(C108),0,IF(ISBLANK(C108),0,(C108/1000/B70)*M70))</f>
        <v>0</v>
      </c>
      <c r="N108" s="23">
        <f>IF(ISTEXT(C108),0,(C108/C123)/1000)</f>
        <v>0</v>
      </c>
      <c r="O108" s="942"/>
      <c r="P108" s="942"/>
      <c r="Q108" s="942"/>
      <c r="R108" s="1365">
        <f t="shared" si="1"/>
        <v>0</v>
      </c>
      <c r="S108" s="1369">
        <f>(K108/M70)*U70</f>
        <v>0</v>
      </c>
      <c r="T108" s="1370">
        <f>(L108/M70)*U70</f>
        <v>0</v>
      </c>
      <c r="U108" s="1371">
        <f>(M108/M70)*U70</f>
        <v>0</v>
      </c>
      <c r="V108" s="1372">
        <f t="shared" si="2"/>
        <v>0</v>
      </c>
      <c r="W108" s="5478"/>
      <c r="X108"/>
      <c r="Y108" s="5357"/>
      <c r="Z108" s="1288" t="s">
        <v>1382</v>
      </c>
    </row>
    <row r="109" spans="1:26" ht="18" customHeight="1">
      <c r="A109" s="5357"/>
      <c r="B109" s="1364"/>
      <c r="C109" s="1043"/>
      <c r="D109" s="941"/>
      <c r="E109" s="935"/>
      <c r="F109" s="935"/>
      <c r="G109" s="935"/>
      <c r="H109" s="5"/>
      <c r="I109" s="935"/>
      <c r="J109" s="953">
        <f t="shared" si="0"/>
        <v>0</v>
      </c>
      <c r="K109" s="1039">
        <f>IF(ISTEXT(B109),B109,IF(ISBLANK(B109),0,(B109/B70)*M70))</f>
        <v>0</v>
      </c>
      <c r="L109" s="1044">
        <f>+IF(ISTEXT(C109),0,IF(ISBLANK(C109),0,(C109/B70)*M70))</f>
        <v>0</v>
      </c>
      <c r="M109" s="1045">
        <f>+IF(ISTEXT(C109),0,IF(ISBLANK(C109),0,(C109/1000/B70)*M70))</f>
        <v>0</v>
      </c>
      <c r="N109" s="23">
        <f>IF(ISTEXT(C109),0,(C109/C123)/1000)</f>
        <v>0</v>
      </c>
      <c r="O109" s="942"/>
      <c r="P109" s="942"/>
      <c r="Q109" s="942"/>
      <c r="R109" s="1365">
        <f t="shared" si="1"/>
        <v>0</v>
      </c>
      <c r="S109" s="1369">
        <f>(K109/M70)*U70</f>
        <v>0</v>
      </c>
      <c r="T109" s="1370">
        <f>(L109/M70)*U70</f>
        <v>0</v>
      </c>
      <c r="U109" s="1371">
        <f>(M109/M70)*U70</f>
        <v>0</v>
      </c>
      <c r="V109" s="1372">
        <f t="shared" si="2"/>
        <v>0</v>
      </c>
      <c r="W109" s="5478"/>
      <c r="X109"/>
      <c r="Y109" s="5357"/>
      <c r="Z109" s="1288" t="s">
        <v>1382</v>
      </c>
    </row>
    <row r="110" spans="1:26" ht="18" customHeight="1">
      <c r="A110" s="5357"/>
      <c r="B110" s="1364"/>
      <c r="C110" s="1043"/>
      <c r="D110" s="941"/>
      <c r="E110" s="935"/>
      <c r="F110" s="935"/>
      <c r="G110" s="935"/>
      <c r="H110" s="5"/>
      <c r="I110" s="935"/>
      <c r="J110" s="953">
        <f t="shared" si="0"/>
        <v>0</v>
      </c>
      <c r="K110" s="1039">
        <f>IF(ISTEXT(B110),B110,IF(ISBLANK(B110),0,(B110/B70)*M70))</f>
        <v>0</v>
      </c>
      <c r="L110" s="1044">
        <f>+IF(ISTEXT(C110),0,IF(ISBLANK(C110),0,(C110/B70)*M70))</f>
        <v>0</v>
      </c>
      <c r="M110" s="1045">
        <f>+IF(ISTEXT(C110),0,IF(ISBLANK(C110),0,(C110/1000/B70)*M70))</f>
        <v>0</v>
      </c>
      <c r="N110" s="23">
        <f>IF(ISTEXT(C110),0,(C110/C123)/1000)</f>
        <v>0</v>
      </c>
      <c r="O110" s="942"/>
      <c r="P110" s="942"/>
      <c r="Q110" s="942"/>
      <c r="R110" s="1365">
        <f t="shared" si="1"/>
        <v>0</v>
      </c>
      <c r="S110" s="1369">
        <f>(K110/M70)*U70</f>
        <v>0</v>
      </c>
      <c r="T110" s="1370">
        <f>(L110/M70)*U70</f>
        <v>0</v>
      </c>
      <c r="U110" s="1371">
        <f>(M110/M70)*U70</f>
        <v>0</v>
      </c>
      <c r="V110" s="1372">
        <f t="shared" si="2"/>
        <v>0</v>
      </c>
      <c r="W110" s="5478"/>
      <c r="X110"/>
      <c r="Y110" s="5357"/>
      <c r="Z110" s="1288" t="s">
        <v>1382</v>
      </c>
    </row>
    <row r="111" spans="1:26" ht="18" customHeight="1">
      <c r="A111" s="5357"/>
      <c r="B111" s="1364"/>
      <c r="C111" s="1043"/>
      <c r="D111" s="941"/>
      <c r="E111" s="935"/>
      <c r="F111" s="935"/>
      <c r="G111" s="935"/>
      <c r="H111" s="5"/>
      <c r="I111" s="935"/>
      <c r="J111" s="953">
        <f t="shared" si="0"/>
        <v>0</v>
      </c>
      <c r="K111" s="1039">
        <f>IF(ISTEXT(B111),B111,IF(ISBLANK(B111),0,(B111/B70)*M70))</f>
        <v>0</v>
      </c>
      <c r="L111" s="1044">
        <f>+IF(ISTEXT(C111),0,IF(ISBLANK(C111),0,(C111/B70)*M70))</f>
        <v>0</v>
      </c>
      <c r="M111" s="1045">
        <f>+IF(ISTEXT(C111),0,IF(ISBLANK(C111),0,(C111/1000/B70)*M70))</f>
        <v>0</v>
      </c>
      <c r="N111" s="23">
        <f>IF(ISTEXT(C111),0,(C111/C123)/1000)</f>
        <v>0</v>
      </c>
      <c r="O111" s="942"/>
      <c r="P111" s="942"/>
      <c r="Q111" s="942"/>
      <c r="R111" s="1365">
        <f t="shared" si="1"/>
        <v>0</v>
      </c>
      <c r="S111" s="1369">
        <f>(K111/M70)*U70</f>
        <v>0</v>
      </c>
      <c r="T111" s="1370">
        <f>(L111/M70)*U70</f>
        <v>0</v>
      </c>
      <c r="U111" s="1371">
        <f>(M111/M70)*U70</f>
        <v>0</v>
      </c>
      <c r="V111" s="1372">
        <f t="shared" si="2"/>
        <v>0</v>
      </c>
      <c r="W111" s="5478"/>
      <c r="X111"/>
      <c r="Y111" s="5357"/>
      <c r="Z111" s="1288" t="s">
        <v>1382</v>
      </c>
    </row>
    <row r="112" spans="1:26" ht="18" customHeight="1">
      <c r="A112" s="5357"/>
      <c r="B112" s="1364"/>
      <c r="C112" s="1043"/>
      <c r="D112" s="941"/>
      <c r="E112" s="935"/>
      <c r="F112" s="935"/>
      <c r="G112" s="935"/>
      <c r="H112" s="5"/>
      <c r="I112" s="935"/>
      <c r="J112" s="953">
        <f t="shared" si="0"/>
        <v>0</v>
      </c>
      <c r="K112" s="1039">
        <f>IF(ISTEXT(B112),B112,IF(ISBLANK(B112),0,(B112/B70)*M70))</f>
        <v>0</v>
      </c>
      <c r="L112" s="1044">
        <f>+IF(ISTEXT(C112),0,IF(ISBLANK(C112),0,(C112/B70)*M70))</f>
        <v>0</v>
      </c>
      <c r="M112" s="1045">
        <f>+IF(ISTEXT(C112),0,IF(ISBLANK(C112),0,(C112/1000/B70)*M70))</f>
        <v>0</v>
      </c>
      <c r="N112" s="23">
        <f>IF(ISTEXT(C112),0,(C112/C123)/1000)</f>
        <v>0</v>
      </c>
      <c r="O112" s="942"/>
      <c r="P112" s="942"/>
      <c r="Q112" s="942"/>
      <c r="R112" s="1365">
        <f t="shared" si="1"/>
        <v>0</v>
      </c>
      <c r="S112" s="1369">
        <f>(K112/M70)*U70</f>
        <v>0</v>
      </c>
      <c r="T112" s="1370">
        <f>(L112/M70)*U70</f>
        <v>0</v>
      </c>
      <c r="U112" s="1371">
        <f>(M112/M70)*U70</f>
        <v>0</v>
      </c>
      <c r="V112" s="1372">
        <f t="shared" si="2"/>
        <v>0</v>
      </c>
      <c r="W112" s="5478"/>
      <c r="X112"/>
      <c r="Y112" s="5357"/>
      <c r="Z112" s="1288" t="s">
        <v>1382</v>
      </c>
    </row>
    <row r="113" spans="1:27" ht="18" customHeight="1">
      <c r="A113" s="5357"/>
      <c r="B113" s="1364"/>
      <c r="C113" s="1043"/>
      <c r="D113" s="941"/>
      <c r="E113" s="935"/>
      <c r="F113" s="935"/>
      <c r="G113" s="935"/>
      <c r="H113" s="5"/>
      <c r="I113" s="935"/>
      <c r="J113" s="953">
        <f t="shared" si="0"/>
        <v>0</v>
      </c>
      <c r="K113" s="1039">
        <f>IF(ISTEXT(B113),B113,IF(ISBLANK(B113),0,(B113/B70)*M70))</f>
        <v>0</v>
      </c>
      <c r="L113" s="1044">
        <f>+IF(ISTEXT(C113),0,IF(ISBLANK(C113),0,(C113/B70)*M70))</f>
        <v>0</v>
      </c>
      <c r="M113" s="1045">
        <f>+IF(ISTEXT(C113),0,IF(ISBLANK(C113),0,(C113/1000/B70)*M70))</f>
        <v>0</v>
      </c>
      <c r="N113" s="23">
        <f>IF(ISTEXT(C113),0,(C113/C123)/1000)</f>
        <v>0</v>
      </c>
      <c r="O113" s="942"/>
      <c r="P113" s="942"/>
      <c r="Q113" s="942"/>
      <c r="R113" s="1365">
        <f t="shared" si="1"/>
        <v>0</v>
      </c>
      <c r="S113" s="1369">
        <f>(K113/M70)*U70</f>
        <v>0</v>
      </c>
      <c r="T113" s="1370">
        <f>(L113/M70)*U70</f>
        <v>0</v>
      </c>
      <c r="U113" s="1371">
        <f>(M113/M70)*U70</f>
        <v>0</v>
      </c>
      <c r="V113" s="1372">
        <f t="shared" si="2"/>
        <v>0</v>
      </c>
      <c r="W113" s="5478"/>
      <c r="X113"/>
      <c r="Y113" s="5357"/>
      <c r="Z113" s="1288" t="s">
        <v>1382</v>
      </c>
    </row>
    <row r="114" spans="1:27" ht="18" customHeight="1">
      <c r="A114" s="5357"/>
      <c r="B114" s="1364"/>
      <c r="C114" s="1043"/>
      <c r="D114" s="941"/>
      <c r="E114" s="935"/>
      <c r="F114" s="935"/>
      <c r="G114" s="935"/>
      <c r="H114" s="5"/>
      <c r="I114" s="935"/>
      <c r="J114" s="953">
        <f t="shared" si="0"/>
        <v>0</v>
      </c>
      <c r="K114" s="1039">
        <f>IF(ISTEXT(B114),B114,IF(ISBLANK(B114),0,(B114/B70)*M70))</f>
        <v>0</v>
      </c>
      <c r="L114" s="1044">
        <f>+IF(ISTEXT(C114),0,IF(ISBLANK(C114),0,(C114/B70)*M70))</f>
        <v>0</v>
      </c>
      <c r="M114" s="1045">
        <f>+IF(ISTEXT(C114),0,IF(ISBLANK(C114),0,(C114/1000/B70)*M70))</f>
        <v>0</v>
      </c>
      <c r="N114" s="23">
        <f>IF(ISTEXT(C114),0,(C114/C123)/1000)</f>
        <v>0</v>
      </c>
      <c r="O114" s="942"/>
      <c r="P114" s="942"/>
      <c r="Q114" s="942"/>
      <c r="R114" s="1365">
        <f t="shared" si="1"/>
        <v>0</v>
      </c>
      <c r="S114" s="1369">
        <f>(K114/M70)*U70</f>
        <v>0</v>
      </c>
      <c r="T114" s="1370">
        <f>(L114/M70)*U70</f>
        <v>0</v>
      </c>
      <c r="U114" s="1371">
        <f>(M114/M70)*U70</f>
        <v>0</v>
      </c>
      <c r="V114" s="1372">
        <f t="shared" si="2"/>
        <v>0</v>
      </c>
      <c r="W114" s="5478"/>
      <c r="X114"/>
      <c r="Y114" s="5357"/>
      <c r="Z114" s="1288" t="s">
        <v>1382</v>
      </c>
    </row>
    <row r="115" spans="1:27" ht="18" customHeight="1">
      <c r="A115" s="5357"/>
      <c r="B115" s="1364"/>
      <c r="C115" s="1043"/>
      <c r="D115" s="941"/>
      <c r="E115" s="935"/>
      <c r="F115" s="935"/>
      <c r="G115" s="935"/>
      <c r="H115" s="5"/>
      <c r="I115" s="935"/>
      <c r="J115" s="953">
        <f t="shared" si="0"/>
        <v>0</v>
      </c>
      <c r="K115" s="1039">
        <f>IF(ISTEXT(B115),B115,IF(ISBLANK(B115),0,(B115/B70)*M70))</f>
        <v>0</v>
      </c>
      <c r="L115" s="1044">
        <f>+IF(ISTEXT(C115),0,IF(ISBLANK(C115),0,(C115/B70)*M70))</f>
        <v>0</v>
      </c>
      <c r="M115" s="1045">
        <f>+IF(ISTEXT(C115),0,IF(ISBLANK(C115),0,(C115/1000/B70)*M70))</f>
        <v>0</v>
      </c>
      <c r="N115" s="23">
        <f>IF(ISTEXT(C115),0,(C115/C123)/1000)</f>
        <v>0</v>
      </c>
      <c r="O115" s="942"/>
      <c r="P115" s="942"/>
      <c r="Q115" s="942"/>
      <c r="R115" s="1365">
        <f t="shared" si="1"/>
        <v>0</v>
      </c>
      <c r="S115" s="1369">
        <f>(K115/M70)*U70</f>
        <v>0</v>
      </c>
      <c r="T115" s="1370">
        <f>(L115/M70)*U70</f>
        <v>0</v>
      </c>
      <c r="U115" s="1371">
        <f>(M115/M70)*U70</f>
        <v>0</v>
      </c>
      <c r="V115" s="1372">
        <f t="shared" si="2"/>
        <v>0</v>
      </c>
      <c r="W115" s="5478"/>
      <c r="X115"/>
      <c r="Y115" s="5357"/>
      <c r="Z115" s="1288" t="s">
        <v>1382</v>
      </c>
    </row>
    <row r="116" spans="1:27" ht="18" customHeight="1">
      <c r="A116" s="5357"/>
      <c r="B116" s="1364"/>
      <c r="C116" s="1043"/>
      <c r="D116" s="941"/>
      <c r="E116" s="935"/>
      <c r="F116" s="935"/>
      <c r="G116" s="935"/>
      <c r="H116" s="5"/>
      <c r="I116" s="935"/>
      <c r="J116" s="953">
        <f t="shared" si="0"/>
        <v>0</v>
      </c>
      <c r="K116" s="1039">
        <f>IF(ISTEXT(B116),B116,IF(ISBLANK(B116),0,(B116/B70)*M70))</f>
        <v>0</v>
      </c>
      <c r="L116" s="1044">
        <f>+IF(ISTEXT(C116),0,IF(ISBLANK(C116),0,(C116/B70)*M70))</f>
        <v>0</v>
      </c>
      <c r="M116" s="1045">
        <f>+IF(ISTEXT(C116),0,IF(ISBLANK(C116),0,(C116/1000/B70)*M70))</f>
        <v>0</v>
      </c>
      <c r="N116" s="23">
        <f>IF(ISTEXT(C116),0,(C116/C123)/1000)</f>
        <v>0</v>
      </c>
      <c r="O116" s="942"/>
      <c r="P116" s="942"/>
      <c r="Q116" s="942"/>
      <c r="R116" s="1365">
        <f t="shared" si="1"/>
        <v>0</v>
      </c>
      <c r="S116" s="1369">
        <f>(K116/M70)*U70</f>
        <v>0</v>
      </c>
      <c r="T116" s="1370">
        <f>(L116/M70)*U70</f>
        <v>0</v>
      </c>
      <c r="U116" s="1371">
        <f>(M116/M70)*U70</f>
        <v>0</v>
      </c>
      <c r="V116" s="1372">
        <f t="shared" si="2"/>
        <v>0</v>
      </c>
      <c r="W116" s="5478"/>
      <c r="X116"/>
      <c r="Y116" s="5357"/>
      <c r="Z116" s="1288" t="s">
        <v>1382</v>
      </c>
    </row>
    <row r="117" spans="1:27" ht="18" customHeight="1">
      <c r="A117" s="5357"/>
      <c r="B117" s="1364"/>
      <c r="C117" s="1043"/>
      <c r="D117" s="941"/>
      <c r="E117" s="935"/>
      <c r="F117" s="935"/>
      <c r="G117" s="935"/>
      <c r="H117" s="5"/>
      <c r="I117" s="935"/>
      <c r="J117" s="953">
        <f t="shared" si="0"/>
        <v>0</v>
      </c>
      <c r="K117" s="1039">
        <f>IF(ISTEXT(B117),B117,IF(ISBLANK(B117),0,(B117/B70)*M70))</f>
        <v>0</v>
      </c>
      <c r="L117" s="1044">
        <f>+IF(ISTEXT(C117),0,IF(ISBLANK(C117),0,(C117/B70)*M70))</f>
        <v>0</v>
      </c>
      <c r="M117" s="1045">
        <f>+IF(ISTEXT(C117),0,IF(ISBLANK(C117),0,(C117/1000/B70)*M70))</f>
        <v>0</v>
      </c>
      <c r="N117" s="23">
        <f>IF(ISTEXT(C117),0,(C117/C123)/1000)</f>
        <v>0</v>
      </c>
      <c r="O117" s="942"/>
      <c r="P117" s="942"/>
      <c r="Q117" s="942"/>
      <c r="R117" s="1365">
        <f t="shared" si="1"/>
        <v>0</v>
      </c>
      <c r="S117" s="1369">
        <f>(K117/M70)*U70</f>
        <v>0</v>
      </c>
      <c r="T117" s="1370">
        <f>(L117/M70)*U70</f>
        <v>0</v>
      </c>
      <c r="U117" s="1371">
        <f>(M117/M70)*U70</f>
        <v>0</v>
      </c>
      <c r="V117" s="1372">
        <f t="shared" si="2"/>
        <v>0</v>
      </c>
      <c r="W117" s="5478"/>
      <c r="X117"/>
      <c r="Y117" s="5357"/>
      <c r="Z117" s="1288" t="s">
        <v>1382</v>
      </c>
    </row>
    <row r="118" spans="1:27" ht="18" customHeight="1">
      <c r="A118" s="5357"/>
      <c r="B118" s="1364"/>
      <c r="C118" s="1043"/>
      <c r="D118" s="941"/>
      <c r="E118" s="935"/>
      <c r="F118" s="935"/>
      <c r="G118" s="935"/>
      <c r="H118" s="5"/>
      <c r="I118" s="935"/>
      <c r="J118" s="953">
        <f t="shared" si="0"/>
        <v>0</v>
      </c>
      <c r="K118" s="1039">
        <f>IF(ISTEXT(B118),B118,IF(ISBLANK(B118),0,(B118/B70)*M70))</f>
        <v>0</v>
      </c>
      <c r="L118" s="1044">
        <f>+IF(ISTEXT(C118),0,IF(ISBLANK(C118),0,(C118/B70)*M70))</f>
        <v>0</v>
      </c>
      <c r="M118" s="1045">
        <f>+IF(ISTEXT(C118),0,IF(ISBLANK(C118),0,(C118/1000/B70)*M70))</f>
        <v>0</v>
      </c>
      <c r="N118" s="23">
        <f>IF(ISTEXT(C118),0,(C118/C123)/1000)</f>
        <v>0</v>
      </c>
      <c r="O118" s="942"/>
      <c r="P118" s="942"/>
      <c r="Q118" s="942"/>
      <c r="R118" s="1365">
        <f t="shared" si="1"/>
        <v>0</v>
      </c>
      <c r="S118" s="1369">
        <f>(K118/M70)*U70</f>
        <v>0</v>
      </c>
      <c r="T118" s="1370">
        <f>(L118/M70)*U70</f>
        <v>0</v>
      </c>
      <c r="U118" s="1371">
        <f>(M118/M70)*U70</f>
        <v>0</v>
      </c>
      <c r="V118" s="1372">
        <f t="shared" si="2"/>
        <v>0</v>
      </c>
      <c r="W118" s="5478"/>
      <c r="X118"/>
      <c r="Y118" s="5357"/>
      <c r="Z118" s="1288" t="s">
        <v>1382</v>
      </c>
    </row>
    <row r="119" spans="1:27" ht="18" customHeight="1">
      <c r="A119" s="5357"/>
      <c r="B119" s="1364"/>
      <c r="C119" s="1043"/>
      <c r="D119" s="941"/>
      <c r="E119" s="935"/>
      <c r="F119" s="935"/>
      <c r="G119" s="935"/>
      <c r="H119" s="5"/>
      <c r="I119" s="935"/>
      <c r="J119" s="953">
        <f t="shared" si="0"/>
        <v>0</v>
      </c>
      <c r="K119" s="1039">
        <f>IF(ISTEXT(B119),B119,IF(ISBLANK(B119),0,(B119/B70)*M70))</f>
        <v>0</v>
      </c>
      <c r="L119" s="1044">
        <f>+IF(ISTEXT(C119),0,IF(ISBLANK(C119),0,(C119/B70)*M70))</f>
        <v>0</v>
      </c>
      <c r="M119" s="1045">
        <f>+IF(ISTEXT(C119),0,IF(ISBLANK(C119),0,(C119/1000/B70)*M70))</f>
        <v>0</v>
      </c>
      <c r="N119" s="23">
        <f>IF(ISTEXT(C119),0,(C119/C123)/1000)</f>
        <v>0</v>
      </c>
      <c r="O119" s="942"/>
      <c r="P119" s="942"/>
      <c r="Q119" s="942"/>
      <c r="R119" s="1365">
        <f t="shared" si="1"/>
        <v>0</v>
      </c>
      <c r="S119" s="1369">
        <f>(K119/M70)*U70</f>
        <v>0</v>
      </c>
      <c r="T119" s="1370">
        <f>(L119/M70)*U70</f>
        <v>0</v>
      </c>
      <c r="U119" s="1371">
        <f>(M119/M70)*U70</f>
        <v>0</v>
      </c>
      <c r="V119" s="1372">
        <f t="shared" si="2"/>
        <v>0</v>
      </c>
      <c r="W119" s="5478"/>
      <c r="X119"/>
      <c r="Y119" s="5357"/>
      <c r="Z119" s="1288" t="s">
        <v>1382</v>
      </c>
    </row>
    <row r="120" spans="1:27" ht="18" customHeight="1">
      <c r="A120" s="5357"/>
      <c r="B120" s="1364"/>
      <c r="C120" s="1043"/>
      <c r="D120" s="941"/>
      <c r="E120" s="935"/>
      <c r="F120" s="935"/>
      <c r="G120" s="935"/>
      <c r="H120" s="5"/>
      <c r="I120" s="935"/>
      <c r="J120" s="953">
        <f t="shared" si="0"/>
        <v>0</v>
      </c>
      <c r="K120" s="1039">
        <f>IF(ISTEXT(B120),B120,IF(ISBLANK(B120),0,(B120/B70)*M70))</f>
        <v>0</v>
      </c>
      <c r="L120" s="1044">
        <f>+IF(ISTEXT(C120),0,IF(ISBLANK(C120),0,(C120/B70)*M70))</f>
        <v>0</v>
      </c>
      <c r="M120" s="1045">
        <f>+IF(ISTEXT(C120),0,IF(ISBLANK(C120),0,(C120/1000/B70)*M70))</f>
        <v>0</v>
      </c>
      <c r="N120" s="23">
        <f>IF(ISTEXT(C120),0,(C120/C123)/1000)</f>
        <v>0</v>
      </c>
      <c r="O120" s="942"/>
      <c r="P120" s="942"/>
      <c r="Q120" s="942"/>
      <c r="R120" s="1365">
        <f t="shared" si="1"/>
        <v>0</v>
      </c>
      <c r="S120" s="1369">
        <f>(K120/M70)*U70</f>
        <v>0</v>
      </c>
      <c r="T120" s="1370">
        <f>(L120/M70)*U70</f>
        <v>0</v>
      </c>
      <c r="U120" s="1371">
        <f>(M120/M70)*U70</f>
        <v>0</v>
      </c>
      <c r="V120" s="1372">
        <f t="shared" si="2"/>
        <v>0</v>
      </c>
      <c r="W120" s="5478"/>
      <c r="X120"/>
      <c r="Y120" s="5357"/>
      <c r="Z120" s="1288" t="s">
        <v>1382</v>
      </c>
    </row>
    <row r="121" spans="1:27" ht="18" customHeight="1">
      <c r="A121" s="5357"/>
      <c r="B121" s="1364"/>
      <c r="C121" s="1043"/>
      <c r="D121" s="941"/>
      <c r="E121" s="935"/>
      <c r="F121" s="935"/>
      <c r="G121" s="935"/>
      <c r="H121" s="5"/>
      <c r="I121" s="935"/>
      <c r="J121" s="953">
        <f t="shared" si="0"/>
        <v>0</v>
      </c>
      <c r="K121" s="1039">
        <f>IF(ISTEXT(B121),B121,IF(ISBLANK(B121),0,(B121/B70)*M70))</f>
        <v>0</v>
      </c>
      <c r="L121" s="1044">
        <f>+IF(ISTEXT(C121),0,IF(ISBLANK(C121),0,(C121/B70)*M70))</f>
        <v>0</v>
      </c>
      <c r="M121" s="1045">
        <f>+IF(ISTEXT(C121),0,IF(ISBLANK(C121),0,(C121/1000/B70)*M70))</f>
        <v>0</v>
      </c>
      <c r="N121" s="23">
        <f>IF(ISTEXT(C121),0,(C121/C123)/1000)</f>
        <v>0</v>
      </c>
      <c r="O121" s="942"/>
      <c r="P121" s="942"/>
      <c r="Q121" s="942"/>
      <c r="R121" s="1365">
        <f t="shared" si="1"/>
        <v>0</v>
      </c>
      <c r="S121" s="1369">
        <f>(K121/M70)*U70</f>
        <v>0</v>
      </c>
      <c r="T121" s="1370">
        <f>(L121/M70)*U70</f>
        <v>0</v>
      </c>
      <c r="U121" s="1371">
        <f>(M121/M70)*U70</f>
        <v>0</v>
      </c>
      <c r="V121" s="1372">
        <f t="shared" si="2"/>
        <v>0</v>
      </c>
      <c r="W121" s="5478"/>
      <c r="X121"/>
      <c r="Y121" s="5357"/>
      <c r="Z121" s="5476" t="s">
        <v>1408</v>
      </c>
      <c r="AA121" s="5476"/>
    </row>
    <row r="122" spans="1:27" ht="18" customHeight="1">
      <c r="A122" s="5357"/>
      <c r="B122" s="5339" t="s">
        <v>2236</v>
      </c>
      <c r="C122" s="5340"/>
      <c r="D122" s="5340"/>
      <c r="E122" s="5340"/>
      <c r="F122" s="5340"/>
      <c r="G122" s="5340"/>
      <c r="H122" s="5340"/>
      <c r="I122" s="5340"/>
      <c r="J122" s="5340"/>
      <c r="K122" s="5340"/>
      <c r="L122" s="5340"/>
      <c r="M122" s="5340"/>
      <c r="N122" s="5341"/>
      <c r="O122" s="942"/>
      <c r="P122" s="942"/>
      <c r="Q122" s="942"/>
      <c r="R122" s="1365"/>
      <c r="S122" s="1366"/>
      <c r="T122" s="1373"/>
      <c r="U122" s="943"/>
      <c r="V122" s="952"/>
      <c r="W122" s="5478"/>
      <c r="X122"/>
      <c r="Y122" s="5357"/>
      <c r="Z122" s="5476"/>
      <c r="AA122" s="5476"/>
    </row>
    <row r="123" spans="1:27" ht="18" customHeight="1">
      <c r="A123" s="5357"/>
      <c r="B123" s="1363"/>
      <c r="C123" s="1374">
        <f>SUM(C81:C122)/1000</f>
        <v>1.5</v>
      </c>
      <c r="D123" s="5342" t="s">
        <v>294</v>
      </c>
      <c r="E123" s="5342"/>
      <c r="F123" s="5342"/>
      <c r="G123" s="5342"/>
      <c r="H123" s="5342"/>
      <c r="I123" s="5342"/>
      <c r="J123" s="1046"/>
      <c r="K123" s="1046"/>
      <c r="L123" s="1047">
        <f>SUM(L81:L122)</f>
        <v>1500</v>
      </c>
      <c r="M123" s="1026">
        <f>SUM(M81:M122)</f>
        <v>1.5</v>
      </c>
      <c r="N123" s="25">
        <f>SUM(N81:N121)</f>
        <v>1</v>
      </c>
      <c r="O123" s="1375"/>
      <c r="P123" s="1375"/>
      <c r="Q123" s="1375"/>
      <c r="R123" s="1376" t="str">
        <f>D123</f>
        <v xml:space="preserve">POIDS RECETTE </v>
      </c>
      <c r="S123" s="1377">
        <f>(K123/M70)*U70</f>
        <v>0</v>
      </c>
      <c r="T123" s="1378">
        <f>(L123/M70)*U70</f>
        <v>3000</v>
      </c>
      <c r="U123" s="1379">
        <f>(M123/M70)*U70</f>
        <v>3</v>
      </c>
      <c r="V123" s="1380">
        <f>N123</f>
        <v>1</v>
      </c>
      <c r="W123" s="5478"/>
      <c r="X123"/>
      <c r="Y123" s="5357"/>
      <c r="Z123" s="5476"/>
      <c r="AA123" s="5476"/>
    </row>
    <row r="124" spans="1:27" ht="18" customHeight="1">
      <c r="A124" s="5357"/>
      <c r="B124" s="1363"/>
      <c r="C124" s="1381">
        <f>C123*1000</f>
        <v>1500</v>
      </c>
      <c r="D124" s="1027"/>
      <c r="E124" s="1027"/>
      <c r="F124" s="1027"/>
      <c r="G124" s="1027"/>
      <c r="H124" s="1027"/>
      <c r="I124" s="1027"/>
      <c r="J124" s="1027"/>
      <c r="K124" s="1027"/>
      <c r="L124" s="1027"/>
      <c r="M124" s="1027"/>
      <c r="N124" s="30"/>
      <c r="O124" s="1332"/>
      <c r="P124" s="1333"/>
      <c r="Q124" s="1333"/>
      <c r="R124" s="1333"/>
      <c r="S124" s="1334"/>
      <c r="T124" s="1334"/>
      <c r="U124" s="1334"/>
      <c r="V124" s="1335"/>
      <c r="W124" s="5478"/>
      <c r="X124"/>
      <c r="Y124" s="5357"/>
      <c r="Z124" s="5476"/>
      <c r="AA124" s="5476"/>
    </row>
    <row r="125" spans="1:27" ht="18" customHeight="1">
      <c r="A125" s="5357"/>
      <c r="B125" s="1382"/>
      <c r="C125" s="955" t="s">
        <v>295</v>
      </c>
      <c r="D125" s="956"/>
      <c r="E125" s="956"/>
      <c r="F125" s="956"/>
      <c r="G125" s="5323" t="s">
        <v>247</v>
      </c>
      <c r="H125" s="5323"/>
      <c r="I125" s="5323"/>
      <c r="J125" s="5323"/>
      <c r="K125" s="5323"/>
      <c r="L125" s="5323"/>
      <c r="M125" s="5323"/>
      <c r="N125" s="5324"/>
      <c r="O125" s="1326"/>
      <c r="P125" s="1326"/>
      <c r="Q125" s="1327"/>
      <c r="R125" s="1328"/>
      <c r="S125" s="1328"/>
      <c r="T125" s="1328"/>
      <c r="U125" s="1328"/>
      <c r="V125" s="1329"/>
      <c r="W125" s="5478"/>
      <c r="X125"/>
      <c r="Y125" s="5357"/>
      <c r="Z125" s="1288" t="s">
        <v>1382</v>
      </c>
    </row>
    <row r="126" spans="1:27" ht="18" customHeight="1">
      <c r="A126" s="5357"/>
      <c r="B126" s="1383"/>
      <c r="C126" s="957" t="str">
        <f>SUBSTITUTE(ADDRESS(1,COLUMN(),4),"1","")</f>
        <v>C</v>
      </c>
      <c r="D126" s="958" t="s">
        <v>296</v>
      </c>
      <c r="E126" s="1058"/>
      <c r="F126" s="1058"/>
      <c r="G126" s="5323"/>
      <c r="H126" s="5323"/>
      <c r="I126" s="5323"/>
      <c r="J126" s="5323"/>
      <c r="K126" s="5323"/>
      <c r="L126" s="5323"/>
      <c r="M126" s="5323"/>
      <c r="N126" s="5324"/>
      <c r="O126" s="1326"/>
      <c r="P126" s="1326"/>
      <c r="Q126" s="1327"/>
      <c r="R126" s="1328"/>
      <c r="S126" s="1328"/>
      <c r="T126" s="1328"/>
      <c r="U126" s="1328"/>
      <c r="V126" s="1329"/>
      <c r="W126" s="5478"/>
      <c r="X126"/>
      <c r="Y126" s="5357"/>
      <c r="Z126" s="1288" t="s">
        <v>1382</v>
      </c>
    </row>
    <row r="127" spans="1:27" ht="18" customHeight="1">
      <c r="A127" s="5357"/>
      <c r="B127" s="1383"/>
      <c r="C127" s="960" t="s">
        <v>297</v>
      </c>
      <c r="D127" s="955" t="s">
        <v>298</v>
      </c>
      <c r="E127" s="1058"/>
      <c r="F127" s="1058"/>
      <c r="G127" s="955"/>
      <c r="H127" s="1059"/>
      <c r="I127" s="1059"/>
      <c r="J127" s="1059"/>
      <c r="K127" s="1059"/>
      <c r="L127" s="1059"/>
      <c r="M127" s="1059"/>
      <c r="N127" s="26"/>
      <c r="O127" s="1326"/>
      <c r="P127" s="1326"/>
      <c r="Q127" s="1327"/>
      <c r="R127" s="1328"/>
      <c r="S127" s="1328"/>
      <c r="T127" s="1328"/>
      <c r="U127" s="1328"/>
      <c r="V127" s="1329"/>
      <c r="W127" s="5478"/>
      <c r="X127"/>
      <c r="Y127" s="5357"/>
      <c r="Z127" s="1288" t="s">
        <v>1382</v>
      </c>
    </row>
    <row r="128" spans="1:27" ht="18" customHeight="1">
      <c r="A128" s="5357"/>
      <c r="B128" s="1318"/>
      <c r="C128" s="1384"/>
      <c r="D128" s="929"/>
      <c r="E128" s="930"/>
      <c r="F128" s="927"/>
      <c r="G128" s="927"/>
      <c r="H128" s="927"/>
      <c r="I128" s="927"/>
      <c r="J128" s="927"/>
      <c r="K128" s="1062" t="s">
        <v>299</v>
      </c>
      <c r="L128" s="927"/>
      <c r="M128" s="927"/>
      <c r="N128" s="27"/>
      <c r="O128" s="1326"/>
      <c r="P128" s="1326"/>
      <c r="Q128" s="1327"/>
      <c r="R128" s="1328"/>
      <c r="S128" s="1328"/>
      <c r="T128" s="1328"/>
      <c r="U128" s="1328"/>
      <c r="V128" s="1329"/>
      <c r="W128" s="5478"/>
      <c r="X128"/>
      <c r="Y128" s="5357"/>
      <c r="Z128" s="1288" t="s">
        <v>1382</v>
      </c>
    </row>
    <row r="129" spans="1:26" ht="18" customHeight="1">
      <c r="A129" s="5357"/>
      <c r="B129" s="2896">
        <v>1</v>
      </c>
      <c r="C129" s="1384"/>
      <c r="D129" s="932"/>
      <c r="E129" s="927"/>
      <c r="F129" s="933"/>
      <c r="G129" s="933"/>
      <c r="H129" s="933"/>
      <c r="I129" s="933"/>
      <c r="J129" s="933"/>
      <c r="K129" s="1062" t="s">
        <v>300</v>
      </c>
      <c r="L129" s="933"/>
      <c r="M129" s="933"/>
      <c r="N129" s="28"/>
      <c r="O129" s="1326"/>
      <c r="P129" s="1326"/>
      <c r="Q129" s="1327"/>
      <c r="R129" s="1328"/>
      <c r="S129" s="1328"/>
      <c r="T129" s="1328"/>
      <c r="U129" s="1328"/>
      <c r="V129" s="1329"/>
      <c r="W129" s="5478"/>
      <c r="X129"/>
      <c r="Y129" s="5357"/>
      <c r="Z129" s="1288" t="s">
        <v>1382</v>
      </c>
    </row>
    <row r="130" spans="1:26" ht="18" customHeight="1">
      <c r="A130" s="5357"/>
      <c r="B130" s="2896">
        <f>LARGE(B129:B129,1)+1</f>
        <v>2</v>
      </c>
      <c r="C130" s="1386" t="s">
        <v>2238</v>
      </c>
      <c r="D130" s="939"/>
      <c r="E130" s="939"/>
      <c r="F130" s="939"/>
      <c r="G130" s="939"/>
      <c r="H130" s="939"/>
      <c r="I130" s="939"/>
      <c r="J130" s="939"/>
      <c r="K130" s="1062" t="s">
        <v>302</v>
      </c>
      <c r="L130" s="939"/>
      <c r="M130" s="939"/>
      <c r="N130" s="1387"/>
      <c r="O130" s="1326"/>
      <c r="P130" s="1326"/>
      <c r="Q130" s="1327"/>
      <c r="R130" s="1328"/>
      <c r="S130" s="1328"/>
      <c r="T130" s="1328"/>
      <c r="U130" s="1328"/>
      <c r="V130" s="1329"/>
      <c r="W130" s="5478"/>
      <c r="X130"/>
      <c r="Y130" s="5357"/>
      <c r="Z130" s="1288" t="s">
        <v>1382</v>
      </c>
    </row>
    <row r="131" spans="1:26" ht="18" customHeight="1">
      <c r="A131" s="5357"/>
      <c r="B131" s="2896">
        <f>LARGE(B129:B130,1)+1</f>
        <v>3</v>
      </c>
      <c r="C131" s="1386"/>
      <c r="D131" s="939"/>
      <c r="E131" s="939"/>
      <c r="F131" s="939"/>
      <c r="G131" s="939"/>
      <c r="H131" s="939"/>
      <c r="I131" s="939"/>
      <c r="J131" s="939"/>
      <c r="K131" s="939"/>
      <c r="L131" s="939"/>
      <c r="M131" s="939"/>
      <c r="N131" s="1387"/>
      <c r="O131" s="1326"/>
      <c r="P131" s="1326"/>
      <c r="Q131" s="1327"/>
      <c r="R131" s="1328"/>
      <c r="S131" s="1328"/>
      <c r="T131" s="1328"/>
      <c r="U131" s="1328"/>
      <c r="V131" s="1329"/>
      <c r="W131" s="5478"/>
      <c r="X131"/>
      <c r="Y131" s="5357"/>
      <c r="Z131" s="1288" t="s">
        <v>1382</v>
      </c>
    </row>
    <row r="132" spans="1:26" ht="18" customHeight="1">
      <c r="A132" s="5357"/>
      <c r="B132" s="2896">
        <f>LARGE(B129:B131,1)+1</f>
        <v>4</v>
      </c>
      <c r="C132" s="1388" t="s">
        <v>1436</v>
      </c>
      <c r="D132" s="1389"/>
      <c r="E132" s="1389"/>
      <c r="F132" s="1389"/>
      <c r="G132" s="1389"/>
      <c r="H132" s="1389"/>
      <c r="I132" s="1389"/>
      <c r="J132" s="1389"/>
      <c r="K132" s="1389"/>
      <c r="L132" s="1389"/>
      <c r="M132" s="1389"/>
      <c r="N132" s="1390"/>
      <c r="O132" s="1326"/>
      <c r="P132" s="1326"/>
      <c r="Q132" s="1327"/>
      <c r="R132" s="1328"/>
      <c r="S132" s="1328"/>
      <c r="T132" s="1328"/>
      <c r="U132" s="1328"/>
      <c r="V132" s="1329"/>
      <c r="W132" s="5478"/>
      <c r="X132"/>
      <c r="Y132" s="5357"/>
      <c r="Z132" s="1288" t="s">
        <v>1382</v>
      </c>
    </row>
    <row r="133" spans="1:26" ht="18" customHeight="1">
      <c r="A133" s="5357"/>
      <c r="B133" s="2896">
        <f>LARGE(B129:B132,1)+1</f>
        <v>5</v>
      </c>
      <c r="C133" s="1386"/>
      <c r="D133" s="939"/>
      <c r="E133" s="939"/>
      <c r="F133" s="939"/>
      <c r="G133" s="939"/>
      <c r="H133" s="939"/>
      <c r="I133" s="939"/>
      <c r="J133" s="939"/>
      <c r="K133" s="939"/>
      <c r="L133" s="939"/>
      <c r="M133" s="939"/>
      <c r="N133" s="1387"/>
      <c r="O133" s="1326"/>
      <c r="P133" s="1326"/>
      <c r="Q133" s="1327"/>
      <c r="R133" s="1328"/>
      <c r="S133" s="1328"/>
      <c r="T133" s="1328"/>
      <c r="U133" s="1328"/>
      <c r="V133" s="1329"/>
      <c r="W133" s="5478"/>
      <c r="X133"/>
      <c r="Y133" s="5357"/>
      <c r="Z133" s="1288" t="s">
        <v>1382</v>
      </c>
    </row>
    <row r="134" spans="1:26" ht="18" customHeight="1">
      <c r="A134" s="5357"/>
      <c r="B134" s="2896">
        <f>LARGE(B129:B133,1)+1</f>
        <v>6</v>
      </c>
      <c r="C134" s="1386" t="s">
        <v>304</v>
      </c>
      <c r="D134" s="939"/>
      <c r="E134" s="939"/>
      <c r="F134" s="939"/>
      <c r="G134" s="939"/>
      <c r="H134" s="939"/>
      <c r="I134" s="939"/>
      <c r="J134" s="939"/>
      <c r="K134" s="939"/>
      <c r="L134" s="939"/>
      <c r="M134" s="939"/>
      <c r="N134" s="1387"/>
      <c r="O134" s="1326"/>
      <c r="P134" s="1326"/>
      <c r="Q134" s="1327"/>
      <c r="R134" s="1328"/>
      <c r="S134" s="1328"/>
      <c r="T134" s="1328"/>
      <c r="U134" s="1328"/>
      <c r="V134" s="1329"/>
      <c r="W134" s="5478"/>
      <c r="X134"/>
      <c r="Y134" s="5357"/>
      <c r="Z134" s="1288" t="s">
        <v>1382</v>
      </c>
    </row>
    <row r="135" spans="1:26" ht="18" customHeight="1">
      <c r="A135" s="5357"/>
      <c r="B135" s="2896">
        <f>LARGE(B129:B134,1)+1</f>
        <v>7</v>
      </c>
      <c r="C135" s="1386"/>
      <c r="D135" s="939"/>
      <c r="E135" s="939"/>
      <c r="F135" s="939"/>
      <c r="G135" s="939"/>
      <c r="H135" s="939"/>
      <c r="I135" s="939"/>
      <c r="J135" s="939"/>
      <c r="K135" s="939"/>
      <c r="L135" s="939"/>
      <c r="M135" s="939"/>
      <c r="N135" s="1387"/>
      <c r="O135" s="1326"/>
      <c r="P135" s="1326"/>
      <c r="Q135" s="1327"/>
      <c r="R135" s="1328"/>
      <c r="S135" s="1328"/>
      <c r="T135" s="1328"/>
      <c r="U135" s="1328"/>
      <c r="V135" s="1329"/>
      <c r="W135" s="5478"/>
      <c r="X135"/>
      <c r="Y135" s="5357"/>
      <c r="Z135" s="1288" t="s">
        <v>1382</v>
      </c>
    </row>
    <row r="136" spans="1:26" ht="18" customHeight="1">
      <c r="A136" s="5357"/>
      <c r="B136" s="2896">
        <f>LARGE(B129:B135,1)+1</f>
        <v>8</v>
      </c>
      <c r="C136" s="1386"/>
      <c r="D136" s="939"/>
      <c r="E136" s="939"/>
      <c r="F136" s="939"/>
      <c r="G136" s="939"/>
      <c r="H136" s="939"/>
      <c r="I136" s="939"/>
      <c r="J136" s="939"/>
      <c r="K136" s="939"/>
      <c r="L136" s="939"/>
      <c r="M136" s="939"/>
      <c r="N136" s="1387"/>
      <c r="O136" s="1326"/>
      <c r="P136" s="1326"/>
      <c r="Q136" s="1327"/>
      <c r="R136" s="1328"/>
      <c r="S136" s="1328"/>
      <c r="T136" s="1328"/>
      <c r="U136" s="1328"/>
      <c r="V136" s="1329"/>
      <c r="W136" s="5478"/>
      <c r="X136"/>
      <c r="Y136" s="5357"/>
      <c r="Z136" s="1288" t="s">
        <v>1382</v>
      </c>
    </row>
    <row r="137" spans="1:26" ht="18" customHeight="1">
      <c r="A137" s="5357"/>
      <c r="B137" s="2896">
        <f>LARGE(B129:B136,1)+1</f>
        <v>9</v>
      </c>
      <c r="C137" s="1386" t="s">
        <v>2239</v>
      </c>
      <c r="D137" s="939"/>
      <c r="E137" s="939"/>
      <c r="F137" s="939"/>
      <c r="G137" s="939"/>
      <c r="H137" s="939"/>
      <c r="I137" s="939"/>
      <c r="J137" s="939"/>
      <c r="K137" s="939"/>
      <c r="L137" s="939"/>
      <c r="M137" s="939"/>
      <c r="N137" s="1387"/>
      <c r="O137" s="1326"/>
      <c r="P137" s="1326"/>
      <c r="Q137" s="1327"/>
      <c r="R137" s="1328"/>
      <c r="S137" s="1328"/>
      <c r="T137" s="1328"/>
      <c r="U137" s="1328"/>
      <c r="V137" s="1329"/>
      <c r="W137" s="5478"/>
      <c r="X137"/>
      <c r="Y137" s="5357"/>
      <c r="Z137" s="1288" t="s">
        <v>1382</v>
      </c>
    </row>
    <row r="138" spans="1:26" ht="18" customHeight="1">
      <c r="A138" s="5357"/>
      <c r="B138" s="2896">
        <f>LARGE(B129:B137,1)+1</f>
        <v>10</v>
      </c>
      <c r="C138" s="1386"/>
      <c r="D138" s="939"/>
      <c r="E138" s="939"/>
      <c r="F138" s="939"/>
      <c r="G138" s="939"/>
      <c r="H138" s="939"/>
      <c r="I138" s="939"/>
      <c r="J138" s="939"/>
      <c r="K138" s="939"/>
      <c r="L138" s="939"/>
      <c r="M138" s="939"/>
      <c r="N138" s="1387"/>
      <c r="O138" s="1326"/>
      <c r="P138" s="1326"/>
      <c r="Q138" s="1327"/>
      <c r="R138" s="1328"/>
      <c r="S138" s="1328"/>
      <c r="T138" s="1328"/>
      <c r="U138" s="1328"/>
      <c r="V138" s="1329"/>
      <c r="W138" s="5478"/>
      <c r="X138"/>
      <c r="Y138" s="5357"/>
      <c r="Z138" s="1288" t="s">
        <v>1382</v>
      </c>
    </row>
    <row r="139" spans="1:26" ht="18" customHeight="1">
      <c r="A139" s="5357"/>
      <c r="B139" s="2896">
        <f>LARGE(B129:B138,1)+1</f>
        <v>11</v>
      </c>
      <c r="C139" s="1386" t="s">
        <v>306</v>
      </c>
      <c r="D139" s="939"/>
      <c r="E139" s="939"/>
      <c r="F139" s="939"/>
      <c r="G139" s="939"/>
      <c r="H139" s="939"/>
      <c r="I139" s="939"/>
      <c r="J139" s="939"/>
      <c r="K139" s="939"/>
      <c r="L139" s="939"/>
      <c r="M139" s="939"/>
      <c r="N139" s="1387"/>
      <c r="O139" s="1326"/>
      <c r="P139" s="1326"/>
      <c r="Q139" s="1327"/>
      <c r="R139" s="1328"/>
      <c r="S139" s="1328"/>
      <c r="T139" s="1328"/>
      <c r="U139" s="1328"/>
      <c r="V139" s="1329"/>
      <c r="W139" s="5478"/>
      <c r="X139"/>
      <c r="Y139" s="5357"/>
      <c r="Z139" s="1288" t="s">
        <v>1382</v>
      </c>
    </row>
    <row r="140" spans="1:26" ht="18" customHeight="1">
      <c r="A140" s="5357"/>
      <c r="B140" s="2896">
        <f>LARGE(B129:B139,1)+1</f>
        <v>12</v>
      </c>
      <c r="C140" s="1386"/>
      <c r="D140" s="939"/>
      <c r="E140" s="939"/>
      <c r="F140" s="939"/>
      <c r="G140" s="939"/>
      <c r="H140" s="939"/>
      <c r="I140" s="939"/>
      <c r="J140" s="939"/>
      <c r="K140" s="939"/>
      <c r="L140" s="939"/>
      <c r="M140" s="939"/>
      <c r="N140" s="1387"/>
      <c r="O140" s="1326"/>
      <c r="P140" s="1326"/>
      <c r="Q140" s="1327"/>
      <c r="R140" s="1328"/>
      <c r="S140" s="1328"/>
      <c r="T140" s="1328"/>
      <c r="U140" s="1328"/>
      <c r="V140" s="1329"/>
      <c r="W140" s="5478"/>
      <c r="X140"/>
      <c r="Y140" s="5357"/>
      <c r="Z140" s="1288" t="s">
        <v>1382</v>
      </c>
    </row>
    <row r="141" spans="1:26" ht="18" customHeight="1">
      <c r="A141" s="5357"/>
      <c r="B141" s="2896">
        <f>LARGE(B129:B140,1)+1</f>
        <v>13</v>
      </c>
      <c r="C141" s="1384"/>
      <c r="D141" s="935"/>
      <c r="E141" s="935"/>
      <c r="F141" s="935"/>
      <c r="G141" s="935"/>
      <c r="H141" s="935"/>
      <c r="I141" s="935"/>
      <c r="J141" s="935"/>
      <c r="K141" s="1391"/>
      <c r="L141" s="1391"/>
      <c r="M141" s="1391"/>
      <c r="N141" s="67"/>
      <c r="O141" s="1326"/>
      <c r="P141" s="1326"/>
      <c r="Q141" s="1327"/>
      <c r="R141" s="1328"/>
      <c r="S141" s="1328"/>
      <c r="T141" s="1328"/>
      <c r="U141" s="1328"/>
      <c r="V141" s="1329"/>
      <c r="W141" s="5478"/>
      <c r="X141"/>
      <c r="Y141" s="5357"/>
      <c r="Z141" s="1288" t="s">
        <v>1382</v>
      </c>
    </row>
    <row r="142" spans="1:26" ht="18" customHeight="1">
      <c r="A142" s="5357"/>
      <c r="B142" s="2896">
        <f>LARGE(B129:B141,1)+1</f>
        <v>14</v>
      </c>
      <c r="C142" s="1384"/>
      <c r="D142" s="935"/>
      <c r="E142" s="935"/>
      <c r="F142" s="935"/>
      <c r="G142" s="935"/>
      <c r="H142" s="935"/>
      <c r="I142" s="935"/>
      <c r="J142" s="935"/>
      <c r="K142" s="935"/>
      <c r="L142" s="935"/>
      <c r="M142" s="935"/>
      <c r="N142" s="1392"/>
      <c r="O142" s="1326"/>
      <c r="P142" s="1326"/>
      <c r="Q142" s="1327"/>
      <c r="R142" s="1328"/>
      <c r="S142" s="1328"/>
      <c r="T142" s="1328"/>
      <c r="U142" s="1328"/>
      <c r="V142" s="1329"/>
      <c r="W142" s="5478"/>
      <c r="X142"/>
      <c r="Y142" s="5357"/>
      <c r="Z142" s="1288" t="s">
        <v>1382</v>
      </c>
    </row>
    <row r="143" spans="1:26" ht="18" customHeight="1">
      <c r="A143" s="5357"/>
      <c r="B143" s="2896">
        <f>LARGE(B129:B142,1)+1</f>
        <v>15</v>
      </c>
      <c r="C143" s="1384"/>
      <c r="D143" s="935"/>
      <c r="E143" s="935"/>
      <c r="F143" s="935"/>
      <c r="G143" s="935"/>
      <c r="H143" s="935"/>
      <c r="I143" s="935"/>
      <c r="J143" s="935"/>
      <c r="K143" s="935"/>
      <c r="L143" s="935"/>
      <c r="M143" s="935"/>
      <c r="N143" s="1392"/>
      <c r="O143" s="1326"/>
      <c r="P143" s="1326"/>
      <c r="Q143" s="1327"/>
      <c r="R143" s="1328"/>
      <c r="S143" s="1328"/>
      <c r="T143" s="1328"/>
      <c r="U143" s="1328"/>
      <c r="V143" s="1329"/>
      <c r="W143" s="5478"/>
      <c r="X143"/>
      <c r="Y143" s="5357"/>
      <c r="Z143" s="1288" t="s">
        <v>1382</v>
      </c>
    </row>
    <row r="144" spans="1:26" ht="18" customHeight="1">
      <c r="A144" s="5357"/>
      <c r="B144" s="2896">
        <f>LARGE(B129:B143,1)+1</f>
        <v>16</v>
      </c>
      <c r="C144" s="1384"/>
      <c r="D144" s="935"/>
      <c r="E144" s="935"/>
      <c r="F144" s="935"/>
      <c r="G144" s="935"/>
      <c r="H144" s="935"/>
      <c r="I144" s="935"/>
      <c r="J144" s="935"/>
      <c r="K144" s="935"/>
      <c r="L144" s="935"/>
      <c r="M144" s="935"/>
      <c r="N144" s="1392"/>
      <c r="O144" s="1326"/>
      <c r="P144" s="1326"/>
      <c r="Q144" s="1327"/>
      <c r="R144" s="1328"/>
      <c r="S144" s="1328"/>
      <c r="T144" s="1328"/>
      <c r="U144" s="1328"/>
      <c r="V144" s="1329"/>
      <c r="W144" s="5478"/>
      <c r="X144"/>
      <c r="Y144" s="5357"/>
      <c r="Z144" s="1288" t="s">
        <v>1382</v>
      </c>
    </row>
    <row r="145" spans="1:26" ht="18" customHeight="1">
      <c r="A145" s="5357"/>
      <c r="B145" s="2896">
        <f>LARGE(B129:B144,1)+1</f>
        <v>17</v>
      </c>
      <c r="C145" s="1384"/>
      <c r="D145" s="935"/>
      <c r="E145" s="935"/>
      <c r="F145" s="935"/>
      <c r="G145" s="935"/>
      <c r="H145" s="935"/>
      <c r="I145" s="935"/>
      <c r="J145" s="935"/>
      <c r="K145" s="935"/>
      <c r="L145" s="935"/>
      <c r="M145" s="935"/>
      <c r="N145" s="1392"/>
      <c r="O145" s="1326"/>
      <c r="P145" s="1326"/>
      <c r="Q145" s="1327"/>
      <c r="R145" s="1328"/>
      <c r="S145" s="1328"/>
      <c r="T145" s="1328"/>
      <c r="U145" s="1328"/>
      <c r="V145" s="1329"/>
      <c r="W145" s="5478"/>
      <c r="X145"/>
      <c r="Y145" s="5357"/>
      <c r="Z145" s="1288" t="s">
        <v>1382</v>
      </c>
    </row>
    <row r="146" spans="1:26" ht="18" customHeight="1">
      <c r="A146" s="5357"/>
      <c r="B146" s="2896">
        <f>LARGE(B129:B145,1)+1</f>
        <v>18</v>
      </c>
      <c r="C146" s="1384"/>
      <c r="D146" s="935"/>
      <c r="E146" s="935"/>
      <c r="F146" s="935"/>
      <c r="G146" s="935"/>
      <c r="H146" s="935"/>
      <c r="I146" s="935"/>
      <c r="J146" s="935"/>
      <c r="K146" s="935"/>
      <c r="L146" s="935"/>
      <c r="M146" s="935"/>
      <c r="N146" s="1392"/>
      <c r="O146" s="1326"/>
      <c r="P146" s="1326"/>
      <c r="Q146" s="1327"/>
      <c r="R146" s="1328"/>
      <c r="S146" s="1328"/>
      <c r="T146" s="1328"/>
      <c r="U146" s="1328"/>
      <c r="V146" s="1329"/>
      <c r="W146" s="5478"/>
      <c r="X146"/>
      <c r="Y146" s="5357"/>
      <c r="Z146" s="1288" t="s">
        <v>1382</v>
      </c>
    </row>
    <row r="147" spans="1:26" ht="18" customHeight="1">
      <c r="A147" s="5357"/>
      <c r="B147" s="2896">
        <f>LARGE(B129:B146,1)+1</f>
        <v>19</v>
      </c>
      <c r="C147" s="1384"/>
      <c r="D147" s="935"/>
      <c r="E147" s="935"/>
      <c r="F147" s="935"/>
      <c r="G147" s="935"/>
      <c r="H147" s="935"/>
      <c r="I147" s="935"/>
      <c r="J147" s="935"/>
      <c r="K147" s="935"/>
      <c r="L147" s="935"/>
      <c r="M147" s="935"/>
      <c r="N147" s="1392"/>
      <c r="O147" s="1326"/>
      <c r="P147" s="1326"/>
      <c r="Q147" s="1327"/>
      <c r="R147" s="1328"/>
      <c r="S147" s="1328"/>
      <c r="T147" s="1328"/>
      <c r="U147" s="1328"/>
      <c r="V147" s="1329"/>
      <c r="W147" s="5478"/>
      <c r="X147"/>
      <c r="Y147" s="5357"/>
      <c r="Z147" s="1288" t="s">
        <v>1382</v>
      </c>
    </row>
    <row r="148" spans="1:26" ht="18" customHeight="1">
      <c r="A148" s="5357"/>
      <c r="B148" s="2896">
        <f>LARGE(B129:B147,1)+1</f>
        <v>20</v>
      </c>
      <c r="C148" s="1384"/>
      <c r="D148" s="935"/>
      <c r="E148" s="935"/>
      <c r="F148" s="935"/>
      <c r="G148" s="935"/>
      <c r="H148" s="935"/>
      <c r="I148" s="935"/>
      <c r="J148" s="935"/>
      <c r="K148" s="935"/>
      <c r="L148" s="935"/>
      <c r="M148" s="935"/>
      <c r="N148" s="1392"/>
      <c r="O148" s="1326"/>
      <c r="P148" s="1326"/>
      <c r="Q148" s="1327"/>
      <c r="R148" s="1328"/>
      <c r="S148" s="1328"/>
      <c r="T148" s="1328"/>
      <c r="U148" s="1328"/>
      <c r="V148" s="1329"/>
      <c r="W148" s="5478"/>
      <c r="X148"/>
      <c r="Y148" s="5357"/>
      <c r="Z148" s="1288" t="s">
        <v>1382</v>
      </c>
    </row>
    <row r="149" spans="1:26" ht="18" customHeight="1">
      <c r="A149" s="5357"/>
      <c r="B149" s="2896">
        <f>LARGE(B129:B148,1)+1</f>
        <v>21</v>
      </c>
      <c r="C149" s="1384"/>
      <c r="D149" s="935"/>
      <c r="E149" s="935"/>
      <c r="F149" s="935"/>
      <c r="G149" s="935"/>
      <c r="H149" s="935"/>
      <c r="I149" s="935"/>
      <c r="J149" s="935"/>
      <c r="K149" s="935"/>
      <c r="L149" s="935"/>
      <c r="M149" s="935"/>
      <c r="N149" s="1392"/>
      <c r="O149" s="1326"/>
      <c r="P149" s="1326"/>
      <c r="Q149" s="1327"/>
      <c r="R149" s="1328"/>
      <c r="S149" s="1328"/>
      <c r="T149" s="1328"/>
      <c r="U149" s="1328"/>
      <c r="V149" s="1329"/>
      <c r="W149" s="5478"/>
      <c r="X149"/>
      <c r="Y149" s="5357"/>
      <c r="Z149" s="1288" t="s">
        <v>1382</v>
      </c>
    </row>
    <row r="150" spans="1:26" ht="18" customHeight="1">
      <c r="A150" s="5357"/>
      <c r="B150" s="2896">
        <f>LARGE(B129:B149,1)+1</f>
        <v>22</v>
      </c>
      <c r="C150" s="1384"/>
      <c r="D150" s="935"/>
      <c r="E150" s="935"/>
      <c r="F150" s="935"/>
      <c r="G150" s="935"/>
      <c r="H150" s="935"/>
      <c r="I150" s="935"/>
      <c r="J150" s="935"/>
      <c r="K150" s="935"/>
      <c r="L150" s="935"/>
      <c r="M150" s="935"/>
      <c r="N150" s="1392"/>
      <c r="O150" s="1326"/>
      <c r="P150" s="1326"/>
      <c r="Q150" s="1327"/>
      <c r="R150" s="1328"/>
      <c r="S150" s="1328"/>
      <c r="T150" s="1328"/>
      <c r="U150" s="1328"/>
      <c r="V150" s="1329"/>
      <c r="W150" s="5478"/>
      <c r="X150"/>
      <c r="Y150" s="5357"/>
      <c r="Z150" s="1288" t="s">
        <v>1382</v>
      </c>
    </row>
    <row r="151" spans="1:26" ht="18" customHeight="1">
      <c r="A151" s="5357"/>
      <c r="B151" s="2896">
        <f>LARGE(B129:B150,1)+1</f>
        <v>23</v>
      </c>
      <c r="C151" s="1384"/>
      <c r="D151" s="935"/>
      <c r="E151" s="935"/>
      <c r="F151" s="935"/>
      <c r="G151" s="935"/>
      <c r="H151" s="935"/>
      <c r="I151" s="935"/>
      <c r="J151" s="935"/>
      <c r="K151" s="935"/>
      <c r="L151" s="935"/>
      <c r="M151" s="935"/>
      <c r="N151" s="1392"/>
      <c r="O151" s="1326"/>
      <c r="P151" s="1326"/>
      <c r="Q151" s="1327"/>
      <c r="R151" s="1328"/>
      <c r="S151" s="1328"/>
      <c r="T151" s="1328"/>
      <c r="U151" s="1328"/>
      <c r="V151" s="1329"/>
      <c r="W151" s="5478"/>
      <c r="X151"/>
      <c r="Y151" s="5357"/>
      <c r="Z151" s="1288" t="s">
        <v>1382</v>
      </c>
    </row>
    <row r="152" spans="1:26" ht="18" customHeight="1">
      <c r="A152" s="5357"/>
      <c r="B152" s="2896">
        <f>LARGE(B129:B151,1)+1</f>
        <v>24</v>
      </c>
      <c r="C152" s="1384"/>
      <c r="D152" s="935"/>
      <c r="E152" s="935"/>
      <c r="F152" s="935"/>
      <c r="G152" s="935"/>
      <c r="H152" s="935"/>
      <c r="I152" s="935"/>
      <c r="J152" s="935"/>
      <c r="K152" s="935"/>
      <c r="L152" s="935"/>
      <c r="M152" s="935"/>
      <c r="N152" s="1392"/>
      <c r="O152" s="1326"/>
      <c r="P152" s="1326"/>
      <c r="Q152" s="1327"/>
      <c r="R152" s="1328"/>
      <c r="S152" s="1328"/>
      <c r="T152" s="1328"/>
      <c r="U152" s="1328"/>
      <c r="V152" s="1329"/>
      <c r="W152" s="5478"/>
      <c r="X152"/>
      <c r="Y152" s="5357"/>
      <c r="Z152" s="1288" t="s">
        <v>1382</v>
      </c>
    </row>
    <row r="153" spans="1:26" ht="18" customHeight="1">
      <c r="A153" s="5357"/>
      <c r="B153" s="2896">
        <f>LARGE(B129:B152,1)+1</f>
        <v>25</v>
      </c>
      <c r="C153" s="1384"/>
      <c r="D153" s="935"/>
      <c r="E153" s="935"/>
      <c r="F153" s="935"/>
      <c r="G153" s="935"/>
      <c r="H153" s="935"/>
      <c r="I153" s="935"/>
      <c r="J153" s="935"/>
      <c r="K153" s="935"/>
      <c r="L153" s="935"/>
      <c r="M153" s="935"/>
      <c r="N153" s="1392"/>
      <c r="O153" s="1326"/>
      <c r="P153" s="1326"/>
      <c r="Q153" s="1327"/>
      <c r="R153" s="1328"/>
      <c r="S153" s="1328"/>
      <c r="T153" s="1328"/>
      <c r="U153" s="1328"/>
      <c r="V153" s="1329"/>
      <c r="W153" s="5478"/>
      <c r="X153"/>
      <c r="Y153" s="5357"/>
      <c r="Z153" s="1288" t="s">
        <v>1382</v>
      </c>
    </row>
    <row r="154" spans="1:26" ht="18" customHeight="1">
      <c r="A154" s="5357"/>
      <c r="B154" s="2896">
        <f>LARGE(B129:B153,1)+1</f>
        <v>26</v>
      </c>
      <c r="C154" s="1384"/>
      <c r="D154" s="935"/>
      <c r="E154" s="935"/>
      <c r="F154" s="935"/>
      <c r="G154" s="935"/>
      <c r="H154" s="935"/>
      <c r="I154" s="935"/>
      <c r="J154" s="935"/>
      <c r="K154" s="935"/>
      <c r="L154" s="935"/>
      <c r="M154" s="935"/>
      <c r="N154" s="1392"/>
      <c r="O154" s="1326"/>
      <c r="P154" s="1326"/>
      <c r="Q154" s="1327"/>
      <c r="R154" s="1328"/>
      <c r="S154" s="1328"/>
      <c r="T154" s="1328"/>
      <c r="U154" s="1328"/>
      <c r="V154" s="1329"/>
      <c r="W154" s="5478"/>
      <c r="X154"/>
      <c r="Y154" s="5357"/>
      <c r="Z154" s="1288" t="s">
        <v>1382</v>
      </c>
    </row>
    <row r="155" spans="1:26" ht="18" customHeight="1">
      <c r="A155" s="5357"/>
      <c r="B155" s="2896">
        <f>LARGE(B129:B154,1)+1</f>
        <v>27</v>
      </c>
      <c r="C155" s="1384"/>
      <c r="D155" s="935"/>
      <c r="E155" s="935"/>
      <c r="F155" s="935"/>
      <c r="G155" s="935"/>
      <c r="H155" s="935"/>
      <c r="I155" s="935"/>
      <c r="J155" s="935"/>
      <c r="K155" s="935"/>
      <c r="L155" s="935"/>
      <c r="M155" s="935"/>
      <c r="N155" s="1392"/>
      <c r="O155" s="1326"/>
      <c r="P155" s="1326"/>
      <c r="Q155" s="1327"/>
      <c r="R155" s="1328"/>
      <c r="S155" s="1328"/>
      <c r="T155" s="1328"/>
      <c r="U155" s="1328"/>
      <c r="V155" s="1329"/>
      <c r="W155" s="5478"/>
      <c r="X155"/>
      <c r="Y155" s="5357"/>
      <c r="Z155" s="1288" t="s">
        <v>1382</v>
      </c>
    </row>
    <row r="156" spans="1:26" ht="18" customHeight="1">
      <c r="A156" s="5357"/>
      <c r="B156" s="2896">
        <f>LARGE(B129:B155,1)+1</f>
        <v>28</v>
      </c>
      <c r="C156" s="1384"/>
      <c r="D156" s="935"/>
      <c r="E156" s="935"/>
      <c r="F156" s="935"/>
      <c r="G156" s="935"/>
      <c r="H156" s="935"/>
      <c r="I156" s="935"/>
      <c r="J156" s="935"/>
      <c r="K156" s="935"/>
      <c r="L156" s="935"/>
      <c r="M156" s="935"/>
      <c r="N156" s="1392"/>
      <c r="O156" s="1326"/>
      <c r="P156" s="1326"/>
      <c r="Q156" s="1327"/>
      <c r="R156" s="1328"/>
      <c r="S156" s="1328"/>
      <c r="T156" s="1328"/>
      <c r="U156" s="1328"/>
      <c r="V156" s="1329"/>
      <c r="W156" s="5478"/>
      <c r="X156"/>
      <c r="Y156" s="5357"/>
      <c r="Z156" s="1288" t="s">
        <v>1382</v>
      </c>
    </row>
    <row r="157" spans="1:26" ht="18" customHeight="1">
      <c r="A157" s="5357"/>
      <c r="B157" s="2896">
        <f>LARGE(B129:B156,1)+1</f>
        <v>29</v>
      </c>
      <c r="C157" s="1384"/>
      <c r="D157" s="935"/>
      <c r="E157" s="935"/>
      <c r="F157" s="935"/>
      <c r="G157" s="935"/>
      <c r="H157" s="935"/>
      <c r="I157" s="935"/>
      <c r="J157" s="935"/>
      <c r="K157" s="935"/>
      <c r="L157" s="935"/>
      <c r="M157" s="935"/>
      <c r="N157" s="1392"/>
      <c r="O157" s="1326"/>
      <c r="P157" s="1326"/>
      <c r="Q157" s="1327"/>
      <c r="R157" s="1328"/>
      <c r="S157" s="1328"/>
      <c r="T157" s="1328"/>
      <c r="U157" s="1328"/>
      <c r="V157" s="1329"/>
      <c r="W157" s="5478"/>
      <c r="X157"/>
      <c r="Y157" s="5357"/>
      <c r="Z157" s="1288" t="s">
        <v>1382</v>
      </c>
    </row>
    <row r="158" spans="1:26" ht="18" customHeight="1">
      <c r="A158" s="5357"/>
      <c r="B158" s="2896">
        <f>LARGE(B129:B157,1)+1</f>
        <v>30</v>
      </c>
      <c r="C158" s="1384"/>
      <c r="D158" s="935"/>
      <c r="E158" s="935"/>
      <c r="F158" s="935"/>
      <c r="G158" s="935"/>
      <c r="H158" s="935"/>
      <c r="I158" s="935"/>
      <c r="J158" s="935"/>
      <c r="K158" s="935"/>
      <c r="L158" s="935"/>
      <c r="M158" s="935"/>
      <c r="N158" s="1392"/>
      <c r="O158" s="1326"/>
      <c r="P158" s="1326"/>
      <c r="Q158" s="1327"/>
      <c r="R158" s="1328"/>
      <c r="S158" s="1328"/>
      <c r="T158" s="1328"/>
      <c r="U158" s="1328"/>
      <c r="V158" s="1329"/>
      <c r="W158" s="5478"/>
      <c r="X158"/>
      <c r="Y158" s="5357"/>
      <c r="Z158" s="1288" t="s">
        <v>1382</v>
      </c>
    </row>
    <row r="159" spans="1:26" ht="18" customHeight="1">
      <c r="A159" s="5357"/>
      <c r="B159" s="2896">
        <f>LARGE(B129:B158,1)+1</f>
        <v>31</v>
      </c>
      <c r="C159" s="1384"/>
      <c r="D159" s="935"/>
      <c r="E159" s="935"/>
      <c r="F159" s="935"/>
      <c r="G159" s="935"/>
      <c r="H159" s="935"/>
      <c r="I159" s="935"/>
      <c r="J159" s="935"/>
      <c r="K159" s="935"/>
      <c r="L159" s="935"/>
      <c r="M159" s="935"/>
      <c r="N159" s="1392"/>
      <c r="O159" s="1326"/>
      <c r="P159" s="1326"/>
      <c r="Q159" s="1327"/>
      <c r="R159" s="1328"/>
      <c r="S159" s="1328"/>
      <c r="T159" s="1328"/>
      <c r="U159" s="1328"/>
      <c r="V159" s="1329"/>
      <c r="W159" s="5478"/>
      <c r="X159"/>
      <c r="Y159" s="5357"/>
      <c r="Z159" s="1288" t="s">
        <v>1382</v>
      </c>
    </row>
    <row r="160" spans="1:26" ht="18" customHeight="1">
      <c r="A160" s="5357"/>
      <c r="B160" s="2896">
        <f>LARGE(B129:B159,1)+1</f>
        <v>32</v>
      </c>
      <c r="C160" s="1384"/>
      <c r="D160" s="935"/>
      <c r="E160" s="935"/>
      <c r="F160" s="935"/>
      <c r="G160" s="935"/>
      <c r="H160" s="935"/>
      <c r="I160" s="935"/>
      <c r="J160" s="935"/>
      <c r="K160" s="935"/>
      <c r="L160" s="935"/>
      <c r="M160" s="935"/>
      <c r="N160" s="1392"/>
      <c r="O160" s="1326"/>
      <c r="P160" s="1326"/>
      <c r="Q160" s="1327"/>
      <c r="R160" s="1328"/>
      <c r="S160" s="1328"/>
      <c r="T160" s="1328"/>
      <c r="U160" s="1328"/>
      <c r="V160" s="1329"/>
      <c r="W160" s="5478"/>
      <c r="X160"/>
      <c r="Y160" s="5357"/>
      <c r="Z160" s="1288" t="s">
        <v>1382</v>
      </c>
    </row>
    <row r="161" spans="1:26" ht="18" customHeight="1">
      <c r="A161" s="5357"/>
      <c r="B161" s="2896">
        <f>LARGE(B129:B160,1)+1</f>
        <v>33</v>
      </c>
      <c r="C161" s="1384"/>
      <c r="D161" s="935"/>
      <c r="E161" s="935"/>
      <c r="F161" s="935"/>
      <c r="G161" s="935"/>
      <c r="H161" s="935"/>
      <c r="I161" s="935"/>
      <c r="J161" s="935"/>
      <c r="K161" s="935"/>
      <c r="L161" s="935"/>
      <c r="M161" s="935"/>
      <c r="N161" s="1392"/>
      <c r="O161" s="1326"/>
      <c r="P161" s="1326"/>
      <c r="Q161" s="1327"/>
      <c r="R161" s="1328"/>
      <c r="S161" s="1328"/>
      <c r="T161" s="1328"/>
      <c r="U161" s="1328"/>
      <c r="V161" s="1329"/>
      <c r="W161" s="5478"/>
      <c r="X161"/>
      <c r="Y161" s="5357"/>
      <c r="Z161" s="1288" t="s">
        <v>1382</v>
      </c>
    </row>
    <row r="162" spans="1:26" ht="18" customHeight="1">
      <c r="A162" s="5357"/>
      <c r="B162" s="2896">
        <f>LARGE(B129:B161,1)+1</f>
        <v>34</v>
      </c>
      <c r="C162" s="1384"/>
      <c r="D162" s="935"/>
      <c r="E162" s="935"/>
      <c r="F162" s="935"/>
      <c r="G162" s="935"/>
      <c r="H162" s="935"/>
      <c r="I162" s="935"/>
      <c r="J162" s="935"/>
      <c r="K162" s="935"/>
      <c r="L162" s="935"/>
      <c r="M162" s="935"/>
      <c r="N162" s="1392"/>
      <c r="O162" s="1326"/>
      <c r="P162" s="1326"/>
      <c r="Q162" s="1327"/>
      <c r="R162" s="1328"/>
      <c r="S162" s="1328"/>
      <c r="T162" s="1328"/>
      <c r="U162" s="1328"/>
      <c r="V162" s="1329"/>
      <c r="W162" s="5478"/>
      <c r="X162"/>
      <c r="Y162" s="5357"/>
      <c r="Z162" s="1288" t="s">
        <v>1382</v>
      </c>
    </row>
    <row r="163" spans="1:26" ht="18" customHeight="1">
      <c r="A163" s="5357"/>
      <c r="B163" s="2896">
        <f>LARGE(B129:B162,1)+1</f>
        <v>35</v>
      </c>
      <c r="C163" s="1384"/>
      <c r="D163" s="935"/>
      <c r="E163" s="935"/>
      <c r="F163" s="935"/>
      <c r="G163" s="935"/>
      <c r="H163" s="935"/>
      <c r="I163" s="935"/>
      <c r="J163" s="935"/>
      <c r="K163" s="935"/>
      <c r="L163" s="935"/>
      <c r="M163" s="935"/>
      <c r="N163" s="1392"/>
      <c r="O163" s="1326"/>
      <c r="P163" s="1326"/>
      <c r="Q163" s="1327"/>
      <c r="R163" s="1328"/>
      <c r="S163" s="1328"/>
      <c r="T163" s="1328"/>
      <c r="U163" s="1328"/>
      <c r="V163" s="1329"/>
      <c r="W163" s="5478"/>
      <c r="X163"/>
      <c r="Y163" s="5357"/>
      <c r="Z163" s="1288" t="s">
        <v>1382</v>
      </c>
    </row>
    <row r="164" spans="1:26" ht="18" customHeight="1">
      <c r="A164" s="5357"/>
      <c r="B164" s="2896">
        <f>LARGE(B129:B163,1)+1</f>
        <v>36</v>
      </c>
      <c r="C164" s="1384"/>
      <c r="D164" s="935"/>
      <c r="E164" s="935"/>
      <c r="F164" s="935"/>
      <c r="G164" s="935"/>
      <c r="H164" s="935"/>
      <c r="I164" s="935"/>
      <c r="J164" s="935"/>
      <c r="K164" s="935"/>
      <c r="L164" s="935"/>
      <c r="M164" s="935"/>
      <c r="N164" s="1392"/>
      <c r="O164" s="1326"/>
      <c r="P164" s="1326"/>
      <c r="Q164" s="1327"/>
      <c r="R164" s="1328"/>
      <c r="S164" s="1328"/>
      <c r="T164" s="1328"/>
      <c r="U164" s="1328"/>
      <c r="V164" s="1329"/>
      <c r="W164" s="5478"/>
      <c r="X164"/>
      <c r="Y164" s="5357"/>
      <c r="Z164" s="1288" t="s">
        <v>1382</v>
      </c>
    </row>
    <row r="165" spans="1:26" ht="18" customHeight="1">
      <c r="A165" s="5357"/>
      <c r="B165" s="2896">
        <f>LARGE(B129:B164,1)+1</f>
        <v>37</v>
      </c>
      <c r="C165" s="1384"/>
      <c r="D165" s="935"/>
      <c r="E165" s="935"/>
      <c r="F165" s="935"/>
      <c r="G165" s="935"/>
      <c r="H165" s="935"/>
      <c r="I165" s="935"/>
      <c r="J165" s="935"/>
      <c r="K165" s="935"/>
      <c r="L165" s="935"/>
      <c r="M165" s="935"/>
      <c r="N165" s="1392"/>
      <c r="O165" s="1326"/>
      <c r="P165" s="1326"/>
      <c r="Q165" s="1327"/>
      <c r="R165" s="1328"/>
      <c r="S165" s="1328"/>
      <c r="T165" s="1328"/>
      <c r="U165" s="1328"/>
      <c r="V165" s="1329"/>
      <c r="W165" s="5478"/>
      <c r="X165"/>
      <c r="Y165" s="5357"/>
      <c r="Z165" s="1288" t="s">
        <v>1382</v>
      </c>
    </row>
    <row r="166" spans="1:26" ht="18" customHeight="1">
      <c r="A166" s="5357"/>
      <c r="B166" s="2896">
        <f>LARGE(B129:B165,1)+1</f>
        <v>38</v>
      </c>
      <c r="C166" s="1384"/>
      <c r="D166" s="935"/>
      <c r="E166" s="935"/>
      <c r="F166" s="935"/>
      <c r="G166" s="935"/>
      <c r="H166" s="935"/>
      <c r="I166" s="935"/>
      <c r="J166" s="935"/>
      <c r="K166" s="935"/>
      <c r="L166" s="935"/>
      <c r="M166" s="935"/>
      <c r="N166" s="1392"/>
      <c r="O166" s="1326"/>
      <c r="P166" s="1326"/>
      <c r="Q166" s="1327"/>
      <c r="R166" s="1328"/>
      <c r="S166" s="1328"/>
      <c r="T166" s="1328"/>
      <c r="U166" s="1328"/>
      <c r="V166" s="1329"/>
      <c r="W166" s="5478"/>
      <c r="X166"/>
      <c r="Y166" s="5357"/>
      <c r="Z166" s="1288" t="s">
        <v>1382</v>
      </c>
    </row>
    <row r="167" spans="1:26" ht="18" customHeight="1">
      <c r="A167" s="5357"/>
      <c r="B167" s="2896">
        <f>LARGE(B129:B166,1)+1</f>
        <v>39</v>
      </c>
      <c r="C167" s="1384"/>
      <c r="D167" s="935"/>
      <c r="E167" s="935"/>
      <c r="F167" s="935"/>
      <c r="G167" s="935"/>
      <c r="H167" s="935"/>
      <c r="I167" s="935"/>
      <c r="J167" s="935"/>
      <c r="K167" s="935"/>
      <c r="L167" s="935"/>
      <c r="M167" s="935"/>
      <c r="N167" s="1392"/>
      <c r="O167" s="1326"/>
      <c r="P167" s="1326"/>
      <c r="Q167" s="1327"/>
      <c r="R167" s="1328"/>
      <c r="S167" s="1328"/>
      <c r="T167" s="1328"/>
      <c r="U167" s="1328"/>
      <c r="V167" s="1329"/>
      <c r="W167" s="5478"/>
      <c r="X167"/>
      <c r="Y167" s="5357"/>
      <c r="Z167" s="1288" t="s">
        <v>1382</v>
      </c>
    </row>
    <row r="168" spans="1:26" ht="18" customHeight="1">
      <c r="A168" s="5357"/>
      <c r="B168" s="2896">
        <f>LARGE(B129:B167,1)+1</f>
        <v>40</v>
      </c>
      <c r="C168" s="1384"/>
      <c r="D168" s="935"/>
      <c r="E168" s="935"/>
      <c r="F168" s="935"/>
      <c r="G168" s="935"/>
      <c r="H168" s="935"/>
      <c r="I168" s="935"/>
      <c r="J168" s="935"/>
      <c r="K168" s="935"/>
      <c r="L168" s="935"/>
      <c r="M168" s="935"/>
      <c r="N168" s="1392"/>
      <c r="O168" s="1326"/>
      <c r="P168" s="1326"/>
      <c r="Q168" s="1327"/>
      <c r="R168" s="1328"/>
      <c r="S168" s="1328"/>
      <c r="T168" s="1328"/>
      <c r="U168" s="1328"/>
      <c r="V168" s="1329"/>
      <c r="W168" s="5478"/>
      <c r="X168"/>
      <c r="Y168" s="5357"/>
      <c r="Z168" s="1288" t="s">
        <v>1382</v>
      </c>
    </row>
    <row r="169" spans="1:26" ht="18" customHeight="1">
      <c r="A169" s="5357"/>
      <c r="B169" s="2896">
        <f>LARGE(B129:B168,1)+1</f>
        <v>41</v>
      </c>
      <c r="C169" s="1384"/>
      <c r="D169" s="935"/>
      <c r="E169" s="935"/>
      <c r="F169" s="935"/>
      <c r="G169" s="935"/>
      <c r="H169" s="935"/>
      <c r="I169" s="935"/>
      <c r="J169" s="935"/>
      <c r="K169" s="935"/>
      <c r="L169" s="935"/>
      <c r="M169" s="935"/>
      <c r="N169" s="1392"/>
      <c r="O169" s="1326"/>
      <c r="P169" s="1326"/>
      <c r="Q169" s="1327"/>
      <c r="R169" s="1328"/>
      <c r="S169" s="1328"/>
      <c r="T169" s="1328"/>
      <c r="U169" s="1328"/>
      <c r="V169" s="1329"/>
      <c r="W169" s="5478"/>
      <c r="X169"/>
      <c r="Y169" s="5357"/>
      <c r="Z169" s="1288" t="s">
        <v>1382</v>
      </c>
    </row>
    <row r="170" spans="1:26" ht="18" customHeight="1">
      <c r="A170" s="5357"/>
      <c r="B170" s="2896">
        <f>LARGE(B129:B169,1)+1</f>
        <v>42</v>
      </c>
      <c r="C170" s="1384"/>
      <c r="D170" s="935"/>
      <c r="E170" s="935"/>
      <c r="F170" s="935"/>
      <c r="G170" s="935"/>
      <c r="H170" s="935"/>
      <c r="I170" s="935"/>
      <c r="J170" s="935"/>
      <c r="K170" s="935"/>
      <c r="L170" s="935"/>
      <c r="M170" s="935"/>
      <c r="N170" s="1392"/>
      <c r="O170" s="1326"/>
      <c r="P170" s="1326"/>
      <c r="Q170" s="1327"/>
      <c r="R170" s="1328"/>
      <c r="S170" s="1328"/>
      <c r="T170" s="1328"/>
      <c r="U170" s="1328"/>
      <c r="V170" s="1329"/>
      <c r="W170" s="5478"/>
      <c r="X170"/>
      <c r="Y170" s="5357"/>
      <c r="Z170" s="1288" t="s">
        <v>1382</v>
      </c>
    </row>
    <row r="171" spans="1:26" ht="18" customHeight="1">
      <c r="A171" s="5357"/>
      <c r="B171" s="2896">
        <f>LARGE(B129:B170,1)+1</f>
        <v>43</v>
      </c>
      <c r="C171" s="1384"/>
      <c r="D171" s="935"/>
      <c r="E171" s="935"/>
      <c r="F171" s="935"/>
      <c r="G171" s="935"/>
      <c r="H171" s="935"/>
      <c r="I171" s="935"/>
      <c r="J171" s="935"/>
      <c r="K171" s="935"/>
      <c r="L171" s="935"/>
      <c r="M171" s="935"/>
      <c r="N171" s="1392"/>
      <c r="O171" s="1326"/>
      <c r="P171" s="1326"/>
      <c r="Q171" s="1327"/>
      <c r="R171" s="1328"/>
      <c r="S171" s="1328"/>
      <c r="T171" s="1328"/>
      <c r="U171" s="1328"/>
      <c r="V171" s="1329"/>
      <c r="W171" s="5478"/>
      <c r="X171"/>
      <c r="Y171" s="5357"/>
      <c r="Z171" s="1288" t="s">
        <v>1382</v>
      </c>
    </row>
    <row r="172" spans="1:26" ht="18" customHeight="1">
      <c r="A172" s="5357"/>
      <c r="B172" s="2896">
        <f>LARGE(B129:B171,1)+1</f>
        <v>44</v>
      </c>
      <c r="C172" s="1384"/>
      <c r="D172" s="935"/>
      <c r="E172" s="935"/>
      <c r="F172" s="935"/>
      <c r="G172" s="935"/>
      <c r="H172" s="935"/>
      <c r="I172" s="935"/>
      <c r="J172" s="935"/>
      <c r="K172" s="935"/>
      <c r="L172" s="935"/>
      <c r="M172" s="935"/>
      <c r="N172" s="1392"/>
      <c r="O172" s="1326"/>
      <c r="P172" s="1326"/>
      <c r="Q172" s="1327"/>
      <c r="R172" s="1328"/>
      <c r="S172" s="1328"/>
      <c r="T172" s="1328"/>
      <c r="U172" s="1328"/>
      <c r="V172" s="1329"/>
      <c r="W172" s="5478"/>
      <c r="X172"/>
      <c r="Y172" s="5357"/>
      <c r="Z172" s="1288" t="s">
        <v>1382</v>
      </c>
    </row>
    <row r="173" spans="1:26" ht="18" customHeight="1">
      <c r="A173" s="5357"/>
      <c r="B173" s="2896">
        <f>LARGE(B129:B172,1)+1</f>
        <v>45</v>
      </c>
      <c r="C173" s="1384"/>
      <c r="D173" s="935"/>
      <c r="E173" s="935"/>
      <c r="F173" s="935"/>
      <c r="G173" s="935"/>
      <c r="H173" s="935"/>
      <c r="I173" s="935"/>
      <c r="J173" s="935"/>
      <c r="K173" s="935"/>
      <c r="L173" s="935"/>
      <c r="M173" s="935"/>
      <c r="N173" s="1392"/>
      <c r="O173" s="1326"/>
      <c r="P173" s="1326"/>
      <c r="Q173" s="1327"/>
      <c r="R173" s="1328"/>
      <c r="S173" s="1328"/>
      <c r="T173" s="1328"/>
      <c r="U173" s="1328"/>
      <c r="V173" s="1329"/>
      <c r="W173" s="5478"/>
      <c r="X173"/>
      <c r="Y173" s="5357"/>
      <c r="Z173" s="1288" t="s">
        <v>1382</v>
      </c>
    </row>
    <row r="174" spans="1:26" ht="18" customHeight="1">
      <c r="A174" s="5357"/>
      <c r="B174" s="2896">
        <f>LARGE(B129:B173,1)+1</f>
        <v>46</v>
      </c>
      <c r="C174" s="1384"/>
      <c r="D174" s="935"/>
      <c r="E174" s="935"/>
      <c r="F174" s="935"/>
      <c r="G174" s="935"/>
      <c r="H174" s="935"/>
      <c r="I174" s="935"/>
      <c r="J174" s="935"/>
      <c r="K174" s="935"/>
      <c r="L174" s="935"/>
      <c r="M174" s="935"/>
      <c r="N174" s="1392"/>
      <c r="O174" s="1326"/>
      <c r="P174" s="1326"/>
      <c r="Q174" s="1327"/>
      <c r="R174" s="1328"/>
      <c r="S174" s="1328"/>
      <c r="T174" s="1328"/>
      <c r="U174" s="1328"/>
      <c r="V174" s="1329"/>
      <c r="W174" s="5478"/>
      <c r="X174"/>
      <c r="Y174" s="5357"/>
      <c r="Z174" s="1288" t="s">
        <v>1382</v>
      </c>
    </row>
    <row r="175" spans="1:26" ht="18" customHeight="1">
      <c r="A175" s="5357"/>
      <c r="B175" s="2896">
        <f>LARGE(B129:B174,1)+1</f>
        <v>47</v>
      </c>
      <c r="C175" s="1384"/>
      <c r="D175" s="935"/>
      <c r="E175" s="935"/>
      <c r="F175" s="935"/>
      <c r="G175" s="935"/>
      <c r="H175" s="935"/>
      <c r="I175" s="935"/>
      <c r="J175" s="935"/>
      <c r="K175" s="935"/>
      <c r="L175" s="935"/>
      <c r="M175" s="935"/>
      <c r="N175" s="1392"/>
      <c r="O175" s="1326"/>
      <c r="P175" s="1326"/>
      <c r="Q175" s="1327"/>
      <c r="R175" s="1328"/>
      <c r="S175" s="1328"/>
      <c r="T175" s="1328"/>
      <c r="U175" s="1328"/>
      <c r="V175" s="1329"/>
      <c r="W175" s="5478"/>
      <c r="X175"/>
      <c r="Y175" s="5357"/>
      <c r="Z175" s="1288" t="s">
        <v>1382</v>
      </c>
    </row>
    <row r="176" spans="1:26" ht="18" customHeight="1">
      <c r="A176" s="5357"/>
      <c r="B176" s="2896">
        <f>LARGE(B129:B175,1)+1</f>
        <v>48</v>
      </c>
      <c r="C176" s="1384"/>
      <c r="D176" s="935"/>
      <c r="E176" s="935"/>
      <c r="F176" s="935"/>
      <c r="G176" s="935"/>
      <c r="H176" s="935"/>
      <c r="I176" s="935"/>
      <c r="J176" s="935"/>
      <c r="K176" s="935"/>
      <c r="L176" s="935"/>
      <c r="M176" s="935"/>
      <c r="N176" s="1392"/>
      <c r="O176" s="1326"/>
      <c r="P176" s="1326"/>
      <c r="Q176" s="1327"/>
      <c r="R176" s="1328"/>
      <c r="S176" s="1328"/>
      <c r="T176" s="1328"/>
      <c r="U176" s="1328"/>
      <c r="V176" s="1329"/>
      <c r="W176" s="5478"/>
      <c r="X176"/>
      <c r="Y176" s="5357"/>
      <c r="Z176" s="1288" t="s">
        <v>1382</v>
      </c>
    </row>
    <row r="177" spans="1:26" ht="18" customHeight="1">
      <c r="A177" s="5357"/>
      <c r="B177" s="2896">
        <f>LARGE(B129:B176,1)+1</f>
        <v>49</v>
      </c>
      <c r="C177" s="1384"/>
      <c r="D177" s="935"/>
      <c r="E177" s="935"/>
      <c r="F177" s="935"/>
      <c r="G177" s="935"/>
      <c r="H177" s="935"/>
      <c r="I177" s="935"/>
      <c r="J177" s="935"/>
      <c r="K177" s="935"/>
      <c r="L177" s="935"/>
      <c r="M177" s="935"/>
      <c r="N177" s="1392"/>
      <c r="O177" s="1326"/>
      <c r="P177" s="1326"/>
      <c r="Q177" s="1327"/>
      <c r="R177" s="1328"/>
      <c r="S177" s="1328"/>
      <c r="T177" s="1328"/>
      <c r="U177" s="1328"/>
      <c r="V177" s="1329"/>
      <c r="W177" s="5478"/>
      <c r="X177"/>
      <c r="Y177" s="5357"/>
      <c r="Z177" s="1288" t="s">
        <v>1382</v>
      </c>
    </row>
    <row r="178" spans="1:26" ht="18" customHeight="1">
      <c r="A178" s="5357"/>
      <c r="B178" s="2896">
        <f>LARGE(B129:B177,1)+1</f>
        <v>50</v>
      </c>
      <c r="C178" s="1384"/>
      <c r="D178" s="935"/>
      <c r="E178" s="935"/>
      <c r="F178" s="935"/>
      <c r="G178" s="935"/>
      <c r="H178" s="935"/>
      <c r="I178" s="935"/>
      <c r="J178" s="935"/>
      <c r="K178" s="935"/>
      <c r="L178" s="935"/>
      <c r="M178" s="935"/>
      <c r="N178" s="1392"/>
      <c r="O178" s="1326"/>
      <c r="P178" s="1326"/>
      <c r="Q178" s="1327"/>
      <c r="R178" s="1328"/>
      <c r="S178" s="1328"/>
      <c r="T178" s="1328"/>
      <c r="U178" s="1328"/>
      <c r="V178" s="1329"/>
      <c r="W178" s="5478"/>
      <c r="X178"/>
      <c r="Y178" s="5357"/>
      <c r="Z178" s="1288" t="s">
        <v>1382</v>
      </c>
    </row>
    <row r="179" spans="1:26" ht="18" customHeight="1">
      <c r="A179" s="5357"/>
      <c r="B179" s="2896">
        <f>LARGE(B129:B178,1)+1</f>
        <v>51</v>
      </c>
      <c r="C179" s="1384"/>
      <c r="D179" s="935"/>
      <c r="E179" s="935"/>
      <c r="F179" s="935"/>
      <c r="G179" s="935"/>
      <c r="H179" s="935"/>
      <c r="I179" s="935"/>
      <c r="J179" s="935"/>
      <c r="K179" s="935"/>
      <c r="L179" s="935"/>
      <c r="M179" s="935"/>
      <c r="N179" s="1392"/>
      <c r="O179" s="1326"/>
      <c r="P179" s="1326"/>
      <c r="Q179" s="1327"/>
      <c r="R179" s="1328"/>
      <c r="S179" s="1328"/>
      <c r="T179" s="1328"/>
      <c r="U179" s="1328"/>
      <c r="V179" s="1329"/>
      <c r="W179" s="5478"/>
      <c r="X179"/>
      <c r="Y179" s="5357"/>
      <c r="Z179" s="1288" t="s">
        <v>1382</v>
      </c>
    </row>
    <row r="180" spans="1:26" ht="18" customHeight="1">
      <c r="A180" s="5357"/>
      <c r="B180" s="2896">
        <f>LARGE(B129:B179,1)+1</f>
        <v>52</v>
      </c>
      <c r="C180" s="1384"/>
      <c r="D180" s="935"/>
      <c r="E180" s="935"/>
      <c r="F180" s="935"/>
      <c r="G180" s="935"/>
      <c r="H180" s="935"/>
      <c r="I180" s="935"/>
      <c r="J180" s="935"/>
      <c r="K180" s="935"/>
      <c r="L180" s="935"/>
      <c r="M180" s="935"/>
      <c r="N180" s="1392"/>
      <c r="O180" s="1326"/>
      <c r="P180" s="1326"/>
      <c r="Q180" s="1327"/>
      <c r="R180" s="1328"/>
      <c r="S180" s="1328"/>
      <c r="T180" s="1328"/>
      <c r="U180" s="1328"/>
      <c r="V180" s="1329"/>
      <c r="W180" s="5478"/>
      <c r="X180"/>
      <c r="Y180" s="5357"/>
      <c r="Z180" s="1288" t="s">
        <v>1382</v>
      </c>
    </row>
    <row r="181" spans="1:26" ht="18" customHeight="1">
      <c r="A181" s="5357"/>
      <c r="B181" s="2896">
        <f>LARGE(B129:B180,1)+1</f>
        <v>53</v>
      </c>
      <c r="C181" s="1384"/>
      <c r="D181" s="935"/>
      <c r="E181" s="935"/>
      <c r="F181" s="935"/>
      <c r="G181" s="935"/>
      <c r="H181" s="935"/>
      <c r="I181" s="935"/>
      <c r="J181" s="935"/>
      <c r="K181" s="935"/>
      <c r="L181" s="935"/>
      <c r="M181" s="935"/>
      <c r="N181" s="1392"/>
      <c r="O181" s="1326"/>
      <c r="P181" s="1326"/>
      <c r="Q181" s="1327"/>
      <c r="R181" s="1328"/>
      <c r="S181" s="1328"/>
      <c r="T181" s="1328"/>
      <c r="U181" s="1328"/>
      <c r="V181" s="1329"/>
      <c r="W181" s="5478"/>
      <c r="X181"/>
      <c r="Y181" s="5357"/>
      <c r="Z181" s="1288" t="s">
        <v>1382</v>
      </c>
    </row>
    <row r="182" spans="1:26" ht="18" customHeight="1">
      <c r="A182" s="5357"/>
      <c r="B182" s="2896">
        <f>LARGE(B129:B181,1)+1</f>
        <v>54</v>
      </c>
      <c r="C182" s="1384"/>
      <c r="D182" s="935"/>
      <c r="E182" s="935"/>
      <c r="F182" s="935"/>
      <c r="G182" s="935"/>
      <c r="H182" s="935"/>
      <c r="I182" s="935"/>
      <c r="J182" s="935"/>
      <c r="K182" s="935"/>
      <c r="L182" s="935"/>
      <c r="M182" s="935"/>
      <c r="N182" s="1392"/>
      <c r="O182" s="1326"/>
      <c r="P182" s="1326"/>
      <c r="Q182" s="1327"/>
      <c r="R182" s="1328"/>
      <c r="S182" s="1328"/>
      <c r="T182" s="1328"/>
      <c r="U182" s="1328"/>
      <c r="V182" s="1329"/>
      <c r="W182" s="5478"/>
      <c r="X182"/>
      <c r="Y182" s="5357"/>
      <c r="Z182" s="1288" t="s">
        <v>1382</v>
      </c>
    </row>
    <row r="183" spans="1:26" ht="18" customHeight="1">
      <c r="A183" s="5357"/>
      <c r="B183" s="2896">
        <f>LARGE(B129:B182,1)+1</f>
        <v>55</v>
      </c>
      <c r="C183" s="1384"/>
      <c r="D183" s="935"/>
      <c r="E183" s="935"/>
      <c r="F183" s="935"/>
      <c r="G183" s="935"/>
      <c r="H183" s="935"/>
      <c r="I183" s="935"/>
      <c r="J183" s="935"/>
      <c r="K183" s="935"/>
      <c r="L183" s="935"/>
      <c r="M183" s="935"/>
      <c r="N183" s="1392"/>
      <c r="O183" s="1326"/>
      <c r="P183" s="1326"/>
      <c r="Q183" s="1327"/>
      <c r="R183" s="1328"/>
      <c r="S183" s="1328"/>
      <c r="T183" s="1328"/>
      <c r="U183" s="1328"/>
      <c r="V183" s="1329"/>
      <c r="W183" s="5478"/>
      <c r="X183"/>
      <c r="Y183" s="5357"/>
      <c r="Z183" s="1288" t="s">
        <v>1382</v>
      </c>
    </row>
    <row r="184" spans="1:26" ht="18" customHeight="1">
      <c r="A184" s="5357"/>
      <c r="B184" s="2896">
        <f>LARGE(B129:B183,1)+1</f>
        <v>56</v>
      </c>
      <c r="C184" s="1384"/>
      <c r="D184" s="935"/>
      <c r="E184" s="935"/>
      <c r="F184" s="935"/>
      <c r="G184" s="935"/>
      <c r="H184" s="935"/>
      <c r="I184" s="935"/>
      <c r="J184" s="935"/>
      <c r="K184" s="935"/>
      <c r="L184" s="935"/>
      <c r="M184" s="935"/>
      <c r="N184" s="1392"/>
      <c r="O184" s="1326"/>
      <c r="P184" s="1326"/>
      <c r="Q184" s="1327"/>
      <c r="R184" s="1328"/>
      <c r="S184" s="1328"/>
      <c r="T184" s="1328"/>
      <c r="U184" s="1328"/>
      <c r="V184" s="1329"/>
      <c r="W184" s="5478"/>
      <c r="X184"/>
      <c r="Y184" s="5357"/>
      <c r="Z184" s="1288" t="s">
        <v>1382</v>
      </c>
    </row>
    <row r="185" spans="1:26" ht="18" customHeight="1">
      <c r="A185" s="5357"/>
      <c r="B185" s="2896">
        <f>LARGE(B129:B184,1)+1</f>
        <v>57</v>
      </c>
      <c r="C185" s="1384"/>
      <c r="D185" s="935"/>
      <c r="E185" s="935"/>
      <c r="F185" s="935"/>
      <c r="G185" s="935"/>
      <c r="H185" s="935"/>
      <c r="I185" s="935"/>
      <c r="J185" s="935"/>
      <c r="K185" s="935"/>
      <c r="L185" s="935"/>
      <c r="M185" s="935"/>
      <c r="N185" s="1392"/>
      <c r="O185" s="1326"/>
      <c r="P185" s="1326"/>
      <c r="Q185" s="1327"/>
      <c r="R185" s="1328"/>
      <c r="S185" s="1328"/>
      <c r="T185" s="1328"/>
      <c r="U185" s="1328"/>
      <c r="V185" s="1329"/>
      <c r="W185" s="5478"/>
      <c r="X185"/>
      <c r="Y185" s="5357"/>
      <c r="Z185" s="1288" t="s">
        <v>1382</v>
      </c>
    </row>
    <row r="186" spans="1:26" ht="18" customHeight="1">
      <c r="A186" s="5357"/>
      <c r="B186" s="2896">
        <f>LARGE(B129:B185,1)+1</f>
        <v>58</v>
      </c>
      <c r="C186" s="1384"/>
      <c r="D186" s="935"/>
      <c r="E186" s="935"/>
      <c r="F186" s="935"/>
      <c r="G186" s="935"/>
      <c r="H186" s="935"/>
      <c r="I186" s="935"/>
      <c r="J186" s="935"/>
      <c r="K186" s="935"/>
      <c r="L186" s="935"/>
      <c r="M186" s="935"/>
      <c r="N186" s="1392"/>
      <c r="O186" s="1326"/>
      <c r="P186" s="1326"/>
      <c r="Q186" s="1327"/>
      <c r="R186" s="1328"/>
      <c r="S186" s="1328"/>
      <c r="T186" s="1328"/>
      <c r="U186" s="1328"/>
      <c r="V186" s="1329"/>
      <c r="W186" s="5478"/>
      <c r="X186"/>
      <c r="Y186" s="5357"/>
      <c r="Z186" s="1288" t="s">
        <v>1382</v>
      </c>
    </row>
    <row r="187" spans="1:26" ht="18" customHeight="1">
      <c r="A187" s="5357"/>
      <c r="B187" s="2896">
        <f>LARGE(B129:B186,1)+1</f>
        <v>59</v>
      </c>
      <c r="C187" s="1384"/>
      <c r="D187" s="935"/>
      <c r="E187" s="935"/>
      <c r="F187" s="935"/>
      <c r="G187" s="935"/>
      <c r="H187" s="935"/>
      <c r="I187" s="935"/>
      <c r="J187" s="935"/>
      <c r="K187" s="935"/>
      <c r="L187" s="935"/>
      <c r="M187" s="935"/>
      <c r="N187" s="1392"/>
      <c r="O187" s="1326"/>
      <c r="P187" s="1326"/>
      <c r="Q187" s="1327"/>
      <c r="R187" s="1328"/>
      <c r="S187" s="1328"/>
      <c r="T187" s="1328"/>
      <c r="U187" s="1328"/>
      <c r="V187" s="1329"/>
      <c r="W187" s="5478"/>
      <c r="X187"/>
      <c r="Y187" s="5357"/>
      <c r="Z187" s="1288" t="s">
        <v>1382</v>
      </c>
    </row>
    <row r="188" spans="1:26" ht="18" customHeight="1">
      <c r="A188" s="5357"/>
      <c r="B188" s="2896">
        <f>LARGE(B129:B187,1)+1</f>
        <v>60</v>
      </c>
      <c r="C188" s="1384"/>
      <c r="D188" s="935"/>
      <c r="E188" s="935"/>
      <c r="F188" s="935"/>
      <c r="G188" s="935"/>
      <c r="H188" s="935"/>
      <c r="I188" s="935"/>
      <c r="J188" s="935"/>
      <c r="K188" s="935"/>
      <c r="L188" s="935"/>
      <c r="M188" s="935"/>
      <c r="N188" s="1392"/>
      <c r="O188" s="1326"/>
      <c r="P188" s="1326"/>
      <c r="Q188" s="1327"/>
      <c r="R188" s="1328"/>
      <c r="S188" s="1328"/>
      <c r="T188" s="1328"/>
      <c r="U188" s="1328"/>
      <c r="V188" s="1329"/>
      <c r="W188" s="5478"/>
      <c r="X188"/>
      <c r="Y188" s="5357"/>
      <c r="Z188" s="1288" t="s">
        <v>1382</v>
      </c>
    </row>
    <row r="189" spans="1:26" ht="18" customHeight="1">
      <c r="A189" s="5357"/>
      <c r="B189" s="2896">
        <f>LARGE(B129:B188,1)+1</f>
        <v>61</v>
      </c>
      <c r="C189" s="1384"/>
      <c r="D189" s="935"/>
      <c r="E189" s="935"/>
      <c r="F189" s="935"/>
      <c r="G189" s="935"/>
      <c r="H189" s="935"/>
      <c r="I189" s="935"/>
      <c r="J189" s="935"/>
      <c r="K189" s="935"/>
      <c r="L189" s="935"/>
      <c r="M189" s="935"/>
      <c r="N189" s="1392"/>
      <c r="O189" s="1326"/>
      <c r="P189" s="1326"/>
      <c r="Q189" s="1327"/>
      <c r="R189" s="1328"/>
      <c r="S189" s="1328"/>
      <c r="T189" s="1328"/>
      <c r="U189" s="1328"/>
      <c r="V189" s="1329"/>
      <c r="W189" s="5478"/>
      <c r="X189"/>
      <c r="Y189" s="5357"/>
      <c r="Z189" s="1288" t="s">
        <v>1382</v>
      </c>
    </row>
    <row r="190" spans="1:26" ht="18" customHeight="1">
      <c r="A190" s="5357"/>
      <c r="B190" s="5325"/>
      <c r="C190" s="5326"/>
      <c r="D190" s="5326"/>
      <c r="E190" s="5326"/>
      <c r="F190" s="5326"/>
      <c r="G190" s="5326"/>
      <c r="H190" s="5326"/>
      <c r="I190" s="5326"/>
      <c r="J190" s="5326"/>
      <c r="K190" s="5326"/>
      <c r="L190" s="5326"/>
      <c r="M190" s="5326"/>
      <c r="N190" s="5327"/>
      <c r="O190" s="1326"/>
      <c r="P190" s="1326"/>
      <c r="Q190" s="1327"/>
      <c r="R190" s="1328"/>
      <c r="S190" s="1328"/>
      <c r="T190" s="1328"/>
      <c r="U190" s="1328"/>
      <c r="V190" s="1329"/>
      <c r="W190" s="5478"/>
      <c r="X190"/>
      <c r="Y190" s="5357"/>
      <c r="Z190" s="1288" t="s">
        <v>1382</v>
      </c>
    </row>
    <row r="191" spans="1:26" ht="18" customHeight="1">
      <c r="A191" s="5357"/>
      <c r="B191" s="1393" t="s">
        <v>248</v>
      </c>
      <c r="C191" s="1394" t="s">
        <v>272</v>
      </c>
      <c r="D191" s="5469"/>
      <c r="E191" s="5329"/>
      <c r="F191" s="5329"/>
      <c r="G191" s="5329"/>
      <c r="H191" s="5329"/>
      <c r="I191" s="5329"/>
      <c r="J191" s="5329"/>
      <c r="K191" s="5329"/>
      <c r="L191" s="5329"/>
      <c r="M191" s="5329"/>
      <c r="N191" s="5330"/>
      <c r="O191" s="1326"/>
      <c r="P191" s="1326"/>
      <c r="Q191" s="1327"/>
      <c r="R191" s="1328"/>
      <c r="S191" s="1328"/>
      <c r="T191" s="1328"/>
      <c r="U191" s="1328"/>
      <c r="V191" s="1329"/>
      <c r="W191" s="5478"/>
      <c r="X191"/>
      <c r="Y191" s="5357"/>
      <c r="Z191" s="1288" t="s">
        <v>1382</v>
      </c>
    </row>
    <row r="192" spans="1:26" ht="18" customHeight="1">
      <c r="A192" s="5357"/>
      <c r="B192" s="5331"/>
      <c r="C192" s="5332"/>
      <c r="D192" s="5332"/>
      <c r="E192" s="5332"/>
      <c r="F192" s="5332"/>
      <c r="G192" s="5332"/>
      <c r="H192" s="5332"/>
      <c r="I192" s="5332"/>
      <c r="J192" s="5332"/>
      <c r="K192" s="5332"/>
      <c r="L192" s="5332"/>
      <c r="M192" s="5332"/>
      <c r="N192" s="5333"/>
      <c r="O192" s="1326"/>
      <c r="P192" s="1326"/>
      <c r="Q192" s="1327"/>
      <c r="R192" s="1328"/>
      <c r="S192" s="1328"/>
      <c r="T192" s="1328"/>
      <c r="U192" s="1328"/>
      <c r="V192" s="1329"/>
      <c r="W192" s="5478"/>
      <c r="X192"/>
      <c r="Y192" s="5357"/>
      <c r="Z192" s="1288" t="s">
        <v>1382</v>
      </c>
    </row>
    <row r="193" spans="1:26" ht="18" customHeight="1">
      <c r="A193" s="5357"/>
      <c r="B193" s="5466" t="s">
        <v>1255</v>
      </c>
      <c r="C193" s="5467"/>
      <c r="D193" s="5467"/>
      <c r="E193" s="5467"/>
      <c r="F193" s="5467"/>
      <c r="G193" s="5467"/>
      <c r="H193" s="5467"/>
      <c r="I193" s="5467"/>
      <c r="J193" s="5467"/>
      <c r="K193" s="5467"/>
      <c r="L193" s="5467"/>
      <c r="M193" s="5467"/>
      <c r="N193" s="5468"/>
      <c r="O193" s="1326"/>
      <c r="P193" s="1326"/>
      <c r="Q193" s="1327"/>
      <c r="R193" s="1328"/>
      <c r="S193" s="1328"/>
      <c r="T193" s="1328"/>
      <c r="U193" s="1328"/>
      <c r="V193" s="1329"/>
      <c r="W193" s="5478"/>
      <c r="X193"/>
      <c r="Y193" s="5357"/>
      <c r="Z193" s="1288" t="s">
        <v>1382</v>
      </c>
    </row>
    <row r="194" spans="1:26" ht="18" customHeight="1">
      <c r="A194" s="5357"/>
      <c r="B194" s="1395" t="s">
        <v>31</v>
      </c>
      <c r="C194" s="1043">
        <v>500</v>
      </c>
      <c r="D194" s="1044">
        <v>500</v>
      </c>
      <c r="E194" s="925"/>
      <c r="F194" s="944" t="s">
        <v>307</v>
      </c>
      <c r="G194" s="1364">
        <v>2</v>
      </c>
      <c r="H194" s="1039">
        <v>2</v>
      </c>
      <c r="I194" s="925"/>
      <c r="K194" s="944" t="s">
        <v>308</v>
      </c>
      <c r="L194" s="945">
        <v>0.05</v>
      </c>
      <c r="M194" s="946">
        <v>2.4</v>
      </c>
      <c r="N194" s="400"/>
      <c r="O194" s="1326"/>
      <c r="P194" s="1326"/>
      <c r="Q194" s="1327"/>
      <c r="R194" s="1328"/>
      <c r="S194" s="1328"/>
      <c r="T194" s="1328"/>
      <c r="U194" s="1328"/>
      <c r="V194" s="1329"/>
      <c r="W194" s="5478"/>
      <c r="X194"/>
      <c r="Y194" s="5357"/>
      <c r="Z194" s="1288" t="s">
        <v>1382</v>
      </c>
    </row>
    <row r="195" spans="1:26" ht="18" customHeight="1">
      <c r="A195" s="5357"/>
      <c r="B195" s="5334" t="s">
        <v>2235</v>
      </c>
      <c r="C195" s="5335"/>
      <c r="D195" s="5335"/>
      <c r="E195" s="5335"/>
      <c r="F195" s="5335"/>
      <c r="G195" s="5335"/>
      <c r="H195" s="5335"/>
      <c r="I195" s="5335"/>
      <c r="J195" s="5335"/>
      <c r="K195" s="5335"/>
      <c r="L195" s="5336" t="s">
        <v>505</v>
      </c>
      <c r="M195" s="5336"/>
      <c r="N195" s="5337"/>
      <c r="O195" s="1326"/>
      <c r="P195" s="1326"/>
      <c r="Q195" s="1327"/>
      <c r="R195" s="1328"/>
      <c r="S195" s="1328"/>
      <c r="T195" s="1328"/>
      <c r="U195" s="1328"/>
      <c r="V195" s="1329"/>
      <c r="W195" s="5478"/>
      <c r="X195"/>
      <c r="Y195" s="5357"/>
      <c r="Z195" s="1288" t="s">
        <v>1382</v>
      </c>
    </row>
    <row r="196" spans="1:26" ht="18" customHeight="1">
      <c r="A196" s="5357"/>
      <c r="B196" s="5334"/>
      <c r="C196" s="5335"/>
      <c r="D196" s="5335"/>
      <c r="E196" s="5335"/>
      <c r="F196" s="5335"/>
      <c r="G196" s="5335"/>
      <c r="H196" s="5335"/>
      <c r="I196" s="5335"/>
      <c r="J196" s="5335"/>
      <c r="K196" s="5335"/>
      <c r="L196" s="5336"/>
      <c r="M196" s="5336"/>
      <c r="N196" s="5337"/>
      <c r="O196" s="1326"/>
      <c r="P196" s="1326"/>
      <c r="Q196" s="1327"/>
      <c r="R196" s="1328"/>
      <c r="S196" s="1328"/>
      <c r="T196" s="1328"/>
      <c r="U196" s="1328"/>
      <c r="V196" s="1329"/>
      <c r="W196" s="5478"/>
      <c r="X196"/>
      <c r="Y196" s="5357"/>
      <c r="Z196" s="1288" t="s">
        <v>1382</v>
      </c>
    </row>
    <row r="197" spans="1:26" ht="18" customHeight="1">
      <c r="A197" s="5357"/>
      <c r="B197" s="1396" t="s">
        <v>27</v>
      </c>
      <c r="C197" s="3132" t="s">
        <v>274</v>
      </c>
      <c r="D197" s="985"/>
      <c r="E197" s="985"/>
      <c r="F197" s="977" t="str">
        <f>D77</f>
        <v>D</v>
      </c>
      <c r="G197" s="3132" t="s">
        <v>276</v>
      </c>
      <c r="H197" s="985"/>
      <c r="I197" s="986"/>
      <c r="J197" s="986"/>
      <c r="K197" s="986"/>
      <c r="L197" s="986"/>
      <c r="M197" s="986"/>
      <c r="N197" s="29"/>
      <c r="O197" s="1326"/>
      <c r="P197" s="1326"/>
      <c r="Q197" s="1327"/>
      <c r="R197" s="1328"/>
      <c r="S197" s="1328"/>
      <c r="T197" s="1328"/>
      <c r="U197" s="1328"/>
      <c r="V197" s="1329"/>
      <c r="W197" s="5478"/>
      <c r="X197"/>
      <c r="Y197" s="5357"/>
      <c r="Z197" s="1288" t="s">
        <v>1382</v>
      </c>
    </row>
    <row r="198" spans="1:26" ht="18" customHeight="1">
      <c r="A198" s="5357"/>
      <c r="B198" s="5314" t="s">
        <v>30</v>
      </c>
      <c r="C198" s="3133" t="s">
        <v>32</v>
      </c>
      <c r="D198" s="985"/>
      <c r="E198" s="985"/>
      <c r="F198" s="985"/>
      <c r="G198" s="985"/>
      <c r="H198" s="985"/>
      <c r="I198" s="986"/>
      <c r="J198" s="986"/>
      <c r="K198" s="986"/>
      <c r="L198" s="986"/>
      <c r="M198" s="986"/>
      <c r="N198" s="29"/>
      <c r="O198" s="1326"/>
      <c r="P198" s="1326"/>
      <c r="Q198" s="1327"/>
      <c r="R198" s="1328"/>
      <c r="S198" s="1328"/>
      <c r="T198" s="1328"/>
      <c r="U198" s="1328"/>
      <c r="V198" s="1329"/>
      <c r="W198" s="5478"/>
      <c r="X198"/>
      <c r="Y198" s="5357"/>
      <c r="Z198" s="1288" t="s">
        <v>1382</v>
      </c>
    </row>
    <row r="199" spans="1:26" ht="18" customHeight="1">
      <c r="A199" s="5357"/>
      <c r="B199" s="5314"/>
      <c r="C199" s="3133" t="s">
        <v>1268</v>
      </c>
      <c r="D199" s="985"/>
      <c r="E199" s="985"/>
      <c r="F199" s="985"/>
      <c r="G199" s="985"/>
      <c r="H199" s="985"/>
      <c r="I199" s="986"/>
      <c r="J199" s="986"/>
      <c r="K199" s="986"/>
      <c r="L199" s="986"/>
      <c r="M199" s="986"/>
      <c r="N199" s="29"/>
      <c r="O199" s="1326"/>
      <c r="P199" s="1326"/>
      <c r="Q199" s="1327"/>
      <c r="R199" s="1328"/>
      <c r="S199" s="1328"/>
      <c r="T199" s="1328"/>
      <c r="U199" s="1328"/>
      <c r="V199" s="1329"/>
      <c r="W199" s="5478"/>
      <c r="X199"/>
      <c r="Y199" s="5357"/>
      <c r="Z199" s="1288" t="s">
        <v>1382</v>
      </c>
    </row>
    <row r="200" spans="1:26" ht="18" customHeight="1">
      <c r="A200" s="5357"/>
      <c r="B200" s="1397" t="s">
        <v>248</v>
      </c>
      <c r="C200" s="3134" t="s">
        <v>279</v>
      </c>
      <c r="D200" s="985"/>
      <c r="E200" s="985"/>
      <c r="F200" s="985"/>
      <c r="G200" s="985"/>
      <c r="H200" s="985"/>
      <c r="I200" s="986"/>
      <c r="J200" s="986"/>
      <c r="K200" s="986"/>
      <c r="L200" s="986"/>
      <c r="M200" s="986"/>
      <c r="N200" s="29"/>
      <c r="O200" s="1326"/>
      <c r="P200" s="1326"/>
      <c r="Q200" s="1327"/>
      <c r="R200" s="1328"/>
      <c r="S200" s="1328"/>
      <c r="T200" s="1328"/>
      <c r="U200" s="1328"/>
      <c r="V200" s="1329"/>
      <c r="W200" s="5478"/>
      <c r="X200"/>
      <c r="Y200" s="5357"/>
      <c r="Z200" s="1288" t="s">
        <v>1382</v>
      </c>
    </row>
    <row r="201" spans="1:26" ht="18" customHeight="1">
      <c r="A201" s="5357"/>
      <c r="B201" s="1398" t="s">
        <v>12</v>
      </c>
      <c r="C201" s="3135" t="s">
        <v>23</v>
      </c>
      <c r="D201" s="985"/>
      <c r="E201" s="985"/>
      <c r="F201" s="985"/>
      <c r="G201" s="985"/>
      <c r="H201" s="985"/>
      <c r="I201" s="986"/>
      <c r="J201" s="986"/>
      <c r="K201" s="986"/>
      <c r="L201" s="986"/>
      <c r="M201" s="986"/>
      <c r="N201" s="29"/>
      <c r="O201" s="1326"/>
      <c r="P201" s="1326"/>
      <c r="Q201" s="1327"/>
      <c r="R201" s="1328"/>
      <c r="S201" s="1328"/>
      <c r="T201" s="1328"/>
      <c r="U201" s="1328"/>
      <c r="V201" s="1329"/>
      <c r="W201" s="5478"/>
      <c r="X201"/>
      <c r="Y201" s="5357"/>
      <c r="Z201" s="1288" t="s">
        <v>1382</v>
      </c>
    </row>
    <row r="202" spans="1:26" ht="18" customHeight="1">
      <c r="A202" s="5357"/>
      <c r="B202" s="1399"/>
      <c r="C202" s="3136" t="s">
        <v>1258</v>
      </c>
      <c r="D202" s="985"/>
      <c r="E202" s="985"/>
      <c r="F202" s="985"/>
      <c r="G202" s="985"/>
      <c r="H202" s="985"/>
      <c r="I202" s="986"/>
      <c r="J202" s="986"/>
      <c r="K202" s="986"/>
      <c r="L202" s="986"/>
      <c r="M202" s="986"/>
      <c r="N202" s="29"/>
      <c r="O202" s="1326"/>
      <c r="P202" s="1326"/>
      <c r="Q202" s="1327"/>
      <c r="R202" s="1328"/>
      <c r="S202" s="1328"/>
      <c r="T202" s="1328"/>
      <c r="U202" s="1328"/>
      <c r="V202" s="1329"/>
      <c r="W202" s="5478"/>
      <c r="X202"/>
      <c r="Y202" s="5357"/>
      <c r="Z202" s="1288" t="s">
        <v>1382</v>
      </c>
    </row>
    <row r="203" spans="1:26" ht="18" customHeight="1">
      <c r="A203" s="5357"/>
      <c r="B203" s="1399" t="s">
        <v>13</v>
      </c>
      <c r="C203" s="3137" t="s">
        <v>24</v>
      </c>
      <c r="D203" s="985"/>
      <c r="E203" s="985"/>
      <c r="F203" s="985"/>
      <c r="G203" s="985"/>
      <c r="H203" s="985"/>
      <c r="I203" s="986"/>
      <c r="J203" s="986"/>
      <c r="K203" s="986"/>
      <c r="L203" s="986"/>
      <c r="M203" s="986"/>
      <c r="N203" s="29"/>
      <c r="O203" s="1326"/>
      <c r="P203" s="1326"/>
      <c r="Q203" s="1327"/>
      <c r="R203" s="1328"/>
      <c r="S203" s="1328"/>
      <c r="T203" s="1328"/>
      <c r="U203" s="1328"/>
      <c r="V203" s="1329"/>
      <c r="W203" s="5478"/>
      <c r="X203"/>
      <c r="Y203" s="5357"/>
      <c r="Z203" s="1288" t="s">
        <v>1382</v>
      </c>
    </row>
    <row r="204" spans="1:26" ht="18" customHeight="1">
      <c r="A204" s="5357"/>
      <c r="B204" s="1399"/>
      <c r="C204" s="3138" t="s">
        <v>26</v>
      </c>
      <c r="D204" s="985"/>
      <c r="E204" s="985"/>
      <c r="F204" s="985"/>
      <c r="G204" s="985"/>
      <c r="H204" s="985"/>
      <c r="I204" s="986"/>
      <c r="J204" s="986"/>
      <c r="K204" s="986"/>
      <c r="L204" s="986"/>
      <c r="M204" s="986"/>
      <c r="N204" s="29"/>
      <c r="O204" s="1326"/>
      <c r="P204" s="1326"/>
      <c r="Q204" s="1327"/>
      <c r="R204" s="1328"/>
      <c r="S204" s="1328"/>
      <c r="T204" s="1328"/>
      <c r="U204" s="1328"/>
      <c r="V204" s="1329"/>
      <c r="W204" s="5478"/>
      <c r="X204"/>
      <c r="Y204" s="5357"/>
      <c r="Z204" s="1288" t="s">
        <v>1382</v>
      </c>
    </row>
    <row r="205" spans="1:26" ht="18" customHeight="1">
      <c r="A205" s="5357"/>
      <c r="B205" s="5315" t="s">
        <v>15</v>
      </c>
      <c r="C205" s="5316" t="s">
        <v>288</v>
      </c>
      <c r="D205" s="5316"/>
      <c r="E205" s="5316"/>
      <c r="F205" s="5316"/>
      <c r="G205" s="5316"/>
      <c r="H205" s="5316"/>
      <c r="I205" s="5316"/>
      <c r="J205" s="5316"/>
      <c r="K205" s="5316"/>
      <c r="L205" s="5316"/>
      <c r="M205" s="5316"/>
      <c r="N205" s="5317"/>
      <c r="O205" s="1326"/>
      <c r="P205" s="1326"/>
      <c r="Q205" s="1327"/>
      <c r="R205" s="1328"/>
      <c r="S205" s="1328"/>
      <c r="T205" s="1328"/>
      <c r="U205" s="1328"/>
      <c r="V205" s="1329"/>
      <c r="W205" s="5478"/>
      <c r="X205"/>
      <c r="Y205" s="5357"/>
      <c r="Z205" s="1288" t="s">
        <v>1382</v>
      </c>
    </row>
    <row r="206" spans="1:26" ht="18" customHeight="1">
      <c r="A206" s="5357"/>
      <c r="B206" s="5315"/>
      <c r="C206" s="5316"/>
      <c r="D206" s="5316"/>
      <c r="E206" s="5316"/>
      <c r="F206" s="5316"/>
      <c r="G206" s="5316"/>
      <c r="H206" s="5316"/>
      <c r="I206" s="5316"/>
      <c r="J206" s="5316"/>
      <c r="K206" s="5316"/>
      <c r="L206" s="5316"/>
      <c r="M206" s="5316"/>
      <c r="N206" s="5317"/>
      <c r="O206" s="1326"/>
      <c r="P206" s="1326"/>
      <c r="Q206" s="1327"/>
      <c r="R206" s="1328"/>
      <c r="S206" s="1328"/>
      <c r="T206" s="1328"/>
      <c r="U206" s="1328"/>
      <c r="V206" s="1329"/>
      <c r="W206" s="5478"/>
      <c r="X206"/>
      <c r="Y206" s="5357"/>
      <c r="Z206" s="1288" t="s">
        <v>1382</v>
      </c>
    </row>
    <row r="207" spans="1:26" ht="18" customHeight="1">
      <c r="A207" s="5357"/>
      <c r="B207" s="1400" t="s">
        <v>281</v>
      </c>
      <c r="C207" s="3132" t="s">
        <v>293</v>
      </c>
      <c r="D207" s="3139"/>
      <c r="E207" s="3139"/>
      <c r="F207" s="3139"/>
      <c r="G207" s="3139"/>
      <c r="H207" s="3139"/>
      <c r="I207" s="3140"/>
      <c r="J207" s="3140"/>
      <c r="K207" s="3140"/>
      <c r="L207" s="3140"/>
      <c r="M207" s="3140"/>
      <c r="N207" s="79"/>
      <c r="O207" s="1326"/>
      <c r="P207" s="1326"/>
      <c r="Q207" s="1327"/>
      <c r="R207" s="1328"/>
      <c r="S207" s="1328"/>
      <c r="T207" s="1328"/>
      <c r="U207" s="1328"/>
      <c r="V207" s="1329"/>
      <c r="W207" s="5478"/>
      <c r="X207"/>
      <c r="Y207" s="5357"/>
      <c r="Z207" s="1288" t="s">
        <v>1382</v>
      </c>
    </row>
    <row r="208" spans="1:26" ht="18" customHeight="1">
      <c r="A208" s="5357"/>
      <c r="B208" s="1401" t="s">
        <v>282</v>
      </c>
      <c r="C208" s="5318" t="s">
        <v>1269</v>
      </c>
      <c r="D208" s="5318"/>
      <c r="E208" s="5318"/>
      <c r="F208" s="5318"/>
      <c r="G208" s="5318"/>
      <c r="H208" s="5318"/>
      <c r="I208" s="5318"/>
      <c r="J208" s="5318"/>
      <c r="K208" s="5318"/>
      <c r="L208" s="5318"/>
      <c r="M208" s="5318"/>
      <c r="N208" s="5319"/>
      <c r="O208" s="1326"/>
      <c r="P208" s="1326"/>
      <c r="Q208" s="1327"/>
      <c r="R208" s="1328"/>
      <c r="S208" s="1328"/>
      <c r="T208" s="1328"/>
      <c r="U208" s="1328"/>
      <c r="V208" s="1329"/>
      <c r="W208" s="5478"/>
      <c r="X208"/>
      <c r="Y208" s="5357"/>
      <c r="Z208" s="1288" t="s">
        <v>1382</v>
      </c>
    </row>
    <row r="209" spans="1:27" ht="18" customHeight="1">
      <c r="A209" s="5357"/>
      <c r="B209" s="1401"/>
      <c r="C209" s="5318"/>
      <c r="D209" s="5318"/>
      <c r="E209" s="5318"/>
      <c r="F209" s="5318"/>
      <c r="G209" s="5318"/>
      <c r="H209" s="5318"/>
      <c r="I209" s="5318"/>
      <c r="J209" s="5318"/>
      <c r="K209" s="5318"/>
      <c r="L209" s="5318"/>
      <c r="M209" s="5318"/>
      <c r="N209" s="5319"/>
      <c r="O209" s="1326"/>
      <c r="P209" s="1326"/>
      <c r="Q209" s="1327"/>
      <c r="R209" s="1328"/>
      <c r="S209" s="1328"/>
      <c r="T209" s="1328"/>
      <c r="U209" s="1328"/>
      <c r="V209" s="1329"/>
      <c r="W209" s="5478"/>
      <c r="X209"/>
      <c r="Y209" s="5357"/>
      <c r="Z209" s="1288" t="s">
        <v>1382</v>
      </c>
    </row>
    <row r="210" spans="1:27" ht="18" customHeight="1">
      <c r="A210" s="5357"/>
      <c r="B210" s="24" t="s">
        <v>253</v>
      </c>
      <c r="C210" s="5320" t="str">
        <f ca="1">CELL("nomfichier")</f>
        <v>E:\0-UPRT\1-UPRT.FR-SITE-WEB\ff-fiches-fabrications\ff-fiches-fabrication-maj-08-2020\[ff-14.B-restauration-10.postits-portions.xlsx]Nota</v>
      </c>
      <c r="D210" s="5320"/>
      <c r="E210" s="5320"/>
      <c r="F210" s="5320"/>
      <c r="G210" s="5320"/>
      <c r="H210" s="5320"/>
      <c r="I210" s="5320"/>
      <c r="J210" s="5320"/>
      <c r="K210" s="5320"/>
      <c r="L210" s="5320"/>
      <c r="M210" s="5320"/>
      <c r="N210" s="5321"/>
      <c r="O210" s="1326"/>
      <c r="P210" s="1326"/>
      <c r="Q210" s="1327"/>
      <c r="R210" s="1328"/>
      <c r="S210" s="1328"/>
      <c r="T210" s="1328"/>
      <c r="U210" s="1328"/>
      <c r="V210" s="1329"/>
      <c r="W210" s="5478"/>
      <c r="X210"/>
      <c r="Y210" s="5357"/>
      <c r="Z210" s="1288" t="s">
        <v>1382</v>
      </c>
    </row>
    <row r="211" spans="1:27" ht="18" customHeight="1">
      <c r="A211" s="5357"/>
      <c r="B211" s="1325" t="s">
        <v>255</v>
      </c>
      <c r="C211" s="5299" t="s">
        <v>1437</v>
      </c>
      <c r="D211" s="5299"/>
      <c r="E211" s="5299"/>
      <c r="F211" s="5299"/>
      <c r="G211" s="5299"/>
      <c r="H211" s="5299"/>
      <c r="I211" s="5299"/>
      <c r="J211" s="5299"/>
      <c r="K211" s="5299"/>
      <c r="L211" s="5299"/>
      <c r="M211" s="5299"/>
      <c r="N211" s="5322"/>
      <c r="O211" s="1326"/>
      <c r="P211" s="1326"/>
      <c r="Q211" s="1327"/>
      <c r="R211" s="1328"/>
      <c r="S211" s="1328"/>
      <c r="T211" s="1328"/>
      <c r="U211" s="1328"/>
      <c r="V211" s="1329"/>
      <c r="W211" s="5478"/>
      <c r="X211"/>
      <c r="Y211" s="5357"/>
      <c r="Z211" s="1288" t="s">
        <v>1382</v>
      </c>
    </row>
    <row r="212" spans="1:27" ht="18" customHeight="1" thickBot="1">
      <c r="A212" s="5357"/>
      <c r="B212" s="5300" t="s">
        <v>258</v>
      </c>
      <c r="C212" s="5465"/>
      <c r="D212" s="5465"/>
      <c r="E212" s="5465"/>
      <c r="F212" s="5465"/>
      <c r="G212" s="5465"/>
      <c r="H212" s="5465"/>
      <c r="I212" s="5465"/>
      <c r="J212" s="5465"/>
      <c r="K212" s="5465"/>
      <c r="L212" s="5465"/>
      <c r="M212" s="5465"/>
      <c r="N212" s="5301"/>
      <c r="O212" s="1326"/>
      <c r="P212" s="1326"/>
      <c r="Q212" s="1327"/>
      <c r="R212" s="1328"/>
      <c r="S212" s="1328"/>
      <c r="T212" s="1328"/>
      <c r="U212" s="1328"/>
      <c r="V212" s="1329"/>
      <c r="W212" s="5478"/>
      <c r="X212"/>
      <c r="Y212" s="5357"/>
      <c r="Z212" s="1288" t="s">
        <v>1382</v>
      </c>
    </row>
    <row r="213" spans="1:27" ht="18" customHeight="1">
      <c r="A213" s="1402"/>
      <c r="B213" s="1403"/>
      <c r="C213" s="1403"/>
      <c r="D213" s="1404"/>
      <c r="E213" s="1072"/>
      <c r="F213" s="1405"/>
      <c r="G213" s="1406"/>
      <c r="H213" s="1406"/>
      <c r="I213" s="1406"/>
      <c r="J213" s="1406"/>
      <c r="K213" s="1407"/>
      <c r="L213" s="1407"/>
      <c r="M213" s="1407"/>
      <c r="N213" s="1407"/>
      <c r="O213" s="1408"/>
      <c r="P213" s="1408"/>
      <c r="Q213" s="1408"/>
      <c r="R213" s="1408"/>
      <c r="S213" s="1408"/>
      <c r="T213" s="1408"/>
      <c r="U213" s="1408"/>
      <c r="V213" s="1408"/>
      <c r="W213" s="5478"/>
      <c r="X213"/>
      <c r="Y213" s="1402"/>
      <c r="Z213" s="1288" t="s">
        <v>1382</v>
      </c>
    </row>
    <row r="214" spans="1:27" ht="18" customHeight="1">
      <c r="A214" s="1408"/>
      <c r="B214" s="1408"/>
      <c r="C214" s="1408"/>
      <c r="D214" s="1408"/>
      <c r="E214" s="1408"/>
      <c r="F214" s="1408"/>
      <c r="G214" s="1408"/>
      <c r="H214" s="1408"/>
      <c r="I214" s="1408"/>
      <c r="J214" s="1408"/>
      <c r="K214" s="1408"/>
      <c r="L214" s="1408"/>
      <c r="M214" s="1408"/>
      <c r="N214" s="1408"/>
      <c r="O214" s="1408"/>
      <c r="P214" s="1408"/>
      <c r="Q214" s="1408"/>
      <c r="R214" s="1408"/>
      <c r="S214" s="1408"/>
      <c r="T214" s="1408"/>
      <c r="U214" s="1408"/>
      <c r="V214" s="1408"/>
      <c r="W214" s="5478"/>
      <c r="X214"/>
      <c r="Y214" s="1408"/>
      <c r="Z214" s="1288" t="s">
        <v>1382</v>
      </c>
    </row>
    <row r="215" spans="1:27" ht="18" customHeight="1" thickBot="1">
      <c r="A215" s="1409"/>
      <c r="B215" s="1410"/>
      <c r="C215" s="1410"/>
      <c r="D215" s="1411"/>
      <c r="E215" s="1412"/>
      <c r="F215" s="1405"/>
      <c r="G215" s="1406"/>
      <c r="H215" s="1406"/>
      <c r="I215" s="1406"/>
      <c r="J215" s="1406"/>
      <c r="K215" s="1407"/>
      <c r="L215" s="1407"/>
      <c r="M215" s="1407"/>
      <c r="N215" s="1407"/>
      <c r="O215" s="1408"/>
      <c r="P215" s="1408"/>
      <c r="Q215" s="1408"/>
      <c r="R215" s="1408"/>
      <c r="S215" s="1408"/>
      <c r="T215" s="1408"/>
      <c r="U215" s="1408"/>
      <c r="V215" s="1408"/>
      <c r="W215" s="5478"/>
      <c r="X215"/>
      <c r="Y215" s="1409"/>
      <c r="Z215" s="5476" t="s">
        <v>1408</v>
      </c>
      <c r="AA215" s="5476"/>
    </row>
    <row r="216" spans="1:27" ht="18" customHeight="1">
      <c r="A216" s="5399" t="s">
        <v>243</v>
      </c>
      <c r="B216" s="5401" t="s">
        <v>273</v>
      </c>
      <c r="C216" s="5402"/>
      <c r="D216" s="5402"/>
      <c r="E216" s="5402"/>
      <c r="F216" s="5402"/>
      <c r="G216" s="5402"/>
      <c r="H216" s="5402"/>
      <c r="I216" s="5402"/>
      <c r="J216" s="5402"/>
      <c r="K216" s="5402"/>
      <c r="L216" s="5402"/>
      <c r="M216" s="5402"/>
      <c r="N216" s="5405">
        <v>2</v>
      </c>
      <c r="O216" s="5369" t="str">
        <f>B216</f>
        <v>NOM DE LA RECETTE ou d'un élément de la recette</v>
      </c>
      <c r="P216" s="5370"/>
      <c r="Q216" s="5370"/>
      <c r="R216" s="5370"/>
      <c r="S216" s="5370"/>
      <c r="T216" s="5370"/>
      <c r="U216" s="5370"/>
      <c r="V216" s="5371"/>
      <c r="W216" s="5478"/>
      <c r="X216"/>
      <c r="Y216" s="5399" t="s">
        <v>243</v>
      </c>
      <c r="Z216" s="5476"/>
      <c r="AA216" s="5476"/>
    </row>
    <row r="217" spans="1:27" ht="18" customHeight="1">
      <c r="A217" s="5400"/>
      <c r="B217" s="5403"/>
      <c r="C217" s="5404"/>
      <c r="D217" s="5404"/>
      <c r="E217" s="5404"/>
      <c r="F217" s="5404"/>
      <c r="G217" s="5404"/>
      <c r="H217" s="5404"/>
      <c r="I217" s="5404"/>
      <c r="J217" s="5404"/>
      <c r="K217" s="5404"/>
      <c r="L217" s="5404"/>
      <c r="M217" s="5404"/>
      <c r="N217" s="5406"/>
      <c r="O217" s="5369"/>
      <c r="P217" s="5370"/>
      <c r="Q217" s="5370"/>
      <c r="R217" s="5370"/>
      <c r="S217" s="5370"/>
      <c r="T217" s="5370"/>
      <c r="U217" s="5370"/>
      <c r="V217" s="5371"/>
      <c r="W217" s="5478"/>
      <c r="X217"/>
      <c r="Y217" s="5400"/>
      <c r="Z217" s="5476"/>
      <c r="AA217" s="5476"/>
    </row>
    <row r="218" spans="1:27" ht="18" customHeight="1">
      <c r="A218" s="5400"/>
      <c r="B218" s="5403"/>
      <c r="C218" s="5404"/>
      <c r="D218" s="5404"/>
      <c r="E218" s="5404"/>
      <c r="F218" s="5404"/>
      <c r="G218" s="5404"/>
      <c r="H218" s="5404"/>
      <c r="I218" s="5404"/>
      <c r="J218" s="5404"/>
      <c r="K218" s="5404"/>
      <c r="L218" s="5404"/>
      <c r="M218" s="5404"/>
      <c r="N218" s="5406"/>
      <c r="O218" s="5369"/>
      <c r="P218" s="5370"/>
      <c r="Q218" s="5370"/>
      <c r="R218" s="5370"/>
      <c r="S218" s="5370"/>
      <c r="T218" s="5370"/>
      <c r="U218" s="5370"/>
      <c r="V218" s="5371"/>
      <c r="W218" s="5478"/>
      <c r="X218"/>
      <c r="Y218" s="5400"/>
      <c r="Z218" s="5476"/>
      <c r="AA218" s="5476"/>
    </row>
    <row r="219" spans="1:27" ht="18" customHeight="1">
      <c r="A219" s="5357"/>
      <c r="B219" s="5358" t="s">
        <v>277</v>
      </c>
      <c r="C219" s="5359"/>
      <c r="D219" s="5360" t="s">
        <v>278</v>
      </c>
      <c r="E219" s="5360"/>
      <c r="F219" s="5360"/>
      <c r="G219" s="5360"/>
      <c r="H219" s="5360"/>
      <c r="I219" s="5360"/>
      <c r="J219" s="5360"/>
      <c r="K219" s="5360"/>
      <c r="L219" s="5360"/>
      <c r="M219" s="5360"/>
      <c r="N219" s="5361"/>
      <c r="O219" s="5369" t="str">
        <f>D219</f>
        <v xml:space="preserve"> ?  Si vous avez plusieurs postits pour une recette NOM DE LA RECETTE MÈRE</v>
      </c>
      <c r="P219" s="5370"/>
      <c r="Q219" s="5370"/>
      <c r="R219" s="5370"/>
      <c r="S219" s="5370"/>
      <c r="T219" s="5370"/>
      <c r="U219" s="5370"/>
      <c r="V219" s="5371"/>
      <c r="W219" s="5478"/>
      <c r="X219"/>
      <c r="Y219" s="5357"/>
      <c r="Z219" s="1288" t="s">
        <v>1382</v>
      </c>
    </row>
    <row r="220" spans="1:27" ht="18" customHeight="1">
      <c r="A220" s="5357"/>
      <c r="B220" s="5358"/>
      <c r="C220" s="5359"/>
      <c r="D220" s="5360"/>
      <c r="E220" s="5360"/>
      <c r="F220" s="5360"/>
      <c r="G220" s="5360"/>
      <c r="H220" s="5360"/>
      <c r="I220" s="5360"/>
      <c r="J220" s="5360"/>
      <c r="K220" s="5360"/>
      <c r="L220" s="5360"/>
      <c r="M220" s="5360"/>
      <c r="N220" s="5361"/>
      <c r="O220" s="5369"/>
      <c r="P220" s="5370"/>
      <c r="Q220" s="5370"/>
      <c r="R220" s="5370"/>
      <c r="S220" s="5370"/>
      <c r="T220" s="5370"/>
      <c r="U220" s="5370"/>
      <c r="V220" s="5371"/>
      <c r="W220" s="5478"/>
      <c r="X220"/>
      <c r="Y220" s="5357"/>
      <c r="Z220" s="1288" t="s">
        <v>1382</v>
      </c>
    </row>
    <row r="221" spans="1:27" ht="18" customHeight="1">
      <c r="A221" s="5357"/>
      <c r="B221" s="5470" t="s">
        <v>1410</v>
      </c>
      <c r="C221" s="5471"/>
      <c r="D221" s="5471"/>
      <c r="E221" s="5471"/>
      <c r="F221" s="5471"/>
      <c r="G221" s="5471"/>
      <c r="H221" s="5471"/>
      <c r="I221" s="5471"/>
      <c r="J221" s="5471"/>
      <c r="K221" s="5471"/>
      <c r="L221" s="5471"/>
      <c r="M221" s="5471"/>
      <c r="N221" s="5472"/>
      <c r="O221" s="5369" t="str">
        <f>B221</f>
        <v>Auteurs   - MODÈLE N° 6 service A L'UNITÉ</v>
      </c>
      <c r="P221" s="5370"/>
      <c r="Q221" s="5370"/>
      <c r="R221" s="5370"/>
      <c r="S221" s="5370"/>
      <c r="T221" s="5370"/>
      <c r="U221" s="5370"/>
      <c r="V221" s="5371"/>
      <c r="W221" s="5478"/>
      <c r="X221"/>
      <c r="Y221" s="5357"/>
      <c r="Z221" s="1288" t="s">
        <v>1382</v>
      </c>
    </row>
    <row r="222" spans="1:27" ht="18" customHeight="1">
      <c r="A222" s="5357"/>
      <c r="B222" s="5470"/>
      <c r="C222" s="5471"/>
      <c r="D222" s="5471"/>
      <c r="E222" s="5471"/>
      <c r="F222" s="5471"/>
      <c r="G222" s="5471"/>
      <c r="H222" s="5471"/>
      <c r="I222" s="5471"/>
      <c r="J222" s="5471"/>
      <c r="K222" s="5471"/>
      <c r="L222" s="5471"/>
      <c r="M222" s="5471"/>
      <c r="N222" s="5472"/>
      <c r="O222" s="5369"/>
      <c r="P222" s="5370"/>
      <c r="Q222" s="5370"/>
      <c r="R222" s="5370"/>
      <c r="S222" s="5370"/>
      <c r="T222" s="5370"/>
      <c r="U222" s="5370"/>
      <c r="V222" s="5371"/>
      <c r="W222" s="5478"/>
      <c r="X222"/>
      <c r="Y222" s="5357"/>
      <c r="Z222" s="1288" t="s">
        <v>1382</v>
      </c>
    </row>
    <row r="223" spans="1:27" ht="18" customHeight="1">
      <c r="A223" s="5357"/>
      <c r="B223" s="5372" t="s">
        <v>1393</v>
      </c>
      <c r="C223" s="5373"/>
      <c r="D223" s="5373"/>
      <c r="E223" s="5373"/>
      <c r="F223" s="5373"/>
      <c r="G223" s="5373"/>
      <c r="H223" s="5373"/>
      <c r="I223" s="5373"/>
      <c r="J223" s="5373"/>
      <c r="K223" s="5373"/>
      <c r="L223" s="5373"/>
      <c r="M223" s="5373"/>
      <c r="N223" s="5374"/>
      <c r="O223" s="1326"/>
      <c r="P223" s="1326"/>
      <c r="Q223" s="1326"/>
      <c r="R223" s="1413"/>
      <c r="S223" s="1414"/>
      <c r="T223" s="1415"/>
      <c r="U223" s="1416"/>
      <c r="V223" s="1417"/>
      <c r="W223" s="5478"/>
      <c r="X223"/>
      <c r="Y223" s="5357"/>
      <c r="Z223" s="1288" t="s">
        <v>1382</v>
      </c>
    </row>
    <row r="224" spans="1:27" ht="18" customHeight="1">
      <c r="A224" s="5357"/>
      <c r="B224" s="5372"/>
      <c r="C224" s="5373"/>
      <c r="D224" s="5373"/>
      <c r="E224" s="5373"/>
      <c r="F224" s="5373"/>
      <c r="G224" s="5373"/>
      <c r="H224" s="5373"/>
      <c r="I224" s="5373"/>
      <c r="J224" s="5373"/>
      <c r="K224" s="5373"/>
      <c r="L224" s="5373"/>
      <c r="M224" s="5373"/>
      <c r="N224" s="5374"/>
      <c r="O224" s="1326"/>
      <c r="P224" s="1326"/>
      <c r="Q224" s="1326"/>
      <c r="R224" s="1413"/>
      <c r="S224" s="1414"/>
      <c r="T224" s="1415"/>
      <c r="U224" s="1416"/>
      <c r="V224" s="1417"/>
      <c r="W224" s="5478"/>
      <c r="X224"/>
      <c r="Y224" s="5357"/>
      <c r="Z224" s="1288" t="s">
        <v>1382</v>
      </c>
    </row>
    <row r="225" spans="1:27" ht="18" customHeight="1">
      <c r="A225" s="5357"/>
      <c r="B225" s="5372"/>
      <c r="C225" s="5373"/>
      <c r="D225" s="5373"/>
      <c r="E225" s="5373"/>
      <c r="F225" s="5373"/>
      <c r="G225" s="5373"/>
      <c r="H225" s="5373"/>
      <c r="I225" s="5373"/>
      <c r="J225" s="5373"/>
      <c r="K225" s="5373"/>
      <c r="L225" s="5373"/>
      <c r="M225" s="5373"/>
      <c r="N225" s="5374"/>
      <c r="O225" s="1326"/>
      <c r="P225" s="1326"/>
      <c r="Q225" s="1326"/>
      <c r="R225" s="1413"/>
      <c r="S225" s="1414"/>
      <c r="T225" s="1415"/>
      <c r="U225" s="1416"/>
      <c r="V225" s="1417"/>
      <c r="W225" s="5478"/>
      <c r="X225"/>
      <c r="Y225" s="5357"/>
      <c r="Z225" s="1288" t="s">
        <v>1382</v>
      </c>
    </row>
    <row r="226" spans="1:27" ht="18" customHeight="1">
      <c r="A226" s="5357"/>
      <c r="B226" s="5372"/>
      <c r="C226" s="5373"/>
      <c r="D226" s="5373"/>
      <c r="E226" s="5373"/>
      <c r="F226" s="5373"/>
      <c r="G226" s="5373"/>
      <c r="H226" s="5373"/>
      <c r="I226" s="5373"/>
      <c r="J226" s="5373"/>
      <c r="K226" s="5373"/>
      <c r="L226" s="5373"/>
      <c r="M226" s="5373"/>
      <c r="N226" s="5374"/>
      <c r="O226" s="1326"/>
      <c r="P226" s="1326"/>
      <c r="Q226" s="1326"/>
      <c r="R226" s="1413"/>
      <c r="S226" s="1414"/>
      <c r="T226" s="1415"/>
      <c r="U226" s="1416"/>
      <c r="V226" s="1417"/>
      <c r="W226" s="5478"/>
      <c r="X226"/>
      <c r="Y226" s="5357"/>
      <c r="Z226" s="1288" t="s">
        <v>1382</v>
      </c>
    </row>
    <row r="227" spans="1:27" ht="18" customHeight="1">
      <c r="A227" s="5357"/>
      <c r="B227" s="5372"/>
      <c r="C227" s="5373"/>
      <c r="D227" s="5373"/>
      <c r="E227" s="5373"/>
      <c r="F227" s="5373"/>
      <c r="G227" s="5373"/>
      <c r="H227" s="5373"/>
      <c r="I227" s="5373"/>
      <c r="J227" s="5373"/>
      <c r="K227" s="5373"/>
      <c r="L227" s="5373"/>
      <c r="M227" s="5373"/>
      <c r="N227" s="5374"/>
      <c r="O227" s="1326"/>
      <c r="P227" s="1326"/>
      <c r="Q227" s="1326"/>
      <c r="R227" s="1413"/>
      <c r="S227" s="1414"/>
      <c r="T227" s="1415"/>
      <c r="U227" s="1416"/>
      <c r="V227" s="1417"/>
      <c r="W227" s="5478"/>
      <c r="X227"/>
      <c r="Y227" s="5357"/>
      <c r="Z227" s="1288" t="s">
        <v>1382</v>
      </c>
    </row>
    <row r="228" spans="1:27" ht="18" customHeight="1">
      <c r="A228" s="5357"/>
      <c r="B228" s="5372"/>
      <c r="C228" s="5373"/>
      <c r="D228" s="5373"/>
      <c r="E228" s="5373"/>
      <c r="F228" s="5373"/>
      <c r="G228" s="5373"/>
      <c r="H228" s="5373"/>
      <c r="I228" s="5373"/>
      <c r="J228" s="5373"/>
      <c r="K228" s="5373"/>
      <c r="L228" s="5373"/>
      <c r="M228" s="5373"/>
      <c r="N228" s="5374"/>
      <c r="O228" s="1326"/>
      <c r="P228" s="1326"/>
      <c r="Q228" s="1326"/>
      <c r="R228" s="1413"/>
      <c r="S228" s="1414"/>
      <c r="T228" s="1415"/>
      <c r="U228" s="1416"/>
      <c r="V228" s="1417"/>
      <c r="W228" s="5478"/>
      <c r="X228"/>
      <c r="Y228" s="5357"/>
      <c r="Z228" s="1288" t="s">
        <v>1382</v>
      </c>
    </row>
    <row r="229" spans="1:27" ht="18" customHeight="1">
      <c r="A229" s="5357"/>
      <c r="B229" s="5375"/>
      <c r="C229" s="5376"/>
      <c r="D229" s="5376"/>
      <c r="E229" s="5376"/>
      <c r="F229" s="5376"/>
      <c r="G229" s="5376"/>
      <c r="H229" s="5376"/>
      <c r="I229" s="5376"/>
      <c r="J229" s="5376"/>
      <c r="K229" s="5376"/>
      <c r="L229" s="5376"/>
      <c r="M229" s="5376"/>
      <c r="N229" s="5377"/>
      <c r="O229" s="1332"/>
      <c r="P229" s="1333"/>
      <c r="Q229" s="1333"/>
      <c r="R229" s="1333"/>
      <c r="S229" s="1334"/>
      <c r="T229" s="1334"/>
      <c r="U229" s="1334"/>
      <c r="V229" s="1335"/>
      <c r="W229" s="5478"/>
      <c r="X229"/>
      <c r="Y229" s="5357"/>
      <c r="Z229" s="5476" t="s">
        <v>1408</v>
      </c>
      <c r="AA229" s="5476"/>
    </row>
    <row r="230" spans="1:27" ht="18" customHeight="1">
      <c r="A230" s="5357"/>
      <c r="B230" s="1336" t="s">
        <v>12</v>
      </c>
      <c r="C230" s="947" t="s">
        <v>28</v>
      </c>
      <c r="D230" s="1337"/>
      <c r="E230" s="1338"/>
      <c r="F230" s="1338"/>
      <c r="G230" s="1338"/>
      <c r="H230" s="1338"/>
      <c r="I230" s="1338"/>
      <c r="J230" s="1284"/>
      <c r="K230" s="5389" t="s">
        <v>509</v>
      </c>
      <c r="L230" s="5389"/>
      <c r="M230" s="949" t="s">
        <v>29</v>
      </c>
      <c r="N230" s="20" t="s">
        <v>13</v>
      </c>
      <c r="O230" s="1339"/>
      <c r="P230" s="1340"/>
      <c r="Q230" s="1340"/>
      <c r="R230" s="1340"/>
      <c r="S230" s="1341"/>
      <c r="T230" s="1341"/>
      <c r="U230" s="1341"/>
      <c r="V230" s="1342"/>
      <c r="W230" s="5478"/>
      <c r="X230"/>
      <c r="Y230" s="5357"/>
      <c r="Z230" s="5476"/>
      <c r="AA230" s="5476"/>
    </row>
    <row r="231" spans="1:27" ht="18" customHeight="1">
      <c r="A231" s="5357"/>
      <c r="B231" s="5390">
        <v>20</v>
      </c>
      <c r="C231" s="5475" t="s">
        <v>1416</v>
      </c>
      <c r="D231" s="5475"/>
      <c r="E231" s="5392" t="s">
        <v>26</v>
      </c>
      <c r="F231" s="5392"/>
      <c r="G231" s="5392"/>
      <c r="H231" s="5392"/>
      <c r="I231" s="5392"/>
      <c r="J231" s="5392"/>
      <c r="K231" s="5389"/>
      <c r="L231" s="5389"/>
      <c r="M231" s="5393">
        <v>20</v>
      </c>
      <c r="N231" s="5394"/>
      <c r="O231" s="5395" t="s">
        <v>1417</v>
      </c>
      <c r="P231" s="5396"/>
      <c r="Q231" s="5396"/>
      <c r="R231" s="5396"/>
      <c r="S231" s="5396"/>
      <c r="T231" s="5396"/>
      <c r="U231" s="5378">
        <f>H51</f>
        <v>40</v>
      </c>
      <c r="V231" s="5379"/>
      <c r="W231" s="5478"/>
      <c r="X231"/>
      <c r="Y231" s="5357"/>
      <c r="Z231" s="5476"/>
      <c r="AA231" s="5476"/>
    </row>
    <row r="232" spans="1:27" ht="18" customHeight="1">
      <c r="A232" s="5357"/>
      <c r="B232" s="5390"/>
      <c r="C232" s="5475"/>
      <c r="D232" s="5475"/>
      <c r="E232" s="1338"/>
      <c r="F232" s="1028" t="s">
        <v>280</v>
      </c>
      <c r="G232" s="1040" t="s">
        <v>309</v>
      </c>
      <c r="H232" s="1040"/>
      <c r="I232" s="1040"/>
      <c r="J232" s="1029" t="s">
        <v>15</v>
      </c>
      <c r="K232" s="5389"/>
      <c r="L232" s="5389"/>
      <c r="M232" s="5393"/>
      <c r="N232" s="5394"/>
      <c r="O232" s="5395"/>
      <c r="P232" s="5396"/>
      <c r="Q232" s="5396"/>
      <c r="R232" s="5396"/>
      <c r="S232" s="5396"/>
      <c r="T232" s="5396"/>
      <c r="U232" s="5378"/>
      <c r="V232" s="5379"/>
      <c r="W232" s="5478"/>
      <c r="X232"/>
      <c r="Y232" s="5357"/>
      <c r="Z232" s="5476"/>
      <c r="AA232" s="5476"/>
    </row>
    <row r="233" spans="1:27" ht="18" customHeight="1">
      <c r="A233" s="5357"/>
      <c r="B233" s="5380" t="s">
        <v>25</v>
      </c>
      <c r="C233" s="5381"/>
      <c r="F233" s="5"/>
      <c r="G233" s="5"/>
      <c r="H233" s="1343" t="s">
        <v>310</v>
      </c>
      <c r="I233" s="1344">
        <v>500</v>
      </c>
      <c r="J233" s="1029" t="s">
        <v>15</v>
      </c>
      <c r="K233" s="5382" t="s">
        <v>1392</v>
      </c>
      <c r="L233" s="5382"/>
      <c r="M233" s="5473" t="s">
        <v>1260</v>
      </c>
      <c r="N233" s="5474"/>
      <c r="O233" s="5385" t="s">
        <v>1420</v>
      </c>
      <c r="P233" s="5386"/>
      <c r="Q233" s="5386"/>
      <c r="R233" s="5386"/>
      <c r="S233" s="5386"/>
      <c r="T233" s="5386"/>
      <c r="U233" s="5387" t="str">
        <f>Q51</f>
        <v>Portions</v>
      </c>
      <c r="V233" s="5388"/>
      <c r="W233" s="5478"/>
      <c r="X233"/>
      <c r="Y233" s="5357"/>
      <c r="Z233" s="5476"/>
      <c r="AA233" s="5476"/>
    </row>
    <row r="234" spans="1:27" ht="18" customHeight="1">
      <c r="A234" s="5357"/>
      <c r="B234" s="5380"/>
      <c r="C234" s="5381"/>
      <c r="D234" s="1345"/>
      <c r="E234" s="1345"/>
      <c r="F234" s="5"/>
      <c r="G234" s="5"/>
      <c r="H234" s="1034" t="s">
        <v>311</v>
      </c>
      <c r="I234" s="1346">
        <v>500</v>
      </c>
      <c r="J234" s="1030" t="s">
        <v>281</v>
      </c>
      <c r="K234" s="5382"/>
      <c r="L234" s="5382"/>
      <c r="M234" s="5473"/>
      <c r="N234" s="5474"/>
      <c r="O234" s="5385"/>
      <c r="P234" s="5386"/>
      <c r="Q234" s="5386"/>
      <c r="R234" s="5386"/>
      <c r="S234" s="5386"/>
      <c r="T234" s="5386"/>
      <c r="U234" s="5387"/>
      <c r="V234" s="5388"/>
      <c r="W234" s="5478"/>
      <c r="X234"/>
      <c r="Y234" s="5357"/>
      <c r="Z234" s="5476"/>
      <c r="AA234" s="5476"/>
    </row>
    <row r="235" spans="1:27" ht="18" customHeight="1">
      <c r="A235" s="5357"/>
      <c r="B235" s="5343" t="s">
        <v>30</v>
      </c>
      <c r="C235" s="5344"/>
      <c r="D235" s="1347"/>
      <c r="E235" s="1348"/>
      <c r="H235" s="1034" t="s">
        <v>312</v>
      </c>
      <c r="I235" s="1031">
        <f>(B231/I233)*I234</f>
        <v>20</v>
      </c>
      <c r="J235" s="1032" t="s">
        <v>282</v>
      </c>
      <c r="K235" s="1349"/>
      <c r="L235" s="1033"/>
      <c r="M235" s="1349"/>
      <c r="N235" s="1350"/>
      <c r="O235" s="1339"/>
      <c r="P235" s="1340"/>
      <c r="Q235" s="1340"/>
      <c r="R235" s="1340"/>
      <c r="S235" s="1341"/>
      <c r="T235" s="1341"/>
      <c r="U235" s="1341"/>
      <c r="V235" s="1342"/>
      <c r="W235" s="5478"/>
      <c r="X235"/>
      <c r="Y235" s="5357"/>
      <c r="Z235" s="5476"/>
      <c r="AA235" s="5476"/>
    </row>
    <row r="236" spans="1:27" ht="18" customHeight="1">
      <c r="A236" s="5357"/>
      <c r="B236" s="5347" t="s">
        <v>284</v>
      </c>
      <c r="C236" s="5349" t="s">
        <v>285</v>
      </c>
      <c r="D236" s="1284" t="s">
        <v>283</v>
      </c>
      <c r="E236" s="1035"/>
      <c r="F236" s="1035"/>
      <c r="G236" s="1035" t="str">
        <f>D238</f>
        <v>D</v>
      </c>
      <c r="H236" s="1035"/>
      <c r="I236" s="1035"/>
      <c r="J236" s="1035"/>
      <c r="K236" s="1035"/>
      <c r="L236" s="1034"/>
      <c r="M236" s="1035"/>
      <c r="N236" s="1351"/>
      <c r="O236" s="1339"/>
      <c r="P236" s="1340"/>
      <c r="Q236" s="1340"/>
      <c r="R236" s="1340"/>
      <c r="S236" s="1341"/>
      <c r="T236" s="1341"/>
      <c r="U236" s="1341"/>
      <c r="V236" s="1342"/>
      <c r="W236" s="5478"/>
      <c r="X236"/>
      <c r="Y236" s="5357"/>
      <c r="Z236" s="5476"/>
      <c r="AA236" s="5476"/>
    </row>
    <row r="237" spans="1:27" ht="18" customHeight="1">
      <c r="A237" s="5357"/>
      <c r="B237" s="5347"/>
      <c r="C237" s="5349"/>
      <c r="D237" s="1036" t="s">
        <v>27</v>
      </c>
      <c r="E237" s="1284" t="s">
        <v>286</v>
      </c>
      <c r="F237" s="963"/>
      <c r="G237" s="1037"/>
      <c r="H237" s="1035"/>
      <c r="I237" s="1035"/>
      <c r="J237" s="951"/>
      <c r="K237" s="1352"/>
      <c r="L237" s="1352"/>
      <c r="M237" s="1352"/>
      <c r="N237" s="1353"/>
      <c r="O237" s="1339"/>
      <c r="P237" s="1340"/>
      <c r="Q237" s="1340"/>
      <c r="R237" s="1340"/>
      <c r="S237" s="1341"/>
      <c r="T237" s="1341"/>
      <c r="U237" s="1341"/>
      <c r="V237" s="1342"/>
      <c r="W237" s="5478"/>
      <c r="X237"/>
      <c r="Y237" s="5357"/>
      <c r="Z237" s="5476"/>
      <c r="AA237" s="5476"/>
    </row>
    <row r="238" spans="1:27" ht="18" customHeight="1">
      <c r="A238" s="5357"/>
      <c r="B238" s="5347"/>
      <c r="C238" s="5349"/>
      <c r="D238" s="977" t="str">
        <f>SUBSTITUTE(ADDRESS(1,COLUMN(),4),"1","")</f>
        <v>D</v>
      </c>
      <c r="E238" s="1027"/>
      <c r="F238" s="1027"/>
      <c r="G238" s="1027"/>
      <c r="H238" s="1027"/>
      <c r="I238" s="1027"/>
      <c r="J238" s="1027"/>
      <c r="K238" s="1027"/>
      <c r="L238" s="1027"/>
      <c r="M238" s="1025"/>
      <c r="N238" s="399"/>
      <c r="O238" s="1339"/>
      <c r="P238" s="1340"/>
      <c r="Q238" s="1340"/>
      <c r="R238" s="1340"/>
      <c r="S238" s="1341"/>
      <c r="T238" s="1341"/>
      <c r="U238" s="1341"/>
      <c r="V238" s="1342"/>
      <c r="W238" s="5478"/>
      <c r="X238"/>
      <c r="Y238" s="5357"/>
      <c r="Z238" s="5476"/>
      <c r="AA238" s="5476"/>
    </row>
    <row r="239" spans="1:27" ht="18" customHeight="1">
      <c r="A239" s="5357"/>
      <c r="B239" s="1354"/>
      <c r="C239" s="1355"/>
      <c r="D239" s="1038"/>
      <c r="E239" s="5397" t="s">
        <v>290</v>
      </c>
      <c r="F239" s="5397"/>
      <c r="G239" s="935"/>
      <c r="H239" s="5"/>
      <c r="I239" s="935"/>
      <c r="J239" s="942">
        <f>D239</f>
        <v>0</v>
      </c>
      <c r="K239" s="1039"/>
      <c r="L239" s="1044"/>
      <c r="M239" s="5397" t="s">
        <v>291</v>
      </c>
      <c r="N239" s="5398"/>
      <c r="O239" s="1339"/>
      <c r="P239" s="1340"/>
      <c r="Q239" s="1340"/>
      <c r="R239" s="1340"/>
      <c r="S239" s="1341"/>
      <c r="T239" s="1341"/>
      <c r="U239" s="1341"/>
      <c r="V239" s="1342"/>
      <c r="W239" s="5478"/>
      <c r="X239"/>
      <c r="Y239" s="5357"/>
      <c r="Z239" s="5476"/>
      <c r="AA239" s="5476"/>
    </row>
    <row r="240" spans="1:27" ht="18" customHeight="1">
      <c r="A240" s="5357"/>
      <c r="B240" s="1354"/>
      <c r="C240" s="1418" t="s">
        <v>292</v>
      </c>
      <c r="D240" s="1356">
        <f>B231</f>
        <v>20</v>
      </c>
      <c r="E240" s="5338" t="str">
        <f>M233</f>
        <v>?</v>
      </c>
      <c r="F240" s="1357">
        <f>C285</f>
        <v>1500</v>
      </c>
      <c r="G240" s="1"/>
      <c r="H240" s="5"/>
      <c r="I240" s="1065"/>
      <c r="J240" s="942"/>
      <c r="K240" s="1086" t="s">
        <v>292</v>
      </c>
      <c r="L240" s="1358">
        <f>M231</f>
        <v>20</v>
      </c>
      <c r="M240" s="5338" t="str">
        <f>M233</f>
        <v>?</v>
      </c>
      <c r="N240" s="21">
        <f>L284</f>
        <v>1500</v>
      </c>
      <c r="O240" s="1339"/>
      <c r="P240" s="1340"/>
      <c r="Q240" s="1340"/>
      <c r="R240" s="1340"/>
      <c r="S240" s="1341"/>
      <c r="T240" s="1341"/>
      <c r="U240" s="1341"/>
      <c r="V240" s="1342"/>
      <c r="W240" s="5478"/>
      <c r="X240"/>
      <c r="Y240" s="5357"/>
      <c r="Z240" s="5476"/>
      <c r="AA240" s="5476"/>
    </row>
    <row r="241" spans="1:27" ht="18" customHeight="1">
      <c r="A241" s="5357"/>
      <c r="B241" s="1354"/>
      <c r="C241" s="1347"/>
      <c r="D241" s="1359"/>
      <c r="E241" s="5338"/>
      <c r="F241" s="1360">
        <f>C284</f>
        <v>1.5</v>
      </c>
      <c r="G241" s="935"/>
      <c r="H241" s="5"/>
      <c r="I241" s="1361"/>
      <c r="J241" s="1232"/>
      <c r="K241" s="1362"/>
      <c r="L241" s="1044"/>
      <c r="M241" s="5338"/>
      <c r="N241" s="22">
        <f>M284</f>
        <v>1.5</v>
      </c>
      <c r="O241" s="1339"/>
      <c r="P241" s="1340"/>
      <c r="Q241" s="1340"/>
      <c r="R241" s="1340"/>
      <c r="S241" s="1341"/>
      <c r="T241" s="1341"/>
      <c r="U241" s="1341"/>
      <c r="V241" s="1342"/>
      <c r="W241" s="5478"/>
      <c r="X241"/>
      <c r="Y241" s="5357"/>
      <c r="Z241" s="5476"/>
      <c r="AA241" s="5476"/>
    </row>
    <row r="242" spans="1:27" ht="18" customHeight="1">
      <c r="A242" s="5357"/>
      <c r="B242" s="1363"/>
      <c r="C242" s="1027"/>
      <c r="D242" s="1027"/>
      <c r="E242" s="1027"/>
      <c r="F242" s="1027"/>
      <c r="G242" s="1027"/>
      <c r="H242" s="1027"/>
      <c r="I242" s="1027"/>
      <c r="J242" s="1027"/>
      <c r="K242" s="1025" t="s">
        <v>284</v>
      </c>
      <c r="L242" s="1025" t="s">
        <v>1272</v>
      </c>
      <c r="M242" s="1025" t="s">
        <v>1273</v>
      </c>
      <c r="N242" s="399" t="s">
        <v>289</v>
      </c>
      <c r="O242" s="1332"/>
      <c r="P242" s="1333"/>
      <c r="Q242" s="1333"/>
      <c r="R242" s="1333"/>
      <c r="S242" s="1334" t="s">
        <v>284</v>
      </c>
      <c r="T242" s="1334" t="s">
        <v>1272</v>
      </c>
      <c r="U242" s="1334" t="s">
        <v>1273</v>
      </c>
      <c r="V242" s="1335" t="s">
        <v>289</v>
      </c>
      <c r="W242" s="5478"/>
      <c r="X242"/>
      <c r="Y242" s="5357"/>
      <c r="Z242" s="5476"/>
      <c r="AA242" s="5476"/>
    </row>
    <row r="243" spans="1:27" ht="18" customHeight="1">
      <c r="A243" s="5357"/>
      <c r="B243" s="1364"/>
      <c r="C243" s="1043"/>
      <c r="D243" s="941"/>
      <c r="E243" s="935"/>
      <c r="F243" s="935"/>
      <c r="G243" s="935"/>
      <c r="H243" s="5"/>
      <c r="I243" s="935"/>
      <c r="J243" s="953">
        <f t="shared" ref="J243:J282" si="3">D243</f>
        <v>0</v>
      </c>
      <c r="K243" s="1039">
        <f>IF(ISTEXT(B243),B243,IF(ISBLANK(B243),0,(B243/B231)*M231))</f>
        <v>0</v>
      </c>
      <c r="L243" s="1044">
        <f>+IF(ISTEXT(C243),0,IF(ISBLANK(C243),0,(C243/B231)*M231))</f>
        <v>0</v>
      </c>
      <c r="M243" s="1045">
        <f>+IF(ISTEXT(C243),0,IF(ISBLANK(C243),0,(C243/1000/B231)*M231))</f>
        <v>0</v>
      </c>
      <c r="N243" s="23">
        <f>IF(ISTEXT(C243),0,(C243/C284)/1000)</f>
        <v>0</v>
      </c>
      <c r="O243" s="942"/>
      <c r="P243" s="942"/>
      <c r="Q243" s="942"/>
      <c r="R243" s="1365">
        <f t="shared" ref="R243:R282" si="4">D243</f>
        <v>0</v>
      </c>
      <c r="S243" s="1369">
        <f>(K243/M231)*U231</f>
        <v>0</v>
      </c>
      <c r="T243" s="1370">
        <f>(L243/M231)*U231</f>
        <v>0</v>
      </c>
      <c r="U243" s="1371">
        <f>(M243/M231)*U231</f>
        <v>0</v>
      </c>
      <c r="V243" s="1372">
        <f t="shared" ref="V243:V282" si="5">N243</f>
        <v>0</v>
      </c>
      <c r="W243" s="5478"/>
      <c r="X243"/>
      <c r="Y243" s="5357"/>
      <c r="Z243" s="5476"/>
      <c r="AA243" s="5476"/>
    </row>
    <row r="244" spans="1:27" ht="18" customHeight="1">
      <c r="A244" s="5357"/>
      <c r="B244" s="1364">
        <v>2</v>
      </c>
      <c r="C244" s="1043">
        <v>500</v>
      </c>
      <c r="D244" s="941" t="s">
        <v>512</v>
      </c>
      <c r="E244" s="935"/>
      <c r="F244" s="935"/>
      <c r="G244" s="935"/>
      <c r="H244" s="5"/>
      <c r="I244" s="935"/>
      <c r="J244" s="953" t="str">
        <f t="shared" si="3"/>
        <v>Exemple = pommes</v>
      </c>
      <c r="K244" s="1039">
        <f>IF(ISTEXT(B244),B244,IF(ISBLANK(B244),0,(B244/B231)*M231))</f>
        <v>2</v>
      </c>
      <c r="L244" s="1044">
        <f>+IF(ISTEXT(C244),0,IF(ISBLANK(C244),0,(C244/B231)*M231))</f>
        <v>500</v>
      </c>
      <c r="M244" s="1045">
        <f>+IF(ISTEXT(C244),0,IF(ISBLANK(C244),0,(C244/1000/B231)*M231))</f>
        <v>0.5</v>
      </c>
      <c r="N244" s="23">
        <f>IF(ISTEXT(C244),0,(C244/C284)/1000)</f>
        <v>0.33333333333333331</v>
      </c>
      <c r="O244" s="942"/>
      <c r="P244" s="942"/>
      <c r="Q244" s="942"/>
      <c r="R244" s="1365" t="str">
        <f t="shared" si="4"/>
        <v>Exemple = pommes</v>
      </c>
      <c r="S244" s="1369">
        <f>(K244/M231)*U231</f>
        <v>4</v>
      </c>
      <c r="T244" s="1370">
        <f>(L244/M231)*U231</f>
        <v>1000</v>
      </c>
      <c r="U244" s="1371">
        <f>(M244/M231)*U231</f>
        <v>1</v>
      </c>
      <c r="V244" s="1372">
        <f t="shared" si="5"/>
        <v>0.33333333333333331</v>
      </c>
      <c r="W244" s="5478"/>
      <c r="X244"/>
      <c r="Y244" s="5357"/>
      <c r="Z244" s="1288" t="s">
        <v>1382</v>
      </c>
    </row>
    <row r="245" spans="1:27" ht="18" customHeight="1">
      <c r="A245" s="5357"/>
      <c r="B245" s="1364"/>
      <c r="C245" s="1043"/>
      <c r="D245" s="941"/>
      <c r="E245" s="935"/>
      <c r="F245" s="935"/>
      <c r="G245" s="935"/>
      <c r="H245" s="5"/>
      <c r="I245" s="935"/>
      <c r="J245" s="953">
        <f t="shared" si="3"/>
        <v>0</v>
      </c>
      <c r="K245" s="1039">
        <f>IF(ISTEXT(B245),B245,IF(ISBLANK(B245),0,(B245/B231)*M231))</f>
        <v>0</v>
      </c>
      <c r="L245" s="1044">
        <f>+IF(ISTEXT(C245),0,IF(ISBLANK(C245),0,(C245/B231)*M231))</f>
        <v>0</v>
      </c>
      <c r="M245" s="1045">
        <f>+IF(ISTEXT(C245),0,IF(ISBLANK(C245),0,(C245/1000/B231)*M231))</f>
        <v>0</v>
      </c>
      <c r="N245" s="23">
        <f>IF(ISTEXT(C245),0,(C245/C284)/1000)</f>
        <v>0</v>
      </c>
      <c r="O245" s="942"/>
      <c r="P245" s="942"/>
      <c r="Q245" s="942"/>
      <c r="R245" s="1365">
        <f t="shared" si="4"/>
        <v>0</v>
      </c>
      <c r="S245" s="1369">
        <f>(K245/M231)*U231</f>
        <v>0</v>
      </c>
      <c r="T245" s="1370">
        <f>(L245/M231)*U231</f>
        <v>0</v>
      </c>
      <c r="U245" s="1371">
        <f>(M245/M231)*U231</f>
        <v>0</v>
      </c>
      <c r="V245" s="1372">
        <f t="shared" si="5"/>
        <v>0</v>
      </c>
      <c r="W245" s="5478"/>
      <c r="X245"/>
      <c r="Y245" s="5357"/>
      <c r="Z245" s="1288" t="s">
        <v>1382</v>
      </c>
    </row>
    <row r="246" spans="1:27" ht="18" customHeight="1">
      <c r="A246" s="5357"/>
      <c r="B246" s="1364"/>
      <c r="C246" s="1043">
        <v>1000</v>
      </c>
      <c r="D246" s="941" t="s">
        <v>1434</v>
      </c>
      <c r="E246" s="935"/>
      <c r="F246" s="935"/>
      <c r="G246" s="935"/>
      <c r="H246" s="5"/>
      <c r="I246" s="935"/>
      <c r="J246" s="953" t="str">
        <f t="shared" si="3"/>
        <v>poires</v>
      </c>
      <c r="K246" s="1039">
        <f>IF(ISTEXT(B246),B246,IF(ISBLANK(B246),0,(B246/B231)*M231))</f>
        <v>0</v>
      </c>
      <c r="L246" s="1044">
        <f>+IF(ISTEXT(C246),0,IF(ISBLANK(C246),0,(C246/B231)*M231))</f>
        <v>1000</v>
      </c>
      <c r="M246" s="1045">
        <f>+IF(ISTEXT(C246),0,IF(ISBLANK(C246),0,(C246/1000/B231)*M231))</f>
        <v>1</v>
      </c>
      <c r="N246" s="23">
        <f>IF(ISTEXT(C246),0,(C246/C284)/1000)</f>
        <v>0.66666666666666663</v>
      </c>
      <c r="O246" s="942"/>
      <c r="P246" s="942"/>
      <c r="Q246" s="942"/>
      <c r="R246" s="1365" t="str">
        <f t="shared" si="4"/>
        <v>poires</v>
      </c>
      <c r="S246" s="1369">
        <f>(K246/M231)*U231</f>
        <v>0</v>
      </c>
      <c r="T246" s="1370">
        <f>(L246/M231)*U231</f>
        <v>2000</v>
      </c>
      <c r="U246" s="1371">
        <f>(M246/M231)*U231</f>
        <v>2</v>
      </c>
      <c r="V246" s="1372">
        <f t="shared" si="5"/>
        <v>0.66666666666666663</v>
      </c>
      <c r="W246" s="5478"/>
      <c r="X246"/>
      <c r="Y246" s="5357"/>
      <c r="Z246" s="1288" t="s">
        <v>1382</v>
      </c>
    </row>
    <row r="247" spans="1:27" ht="18" customHeight="1">
      <c r="A247" s="5357"/>
      <c r="B247" s="1364"/>
      <c r="C247" s="1043"/>
      <c r="D247" s="941"/>
      <c r="E247" s="935"/>
      <c r="F247" s="935"/>
      <c r="G247" s="935"/>
      <c r="H247" s="5"/>
      <c r="J247" s="953">
        <f t="shared" si="3"/>
        <v>0</v>
      </c>
      <c r="K247" s="1039">
        <f>IF(ISTEXT(B247),B247,IF(ISBLANK(B247),0,(B247/B231)*M231))</f>
        <v>0</v>
      </c>
      <c r="L247" s="1044">
        <f>+IF(ISTEXT(C247),0,IF(ISBLANK(C247),0,(C247/B231)*M231))</f>
        <v>0</v>
      </c>
      <c r="M247" s="1045">
        <f>+IF(ISTEXT(C247),0,IF(ISBLANK(C247),0,(C247/1000/B231)*M231))</f>
        <v>0</v>
      </c>
      <c r="N247" s="23">
        <f>IF(ISTEXT(C247),0,(C247/C284)/1000)</f>
        <v>0</v>
      </c>
      <c r="O247" s="942"/>
      <c r="P247" s="942"/>
      <c r="Q247" s="942"/>
      <c r="R247" s="1365">
        <f t="shared" si="4"/>
        <v>0</v>
      </c>
      <c r="S247" s="1369">
        <f>(K247/M231)*U231</f>
        <v>0</v>
      </c>
      <c r="T247" s="1370">
        <f>(L247/M231)*U231</f>
        <v>0</v>
      </c>
      <c r="U247" s="1371">
        <f>(M247/M231)*U231</f>
        <v>0</v>
      </c>
      <c r="V247" s="1372">
        <f t="shared" si="5"/>
        <v>0</v>
      </c>
      <c r="W247" s="5478"/>
      <c r="X247"/>
      <c r="Y247" s="5357"/>
      <c r="Z247" s="1288" t="s">
        <v>1382</v>
      </c>
    </row>
    <row r="248" spans="1:27" ht="18" customHeight="1">
      <c r="A248" s="5357"/>
      <c r="B248" s="1364"/>
      <c r="C248" s="1043"/>
      <c r="D248" s="941"/>
      <c r="E248" s="935"/>
      <c r="F248" s="935"/>
      <c r="G248" s="935"/>
      <c r="H248" s="5"/>
      <c r="I248" s="935"/>
      <c r="J248" s="953">
        <f t="shared" si="3"/>
        <v>0</v>
      </c>
      <c r="K248" s="1039">
        <f>IF(ISTEXT(B248),B248,IF(ISBLANK(B248),0,(B248/B231)*M231))</f>
        <v>0</v>
      </c>
      <c r="L248" s="1044">
        <f>+IF(ISTEXT(C248),0,IF(ISBLANK(C248),0,(C248/B231)*M231))</f>
        <v>0</v>
      </c>
      <c r="M248" s="1045">
        <f>+IF(ISTEXT(C248),0,IF(ISBLANK(C248),0,(C248/1000/B231)*M231))</f>
        <v>0</v>
      </c>
      <c r="N248" s="23">
        <f>IF(ISTEXT(C248),0,(C248/C284)/1000)</f>
        <v>0</v>
      </c>
      <c r="O248" s="942"/>
      <c r="P248" s="942"/>
      <c r="Q248" s="942"/>
      <c r="R248" s="1365">
        <f t="shared" si="4"/>
        <v>0</v>
      </c>
      <c r="S248" s="1369">
        <f>(K248/M231)*U231</f>
        <v>0</v>
      </c>
      <c r="T248" s="1370">
        <f>(L248/M231)*U231</f>
        <v>0</v>
      </c>
      <c r="U248" s="1371">
        <f>(M248/M231)*U231</f>
        <v>0</v>
      </c>
      <c r="V248" s="1372">
        <f t="shared" si="5"/>
        <v>0</v>
      </c>
      <c r="W248" s="5478"/>
      <c r="X248"/>
      <c r="Y248" s="5357"/>
      <c r="Z248" s="1288" t="s">
        <v>1382</v>
      </c>
    </row>
    <row r="249" spans="1:27" ht="18" customHeight="1">
      <c r="A249" s="5357"/>
      <c r="B249" s="1364"/>
      <c r="C249" s="1043"/>
      <c r="D249" s="941"/>
      <c r="E249" s="935"/>
      <c r="F249" s="935"/>
      <c r="G249" s="935"/>
      <c r="H249" s="5"/>
      <c r="I249" s="935"/>
      <c r="J249" s="953">
        <f t="shared" si="3"/>
        <v>0</v>
      </c>
      <c r="K249" s="1039">
        <f>IF(ISTEXT(B249),B249,IF(ISBLANK(B249),0,(B249/B231)*M231))</f>
        <v>0</v>
      </c>
      <c r="L249" s="1044">
        <f>+IF(ISTEXT(C249),0,IF(ISBLANK(C249),0,(C249/B231)*M231))</f>
        <v>0</v>
      </c>
      <c r="M249" s="1045">
        <f>+IF(ISTEXT(C249),0,IF(ISBLANK(C249),0,(C249/1000/B231)*M231))</f>
        <v>0</v>
      </c>
      <c r="N249" s="23">
        <f>IF(ISTEXT(C249),0,(C249/C284)/1000)</f>
        <v>0</v>
      </c>
      <c r="O249" s="942"/>
      <c r="P249" s="942"/>
      <c r="Q249" s="942"/>
      <c r="R249" s="1365">
        <f t="shared" si="4"/>
        <v>0</v>
      </c>
      <c r="S249" s="1369">
        <f>(K249/M231)*U231</f>
        <v>0</v>
      </c>
      <c r="T249" s="1370">
        <f>(L249/M231)*U231</f>
        <v>0</v>
      </c>
      <c r="U249" s="1371">
        <f>(M249/M231)*U231</f>
        <v>0</v>
      </c>
      <c r="V249" s="1372">
        <f t="shared" si="5"/>
        <v>0</v>
      </c>
      <c r="W249" s="5478"/>
      <c r="X249"/>
      <c r="Y249" s="5357"/>
      <c r="Z249" s="1288" t="s">
        <v>1382</v>
      </c>
    </row>
    <row r="250" spans="1:27" ht="18" customHeight="1">
      <c r="A250" s="5357"/>
      <c r="B250" s="1364"/>
      <c r="C250" s="1043"/>
      <c r="D250" s="941"/>
      <c r="E250" s="935"/>
      <c r="F250" s="935"/>
      <c r="G250" s="935"/>
      <c r="H250" s="5"/>
      <c r="I250" s="935"/>
      <c r="J250" s="953">
        <f t="shared" si="3"/>
        <v>0</v>
      </c>
      <c r="K250" s="1039">
        <f>IF(ISTEXT(B250),B250,IF(ISBLANK(B250),0,(B250/B231)*M231))</f>
        <v>0</v>
      </c>
      <c r="L250" s="1044">
        <f>+IF(ISTEXT(C250),0,IF(ISBLANK(C250),0,(C250/B231)*M231))</f>
        <v>0</v>
      </c>
      <c r="M250" s="1045">
        <f>+IF(ISTEXT(C250),0,IF(ISBLANK(C250),0,(C250/1000/B231)*M231))</f>
        <v>0</v>
      </c>
      <c r="N250" s="23">
        <f>IF(ISTEXT(C250),0,(C250/C284)/1000)</f>
        <v>0</v>
      </c>
      <c r="O250" s="942"/>
      <c r="P250" s="942"/>
      <c r="Q250" s="942"/>
      <c r="R250" s="1365">
        <f t="shared" si="4"/>
        <v>0</v>
      </c>
      <c r="S250" s="1369">
        <f>(K250/M231)*U231</f>
        <v>0</v>
      </c>
      <c r="T250" s="1370">
        <f>(L250/M231)*U231</f>
        <v>0</v>
      </c>
      <c r="U250" s="1371">
        <f>(M250/M231)*U231</f>
        <v>0</v>
      </c>
      <c r="V250" s="1372">
        <f t="shared" si="5"/>
        <v>0</v>
      </c>
      <c r="W250" s="5478"/>
      <c r="X250"/>
      <c r="Y250" s="5357"/>
      <c r="Z250" s="1288" t="s">
        <v>1382</v>
      </c>
    </row>
    <row r="251" spans="1:27" ht="18" customHeight="1">
      <c r="A251" s="5357"/>
      <c r="B251" s="1364"/>
      <c r="C251" s="1043"/>
      <c r="D251" s="941"/>
      <c r="E251" s="935"/>
      <c r="F251" s="935"/>
      <c r="G251" s="935"/>
      <c r="H251" s="5"/>
      <c r="I251" s="935"/>
      <c r="J251" s="953">
        <f t="shared" si="3"/>
        <v>0</v>
      </c>
      <c r="K251" s="1039">
        <f>IF(ISTEXT(B251),B251,IF(ISBLANK(B251),0,(B251/B231)*M231))</f>
        <v>0</v>
      </c>
      <c r="L251" s="1044">
        <f>+IF(ISTEXT(C251),0,IF(ISBLANK(C251),0,(C251/B231)*M231))</f>
        <v>0</v>
      </c>
      <c r="M251" s="1045">
        <f>+IF(ISTEXT(C251),0,IF(ISBLANK(C251),0,(C251/1000/B231)*M231))</f>
        <v>0</v>
      </c>
      <c r="N251" s="23">
        <f>IF(ISTEXT(C251),0,(C251/C284)/1000)</f>
        <v>0</v>
      </c>
      <c r="O251" s="942"/>
      <c r="P251" s="942"/>
      <c r="Q251" s="942"/>
      <c r="R251" s="1365">
        <f t="shared" si="4"/>
        <v>0</v>
      </c>
      <c r="S251" s="1369">
        <f>(K251/M231)*U231</f>
        <v>0</v>
      </c>
      <c r="T251" s="1370">
        <f>(L251/M231)*U231</f>
        <v>0</v>
      </c>
      <c r="U251" s="1371">
        <f>(M251/M231)*U231</f>
        <v>0</v>
      </c>
      <c r="V251" s="1372">
        <f t="shared" si="5"/>
        <v>0</v>
      </c>
      <c r="W251" s="5478"/>
      <c r="X251"/>
      <c r="Y251" s="5357"/>
      <c r="Z251" s="1288" t="s">
        <v>1382</v>
      </c>
    </row>
    <row r="252" spans="1:27" ht="18" customHeight="1">
      <c r="A252" s="5357"/>
      <c r="B252" s="1364"/>
      <c r="C252" s="1043"/>
      <c r="D252" s="941"/>
      <c r="E252" s="935"/>
      <c r="F252" s="935"/>
      <c r="G252" s="935"/>
      <c r="H252" s="5"/>
      <c r="I252" s="935"/>
      <c r="J252" s="953">
        <f t="shared" si="3"/>
        <v>0</v>
      </c>
      <c r="K252" s="1039">
        <f>IF(ISTEXT(B252),B252,IF(ISBLANK(B252),0,(B252/B231)*M231))</f>
        <v>0</v>
      </c>
      <c r="L252" s="1044">
        <f>+IF(ISTEXT(C252),0,IF(ISBLANK(C252),0,(C252/B231)*M231))</f>
        <v>0</v>
      </c>
      <c r="M252" s="1045">
        <f>+IF(ISTEXT(C252),0,IF(ISBLANK(C252),0,(C252/1000/B231)*M231))</f>
        <v>0</v>
      </c>
      <c r="N252" s="23">
        <f>IF(ISTEXT(C252),0,(C252/C284)/1000)</f>
        <v>0</v>
      </c>
      <c r="O252" s="942"/>
      <c r="P252" s="942"/>
      <c r="Q252" s="942"/>
      <c r="R252" s="1365">
        <f t="shared" si="4"/>
        <v>0</v>
      </c>
      <c r="S252" s="1369">
        <f>(K252/M231)*U231</f>
        <v>0</v>
      </c>
      <c r="T252" s="1370">
        <f>(L252/M231)*U231</f>
        <v>0</v>
      </c>
      <c r="U252" s="1371">
        <f>(M252/M231)*U231</f>
        <v>0</v>
      </c>
      <c r="V252" s="1372">
        <f t="shared" si="5"/>
        <v>0</v>
      </c>
      <c r="W252" s="5478"/>
      <c r="X252"/>
      <c r="Y252" s="5357"/>
      <c r="Z252" s="1288" t="s">
        <v>1382</v>
      </c>
    </row>
    <row r="253" spans="1:27" ht="18" customHeight="1">
      <c r="A253" s="5357"/>
      <c r="B253" s="1364"/>
      <c r="C253" s="1043"/>
      <c r="D253" s="941"/>
      <c r="E253" s="935"/>
      <c r="F253" s="935"/>
      <c r="G253" s="935"/>
      <c r="H253" s="5"/>
      <c r="I253" s="935"/>
      <c r="J253" s="953">
        <f t="shared" si="3"/>
        <v>0</v>
      </c>
      <c r="K253" s="1039">
        <f>IF(ISTEXT(B253),B253,IF(ISBLANK(B253),0,(B253/B231)*M231))</f>
        <v>0</v>
      </c>
      <c r="L253" s="1044">
        <f>+IF(ISTEXT(C253),0,IF(ISBLANK(C253),0,(C253/B231)*M231))</f>
        <v>0</v>
      </c>
      <c r="M253" s="1045">
        <f>+IF(ISTEXT(C253),0,IF(ISBLANK(C253),0,(C253/1000/B231)*M231))</f>
        <v>0</v>
      </c>
      <c r="N253" s="23">
        <f>IF(ISTEXT(C253),0,(C253/C284)/1000)</f>
        <v>0</v>
      </c>
      <c r="O253" s="942"/>
      <c r="P253" s="942"/>
      <c r="Q253" s="942"/>
      <c r="R253" s="1365">
        <f t="shared" si="4"/>
        <v>0</v>
      </c>
      <c r="S253" s="1369">
        <f>(K253/M231)*U231</f>
        <v>0</v>
      </c>
      <c r="T253" s="1370">
        <f>(L253/M231)*U231</f>
        <v>0</v>
      </c>
      <c r="U253" s="1371">
        <f>(M253/M231)*U231</f>
        <v>0</v>
      </c>
      <c r="V253" s="1372">
        <f t="shared" si="5"/>
        <v>0</v>
      </c>
      <c r="W253" s="5478"/>
      <c r="X253"/>
      <c r="Y253" s="5357"/>
      <c r="Z253" s="1288" t="s">
        <v>1382</v>
      </c>
    </row>
    <row r="254" spans="1:27" ht="18" customHeight="1">
      <c r="A254" s="5357"/>
      <c r="B254" s="1364"/>
      <c r="C254" s="1043"/>
      <c r="D254" s="941"/>
      <c r="E254" s="935"/>
      <c r="F254" s="935"/>
      <c r="G254" s="935"/>
      <c r="H254" s="5"/>
      <c r="I254" s="935"/>
      <c r="J254" s="953">
        <f t="shared" si="3"/>
        <v>0</v>
      </c>
      <c r="K254" s="1039">
        <f>IF(ISTEXT(B254),B254,IF(ISBLANK(B254),0,(B254/B231)*M231))</f>
        <v>0</v>
      </c>
      <c r="L254" s="1044">
        <f>+IF(ISTEXT(C254),0,IF(ISBLANK(C254),0,(C254/B231)*M231))</f>
        <v>0</v>
      </c>
      <c r="M254" s="1045">
        <f>+IF(ISTEXT(C254),0,IF(ISBLANK(C254),0,(C254/1000/B231)*M231))</f>
        <v>0</v>
      </c>
      <c r="N254" s="23">
        <f>IF(ISTEXT(C254),0,(C254/C284)/1000)</f>
        <v>0</v>
      </c>
      <c r="O254" s="942"/>
      <c r="P254" s="942"/>
      <c r="Q254" s="942"/>
      <c r="R254" s="1365">
        <f t="shared" si="4"/>
        <v>0</v>
      </c>
      <c r="S254" s="1369">
        <f>(K254/M231)*U231</f>
        <v>0</v>
      </c>
      <c r="T254" s="1370">
        <f>(L254/M231)*U231</f>
        <v>0</v>
      </c>
      <c r="U254" s="1371">
        <f>(M254/M231)*U231</f>
        <v>0</v>
      </c>
      <c r="V254" s="1372">
        <f t="shared" si="5"/>
        <v>0</v>
      </c>
      <c r="W254" s="5478"/>
      <c r="X254"/>
      <c r="Y254" s="5357"/>
      <c r="Z254" s="1288" t="s">
        <v>1382</v>
      </c>
    </row>
    <row r="255" spans="1:27" ht="18" customHeight="1">
      <c r="A255" s="5357"/>
      <c r="B255" s="1364"/>
      <c r="C255" s="1043"/>
      <c r="D255" s="941"/>
      <c r="E255" s="935"/>
      <c r="F255" s="935"/>
      <c r="G255" s="935"/>
      <c r="H255" s="5"/>
      <c r="I255" s="935"/>
      <c r="J255" s="953">
        <f t="shared" si="3"/>
        <v>0</v>
      </c>
      <c r="K255" s="1039">
        <f>IF(ISTEXT(B255),B255,IF(ISBLANK(B255),0,(B255/B231)*M231))</f>
        <v>0</v>
      </c>
      <c r="L255" s="1044">
        <f>+IF(ISTEXT(C255),0,IF(ISBLANK(C255),0,(C255/B231)*M231))</f>
        <v>0</v>
      </c>
      <c r="M255" s="1045">
        <f>+IF(ISTEXT(C255),0,IF(ISBLANK(C255),0,(C255/1000/B231)*M231))</f>
        <v>0</v>
      </c>
      <c r="N255" s="23">
        <f>IF(ISTEXT(C255),0,(C255/C284)/1000)</f>
        <v>0</v>
      </c>
      <c r="O255" s="942"/>
      <c r="P255" s="942"/>
      <c r="Q255" s="942"/>
      <c r="R255" s="1365">
        <f t="shared" si="4"/>
        <v>0</v>
      </c>
      <c r="S255" s="1369">
        <f>(K255/M231)*U231</f>
        <v>0</v>
      </c>
      <c r="T255" s="1370">
        <f>(L255/M231)*U231</f>
        <v>0</v>
      </c>
      <c r="U255" s="1371">
        <f>(M255/M231)*U231</f>
        <v>0</v>
      </c>
      <c r="V255" s="1372">
        <f t="shared" si="5"/>
        <v>0</v>
      </c>
      <c r="W255" s="5478"/>
      <c r="X255"/>
      <c r="Y255" s="5357"/>
      <c r="Z255" s="1288" t="s">
        <v>1382</v>
      </c>
    </row>
    <row r="256" spans="1:27" ht="18" customHeight="1">
      <c r="A256" s="5357"/>
      <c r="B256" s="1364"/>
      <c r="C256" s="1043"/>
      <c r="D256" s="941"/>
      <c r="E256" s="935"/>
      <c r="F256" s="935"/>
      <c r="G256" s="935"/>
      <c r="H256" s="5"/>
      <c r="I256" s="935"/>
      <c r="J256" s="953">
        <f t="shared" si="3"/>
        <v>0</v>
      </c>
      <c r="K256" s="1039">
        <f>IF(ISTEXT(B256),B256,IF(ISBLANK(B256),0,(B256/B231)*M231))</f>
        <v>0</v>
      </c>
      <c r="L256" s="1044">
        <f>+IF(ISTEXT(C256),0,IF(ISBLANK(C256),0,(C256/B231)*M231))</f>
        <v>0</v>
      </c>
      <c r="M256" s="1045">
        <f>+IF(ISTEXT(C256),0,IF(ISBLANK(C256),0,(C256/1000/B231)*M231))</f>
        <v>0</v>
      </c>
      <c r="N256" s="23">
        <f>IF(ISTEXT(C256),0,(C256/C284)/1000)</f>
        <v>0</v>
      </c>
      <c r="O256" s="942"/>
      <c r="P256" s="942"/>
      <c r="Q256" s="942"/>
      <c r="R256" s="1365">
        <f t="shared" si="4"/>
        <v>0</v>
      </c>
      <c r="S256" s="1369">
        <f>(K256/M231)*U231</f>
        <v>0</v>
      </c>
      <c r="T256" s="1370">
        <f>(L256/M231)*U231</f>
        <v>0</v>
      </c>
      <c r="U256" s="1371">
        <f>(M256/M231)*U231</f>
        <v>0</v>
      </c>
      <c r="V256" s="1372">
        <f t="shared" si="5"/>
        <v>0</v>
      </c>
      <c r="W256" s="5478"/>
      <c r="X256"/>
      <c r="Y256" s="5357"/>
      <c r="Z256" s="1288" t="s">
        <v>1382</v>
      </c>
    </row>
    <row r="257" spans="1:26" ht="18" customHeight="1">
      <c r="A257" s="5357"/>
      <c r="B257" s="1364"/>
      <c r="C257" s="1043"/>
      <c r="D257" s="941"/>
      <c r="E257" s="935"/>
      <c r="F257" s="935"/>
      <c r="G257" s="935"/>
      <c r="H257" s="5"/>
      <c r="I257" s="935"/>
      <c r="J257" s="953">
        <f t="shared" si="3"/>
        <v>0</v>
      </c>
      <c r="K257" s="1039">
        <f>IF(ISTEXT(B257),B257,IF(ISBLANK(B257),0,(B257/B231)*M231))</f>
        <v>0</v>
      </c>
      <c r="L257" s="1044">
        <f>+IF(ISTEXT(C257),0,IF(ISBLANK(C257),0,(C257/B231)*M231))</f>
        <v>0</v>
      </c>
      <c r="M257" s="1045">
        <f>+IF(ISTEXT(C257),0,IF(ISBLANK(C257),0,(C257/1000/B231)*M231))</f>
        <v>0</v>
      </c>
      <c r="N257" s="23">
        <f>IF(ISTEXT(C257),0,(C257/C284)/1000)</f>
        <v>0</v>
      </c>
      <c r="O257" s="942"/>
      <c r="P257" s="942"/>
      <c r="Q257" s="942"/>
      <c r="R257" s="1365">
        <f t="shared" si="4"/>
        <v>0</v>
      </c>
      <c r="S257" s="1369">
        <f>(K257/M231)*U231</f>
        <v>0</v>
      </c>
      <c r="T257" s="1370">
        <f>(L257/M231)*U231</f>
        <v>0</v>
      </c>
      <c r="U257" s="1371">
        <f>(M257/M231)*U231</f>
        <v>0</v>
      </c>
      <c r="V257" s="1372">
        <f t="shared" si="5"/>
        <v>0</v>
      </c>
      <c r="W257" s="5478"/>
      <c r="X257"/>
      <c r="Y257" s="5357"/>
      <c r="Z257" s="1288" t="s">
        <v>1382</v>
      </c>
    </row>
    <row r="258" spans="1:26" ht="18" customHeight="1">
      <c r="A258" s="5357"/>
      <c r="B258" s="1364"/>
      <c r="C258" s="1043"/>
      <c r="D258" s="941"/>
      <c r="E258" s="935"/>
      <c r="F258" s="935"/>
      <c r="G258" s="935"/>
      <c r="H258" s="5"/>
      <c r="I258" s="935"/>
      <c r="J258" s="953">
        <f t="shared" si="3"/>
        <v>0</v>
      </c>
      <c r="K258" s="1039">
        <f>IF(ISTEXT(B258),B258,IF(ISBLANK(B258),0,(B258/B231)*M231))</f>
        <v>0</v>
      </c>
      <c r="L258" s="1044">
        <f>+IF(ISTEXT(C258),0,IF(ISBLANK(C258),0,(C258/B231)*M231))</f>
        <v>0</v>
      </c>
      <c r="M258" s="1045">
        <f>+IF(ISTEXT(C258),0,IF(ISBLANK(C258),0,(C258/1000/B231)*M231))</f>
        <v>0</v>
      </c>
      <c r="N258" s="23">
        <f>IF(ISTEXT(C258),0,(C258/C284)/1000)</f>
        <v>0</v>
      </c>
      <c r="O258" s="942"/>
      <c r="P258" s="942"/>
      <c r="Q258" s="942"/>
      <c r="R258" s="1365">
        <f t="shared" si="4"/>
        <v>0</v>
      </c>
      <c r="S258" s="1369">
        <f>(K258/M231)*U231</f>
        <v>0</v>
      </c>
      <c r="T258" s="1370">
        <f>(L258/M231)*U231</f>
        <v>0</v>
      </c>
      <c r="U258" s="1371">
        <f>(M258/M231)*U231</f>
        <v>0</v>
      </c>
      <c r="V258" s="1372">
        <f t="shared" si="5"/>
        <v>0</v>
      </c>
      <c r="W258" s="5478"/>
      <c r="X258"/>
      <c r="Y258" s="5357"/>
      <c r="Z258" s="1288" t="s">
        <v>1382</v>
      </c>
    </row>
    <row r="259" spans="1:26" ht="18" customHeight="1">
      <c r="A259" s="5357"/>
      <c r="B259" s="1364"/>
      <c r="C259" s="1043"/>
      <c r="D259" s="941"/>
      <c r="E259" s="935"/>
      <c r="F259" s="935"/>
      <c r="G259" s="935"/>
      <c r="H259" s="5"/>
      <c r="I259" s="935"/>
      <c r="J259" s="953">
        <f t="shared" si="3"/>
        <v>0</v>
      </c>
      <c r="K259" s="1039">
        <f>IF(ISTEXT(B259),B259,IF(ISBLANK(B259),0,(B259/B231)*M231))</f>
        <v>0</v>
      </c>
      <c r="L259" s="1044">
        <f>+IF(ISTEXT(C259),0,IF(ISBLANK(C259),0,(C259/B231)*M231))</f>
        <v>0</v>
      </c>
      <c r="M259" s="1045">
        <f>+IF(ISTEXT(C259),0,IF(ISBLANK(C259),0,(C259/1000/B231)*M231))</f>
        <v>0</v>
      </c>
      <c r="N259" s="23">
        <f>IF(ISTEXT(C259),0,(C259/C284)/1000)</f>
        <v>0</v>
      </c>
      <c r="O259" s="942"/>
      <c r="P259" s="942"/>
      <c r="Q259" s="942"/>
      <c r="R259" s="1365">
        <f t="shared" si="4"/>
        <v>0</v>
      </c>
      <c r="S259" s="1369">
        <f>(K259/M231)*U231</f>
        <v>0</v>
      </c>
      <c r="T259" s="1370">
        <f>(L259/M231)*U231</f>
        <v>0</v>
      </c>
      <c r="U259" s="1371">
        <f>(M259/M231)*U231</f>
        <v>0</v>
      </c>
      <c r="V259" s="1372">
        <f t="shared" si="5"/>
        <v>0</v>
      </c>
      <c r="W259" s="5478"/>
      <c r="X259"/>
      <c r="Y259" s="5357"/>
      <c r="Z259" s="1288" t="s">
        <v>1382</v>
      </c>
    </row>
    <row r="260" spans="1:26" ht="18" customHeight="1">
      <c r="A260" s="5357"/>
      <c r="B260" s="1364"/>
      <c r="C260" s="1043"/>
      <c r="D260" s="941"/>
      <c r="E260" s="935"/>
      <c r="F260" s="935"/>
      <c r="G260" s="935"/>
      <c r="H260" s="5"/>
      <c r="I260" s="935"/>
      <c r="J260" s="953">
        <f t="shared" si="3"/>
        <v>0</v>
      </c>
      <c r="K260" s="1039">
        <f>IF(ISTEXT(B260),B260,IF(ISBLANK(B260),0,(B260/B231)*M231))</f>
        <v>0</v>
      </c>
      <c r="L260" s="1044">
        <f>+IF(ISTEXT(C260),0,IF(ISBLANK(C260),0,(C260/B231)*M231))</f>
        <v>0</v>
      </c>
      <c r="M260" s="1045">
        <f>+IF(ISTEXT(C260),0,IF(ISBLANK(C260),0,(C260/1000/B231)*M231))</f>
        <v>0</v>
      </c>
      <c r="N260" s="23">
        <f>IF(ISTEXT(C260),0,(C260/C284)/1000)</f>
        <v>0</v>
      </c>
      <c r="O260" s="942"/>
      <c r="P260" s="942"/>
      <c r="Q260" s="942"/>
      <c r="R260" s="1365">
        <f t="shared" si="4"/>
        <v>0</v>
      </c>
      <c r="S260" s="1369">
        <f>(K260/M231)*U231</f>
        <v>0</v>
      </c>
      <c r="T260" s="1370">
        <f>(L260/M231)*U231</f>
        <v>0</v>
      </c>
      <c r="U260" s="1371">
        <f>(M260/M231)*U231</f>
        <v>0</v>
      </c>
      <c r="V260" s="1372">
        <f t="shared" si="5"/>
        <v>0</v>
      </c>
      <c r="W260" s="5478"/>
      <c r="X260"/>
      <c r="Y260" s="5357"/>
      <c r="Z260" s="1288" t="s">
        <v>1382</v>
      </c>
    </row>
    <row r="261" spans="1:26" ht="18" customHeight="1">
      <c r="A261" s="5357"/>
      <c r="B261" s="1364"/>
      <c r="C261" s="1043"/>
      <c r="D261" s="941"/>
      <c r="E261" s="935"/>
      <c r="F261" s="935"/>
      <c r="G261" s="935"/>
      <c r="H261" s="5"/>
      <c r="I261" s="935"/>
      <c r="J261" s="953">
        <f t="shared" si="3"/>
        <v>0</v>
      </c>
      <c r="K261" s="1039">
        <f>IF(ISTEXT(B261),B261,IF(ISBLANK(B261),0,(B261/B231)*M231))</f>
        <v>0</v>
      </c>
      <c r="L261" s="1044">
        <f>+IF(ISTEXT(C261),0,IF(ISBLANK(C261),0,(C261/B231)*M231))</f>
        <v>0</v>
      </c>
      <c r="M261" s="1045">
        <f>+IF(ISTEXT(C261),0,IF(ISBLANK(C261),0,(C261/1000/B231)*M231))</f>
        <v>0</v>
      </c>
      <c r="N261" s="23">
        <f>IF(ISTEXT(C261),0,(C261/C284)/1000)</f>
        <v>0</v>
      </c>
      <c r="O261" s="942"/>
      <c r="P261" s="942"/>
      <c r="Q261" s="942"/>
      <c r="R261" s="1365">
        <f t="shared" si="4"/>
        <v>0</v>
      </c>
      <c r="S261" s="1369">
        <f>(K261/M231)*U231</f>
        <v>0</v>
      </c>
      <c r="T261" s="1370">
        <f>(L261/M231)*U231</f>
        <v>0</v>
      </c>
      <c r="U261" s="1371">
        <f>(M261/M231)*U231</f>
        <v>0</v>
      </c>
      <c r="V261" s="1372">
        <f t="shared" si="5"/>
        <v>0</v>
      </c>
      <c r="W261" s="5478"/>
      <c r="X261"/>
      <c r="Y261" s="5357"/>
      <c r="Z261" s="1288" t="s">
        <v>1382</v>
      </c>
    </row>
    <row r="262" spans="1:26" ht="18" customHeight="1">
      <c r="A262" s="5357"/>
      <c r="B262" s="1364"/>
      <c r="C262" s="1043"/>
      <c r="D262" s="941"/>
      <c r="E262" s="935"/>
      <c r="F262" s="935"/>
      <c r="G262" s="935"/>
      <c r="H262" s="5"/>
      <c r="I262" s="935"/>
      <c r="J262" s="953">
        <f t="shared" si="3"/>
        <v>0</v>
      </c>
      <c r="K262" s="1039">
        <f>IF(ISTEXT(B262),B262,IF(ISBLANK(B262),0,(B262/B231)*M231))</f>
        <v>0</v>
      </c>
      <c r="L262" s="1044">
        <f>+IF(ISTEXT(C262),0,IF(ISBLANK(C262),0,(C262/B231)*M231))</f>
        <v>0</v>
      </c>
      <c r="M262" s="1045">
        <f>+IF(ISTEXT(C262),0,IF(ISBLANK(C262),0,(C262/1000/B231)*M231))</f>
        <v>0</v>
      </c>
      <c r="N262" s="23">
        <f>IF(ISTEXT(C262),0,(C262/C284)/1000)</f>
        <v>0</v>
      </c>
      <c r="O262" s="942"/>
      <c r="P262" s="942"/>
      <c r="Q262" s="942"/>
      <c r="R262" s="1365">
        <f t="shared" si="4"/>
        <v>0</v>
      </c>
      <c r="S262" s="1369">
        <f>(K262/M231)*U231</f>
        <v>0</v>
      </c>
      <c r="T262" s="1370">
        <f>(L262/M231)*U231</f>
        <v>0</v>
      </c>
      <c r="U262" s="1371">
        <f>(M262/M231)*U231</f>
        <v>0</v>
      </c>
      <c r="V262" s="1372">
        <f t="shared" si="5"/>
        <v>0</v>
      </c>
      <c r="W262" s="5478"/>
      <c r="X262"/>
      <c r="Y262" s="5357"/>
      <c r="Z262" s="1288" t="s">
        <v>1382</v>
      </c>
    </row>
    <row r="263" spans="1:26" ht="18" customHeight="1">
      <c r="A263" s="5357"/>
      <c r="B263" s="1364"/>
      <c r="C263" s="1043"/>
      <c r="D263" s="941"/>
      <c r="E263" s="935"/>
      <c r="F263" s="935"/>
      <c r="G263" s="935"/>
      <c r="H263" s="5"/>
      <c r="I263" s="935"/>
      <c r="J263" s="953">
        <f t="shared" si="3"/>
        <v>0</v>
      </c>
      <c r="K263" s="1039">
        <f>IF(ISTEXT(B263),B263,IF(ISBLANK(B263),0,(B263/B231)*M231))</f>
        <v>0</v>
      </c>
      <c r="L263" s="1044">
        <f>+IF(ISTEXT(C263),0,IF(ISBLANK(C263),0,(C263/B231)*M231))</f>
        <v>0</v>
      </c>
      <c r="M263" s="1045">
        <f>+IF(ISTEXT(C263),0,IF(ISBLANK(C263),0,(C263/1000/B231)*M231))</f>
        <v>0</v>
      </c>
      <c r="N263" s="23">
        <f>IF(ISTEXT(C263),0,(C263/C284)/1000)</f>
        <v>0</v>
      </c>
      <c r="O263" s="942"/>
      <c r="P263" s="942"/>
      <c r="Q263" s="942"/>
      <c r="R263" s="1365">
        <f t="shared" si="4"/>
        <v>0</v>
      </c>
      <c r="S263" s="1369">
        <f>(K263/M231)*U231</f>
        <v>0</v>
      </c>
      <c r="T263" s="1370">
        <f>(L263/M231)*U231</f>
        <v>0</v>
      </c>
      <c r="U263" s="1371">
        <f>(M263/M231)*U231</f>
        <v>0</v>
      </c>
      <c r="V263" s="1372">
        <f t="shared" si="5"/>
        <v>0</v>
      </c>
      <c r="W263" s="5478"/>
      <c r="X263"/>
      <c r="Y263" s="5357"/>
      <c r="Z263" s="1288" t="s">
        <v>1382</v>
      </c>
    </row>
    <row r="264" spans="1:26" ht="18" customHeight="1">
      <c r="A264" s="5357"/>
      <c r="B264" s="1364"/>
      <c r="C264" s="1043"/>
      <c r="D264" s="941"/>
      <c r="E264" s="935"/>
      <c r="F264" s="935"/>
      <c r="G264" s="935"/>
      <c r="H264" s="5"/>
      <c r="I264" s="935"/>
      <c r="J264" s="953">
        <f t="shared" si="3"/>
        <v>0</v>
      </c>
      <c r="K264" s="1039">
        <f>IF(ISTEXT(B264),B264,IF(ISBLANK(B264),0,(B264/B231)*M231))</f>
        <v>0</v>
      </c>
      <c r="L264" s="1044">
        <f>+IF(ISTEXT(C264),0,IF(ISBLANK(C264),0,(C264/B231)*M231))</f>
        <v>0</v>
      </c>
      <c r="M264" s="1045">
        <f>+IF(ISTEXT(C264),0,IF(ISBLANK(C264),0,(C264/1000/B231)*M231))</f>
        <v>0</v>
      </c>
      <c r="N264" s="23">
        <f>IF(ISTEXT(C264),0,(C264/C284)/1000)</f>
        <v>0</v>
      </c>
      <c r="O264" s="942"/>
      <c r="P264" s="942"/>
      <c r="Q264" s="942"/>
      <c r="R264" s="1365">
        <f t="shared" si="4"/>
        <v>0</v>
      </c>
      <c r="S264" s="1369">
        <f>(K264/M231)*U231</f>
        <v>0</v>
      </c>
      <c r="T264" s="1370">
        <f>(L264/M231)*U231</f>
        <v>0</v>
      </c>
      <c r="U264" s="1371">
        <f>(M264/M231)*U231</f>
        <v>0</v>
      </c>
      <c r="V264" s="1372">
        <f t="shared" si="5"/>
        <v>0</v>
      </c>
      <c r="W264" s="5478"/>
      <c r="X264"/>
      <c r="Y264" s="5357"/>
      <c r="Z264" s="1288" t="s">
        <v>1382</v>
      </c>
    </row>
    <row r="265" spans="1:26" ht="18" customHeight="1">
      <c r="A265" s="5357"/>
      <c r="B265" s="1364"/>
      <c r="C265" s="1043"/>
      <c r="D265" s="941"/>
      <c r="E265" s="935"/>
      <c r="F265" s="935"/>
      <c r="G265" s="935"/>
      <c r="H265" s="5"/>
      <c r="I265" s="935"/>
      <c r="J265" s="953">
        <f t="shared" si="3"/>
        <v>0</v>
      </c>
      <c r="K265" s="1039">
        <f>IF(ISTEXT(B265),B265,IF(ISBLANK(B265),0,(B265/B231)*M231))</f>
        <v>0</v>
      </c>
      <c r="L265" s="1044">
        <f>+IF(ISTEXT(C265),0,IF(ISBLANK(C265),0,(C265/B231)*M231))</f>
        <v>0</v>
      </c>
      <c r="M265" s="1045">
        <f>+IF(ISTEXT(C265),0,IF(ISBLANK(C265),0,(C265/1000/B231)*M231))</f>
        <v>0</v>
      </c>
      <c r="N265" s="23">
        <f>IF(ISTEXT(C265),0,(C265/C284)/1000)</f>
        <v>0</v>
      </c>
      <c r="O265" s="942"/>
      <c r="P265" s="942"/>
      <c r="Q265" s="942"/>
      <c r="R265" s="1365">
        <f t="shared" si="4"/>
        <v>0</v>
      </c>
      <c r="S265" s="1369">
        <f>(K265/M231)*U231</f>
        <v>0</v>
      </c>
      <c r="T265" s="1370">
        <f>(L265/M231)*U231</f>
        <v>0</v>
      </c>
      <c r="U265" s="1371">
        <f>(M265/M231)*U231</f>
        <v>0</v>
      </c>
      <c r="V265" s="1372">
        <f t="shared" si="5"/>
        <v>0</v>
      </c>
      <c r="W265" s="5478"/>
      <c r="X265"/>
      <c r="Y265" s="5357"/>
      <c r="Z265" s="1288" t="s">
        <v>1382</v>
      </c>
    </row>
    <row r="266" spans="1:26" ht="18" customHeight="1">
      <c r="A266" s="5357"/>
      <c r="B266" s="1364"/>
      <c r="C266" s="1043"/>
      <c r="D266" s="941"/>
      <c r="E266" s="935"/>
      <c r="F266" s="935"/>
      <c r="G266" s="935"/>
      <c r="H266" s="5"/>
      <c r="I266" s="935"/>
      <c r="J266" s="953">
        <f t="shared" si="3"/>
        <v>0</v>
      </c>
      <c r="K266" s="1039">
        <f>IF(ISTEXT(B266),B266,IF(ISBLANK(B266),0,(B266/B231)*M231))</f>
        <v>0</v>
      </c>
      <c r="L266" s="1044">
        <f>+IF(ISTEXT(C266),0,IF(ISBLANK(C266),0,(C266/B231)*M231))</f>
        <v>0</v>
      </c>
      <c r="M266" s="1045">
        <f>+IF(ISTEXT(C266),0,IF(ISBLANK(C266),0,(C266/1000/B231)*M231))</f>
        <v>0</v>
      </c>
      <c r="N266" s="23">
        <f>IF(ISTEXT(C266),0,(C266/C284)/1000)</f>
        <v>0</v>
      </c>
      <c r="O266" s="942"/>
      <c r="P266" s="942"/>
      <c r="Q266" s="942"/>
      <c r="R266" s="1365">
        <f t="shared" si="4"/>
        <v>0</v>
      </c>
      <c r="S266" s="1369">
        <f>(K266/M231)*U231</f>
        <v>0</v>
      </c>
      <c r="T266" s="1370">
        <f>(L266/M231)*U231</f>
        <v>0</v>
      </c>
      <c r="U266" s="1371">
        <f>(M266/M231)*U231</f>
        <v>0</v>
      </c>
      <c r="V266" s="1372">
        <f t="shared" si="5"/>
        <v>0</v>
      </c>
      <c r="W266" s="5478"/>
      <c r="X266"/>
      <c r="Y266" s="5357"/>
      <c r="Z266" s="1288" t="s">
        <v>1382</v>
      </c>
    </row>
    <row r="267" spans="1:26" ht="18" customHeight="1">
      <c r="A267" s="5357"/>
      <c r="B267" s="1364"/>
      <c r="C267" s="1043"/>
      <c r="D267" s="941"/>
      <c r="E267" s="935"/>
      <c r="F267" s="935"/>
      <c r="G267" s="935"/>
      <c r="H267" s="5"/>
      <c r="I267" s="935"/>
      <c r="J267" s="953">
        <f t="shared" si="3"/>
        <v>0</v>
      </c>
      <c r="K267" s="1039">
        <f>IF(ISTEXT(B267),B267,IF(ISBLANK(B267),0,(B267/B231)*M231))</f>
        <v>0</v>
      </c>
      <c r="L267" s="1044">
        <f>+IF(ISTEXT(C267),0,IF(ISBLANK(C267),0,(C267/B231)*M231))</f>
        <v>0</v>
      </c>
      <c r="M267" s="1045">
        <f>+IF(ISTEXT(C267),0,IF(ISBLANK(C267),0,(C267/1000/B231)*M231))</f>
        <v>0</v>
      </c>
      <c r="N267" s="23">
        <f>IF(ISTEXT(C267),0,(C267/C284)/1000)</f>
        <v>0</v>
      </c>
      <c r="O267" s="942"/>
      <c r="P267" s="942"/>
      <c r="Q267" s="942"/>
      <c r="R267" s="1365">
        <f t="shared" si="4"/>
        <v>0</v>
      </c>
      <c r="S267" s="1369">
        <f>(K267/M231)*U231</f>
        <v>0</v>
      </c>
      <c r="T267" s="1370">
        <f>(L267/M231)*U231</f>
        <v>0</v>
      </c>
      <c r="U267" s="1371">
        <f>(M267/M231)*U231</f>
        <v>0</v>
      </c>
      <c r="V267" s="1372">
        <f t="shared" si="5"/>
        <v>0</v>
      </c>
      <c r="W267" s="5478"/>
      <c r="X267"/>
      <c r="Y267" s="5357"/>
      <c r="Z267" s="1288" t="s">
        <v>1382</v>
      </c>
    </row>
    <row r="268" spans="1:26" ht="18" customHeight="1">
      <c r="A268" s="5357"/>
      <c r="B268" s="1364"/>
      <c r="C268" s="1043"/>
      <c r="D268" s="941"/>
      <c r="E268" s="935"/>
      <c r="F268" s="935"/>
      <c r="G268" s="935"/>
      <c r="H268" s="5"/>
      <c r="I268" s="935"/>
      <c r="J268" s="953">
        <f t="shared" si="3"/>
        <v>0</v>
      </c>
      <c r="K268" s="1039">
        <f>IF(ISTEXT(B268),B268,IF(ISBLANK(B268),0,(B268/B231)*M231))</f>
        <v>0</v>
      </c>
      <c r="L268" s="1044">
        <f>+IF(ISTEXT(C268),0,IF(ISBLANK(C268),0,(C268/B231)*M231))</f>
        <v>0</v>
      </c>
      <c r="M268" s="1045">
        <f>+IF(ISTEXT(C268),0,IF(ISBLANK(C268),0,(C268/1000/B231)*M231))</f>
        <v>0</v>
      </c>
      <c r="N268" s="23">
        <f>IF(ISTEXT(C268),0,(C268/C284)/1000)</f>
        <v>0</v>
      </c>
      <c r="O268" s="942"/>
      <c r="P268" s="942"/>
      <c r="Q268" s="942"/>
      <c r="R268" s="1365">
        <f t="shared" si="4"/>
        <v>0</v>
      </c>
      <c r="S268" s="1369">
        <f>(K268/M231)*U231</f>
        <v>0</v>
      </c>
      <c r="T268" s="1370">
        <f>(L268/M231)*U231</f>
        <v>0</v>
      </c>
      <c r="U268" s="1371">
        <f>(M268/M231)*U231</f>
        <v>0</v>
      </c>
      <c r="V268" s="1372">
        <f t="shared" si="5"/>
        <v>0</v>
      </c>
      <c r="W268" s="5478"/>
      <c r="X268"/>
      <c r="Y268" s="5357"/>
      <c r="Z268" s="1288" t="s">
        <v>1382</v>
      </c>
    </row>
    <row r="269" spans="1:26" ht="18" customHeight="1">
      <c r="A269" s="5357"/>
      <c r="B269" s="1364"/>
      <c r="C269" s="1043"/>
      <c r="D269" s="941"/>
      <c r="E269" s="935"/>
      <c r="F269" s="935"/>
      <c r="G269" s="935"/>
      <c r="H269" s="5"/>
      <c r="I269" s="935"/>
      <c r="J269" s="953">
        <f t="shared" si="3"/>
        <v>0</v>
      </c>
      <c r="K269" s="1039">
        <f>IF(ISTEXT(B269),B269,IF(ISBLANK(B269),0,(B269/B231)*M231))</f>
        <v>0</v>
      </c>
      <c r="L269" s="1044">
        <f>+IF(ISTEXT(C269),0,IF(ISBLANK(C269),0,(C269/B231)*M231))</f>
        <v>0</v>
      </c>
      <c r="M269" s="1045">
        <f>+IF(ISTEXT(C269),0,IF(ISBLANK(C269),0,(C269/1000/B231)*M231))</f>
        <v>0</v>
      </c>
      <c r="N269" s="23">
        <f>IF(ISTEXT(C269),0,(C269/C284)/1000)</f>
        <v>0</v>
      </c>
      <c r="O269" s="942"/>
      <c r="P269" s="942"/>
      <c r="Q269" s="942"/>
      <c r="R269" s="1365">
        <f t="shared" si="4"/>
        <v>0</v>
      </c>
      <c r="S269" s="1369">
        <f>(K269/M231)*U231</f>
        <v>0</v>
      </c>
      <c r="T269" s="1370">
        <f>(L269/M231)*U231</f>
        <v>0</v>
      </c>
      <c r="U269" s="1371">
        <f>(M269/M231)*U231</f>
        <v>0</v>
      </c>
      <c r="V269" s="1372">
        <f t="shared" si="5"/>
        <v>0</v>
      </c>
      <c r="W269" s="5478"/>
      <c r="X269"/>
      <c r="Y269" s="5357"/>
      <c r="Z269" s="1288" t="s">
        <v>1382</v>
      </c>
    </row>
    <row r="270" spans="1:26" ht="18" customHeight="1">
      <c r="A270" s="5357"/>
      <c r="B270" s="1364"/>
      <c r="C270" s="1043"/>
      <c r="D270" s="941"/>
      <c r="E270" s="935"/>
      <c r="F270" s="935"/>
      <c r="G270" s="935"/>
      <c r="H270" s="5"/>
      <c r="I270" s="935"/>
      <c r="J270" s="953">
        <f t="shared" si="3"/>
        <v>0</v>
      </c>
      <c r="K270" s="1039">
        <f>IF(ISTEXT(B270),B270,IF(ISBLANK(B270),0,(B270/B231)*M231))</f>
        <v>0</v>
      </c>
      <c r="L270" s="1044">
        <f>+IF(ISTEXT(C270),0,IF(ISBLANK(C270),0,(C270/B231)*M231))</f>
        <v>0</v>
      </c>
      <c r="M270" s="1045">
        <f>+IF(ISTEXT(C270),0,IF(ISBLANK(C270),0,(C270/1000/B231)*M231))</f>
        <v>0</v>
      </c>
      <c r="N270" s="23">
        <f>IF(ISTEXT(C270),0,(C270/C284)/1000)</f>
        <v>0</v>
      </c>
      <c r="O270" s="942"/>
      <c r="P270" s="942"/>
      <c r="Q270" s="942"/>
      <c r="R270" s="1365">
        <f t="shared" si="4"/>
        <v>0</v>
      </c>
      <c r="S270" s="1369">
        <f>(K270/M231)*U231</f>
        <v>0</v>
      </c>
      <c r="T270" s="1370">
        <f>(L270/M231)*U231</f>
        <v>0</v>
      </c>
      <c r="U270" s="1371">
        <f>(M270/M231)*U231</f>
        <v>0</v>
      </c>
      <c r="V270" s="1372">
        <f t="shared" si="5"/>
        <v>0</v>
      </c>
      <c r="W270" s="5478"/>
      <c r="X270"/>
      <c r="Y270" s="5357"/>
      <c r="Z270" s="1288" t="s">
        <v>1382</v>
      </c>
    </row>
    <row r="271" spans="1:26" ht="18" customHeight="1">
      <c r="A271" s="5357"/>
      <c r="B271" s="1364"/>
      <c r="C271" s="1043"/>
      <c r="D271" s="941"/>
      <c r="E271" s="935"/>
      <c r="F271" s="935"/>
      <c r="G271" s="935"/>
      <c r="H271" s="5"/>
      <c r="I271" s="935"/>
      <c r="J271" s="953">
        <f t="shared" si="3"/>
        <v>0</v>
      </c>
      <c r="K271" s="1039">
        <f>IF(ISTEXT(B271),B271,IF(ISBLANK(B271),0,(B271/B231)*M231))</f>
        <v>0</v>
      </c>
      <c r="L271" s="1044">
        <f>+IF(ISTEXT(C271),0,IF(ISBLANK(C271),0,(C271/B231)*M231))</f>
        <v>0</v>
      </c>
      <c r="M271" s="1045">
        <f>+IF(ISTEXT(C271),0,IF(ISBLANK(C271),0,(C271/1000/B231)*M231))</f>
        <v>0</v>
      </c>
      <c r="N271" s="23">
        <f>IF(ISTEXT(C271),0,(C271/C284)/1000)</f>
        <v>0</v>
      </c>
      <c r="O271" s="942"/>
      <c r="P271" s="942"/>
      <c r="Q271" s="942"/>
      <c r="R271" s="1365">
        <f t="shared" si="4"/>
        <v>0</v>
      </c>
      <c r="S271" s="1369">
        <f>(K271/M231)*U231</f>
        <v>0</v>
      </c>
      <c r="T271" s="1370">
        <f>(L271/M231)*U231</f>
        <v>0</v>
      </c>
      <c r="U271" s="1371">
        <f>(M271/M231)*U231</f>
        <v>0</v>
      </c>
      <c r="V271" s="1372">
        <f t="shared" si="5"/>
        <v>0</v>
      </c>
      <c r="W271" s="5478"/>
      <c r="X271"/>
      <c r="Y271" s="5357"/>
      <c r="Z271" s="1288" t="s">
        <v>1382</v>
      </c>
    </row>
    <row r="272" spans="1:26" ht="18" customHeight="1">
      <c r="A272" s="5357"/>
      <c r="B272" s="1364"/>
      <c r="C272" s="1043"/>
      <c r="D272" s="941"/>
      <c r="E272" s="935"/>
      <c r="F272" s="935"/>
      <c r="G272" s="935"/>
      <c r="H272" s="5"/>
      <c r="I272" s="935"/>
      <c r="J272" s="953">
        <f t="shared" si="3"/>
        <v>0</v>
      </c>
      <c r="K272" s="1039">
        <f>IF(ISTEXT(B272),B272,IF(ISBLANK(B272),0,(B272/B231)*M231))</f>
        <v>0</v>
      </c>
      <c r="L272" s="1044">
        <f>+IF(ISTEXT(C272),0,IF(ISBLANK(C272),0,(C272/B231)*M231))</f>
        <v>0</v>
      </c>
      <c r="M272" s="1045">
        <f>+IF(ISTEXT(C272),0,IF(ISBLANK(C272),0,(C272/1000/B231)*M231))</f>
        <v>0</v>
      </c>
      <c r="N272" s="23">
        <f>IF(ISTEXT(C272),0,(C272/C284)/1000)</f>
        <v>0</v>
      </c>
      <c r="O272" s="942"/>
      <c r="P272" s="942"/>
      <c r="Q272" s="942"/>
      <c r="R272" s="1365">
        <f t="shared" si="4"/>
        <v>0</v>
      </c>
      <c r="S272" s="1369">
        <f>(K272/M231)*U231</f>
        <v>0</v>
      </c>
      <c r="T272" s="1370">
        <f>(L272/M231)*U231</f>
        <v>0</v>
      </c>
      <c r="U272" s="1371">
        <f>(M272/M231)*U231</f>
        <v>0</v>
      </c>
      <c r="V272" s="1372">
        <f t="shared" si="5"/>
        <v>0</v>
      </c>
      <c r="W272" s="5478"/>
      <c r="X272"/>
      <c r="Y272" s="5357"/>
      <c r="Z272" s="1288" t="s">
        <v>1382</v>
      </c>
    </row>
    <row r="273" spans="1:27" ht="18" customHeight="1">
      <c r="A273" s="5357"/>
      <c r="B273" s="1364"/>
      <c r="C273" s="1043"/>
      <c r="D273" s="941"/>
      <c r="E273" s="935"/>
      <c r="F273" s="935"/>
      <c r="G273" s="935"/>
      <c r="H273" s="5"/>
      <c r="I273" s="935"/>
      <c r="J273" s="953">
        <f t="shared" si="3"/>
        <v>0</v>
      </c>
      <c r="K273" s="1039">
        <f>IF(ISTEXT(B273),B273,IF(ISBLANK(B273),0,(B273/B231)*M231))</f>
        <v>0</v>
      </c>
      <c r="L273" s="1044">
        <f>+IF(ISTEXT(C273),0,IF(ISBLANK(C273),0,(C273/B231)*M231))</f>
        <v>0</v>
      </c>
      <c r="M273" s="1045">
        <f>+IF(ISTEXT(C273),0,IF(ISBLANK(C273),0,(C273/1000/B231)*M231))</f>
        <v>0</v>
      </c>
      <c r="N273" s="23">
        <f>IF(ISTEXT(C273),0,(C273/C284)/1000)</f>
        <v>0</v>
      </c>
      <c r="O273" s="942"/>
      <c r="P273" s="942"/>
      <c r="Q273" s="942"/>
      <c r="R273" s="1365">
        <f t="shared" si="4"/>
        <v>0</v>
      </c>
      <c r="S273" s="1369">
        <f>(K273/M231)*U231</f>
        <v>0</v>
      </c>
      <c r="T273" s="1370">
        <f>(L273/M231)*U231</f>
        <v>0</v>
      </c>
      <c r="U273" s="1371">
        <f>(M273/M231)*U231</f>
        <v>0</v>
      </c>
      <c r="V273" s="1372">
        <f t="shared" si="5"/>
        <v>0</v>
      </c>
      <c r="W273" s="5478"/>
      <c r="X273"/>
      <c r="Y273" s="5357"/>
      <c r="Z273" s="1288" t="s">
        <v>1382</v>
      </c>
    </row>
    <row r="274" spans="1:27" ht="18" customHeight="1">
      <c r="A274" s="5357"/>
      <c r="B274" s="1364"/>
      <c r="C274" s="1043"/>
      <c r="D274" s="941"/>
      <c r="E274" s="935"/>
      <c r="F274" s="935"/>
      <c r="G274" s="935"/>
      <c r="H274" s="5"/>
      <c r="I274" s="935"/>
      <c r="J274" s="953">
        <f t="shared" si="3"/>
        <v>0</v>
      </c>
      <c r="K274" s="1039">
        <f>IF(ISTEXT(B274),B274,IF(ISBLANK(B274),0,(B274/B231)*M231))</f>
        <v>0</v>
      </c>
      <c r="L274" s="1044">
        <f>+IF(ISTEXT(C274),0,IF(ISBLANK(C274),0,(C274/B231)*M231))</f>
        <v>0</v>
      </c>
      <c r="M274" s="1045">
        <f>+IF(ISTEXT(C274),0,IF(ISBLANK(C274),0,(C274/1000/B231)*M231))</f>
        <v>0</v>
      </c>
      <c r="N274" s="23">
        <f>IF(ISTEXT(C274),0,(C274/C284)/1000)</f>
        <v>0</v>
      </c>
      <c r="O274" s="942"/>
      <c r="P274" s="942"/>
      <c r="Q274" s="942"/>
      <c r="R274" s="1365">
        <f t="shared" si="4"/>
        <v>0</v>
      </c>
      <c r="S274" s="1369">
        <f>(K274/M231)*U231</f>
        <v>0</v>
      </c>
      <c r="T274" s="1370">
        <f>(L274/M231)*U231</f>
        <v>0</v>
      </c>
      <c r="U274" s="1371">
        <f>(M274/M231)*U231</f>
        <v>0</v>
      </c>
      <c r="V274" s="1372">
        <f t="shared" si="5"/>
        <v>0</v>
      </c>
      <c r="W274" s="5478"/>
      <c r="X274" s="529"/>
      <c r="Y274" s="5357"/>
      <c r="Z274" s="1288" t="s">
        <v>1382</v>
      </c>
    </row>
    <row r="275" spans="1:27" ht="18" customHeight="1">
      <c r="A275" s="5357"/>
      <c r="B275" s="1364"/>
      <c r="C275" s="1043"/>
      <c r="D275" s="941"/>
      <c r="E275" s="935"/>
      <c r="F275" s="935"/>
      <c r="G275" s="935"/>
      <c r="H275" s="5"/>
      <c r="I275" s="935"/>
      <c r="J275" s="953">
        <f t="shared" si="3"/>
        <v>0</v>
      </c>
      <c r="K275" s="1039">
        <f>IF(ISTEXT(B275),B275,IF(ISBLANK(B275),0,(B275/B231)*M231))</f>
        <v>0</v>
      </c>
      <c r="L275" s="1044">
        <f>+IF(ISTEXT(C275),0,IF(ISBLANK(C275),0,(C275/B231)*M231))</f>
        <v>0</v>
      </c>
      <c r="M275" s="1045">
        <f>+IF(ISTEXT(C275),0,IF(ISBLANK(C275),0,(C275/1000/B231)*M231))</f>
        <v>0</v>
      </c>
      <c r="N275" s="23">
        <f>IF(ISTEXT(C275),0,(C275/C284)/1000)</f>
        <v>0</v>
      </c>
      <c r="O275" s="942"/>
      <c r="P275" s="942"/>
      <c r="Q275" s="942"/>
      <c r="R275" s="1365">
        <f t="shared" si="4"/>
        <v>0</v>
      </c>
      <c r="S275" s="1369">
        <f>(K275/M231)*U231</f>
        <v>0</v>
      </c>
      <c r="T275" s="1370">
        <f>(L275/M231)*U231</f>
        <v>0</v>
      </c>
      <c r="U275" s="1371">
        <f>(M275/M231)*U231</f>
        <v>0</v>
      </c>
      <c r="V275" s="1372">
        <f t="shared" si="5"/>
        <v>0</v>
      </c>
      <c r="W275" s="5478"/>
      <c r="X275" s="529"/>
      <c r="Y275" s="5357"/>
      <c r="Z275" s="1288" t="s">
        <v>1382</v>
      </c>
    </row>
    <row r="276" spans="1:27" ht="18" customHeight="1">
      <c r="A276" s="5357"/>
      <c r="B276" s="1364"/>
      <c r="C276" s="1043"/>
      <c r="D276" s="941"/>
      <c r="E276" s="935"/>
      <c r="F276" s="935"/>
      <c r="G276" s="935"/>
      <c r="H276" s="5"/>
      <c r="I276" s="935"/>
      <c r="J276" s="953">
        <f t="shared" si="3"/>
        <v>0</v>
      </c>
      <c r="K276" s="1039">
        <f>IF(ISTEXT(B276),B276,IF(ISBLANK(B276),0,(B276/B231)*M231))</f>
        <v>0</v>
      </c>
      <c r="L276" s="1044">
        <f>+IF(ISTEXT(C276),0,IF(ISBLANK(C276),0,(C276/B231)*M231))</f>
        <v>0</v>
      </c>
      <c r="M276" s="1045">
        <f>+IF(ISTEXT(C276),0,IF(ISBLANK(C276),0,(C276/1000/B231)*M231))</f>
        <v>0</v>
      </c>
      <c r="N276" s="23">
        <f>IF(ISTEXT(C276),0,(C276/C284)/1000)</f>
        <v>0</v>
      </c>
      <c r="O276" s="942"/>
      <c r="P276" s="942"/>
      <c r="Q276" s="942"/>
      <c r="R276" s="1365">
        <f t="shared" si="4"/>
        <v>0</v>
      </c>
      <c r="S276" s="1369">
        <f>(K276/M231)*U231</f>
        <v>0</v>
      </c>
      <c r="T276" s="1370">
        <f>(L276/M231)*U231</f>
        <v>0</v>
      </c>
      <c r="U276" s="1371">
        <f>(M276/M231)*U231</f>
        <v>0</v>
      </c>
      <c r="V276" s="1372">
        <f t="shared" si="5"/>
        <v>0</v>
      </c>
      <c r="W276" s="5478"/>
      <c r="X276" s="529"/>
      <c r="Y276" s="5357"/>
      <c r="Z276" s="1288" t="s">
        <v>1382</v>
      </c>
    </row>
    <row r="277" spans="1:27" ht="18" customHeight="1">
      <c r="A277" s="5357"/>
      <c r="B277" s="1364"/>
      <c r="C277" s="1043"/>
      <c r="D277" s="941"/>
      <c r="E277" s="935"/>
      <c r="F277" s="935"/>
      <c r="G277" s="935"/>
      <c r="H277" s="5"/>
      <c r="I277" s="935"/>
      <c r="J277" s="953">
        <f t="shared" si="3"/>
        <v>0</v>
      </c>
      <c r="K277" s="1039">
        <f>IF(ISTEXT(B277),B277,IF(ISBLANK(B277),0,(B277/B231)*M231))</f>
        <v>0</v>
      </c>
      <c r="L277" s="1044">
        <f>+IF(ISTEXT(C277),0,IF(ISBLANK(C277),0,(C277/B231)*M231))</f>
        <v>0</v>
      </c>
      <c r="M277" s="1045">
        <f>+IF(ISTEXT(C277),0,IF(ISBLANK(C277),0,(C277/1000/B231)*M231))</f>
        <v>0</v>
      </c>
      <c r="N277" s="23">
        <f>IF(ISTEXT(C277),0,(C277/C284)/1000)</f>
        <v>0</v>
      </c>
      <c r="O277" s="942"/>
      <c r="P277" s="942"/>
      <c r="Q277" s="942"/>
      <c r="R277" s="1365">
        <f t="shared" si="4"/>
        <v>0</v>
      </c>
      <c r="S277" s="1369">
        <f>(K277/M231)*U231</f>
        <v>0</v>
      </c>
      <c r="T277" s="1370">
        <f>(L277/M231)*U231</f>
        <v>0</v>
      </c>
      <c r="U277" s="1371">
        <f>(M277/M231)*U231</f>
        <v>0</v>
      </c>
      <c r="V277" s="1372">
        <f t="shared" si="5"/>
        <v>0</v>
      </c>
      <c r="W277" s="5478"/>
      <c r="X277" s="529"/>
      <c r="Y277" s="5357"/>
      <c r="Z277" s="1288" t="s">
        <v>1382</v>
      </c>
    </row>
    <row r="278" spans="1:27" ht="18" customHeight="1">
      <c r="A278" s="5357"/>
      <c r="B278" s="1364"/>
      <c r="C278" s="1043"/>
      <c r="D278" s="941"/>
      <c r="E278" s="935"/>
      <c r="F278" s="935"/>
      <c r="G278" s="935"/>
      <c r="H278" s="5"/>
      <c r="I278" s="935"/>
      <c r="J278" s="953">
        <f t="shared" si="3"/>
        <v>0</v>
      </c>
      <c r="K278" s="1039">
        <f>IF(ISTEXT(B278),B278,IF(ISBLANK(B278),0,(B278/B231)*M231))</f>
        <v>0</v>
      </c>
      <c r="L278" s="1044">
        <f>+IF(ISTEXT(C278),0,IF(ISBLANK(C278),0,(C278/B231)*M231))</f>
        <v>0</v>
      </c>
      <c r="M278" s="1045">
        <f>+IF(ISTEXT(C278),0,IF(ISBLANK(C278),0,(C278/1000/B231)*M231))</f>
        <v>0</v>
      </c>
      <c r="N278" s="23">
        <f>IF(ISTEXT(C278),0,(C278/C284)/1000)</f>
        <v>0</v>
      </c>
      <c r="O278" s="942"/>
      <c r="P278" s="942"/>
      <c r="Q278" s="942"/>
      <c r="R278" s="1365">
        <f t="shared" si="4"/>
        <v>0</v>
      </c>
      <c r="S278" s="1369">
        <f>(K278/M231)*U231</f>
        <v>0</v>
      </c>
      <c r="T278" s="1370">
        <f>(L278/M231)*U231</f>
        <v>0</v>
      </c>
      <c r="U278" s="1371">
        <f>(M278/M231)*U231</f>
        <v>0</v>
      </c>
      <c r="V278" s="1372">
        <f t="shared" si="5"/>
        <v>0</v>
      </c>
      <c r="W278" s="5478"/>
      <c r="X278" s="529"/>
      <c r="Y278" s="5357"/>
      <c r="Z278" s="1288" t="s">
        <v>1382</v>
      </c>
    </row>
    <row r="279" spans="1:27" ht="18" customHeight="1">
      <c r="A279" s="5357"/>
      <c r="B279" s="1364"/>
      <c r="C279" s="1043"/>
      <c r="D279" s="941"/>
      <c r="E279" s="935"/>
      <c r="F279" s="935"/>
      <c r="G279" s="935"/>
      <c r="H279" s="5"/>
      <c r="I279" s="935"/>
      <c r="J279" s="953">
        <f t="shared" si="3"/>
        <v>0</v>
      </c>
      <c r="K279" s="1039">
        <f>IF(ISTEXT(B279),B279,IF(ISBLANK(B279),0,(B279/B231)*M231))</f>
        <v>0</v>
      </c>
      <c r="L279" s="1044">
        <f>+IF(ISTEXT(C279),0,IF(ISBLANK(C279),0,(C279/B231)*M231))</f>
        <v>0</v>
      </c>
      <c r="M279" s="1045">
        <f>+IF(ISTEXT(C279),0,IF(ISBLANK(C279),0,(C279/1000/B231)*M231))</f>
        <v>0</v>
      </c>
      <c r="N279" s="23">
        <f>IF(ISTEXT(C279),0,(C279/C284)/1000)</f>
        <v>0</v>
      </c>
      <c r="O279" s="942"/>
      <c r="P279" s="942"/>
      <c r="Q279" s="942"/>
      <c r="R279" s="1365">
        <f t="shared" si="4"/>
        <v>0</v>
      </c>
      <c r="S279" s="1369">
        <f>(K279/M231)*U231</f>
        <v>0</v>
      </c>
      <c r="T279" s="1370">
        <f>(L279/M231)*U231</f>
        <v>0</v>
      </c>
      <c r="U279" s="1371">
        <f>(M279/M231)*U231</f>
        <v>0</v>
      </c>
      <c r="V279" s="1372">
        <f t="shared" si="5"/>
        <v>0</v>
      </c>
      <c r="W279" s="5478"/>
      <c r="X279" s="529"/>
      <c r="Y279" s="5357"/>
      <c r="Z279" s="1288" t="s">
        <v>1382</v>
      </c>
    </row>
    <row r="280" spans="1:27" ht="18" customHeight="1">
      <c r="A280" s="5357"/>
      <c r="B280" s="1364"/>
      <c r="C280" s="1043"/>
      <c r="D280" s="941"/>
      <c r="E280" s="935"/>
      <c r="F280" s="935"/>
      <c r="G280" s="935"/>
      <c r="H280" s="5"/>
      <c r="I280" s="935"/>
      <c r="J280" s="953">
        <f t="shared" si="3"/>
        <v>0</v>
      </c>
      <c r="K280" s="1039">
        <f>IF(ISTEXT(B280),B280,IF(ISBLANK(B280),0,(B280/B231)*M231))</f>
        <v>0</v>
      </c>
      <c r="L280" s="1044">
        <f>+IF(ISTEXT(C280),0,IF(ISBLANK(C280),0,(C280/B231)*M231))</f>
        <v>0</v>
      </c>
      <c r="M280" s="1045">
        <f>+IF(ISTEXT(C280),0,IF(ISBLANK(C280),0,(C280/1000/B231)*M231))</f>
        <v>0</v>
      </c>
      <c r="N280" s="23">
        <f>IF(ISTEXT(C280),0,(C280/C284)/1000)</f>
        <v>0</v>
      </c>
      <c r="O280" s="942"/>
      <c r="P280" s="942"/>
      <c r="Q280" s="942"/>
      <c r="R280" s="1365">
        <f t="shared" si="4"/>
        <v>0</v>
      </c>
      <c r="S280" s="1369">
        <f>(K280/M231)*U231</f>
        <v>0</v>
      </c>
      <c r="T280" s="1370">
        <f>(L280/M231)*U231</f>
        <v>0</v>
      </c>
      <c r="U280" s="1371">
        <f>(M280/M231)*U231</f>
        <v>0</v>
      </c>
      <c r="V280" s="1372">
        <f t="shared" si="5"/>
        <v>0</v>
      </c>
      <c r="W280" s="5478"/>
      <c r="X280" s="529"/>
      <c r="Y280" s="5357"/>
      <c r="Z280" s="1288" t="s">
        <v>1382</v>
      </c>
    </row>
    <row r="281" spans="1:27" ht="18" customHeight="1">
      <c r="A281" s="5357"/>
      <c r="B281" s="1364"/>
      <c r="C281" s="1043"/>
      <c r="D281" s="941"/>
      <c r="E281" s="935"/>
      <c r="F281" s="935"/>
      <c r="G281" s="935"/>
      <c r="H281" s="5"/>
      <c r="I281" s="935"/>
      <c r="J281" s="953">
        <f t="shared" si="3"/>
        <v>0</v>
      </c>
      <c r="K281" s="1039">
        <f>IF(ISTEXT(B281),B281,IF(ISBLANK(B281),0,(B281/B231)*M231))</f>
        <v>0</v>
      </c>
      <c r="L281" s="1044">
        <f>+IF(ISTEXT(C281),0,IF(ISBLANK(C281),0,(C281/B231)*M231))</f>
        <v>0</v>
      </c>
      <c r="M281" s="1045">
        <f>+IF(ISTEXT(C281),0,IF(ISBLANK(C281),0,(C281/1000/B231)*M231))</f>
        <v>0</v>
      </c>
      <c r="N281" s="23">
        <f>IF(ISTEXT(C281),0,(C281/C284)/1000)</f>
        <v>0</v>
      </c>
      <c r="O281" s="942"/>
      <c r="P281" s="942"/>
      <c r="Q281" s="942"/>
      <c r="R281" s="1365">
        <f t="shared" si="4"/>
        <v>0</v>
      </c>
      <c r="S281" s="1369">
        <f>(K281/M231)*U231</f>
        <v>0</v>
      </c>
      <c r="T281" s="1370">
        <f>(L281/M231)*U231</f>
        <v>0</v>
      </c>
      <c r="U281" s="1371">
        <f>(M281/M231)*U231</f>
        <v>0</v>
      </c>
      <c r="V281" s="1372">
        <f t="shared" si="5"/>
        <v>0</v>
      </c>
      <c r="W281" s="5478"/>
      <c r="X281" s="529"/>
      <c r="Y281" s="5357"/>
      <c r="Z281" s="1288" t="s">
        <v>1382</v>
      </c>
    </row>
    <row r="282" spans="1:27" ht="18" customHeight="1">
      <c r="A282" s="5357"/>
      <c r="B282" s="1364"/>
      <c r="C282" s="1043"/>
      <c r="D282" s="941"/>
      <c r="E282" s="935"/>
      <c r="F282" s="935"/>
      <c r="G282" s="935"/>
      <c r="H282" s="5"/>
      <c r="I282" s="935"/>
      <c r="J282" s="953">
        <f t="shared" si="3"/>
        <v>0</v>
      </c>
      <c r="K282" s="1039">
        <f>IF(ISTEXT(B282),B282,IF(ISBLANK(B282),0,(B282/B231)*M231))</f>
        <v>0</v>
      </c>
      <c r="L282" s="1044">
        <f>+IF(ISTEXT(C282),0,IF(ISBLANK(C282),0,(C282/B231)*M231))</f>
        <v>0</v>
      </c>
      <c r="M282" s="1045">
        <f>+IF(ISTEXT(C282),0,IF(ISBLANK(C282),0,(C282/1000/B231)*M231))</f>
        <v>0</v>
      </c>
      <c r="N282" s="23">
        <f>IF(ISTEXT(C282),0,(C282/C284)/1000)</f>
        <v>0</v>
      </c>
      <c r="O282" s="942"/>
      <c r="P282" s="942"/>
      <c r="Q282" s="942"/>
      <c r="R282" s="1365">
        <f t="shared" si="4"/>
        <v>0</v>
      </c>
      <c r="S282" s="1369">
        <f>(K282/M231)*U231</f>
        <v>0</v>
      </c>
      <c r="T282" s="1370">
        <f>(L282/M231)*U231</f>
        <v>0</v>
      </c>
      <c r="U282" s="1371">
        <f>(M282/M231)*U231</f>
        <v>0</v>
      </c>
      <c r="V282" s="1372">
        <f t="shared" si="5"/>
        <v>0</v>
      </c>
      <c r="W282" s="5478"/>
      <c r="X282" s="529"/>
      <c r="Y282" s="5357"/>
      <c r="Z282" s="5476" t="s">
        <v>1408</v>
      </c>
      <c r="AA282" s="5476"/>
    </row>
    <row r="283" spans="1:27" ht="18" customHeight="1">
      <c r="A283" s="5357"/>
      <c r="B283" s="5339" t="s">
        <v>2236</v>
      </c>
      <c r="C283" s="5340"/>
      <c r="D283" s="5340"/>
      <c r="E283" s="5340"/>
      <c r="F283" s="5340"/>
      <c r="G283" s="5340"/>
      <c r="H283" s="5340"/>
      <c r="I283" s="5340"/>
      <c r="J283" s="5340"/>
      <c r="K283" s="5340"/>
      <c r="L283" s="5340"/>
      <c r="M283" s="5340"/>
      <c r="N283" s="5341"/>
      <c r="O283" s="942"/>
      <c r="P283" s="942"/>
      <c r="Q283" s="942"/>
      <c r="R283" s="1365"/>
      <c r="S283" s="1366"/>
      <c r="T283" s="1373"/>
      <c r="U283" s="943"/>
      <c r="V283" s="952"/>
      <c r="W283" s="5478"/>
      <c r="X283" s="529"/>
      <c r="Y283" s="5357"/>
      <c r="Z283" s="5476"/>
      <c r="AA283" s="5476"/>
    </row>
    <row r="284" spans="1:27" ht="18" customHeight="1">
      <c r="A284" s="5357"/>
      <c r="B284" s="1363"/>
      <c r="C284" s="1374">
        <f>SUM(C242:C283)/1000</f>
        <v>1.5</v>
      </c>
      <c r="D284" s="5342" t="s">
        <v>294</v>
      </c>
      <c r="E284" s="5342"/>
      <c r="F284" s="5342"/>
      <c r="G284" s="5342"/>
      <c r="H284" s="5342"/>
      <c r="I284" s="5342"/>
      <c r="J284" s="1046"/>
      <c r="K284" s="1046"/>
      <c r="L284" s="1047">
        <f>SUM(L242:L283)</f>
        <v>1500</v>
      </c>
      <c r="M284" s="1026">
        <f>SUM(M242:M283)</f>
        <v>1.5</v>
      </c>
      <c r="N284" s="25">
        <f>SUM(N242:N282)</f>
        <v>1</v>
      </c>
      <c r="O284" s="1375"/>
      <c r="P284" s="1375"/>
      <c r="Q284" s="1375"/>
      <c r="R284" s="1376" t="str">
        <f>D284</f>
        <v xml:space="preserve">POIDS RECETTE </v>
      </c>
      <c r="S284" s="1377">
        <f>(K284/M231)*U231</f>
        <v>0</v>
      </c>
      <c r="T284" s="1378">
        <f>(L284/M231)*U231</f>
        <v>3000</v>
      </c>
      <c r="U284" s="1379">
        <f>(M284/M231)*U231</f>
        <v>3</v>
      </c>
      <c r="V284" s="1380">
        <f>N284</f>
        <v>1</v>
      </c>
      <c r="W284" s="5478"/>
      <c r="X284" s="529"/>
      <c r="Y284" s="5357"/>
      <c r="Z284" s="5476"/>
      <c r="AA284" s="5476"/>
    </row>
    <row r="285" spans="1:27" ht="18" customHeight="1">
      <c r="A285" s="5357"/>
      <c r="B285" s="1363"/>
      <c r="C285" s="1381">
        <f>C284*1000</f>
        <v>1500</v>
      </c>
      <c r="D285" s="1027"/>
      <c r="E285" s="1027"/>
      <c r="F285" s="1027"/>
      <c r="G285" s="1027"/>
      <c r="H285" s="1027"/>
      <c r="I285" s="1027"/>
      <c r="J285" s="1027"/>
      <c r="K285" s="1027"/>
      <c r="L285" s="1027"/>
      <c r="M285" s="1027"/>
      <c r="N285" s="30"/>
      <c r="O285" s="1332"/>
      <c r="P285" s="1333"/>
      <c r="Q285" s="1333"/>
      <c r="R285" s="1333"/>
      <c r="S285" s="1334"/>
      <c r="T285" s="1334"/>
      <c r="U285" s="1334"/>
      <c r="V285" s="1335"/>
      <c r="W285" s="5478"/>
      <c r="X285" s="529"/>
      <c r="Y285" s="5357"/>
      <c r="Z285" s="5476"/>
      <c r="AA285" s="5476"/>
    </row>
    <row r="286" spans="1:27" ht="18" customHeight="1">
      <c r="A286" s="5357"/>
      <c r="B286" s="1382"/>
      <c r="C286" s="955" t="s">
        <v>295</v>
      </c>
      <c r="D286" s="956"/>
      <c r="E286" s="956"/>
      <c r="F286" s="956"/>
      <c r="G286" s="5323" t="s">
        <v>247</v>
      </c>
      <c r="H286" s="5323"/>
      <c r="I286" s="5323"/>
      <c r="J286" s="5323"/>
      <c r="K286" s="5323"/>
      <c r="L286" s="5323"/>
      <c r="M286" s="5323"/>
      <c r="N286" s="5324"/>
      <c r="O286" s="1326"/>
      <c r="P286" s="1326"/>
      <c r="Q286" s="1326"/>
      <c r="R286" s="1413"/>
      <c r="S286" s="1414"/>
      <c r="T286" s="1415"/>
      <c r="U286" s="1416"/>
      <c r="V286" s="1417"/>
      <c r="W286" s="5478"/>
      <c r="X286" s="529"/>
      <c r="Y286" s="5357"/>
      <c r="Z286" s="1288" t="s">
        <v>1382</v>
      </c>
    </row>
    <row r="287" spans="1:27" ht="18" customHeight="1">
      <c r="A287" s="5357"/>
      <c r="B287" s="1383"/>
      <c r="C287" s="957" t="str">
        <f>SUBSTITUTE(ADDRESS(1,COLUMN(),4),"1","")</f>
        <v>C</v>
      </c>
      <c r="D287" s="958" t="s">
        <v>296</v>
      </c>
      <c r="E287" s="1058"/>
      <c r="F287" s="1058"/>
      <c r="G287" s="5323"/>
      <c r="H287" s="5323"/>
      <c r="I287" s="5323"/>
      <c r="J287" s="5323"/>
      <c r="K287" s="5323"/>
      <c r="L287" s="5323"/>
      <c r="M287" s="5323"/>
      <c r="N287" s="5324"/>
      <c r="O287" s="1326"/>
      <c r="P287" s="1326"/>
      <c r="Q287" s="1326"/>
      <c r="R287" s="1413"/>
      <c r="S287" s="1414"/>
      <c r="T287" s="1415"/>
      <c r="U287" s="1416"/>
      <c r="V287" s="1417"/>
      <c r="W287" s="5478"/>
      <c r="X287" s="529"/>
      <c r="Y287" s="5357"/>
      <c r="Z287" s="1288" t="s">
        <v>1382</v>
      </c>
    </row>
    <row r="288" spans="1:27" ht="18" customHeight="1">
      <c r="A288" s="5357"/>
      <c r="B288" s="1383"/>
      <c r="C288" s="960" t="s">
        <v>297</v>
      </c>
      <c r="D288" s="955" t="s">
        <v>298</v>
      </c>
      <c r="E288" s="1058"/>
      <c r="F288" s="1058"/>
      <c r="G288" s="955"/>
      <c r="H288" s="1059"/>
      <c r="I288" s="1059"/>
      <c r="J288" s="1059"/>
      <c r="K288" s="1059"/>
      <c r="L288" s="1059"/>
      <c r="M288" s="1059"/>
      <c r="N288" s="26"/>
      <c r="O288" s="1326"/>
      <c r="P288" s="1326"/>
      <c r="Q288" s="1326"/>
      <c r="R288" s="1413"/>
      <c r="S288" s="1414"/>
      <c r="T288" s="1415"/>
      <c r="U288" s="1416"/>
      <c r="V288" s="1417"/>
      <c r="W288" s="5478"/>
      <c r="X288" s="529"/>
      <c r="Y288" s="5357"/>
      <c r="Z288" s="1288" t="s">
        <v>1382</v>
      </c>
    </row>
    <row r="289" spans="1:26" ht="18" customHeight="1">
      <c r="A289" s="5357"/>
      <c r="B289" s="1318"/>
      <c r="C289" s="1384"/>
      <c r="D289" s="929"/>
      <c r="E289" s="930"/>
      <c r="F289" s="927"/>
      <c r="G289" s="927"/>
      <c r="H289" s="927"/>
      <c r="I289" s="927"/>
      <c r="J289" s="927"/>
      <c r="K289" s="1062" t="s">
        <v>299</v>
      </c>
      <c r="L289" s="927"/>
      <c r="M289" s="927"/>
      <c r="N289" s="27"/>
      <c r="O289" s="1326"/>
      <c r="P289" s="1326"/>
      <c r="Q289" s="1326"/>
      <c r="R289" s="1413"/>
      <c r="S289" s="1414"/>
      <c r="T289" s="1415"/>
      <c r="U289" s="1416"/>
      <c r="V289" s="1417"/>
      <c r="W289" s="5478"/>
      <c r="X289" s="529"/>
      <c r="Y289" s="5357"/>
      <c r="Z289" s="1288" t="s">
        <v>1382</v>
      </c>
    </row>
    <row r="290" spans="1:26" ht="18" customHeight="1">
      <c r="A290" s="5357"/>
      <c r="B290" s="2896">
        <v>1</v>
      </c>
      <c r="C290" s="1384"/>
      <c r="D290" s="932"/>
      <c r="E290" s="927"/>
      <c r="F290" s="933"/>
      <c r="G290" s="933"/>
      <c r="H290" s="933"/>
      <c r="I290" s="933"/>
      <c r="J290" s="933"/>
      <c r="K290" s="1062" t="s">
        <v>300</v>
      </c>
      <c r="L290" s="933"/>
      <c r="M290" s="933"/>
      <c r="N290" s="28"/>
      <c r="O290" s="1326"/>
      <c r="P290" s="1326"/>
      <c r="Q290" s="1326"/>
      <c r="R290" s="1413"/>
      <c r="S290" s="1414"/>
      <c r="T290" s="1415"/>
      <c r="U290" s="1416"/>
      <c r="V290" s="1417"/>
      <c r="W290" s="5478"/>
      <c r="X290" s="529"/>
      <c r="Y290" s="5357"/>
      <c r="Z290" s="1288" t="s">
        <v>1382</v>
      </c>
    </row>
    <row r="291" spans="1:26" ht="18" customHeight="1">
      <c r="A291" s="5357"/>
      <c r="B291" s="2896">
        <f>LARGE(B290:B290,1)+1</f>
        <v>2</v>
      </c>
      <c r="C291" s="1386" t="s">
        <v>2238</v>
      </c>
      <c r="D291" s="939"/>
      <c r="E291" s="939"/>
      <c r="F291" s="939"/>
      <c r="G291" s="939"/>
      <c r="H291" s="939"/>
      <c r="I291" s="939"/>
      <c r="J291" s="939"/>
      <c r="K291" s="1062" t="s">
        <v>302</v>
      </c>
      <c r="L291" s="939"/>
      <c r="M291" s="939"/>
      <c r="N291" s="1387"/>
      <c r="O291" s="1326"/>
      <c r="P291" s="1326"/>
      <c r="Q291" s="1326"/>
      <c r="R291" s="1413"/>
      <c r="S291" s="1414"/>
      <c r="T291" s="1415"/>
      <c r="U291" s="1416"/>
      <c r="V291" s="1417"/>
      <c r="W291" s="5478"/>
      <c r="X291" s="529"/>
      <c r="Y291" s="5357"/>
      <c r="Z291" s="1288" t="s">
        <v>1382</v>
      </c>
    </row>
    <row r="292" spans="1:26" ht="18" customHeight="1">
      <c r="A292" s="5357"/>
      <c r="B292" s="2896">
        <f>LARGE(B290:B291,1)+1</f>
        <v>3</v>
      </c>
      <c r="C292" s="1386"/>
      <c r="D292" s="939"/>
      <c r="E292" s="939"/>
      <c r="F292" s="939"/>
      <c r="G292" s="939"/>
      <c r="H292" s="939"/>
      <c r="I292" s="939"/>
      <c r="J292" s="939"/>
      <c r="K292" s="939"/>
      <c r="L292" s="939"/>
      <c r="M292" s="939"/>
      <c r="N292" s="1387"/>
      <c r="O292" s="1326"/>
      <c r="P292" s="1326"/>
      <c r="Q292" s="1326"/>
      <c r="R292" s="1413"/>
      <c r="S292" s="1414"/>
      <c r="T292" s="1415"/>
      <c r="U292" s="1416"/>
      <c r="V292" s="1417"/>
      <c r="W292" s="5478"/>
      <c r="X292" s="529"/>
      <c r="Y292" s="5357"/>
      <c r="Z292" s="1288" t="s">
        <v>1382</v>
      </c>
    </row>
    <row r="293" spans="1:26" ht="18" customHeight="1">
      <c r="A293" s="5357"/>
      <c r="B293" s="2896">
        <f>LARGE(B290:B292,1)+1</f>
        <v>4</v>
      </c>
      <c r="C293" s="1388" t="s">
        <v>1436</v>
      </c>
      <c r="D293" s="1389"/>
      <c r="E293" s="1389"/>
      <c r="F293" s="1389"/>
      <c r="G293" s="1389"/>
      <c r="H293" s="1389"/>
      <c r="I293" s="1389"/>
      <c r="J293" s="1389"/>
      <c r="K293" s="1389"/>
      <c r="L293" s="1389"/>
      <c r="M293" s="1389"/>
      <c r="N293" s="1390"/>
      <c r="O293" s="1326"/>
      <c r="P293" s="1326"/>
      <c r="Q293" s="1326"/>
      <c r="R293" s="1413"/>
      <c r="S293" s="1414"/>
      <c r="T293" s="1415"/>
      <c r="U293" s="1416"/>
      <c r="V293" s="1417"/>
      <c r="W293" s="5478"/>
      <c r="X293" s="529"/>
      <c r="Y293" s="5357"/>
      <c r="Z293" s="1288" t="s">
        <v>1382</v>
      </c>
    </row>
    <row r="294" spans="1:26" ht="18" customHeight="1">
      <c r="A294" s="5357"/>
      <c r="B294" s="2896">
        <f>LARGE(B290:B293,1)+1</f>
        <v>5</v>
      </c>
      <c r="C294" s="1386"/>
      <c r="D294" s="939"/>
      <c r="E294" s="939"/>
      <c r="F294" s="939"/>
      <c r="G294" s="939"/>
      <c r="H294" s="939"/>
      <c r="I294" s="939"/>
      <c r="J294" s="939"/>
      <c r="K294" s="939"/>
      <c r="L294" s="939"/>
      <c r="M294" s="939"/>
      <c r="N294" s="1387"/>
      <c r="O294" s="1326"/>
      <c r="P294" s="1326"/>
      <c r="Q294" s="1326"/>
      <c r="R294" s="1413"/>
      <c r="S294" s="1414"/>
      <c r="T294" s="1415"/>
      <c r="U294" s="1416"/>
      <c r="V294" s="1417"/>
      <c r="W294" s="5478"/>
      <c r="X294" s="529"/>
      <c r="Y294" s="5357"/>
      <c r="Z294" s="1288" t="s">
        <v>1382</v>
      </c>
    </row>
    <row r="295" spans="1:26" ht="18" customHeight="1">
      <c r="A295" s="5357"/>
      <c r="B295" s="2896">
        <f>LARGE(B290:B294,1)+1</f>
        <v>6</v>
      </c>
      <c r="C295" s="1386" t="s">
        <v>304</v>
      </c>
      <c r="D295" s="939"/>
      <c r="E295" s="939"/>
      <c r="F295" s="939"/>
      <c r="G295" s="939"/>
      <c r="H295" s="939"/>
      <c r="I295" s="939"/>
      <c r="J295" s="939"/>
      <c r="K295" s="939"/>
      <c r="L295" s="939"/>
      <c r="M295" s="939"/>
      <c r="N295" s="1387"/>
      <c r="O295" s="1326"/>
      <c r="P295" s="1326"/>
      <c r="Q295" s="1326"/>
      <c r="R295" s="1413"/>
      <c r="S295" s="1414"/>
      <c r="T295" s="1415"/>
      <c r="U295" s="1416"/>
      <c r="V295" s="1417"/>
      <c r="W295" s="5478"/>
      <c r="X295" s="529"/>
      <c r="Y295" s="5357"/>
      <c r="Z295" s="1288" t="s">
        <v>1382</v>
      </c>
    </row>
    <row r="296" spans="1:26" ht="18" customHeight="1">
      <c r="A296" s="5357"/>
      <c r="B296" s="2896">
        <f>LARGE(B290:B295,1)+1</f>
        <v>7</v>
      </c>
      <c r="C296" s="1386"/>
      <c r="D296" s="939"/>
      <c r="E296" s="939"/>
      <c r="F296" s="939"/>
      <c r="G296" s="939"/>
      <c r="H296" s="939"/>
      <c r="I296" s="939"/>
      <c r="J296" s="939"/>
      <c r="K296" s="939"/>
      <c r="L296" s="939"/>
      <c r="M296" s="939"/>
      <c r="N296" s="1387"/>
      <c r="O296" s="1326"/>
      <c r="P296" s="1326"/>
      <c r="Q296" s="1326"/>
      <c r="R296" s="1413"/>
      <c r="S296" s="1414"/>
      <c r="T296" s="1415"/>
      <c r="U296" s="1416"/>
      <c r="V296" s="1417"/>
      <c r="W296" s="5478"/>
      <c r="X296" s="529"/>
      <c r="Y296" s="5357"/>
      <c r="Z296" s="1288" t="s">
        <v>1382</v>
      </c>
    </row>
    <row r="297" spans="1:26" ht="18" customHeight="1">
      <c r="A297" s="5357"/>
      <c r="B297" s="2896">
        <f>LARGE(B290:B296,1)+1</f>
        <v>8</v>
      </c>
      <c r="C297" s="1386"/>
      <c r="D297" s="939"/>
      <c r="E297" s="939"/>
      <c r="F297" s="939"/>
      <c r="G297" s="939"/>
      <c r="H297" s="939"/>
      <c r="I297" s="939"/>
      <c r="J297" s="939"/>
      <c r="K297" s="939"/>
      <c r="L297" s="939"/>
      <c r="M297" s="939"/>
      <c r="N297" s="1387"/>
      <c r="O297" s="1326"/>
      <c r="P297" s="1326"/>
      <c r="Q297" s="1326"/>
      <c r="R297" s="1413"/>
      <c r="S297" s="1414"/>
      <c r="T297" s="1415"/>
      <c r="U297" s="1416"/>
      <c r="V297" s="1417"/>
      <c r="W297" s="5478"/>
      <c r="X297" s="529"/>
      <c r="Y297" s="5357"/>
      <c r="Z297" s="1288" t="s">
        <v>1382</v>
      </c>
    </row>
    <row r="298" spans="1:26" ht="18" customHeight="1">
      <c r="A298" s="5357"/>
      <c r="B298" s="2896">
        <f>LARGE(B290:B297,1)+1</f>
        <v>9</v>
      </c>
      <c r="C298" s="1386" t="s">
        <v>2239</v>
      </c>
      <c r="D298" s="939"/>
      <c r="E298" s="939"/>
      <c r="F298" s="939"/>
      <c r="G298" s="939"/>
      <c r="H298" s="939"/>
      <c r="I298" s="939"/>
      <c r="J298" s="939"/>
      <c r="K298" s="939"/>
      <c r="L298" s="939"/>
      <c r="M298" s="939"/>
      <c r="N298" s="1387"/>
      <c r="O298" s="1326"/>
      <c r="P298" s="1326"/>
      <c r="Q298" s="1326"/>
      <c r="R298" s="1413"/>
      <c r="S298" s="1414"/>
      <c r="T298" s="1415"/>
      <c r="U298" s="1416"/>
      <c r="V298" s="1417"/>
      <c r="W298" s="5478"/>
      <c r="X298" s="529"/>
      <c r="Y298" s="5357"/>
      <c r="Z298" s="1288" t="s">
        <v>1382</v>
      </c>
    </row>
    <row r="299" spans="1:26" ht="18" customHeight="1">
      <c r="A299" s="5357"/>
      <c r="B299" s="2896">
        <f>LARGE(B290:B298,1)+1</f>
        <v>10</v>
      </c>
      <c r="C299" s="1386"/>
      <c r="D299" s="939"/>
      <c r="E299" s="939"/>
      <c r="F299" s="939"/>
      <c r="G299" s="939"/>
      <c r="H299" s="939"/>
      <c r="I299" s="939"/>
      <c r="J299" s="939"/>
      <c r="K299" s="939"/>
      <c r="L299" s="939"/>
      <c r="M299" s="939"/>
      <c r="N299" s="1387"/>
      <c r="O299" s="1326"/>
      <c r="P299" s="1326"/>
      <c r="Q299" s="1326"/>
      <c r="R299" s="1413"/>
      <c r="S299" s="1414"/>
      <c r="T299" s="1415"/>
      <c r="U299" s="1416"/>
      <c r="V299" s="1417"/>
      <c r="W299" s="5478"/>
      <c r="X299" s="529"/>
      <c r="Y299" s="5357"/>
      <c r="Z299" s="1288" t="s">
        <v>1382</v>
      </c>
    </row>
    <row r="300" spans="1:26" ht="18" customHeight="1">
      <c r="A300" s="5357"/>
      <c r="B300" s="2896">
        <f>LARGE(B290:B299,1)+1</f>
        <v>11</v>
      </c>
      <c r="C300" s="1386" t="s">
        <v>306</v>
      </c>
      <c r="D300" s="939"/>
      <c r="E300" s="939"/>
      <c r="F300" s="939"/>
      <c r="G300" s="939"/>
      <c r="H300" s="939"/>
      <c r="I300" s="939"/>
      <c r="J300" s="939"/>
      <c r="K300" s="939"/>
      <c r="L300" s="939"/>
      <c r="M300" s="939"/>
      <c r="N300" s="1387"/>
      <c r="O300" s="1326"/>
      <c r="P300" s="1326"/>
      <c r="Q300" s="1326"/>
      <c r="R300" s="1413"/>
      <c r="S300" s="1414"/>
      <c r="T300" s="1415"/>
      <c r="U300" s="1416"/>
      <c r="V300" s="1417"/>
      <c r="W300" s="5478"/>
      <c r="X300" s="529"/>
      <c r="Y300" s="5357"/>
      <c r="Z300" s="1288" t="s">
        <v>1382</v>
      </c>
    </row>
    <row r="301" spans="1:26" ht="18" customHeight="1">
      <c r="A301" s="5357"/>
      <c r="B301" s="2896">
        <f>LARGE(B290:B300,1)+1</f>
        <v>12</v>
      </c>
      <c r="C301" s="1386"/>
      <c r="D301" s="939"/>
      <c r="E301" s="939"/>
      <c r="F301" s="939"/>
      <c r="G301" s="939"/>
      <c r="H301" s="939"/>
      <c r="I301" s="939"/>
      <c r="J301" s="939"/>
      <c r="K301" s="939"/>
      <c r="L301" s="939"/>
      <c r="M301" s="939"/>
      <c r="N301" s="1387"/>
      <c r="O301" s="1326"/>
      <c r="P301" s="1326"/>
      <c r="Q301" s="1326"/>
      <c r="R301" s="1413"/>
      <c r="S301" s="1414"/>
      <c r="T301" s="1415"/>
      <c r="U301" s="1416"/>
      <c r="V301" s="1417"/>
      <c r="W301" s="5478"/>
      <c r="X301" s="529"/>
      <c r="Y301" s="5357"/>
      <c r="Z301" s="1288" t="s">
        <v>1382</v>
      </c>
    </row>
    <row r="302" spans="1:26" ht="18" customHeight="1">
      <c r="A302" s="5357"/>
      <c r="B302" s="2896">
        <f>LARGE(B290:B301,1)+1</f>
        <v>13</v>
      </c>
      <c r="C302" s="1384"/>
      <c r="D302" s="935"/>
      <c r="E302" s="935"/>
      <c r="F302" s="935"/>
      <c r="G302" s="935"/>
      <c r="H302" s="935"/>
      <c r="I302" s="935"/>
      <c r="J302" s="935"/>
      <c r="K302" s="1391"/>
      <c r="L302" s="1391"/>
      <c r="M302" s="1391"/>
      <c r="N302" s="67"/>
      <c r="O302" s="1326"/>
      <c r="P302" s="1326"/>
      <c r="Q302" s="1326"/>
      <c r="R302" s="1413"/>
      <c r="S302" s="1414"/>
      <c r="T302" s="1415"/>
      <c r="U302" s="1416"/>
      <c r="V302" s="1417"/>
      <c r="W302" s="5478"/>
      <c r="X302" s="529"/>
      <c r="Y302" s="5357"/>
      <c r="Z302" s="1288" t="s">
        <v>1382</v>
      </c>
    </row>
    <row r="303" spans="1:26" ht="18" customHeight="1">
      <c r="A303" s="5357"/>
      <c r="B303" s="2896">
        <f>LARGE(B290:B302,1)+1</f>
        <v>14</v>
      </c>
      <c r="C303" s="1384"/>
      <c r="D303" s="935"/>
      <c r="E303" s="935"/>
      <c r="F303" s="935"/>
      <c r="G303" s="935"/>
      <c r="H303" s="935"/>
      <c r="I303" s="935"/>
      <c r="J303" s="935"/>
      <c r="K303" s="935"/>
      <c r="L303" s="935"/>
      <c r="M303" s="935"/>
      <c r="N303" s="1392"/>
      <c r="O303" s="1326"/>
      <c r="P303" s="1326"/>
      <c r="Q303" s="1326"/>
      <c r="R303" s="1413"/>
      <c r="S303" s="1414"/>
      <c r="T303" s="1415"/>
      <c r="U303" s="1416"/>
      <c r="V303" s="1417"/>
      <c r="W303" s="5478"/>
      <c r="X303" s="529"/>
      <c r="Y303" s="5357"/>
      <c r="Z303" s="1288" t="s">
        <v>1382</v>
      </c>
    </row>
    <row r="304" spans="1:26" ht="18" customHeight="1">
      <c r="A304" s="5357"/>
      <c r="B304" s="2896">
        <f>LARGE(B290:B303,1)+1</f>
        <v>15</v>
      </c>
      <c r="C304" s="1384"/>
      <c r="D304" s="935"/>
      <c r="E304" s="935"/>
      <c r="F304" s="935"/>
      <c r="G304" s="935"/>
      <c r="H304" s="935"/>
      <c r="I304" s="935"/>
      <c r="J304" s="935"/>
      <c r="K304" s="935"/>
      <c r="L304" s="935"/>
      <c r="M304" s="935"/>
      <c r="N304" s="1392"/>
      <c r="O304" s="1326"/>
      <c r="P304" s="1326"/>
      <c r="Q304" s="1326"/>
      <c r="R304" s="1413"/>
      <c r="S304" s="1414"/>
      <c r="T304" s="1415"/>
      <c r="U304" s="1416"/>
      <c r="V304" s="1417"/>
      <c r="W304" s="5478"/>
      <c r="X304" s="529"/>
      <c r="Y304" s="5357"/>
      <c r="Z304" s="1288" t="s">
        <v>1382</v>
      </c>
    </row>
    <row r="305" spans="1:26" ht="18" customHeight="1">
      <c r="A305" s="5357"/>
      <c r="B305" s="2896">
        <f>LARGE(B290:B304,1)+1</f>
        <v>16</v>
      </c>
      <c r="C305" s="1384"/>
      <c r="D305" s="935"/>
      <c r="E305" s="935"/>
      <c r="F305" s="935"/>
      <c r="G305" s="935"/>
      <c r="H305" s="935"/>
      <c r="I305" s="935"/>
      <c r="J305" s="935"/>
      <c r="K305" s="935"/>
      <c r="L305" s="935"/>
      <c r="M305" s="935"/>
      <c r="N305" s="1392"/>
      <c r="O305" s="1326"/>
      <c r="P305" s="1326"/>
      <c r="Q305" s="1326"/>
      <c r="R305" s="1413"/>
      <c r="S305" s="1414"/>
      <c r="T305" s="1415"/>
      <c r="U305" s="1416"/>
      <c r="V305" s="1417"/>
      <c r="W305" s="5478"/>
      <c r="X305" s="529"/>
      <c r="Y305" s="5357"/>
      <c r="Z305" s="1288" t="s">
        <v>1382</v>
      </c>
    </row>
    <row r="306" spans="1:26" ht="18" customHeight="1">
      <c r="A306" s="5357"/>
      <c r="B306" s="2896">
        <f>LARGE(B290:B305,1)+1</f>
        <v>17</v>
      </c>
      <c r="C306" s="1384"/>
      <c r="D306" s="935"/>
      <c r="E306" s="935"/>
      <c r="F306" s="935"/>
      <c r="G306" s="935"/>
      <c r="H306" s="935"/>
      <c r="I306" s="935"/>
      <c r="J306" s="935"/>
      <c r="K306" s="935"/>
      <c r="L306" s="935"/>
      <c r="M306" s="935"/>
      <c r="N306" s="1392"/>
      <c r="O306" s="1326"/>
      <c r="P306" s="1326"/>
      <c r="Q306" s="1326"/>
      <c r="R306" s="1413"/>
      <c r="S306" s="1414"/>
      <c r="T306" s="1415"/>
      <c r="U306" s="1416"/>
      <c r="V306" s="1417"/>
      <c r="W306" s="5478"/>
      <c r="X306" s="529"/>
      <c r="Y306" s="5357"/>
      <c r="Z306" s="1288" t="s">
        <v>1382</v>
      </c>
    </row>
    <row r="307" spans="1:26" ht="18" customHeight="1">
      <c r="A307" s="5357"/>
      <c r="B307" s="2896">
        <f>LARGE(B290:B306,1)+1</f>
        <v>18</v>
      </c>
      <c r="C307" s="1384"/>
      <c r="D307" s="935"/>
      <c r="E307" s="935"/>
      <c r="F307" s="935"/>
      <c r="G307" s="935"/>
      <c r="H307" s="935"/>
      <c r="I307" s="935"/>
      <c r="J307" s="935"/>
      <c r="K307" s="935"/>
      <c r="L307" s="935"/>
      <c r="M307" s="935"/>
      <c r="N307" s="1392"/>
      <c r="O307" s="1326"/>
      <c r="P307" s="1326"/>
      <c r="Q307" s="1326"/>
      <c r="R307" s="1413"/>
      <c r="S307" s="1414"/>
      <c r="T307" s="1415"/>
      <c r="U307" s="1416"/>
      <c r="V307" s="1417"/>
      <c r="W307" s="5478"/>
      <c r="X307" s="529"/>
      <c r="Y307" s="5357"/>
      <c r="Z307" s="1288" t="s">
        <v>1382</v>
      </c>
    </row>
    <row r="308" spans="1:26" ht="18" customHeight="1">
      <c r="A308" s="5357"/>
      <c r="B308" s="2896">
        <f>LARGE(B290:B307,1)+1</f>
        <v>19</v>
      </c>
      <c r="C308" s="1384"/>
      <c r="D308" s="935"/>
      <c r="E308" s="935"/>
      <c r="F308" s="935"/>
      <c r="G308" s="935"/>
      <c r="H308" s="935"/>
      <c r="I308" s="935"/>
      <c r="J308" s="935"/>
      <c r="K308" s="935"/>
      <c r="L308" s="935"/>
      <c r="M308" s="935"/>
      <c r="N308" s="1392"/>
      <c r="O308" s="1326"/>
      <c r="P308" s="1326"/>
      <c r="Q308" s="1326"/>
      <c r="R308" s="1413"/>
      <c r="S308" s="1414"/>
      <c r="T308" s="1415"/>
      <c r="U308" s="1416"/>
      <c r="V308" s="1417"/>
      <c r="W308" s="5478"/>
      <c r="X308" s="529"/>
      <c r="Y308" s="5357"/>
      <c r="Z308" s="1288" t="s">
        <v>1382</v>
      </c>
    </row>
    <row r="309" spans="1:26" ht="18" customHeight="1">
      <c r="A309" s="5357"/>
      <c r="B309" s="2896">
        <f>LARGE(B290:B308,1)+1</f>
        <v>20</v>
      </c>
      <c r="C309" s="1384"/>
      <c r="D309" s="935"/>
      <c r="E309" s="935"/>
      <c r="F309" s="935"/>
      <c r="G309" s="935"/>
      <c r="H309" s="935"/>
      <c r="I309" s="935"/>
      <c r="J309" s="935"/>
      <c r="K309" s="935"/>
      <c r="L309" s="935"/>
      <c r="M309" s="935"/>
      <c r="N309" s="1392"/>
      <c r="O309" s="1326"/>
      <c r="P309" s="1326"/>
      <c r="Q309" s="1326"/>
      <c r="R309" s="1413"/>
      <c r="S309" s="1414"/>
      <c r="T309" s="1415"/>
      <c r="U309" s="1416"/>
      <c r="V309" s="1417"/>
      <c r="W309" s="5478"/>
      <c r="X309" s="529"/>
      <c r="Y309" s="5357"/>
      <c r="Z309" s="1288" t="s">
        <v>1382</v>
      </c>
    </row>
    <row r="310" spans="1:26" ht="18" customHeight="1">
      <c r="A310" s="5357"/>
      <c r="B310" s="2896">
        <f>LARGE(B290:B309,1)+1</f>
        <v>21</v>
      </c>
      <c r="C310" s="1384"/>
      <c r="D310" s="935"/>
      <c r="E310" s="935"/>
      <c r="F310" s="935"/>
      <c r="G310" s="935"/>
      <c r="H310" s="935"/>
      <c r="I310" s="935"/>
      <c r="J310" s="935"/>
      <c r="K310" s="935"/>
      <c r="L310" s="935"/>
      <c r="M310" s="935"/>
      <c r="N310" s="1392"/>
      <c r="O310" s="1326"/>
      <c r="P310" s="1326"/>
      <c r="Q310" s="1326"/>
      <c r="R310" s="1413"/>
      <c r="S310" s="1414"/>
      <c r="T310" s="1415"/>
      <c r="U310" s="1416"/>
      <c r="V310" s="1417"/>
      <c r="W310" s="5478"/>
      <c r="X310" s="529"/>
      <c r="Y310" s="5357"/>
      <c r="Z310" s="1288" t="s">
        <v>1382</v>
      </c>
    </row>
    <row r="311" spans="1:26" ht="18" customHeight="1">
      <c r="A311" s="5357"/>
      <c r="B311" s="2896">
        <f>LARGE(B290:B310,1)+1</f>
        <v>22</v>
      </c>
      <c r="C311" s="1384"/>
      <c r="D311" s="935"/>
      <c r="E311" s="935"/>
      <c r="F311" s="935"/>
      <c r="G311" s="935"/>
      <c r="H311" s="935"/>
      <c r="I311" s="935"/>
      <c r="J311" s="935"/>
      <c r="K311" s="935"/>
      <c r="L311" s="935"/>
      <c r="M311" s="935"/>
      <c r="N311" s="1392"/>
      <c r="O311" s="1326"/>
      <c r="P311" s="1326"/>
      <c r="Q311" s="1326"/>
      <c r="R311" s="1413"/>
      <c r="S311" s="1414"/>
      <c r="T311" s="1415"/>
      <c r="U311" s="1416"/>
      <c r="V311" s="1417"/>
      <c r="W311" s="5478"/>
      <c r="X311" s="529"/>
      <c r="Y311" s="5357"/>
      <c r="Z311" s="1288" t="s">
        <v>1382</v>
      </c>
    </row>
    <row r="312" spans="1:26" ht="18" customHeight="1">
      <c r="A312" s="5357"/>
      <c r="B312" s="2896">
        <f>LARGE(B290:B311,1)+1</f>
        <v>23</v>
      </c>
      <c r="C312" s="1384"/>
      <c r="D312" s="935"/>
      <c r="E312" s="935"/>
      <c r="F312" s="935"/>
      <c r="G312" s="935"/>
      <c r="H312" s="935"/>
      <c r="I312" s="935"/>
      <c r="J312" s="935"/>
      <c r="K312" s="935"/>
      <c r="L312" s="935"/>
      <c r="M312" s="935"/>
      <c r="N312" s="1392"/>
      <c r="O312" s="1326"/>
      <c r="P312" s="1326"/>
      <c r="Q312" s="1326"/>
      <c r="R312" s="1413"/>
      <c r="S312" s="1414"/>
      <c r="T312" s="1415"/>
      <c r="U312" s="1416"/>
      <c r="V312" s="1417"/>
      <c r="W312" s="5478"/>
      <c r="X312" s="529"/>
      <c r="Y312" s="5357"/>
      <c r="Z312" s="1288" t="s">
        <v>1382</v>
      </c>
    </row>
    <row r="313" spans="1:26" ht="18" customHeight="1">
      <c r="A313" s="5357"/>
      <c r="B313" s="2896">
        <f>LARGE(B290:B312,1)+1</f>
        <v>24</v>
      </c>
      <c r="C313" s="1384"/>
      <c r="D313" s="935"/>
      <c r="E313" s="935"/>
      <c r="F313" s="935"/>
      <c r="G313" s="935"/>
      <c r="H313" s="935"/>
      <c r="I313" s="935"/>
      <c r="J313" s="935"/>
      <c r="K313" s="935"/>
      <c r="L313" s="935"/>
      <c r="M313" s="935"/>
      <c r="N313" s="1392"/>
      <c r="O313" s="1326"/>
      <c r="P313" s="1326"/>
      <c r="Q313" s="1326"/>
      <c r="R313" s="1413"/>
      <c r="S313" s="1414"/>
      <c r="T313" s="1415"/>
      <c r="U313" s="1416"/>
      <c r="V313" s="1417"/>
      <c r="W313" s="5478"/>
      <c r="X313" s="529"/>
      <c r="Y313" s="5357"/>
      <c r="Z313" s="1288" t="s">
        <v>1382</v>
      </c>
    </row>
    <row r="314" spans="1:26" ht="18" customHeight="1">
      <c r="A314" s="5357"/>
      <c r="B314" s="2896">
        <f>LARGE(B290:B313,1)+1</f>
        <v>25</v>
      </c>
      <c r="C314" s="1384"/>
      <c r="D314" s="935"/>
      <c r="E314" s="935"/>
      <c r="F314" s="935"/>
      <c r="G314" s="935"/>
      <c r="H314" s="935"/>
      <c r="I314" s="935"/>
      <c r="J314" s="935"/>
      <c r="K314" s="935"/>
      <c r="L314" s="935"/>
      <c r="M314" s="935"/>
      <c r="N314" s="1392"/>
      <c r="O314" s="1326"/>
      <c r="P314" s="1326"/>
      <c r="Q314" s="1326"/>
      <c r="R314" s="1413"/>
      <c r="S314" s="1414"/>
      <c r="T314" s="1415"/>
      <c r="U314" s="1416"/>
      <c r="V314" s="1417"/>
      <c r="W314" s="5478"/>
      <c r="X314" s="529"/>
      <c r="Y314" s="5357"/>
      <c r="Z314" s="1288" t="s">
        <v>1382</v>
      </c>
    </row>
    <row r="315" spans="1:26" ht="18" customHeight="1">
      <c r="A315" s="5357"/>
      <c r="B315" s="2896">
        <f>LARGE(B290:B314,1)+1</f>
        <v>26</v>
      </c>
      <c r="C315" s="1384"/>
      <c r="D315" s="935"/>
      <c r="E315" s="935"/>
      <c r="F315" s="935"/>
      <c r="G315" s="935"/>
      <c r="H315" s="935"/>
      <c r="I315" s="935"/>
      <c r="J315" s="935"/>
      <c r="K315" s="935"/>
      <c r="L315" s="935"/>
      <c r="M315" s="935"/>
      <c r="N315" s="1392"/>
      <c r="O315" s="1326"/>
      <c r="P315" s="1326"/>
      <c r="Q315" s="1326"/>
      <c r="R315" s="1413"/>
      <c r="S315" s="1414"/>
      <c r="T315" s="1415"/>
      <c r="U315" s="1416"/>
      <c r="V315" s="1417"/>
      <c r="W315" s="5478"/>
      <c r="X315" s="529"/>
      <c r="Y315" s="5357"/>
      <c r="Z315" s="1288" t="s">
        <v>1382</v>
      </c>
    </row>
    <row r="316" spans="1:26" ht="18" customHeight="1">
      <c r="A316" s="5357"/>
      <c r="B316" s="2896">
        <f>LARGE(B290:B315,1)+1</f>
        <v>27</v>
      </c>
      <c r="C316" s="1384"/>
      <c r="D316" s="935"/>
      <c r="E316" s="935"/>
      <c r="F316" s="935"/>
      <c r="G316" s="935"/>
      <c r="H316" s="935"/>
      <c r="I316" s="935"/>
      <c r="J316" s="935"/>
      <c r="K316" s="935"/>
      <c r="L316" s="935"/>
      <c r="M316" s="935"/>
      <c r="N316" s="1392"/>
      <c r="O316" s="1326"/>
      <c r="P316" s="1326"/>
      <c r="Q316" s="1326"/>
      <c r="R316" s="1413"/>
      <c r="S316" s="1414"/>
      <c r="T316" s="1415"/>
      <c r="U316" s="1416"/>
      <c r="V316" s="1417"/>
      <c r="W316" s="5478"/>
      <c r="X316" s="529"/>
      <c r="Y316" s="5357"/>
      <c r="Z316" s="1288" t="s">
        <v>1382</v>
      </c>
    </row>
    <row r="317" spans="1:26" ht="18" customHeight="1">
      <c r="A317" s="5357"/>
      <c r="B317" s="2896">
        <f>LARGE(B290:B316,1)+1</f>
        <v>28</v>
      </c>
      <c r="C317" s="1384"/>
      <c r="D317" s="935"/>
      <c r="E317" s="935"/>
      <c r="F317" s="935"/>
      <c r="G317" s="935"/>
      <c r="H317" s="935"/>
      <c r="I317" s="935"/>
      <c r="J317" s="935"/>
      <c r="K317" s="935"/>
      <c r="L317" s="935"/>
      <c r="M317" s="935"/>
      <c r="N317" s="1392"/>
      <c r="O317" s="1326"/>
      <c r="P317" s="1326"/>
      <c r="Q317" s="1326"/>
      <c r="R317" s="1413"/>
      <c r="S317" s="1414"/>
      <c r="T317" s="1415"/>
      <c r="U317" s="1416"/>
      <c r="V317" s="1417"/>
      <c r="W317" s="5478"/>
      <c r="X317" s="529"/>
      <c r="Y317" s="5357"/>
      <c r="Z317" s="1288" t="s">
        <v>1382</v>
      </c>
    </row>
    <row r="318" spans="1:26" ht="18" customHeight="1">
      <c r="A318" s="5357"/>
      <c r="B318" s="2896">
        <f>LARGE(B290:B317,1)+1</f>
        <v>29</v>
      </c>
      <c r="C318" s="1384"/>
      <c r="D318" s="935"/>
      <c r="E318" s="935"/>
      <c r="F318" s="935"/>
      <c r="G318" s="935"/>
      <c r="H318" s="935"/>
      <c r="I318" s="935"/>
      <c r="J318" s="935"/>
      <c r="K318" s="935"/>
      <c r="L318" s="935"/>
      <c r="M318" s="935"/>
      <c r="N318" s="1392"/>
      <c r="O318" s="1326"/>
      <c r="P318" s="1326"/>
      <c r="Q318" s="1326"/>
      <c r="R318" s="1413"/>
      <c r="S318" s="1414"/>
      <c r="T318" s="1415"/>
      <c r="U318" s="1416"/>
      <c r="V318" s="1417"/>
      <c r="W318" s="5478"/>
      <c r="X318" s="529"/>
      <c r="Y318" s="5357"/>
      <c r="Z318" s="1288" t="s">
        <v>1382</v>
      </c>
    </row>
    <row r="319" spans="1:26" ht="18" customHeight="1">
      <c r="A319" s="5357"/>
      <c r="B319" s="2896">
        <f>LARGE(B290:B318,1)+1</f>
        <v>30</v>
      </c>
      <c r="C319" s="1384"/>
      <c r="D319" s="935"/>
      <c r="E319" s="935"/>
      <c r="F319" s="935"/>
      <c r="G319" s="935"/>
      <c r="H319" s="935"/>
      <c r="I319" s="935"/>
      <c r="J319" s="935"/>
      <c r="K319" s="935"/>
      <c r="L319" s="935"/>
      <c r="M319" s="935"/>
      <c r="N319" s="1392"/>
      <c r="O319" s="1326"/>
      <c r="P319" s="1326"/>
      <c r="Q319" s="1326"/>
      <c r="R319" s="1413"/>
      <c r="S319" s="1414"/>
      <c r="T319" s="1415"/>
      <c r="U319" s="1416"/>
      <c r="V319" s="1417"/>
      <c r="W319" s="5478"/>
      <c r="X319" s="529"/>
      <c r="Y319" s="5357"/>
      <c r="Z319" s="1288" t="s">
        <v>1382</v>
      </c>
    </row>
    <row r="320" spans="1:26" ht="18" customHeight="1">
      <c r="A320" s="5357"/>
      <c r="B320" s="2896">
        <f>LARGE(B290:B319,1)+1</f>
        <v>31</v>
      </c>
      <c r="C320" s="1384"/>
      <c r="D320" s="935"/>
      <c r="E320" s="935"/>
      <c r="F320" s="935"/>
      <c r="G320" s="935"/>
      <c r="H320" s="935"/>
      <c r="I320" s="935"/>
      <c r="J320" s="935"/>
      <c r="K320" s="935"/>
      <c r="L320" s="935"/>
      <c r="M320" s="935"/>
      <c r="N320" s="1392"/>
      <c r="O320" s="1326"/>
      <c r="P320" s="1326"/>
      <c r="Q320" s="1326"/>
      <c r="R320" s="1413"/>
      <c r="S320" s="1414"/>
      <c r="T320" s="1415"/>
      <c r="U320" s="1416"/>
      <c r="V320" s="1417"/>
      <c r="W320" s="5478"/>
      <c r="X320" s="529"/>
      <c r="Y320" s="5357"/>
      <c r="Z320" s="1288" t="s">
        <v>1382</v>
      </c>
    </row>
    <row r="321" spans="1:26" ht="18" customHeight="1">
      <c r="A321" s="5357"/>
      <c r="B321" s="2896">
        <f>LARGE(B290:B320,1)+1</f>
        <v>32</v>
      </c>
      <c r="C321" s="1384"/>
      <c r="D321" s="935"/>
      <c r="E321" s="935"/>
      <c r="F321" s="935"/>
      <c r="G321" s="935"/>
      <c r="H321" s="935"/>
      <c r="I321" s="935"/>
      <c r="J321" s="935"/>
      <c r="K321" s="935"/>
      <c r="L321" s="935"/>
      <c r="M321" s="935"/>
      <c r="N321" s="1392"/>
      <c r="O321" s="1326"/>
      <c r="P321" s="1326"/>
      <c r="Q321" s="1326"/>
      <c r="R321" s="1413"/>
      <c r="S321" s="1414"/>
      <c r="T321" s="1415"/>
      <c r="U321" s="1416"/>
      <c r="V321" s="1417"/>
      <c r="W321" s="5478"/>
      <c r="X321" s="529"/>
      <c r="Y321" s="5357"/>
      <c r="Z321" s="1288" t="s">
        <v>1382</v>
      </c>
    </row>
    <row r="322" spans="1:26" ht="18" customHeight="1">
      <c r="A322" s="5357"/>
      <c r="B322" s="2896">
        <f>LARGE(B290:B321,1)+1</f>
        <v>33</v>
      </c>
      <c r="C322" s="1384"/>
      <c r="D322" s="935"/>
      <c r="E322" s="935"/>
      <c r="F322" s="935"/>
      <c r="G322" s="935"/>
      <c r="H322" s="935"/>
      <c r="I322" s="935"/>
      <c r="J322" s="935"/>
      <c r="K322" s="935"/>
      <c r="L322" s="935"/>
      <c r="M322" s="935"/>
      <c r="N322" s="1392"/>
      <c r="O322" s="1326"/>
      <c r="P322" s="1326"/>
      <c r="Q322" s="1326"/>
      <c r="R322" s="1413"/>
      <c r="S322" s="1414"/>
      <c r="T322" s="1415"/>
      <c r="U322" s="1416"/>
      <c r="V322" s="1417"/>
      <c r="W322" s="5478"/>
      <c r="X322" s="529"/>
      <c r="Y322" s="5357"/>
      <c r="Z322" s="1288" t="s">
        <v>1382</v>
      </c>
    </row>
    <row r="323" spans="1:26" ht="18" customHeight="1">
      <c r="A323" s="5357"/>
      <c r="B323" s="2896">
        <f>LARGE(B290:B322,1)+1</f>
        <v>34</v>
      </c>
      <c r="C323" s="1384"/>
      <c r="D323" s="935"/>
      <c r="E323" s="935"/>
      <c r="F323" s="935"/>
      <c r="G323" s="935"/>
      <c r="H323" s="935"/>
      <c r="I323" s="935"/>
      <c r="J323" s="935"/>
      <c r="K323" s="935"/>
      <c r="L323" s="935"/>
      <c r="M323" s="935"/>
      <c r="N323" s="1392"/>
      <c r="O323" s="1326"/>
      <c r="P323" s="1326"/>
      <c r="Q323" s="1326"/>
      <c r="R323" s="1413"/>
      <c r="S323" s="1414"/>
      <c r="T323" s="1415"/>
      <c r="U323" s="1416"/>
      <c r="V323" s="1417"/>
      <c r="W323" s="5478"/>
      <c r="X323" s="529"/>
      <c r="Y323" s="5357"/>
      <c r="Z323" s="1288" t="s">
        <v>1382</v>
      </c>
    </row>
    <row r="324" spans="1:26" ht="18" customHeight="1">
      <c r="A324" s="5357"/>
      <c r="B324" s="2896">
        <f>LARGE(B290:B323,1)+1</f>
        <v>35</v>
      </c>
      <c r="C324" s="1384"/>
      <c r="D324" s="935"/>
      <c r="E324" s="935"/>
      <c r="F324" s="935"/>
      <c r="G324" s="935"/>
      <c r="H324" s="935"/>
      <c r="I324" s="935"/>
      <c r="J324" s="935"/>
      <c r="K324" s="935"/>
      <c r="L324" s="935"/>
      <c r="M324" s="935"/>
      <c r="N324" s="1392"/>
      <c r="O324" s="1326"/>
      <c r="P324" s="1326"/>
      <c r="Q324" s="1326"/>
      <c r="R324" s="1413"/>
      <c r="S324" s="1414"/>
      <c r="T324" s="1415"/>
      <c r="U324" s="1416"/>
      <c r="V324" s="1417"/>
      <c r="W324" s="5478"/>
      <c r="X324" s="529"/>
      <c r="Y324" s="5357"/>
      <c r="Z324" s="1288" t="s">
        <v>1382</v>
      </c>
    </row>
    <row r="325" spans="1:26" ht="18" customHeight="1">
      <c r="A325" s="5357"/>
      <c r="B325" s="2896">
        <f>LARGE(B290:B324,1)+1</f>
        <v>36</v>
      </c>
      <c r="C325" s="1384"/>
      <c r="D325" s="935"/>
      <c r="E325" s="935"/>
      <c r="F325" s="935"/>
      <c r="G325" s="935"/>
      <c r="H325" s="935"/>
      <c r="I325" s="935"/>
      <c r="J325" s="935"/>
      <c r="K325" s="935"/>
      <c r="L325" s="935"/>
      <c r="M325" s="935"/>
      <c r="N325" s="1392"/>
      <c r="O325" s="1326"/>
      <c r="P325" s="1326"/>
      <c r="Q325" s="1326"/>
      <c r="R325" s="1413"/>
      <c r="S325" s="1414"/>
      <c r="T325" s="1415"/>
      <c r="U325" s="1416"/>
      <c r="V325" s="1417"/>
      <c r="W325" s="5478"/>
      <c r="X325" s="529"/>
      <c r="Y325" s="5357"/>
      <c r="Z325" s="1288" t="s">
        <v>1382</v>
      </c>
    </row>
    <row r="326" spans="1:26" ht="18" customHeight="1">
      <c r="A326" s="5357"/>
      <c r="B326" s="2896">
        <f>LARGE(B290:B325,1)+1</f>
        <v>37</v>
      </c>
      <c r="C326" s="1384"/>
      <c r="D326" s="935"/>
      <c r="E326" s="935"/>
      <c r="F326" s="935"/>
      <c r="G326" s="935"/>
      <c r="H326" s="935"/>
      <c r="I326" s="935"/>
      <c r="J326" s="935"/>
      <c r="K326" s="935"/>
      <c r="L326" s="935"/>
      <c r="M326" s="935"/>
      <c r="N326" s="1392"/>
      <c r="O326" s="1326"/>
      <c r="P326" s="1326"/>
      <c r="Q326" s="1326"/>
      <c r="R326" s="1413"/>
      <c r="S326" s="1414"/>
      <c r="T326" s="1415"/>
      <c r="U326" s="1416"/>
      <c r="V326" s="1417"/>
      <c r="W326" s="5478"/>
      <c r="X326" s="529"/>
      <c r="Y326" s="5357"/>
      <c r="Z326" s="1288" t="s">
        <v>1382</v>
      </c>
    </row>
    <row r="327" spans="1:26" ht="18" customHeight="1">
      <c r="A327" s="5357"/>
      <c r="B327" s="2896">
        <f>LARGE(B290:B326,1)+1</f>
        <v>38</v>
      </c>
      <c r="C327" s="1384"/>
      <c r="D327" s="935"/>
      <c r="E327" s="935"/>
      <c r="F327" s="935"/>
      <c r="G327" s="935"/>
      <c r="H327" s="935"/>
      <c r="I327" s="935"/>
      <c r="J327" s="935"/>
      <c r="K327" s="935"/>
      <c r="L327" s="935"/>
      <c r="M327" s="935"/>
      <c r="N327" s="1392"/>
      <c r="O327" s="1326"/>
      <c r="P327" s="1326"/>
      <c r="Q327" s="1326"/>
      <c r="R327" s="1413"/>
      <c r="S327" s="1414"/>
      <c r="T327" s="1415"/>
      <c r="U327" s="1416"/>
      <c r="V327" s="1417"/>
      <c r="W327" s="5478"/>
      <c r="X327" s="529"/>
      <c r="Y327" s="5357"/>
      <c r="Z327" s="1288" t="s">
        <v>1382</v>
      </c>
    </row>
    <row r="328" spans="1:26" ht="18" customHeight="1">
      <c r="A328" s="5357"/>
      <c r="B328" s="2896">
        <f>LARGE(B290:B327,1)+1</f>
        <v>39</v>
      </c>
      <c r="C328" s="1384"/>
      <c r="D328" s="935"/>
      <c r="E328" s="935"/>
      <c r="F328" s="935"/>
      <c r="G328" s="935"/>
      <c r="H328" s="935"/>
      <c r="I328" s="935"/>
      <c r="J328" s="935"/>
      <c r="K328" s="935"/>
      <c r="L328" s="935"/>
      <c r="M328" s="935"/>
      <c r="N328" s="1392"/>
      <c r="O328" s="1326"/>
      <c r="P328" s="1326"/>
      <c r="Q328" s="1326"/>
      <c r="R328" s="1413"/>
      <c r="S328" s="1414"/>
      <c r="T328" s="1415"/>
      <c r="U328" s="1416"/>
      <c r="V328" s="1417"/>
      <c r="W328" s="5478"/>
      <c r="X328" s="529"/>
      <c r="Y328" s="5357"/>
      <c r="Z328" s="1288" t="s">
        <v>1382</v>
      </c>
    </row>
    <row r="329" spans="1:26" ht="18" customHeight="1">
      <c r="A329" s="5357"/>
      <c r="B329" s="2896">
        <f>LARGE(B290:B328,1)+1</f>
        <v>40</v>
      </c>
      <c r="C329" s="1384"/>
      <c r="D329" s="935"/>
      <c r="E329" s="935"/>
      <c r="F329" s="935"/>
      <c r="G329" s="935"/>
      <c r="H329" s="935"/>
      <c r="I329" s="935"/>
      <c r="J329" s="935"/>
      <c r="K329" s="935"/>
      <c r="L329" s="935"/>
      <c r="M329" s="935"/>
      <c r="N329" s="1392"/>
      <c r="O329" s="1326"/>
      <c r="P329" s="1326"/>
      <c r="Q329" s="1326"/>
      <c r="R329" s="1413"/>
      <c r="S329" s="1414"/>
      <c r="T329" s="1415"/>
      <c r="U329" s="1416"/>
      <c r="V329" s="1417"/>
      <c r="W329" s="5478"/>
      <c r="X329" s="529"/>
      <c r="Y329" s="5357"/>
      <c r="Z329" s="1288" t="s">
        <v>1382</v>
      </c>
    </row>
    <row r="330" spans="1:26" ht="18" customHeight="1">
      <c r="A330" s="5357"/>
      <c r="B330" s="2896">
        <f>LARGE(B290:B329,1)+1</f>
        <v>41</v>
      </c>
      <c r="C330" s="1384"/>
      <c r="D330" s="935"/>
      <c r="E330" s="935"/>
      <c r="F330" s="935"/>
      <c r="G330" s="935"/>
      <c r="H330" s="935"/>
      <c r="I330" s="935"/>
      <c r="J330" s="935"/>
      <c r="K330" s="935"/>
      <c r="L330" s="935"/>
      <c r="M330" s="935"/>
      <c r="N330" s="1392"/>
      <c r="O330" s="1326"/>
      <c r="P330" s="1326"/>
      <c r="Q330" s="1326"/>
      <c r="R330" s="1413"/>
      <c r="S330" s="1414"/>
      <c r="T330" s="1415"/>
      <c r="U330" s="1416"/>
      <c r="V330" s="1417"/>
      <c r="W330" s="5478"/>
      <c r="X330" s="529"/>
      <c r="Y330" s="5357"/>
      <c r="Z330" s="1288" t="s">
        <v>1382</v>
      </c>
    </row>
    <row r="331" spans="1:26" ht="18" customHeight="1">
      <c r="A331" s="5357"/>
      <c r="B331" s="2896">
        <f>LARGE(B290:B330,1)+1</f>
        <v>42</v>
      </c>
      <c r="C331" s="1384"/>
      <c r="D331" s="935"/>
      <c r="E331" s="935"/>
      <c r="F331" s="935"/>
      <c r="G331" s="935"/>
      <c r="H331" s="935"/>
      <c r="I331" s="935"/>
      <c r="J331" s="935"/>
      <c r="K331" s="935"/>
      <c r="L331" s="935"/>
      <c r="M331" s="935"/>
      <c r="N331" s="1392"/>
      <c r="O331" s="1326"/>
      <c r="P331" s="1326"/>
      <c r="Q331" s="1326"/>
      <c r="R331" s="1413"/>
      <c r="S331" s="1414"/>
      <c r="T331" s="1415"/>
      <c r="U331" s="1416"/>
      <c r="V331" s="1417"/>
      <c r="W331" s="5478"/>
      <c r="X331" s="529"/>
      <c r="Y331" s="5357"/>
      <c r="Z331" s="1288" t="s">
        <v>1382</v>
      </c>
    </row>
    <row r="332" spans="1:26" ht="18" customHeight="1">
      <c r="A332" s="5357"/>
      <c r="B332" s="2896">
        <f>LARGE(B290:B331,1)+1</f>
        <v>43</v>
      </c>
      <c r="C332" s="1384"/>
      <c r="D332" s="935"/>
      <c r="E332" s="935"/>
      <c r="F332" s="935"/>
      <c r="G332" s="935"/>
      <c r="H332" s="935"/>
      <c r="I332" s="935"/>
      <c r="J332" s="935"/>
      <c r="K332" s="935"/>
      <c r="L332" s="935"/>
      <c r="M332" s="935"/>
      <c r="N332" s="1392"/>
      <c r="O332" s="1326"/>
      <c r="P332" s="1326"/>
      <c r="Q332" s="1326"/>
      <c r="R332" s="1413"/>
      <c r="S332" s="1414"/>
      <c r="T332" s="1415"/>
      <c r="U332" s="1416"/>
      <c r="V332" s="1417"/>
      <c r="W332" s="5478"/>
      <c r="X332" s="529"/>
      <c r="Y332" s="5357"/>
      <c r="Z332" s="1288" t="s">
        <v>1382</v>
      </c>
    </row>
    <row r="333" spans="1:26" ht="18" customHeight="1">
      <c r="A333" s="5357"/>
      <c r="B333" s="2896">
        <f>LARGE(B290:B332,1)+1</f>
        <v>44</v>
      </c>
      <c r="C333" s="1384"/>
      <c r="D333" s="935"/>
      <c r="E333" s="935"/>
      <c r="F333" s="935"/>
      <c r="G333" s="935"/>
      <c r="H333" s="935"/>
      <c r="I333" s="935"/>
      <c r="J333" s="935"/>
      <c r="K333" s="935"/>
      <c r="L333" s="935"/>
      <c r="M333" s="935"/>
      <c r="N333" s="1392"/>
      <c r="O333" s="1326"/>
      <c r="P333" s="1326"/>
      <c r="Q333" s="1326"/>
      <c r="R333" s="1413"/>
      <c r="S333" s="1414"/>
      <c r="T333" s="1415"/>
      <c r="U333" s="1416"/>
      <c r="V333" s="1417"/>
      <c r="W333" s="5478"/>
      <c r="X333" s="529"/>
      <c r="Y333" s="5357"/>
      <c r="Z333" s="1288" t="s">
        <v>1382</v>
      </c>
    </row>
    <row r="334" spans="1:26" ht="18" customHeight="1">
      <c r="A334" s="5357"/>
      <c r="B334" s="2896">
        <f>LARGE(B290:B333,1)+1</f>
        <v>45</v>
      </c>
      <c r="C334" s="1384"/>
      <c r="D334" s="935"/>
      <c r="E334" s="935"/>
      <c r="F334" s="935"/>
      <c r="G334" s="935"/>
      <c r="H334" s="935"/>
      <c r="I334" s="935"/>
      <c r="J334" s="935"/>
      <c r="K334" s="935"/>
      <c r="L334" s="935"/>
      <c r="M334" s="935"/>
      <c r="N334" s="1392"/>
      <c r="O334" s="1326"/>
      <c r="P334" s="1326"/>
      <c r="Q334" s="1326"/>
      <c r="R334" s="1413"/>
      <c r="S334" s="1414"/>
      <c r="T334" s="1415"/>
      <c r="U334" s="1416"/>
      <c r="V334" s="1417"/>
      <c r="W334" s="5478"/>
      <c r="X334" s="529"/>
      <c r="Y334" s="5357"/>
      <c r="Z334" s="1288" t="s">
        <v>1382</v>
      </c>
    </row>
    <row r="335" spans="1:26" ht="18" customHeight="1">
      <c r="A335" s="5357"/>
      <c r="B335" s="2896">
        <f>LARGE(B290:B334,1)+1</f>
        <v>46</v>
      </c>
      <c r="C335" s="1384"/>
      <c r="D335" s="935"/>
      <c r="E335" s="935"/>
      <c r="F335" s="935"/>
      <c r="G335" s="935"/>
      <c r="H335" s="935"/>
      <c r="I335" s="935"/>
      <c r="J335" s="935"/>
      <c r="K335" s="935"/>
      <c r="L335" s="935"/>
      <c r="M335" s="935"/>
      <c r="N335" s="1392"/>
      <c r="O335" s="1326"/>
      <c r="P335" s="1326"/>
      <c r="Q335" s="1326"/>
      <c r="R335" s="1413"/>
      <c r="S335" s="1414"/>
      <c r="T335" s="1415"/>
      <c r="U335" s="1416"/>
      <c r="V335" s="1417"/>
      <c r="W335" s="5478"/>
      <c r="X335" s="529"/>
      <c r="Y335" s="5357"/>
      <c r="Z335" s="1288" t="s">
        <v>1382</v>
      </c>
    </row>
    <row r="336" spans="1:26" ht="18" customHeight="1">
      <c r="A336" s="5357"/>
      <c r="B336" s="2896">
        <f>LARGE(B290:B335,1)+1</f>
        <v>47</v>
      </c>
      <c r="C336" s="1384"/>
      <c r="D336" s="935"/>
      <c r="E336" s="935"/>
      <c r="F336" s="935"/>
      <c r="G336" s="935"/>
      <c r="H336" s="935"/>
      <c r="I336" s="935"/>
      <c r="J336" s="935"/>
      <c r="K336" s="935"/>
      <c r="L336" s="935"/>
      <c r="M336" s="935"/>
      <c r="N336" s="1392"/>
      <c r="O336" s="1326"/>
      <c r="P336" s="1326"/>
      <c r="Q336" s="1326"/>
      <c r="R336" s="1413"/>
      <c r="S336" s="1414"/>
      <c r="T336" s="1415"/>
      <c r="U336" s="1416"/>
      <c r="V336" s="1417"/>
      <c r="W336" s="5478"/>
      <c r="X336" s="529"/>
      <c r="Y336" s="5357"/>
      <c r="Z336" s="1288" t="s">
        <v>1382</v>
      </c>
    </row>
    <row r="337" spans="1:26" ht="18" customHeight="1">
      <c r="A337" s="5357"/>
      <c r="B337" s="2896">
        <f>LARGE(B290:B336,1)+1</f>
        <v>48</v>
      </c>
      <c r="C337" s="1384"/>
      <c r="D337" s="935"/>
      <c r="E337" s="935"/>
      <c r="F337" s="935"/>
      <c r="G337" s="935"/>
      <c r="H337" s="935"/>
      <c r="I337" s="935"/>
      <c r="J337" s="935"/>
      <c r="K337" s="935"/>
      <c r="L337" s="935"/>
      <c r="M337" s="935"/>
      <c r="N337" s="1392"/>
      <c r="O337" s="1326"/>
      <c r="P337" s="1326"/>
      <c r="Q337" s="1326"/>
      <c r="R337" s="1413"/>
      <c r="S337" s="1414"/>
      <c r="T337" s="1415"/>
      <c r="U337" s="1416"/>
      <c r="V337" s="1417"/>
      <c r="W337" s="5478"/>
      <c r="X337" s="529"/>
      <c r="Y337" s="5357"/>
      <c r="Z337" s="1288" t="s">
        <v>1382</v>
      </c>
    </row>
    <row r="338" spans="1:26" ht="18" customHeight="1">
      <c r="A338" s="5357"/>
      <c r="B338" s="2896">
        <f>LARGE(B290:B337,1)+1</f>
        <v>49</v>
      </c>
      <c r="C338" s="1384"/>
      <c r="D338" s="935"/>
      <c r="E338" s="935"/>
      <c r="F338" s="935"/>
      <c r="G338" s="935"/>
      <c r="H338" s="935"/>
      <c r="I338" s="935"/>
      <c r="J338" s="935"/>
      <c r="K338" s="935"/>
      <c r="L338" s="935"/>
      <c r="M338" s="935"/>
      <c r="N338" s="1392"/>
      <c r="O338" s="1326"/>
      <c r="P338" s="1326"/>
      <c r="Q338" s="1326"/>
      <c r="R338" s="1413"/>
      <c r="S338" s="1414"/>
      <c r="T338" s="1415"/>
      <c r="U338" s="1416"/>
      <c r="V338" s="1417"/>
      <c r="W338" s="5478"/>
      <c r="X338" s="529"/>
      <c r="Y338" s="5357"/>
      <c r="Z338" s="1288" t="s">
        <v>1382</v>
      </c>
    </row>
    <row r="339" spans="1:26" ht="18" customHeight="1">
      <c r="A339" s="5357"/>
      <c r="B339" s="2896">
        <f>LARGE(B290:B338,1)+1</f>
        <v>50</v>
      </c>
      <c r="C339" s="1384"/>
      <c r="D339" s="935"/>
      <c r="E339" s="935"/>
      <c r="F339" s="935"/>
      <c r="G339" s="935"/>
      <c r="H339" s="935"/>
      <c r="I339" s="935"/>
      <c r="J339" s="935"/>
      <c r="K339" s="935"/>
      <c r="L339" s="935"/>
      <c r="M339" s="935"/>
      <c r="N339" s="1392"/>
      <c r="O339" s="1326"/>
      <c r="P339" s="1326"/>
      <c r="Q339" s="1326"/>
      <c r="R339" s="1413"/>
      <c r="S339" s="1414"/>
      <c r="T339" s="1415"/>
      <c r="U339" s="1416"/>
      <c r="V339" s="1417"/>
      <c r="W339" s="5478"/>
      <c r="X339" s="529"/>
      <c r="Y339" s="5357"/>
      <c r="Z339" s="1288" t="s">
        <v>1382</v>
      </c>
    </row>
    <row r="340" spans="1:26" ht="18" customHeight="1">
      <c r="A340" s="5357"/>
      <c r="B340" s="2896">
        <f>LARGE(B290:B339,1)+1</f>
        <v>51</v>
      </c>
      <c r="C340" s="1384"/>
      <c r="D340" s="935"/>
      <c r="E340" s="935"/>
      <c r="F340" s="935"/>
      <c r="G340" s="935"/>
      <c r="H340" s="935"/>
      <c r="I340" s="935"/>
      <c r="J340" s="935"/>
      <c r="K340" s="935"/>
      <c r="L340" s="935"/>
      <c r="M340" s="935"/>
      <c r="N340" s="1392"/>
      <c r="O340" s="1326"/>
      <c r="P340" s="1326"/>
      <c r="Q340" s="1326"/>
      <c r="R340" s="1413"/>
      <c r="S340" s="1414"/>
      <c r="T340" s="1415"/>
      <c r="U340" s="1416"/>
      <c r="V340" s="1417"/>
      <c r="W340" s="5478"/>
      <c r="X340" s="529"/>
      <c r="Y340" s="5357"/>
      <c r="Z340" s="1288" t="s">
        <v>1382</v>
      </c>
    </row>
    <row r="341" spans="1:26" ht="18" customHeight="1">
      <c r="A341" s="5357"/>
      <c r="B341" s="2896">
        <f>LARGE(B290:B340,1)+1</f>
        <v>52</v>
      </c>
      <c r="C341" s="1384"/>
      <c r="D341" s="935"/>
      <c r="E341" s="935"/>
      <c r="F341" s="935"/>
      <c r="G341" s="935"/>
      <c r="H341" s="935"/>
      <c r="I341" s="935"/>
      <c r="J341" s="935"/>
      <c r="K341" s="935"/>
      <c r="L341" s="935"/>
      <c r="M341" s="935"/>
      <c r="N341" s="1392"/>
      <c r="O341" s="1326"/>
      <c r="P341" s="1326"/>
      <c r="Q341" s="1326"/>
      <c r="R341" s="1413"/>
      <c r="S341" s="1414"/>
      <c r="T341" s="1415"/>
      <c r="U341" s="1416"/>
      <c r="V341" s="1417"/>
      <c r="W341" s="5478"/>
      <c r="X341" s="529"/>
      <c r="Y341" s="5357"/>
      <c r="Z341" s="1288" t="s">
        <v>1382</v>
      </c>
    </row>
    <row r="342" spans="1:26" ht="18" customHeight="1">
      <c r="A342" s="5357"/>
      <c r="B342" s="2896">
        <f>LARGE(B290:B341,1)+1</f>
        <v>53</v>
      </c>
      <c r="C342" s="1384"/>
      <c r="D342" s="935"/>
      <c r="E342" s="935"/>
      <c r="F342" s="935"/>
      <c r="G342" s="935"/>
      <c r="H342" s="935"/>
      <c r="I342" s="935"/>
      <c r="J342" s="935"/>
      <c r="K342" s="935"/>
      <c r="L342" s="935"/>
      <c r="M342" s="935"/>
      <c r="N342" s="1392"/>
      <c r="O342" s="1326"/>
      <c r="P342" s="1326"/>
      <c r="Q342" s="1326"/>
      <c r="R342" s="1413"/>
      <c r="S342" s="1414"/>
      <c r="T342" s="1415"/>
      <c r="U342" s="1416"/>
      <c r="V342" s="1417"/>
      <c r="W342" s="5478"/>
      <c r="X342" s="529"/>
      <c r="Y342" s="5357"/>
      <c r="Z342" s="1288" t="s">
        <v>1382</v>
      </c>
    </row>
    <row r="343" spans="1:26" ht="18" customHeight="1">
      <c r="A343" s="5357"/>
      <c r="B343" s="2896">
        <f>LARGE(B290:B342,1)+1</f>
        <v>54</v>
      </c>
      <c r="C343" s="1384"/>
      <c r="D343" s="935"/>
      <c r="E343" s="935"/>
      <c r="F343" s="935"/>
      <c r="G343" s="935"/>
      <c r="H343" s="935"/>
      <c r="I343" s="935"/>
      <c r="J343" s="935"/>
      <c r="K343" s="935"/>
      <c r="L343" s="935"/>
      <c r="M343" s="935"/>
      <c r="N343" s="1392"/>
      <c r="O343" s="1326"/>
      <c r="P343" s="1326"/>
      <c r="Q343" s="1326"/>
      <c r="R343" s="1413"/>
      <c r="S343" s="1414"/>
      <c r="T343" s="1415"/>
      <c r="U343" s="1416"/>
      <c r="V343" s="1417"/>
      <c r="W343" s="5478"/>
      <c r="X343" s="529"/>
      <c r="Y343" s="5357"/>
      <c r="Z343" s="1288" t="s">
        <v>1382</v>
      </c>
    </row>
    <row r="344" spans="1:26" ht="18" customHeight="1">
      <c r="A344" s="5357"/>
      <c r="B344" s="2896">
        <f>LARGE(B290:B343,1)+1</f>
        <v>55</v>
      </c>
      <c r="C344" s="1384"/>
      <c r="D344" s="935"/>
      <c r="E344" s="935"/>
      <c r="F344" s="935"/>
      <c r="G344" s="935"/>
      <c r="H344" s="935"/>
      <c r="I344" s="935"/>
      <c r="J344" s="935"/>
      <c r="K344" s="935"/>
      <c r="L344" s="935"/>
      <c r="M344" s="935"/>
      <c r="N344" s="1392"/>
      <c r="O344" s="1326"/>
      <c r="P344" s="1326"/>
      <c r="Q344" s="1326"/>
      <c r="R344" s="1413"/>
      <c r="S344" s="1414"/>
      <c r="T344" s="1415"/>
      <c r="U344" s="1416"/>
      <c r="V344" s="1417"/>
      <c r="W344" s="5478"/>
      <c r="X344" s="529"/>
      <c r="Y344" s="5357"/>
      <c r="Z344" s="1288" t="s">
        <v>1382</v>
      </c>
    </row>
    <row r="345" spans="1:26" ht="18" customHeight="1">
      <c r="A345" s="5357"/>
      <c r="B345" s="2896">
        <f>LARGE(B290:B344,1)+1</f>
        <v>56</v>
      </c>
      <c r="C345" s="1384"/>
      <c r="D345" s="935"/>
      <c r="E345" s="935"/>
      <c r="F345" s="935"/>
      <c r="G345" s="935"/>
      <c r="H345" s="935"/>
      <c r="I345" s="935"/>
      <c r="J345" s="935"/>
      <c r="K345" s="935"/>
      <c r="L345" s="935"/>
      <c r="M345" s="935"/>
      <c r="N345" s="1392"/>
      <c r="O345" s="1326"/>
      <c r="P345" s="1326"/>
      <c r="Q345" s="1326"/>
      <c r="R345" s="1413"/>
      <c r="S345" s="1414"/>
      <c r="T345" s="1415"/>
      <c r="U345" s="1416"/>
      <c r="V345" s="1417"/>
      <c r="W345" s="5478"/>
      <c r="X345" s="529"/>
      <c r="Y345" s="5357"/>
      <c r="Z345" s="1288" t="s">
        <v>1382</v>
      </c>
    </row>
    <row r="346" spans="1:26" ht="18" customHeight="1">
      <c r="A346" s="5357"/>
      <c r="B346" s="2896">
        <f>LARGE(B290:B345,1)+1</f>
        <v>57</v>
      </c>
      <c r="C346" s="1384"/>
      <c r="D346" s="935"/>
      <c r="E346" s="935"/>
      <c r="F346" s="935"/>
      <c r="G346" s="935"/>
      <c r="H346" s="935"/>
      <c r="I346" s="935"/>
      <c r="J346" s="935"/>
      <c r="K346" s="935"/>
      <c r="L346" s="935"/>
      <c r="M346" s="935"/>
      <c r="N346" s="1392"/>
      <c r="O346" s="1326"/>
      <c r="P346" s="1326"/>
      <c r="Q346" s="1326"/>
      <c r="R346" s="1413"/>
      <c r="S346" s="1414"/>
      <c r="T346" s="1415"/>
      <c r="U346" s="1416"/>
      <c r="V346" s="1417"/>
      <c r="W346" s="5478"/>
      <c r="X346" s="529"/>
      <c r="Y346" s="5357"/>
      <c r="Z346" s="1288" t="s">
        <v>1382</v>
      </c>
    </row>
    <row r="347" spans="1:26" ht="18" customHeight="1">
      <c r="A347" s="5357"/>
      <c r="B347" s="2896">
        <f>LARGE(B290:B346,1)+1</f>
        <v>58</v>
      </c>
      <c r="C347" s="1384"/>
      <c r="D347" s="935"/>
      <c r="E347" s="935"/>
      <c r="F347" s="935"/>
      <c r="G347" s="935"/>
      <c r="H347" s="935"/>
      <c r="I347" s="935"/>
      <c r="J347" s="935"/>
      <c r="K347" s="935"/>
      <c r="L347" s="935"/>
      <c r="M347" s="935"/>
      <c r="N347" s="1392"/>
      <c r="O347" s="1326"/>
      <c r="P347" s="1326"/>
      <c r="Q347" s="1326"/>
      <c r="R347" s="1413"/>
      <c r="S347" s="1414"/>
      <c r="T347" s="1415"/>
      <c r="U347" s="1416"/>
      <c r="V347" s="1417"/>
      <c r="W347" s="5478"/>
      <c r="X347" s="529"/>
      <c r="Y347" s="5357"/>
      <c r="Z347" s="1288" t="s">
        <v>1382</v>
      </c>
    </row>
    <row r="348" spans="1:26" ht="18" customHeight="1">
      <c r="A348" s="5357"/>
      <c r="B348" s="2896">
        <f>LARGE(B290:B347,1)+1</f>
        <v>59</v>
      </c>
      <c r="C348" s="1384"/>
      <c r="D348" s="935"/>
      <c r="E348" s="935"/>
      <c r="F348" s="935"/>
      <c r="G348" s="935"/>
      <c r="H348" s="935"/>
      <c r="I348" s="935"/>
      <c r="J348" s="935"/>
      <c r="K348" s="935"/>
      <c r="L348" s="935"/>
      <c r="M348" s="935"/>
      <c r="N348" s="1392"/>
      <c r="O348" s="1326"/>
      <c r="P348" s="1326"/>
      <c r="Q348" s="1326"/>
      <c r="R348" s="1413"/>
      <c r="S348" s="1414"/>
      <c r="T348" s="1415"/>
      <c r="U348" s="1416"/>
      <c r="V348" s="1417"/>
      <c r="W348" s="5478"/>
      <c r="X348" s="529"/>
      <c r="Y348" s="5357"/>
      <c r="Z348" s="1288" t="s">
        <v>1382</v>
      </c>
    </row>
    <row r="349" spans="1:26" ht="18" customHeight="1">
      <c r="A349" s="5357"/>
      <c r="B349" s="2896">
        <f>LARGE(B290:B348,1)+1</f>
        <v>60</v>
      </c>
      <c r="C349" s="1384"/>
      <c r="D349" s="935"/>
      <c r="E349" s="935"/>
      <c r="F349" s="935"/>
      <c r="G349" s="935"/>
      <c r="H349" s="935"/>
      <c r="I349" s="935"/>
      <c r="J349" s="935"/>
      <c r="K349" s="935"/>
      <c r="L349" s="935"/>
      <c r="M349" s="935"/>
      <c r="N349" s="1392"/>
      <c r="O349" s="1326"/>
      <c r="P349" s="1326"/>
      <c r="Q349" s="1326"/>
      <c r="R349" s="1413"/>
      <c r="S349" s="1414"/>
      <c r="T349" s="1415"/>
      <c r="U349" s="1416"/>
      <c r="V349" s="1417"/>
      <c r="W349" s="5478"/>
      <c r="X349" s="529"/>
      <c r="Y349" s="5357"/>
      <c r="Z349" s="1288" t="s">
        <v>1382</v>
      </c>
    </row>
    <row r="350" spans="1:26" ht="18" customHeight="1">
      <c r="A350" s="5357"/>
      <c r="B350" s="2896">
        <f>LARGE(B290:B349,1)+1</f>
        <v>61</v>
      </c>
      <c r="C350" s="1384"/>
      <c r="D350" s="935"/>
      <c r="E350" s="935"/>
      <c r="F350" s="935"/>
      <c r="G350" s="935"/>
      <c r="H350" s="935"/>
      <c r="I350" s="935"/>
      <c r="J350" s="935"/>
      <c r="K350" s="935"/>
      <c r="L350" s="935"/>
      <c r="M350" s="935"/>
      <c r="N350" s="1392"/>
      <c r="O350" s="1326"/>
      <c r="P350" s="1326"/>
      <c r="Q350" s="1326"/>
      <c r="R350" s="1413"/>
      <c r="S350" s="1414"/>
      <c r="T350" s="1415"/>
      <c r="U350" s="1416"/>
      <c r="V350" s="1417"/>
      <c r="W350" s="5478"/>
      <c r="X350" s="529"/>
      <c r="Y350" s="5357"/>
      <c r="Z350" s="1288" t="s">
        <v>1382</v>
      </c>
    </row>
    <row r="351" spans="1:26" ht="18" customHeight="1">
      <c r="A351" s="5357"/>
      <c r="B351" s="5325"/>
      <c r="C351" s="5326"/>
      <c r="D351" s="5326"/>
      <c r="E351" s="5326"/>
      <c r="F351" s="5326"/>
      <c r="G351" s="5326"/>
      <c r="H351" s="5326"/>
      <c r="I351" s="5326"/>
      <c r="J351" s="5326"/>
      <c r="K351" s="5326"/>
      <c r="L351" s="5326"/>
      <c r="M351" s="5326"/>
      <c r="N351" s="5327"/>
      <c r="O351" s="1326"/>
      <c r="P351" s="1326"/>
      <c r="Q351" s="1326"/>
      <c r="R351" s="1413"/>
      <c r="S351" s="1414"/>
      <c r="T351" s="1415"/>
      <c r="U351" s="1416"/>
      <c r="V351" s="1417"/>
      <c r="W351" s="5478"/>
      <c r="X351" s="529"/>
      <c r="Y351" s="5357"/>
      <c r="Z351" s="1288" t="s">
        <v>1382</v>
      </c>
    </row>
    <row r="352" spans="1:26" ht="18" customHeight="1">
      <c r="A352" s="5357"/>
      <c r="B352" s="1393" t="s">
        <v>248</v>
      </c>
      <c r="C352" s="1394" t="s">
        <v>272</v>
      </c>
      <c r="D352" s="5469"/>
      <c r="E352" s="5329"/>
      <c r="F352" s="5329"/>
      <c r="G352" s="5329"/>
      <c r="H352" s="5329"/>
      <c r="I352" s="5329"/>
      <c r="J352" s="5329"/>
      <c r="K352" s="5329"/>
      <c r="L352" s="5329"/>
      <c r="M352" s="5329"/>
      <c r="N352" s="5330"/>
      <c r="O352" s="1326"/>
      <c r="P352" s="1326"/>
      <c r="Q352" s="1326"/>
      <c r="R352" s="1413"/>
      <c r="S352" s="1414"/>
      <c r="T352" s="1415"/>
      <c r="U352" s="1416"/>
      <c r="V352" s="1417"/>
      <c r="W352" s="5478"/>
      <c r="X352" s="529"/>
      <c r="Y352" s="5357"/>
      <c r="Z352" s="1288" t="s">
        <v>1382</v>
      </c>
    </row>
    <row r="353" spans="1:26" ht="18" customHeight="1">
      <c r="A353" s="5357"/>
      <c r="B353" s="5331"/>
      <c r="C353" s="5332"/>
      <c r="D353" s="5332"/>
      <c r="E353" s="5332"/>
      <c r="F353" s="5332"/>
      <c r="G353" s="5332"/>
      <c r="H353" s="5332"/>
      <c r="I353" s="5332"/>
      <c r="J353" s="5332"/>
      <c r="K353" s="5332"/>
      <c r="L353" s="5332"/>
      <c r="M353" s="5332"/>
      <c r="N353" s="5333"/>
      <c r="O353" s="1326"/>
      <c r="P353" s="1326"/>
      <c r="Q353" s="1326"/>
      <c r="R353" s="1413"/>
      <c r="S353" s="1414"/>
      <c r="T353" s="1415"/>
      <c r="U353" s="1416"/>
      <c r="V353" s="1417"/>
      <c r="W353" s="5478"/>
      <c r="X353" s="529"/>
      <c r="Y353" s="5357"/>
      <c r="Z353" s="1288" t="s">
        <v>1382</v>
      </c>
    </row>
    <row r="354" spans="1:26" ht="18" customHeight="1">
      <c r="A354" s="5357"/>
      <c r="B354" s="5466" t="s">
        <v>1255</v>
      </c>
      <c r="C354" s="5467"/>
      <c r="D354" s="5467"/>
      <c r="E354" s="5467"/>
      <c r="F354" s="5467"/>
      <c r="G354" s="5467"/>
      <c r="H354" s="5467"/>
      <c r="I354" s="5467"/>
      <c r="J354" s="5467"/>
      <c r="K354" s="5467"/>
      <c r="L354" s="5467"/>
      <c r="M354" s="5467"/>
      <c r="N354" s="5468"/>
      <c r="O354" s="1326"/>
      <c r="P354" s="1326"/>
      <c r="Q354" s="1326"/>
      <c r="R354" s="1413"/>
      <c r="S354" s="1414"/>
      <c r="T354" s="1415"/>
      <c r="U354" s="1416"/>
      <c r="V354" s="1417"/>
      <c r="W354" s="5478"/>
      <c r="X354" s="529"/>
      <c r="Y354" s="5357"/>
      <c r="Z354" s="1288" t="s">
        <v>1382</v>
      </c>
    </row>
    <row r="355" spans="1:26" ht="18" customHeight="1">
      <c r="A355" s="5357"/>
      <c r="B355" s="1395" t="s">
        <v>31</v>
      </c>
      <c r="C355" s="1043">
        <v>500</v>
      </c>
      <c r="D355" s="1044">
        <v>500</v>
      </c>
      <c r="E355" s="925"/>
      <c r="F355" s="944" t="s">
        <v>307</v>
      </c>
      <c r="G355" s="1364">
        <v>2</v>
      </c>
      <c r="H355" s="1039">
        <v>2</v>
      </c>
      <c r="I355" s="925"/>
      <c r="K355" s="944" t="s">
        <v>308</v>
      </c>
      <c r="L355" s="945">
        <v>0.05</v>
      </c>
      <c r="M355" s="946">
        <v>2.4</v>
      </c>
      <c r="N355" s="400"/>
      <c r="O355" s="1326"/>
      <c r="P355" s="1326"/>
      <c r="Q355" s="1326"/>
      <c r="R355" s="1413"/>
      <c r="S355" s="1414"/>
      <c r="T355" s="1415"/>
      <c r="U355" s="1416"/>
      <c r="V355" s="1417"/>
      <c r="W355" s="5478"/>
      <c r="X355" s="529"/>
      <c r="Y355" s="5357"/>
      <c r="Z355" s="1288" t="s">
        <v>1382</v>
      </c>
    </row>
    <row r="356" spans="1:26" ht="18" customHeight="1">
      <c r="A356" s="5357"/>
      <c r="B356" s="5334" t="s">
        <v>2235</v>
      </c>
      <c r="C356" s="5335"/>
      <c r="D356" s="5335"/>
      <c r="E356" s="5335"/>
      <c r="F356" s="5335"/>
      <c r="G356" s="5335"/>
      <c r="H356" s="5335"/>
      <c r="I356" s="5335"/>
      <c r="J356" s="5335"/>
      <c r="K356" s="5335"/>
      <c r="L356" s="5336" t="s">
        <v>505</v>
      </c>
      <c r="M356" s="5336"/>
      <c r="N356" s="5337"/>
      <c r="O356" s="1326"/>
      <c r="P356" s="1326"/>
      <c r="Q356" s="1326"/>
      <c r="R356" s="1413"/>
      <c r="S356" s="1414"/>
      <c r="T356" s="1415"/>
      <c r="U356" s="1416"/>
      <c r="V356" s="1417"/>
      <c r="W356" s="5478"/>
      <c r="X356" s="529"/>
      <c r="Y356" s="5357"/>
      <c r="Z356" s="1288" t="s">
        <v>1382</v>
      </c>
    </row>
    <row r="357" spans="1:26" ht="18" customHeight="1">
      <c r="A357" s="5357"/>
      <c r="B357" s="5334"/>
      <c r="C357" s="5335"/>
      <c r="D357" s="5335"/>
      <c r="E357" s="5335"/>
      <c r="F357" s="5335"/>
      <c r="G357" s="5335"/>
      <c r="H357" s="5335"/>
      <c r="I357" s="5335"/>
      <c r="J357" s="5335"/>
      <c r="K357" s="5335"/>
      <c r="L357" s="5336"/>
      <c r="M357" s="5336"/>
      <c r="N357" s="5337"/>
      <c r="O357" s="1326"/>
      <c r="P357" s="1326"/>
      <c r="Q357" s="1326"/>
      <c r="R357" s="1413"/>
      <c r="S357" s="1414"/>
      <c r="T357" s="1415"/>
      <c r="U357" s="1416"/>
      <c r="V357" s="1417"/>
      <c r="W357" s="5478"/>
      <c r="X357" s="529"/>
      <c r="Y357" s="5357"/>
      <c r="Z357" s="1288" t="s">
        <v>1382</v>
      </c>
    </row>
    <row r="358" spans="1:26" ht="18" customHeight="1">
      <c r="A358" s="5357"/>
      <c r="B358" s="1396" t="s">
        <v>27</v>
      </c>
      <c r="C358" s="3132" t="s">
        <v>274</v>
      </c>
      <c r="D358" s="985"/>
      <c r="E358" s="985"/>
      <c r="F358" s="977" t="str">
        <f>D238</f>
        <v>D</v>
      </c>
      <c r="G358" s="984" t="s">
        <v>276</v>
      </c>
      <c r="H358" s="985"/>
      <c r="I358" s="986"/>
      <c r="J358" s="986"/>
      <c r="K358" s="986"/>
      <c r="L358" s="986"/>
      <c r="M358" s="986"/>
      <c r="N358" s="29"/>
      <c r="O358" s="1326"/>
      <c r="P358" s="1326"/>
      <c r="Q358" s="1326"/>
      <c r="R358" s="1413"/>
      <c r="S358" s="1414"/>
      <c r="T358" s="1415"/>
      <c r="U358" s="1416"/>
      <c r="V358" s="1417"/>
      <c r="W358" s="5478"/>
      <c r="X358" s="529"/>
      <c r="Y358" s="5357"/>
      <c r="Z358" s="1288" t="s">
        <v>1382</v>
      </c>
    </row>
    <row r="359" spans="1:26" ht="18" customHeight="1">
      <c r="A359" s="5357"/>
      <c r="B359" s="5314" t="s">
        <v>30</v>
      </c>
      <c r="C359" s="3133" t="s">
        <v>32</v>
      </c>
      <c r="D359" s="985"/>
      <c r="E359" s="985"/>
      <c r="F359" s="985"/>
      <c r="G359" s="985"/>
      <c r="H359" s="985"/>
      <c r="I359" s="986"/>
      <c r="J359" s="986"/>
      <c r="K359" s="986"/>
      <c r="L359" s="986"/>
      <c r="M359" s="986"/>
      <c r="N359" s="29"/>
      <c r="O359" s="1326"/>
      <c r="P359" s="1326"/>
      <c r="Q359" s="1326"/>
      <c r="R359" s="1413"/>
      <c r="S359" s="1414"/>
      <c r="T359" s="1415"/>
      <c r="U359" s="1416"/>
      <c r="V359" s="1417"/>
      <c r="W359" s="5478"/>
      <c r="X359" s="529"/>
      <c r="Y359" s="5357"/>
      <c r="Z359" s="1288" t="s">
        <v>1382</v>
      </c>
    </row>
    <row r="360" spans="1:26" ht="18" customHeight="1">
      <c r="A360" s="5357"/>
      <c r="B360" s="5314"/>
      <c r="C360" s="3133" t="s">
        <v>1268</v>
      </c>
      <c r="D360" s="985"/>
      <c r="E360" s="985"/>
      <c r="F360" s="985"/>
      <c r="G360" s="985"/>
      <c r="H360" s="985"/>
      <c r="I360" s="986"/>
      <c r="J360" s="986"/>
      <c r="K360" s="986"/>
      <c r="L360" s="986"/>
      <c r="M360" s="986"/>
      <c r="N360" s="29"/>
      <c r="O360" s="1326"/>
      <c r="P360" s="1326"/>
      <c r="Q360" s="1326"/>
      <c r="R360" s="1413"/>
      <c r="S360" s="1414"/>
      <c r="T360" s="1415"/>
      <c r="U360" s="1416"/>
      <c r="V360" s="1417"/>
      <c r="W360" s="5478"/>
      <c r="X360" s="529"/>
      <c r="Y360" s="5357"/>
      <c r="Z360" s="1288" t="s">
        <v>1382</v>
      </c>
    </row>
    <row r="361" spans="1:26" ht="18" customHeight="1">
      <c r="A361" s="5357"/>
      <c r="B361" s="1397" t="s">
        <v>248</v>
      </c>
      <c r="C361" s="3134" t="s">
        <v>279</v>
      </c>
      <c r="D361" s="985"/>
      <c r="E361" s="985"/>
      <c r="F361" s="985"/>
      <c r="G361" s="985"/>
      <c r="H361" s="985"/>
      <c r="I361" s="986"/>
      <c r="J361" s="986"/>
      <c r="K361" s="986"/>
      <c r="L361" s="986"/>
      <c r="M361" s="986"/>
      <c r="N361" s="29"/>
      <c r="O361" s="1326"/>
      <c r="P361" s="1326"/>
      <c r="Q361" s="1326"/>
      <c r="R361" s="1413"/>
      <c r="S361" s="1414"/>
      <c r="T361" s="1415"/>
      <c r="U361" s="1416"/>
      <c r="V361" s="1417"/>
      <c r="W361" s="5478"/>
      <c r="X361" s="529"/>
      <c r="Y361" s="5357"/>
      <c r="Z361" s="1288" t="s">
        <v>1382</v>
      </c>
    </row>
    <row r="362" spans="1:26" ht="18" customHeight="1">
      <c r="A362" s="5357"/>
      <c r="B362" s="1398" t="s">
        <v>12</v>
      </c>
      <c r="C362" s="3135" t="s">
        <v>23</v>
      </c>
      <c r="D362" s="985"/>
      <c r="E362" s="985"/>
      <c r="F362" s="985"/>
      <c r="G362" s="985"/>
      <c r="H362" s="985"/>
      <c r="I362" s="986"/>
      <c r="J362" s="986"/>
      <c r="K362" s="986"/>
      <c r="L362" s="986"/>
      <c r="M362" s="986"/>
      <c r="N362" s="29"/>
      <c r="O362" s="1326"/>
      <c r="P362" s="1326"/>
      <c r="Q362" s="1326"/>
      <c r="R362" s="1413"/>
      <c r="S362" s="1414"/>
      <c r="T362" s="1415"/>
      <c r="U362" s="1416"/>
      <c r="V362" s="1417"/>
      <c r="W362" s="5478"/>
      <c r="X362" s="529"/>
      <c r="Y362" s="5357"/>
      <c r="Z362" s="1288" t="s">
        <v>1382</v>
      </c>
    </row>
    <row r="363" spans="1:26" ht="18" customHeight="1">
      <c r="A363" s="5357"/>
      <c r="B363" s="1399"/>
      <c r="C363" s="990" t="s">
        <v>1258</v>
      </c>
      <c r="D363" s="985"/>
      <c r="E363" s="985"/>
      <c r="F363" s="985"/>
      <c r="G363" s="985"/>
      <c r="H363" s="985"/>
      <c r="I363" s="986"/>
      <c r="J363" s="986"/>
      <c r="K363" s="986"/>
      <c r="L363" s="986"/>
      <c r="M363" s="986"/>
      <c r="N363" s="29"/>
      <c r="O363" s="1326"/>
      <c r="P363" s="1326"/>
      <c r="Q363" s="1326"/>
      <c r="R363" s="1413"/>
      <c r="S363" s="1414"/>
      <c r="T363" s="1415"/>
      <c r="U363" s="1416"/>
      <c r="V363" s="1417"/>
      <c r="W363" s="5478"/>
      <c r="X363" s="529"/>
      <c r="Y363" s="5357"/>
      <c r="Z363" s="1288" t="s">
        <v>1382</v>
      </c>
    </row>
    <row r="364" spans="1:26" ht="18" customHeight="1">
      <c r="A364" s="5357"/>
      <c r="B364" s="1399" t="s">
        <v>13</v>
      </c>
      <c r="C364" s="3137" t="s">
        <v>24</v>
      </c>
      <c r="D364" s="3139"/>
      <c r="E364" s="3139"/>
      <c r="F364" s="3139"/>
      <c r="G364" s="3139"/>
      <c r="H364" s="3139"/>
      <c r="I364" s="3140"/>
      <c r="J364" s="3140"/>
      <c r="K364" s="3140"/>
      <c r="L364" s="3140"/>
      <c r="M364" s="3140"/>
      <c r="N364" s="79"/>
      <c r="O364" s="1326"/>
      <c r="P364" s="1326"/>
      <c r="Q364" s="1326"/>
      <c r="R364" s="1413"/>
      <c r="S364" s="1414"/>
      <c r="T364" s="1415"/>
      <c r="U364" s="1416"/>
      <c r="V364" s="1417"/>
      <c r="W364" s="5478"/>
      <c r="X364" s="529"/>
      <c r="Y364" s="5357"/>
      <c r="Z364" s="1288" t="s">
        <v>1382</v>
      </c>
    </row>
    <row r="365" spans="1:26" ht="18" customHeight="1">
      <c r="A365" s="5357"/>
      <c r="B365" s="1399"/>
      <c r="C365" s="3138" t="s">
        <v>26</v>
      </c>
      <c r="D365" s="3139"/>
      <c r="E365" s="3139"/>
      <c r="F365" s="3139"/>
      <c r="G365" s="3139"/>
      <c r="H365" s="3139"/>
      <c r="I365" s="3140"/>
      <c r="J365" s="3140"/>
      <c r="K365" s="3140"/>
      <c r="L365" s="3140"/>
      <c r="M365" s="3140"/>
      <c r="N365" s="79"/>
      <c r="O365" s="1326"/>
      <c r="P365" s="1326"/>
      <c r="Q365" s="1326"/>
      <c r="R365" s="1413"/>
      <c r="S365" s="1414"/>
      <c r="T365" s="1415"/>
      <c r="U365" s="1416"/>
      <c r="V365" s="1417"/>
      <c r="W365" s="5478"/>
      <c r="X365" s="529"/>
      <c r="Y365" s="5357"/>
      <c r="Z365" s="1288" t="s">
        <v>1382</v>
      </c>
    </row>
    <row r="366" spans="1:26" ht="18" customHeight="1">
      <c r="A366" s="5357"/>
      <c r="B366" s="5315" t="s">
        <v>15</v>
      </c>
      <c r="C366" s="5316" t="s">
        <v>288</v>
      </c>
      <c r="D366" s="5316"/>
      <c r="E366" s="5316"/>
      <c r="F366" s="5316"/>
      <c r="G366" s="5316"/>
      <c r="H366" s="5316"/>
      <c r="I366" s="5316"/>
      <c r="J366" s="5316"/>
      <c r="K366" s="5316"/>
      <c r="L366" s="5316"/>
      <c r="M366" s="5316"/>
      <c r="N366" s="5317"/>
      <c r="O366" s="1326"/>
      <c r="P366" s="1326"/>
      <c r="Q366" s="1326"/>
      <c r="R366" s="1413"/>
      <c r="S366" s="1414"/>
      <c r="T366" s="1415"/>
      <c r="U366" s="1416"/>
      <c r="V366" s="1417"/>
      <c r="W366" s="5478"/>
      <c r="X366" s="529"/>
      <c r="Y366" s="5357"/>
      <c r="Z366" s="1288" t="s">
        <v>1382</v>
      </c>
    </row>
    <row r="367" spans="1:26" ht="18" customHeight="1">
      <c r="A367" s="5357"/>
      <c r="B367" s="5315"/>
      <c r="C367" s="5316"/>
      <c r="D367" s="5316"/>
      <c r="E367" s="5316"/>
      <c r="F367" s="5316"/>
      <c r="G367" s="5316"/>
      <c r="H367" s="5316"/>
      <c r="I367" s="5316"/>
      <c r="J367" s="5316"/>
      <c r="K367" s="5316"/>
      <c r="L367" s="5316"/>
      <c r="M367" s="5316"/>
      <c r="N367" s="5317"/>
      <c r="O367" s="1326"/>
      <c r="P367" s="1326"/>
      <c r="Q367" s="1326"/>
      <c r="R367" s="1413"/>
      <c r="S367" s="1414"/>
      <c r="T367" s="1415"/>
      <c r="U367" s="1416"/>
      <c r="V367" s="1417"/>
      <c r="W367" s="5478"/>
      <c r="X367" s="529"/>
      <c r="Y367" s="5357"/>
      <c r="Z367" s="1288" t="s">
        <v>1382</v>
      </c>
    </row>
    <row r="368" spans="1:26" ht="18" customHeight="1">
      <c r="A368" s="5357"/>
      <c r="B368" s="1400" t="s">
        <v>281</v>
      </c>
      <c r="C368" s="3132" t="s">
        <v>293</v>
      </c>
      <c r="D368" s="3139"/>
      <c r="E368" s="3139"/>
      <c r="F368" s="3139"/>
      <c r="G368" s="3139"/>
      <c r="H368" s="3139"/>
      <c r="I368" s="3140"/>
      <c r="J368" s="3140"/>
      <c r="K368" s="3140"/>
      <c r="L368" s="3140"/>
      <c r="M368" s="3140"/>
      <c r="N368" s="79"/>
      <c r="O368" s="1326"/>
      <c r="P368" s="1326"/>
      <c r="Q368" s="1326"/>
      <c r="R368" s="1413"/>
      <c r="S368" s="1414"/>
      <c r="T368" s="1415"/>
      <c r="U368" s="1416"/>
      <c r="V368" s="1417"/>
      <c r="W368" s="5478"/>
      <c r="X368" s="529"/>
      <c r="Y368" s="5357"/>
      <c r="Z368" s="1288" t="s">
        <v>1382</v>
      </c>
    </row>
    <row r="369" spans="1:27" ht="18" customHeight="1">
      <c r="A369" s="5357"/>
      <c r="B369" s="1401" t="s">
        <v>282</v>
      </c>
      <c r="C369" s="5318" t="s">
        <v>1269</v>
      </c>
      <c r="D369" s="5318"/>
      <c r="E369" s="5318"/>
      <c r="F369" s="5318"/>
      <c r="G369" s="5318"/>
      <c r="H369" s="5318"/>
      <c r="I369" s="5318"/>
      <c r="J369" s="5318"/>
      <c r="K369" s="5318"/>
      <c r="L369" s="5318"/>
      <c r="M369" s="5318"/>
      <c r="N369" s="5319"/>
      <c r="O369" s="1326"/>
      <c r="P369" s="1326"/>
      <c r="Q369" s="1326"/>
      <c r="R369" s="1413"/>
      <c r="S369" s="1414"/>
      <c r="T369" s="1415"/>
      <c r="U369" s="1416"/>
      <c r="V369" s="1417"/>
      <c r="W369" s="5478"/>
      <c r="X369" s="529"/>
      <c r="Y369" s="5357"/>
      <c r="Z369" s="1288" t="s">
        <v>1382</v>
      </c>
    </row>
    <row r="370" spans="1:27" ht="18" customHeight="1">
      <c r="A370" s="5357"/>
      <c r="B370" s="1401"/>
      <c r="C370" s="5318"/>
      <c r="D370" s="5318"/>
      <c r="E370" s="5318"/>
      <c r="F370" s="5318"/>
      <c r="G370" s="5318"/>
      <c r="H370" s="5318"/>
      <c r="I370" s="5318"/>
      <c r="J370" s="5318"/>
      <c r="K370" s="5318"/>
      <c r="L370" s="5318"/>
      <c r="M370" s="5318"/>
      <c r="N370" s="5319"/>
      <c r="O370" s="1326"/>
      <c r="P370" s="1326"/>
      <c r="Q370" s="1326"/>
      <c r="R370" s="1413"/>
      <c r="S370" s="1414"/>
      <c r="T370" s="1415"/>
      <c r="U370" s="1416"/>
      <c r="V370" s="1417"/>
      <c r="W370" s="5478"/>
      <c r="X370" s="529"/>
      <c r="Y370" s="5357"/>
      <c r="Z370" s="1288" t="s">
        <v>1382</v>
      </c>
    </row>
    <row r="371" spans="1:27" ht="18" customHeight="1">
      <c r="A371" s="5357"/>
      <c r="B371" s="24" t="s">
        <v>253</v>
      </c>
      <c r="C371" s="5320" t="str">
        <f ca="1">CELL("nomfichier")</f>
        <v>E:\0-UPRT\1-UPRT.FR-SITE-WEB\ff-fiches-fabrications\ff-fiches-fabrication-maj-08-2020\[ff-14.B-restauration-10.postits-portions.xlsx]Nota</v>
      </c>
      <c r="D371" s="5320"/>
      <c r="E371" s="5320"/>
      <c r="F371" s="5320"/>
      <c r="G371" s="5320"/>
      <c r="H371" s="5320"/>
      <c r="I371" s="5320"/>
      <c r="J371" s="5320"/>
      <c r="K371" s="5320"/>
      <c r="L371" s="5320"/>
      <c r="M371" s="5320"/>
      <c r="N371" s="5321"/>
      <c r="O371" s="1326"/>
      <c r="P371" s="1326"/>
      <c r="Q371" s="1326"/>
      <c r="R371" s="1413"/>
      <c r="S371" s="1414"/>
      <c r="T371" s="1415"/>
      <c r="U371" s="1416"/>
      <c r="V371" s="1417"/>
      <c r="W371" s="5478"/>
      <c r="X371" s="529"/>
      <c r="Y371" s="5357"/>
      <c r="Z371" s="1288" t="s">
        <v>1382</v>
      </c>
    </row>
    <row r="372" spans="1:27" ht="18" customHeight="1">
      <c r="A372" s="5357"/>
      <c r="B372" s="1325" t="s">
        <v>255</v>
      </c>
      <c r="C372" s="5299" t="s">
        <v>1437</v>
      </c>
      <c r="D372" s="5299"/>
      <c r="E372" s="5299"/>
      <c r="F372" s="5299"/>
      <c r="G372" s="5299"/>
      <c r="H372" s="5299"/>
      <c r="I372" s="5299"/>
      <c r="J372" s="5299"/>
      <c r="K372" s="5299"/>
      <c r="L372" s="5299"/>
      <c r="M372" s="5299"/>
      <c r="N372" s="5322"/>
      <c r="O372" s="1326"/>
      <c r="P372" s="1326"/>
      <c r="Q372" s="1326"/>
      <c r="R372" s="1413"/>
      <c r="S372" s="1414"/>
      <c r="T372" s="1415"/>
      <c r="U372" s="1416"/>
      <c r="V372" s="1417"/>
      <c r="W372" s="5478"/>
      <c r="X372" s="529"/>
      <c r="Y372" s="5357"/>
      <c r="Z372" s="1288" t="s">
        <v>1382</v>
      </c>
    </row>
    <row r="373" spans="1:27" ht="18" customHeight="1" thickBot="1">
      <c r="A373" s="5357"/>
      <c r="B373" s="5300" t="s">
        <v>258</v>
      </c>
      <c r="C373" s="5465"/>
      <c r="D373" s="5465"/>
      <c r="E373" s="5465"/>
      <c r="F373" s="5465"/>
      <c r="G373" s="5465"/>
      <c r="H373" s="5465"/>
      <c r="I373" s="5465"/>
      <c r="J373" s="5465"/>
      <c r="K373" s="5465"/>
      <c r="L373" s="5465"/>
      <c r="M373" s="5465"/>
      <c r="N373" s="5301"/>
      <c r="O373" s="1326"/>
      <c r="P373" s="1326"/>
      <c r="Q373" s="1326"/>
      <c r="R373" s="1413"/>
      <c r="S373" s="1414"/>
      <c r="T373" s="1415"/>
      <c r="U373" s="1416"/>
      <c r="V373" s="1417"/>
      <c r="W373" s="5478"/>
      <c r="X373" s="529"/>
      <c r="Y373" s="5357"/>
      <c r="Z373" s="1288" t="s">
        <v>1382</v>
      </c>
    </row>
    <row r="374" spans="1:27" ht="18" customHeight="1">
      <c r="A374" s="1402"/>
      <c r="B374" s="1403"/>
      <c r="C374" s="1403"/>
      <c r="D374" s="1404"/>
      <c r="E374" s="1072"/>
      <c r="F374" s="1405"/>
      <c r="G374" s="1406"/>
      <c r="H374" s="1406"/>
      <c r="I374" s="1406"/>
      <c r="J374" s="1406"/>
      <c r="K374" s="1407"/>
      <c r="L374" s="1407"/>
      <c r="M374" s="1407"/>
      <c r="N374" s="1407"/>
      <c r="O374" s="1408"/>
      <c r="P374" s="1408"/>
      <c r="Q374" s="1408"/>
      <c r="R374" s="1408"/>
      <c r="S374" s="1408"/>
      <c r="T374" s="1408"/>
      <c r="U374" s="1408"/>
      <c r="V374" s="1408"/>
      <c r="W374" s="5478"/>
      <c r="X374" s="529"/>
      <c r="Y374" s="1402"/>
      <c r="Z374" s="1288" t="s">
        <v>1382</v>
      </c>
    </row>
    <row r="375" spans="1:27" ht="18" customHeight="1">
      <c r="A375" s="1402"/>
      <c r="B375" s="1403"/>
      <c r="C375" s="1403"/>
      <c r="D375" s="1404"/>
      <c r="E375" s="1072"/>
      <c r="F375" s="1405"/>
      <c r="G375" s="1406"/>
      <c r="H375" s="1406"/>
      <c r="I375" s="1406"/>
      <c r="J375" s="1406"/>
      <c r="K375" s="1407"/>
      <c r="L375" s="1407"/>
      <c r="M375" s="1407"/>
      <c r="N375" s="1407"/>
      <c r="O375" s="1408"/>
      <c r="P375" s="1408"/>
      <c r="Q375" s="1408"/>
      <c r="R375" s="1408"/>
      <c r="S375" s="1408"/>
      <c r="T375" s="1408"/>
      <c r="U375" s="1408"/>
      <c r="V375" s="1408"/>
      <c r="W375" s="5478"/>
      <c r="X375" s="529"/>
      <c r="Y375" s="1402"/>
      <c r="Z375" s="1288" t="s">
        <v>1382</v>
      </c>
    </row>
    <row r="376" spans="1:27" ht="18" customHeight="1" thickBot="1">
      <c r="A376" s="1409"/>
      <c r="B376" s="1410"/>
      <c r="C376" s="1410"/>
      <c r="D376" s="1411"/>
      <c r="E376" s="1412"/>
      <c r="F376" s="1405"/>
      <c r="G376" s="1406"/>
      <c r="H376" s="1406"/>
      <c r="I376" s="1406"/>
      <c r="J376" s="1406"/>
      <c r="K376" s="1407"/>
      <c r="L376" s="1407"/>
      <c r="M376" s="1407"/>
      <c r="N376" s="1407"/>
      <c r="O376" s="1408"/>
      <c r="P376" s="1408"/>
      <c r="Q376" s="1408"/>
      <c r="R376" s="1408"/>
      <c r="S376" s="1408"/>
      <c r="T376" s="1408"/>
      <c r="U376" s="1408"/>
      <c r="V376" s="1408"/>
      <c r="W376" s="5478"/>
      <c r="X376" s="529"/>
      <c r="Y376" s="1419" t="s">
        <v>1438</v>
      </c>
      <c r="Z376" s="1288"/>
    </row>
    <row r="377" spans="1:27" ht="18" customHeight="1">
      <c r="A377" s="5399" t="s">
        <v>243</v>
      </c>
      <c r="B377" s="5401" t="s">
        <v>273</v>
      </c>
      <c r="C377" s="5402"/>
      <c r="D377" s="5402"/>
      <c r="E377" s="5402"/>
      <c r="F377" s="5402"/>
      <c r="G377" s="5402"/>
      <c r="H377" s="5402"/>
      <c r="I377" s="5402"/>
      <c r="J377" s="5402"/>
      <c r="K377" s="5402"/>
      <c r="L377" s="5402"/>
      <c r="M377" s="5402"/>
      <c r="N377" s="5405">
        <v>3</v>
      </c>
      <c r="O377" s="5369" t="str">
        <f>B377</f>
        <v>NOM DE LA RECETTE ou d'un élément de la recette</v>
      </c>
      <c r="P377" s="5370"/>
      <c r="Q377" s="5370"/>
      <c r="R377" s="5370"/>
      <c r="S377" s="5370"/>
      <c r="T377" s="5370"/>
      <c r="U377" s="5370"/>
      <c r="V377" s="5371"/>
      <c r="W377" s="5478"/>
      <c r="X377" s="529"/>
      <c r="Y377" s="1419" t="s">
        <v>1438</v>
      </c>
      <c r="AA377" s="3141"/>
    </row>
    <row r="378" spans="1:27" ht="18" customHeight="1">
      <c r="A378" s="5400"/>
      <c r="B378" s="5403"/>
      <c r="C378" s="5404"/>
      <c r="D378" s="5404"/>
      <c r="E378" s="5404"/>
      <c r="F378" s="5404"/>
      <c r="G378" s="5404"/>
      <c r="H378" s="5404"/>
      <c r="I378" s="5404"/>
      <c r="J378" s="5404"/>
      <c r="K378" s="5404"/>
      <c r="L378" s="5404"/>
      <c r="M378" s="5404"/>
      <c r="N378" s="5406"/>
      <c r="O378" s="5369"/>
      <c r="P378" s="5370"/>
      <c r="Q378" s="5370"/>
      <c r="R378" s="5370"/>
      <c r="S378" s="5370"/>
      <c r="T378" s="5370"/>
      <c r="U378" s="5370"/>
      <c r="V378" s="5371"/>
      <c r="W378" s="5478"/>
      <c r="X378" s="529"/>
      <c r="Y378" s="1419" t="s">
        <v>1438</v>
      </c>
      <c r="AA378" s="3141"/>
    </row>
    <row r="379" spans="1:27" ht="18" customHeight="1">
      <c r="A379" s="5400"/>
      <c r="B379" s="5403"/>
      <c r="C379" s="5404"/>
      <c r="D379" s="5404"/>
      <c r="E379" s="5404"/>
      <c r="F379" s="5404"/>
      <c r="G379" s="5404"/>
      <c r="H379" s="5404"/>
      <c r="I379" s="5404"/>
      <c r="J379" s="5404"/>
      <c r="K379" s="5404"/>
      <c r="L379" s="5404"/>
      <c r="M379" s="5404"/>
      <c r="N379" s="5406"/>
      <c r="O379" s="5369"/>
      <c r="P379" s="5370"/>
      <c r="Q379" s="5370"/>
      <c r="R379" s="5370"/>
      <c r="S379" s="5370"/>
      <c r="T379" s="5370"/>
      <c r="U379" s="5370"/>
      <c r="V379" s="5371"/>
      <c r="W379" s="5478"/>
      <c r="X379" s="529"/>
      <c r="Y379" s="1419" t="s">
        <v>1438</v>
      </c>
      <c r="AA379" s="3141"/>
    </row>
    <row r="380" spans="1:27" ht="18" customHeight="1">
      <c r="A380" s="5357"/>
      <c r="B380" s="5358" t="s">
        <v>277</v>
      </c>
      <c r="C380" s="5359"/>
      <c r="D380" s="5360" t="s">
        <v>278</v>
      </c>
      <c r="E380" s="5360"/>
      <c r="F380" s="5360"/>
      <c r="G380" s="5360"/>
      <c r="H380" s="5360"/>
      <c r="I380" s="5360"/>
      <c r="J380" s="5360"/>
      <c r="K380" s="5360"/>
      <c r="L380" s="5360"/>
      <c r="M380" s="5360"/>
      <c r="N380" s="5361"/>
      <c r="O380" s="5369" t="str">
        <f>D380</f>
        <v xml:space="preserve"> ?  Si vous avez plusieurs postits pour une recette NOM DE LA RECETTE MÈRE</v>
      </c>
      <c r="P380" s="5370"/>
      <c r="Q380" s="5370"/>
      <c r="R380" s="5370"/>
      <c r="S380" s="5370"/>
      <c r="T380" s="5370"/>
      <c r="U380" s="5370"/>
      <c r="V380" s="5371"/>
      <c r="W380" s="5478"/>
      <c r="X380" s="529"/>
      <c r="Y380" s="1419" t="s">
        <v>1438</v>
      </c>
      <c r="AA380" s="3141"/>
    </row>
    <row r="381" spans="1:27" ht="18" customHeight="1">
      <c r="A381" s="5357"/>
      <c r="B381" s="5358"/>
      <c r="C381" s="5359"/>
      <c r="D381" s="5360"/>
      <c r="E381" s="5360"/>
      <c r="F381" s="5360"/>
      <c r="G381" s="5360"/>
      <c r="H381" s="5360"/>
      <c r="I381" s="5360"/>
      <c r="J381" s="5360"/>
      <c r="K381" s="5360"/>
      <c r="L381" s="5360"/>
      <c r="M381" s="5360"/>
      <c r="N381" s="5361"/>
      <c r="O381" s="5369"/>
      <c r="P381" s="5370"/>
      <c r="Q381" s="5370"/>
      <c r="R381" s="5370"/>
      <c r="S381" s="5370"/>
      <c r="T381" s="5370"/>
      <c r="U381" s="5370"/>
      <c r="V381" s="5371"/>
      <c r="W381" s="5478"/>
      <c r="X381" s="529"/>
      <c r="Y381" s="1419" t="s">
        <v>1438</v>
      </c>
      <c r="AA381" s="3141"/>
    </row>
    <row r="382" spans="1:27" ht="18" customHeight="1">
      <c r="A382" s="5357"/>
      <c r="B382" s="5470" t="s">
        <v>1410</v>
      </c>
      <c r="C382" s="5471"/>
      <c r="D382" s="5471"/>
      <c r="E382" s="5471"/>
      <c r="F382" s="5471"/>
      <c r="G382" s="5471"/>
      <c r="H382" s="5471"/>
      <c r="I382" s="5471"/>
      <c r="J382" s="5471"/>
      <c r="K382" s="5471"/>
      <c r="L382" s="5471"/>
      <c r="M382" s="5471"/>
      <c r="N382" s="5472"/>
      <c r="O382" s="5369" t="str">
        <f>B382</f>
        <v>Auteurs   - MODÈLE N° 6 service A L'UNITÉ</v>
      </c>
      <c r="P382" s="5370"/>
      <c r="Q382" s="5370"/>
      <c r="R382" s="5370"/>
      <c r="S382" s="5370"/>
      <c r="T382" s="5370"/>
      <c r="U382" s="5370"/>
      <c r="V382" s="5371"/>
      <c r="W382" s="5478"/>
      <c r="X382" s="529"/>
      <c r="Y382" s="1288" t="s">
        <v>1382</v>
      </c>
      <c r="AA382" s="3141"/>
    </row>
    <row r="383" spans="1:27" ht="18" customHeight="1">
      <c r="A383" s="5357"/>
      <c r="B383" s="5470"/>
      <c r="C383" s="5471"/>
      <c r="D383" s="5471"/>
      <c r="E383" s="5471"/>
      <c r="F383" s="5471"/>
      <c r="G383" s="5471"/>
      <c r="H383" s="5471"/>
      <c r="I383" s="5471"/>
      <c r="J383" s="5471"/>
      <c r="K383" s="5471"/>
      <c r="L383" s="5471"/>
      <c r="M383" s="5471"/>
      <c r="N383" s="5472"/>
      <c r="O383" s="5369"/>
      <c r="P383" s="5370"/>
      <c r="Q383" s="5370"/>
      <c r="R383" s="5370"/>
      <c r="S383" s="5370"/>
      <c r="T383" s="5370"/>
      <c r="U383" s="5370"/>
      <c r="V383" s="5371"/>
      <c r="W383" s="5478"/>
      <c r="X383" s="529"/>
      <c r="Y383" s="1288" t="s">
        <v>1382</v>
      </c>
      <c r="AA383" s="3141"/>
    </row>
    <row r="384" spans="1:27" ht="18" customHeight="1">
      <c r="A384" s="5357"/>
      <c r="B384" s="5372" t="s">
        <v>1393</v>
      </c>
      <c r="C384" s="5373"/>
      <c r="D384" s="5373"/>
      <c r="E384" s="5373"/>
      <c r="F384" s="5373"/>
      <c r="G384" s="5373"/>
      <c r="H384" s="5373"/>
      <c r="I384" s="5373"/>
      <c r="J384" s="5373"/>
      <c r="K384" s="5373"/>
      <c r="L384" s="5373"/>
      <c r="M384" s="5373"/>
      <c r="N384" s="5374"/>
      <c r="O384" s="1326"/>
      <c r="P384" s="1326"/>
      <c r="Q384" s="1326"/>
      <c r="R384" s="1413"/>
      <c r="S384" s="1414"/>
      <c r="T384" s="1415"/>
      <c r="U384" s="1416"/>
      <c r="V384" s="1417"/>
      <c r="W384" s="5478"/>
      <c r="X384" s="529"/>
      <c r="Y384" s="1288" t="s">
        <v>1382</v>
      </c>
      <c r="AA384" s="3141"/>
    </row>
    <row r="385" spans="1:27" ht="18" customHeight="1">
      <c r="A385" s="5357"/>
      <c r="B385" s="5372"/>
      <c r="C385" s="5373"/>
      <c r="D385" s="5373"/>
      <c r="E385" s="5373"/>
      <c r="F385" s="5373"/>
      <c r="G385" s="5373"/>
      <c r="H385" s="5373"/>
      <c r="I385" s="5373"/>
      <c r="J385" s="5373"/>
      <c r="K385" s="5373"/>
      <c r="L385" s="5373"/>
      <c r="M385" s="5373"/>
      <c r="N385" s="5374"/>
      <c r="O385" s="1326"/>
      <c r="P385" s="1326"/>
      <c r="Q385" s="1326"/>
      <c r="R385" s="1413"/>
      <c r="S385" s="1414"/>
      <c r="T385" s="1415"/>
      <c r="U385" s="1416"/>
      <c r="V385" s="1417"/>
      <c r="W385" s="5478"/>
      <c r="X385" s="529"/>
      <c r="Y385" s="1288" t="s">
        <v>1382</v>
      </c>
      <c r="AA385" s="3141"/>
    </row>
    <row r="386" spans="1:27" ht="18" customHeight="1">
      <c r="A386" s="5357"/>
      <c r="B386" s="5372"/>
      <c r="C386" s="5373"/>
      <c r="D386" s="5373"/>
      <c r="E386" s="5373"/>
      <c r="F386" s="5373"/>
      <c r="G386" s="5373"/>
      <c r="H386" s="5373"/>
      <c r="I386" s="5373"/>
      <c r="J386" s="5373"/>
      <c r="K386" s="5373"/>
      <c r="L386" s="5373"/>
      <c r="M386" s="5373"/>
      <c r="N386" s="5374"/>
      <c r="O386" s="1326"/>
      <c r="P386" s="1326"/>
      <c r="Q386" s="1326"/>
      <c r="R386" s="1413"/>
      <c r="S386" s="1414"/>
      <c r="T386" s="1415"/>
      <c r="U386" s="1416"/>
      <c r="V386" s="1417"/>
      <c r="W386" s="5478"/>
      <c r="X386" s="529"/>
      <c r="Y386" s="1288" t="s">
        <v>1382</v>
      </c>
      <c r="AA386" s="3141"/>
    </row>
    <row r="387" spans="1:27" ht="18" customHeight="1">
      <c r="A387" s="5357"/>
      <c r="B387" s="5372"/>
      <c r="C387" s="5373"/>
      <c r="D387" s="5373"/>
      <c r="E387" s="5373"/>
      <c r="F387" s="5373"/>
      <c r="G387" s="5373"/>
      <c r="H387" s="5373"/>
      <c r="I387" s="5373"/>
      <c r="J387" s="5373"/>
      <c r="K387" s="5373"/>
      <c r="L387" s="5373"/>
      <c r="M387" s="5373"/>
      <c r="N387" s="5374"/>
      <c r="O387" s="1326"/>
      <c r="P387" s="1326"/>
      <c r="Q387" s="1326"/>
      <c r="R387" s="1413"/>
      <c r="S387" s="1414"/>
      <c r="T387" s="1415"/>
      <c r="U387" s="1416"/>
      <c r="V387" s="1417"/>
      <c r="W387" s="5478"/>
      <c r="X387" s="529"/>
      <c r="Y387" s="1288" t="s">
        <v>1382</v>
      </c>
      <c r="AA387" s="3141"/>
    </row>
    <row r="388" spans="1:27" ht="18" customHeight="1">
      <c r="A388" s="5357"/>
      <c r="B388" s="5372"/>
      <c r="C388" s="5373"/>
      <c r="D388" s="5373"/>
      <c r="E388" s="5373"/>
      <c r="F388" s="5373"/>
      <c r="G388" s="5373"/>
      <c r="H388" s="5373"/>
      <c r="I388" s="5373"/>
      <c r="J388" s="5373"/>
      <c r="K388" s="5373"/>
      <c r="L388" s="5373"/>
      <c r="M388" s="5373"/>
      <c r="N388" s="5374"/>
      <c r="O388" s="1326"/>
      <c r="P388" s="1326"/>
      <c r="Q388" s="1326"/>
      <c r="R388" s="1413"/>
      <c r="S388" s="1414"/>
      <c r="T388" s="1415"/>
      <c r="U388" s="1416"/>
      <c r="V388" s="1417"/>
      <c r="W388" s="5478"/>
      <c r="X388" s="529"/>
      <c r="Y388" s="1288" t="s">
        <v>1382</v>
      </c>
      <c r="AA388" s="3141"/>
    </row>
    <row r="389" spans="1:27" ht="18" customHeight="1">
      <c r="A389" s="5357"/>
      <c r="B389" s="5372"/>
      <c r="C389" s="5373"/>
      <c r="D389" s="5373"/>
      <c r="E389" s="5373"/>
      <c r="F389" s="5373"/>
      <c r="G389" s="5373"/>
      <c r="H389" s="5373"/>
      <c r="I389" s="5373"/>
      <c r="J389" s="5373"/>
      <c r="K389" s="5373"/>
      <c r="L389" s="5373"/>
      <c r="M389" s="5373"/>
      <c r="N389" s="5374"/>
      <c r="O389" s="1326"/>
      <c r="P389" s="1326"/>
      <c r="Q389" s="1326"/>
      <c r="R389" s="1413"/>
      <c r="S389" s="1414"/>
      <c r="T389" s="1415"/>
      <c r="U389" s="1416"/>
      <c r="V389" s="1417"/>
      <c r="W389" s="5478"/>
      <c r="X389" s="529"/>
      <c r="Y389" s="1288" t="s">
        <v>1382</v>
      </c>
      <c r="AA389" s="3141"/>
    </row>
    <row r="390" spans="1:27" ht="18" customHeight="1">
      <c r="A390" s="5357"/>
      <c r="B390" s="5375"/>
      <c r="C390" s="5376"/>
      <c r="D390" s="5376"/>
      <c r="E390" s="5376"/>
      <c r="F390" s="5376"/>
      <c r="G390" s="5376"/>
      <c r="H390" s="5376"/>
      <c r="I390" s="5376"/>
      <c r="J390" s="5376"/>
      <c r="K390" s="5376"/>
      <c r="L390" s="5376"/>
      <c r="M390" s="5376"/>
      <c r="N390" s="5377"/>
      <c r="O390" s="1332"/>
      <c r="P390" s="1333"/>
      <c r="Q390" s="1333"/>
      <c r="R390" s="1333"/>
      <c r="S390" s="1334"/>
      <c r="T390" s="1334"/>
      <c r="U390" s="1334"/>
      <c r="V390" s="1335"/>
      <c r="W390" s="5478"/>
      <c r="X390" s="529"/>
      <c r="Y390" s="1419" t="s">
        <v>1438</v>
      </c>
      <c r="AA390" s="3141"/>
    </row>
    <row r="391" spans="1:27" ht="18" customHeight="1">
      <c r="A391" s="5357"/>
      <c r="B391" s="1336" t="s">
        <v>12</v>
      </c>
      <c r="C391" s="947" t="s">
        <v>28</v>
      </c>
      <c r="D391" s="1337"/>
      <c r="E391" s="1338"/>
      <c r="F391" s="1338"/>
      <c r="G391" s="1338"/>
      <c r="H391" s="1338"/>
      <c r="I391" s="1338"/>
      <c r="J391" s="1284"/>
      <c r="K391" s="5389" t="s">
        <v>509</v>
      </c>
      <c r="L391" s="5389"/>
      <c r="M391" s="949" t="s">
        <v>29</v>
      </c>
      <c r="N391" s="20" t="s">
        <v>13</v>
      </c>
      <c r="O391" s="1339"/>
      <c r="P391" s="1340"/>
      <c r="Q391" s="1340"/>
      <c r="R391" s="1340"/>
      <c r="S391" s="1341"/>
      <c r="T391" s="1341"/>
      <c r="U391" s="1341"/>
      <c r="V391" s="1342"/>
      <c r="W391" s="5478"/>
      <c r="X391" s="529"/>
      <c r="Y391" s="1419" t="s">
        <v>1438</v>
      </c>
      <c r="AA391" s="3141"/>
    </row>
    <row r="392" spans="1:27" ht="18" customHeight="1">
      <c r="A392" s="5357"/>
      <c r="B392" s="5390">
        <v>20</v>
      </c>
      <c r="C392" s="5475" t="s">
        <v>1416</v>
      </c>
      <c r="D392" s="5475"/>
      <c r="E392" s="5392" t="s">
        <v>26</v>
      </c>
      <c r="F392" s="5392"/>
      <c r="G392" s="5392"/>
      <c r="H392" s="5392"/>
      <c r="I392" s="5392"/>
      <c r="J392" s="5392"/>
      <c r="K392" s="5389"/>
      <c r="L392" s="5389"/>
      <c r="M392" s="5393">
        <v>20</v>
      </c>
      <c r="N392" s="5394"/>
      <c r="O392" s="5395" t="s">
        <v>1417</v>
      </c>
      <c r="P392" s="5396"/>
      <c r="Q392" s="5396"/>
      <c r="R392" s="5396"/>
      <c r="S392" s="5396"/>
      <c r="T392" s="5396"/>
      <c r="U392" s="5378">
        <f>H51</f>
        <v>40</v>
      </c>
      <c r="V392" s="5379"/>
      <c r="W392" s="5478"/>
      <c r="X392" s="529"/>
      <c r="Y392" s="1419" t="s">
        <v>1438</v>
      </c>
      <c r="AA392" s="3141"/>
    </row>
    <row r="393" spans="1:27" ht="18" customHeight="1">
      <c r="A393" s="5357"/>
      <c r="B393" s="5390"/>
      <c r="C393" s="5475"/>
      <c r="D393" s="5475"/>
      <c r="E393" s="1338"/>
      <c r="F393" s="1028" t="s">
        <v>280</v>
      </c>
      <c r="G393" s="1040" t="s">
        <v>309</v>
      </c>
      <c r="H393" s="1040"/>
      <c r="I393" s="1040"/>
      <c r="J393" s="1029" t="s">
        <v>15</v>
      </c>
      <c r="K393" s="5389"/>
      <c r="L393" s="5389"/>
      <c r="M393" s="5393"/>
      <c r="N393" s="5394"/>
      <c r="O393" s="5395"/>
      <c r="P393" s="5396"/>
      <c r="Q393" s="5396"/>
      <c r="R393" s="5396"/>
      <c r="S393" s="5396"/>
      <c r="T393" s="5396"/>
      <c r="U393" s="5378"/>
      <c r="V393" s="5379"/>
      <c r="W393" s="5478"/>
      <c r="X393" s="529"/>
      <c r="Y393" s="1419" t="s">
        <v>1438</v>
      </c>
      <c r="AA393" s="3141"/>
    </row>
    <row r="394" spans="1:27" ht="18" customHeight="1">
      <c r="A394" s="5357"/>
      <c r="B394" s="5380" t="s">
        <v>25</v>
      </c>
      <c r="C394" s="5381"/>
      <c r="F394" s="5"/>
      <c r="G394" s="5"/>
      <c r="H394" s="1343" t="s">
        <v>310</v>
      </c>
      <c r="I394" s="1344">
        <v>500</v>
      </c>
      <c r="J394" s="1029" t="s">
        <v>15</v>
      </c>
      <c r="K394" s="5382" t="s">
        <v>1392</v>
      </c>
      <c r="L394" s="5382"/>
      <c r="M394" s="5473" t="s">
        <v>1260</v>
      </c>
      <c r="N394" s="5474"/>
      <c r="O394" s="5385" t="s">
        <v>1420</v>
      </c>
      <c r="P394" s="5386"/>
      <c r="Q394" s="5386"/>
      <c r="R394" s="5386"/>
      <c r="S394" s="5386"/>
      <c r="T394" s="5386"/>
      <c r="U394" s="5387" t="str">
        <f>Q51</f>
        <v>Portions</v>
      </c>
      <c r="V394" s="5388"/>
      <c r="W394" s="5478"/>
      <c r="X394" s="529"/>
      <c r="Y394" s="1419" t="s">
        <v>1438</v>
      </c>
      <c r="AA394" s="3141"/>
    </row>
    <row r="395" spans="1:27" ht="18" customHeight="1">
      <c r="A395" s="5357"/>
      <c r="B395" s="5380"/>
      <c r="C395" s="5381"/>
      <c r="D395" s="1345"/>
      <c r="E395" s="1345"/>
      <c r="F395" s="5"/>
      <c r="G395" s="5"/>
      <c r="H395" s="1034" t="s">
        <v>311</v>
      </c>
      <c r="I395" s="1346">
        <v>500</v>
      </c>
      <c r="J395" s="1030" t="s">
        <v>281</v>
      </c>
      <c r="K395" s="5382"/>
      <c r="L395" s="5382"/>
      <c r="M395" s="5473"/>
      <c r="N395" s="5474"/>
      <c r="O395" s="5385"/>
      <c r="P395" s="5386"/>
      <c r="Q395" s="5386"/>
      <c r="R395" s="5386"/>
      <c r="S395" s="5386"/>
      <c r="T395" s="5386"/>
      <c r="U395" s="5387"/>
      <c r="V395" s="5388"/>
      <c r="W395" s="5478"/>
      <c r="X395" s="529"/>
      <c r="Y395" s="1419" t="s">
        <v>1438</v>
      </c>
      <c r="AA395" s="3141"/>
    </row>
    <row r="396" spans="1:27" ht="18" customHeight="1">
      <c r="A396" s="5357"/>
      <c r="B396" s="5343" t="s">
        <v>30</v>
      </c>
      <c r="C396" s="5344"/>
      <c r="D396" s="1347"/>
      <c r="E396" s="1348"/>
      <c r="H396" s="1034" t="s">
        <v>312</v>
      </c>
      <c r="I396" s="1031">
        <f>(B392/I394)*I395</f>
        <v>20</v>
      </c>
      <c r="J396" s="1032" t="s">
        <v>282</v>
      </c>
      <c r="K396" s="1349"/>
      <c r="L396" s="1033"/>
      <c r="M396" s="1349"/>
      <c r="N396" s="1350"/>
      <c r="O396" s="1339"/>
      <c r="P396" s="1340"/>
      <c r="Q396" s="1340"/>
      <c r="R396" s="1340"/>
      <c r="S396" s="1341"/>
      <c r="T396" s="1341"/>
      <c r="U396" s="1341"/>
      <c r="V396" s="1342"/>
      <c r="W396" s="5478"/>
      <c r="X396" s="529"/>
      <c r="Y396" s="1419" t="s">
        <v>1438</v>
      </c>
      <c r="AA396" s="3141"/>
    </row>
    <row r="397" spans="1:27" ht="18" customHeight="1">
      <c r="A397" s="5357"/>
      <c r="B397" s="5347" t="s">
        <v>284</v>
      </c>
      <c r="C397" s="5349" t="s">
        <v>285</v>
      </c>
      <c r="D397" s="1284" t="s">
        <v>283</v>
      </c>
      <c r="E397" s="1035"/>
      <c r="F397" s="1035"/>
      <c r="G397" s="1035" t="str">
        <f>D399</f>
        <v>D</v>
      </c>
      <c r="H397" s="1035"/>
      <c r="I397" s="1035"/>
      <c r="J397" s="1035"/>
      <c r="K397" s="1035"/>
      <c r="L397" s="1034"/>
      <c r="M397" s="1035"/>
      <c r="N397" s="1351"/>
      <c r="O397" s="1339"/>
      <c r="P397" s="1340"/>
      <c r="Q397" s="1340"/>
      <c r="R397" s="1340"/>
      <c r="S397" s="1341"/>
      <c r="T397" s="1341"/>
      <c r="U397" s="1341"/>
      <c r="V397" s="1342"/>
      <c r="W397" s="5478"/>
      <c r="X397" s="529"/>
      <c r="Y397" s="1419" t="s">
        <v>1438</v>
      </c>
      <c r="AA397" s="3141"/>
    </row>
    <row r="398" spans="1:27" ht="18" customHeight="1">
      <c r="A398" s="5357"/>
      <c r="B398" s="5347"/>
      <c r="C398" s="5349"/>
      <c r="D398" s="1036" t="s">
        <v>27</v>
      </c>
      <c r="E398" s="1284" t="s">
        <v>286</v>
      </c>
      <c r="F398" s="963"/>
      <c r="G398" s="1037"/>
      <c r="H398" s="1035"/>
      <c r="I398" s="1035"/>
      <c r="J398" s="951"/>
      <c r="K398" s="1352"/>
      <c r="L398" s="1352"/>
      <c r="M398" s="1352"/>
      <c r="N398" s="1353"/>
      <c r="O398" s="1339"/>
      <c r="P398" s="1340"/>
      <c r="Q398" s="1340"/>
      <c r="R398" s="1340"/>
      <c r="S398" s="1341"/>
      <c r="T398" s="1341"/>
      <c r="U398" s="1341"/>
      <c r="V398" s="1342"/>
      <c r="W398" s="5478"/>
      <c r="X398" s="529"/>
      <c r="Y398" s="1419" t="s">
        <v>1438</v>
      </c>
      <c r="AA398" s="3141"/>
    </row>
    <row r="399" spans="1:27" ht="18" customHeight="1">
      <c r="A399" s="5357"/>
      <c r="B399" s="5347"/>
      <c r="C399" s="5349"/>
      <c r="D399" s="977" t="str">
        <f>SUBSTITUTE(ADDRESS(1,COLUMN(),4),"1","")</f>
        <v>D</v>
      </c>
      <c r="E399" s="1027"/>
      <c r="F399" s="1027"/>
      <c r="G399" s="1027"/>
      <c r="H399" s="1027"/>
      <c r="I399" s="1027"/>
      <c r="J399" s="1027"/>
      <c r="K399" s="1027"/>
      <c r="L399" s="1027"/>
      <c r="M399" s="1025"/>
      <c r="N399" s="399"/>
      <c r="O399" s="1339"/>
      <c r="P399" s="1340"/>
      <c r="Q399" s="1340"/>
      <c r="R399" s="1340"/>
      <c r="S399" s="1341"/>
      <c r="T399" s="1341"/>
      <c r="U399" s="1341"/>
      <c r="V399" s="1342"/>
      <c r="W399" s="5478"/>
      <c r="X399" s="529"/>
      <c r="Y399" s="1419" t="s">
        <v>1438</v>
      </c>
      <c r="AA399" s="3141"/>
    </row>
    <row r="400" spans="1:27" ht="18" customHeight="1">
      <c r="A400" s="5357"/>
      <c r="B400" s="1354"/>
      <c r="C400" s="1355"/>
      <c r="D400" s="1038"/>
      <c r="E400" s="5397" t="s">
        <v>290</v>
      </c>
      <c r="F400" s="5397"/>
      <c r="G400" s="935"/>
      <c r="H400" s="5"/>
      <c r="I400" s="935"/>
      <c r="J400" s="942">
        <f>D400</f>
        <v>0</v>
      </c>
      <c r="K400" s="1039"/>
      <c r="L400" s="1044"/>
      <c r="M400" s="5397" t="s">
        <v>291</v>
      </c>
      <c r="N400" s="5398"/>
      <c r="O400" s="1339"/>
      <c r="P400" s="1340"/>
      <c r="Q400" s="1340"/>
      <c r="R400" s="1340"/>
      <c r="S400" s="1341"/>
      <c r="T400" s="1341"/>
      <c r="U400" s="1341"/>
      <c r="V400" s="1342"/>
      <c r="W400" s="5478"/>
      <c r="X400" s="529"/>
      <c r="Y400" s="1419" t="s">
        <v>1438</v>
      </c>
      <c r="AA400" s="3141"/>
    </row>
    <row r="401" spans="1:27" ht="18" customHeight="1">
      <c r="A401" s="5357"/>
      <c r="B401" s="1354"/>
      <c r="C401" s="1418" t="s">
        <v>292</v>
      </c>
      <c r="D401" s="1356">
        <f>B392</f>
        <v>20</v>
      </c>
      <c r="E401" s="5338" t="str">
        <f>M394</f>
        <v>?</v>
      </c>
      <c r="F401" s="1357">
        <f>C446</f>
        <v>1500</v>
      </c>
      <c r="G401" s="1"/>
      <c r="H401" s="5"/>
      <c r="I401" s="1065"/>
      <c r="J401" s="942"/>
      <c r="K401" s="1086" t="s">
        <v>292</v>
      </c>
      <c r="L401" s="1358">
        <f>M392</f>
        <v>20</v>
      </c>
      <c r="M401" s="5338" t="str">
        <f>M394</f>
        <v>?</v>
      </c>
      <c r="N401" s="21">
        <f>L445</f>
        <v>1500</v>
      </c>
      <c r="O401" s="1339"/>
      <c r="P401" s="1340"/>
      <c r="Q401" s="1340"/>
      <c r="R401" s="1340"/>
      <c r="S401" s="1341"/>
      <c r="T401" s="1341"/>
      <c r="U401" s="1341"/>
      <c r="V401" s="1342"/>
      <c r="W401" s="5478"/>
      <c r="X401" s="529"/>
      <c r="Y401" s="1419" t="s">
        <v>1438</v>
      </c>
      <c r="AA401" s="3141"/>
    </row>
    <row r="402" spans="1:27" ht="18" customHeight="1">
      <c r="A402" s="5357"/>
      <c r="B402" s="1354"/>
      <c r="C402" s="1347"/>
      <c r="D402" s="1359"/>
      <c r="E402" s="5338"/>
      <c r="F402" s="1360">
        <f>C445</f>
        <v>1.5</v>
      </c>
      <c r="G402" s="935"/>
      <c r="H402" s="5"/>
      <c r="I402" s="1361"/>
      <c r="J402" s="1232"/>
      <c r="K402" s="1362"/>
      <c r="L402" s="1044"/>
      <c r="M402" s="5338"/>
      <c r="N402" s="22">
        <f>M445</f>
        <v>1.5</v>
      </c>
      <c r="O402" s="1339"/>
      <c r="P402" s="1340"/>
      <c r="Q402" s="1340"/>
      <c r="R402" s="1340"/>
      <c r="S402" s="1341"/>
      <c r="T402" s="1341"/>
      <c r="U402" s="1341"/>
      <c r="V402" s="1342"/>
      <c r="W402" s="5478"/>
      <c r="X402" s="529"/>
      <c r="Y402" s="1419" t="s">
        <v>1438</v>
      </c>
      <c r="AA402" s="3141"/>
    </row>
    <row r="403" spans="1:27" ht="18" customHeight="1">
      <c r="A403" s="5357"/>
      <c r="B403" s="1363"/>
      <c r="C403" s="1027"/>
      <c r="D403" s="1027"/>
      <c r="E403" s="1027"/>
      <c r="F403" s="1027"/>
      <c r="G403" s="1027"/>
      <c r="H403" s="1027"/>
      <c r="I403" s="1027"/>
      <c r="J403" s="1027"/>
      <c r="K403" s="1025" t="s">
        <v>284</v>
      </c>
      <c r="L403" s="1025" t="s">
        <v>1272</v>
      </c>
      <c r="M403" s="1025" t="s">
        <v>1273</v>
      </c>
      <c r="N403" s="399" t="s">
        <v>289</v>
      </c>
      <c r="O403" s="1332"/>
      <c r="P403" s="1333"/>
      <c r="Q403" s="1333"/>
      <c r="R403" s="1333"/>
      <c r="S403" s="1334" t="s">
        <v>284</v>
      </c>
      <c r="T403" s="1334" t="s">
        <v>1272</v>
      </c>
      <c r="U403" s="1334" t="s">
        <v>1273</v>
      </c>
      <c r="V403" s="1335" t="s">
        <v>289</v>
      </c>
      <c r="W403" s="5478"/>
      <c r="X403" s="529"/>
      <c r="Y403" s="1419" t="s">
        <v>1438</v>
      </c>
      <c r="AA403" s="3141"/>
    </row>
    <row r="404" spans="1:27" ht="18" customHeight="1">
      <c r="A404" s="5357"/>
      <c r="B404" s="1364"/>
      <c r="C404" s="1043"/>
      <c r="D404" s="941"/>
      <c r="E404" s="935"/>
      <c r="F404" s="935"/>
      <c r="G404" s="935"/>
      <c r="H404" s="5"/>
      <c r="I404" s="935"/>
      <c r="J404" s="953">
        <f t="shared" ref="J404:J443" si="6">D404</f>
        <v>0</v>
      </c>
      <c r="K404" s="1039">
        <f>IF(ISTEXT(B404),B404,IF(ISBLANK(B404),0,(B404/B392)*M392))</f>
        <v>0</v>
      </c>
      <c r="L404" s="1044">
        <f>+IF(ISTEXT(C404),0,IF(ISBLANK(C404),0,(C404/B392)*M392))</f>
        <v>0</v>
      </c>
      <c r="M404" s="1045">
        <f>+IF(ISTEXT(C404),0,IF(ISBLANK(C404),0,(C404/1000/B392)*M392))</f>
        <v>0</v>
      </c>
      <c r="N404" s="23">
        <f>IF(ISTEXT(C404),0,(C404/C445)/1000)</f>
        <v>0</v>
      </c>
      <c r="O404" s="942"/>
      <c r="P404" s="942"/>
      <c r="Q404" s="942"/>
      <c r="R404" s="1365">
        <f t="shared" ref="R404:R443" si="7">D404</f>
        <v>0</v>
      </c>
      <c r="S404" s="1369">
        <f>(K404/M392)*U392</f>
        <v>0</v>
      </c>
      <c r="T404" s="1370">
        <f>(L404/M392)*U392</f>
        <v>0</v>
      </c>
      <c r="U404" s="1371">
        <f>(M404/M392)*U392</f>
        <v>0</v>
      </c>
      <c r="V404" s="1372">
        <f t="shared" ref="V404:V443" si="8">N404</f>
        <v>0</v>
      </c>
      <c r="W404" s="5478"/>
      <c r="X404" s="529"/>
      <c r="Y404" s="1419" t="s">
        <v>1438</v>
      </c>
      <c r="AA404" s="3141"/>
    </row>
    <row r="405" spans="1:27" ht="18" customHeight="1">
      <c r="A405" s="5357"/>
      <c r="B405" s="1364">
        <v>2</v>
      </c>
      <c r="C405" s="1043">
        <v>500</v>
      </c>
      <c r="D405" s="941" t="s">
        <v>512</v>
      </c>
      <c r="E405" s="935"/>
      <c r="F405" s="935"/>
      <c r="G405" s="935"/>
      <c r="H405" s="5"/>
      <c r="I405" s="935"/>
      <c r="J405" s="953" t="str">
        <f t="shared" si="6"/>
        <v>Exemple = pommes</v>
      </c>
      <c r="K405" s="1039">
        <f>IF(ISTEXT(B405),B405,IF(ISBLANK(B405),0,(B405/B392)*M392))</f>
        <v>2</v>
      </c>
      <c r="L405" s="1044">
        <f>+IF(ISTEXT(C405),0,IF(ISBLANK(C405),0,(C405/B392)*M392))</f>
        <v>500</v>
      </c>
      <c r="M405" s="1045">
        <f>+IF(ISTEXT(C405),0,IF(ISBLANK(C405),0,(C405/1000/B392)*M392))</f>
        <v>0.5</v>
      </c>
      <c r="N405" s="23">
        <f>IF(ISTEXT(C405),0,(C405/C445)/1000)</f>
        <v>0.33333333333333331</v>
      </c>
      <c r="O405" s="942"/>
      <c r="P405" s="942"/>
      <c r="Q405" s="942"/>
      <c r="R405" s="1365" t="str">
        <f t="shared" si="7"/>
        <v>Exemple = pommes</v>
      </c>
      <c r="S405" s="1369">
        <f>(K405/M392)*U392</f>
        <v>4</v>
      </c>
      <c r="T405" s="1370">
        <f>(L405/M392)*U392</f>
        <v>1000</v>
      </c>
      <c r="U405" s="1371">
        <f>(M405/M392)*U392</f>
        <v>1</v>
      </c>
      <c r="V405" s="1372">
        <f t="shared" si="8"/>
        <v>0.33333333333333331</v>
      </c>
      <c r="W405" s="5478"/>
      <c r="X405" s="529"/>
      <c r="Y405" s="1419" t="s">
        <v>1438</v>
      </c>
      <c r="AA405" s="3141"/>
    </row>
    <row r="406" spans="1:27" ht="18" customHeight="1">
      <c r="A406" s="5357"/>
      <c r="B406" s="1364"/>
      <c r="C406" s="1043"/>
      <c r="D406" s="941"/>
      <c r="E406" s="935"/>
      <c r="F406" s="935"/>
      <c r="G406" s="935"/>
      <c r="H406" s="5"/>
      <c r="I406" s="935"/>
      <c r="J406" s="953">
        <f t="shared" si="6"/>
        <v>0</v>
      </c>
      <c r="K406" s="1039">
        <f>IF(ISTEXT(B406),B406,IF(ISBLANK(B406),0,(B406/B392)*M392))</f>
        <v>0</v>
      </c>
      <c r="L406" s="1044">
        <f>+IF(ISTEXT(C406),0,IF(ISBLANK(C406),0,(C406/B392)*M392))</f>
        <v>0</v>
      </c>
      <c r="M406" s="1045">
        <f>+IF(ISTEXT(C406),0,IF(ISBLANK(C406),0,(C406/1000/B392)*M392))</f>
        <v>0</v>
      </c>
      <c r="N406" s="23">
        <f>IF(ISTEXT(C406),0,(C406/C445)/1000)</f>
        <v>0</v>
      </c>
      <c r="O406" s="942"/>
      <c r="P406" s="942"/>
      <c r="Q406" s="942"/>
      <c r="R406" s="1365">
        <f t="shared" si="7"/>
        <v>0</v>
      </c>
      <c r="S406" s="1369">
        <f>(K406/M392)*U392</f>
        <v>0</v>
      </c>
      <c r="T406" s="1370">
        <f>(L406/M392)*U392</f>
        <v>0</v>
      </c>
      <c r="U406" s="1371">
        <f>(M406/M392)*U392</f>
        <v>0</v>
      </c>
      <c r="V406" s="1372">
        <f t="shared" si="8"/>
        <v>0</v>
      </c>
      <c r="W406" s="5478"/>
      <c r="X406" s="529"/>
      <c r="Y406" s="1288" t="s">
        <v>1382</v>
      </c>
      <c r="AA406" s="3141"/>
    </row>
    <row r="407" spans="1:27" ht="18" customHeight="1">
      <c r="A407" s="5357"/>
      <c r="B407" s="1364"/>
      <c r="C407" s="1043">
        <v>1000</v>
      </c>
      <c r="D407" s="941" t="s">
        <v>1434</v>
      </c>
      <c r="E407" s="935"/>
      <c r="F407" s="935"/>
      <c r="G407" s="935"/>
      <c r="H407" s="5"/>
      <c r="I407" s="935"/>
      <c r="J407" s="953" t="str">
        <f t="shared" si="6"/>
        <v>poires</v>
      </c>
      <c r="K407" s="1039">
        <f>IF(ISTEXT(B407),B407,IF(ISBLANK(B407),0,(B407/B392)*M392))</f>
        <v>0</v>
      </c>
      <c r="L407" s="1044">
        <f>+IF(ISTEXT(C407),0,IF(ISBLANK(C407),0,(C407/B392)*M392))</f>
        <v>1000</v>
      </c>
      <c r="M407" s="1045">
        <f>+IF(ISTEXT(C407),0,IF(ISBLANK(C407),0,(C407/1000/B392)*M392))</f>
        <v>1</v>
      </c>
      <c r="N407" s="23">
        <f>IF(ISTEXT(C407),0,(C407/C445)/1000)</f>
        <v>0.66666666666666663</v>
      </c>
      <c r="O407" s="942"/>
      <c r="P407" s="942"/>
      <c r="Q407" s="942"/>
      <c r="R407" s="1365" t="str">
        <f t="shared" si="7"/>
        <v>poires</v>
      </c>
      <c r="S407" s="1369">
        <f>(K407/M392)*U392</f>
        <v>0</v>
      </c>
      <c r="T407" s="1370">
        <f>(L407/M392)*U392</f>
        <v>2000</v>
      </c>
      <c r="U407" s="1371">
        <f>(M407/M392)*U392</f>
        <v>2</v>
      </c>
      <c r="V407" s="1372">
        <f t="shared" si="8"/>
        <v>0.66666666666666663</v>
      </c>
      <c r="W407" s="5478"/>
      <c r="X407" s="529"/>
      <c r="Y407" s="1288" t="s">
        <v>1382</v>
      </c>
      <c r="AA407" s="3141"/>
    </row>
    <row r="408" spans="1:27" ht="18" customHeight="1">
      <c r="A408" s="5357"/>
      <c r="B408" s="1364"/>
      <c r="C408" s="1043"/>
      <c r="D408" s="941"/>
      <c r="E408" s="935"/>
      <c r="F408" s="935"/>
      <c r="G408" s="935"/>
      <c r="H408" s="5"/>
      <c r="J408" s="953">
        <f t="shared" si="6"/>
        <v>0</v>
      </c>
      <c r="K408" s="1039">
        <f>IF(ISTEXT(B408),B408,IF(ISBLANK(B408),0,(B408/B392)*M392))</f>
        <v>0</v>
      </c>
      <c r="L408" s="1044">
        <f>+IF(ISTEXT(C408),0,IF(ISBLANK(C408),0,(C408/B392)*M392))</f>
        <v>0</v>
      </c>
      <c r="M408" s="1045">
        <f>+IF(ISTEXT(C408),0,IF(ISBLANK(C408),0,(C408/1000/B392)*M392))</f>
        <v>0</v>
      </c>
      <c r="N408" s="23">
        <f>IF(ISTEXT(C408),0,(C408/C445)/1000)</f>
        <v>0</v>
      </c>
      <c r="O408" s="942"/>
      <c r="P408" s="942"/>
      <c r="Q408" s="942"/>
      <c r="R408" s="1365">
        <f t="shared" si="7"/>
        <v>0</v>
      </c>
      <c r="S408" s="1369">
        <f>(K408/M392)*U392</f>
        <v>0</v>
      </c>
      <c r="T408" s="1370">
        <f>(L408/M392)*U392</f>
        <v>0</v>
      </c>
      <c r="U408" s="1371">
        <f>(M408/M392)*U392</f>
        <v>0</v>
      </c>
      <c r="V408" s="1372">
        <f t="shared" si="8"/>
        <v>0</v>
      </c>
      <c r="W408" s="5478"/>
      <c r="X408" s="529"/>
      <c r="Y408" s="1288" t="s">
        <v>1382</v>
      </c>
      <c r="AA408" s="3141"/>
    </row>
    <row r="409" spans="1:27" ht="18" customHeight="1">
      <c r="A409" s="5357"/>
      <c r="B409" s="1364"/>
      <c r="C409" s="1043"/>
      <c r="D409" s="941"/>
      <c r="E409" s="935"/>
      <c r="F409" s="935"/>
      <c r="G409" s="935"/>
      <c r="H409" s="5"/>
      <c r="I409" s="935"/>
      <c r="J409" s="953">
        <f t="shared" si="6"/>
        <v>0</v>
      </c>
      <c r="K409" s="1039">
        <f>IF(ISTEXT(B409),B409,IF(ISBLANK(B409),0,(B409/B392)*M392))</f>
        <v>0</v>
      </c>
      <c r="L409" s="1044">
        <f>+IF(ISTEXT(C409),0,IF(ISBLANK(C409),0,(C409/B392)*M392))</f>
        <v>0</v>
      </c>
      <c r="M409" s="1045">
        <f>+IF(ISTEXT(C409),0,IF(ISBLANK(C409),0,(C409/1000/B392)*M392))</f>
        <v>0</v>
      </c>
      <c r="N409" s="23">
        <f>IF(ISTEXT(C409),0,(C409/C445)/1000)</f>
        <v>0</v>
      </c>
      <c r="O409" s="942"/>
      <c r="P409" s="942"/>
      <c r="Q409" s="942"/>
      <c r="R409" s="1365">
        <f t="shared" si="7"/>
        <v>0</v>
      </c>
      <c r="S409" s="1369">
        <f>(K409/M392)*U392</f>
        <v>0</v>
      </c>
      <c r="T409" s="1370">
        <f>(L409/M392)*U392</f>
        <v>0</v>
      </c>
      <c r="U409" s="1371">
        <f>(M409/M392)*U392</f>
        <v>0</v>
      </c>
      <c r="V409" s="1372">
        <f t="shared" si="8"/>
        <v>0</v>
      </c>
      <c r="W409" s="5478"/>
      <c r="X409" s="529"/>
      <c r="Y409" s="1288" t="s">
        <v>1382</v>
      </c>
      <c r="AA409" s="3141"/>
    </row>
    <row r="410" spans="1:27" ht="18" customHeight="1">
      <c r="A410" s="5357"/>
      <c r="B410" s="1364"/>
      <c r="C410" s="1043"/>
      <c r="D410" s="941"/>
      <c r="E410" s="935"/>
      <c r="F410" s="935"/>
      <c r="G410" s="935"/>
      <c r="H410" s="5"/>
      <c r="I410" s="935"/>
      <c r="J410" s="953">
        <f t="shared" si="6"/>
        <v>0</v>
      </c>
      <c r="K410" s="1039">
        <f>IF(ISTEXT(B410),B410,IF(ISBLANK(B410),0,(B410/B392)*M392))</f>
        <v>0</v>
      </c>
      <c r="L410" s="1044">
        <f>+IF(ISTEXT(C410),0,IF(ISBLANK(C410),0,(C410/B392)*M392))</f>
        <v>0</v>
      </c>
      <c r="M410" s="1045">
        <f>+IF(ISTEXT(C410),0,IF(ISBLANK(C410),0,(C410/1000/B392)*M392))</f>
        <v>0</v>
      </c>
      <c r="N410" s="23">
        <f>IF(ISTEXT(C410),0,(C410/C445)/1000)</f>
        <v>0</v>
      </c>
      <c r="O410" s="942"/>
      <c r="P410" s="942"/>
      <c r="Q410" s="942"/>
      <c r="R410" s="1365">
        <f t="shared" si="7"/>
        <v>0</v>
      </c>
      <c r="S410" s="1369">
        <f>(K410/M392)*U392</f>
        <v>0</v>
      </c>
      <c r="T410" s="1370">
        <f>(L410/M392)*U392</f>
        <v>0</v>
      </c>
      <c r="U410" s="1371">
        <f>(M410/M392)*U392</f>
        <v>0</v>
      </c>
      <c r="V410" s="1372">
        <f t="shared" si="8"/>
        <v>0</v>
      </c>
      <c r="W410" s="5478"/>
      <c r="X410" s="529"/>
      <c r="Y410" s="1288" t="s">
        <v>1382</v>
      </c>
      <c r="AA410" s="3141"/>
    </row>
    <row r="411" spans="1:27" ht="18" customHeight="1">
      <c r="A411" s="5357"/>
      <c r="B411" s="1364"/>
      <c r="C411" s="1043"/>
      <c r="D411" s="941"/>
      <c r="E411" s="935"/>
      <c r="F411" s="935"/>
      <c r="G411" s="935"/>
      <c r="H411" s="5"/>
      <c r="I411" s="935"/>
      <c r="J411" s="953">
        <f t="shared" si="6"/>
        <v>0</v>
      </c>
      <c r="K411" s="1039">
        <f>IF(ISTEXT(B411),B411,IF(ISBLANK(B411),0,(B411/B392)*M392))</f>
        <v>0</v>
      </c>
      <c r="L411" s="1044">
        <f>+IF(ISTEXT(C411),0,IF(ISBLANK(C411),0,(C411/B392)*M392))</f>
        <v>0</v>
      </c>
      <c r="M411" s="1045">
        <f>+IF(ISTEXT(C411),0,IF(ISBLANK(C411),0,(C411/1000/B392)*M392))</f>
        <v>0</v>
      </c>
      <c r="N411" s="23">
        <f>IF(ISTEXT(C411),0,(C411/C445)/1000)</f>
        <v>0</v>
      </c>
      <c r="O411" s="942"/>
      <c r="P411" s="942"/>
      <c r="Q411" s="942"/>
      <c r="R411" s="1365">
        <f t="shared" si="7"/>
        <v>0</v>
      </c>
      <c r="S411" s="1369">
        <f>(K411/M392)*U392</f>
        <v>0</v>
      </c>
      <c r="T411" s="1370">
        <f>(L411/M392)*U392</f>
        <v>0</v>
      </c>
      <c r="U411" s="1371">
        <f>(M411/M392)*U392</f>
        <v>0</v>
      </c>
      <c r="V411" s="1372">
        <f t="shared" si="8"/>
        <v>0</v>
      </c>
      <c r="W411" s="5478"/>
      <c r="X411" s="529"/>
      <c r="Y411" s="1288" t="s">
        <v>1382</v>
      </c>
      <c r="AA411" s="3141"/>
    </row>
    <row r="412" spans="1:27" ht="18" customHeight="1">
      <c r="A412" s="5357"/>
      <c r="B412" s="1364"/>
      <c r="C412" s="1043"/>
      <c r="D412" s="941"/>
      <c r="E412" s="935"/>
      <c r="F412" s="935"/>
      <c r="G412" s="935"/>
      <c r="H412" s="5"/>
      <c r="I412" s="935"/>
      <c r="J412" s="953">
        <f t="shared" si="6"/>
        <v>0</v>
      </c>
      <c r="K412" s="1039">
        <f>IF(ISTEXT(B412),B412,IF(ISBLANK(B412),0,(B412/B392)*M392))</f>
        <v>0</v>
      </c>
      <c r="L412" s="1044">
        <f>+IF(ISTEXT(C412),0,IF(ISBLANK(C412),0,(C412/B392)*M392))</f>
        <v>0</v>
      </c>
      <c r="M412" s="1045">
        <f>+IF(ISTEXT(C412),0,IF(ISBLANK(C412),0,(C412/1000/B392)*M392))</f>
        <v>0</v>
      </c>
      <c r="N412" s="23">
        <f>IF(ISTEXT(C412),0,(C412/C445)/1000)</f>
        <v>0</v>
      </c>
      <c r="O412" s="942"/>
      <c r="P412" s="942"/>
      <c r="Q412" s="942"/>
      <c r="R412" s="1365">
        <f t="shared" si="7"/>
        <v>0</v>
      </c>
      <c r="S412" s="1369">
        <f>(K412/M392)*U392</f>
        <v>0</v>
      </c>
      <c r="T412" s="1370">
        <f>(L412/M392)*U392</f>
        <v>0</v>
      </c>
      <c r="U412" s="1371">
        <f>(M412/M392)*U392</f>
        <v>0</v>
      </c>
      <c r="V412" s="1372">
        <f t="shared" si="8"/>
        <v>0</v>
      </c>
      <c r="W412" s="5478"/>
      <c r="X412" s="529"/>
      <c r="Y412" s="1288" t="s">
        <v>1382</v>
      </c>
      <c r="AA412" s="3141"/>
    </row>
    <row r="413" spans="1:27" ht="18" customHeight="1">
      <c r="A413" s="5357"/>
      <c r="B413" s="1364"/>
      <c r="C413" s="1043"/>
      <c r="D413" s="941"/>
      <c r="E413" s="935"/>
      <c r="F413" s="935"/>
      <c r="G413" s="935"/>
      <c r="H413" s="5"/>
      <c r="I413" s="935"/>
      <c r="J413" s="953">
        <f t="shared" si="6"/>
        <v>0</v>
      </c>
      <c r="K413" s="1039">
        <f>IF(ISTEXT(B413),B413,IF(ISBLANK(B413),0,(B413/B392)*M392))</f>
        <v>0</v>
      </c>
      <c r="L413" s="1044">
        <f>+IF(ISTEXT(C413),0,IF(ISBLANK(C413),0,(C413/B392)*M392))</f>
        <v>0</v>
      </c>
      <c r="M413" s="1045">
        <f>+IF(ISTEXT(C413),0,IF(ISBLANK(C413),0,(C413/1000/B392)*M392))</f>
        <v>0</v>
      </c>
      <c r="N413" s="23">
        <f>IF(ISTEXT(C413),0,(C413/C445)/1000)</f>
        <v>0</v>
      </c>
      <c r="O413" s="942"/>
      <c r="P413" s="942"/>
      <c r="Q413" s="942"/>
      <c r="R413" s="1365">
        <f t="shared" si="7"/>
        <v>0</v>
      </c>
      <c r="S413" s="1369">
        <f>(K413/M392)*U392</f>
        <v>0</v>
      </c>
      <c r="T413" s="1370">
        <f>(L413/M392)*U392</f>
        <v>0</v>
      </c>
      <c r="U413" s="1371">
        <f>(M413/M392)*U392</f>
        <v>0</v>
      </c>
      <c r="V413" s="1372">
        <f t="shared" si="8"/>
        <v>0</v>
      </c>
      <c r="W413" s="5478"/>
      <c r="X413" s="529"/>
      <c r="Y413" s="1288" t="s">
        <v>1382</v>
      </c>
      <c r="AA413" s="3141"/>
    </row>
    <row r="414" spans="1:27" ht="18" customHeight="1">
      <c r="A414" s="5357"/>
      <c r="B414" s="1364"/>
      <c r="C414" s="1043"/>
      <c r="D414" s="941"/>
      <c r="E414" s="935"/>
      <c r="F414" s="935"/>
      <c r="G414" s="935"/>
      <c r="H414" s="5"/>
      <c r="I414" s="935"/>
      <c r="J414" s="953">
        <f t="shared" si="6"/>
        <v>0</v>
      </c>
      <c r="K414" s="1039">
        <f>IF(ISTEXT(B414),B414,IF(ISBLANK(B414),0,(B414/B392)*M392))</f>
        <v>0</v>
      </c>
      <c r="L414" s="1044">
        <f>+IF(ISTEXT(C414),0,IF(ISBLANK(C414),0,(C414/B392)*M392))</f>
        <v>0</v>
      </c>
      <c r="M414" s="1045">
        <f>+IF(ISTEXT(C414),0,IF(ISBLANK(C414),0,(C414/1000/B392)*M392))</f>
        <v>0</v>
      </c>
      <c r="N414" s="23">
        <f>IF(ISTEXT(C414),0,(C414/C445)/1000)</f>
        <v>0</v>
      </c>
      <c r="O414" s="942"/>
      <c r="P414" s="942"/>
      <c r="Q414" s="942"/>
      <c r="R414" s="1365">
        <f t="shared" si="7"/>
        <v>0</v>
      </c>
      <c r="S414" s="1369">
        <f>(K414/M392)*U392</f>
        <v>0</v>
      </c>
      <c r="T414" s="1370">
        <f>(L414/M392)*U392</f>
        <v>0</v>
      </c>
      <c r="U414" s="1371">
        <f>(M414/M392)*U392</f>
        <v>0</v>
      </c>
      <c r="V414" s="1372">
        <f t="shared" si="8"/>
        <v>0</v>
      </c>
      <c r="W414" s="5478"/>
      <c r="X414" s="529"/>
      <c r="Y414" s="1288" t="s">
        <v>1382</v>
      </c>
      <c r="AA414" s="3141"/>
    </row>
    <row r="415" spans="1:27" ht="18" customHeight="1">
      <c r="A415" s="5357"/>
      <c r="B415" s="1364"/>
      <c r="C415" s="1043"/>
      <c r="D415" s="941"/>
      <c r="E415" s="935"/>
      <c r="F415" s="935"/>
      <c r="G415" s="935"/>
      <c r="H415" s="5"/>
      <c r="I415" s="935"/>
      <c r="J415" s="953">
        <f t="shared" si="6"/>
        <v>0</v>
      </c>
      <c r="K415" s="1039">
        <f>IF(ISTEXT(B415),B415,IF(ISBLANK(B415),0,(B415/B392)*M392))</f>
        <v>0</v>
      </c>
      <c r="L415" s="1044">
        <f>+IF(ISTEXT(C415),0,IF(ISBLANK(C415),0,(C415/B392)*M392))</f>
        <v>0</v>
      </c>
      <c r="M415" s="1045">
        <f>+IF(ISTEXT(C415),0,IF(ISBLANK(C415),0,(C415/1000/B392)*M392))</f>
        <v>0</v>
      </c>
      <c r="N415" s="23">
        <f>IF(ISTEXT(C415),0,(C415/C445)/1000)</f>
        <v>0</v>
      </c>
      <c r="O415" s="942"/>
      <c r="P415" s="942"/>
      <c r="Q415" s="942"/>
      <c r="R415" s="1365">
        <f t="shared" si="7"/>
        <v>0</v>
      </c>
      <c r="S415" s="1369">
        <f>(K415/M392)*U392</f>
        <v>0</v>
      </c>
      <c r="T415" s="1370">
        <f>(L415/M392)*U392</f>
        <v>0</v>
      </c>
      <c r="U415" s="1371">
        <f>(M415/M392)*U392</f>
        <v>0</v>
      </c>
      <c r="V415" s="1372">
        <f t="shared" si="8"/>
        <v>0</v>
      </c>
      <c r="W415" s="5478"/>
      <c r="X415" s="529"/>
      <c r="Y415" s="1288" t="s">
        <v>1382</v>
      </c>
      <c r="AA415" s="3141"/>
    </row>
    <row r="416" spans="1:27" ht="18" customHeight="1">
      <c r="A416" s="5357"/>
      <c r="B416" s="1364"/>
      <c r="C416" s="1043"/>
      <c r="D416" s="941"/>
      <c r="E416" s="935"/>
      <c r="F416" s="935"/>
      <c r="G416" s="935"/>
      <c r="H416" s="5"/>
      <c r="I416" s="935"/>
      <c r="J416" s="953">
        <f t="shared" si="6"/>
        <v>0</v>
      </c>
      <c r="K416" s="1039">
        <f>IF(ISTEXT(B416),B416,IF(ISBLANK(B416),0,(B416/B392)*M392))</f>
        <v>0</v>
      </c>
      <c r="L416" s="1044">
        <f>+IF(ISTEXT(C416),0,IF(ISBLANK(C416),0,(C416/B392)*M392))</f>
        <v>0</v>
      </c>
      <c r="M416" s="1045">
        <f>+IF(ISTEXT(C416),0,IF(ISBLANK(C416),0,(C416/1000/B392)*M392))</f>
        <v>0</v>
      </c>
      <c r="N416" s="23">
        <f>IF(ISTEXT(C416),0,(C416/C445)/1000)</f>
        <v>0</v>
      </c>
      <c r="O416" s="942"/>
      <c r="P416" s="942"/>
      <c r="Q416" s="942"/>
      <c r="R416" s="1365">
        <f t="shared" si="7"/>
        <v>0</v>
      </c>
      <c r="S416" s="1369">
        <f>(K416/M392)*U392</f>
        <v>0</v>
      </c>
      <c r="T416" s="1370">
        <f>(L416/M392)*U392</f>
        <v>0</v>
      </c>
      <c r="U416" s="1371">
        <f>(M416/M392)*U392</f>
        <v>0</v>
      </c>
      <c r="V416" s="1372">
        <f t="shared" si="8"/>
        <v>0</v>
      </c>
      <c r="W416" s="5478"/>
      <c r="X416" s="529"/>
      <c r="Y416" s="1288" t="s">
        <v>1382</v>
      </c>
      <c r="AA416" s="3141"/>
    </row>
    <row r="417" spans="1:27" ht="18" customHeight="1">
      <c r="A417" s="5357"/>
      <c r="B417" s="1364"/>
      <c r="C417" s="1043"/>
      <c r="D417" s="941"/>
      <c r="E417" s="935"/>
      <c r="F417" s="935"/>
      <c r="G417" s="935"/>
      <c r="H417" s="5"/>
      <c r="I417" s="935"/>
      <c r="J417" s="953">
        <f t="shared" si="6"/>
        <v>0</v>
      </c>
      <c r="K417" s="1039">
        <f>IF(ISTEXT(B417),B417,IF(ISBLANK(B417),0,(B417/B392)*M392))</f>
        <v>0</v>
      </c>
      <c r="L417" s="1044">
        <f>+IF(ISTEXT(C417),0,IF(ISBLANK(C417),0,(C417/B392)*M392))</f>
        <v>0</v>
      </c>
      <c r="M417" s="1045">
        <f>+IF(ISTEXT(C417),0,IF(ISBLANK(C417),0,(C417/1000/B392)*M392))</f>
        <v>0</v>
      </c>
      <c r="N417" s="23">
        <f>IF(ISTEXT(C417),0,(C417/C445)/1000)</f>
        <v>0</v>
      </c>
      <c r="O417" s="942"/>
      <c r="P417" s="942"/>
      <c r="Q417" s="942"/>
      <c r="R417" s="1365">
        <f t="shared" si="7"/>
        <v>0</v>
      </c>
      <c r="S417" s="1369">
        <f>(K417/M392)*U392</f>
        <v>0</v>
      </c>
      <c r="T417" s="1370">
        <f>(L417/M392)*U392</f>
        <v>0</v>
      </c>
      <c r="U417" s="1371">
        <f>(M417/M392)*U392</f>
        <v>0</v>
      </c>
      <c r="V417" s="1372">
        <f t="shared" si="8"/>
        <v>0</v>
      </c>
      <c r="W417" s="5478"/>
      <c r="X417" s="529"/>
      <c r="Y417" s="1288" t="s">
        <v>1382</v>
      </c>
      <c r="AA417" s="3141"/>
    </row>
    <row r="418" spans="1:27" ht="18" customHeight="1">
      <c r="A418" s="5357"/>
      <c r="B418" s="1364"/>
      <c r="C418" s="1043"/>
      <c r="D418" s="941"/>
      <c r="E418" s="935"/>
      <c r="F418" s="935"/>
      <c r="G418" s="935"/>
      <c r="H418" s="5"/>
      <c r="I418" s="935"/>
      <c r="J418" s="953">
        <f t="shared" si="6"/>
        <v>0</v>
      </c>
      <c r="K418" s="1039">
        <f>IF(ISTEXT(B418),B418,IF(ISBLANK(B418),0,(B418/B392)*M392))</f>
        <v>0</v>
      </c>
      <c r="L418" s="1044">
        <f>+IF(ISTEXT(C418),0,IF(ISBLANK(C418),0,(C418/B392)*M392))</f>
        <v>0</v>
      </c>
      <c r="M418" s="1045">
        <f>+IF(ISTEXT(C418),0,IF(ISBLANK(C418),0,(C418/1000/B392)*M392))</f>
        <v>0</v>
      </c>
      <c r="N418" s="23">
        <f>IF(ISTEXT(C418),0,(C418/C445)/1000)</f>
        <v>0</v>
      </c>
      <c r="O418" s="942"/>
      <c r="P418" s="942"/>
      <c r="Q418" s="942"/>
      <c r="R418" s="1365">
        <f t="shared" si="7"/>
        <v>0</v>
      </c>
      <c r="S418" s="1369">
        <f>(K418/M392)*U392</f>
        <v>0</v>
      </c>
      <c r="T418" s="1370">
        <f>(L418/M392)*U392</f>
        <v>0</v>
      </c>
      <c r="U418" s="1371">
        <f>(M418/M392)*U392</f>
        <v>0</v>
      </c>
      <c r="V418" s="1372">
        <f t="shared" si="8"/>
        <v>0</v>
      </c>
      <c r="W418" s="5478"/>
      <c r="X418" s="529"/>
      <c r="Y418" s="1288" t="s">
        <v>1382</v>
      </c>
      <c r="AA418" s="3141"/>
    </row>
    <row r="419" spans="1:27" ht="18" customHeight="1">
      <c r="A419" s="5357"/>
      <c r="B419" s="1364"/>
      <c r="C419" s="1043"/>
      <c r="D419" s="941"/>
      <c r="E419" s="935"/>
      <c r="F419" s="935"/>
      <c r="G419" s="935"/>
      <c r="H419" s="5"/>
      <c r="I419" s="935"/>
      <c r="J419" s="953">
        <f t="shared" si="6"/>
        <v>0</v>
      </c>
      <c r="K419" s="1039">
        <f>IF(ISTEXT(B419),B419,IF(ISBLANK(B419),0,(B419/B392)*M392))</f>
        <v>0</v>
      </c>
      <c r="L419" s="1044">
        <f>+IF(ISTEXT(C419),0,IF(ISBLANK(C419),0,(C419/B392)*M392))</f>
        <v>0</v>
      </c>
      <c r="M419" s="1045">
        <f>+IF(ISTEXT(C419),0,IF(ISBLANK(C419),0,(C419/1000/B392)*M392))</f>
        <v>0</v>
      </c>
      <c r="N419" s="23">
        <f>IF(ISTEXT(C419),0,(C419/C445)/1000)</f>
        <v>0</v>
      </c>
      <c r="O419" s="942"/>
      <c r="P419" s="942"/>
      <c r="Q419" s="942"/>
      <c r="R419" s="1365">
        <f t="shared" si="7"/>
        <v>0</v>
      </c>
      <c r="S419" s="1369">
        <f>(K419/M392)*U392</f>
        <v>0</v>
      </c>
      <c r="T419" s="1370">
        <f>(L419/M392)*U392</f>
        <v>0</v>
      </c>
      <c r="U419" s="1371">
        <f>(M419/M392)*U392</f>
        <v>0</v>
      </c>
      <c r="V419" s="1372">
        <f t="shared" si="8"/>
        <v>0</v>
      </c>
      <c r="W419" s="5478"/>
      <c r="X419" s="529"/>
      <c r="Y419" s="1288" t="s">
        <v>1382</v>
      </c>
      <c r="AA419" s="3141"/>
    </row>
    <row r="420" spans="1:27" ht="18" customHeight="1">
      <c r="A420" s="5357"/>
      <c r="B420" s="1364"/>
      <c r="C420" s="1043"/>
      <c r="D420" s="941"/>
      <c r="E420" s="935"/>
      <c r="F420" s="935"/>
      <c r="G420" s="935"/>
      <c r="H420" s="5"/>
      <c r="I420" s="935"/>
      <c r="J420" s="953">
        <f t="shared" si="6"/>
        <v>0</v>
      </c>
      <c r="K420" s="1039">
        <f>IF(ISTEXT(B420),B420,IF(ISBLANK(B420),0,(B420/B392)*M392))</f>
        <v>0</v>
      </c>
      <c r="L420" s="1044">
        <f>+IF(ISTEXT(C420),0,IF(ISBLANK(C420),0,(C420/B392)*M392))</f>
        <v>0</v>
      </c>
      <c r="M420" s="1045">
        <f>+IF(ISTEXT(C420),0,IF(ISBLANK(C420),0,(C420/1000/B392)*M392))</f>
        <v>0</v>
      </c>
      <c r="N420" s="23">
        <f>IF(ISTEXT(C420),0,(C420/C445)/1000)</f>
        <v>0</v>
      </c>
      <c r="O420" s="942"/>
      <c r="P420" s="942"/>
      <c r="Q420" s="942"/>
      <c r="R420" s="1365">
        <f t="shared" si="7"/>
        <v>0</v>
      </c>
      <c r="S420" s="1369">
        <f>(K420/M392)*U392</f>
        <v>0</v>
      </c>
      <c r="T420" s="1370">
        <f>(L420/M392)*U392</f>
        <v>0</v>
      </c>
      <c r="U420" s="1371">
        <f>(M420/M392)*U392</f>
        <v>0</v>
      </c>
      <c r="V420" s="1372">
        <f t="shared" si="8"/>
        <v>0</v>
      </c>
      <c r="W420" s="5478"/>
      <c r="X420" s="529"/>
      <c r="Y420" s="1288" t="s">
        <v>1382</v>
      </c>
      <c r="AA420" s="3141"/>
    </row>
    <row r="421" spans="1:27" ht="18" customHeight="1">
      <c r="A421" s="5357"/>
      <c r="B421" s="1364"/>
      <c r="C421" s="1043"/>
      <c r="D421" s="941"/>
      <c r="E421" s="935"/>
      <c r="F421" s="935"/>
      <c r="G421" s="935"/>
      <c r="H421" s="5"/>
      <c r="I421" s="935"/>
      <c r="J421" s="953">
        <f t="shared" si="6"/>
        <v>0</v>
      </c>
      <c r="K421" s="1039">
        <f>IF(ISTEXT(B421),B421,IF(ISBLANK(B421),0,(B421/B392)*M392))</f>
        <v>0</v>
      </c>
      <c r="L421" s="1044">
        <f>+IF(ISTEXT(C421),0,IF(ISBLANK(C421),0,(C421/B392)*M392))</f>
        <v>0</v>
      </c>
      <c r="M421" s="1045">
        <f>+IF(ISTEXT(C421),0,IF(ISBLANK(C421),0,(C421/1000/B392)*M392))</f>
        <v>0</v>
      </c>
      <c r="N421" s="23">
        <f>IF(ISTEXT(C421),0,(C421/C445)/1000)</f>
        <v>0</v>
      </c>
      <c r="O421" s="942"/>
      <c r="P421" s="942"/>
      <c r="Q421" s="942"/>
      <c r="R421" s="1365">
        <f t="shared" si="7"/>
        <v>0</v>
      </c>
      <c r="S421" s="1369">
        <f>(K421/M392)*U392</f>
        <v>0</v>
      </c>
      <c r="T421" s="1370">
        <f>(L421/M392)*U392</f>
        <v>0</v>
      </c>
      <c r="U421" s="1371">
        <f>(M421/M392)*U392</f>
        <v>0</v>
      </c>
      <c r="V421" s="1372">
        <f t="shared" si="8"/>
        <v>0</v>
      </c>
      <c r="W421" s="5478"/>
      <c r="X421" s="529"/>
      <c r="Y421" s="1288" t="s">
        <v>1382</v>
      </c>
      <c r="AA421" s="3141"/>
    </row>
    <row r="422" spans="1:27" ht="18" customHeight="1">
      <c r="A422" s="5357"/>
      <c r="B422" s="1364"/>
      <c r="C422" s="1043"/>
      <c r="D422" s="941"/>
      <c r="E422" s="935"/>
      <c r="F422" s="935"/>
      <c r="G422" s="935"/>
      <c r="H422" s="5"/>
      <c r="I422" s="935"/>
      <c r="J422" s="953">
        <f t="shared" si="6"/>
        <v>0</v>
      </c>
      <c r="K422" s="1039">
        <f>IF(ISTEXT(B422),B422,IF(ISBLANK(B422),0,(B422/B392)*M392))</f>
        <v>0</v>
      </c>
      <c r="L422" s="1044">
        <f>+IF(ISTEXT(C422),0,IF(ISBLANK(C422),0,(C422/B392)*M392))</f>
        <v>0</v>
      </c>
      <c r="M422" s="1045">
        <f>+IF(ISTEXT(C422),0,IF(ISBLANK(C422),0,(C422/1000/B392)*M392))</f>
        <v>0</v>
      </c>
      <c r="N422" s="23">
        <f>IF(ISTEXT(C422),0,(C422/C445)/1000)</f>
        <v>0</v>
      </c>
      <c r="O422" s="942"/>
      <c r="P422" s="942"/>
      <c r="Q422" s="942"/>
      <c r="R422" s="1365">
        <f t="shared" si="7"/>
        <v>0</v>
      </c>
      <c r="S422" s="1369">
        <f>(K422/M392)*U392</f>
        <v>0</v>
      </c>
      <c r="T422" s="1370">
        <f>(L422/M392)*U392</f>
        <v>0</v>
      </c>
      <c r="U422" s="1371">
        <f>(M422/M392)*U392</f>
        <v>0</v>
      </c>
      <c r="V422" s="1372">
        <f t="shared" si="8"/>
        <v>0</v>
      </c>
      <c r="W422" s="5478"/>
      <c r="X422" s="529"/>
      <c r="Y422" s="1288" t="s">
        <v>1382</v>
      </c>
      <c r="AA422" s="3141"/>
    </row>
    <row r="423" spans="1:27" ht="18" customHeight="1">
      <c r="A423" s="5357"/>
      <c r="B423" s="1364"/>
      <c r="C423" s="1043"/>
      <c r="D423" s="941"/>
      <c r="E423" s="935"/>
      <c r="F423" s="935"/>
      <c r="G423" s="935"/>
      <c r="H423" s="5"/>
      <c r="I423" s="935"/>
      <c r="J423" s="953">
        <f t="shared" si="6"/>
        <v>0</v>
      </c>
      <c r="K423" s="1039">
        <f>IF(ISTEXT(B423),B423,IF(ISBLANK(B423),0,(B423/B392)*M392))</f>
        <v>0</v>
      </c>
      <c r="L423" s="1044">
        <f>+IF(ISTEXT(C423),0,IF(ISBLANK(C423),0,(C423/B392)*M392))</f>
        <v>0</v>
      </c>
      <c r="M423" s="1045">
        <f>+IF(ISTEXT(C423),0,IF(ISBLANK(C423),0,(C423/1000/B392)*M392))</f>
        <v>0</v>
      </c>
      <c r="N423" s="23">
        <f>IF(ISTEXT(C423),0,(C423/C445)/1000)</f>
        <v>0</v>
      </c>
      <c r="O423" s="942"/>
      <c r="P423" s="942"/>
      <c r="Q423" s="942"/>
      <c r="R423" s="1365">
        <f t="shared" si="7"/>
        <v>0</v>
      </c>
      <c r="S423" s="1369">
        <f>(K423/M392)*U392</f>
        <v>0</v>
      </c>
      <c r="T423" s="1370">
        <f>(L423/M392)*U392</f>
        <v>0</v>
      </c>
      <c r="U423" s="1371">
        <f>(M423/M392)*U392</f>
        <v>0</v>
      </c>
      <c r="V423" s="1372">
        <f t="shared" si="8"/>
        <v>0</v>
      </c>
      <c r="W423" s="5478"/>
      <c r="X423" s="529"/>
      <c r="Y423" s="1288" t="s">
        <v>1382</v>
      </c>
      <c r="AA423" s="3141"/>
    </row>
    <row r="424" spans="1:27" ht="18" customHeight="1">
      <c r="A424" s="5357"/>
      <c r="B424" s="1364"/>
      <c r="C424" s="1043"/>
      <c r="D424" s="941"/>
      <c r="E424" s="935"/>
      <c r="F424" s="935"/>
      <c r="G424" s="935"/>
      <c r="H424" s="5"/>
      <c r="I424" s="935"/>
      <c r="J424" s="953">
        <f t="shared" si="6"/>
        <v>0</v>
      </c>
      <c r="K424" s="1039">
        <f>IF(ISTEXT(B424),B424,IF(ISBLANK(B424),0,(B424/B392)*M392))</f>
        <v>0</v>
      </c>
      <c r="L424" s="1044">
        <f>+IF(ISTEXT(C424),0,IF(ISBLANK(C424),0,(C424/B392)*M392))</f>
        <v>0</v>
      </c>
      <c r="M424" s="1045">
        <f>+IF(ISTEXT(C424),0,IF(ISBLANK(C424),0,(C424/1000/B392)*M392))</f>
        <v>0</v>
      </c>
      <c r="N424" s="23">
        <f>IF(ISTEXT(C424),0,(C424/C445)/1000)</f>
        <v>0</v>
      </c>
      <c r="O424" s="942"/>
      <c r="P424" s="942"/>
      <c r="Q424" s="942"/>
      <c r="R424" s="1365">
        <f t="shared" si="7"/>
        <v>0</v>
      </c>
      <c r="S424" s="1369">
        <f>(K424/M392)*U392</f>
        <v>0</v>
      </c>
      <c r="T424" s="1370">
        <f>(L424/M392)*U392</f>
        <v>0</v>
      </c>
      <c r="U424" s="1371">
        <f>(M424/M392)*U392</f>
        <v>0</v>
      </c>
      <c r="V424" s="1372">
        <f t="shared" si="8"/>
        <v>0</v>
      </c>
      <c r="W424" s="5478"/>
      <c r="X424" s="529"/>
      <c r="Y424" s="1288" t="s">
        <v>1382</v>
      </c>
      <c r="AA424" s="3141"/>
    </row>
    <row r="425" spans="1:27" ht="18" customHeight="1">
      <c r="A425" s="5357"/>
      <c r="B425" s="1364"/>
      <c r="C425" s="1043"/>
      <c r="D425" s="941"/>
      <c r="E425" s="935"/>
      <c r="F425" s="935"/>
      <c r="G425" s="935"/>
      <c r="H425" s="5"/>
      <c r="I425" s="935"/>
      <c r="J425" s="953">
        <f t="shared" si="6"/>
        <v>0</v>
      </c>
      <c r="K425" s="1039">
        <f>IF(ISTEXT(B425),B425,IF(ISBLANK(B425),0,(B425/B392)*M392))</f>
        <v>0</v>
      </c>
      <c r="L425" s="1044">
        <f>+IF(ISTEXT(C425),0,IF(ISBLANK(C425),0,(C425/B392)*M392))</f>
        <v>0</v>
      </c>
      <c r="M425" s="1045">
        <f>+IF(ISTEXT(C425),0,IF(ISBLANK(C425),0,(C425/1000/B392)*M392))</f>
        <v>0</v>
      </c>
      <c r="N425" s="23">
        <f>IF(ISTEXT(C425),0,(C425/C445)/1000)</f>
        <v>0</v>
      </c>
      <c r="O425" s="942"/>
      <c r="P425" s="942"/>
      <c r="Q425" s="942"/>
      <c r="R425" s="1365">
        <f t="shared" si="7"/>
        <v>0</v>
      </c>
      <c r="S425" s="1369">
        <f>(K425/M392)*U392</f>
        <v>0</v>
      </c>
      <c r="T425" s="1370">
        <f>(L425/M392)*U392</f>
        <v>0</v>
      </c>
      <c r="U425" s="1371">
        <f>(M425/M392)*U392</f>
        <v>0</v>
      </c>
      <c r="V425" s="1372">
        <f t="shared" si="8"/>
        <v>0</v>
      </c>
      <c r="W425" s="5478"/>
      <c r="X425" s="529"/>
      <c r="Y425" s="1288" t="s">
        <v>1382</v>
      </c>
      <c r="AA425" s="3141"/>
    </row>
    <row r="426" spans="1:27" ht="18" customHeight="1">
      <c r="A426" s="5357"/>
      <c r="B426" s="1364"/>
      <c r="C426" s="1043"/>
      <c r="D426" s="941"/>
      <c r="E426" s="935"/>
      <c r="F426" s="935"/>
      <c r="G426" s="935"/>
      <c r="H426" s="5"/>
      <c r="I426" s="935"/>
      <c r="J426" s="953">
        <f t="shared" si="6"/>
        <v>0</v>
      </c>
      <c r="K426" s="1039">
        <f>IF(ISTEXT(B426),B426,IF(ISBLANK(B426),0,(B426/B392)*M392))</f>
        <v>0</v>
      </c>
      <c r="L426" s="1044">
        <f>+IF(ISTEXT(C426),0,IF(ISBLANK(C426),0,(C426/B392)*M392))</f>
        <v>0</v>
      </c>
      <c r="M426" s="1045">
        <f>+IF(ISTEXT(C426),0,IF(ISBLANK(C426),0,(C426/1000/B392)*M392))</f>
        <v>0</v>
      </c>
      <c r="N426" s="23">
        <f>IF(ISTEXT(C426),0,(C426/C445)/1000)</f>
        <v>0</v>
      </c>
      <c r="O426" s="942"/>
      <c r="P426" s="942"/>
      <c r="Q426" s="942"/>
      <c r="R426" s="1365">
        <f t="shared" si="7"/>
        <v>0</v>
      </c>
      <c r="S426" s="1369">
        <f>(K426/M392)*U392</f>
        <v>0</v>
      </c>
      <c r="T426" s="1370">
        <f>(L426/M392)*U392</f>
        <v>0</v>
      </c>
      <c r="U426" s="1371">
        <f>(M426/M392)*U392</f>
        <v>0</v>
      </c>
      <c r="V426" s="1372">
        <f t="shared" si="8"/>
        <v>0</v>
      </c>
      <c r="W426" s="5478"/>
      <c r="X426" s="529"/>
      <c r="Y426" s="1288" t="s">
        <v>1382</v>
      </c>
      <c r="AA426" s="3141"/>
    </row>
    <row r="427" spans="1:27" ht="18" customHeight="1">
      <c r="A427" s="5357"/>
      <c r="B427" s="1364"/>
      <c r="C427" s="1043"/>
      <c r="D427" s="941"/>
      <c r="E427" s="935"/>
      <c r="F427" s="935"/>
      <c r="G427" s="935"/>
      <c r="H427" s="5"/>
      <c r="I427" s="935"/>
      <c r="J427" s="953">
        <f t="shared" si="6"/>
        <v>0</v>
      </c>
      <c r="K427" s="1039">
        <f>IF(ISTEXT(B427),B427,IF(ISBLANK(B427),0,(B427/B392)*M392))</f>
        <v>0</v>
      </c>
      <c r="L427" s="1044">
        <f>+IF(ISTEXT(C427),0,IF(ISBLANK(C427),0,(C427/B392)*M392))</f>
        <v>0</v>
      </c>
      <c r="M427" s="1045">
        <f>+IF(ISTEXT(C427),0,IF(ISBLANK(C427),0,(C427/1000/B392)*M392))</f>
        <v>0</v>
      </c>
      <c r="N427" s="23">
        <f>IF(ISTEXT(C427),0,(C427/C445)/1000)</f>
        <v>0</v>
      </c>
      <c r="O427" s="942"/>
      <c r="P427" s="942"/>
      <c r="Q427" s="942"/>
      <c r="R427" s="1365">
        <f t="shared" si="7"/>
        <v>0</v>
      </c>
      <c r="S427" s="1369">
        <f>(K427/M392)*U392</f>
        <v>0</v>
      </c>
      <c r="T427" s="1370">
        <f>(L427/M392)*U392</f>
        <v>0</v>
      </c>
      <c r="U427" s="1371">
        <f>(M427/M392)*U392</f>
        <v>0</v>
      </c>
      <c r="V427" s="1372">
        <f t="shared" si="8"/>
        <v>0</v>
      </c>
      <c r="W427" s="5478"/>
      <c r="X427" s="529"/>
      <c r="Y427" s="1288" t="s">
        <v>1382</v>
      </c>
      <c r="AA427" s="3141"/>
    </row>
    <row r="428" spans="1:27" ht="18" customHeight="1">
      <c r="A428" s="5357"/>
      <c r="B428" s="1364"/>
      <c r="C428" s="1043"/>
      <c r="D428" s="941"/>
      <c r="E428" s="935"/>
      <c r="F428" s="935"/>
      <c r="G428" s="935"/>
      <c r="H428" s="5"/>
      <c r="I428" s="935"/>
      <c r="J428" s="953">
        <f t="shared" si="6"/>
        <v>0</v>
      </c>
      <c r="K428" s="1039">
        <f>IF(ISTEXT(B428),B428,IF(ISBLANK(B428),0,(B428/B392)*M392))</f>
        <v>0</v>
      </c>
      <c r="L428" s="1044">
        <f>+IF(ISTEXT(C428),0,IF(ISBLANK(C428),0,(C428/B392)*M392))</f>
        <v>0</v>
      </c>
      <c r="M428" s="1045">
        <f>+IF(ISTEXT(C428),0,IF(ISBLANK(C428),0,(C428/1000/B392)*M392))</f>
        <v>0</v>
      </c>
      <c r="N428" s="23">
        <f>IF(ISTEXT(C428),0,(C428/C445)/1000)</f>
        <v>0</v>
      </c>
      <c r="O428" s="942"/>
      <c r="P428" s="942"/>
      <c r="Q428" s="942"/>
      <c r="R428" s="1365">
        <f t="shared" si="7"/>
        <v>0</v>
      </c>
      <c r="S428" s="1369">
        <f>(K428/M392)*U392</f>
        <v>0</v>
      </c>
      <c r="T428" s="1370">
        <f>(L428/M392)*U392</f>
        <v>0</v>
      </c>
      <c r="U428" s="1371">
        <f>(M428/M392)*U392</f>
        <v>0</v>
      </c>
      <c r="V428" s="1372">
        <f t="shared" si="8"/>
        <v>0</v>
      </c>
      <c r="W428" s="5478"/>
      <c r="X428" s="529"/>
      <c r="Y428" s="1288" t="s">
        <v>1382</v>
      </c>
      <c r="AA428" s="3141"/>
    </row>
    <row r="429" spans="1:27" ht="18" customHeight="1">
      <c r="A429" s="5357"/>
      <c r="B429" s="1364"/>
      <c r="C429" s="1043"/>
      <c r="D429" s="941"/>
      <c r="E429" s="935"/>
      <c r="F429" s="935"/>
      <c r="G429" s="935"/>
      <c r="H429" s="5"/>
      <c r="I429" s="935"/>
      <c r="J429" s="953">
        <f t="shared" si="6"/>
        <v>0</v>
      </c>
      <c r="K429" s="1039">
        <f>IF(ISTEXT(B429),B429,IF(ISBLANK(B429),0,(B429/B392)*M392))</f>
        <v>0</v>
      </c>
      <c r="L429" s="1044">
        <f>+IF(ISTEXT(C429),0,IF(ISBLANK(C429),0,(C429/B392)*M392))</f>
        <v>0</v>
      </c>
      <c r="M429" s="1045">
        <f>+IF(ISTEXT(C429),0,IF(ISBLANK(C429),0,(C429/1000/B392)*M392))</f>
        <v>0</v>
      </c>
      <c r="N429" s="23">
        <f>IF(ISTEXT(C429),0,(C429/C445)/1000)</f>
        <v>0</v>
      </c>
      <c r="O429" s="942"/>
      <c r="P429" s="942"/>
      <c r="Q429" s="942"/>
      <c r="R429" s="1365">
        <f t="shared" si="7"/>
        <v>0</v>
      </c>
      <c r="S429" s="1369">
        <f>(K429/M392)*U392</f>
        <v>0</v>
      </c>
      <c r="T429" s="1370">
        <f>(L429/M392)*U392</f>
        <v>0</v>
      </c>
      <c r="U429" s="1371">
        <f>(M429/M392)*U392</f>
        <v>0</v>
      </c>
      <c r="V429" s="1372">
        <f t="shared" si="8"/>
        <v>0</v>
      </c>
      <c r="W429" s="5478"/>
      <c r="X429" s="529"/>
      <c r="Y429" s="1288" t="s">
        <v>1382</v>
      </c>
      <c r="AA429" s="3141"/>
    </row>
    <row r="430" spans="1:27" ht="18" customHeight="1">
      <c r="A430" s="5357"/>
      <c r="B430" s="1364"/>
      <c r="C430" s="1043"/>
      <c r="D430" s="941"/>
      <c r="E430" s="935"/>
      <c r="F430" s="935"/>
      <c r="G430" s="935"/>
      <c r="H430" s="5"/>
      <c r="I430" s="935"/>
      <c r="J430" s="953">
        <f t="shared" si="6"/>
        <v>0</v>
      </c>
      <c r="K430" s="1039">
        <f>IF(ISTEXT(B430),B430,IF(ISBLANK(B430),0,(B430/B392)*M392))</f>
        <v>0</v>
      </c>
      <c r="L430" s="1044">
        <f>+IF(ISTEXT(C430),0,IF(ISBLANK(C430),0,(C430/B392)*M392))</f>
        <v>0</v>
      </c>
      <c r="M430" s="1045">
        <f>+IF(ISTEXT(C430),0,IF(ISBLANK(C430),0,(C430/1000/B392)*M392))</f>
        <v>0</v>
      </c>
      <c r="N430" s="23">
        <f>IF(ISTEXT(C430),0,(C430/C445)/1000)</f>
        <v>0</v>
      </c>
      <c r="O430" s="942"/>
      <c r="P430" s="942"/>
      <c r="Q430" s="942"/>
      <c r="R430" s="1365">
        <f t="shared" si="7"/>
        <v>0</v>
      </c>
      <c r="S430" s="1369">
        <f>(K430/M392)*U392</f>
        <v>0</v>
      </c>
      <c r="T430" s="1370">
        <f>(L430/M392)*U392</f>
        <v>0</v>
      </c>
      <c r="U430" s="1371">
        <f>(M430/M392)*U392</f>
        <v>0</v>
      </c>
      <c r="V430" s="1372">
        <f t="shared" si="8"/>
        <v>0</v>
      </c>
      <c r="W430" s="5478"/>
      <c r="X430" s="529"/>
      <c r="Y430" s="1288" t="s">
        <v>1382</v>
      </c>
      <c r="AA430" s="3141"/>
    </row>
    <row r="431" spans="1:27" ht="18" customHeight="1">
      <c r="A431" s="5357"/>
      <c r="B431" s="1364"/>
      <c r="C431" s="1043"/>
      <c r="D431" s="941"/>
      <c r="E431" s="935"/>
      <c r="F431" s="935"/>
      <c r="G431" s="935"/>
      <c r="H431" s="5"/>
      <c r="I431" s="935"/>
      <c r="J431" s="953">
        <f t="shared" si="6"/>
        <v>0</v>
      </c>
      <c r="K431" s="1039">
        <f>IF(ISTEXT(B431),B431,IF(ISBLANK(B431),0,(B431/B392)*M392))</f>
        <v>0</v>
      </c>
      <c r="L431" s="1044">
        <f>+IF(ISTEXT(C431),0,IF(ISBLANK(C431),0,(C431/B392)*M392))</f>
        <v>0</v>
      </c>
      <c r="M431" s="1045">
        <f>+IF(ISTEXT(C431),0,IF(ISBLANK(C431),0,(C431/1000/B392)*M392))</f>
        <v>0</v>
      </c>
      <c r="N431" s="23">
        <f>IF(ISTEXT(C431),0,(C431/C445)/1000)</f>
        <v>0</v>
      </c>
      <c r="O431" s="942"/>
      <c r="P431" s="942"/>
      <c r="Q431" s="942"/>
      <c r="R431" s="1365">
        <f t="shared" si="7"/>
        <v>0</v>
      </c>
      <c r="S431" s="1369">
        <f>(K431/M392)*U392</f>
        <v>0</v>
      </c>
      <c r="T431" s="1370">
        <f>(L431/M392)*U392</f>
        <v>0</v>
      </c>
      <c r="U431" s="1371">
        <f>(M431/M392)*U392</f>
        <v>0</v>
      </c>
      <c r="V431" s="1372">
        <f t="shared" si="8"/>
        <v>0</v>
      </c>
      <c r="W431" s="5478"/>
      <c r="X431" s="529"/>
      <c r="Y431" s="1288" t="s">
        <v>1382</v>
      </c>
      <c r="AA431" s="3141"/>
    </row>
    <row r="432" spans="1:27" ht="18" customHeight="1">
      <c r="A432" s="5357"/>
      <c r="B432" s="1364"/>
      <c r="C432" s="1043"/>
      <c r="D432" s="941"/>
      <c r="E432" s="935"/>
      <c r="F432" s="935"/>
      <c r="G432" s="935"/>
      <c r="H432" s="5"/>
      <c r="I432" s="935"/>
      <c r="J432" s="953">
        <f t="shared" si="6"/>
        <v>0</v>
      </c>
      <c r="K432" s="1039">
        <f>IF(ISTEXT(B432),B432,IF(ISBLANK(B432),0,(B432/B392)*M392))</f>
        <v>0</v>
      </c>
      <c r="L432" s="1044">
        <f>+IF(ISTEXT(C432),0,IF(ISBLANK(C432),0,(C432/B392)*M392))</f>
        <v>0</v>
      </c>
      <c r="M432" s="1045">
        <f>+IF(ISTEXT(C432),0,IF(ISBLANK(C432),0,(C432/1000/B392)*M392))</f>
        <v>0</v>
      </c>
      <c r="N432" s="23">
        <f>IF(ISTEXT(C432),0,(C432/C445)/1000)</f>
        <v>0</v>
      </c>
      <c r="O432" s="942"/>
      <c r="P432" s="942"/>
      <c r="Q432" s="942"/>
      <c r="R432" s="1365">
        <f t="shared" si="7"/>
        <v>0</v>
      </c>
      <c r="S432" s="1369">
        <f>(K432/M392)*U392</f>
        <v>0</v>
      </c>
      <c r="T432" s="1370">
        <f>(L432/M392)*U392</f>
        <v>0</v>
      </c>
      <c r="U432" s="1371">
        <f>(M432/M392)*U392</f>
        <v>0</v>
      </c>
      <c r="V432" s="1372">
        <f t="shared" si="8"/>
        <v>0</v>
      </c>
      <c r="W432" s="5478"/>
      <c r="X432" s="529"/>
      <c r="Y432" s="1288" t="s">
        <v>1382</v>
      </c>
      <c r="AA432" s="3141"/>
    </row>
    <row r="433" spans="1:27" ht="18" customHeight="1">
      <c r="A433" s="5357"/>
      <c r="B433" s="1364"/>
      <c r="C433" s="1043"/>
      <c r="D433" s="941"/>
      <c r="E433" s="935"/>
      <c r="F433" s="935"/>
      <c r="G433" s="935"/>
      <c r="H433" s="5"/>
      <c r="I433" s="935"/>
      <c r="J433" s="953">
        <f t="shared" si="6"/>
        <v>0</v>
      </c>
      <c r="K433" s="1039">
        <f>IF(ISTEXT(B433),B433,IF(ISBLANK(B433),0,(B433/B392)*M392))</f>
        <v>0</v>
      </c>
      <c r="L433" s="1044">
        <f>+IF(ISTEXT(C433),0,IF(ISBLANK(C433),0,(C433/B392)*M392))</f>
        <v>0</v>
      </c>
      <c r="M433" s="1045">
        <f>+IF(ISTEXT(C433),0,IF(ISBLANK(C433),0,(C433/1000/B392)*M392))</f>
        <v>0</v>
      </c>
      <c r="N433" s="23">
        <f>IF(ISTEXT(C433),0,(C433/C445)/1000)</f>
        <v>0</v>
      </c>
      <c r="O433" s="942"/>
      <c r="P433" s="942"/>
      <c r="Q433" s="942"/>
      <c r="R433" s="1365">
        <f t="shared" si="7"/>
        <v>0</v>
      </c>
      <c r="S433" s="1369">
        <f>(K433/M392)*U392</f>
        <v>0</v>
      </c>
      <c r="T433" s="1370">
        <f>(L433/M392)*U392</f>
        <v>0</v>
      </c>
      <c r="U433" s="1371">
        <f>(M433/M392)*U392</f>
        <v>0</v>
      </c>
      <c r="V433" s="1372">
        <f t="shared" si="8"/>
        <v>0</v>
      </c>
      <c r="W433" s="5478"/>
      <c r="X433" s="529"/>
      <c r="Y433" s="1288" t="s">
        <v>1382</v>
      </c>
      <c r="AA433" s="3141"/>
    </row>
    <row r="434" spans="1:27" ht="18" customHeight="1">
      <c r="A434" s="5357"/>
      <c r="B434" s="1364"/>
      <c r="C434" s="1043"/>
      <c r="D434" s="941"/>
      <c r="E434" s="935"/>
      <c r="F434" s="935"/>
      <c r="G434" s="935"/>
      <c r="H434" s="5"/>
      <c r="I434" s="935"/>
      <c r="J434" s="953">
        <f t="shared" si="6"/>
        <v>0</v>
      </c>
      <c r="K434" s="1039">
        <f>IF(ISTEXT(B434),B434,IF(ISBLANK(B434),0,(B434/B392)*M392))</f>
        <v>0</v>
      </c>
      <c r="L434" s="1044">
        <f>+IF(ISTEXT(C434),0,IF(ISBLANK(C434),0,(C434/B392)*M392))</f>
        <v>0</v>
      </c>
      <c r="M434" s="1045">
        <f>+IF(ISTEXT(C434),0,IF(ISBLANK(C434),0,(C434/1000/B392)*M392))</f>
        <v>0</v>
      </c>
      <c r="N434" s="23">
        <f>IF(ISTEXT(C434),0,(C434/C445)/1000)</f>
        <v>0</v>
      </c>
      <c r="O434" s="942"/>
      <c r="P434" s="942"/>
      <c r="Q434" s="942"/>
      <c r="R434" s="1365">
        <f t="shared" si="7"/>
        <v>0</v>
      </c>
      <c r="S434" s="1369">
        <f>(K434/M392)*U392</f>
        <v>0</v>
      </c>
      <c r="T434" s="1370">
        <f>(L434/M392)*U392</f>
        <v>0</v>
      </c>
      <c r="U434" s="1371">
        <f>(M434/M392)*U392</f>
        <v>0</v>
      </c>
      <c r="V434" s="1372">
        <f t="shared" si="8"/>
        <v>0</v>
      </c>
      <c r="W434" s="5478"/>
      <c r="X434" s="529"/>
      <c r="Y434" s="1288" t="s">
        <v>1382</v>
      </c>
      <c r="AA434" s="3141"/>
    </row>
    <row r="435" spans="1:27" ht="18" customHeight="1">
      <c r="A435" s="5357"/>
      <c r="B435" s="1364"/>
      <c r="C435" s="1043"/>
      <c r="D435" s="941"/>
      <c r="E435" s="935"/>
      <c r="F435" s="935"/>
      <c r="G435" s="935"/>
      <c r="H435" s="5"/>
      <c r="I435" s="935"/>
      <c r="J435" s="953">
        <f t="shared" si="6"/>
        <v>0</v>
      </c>
      <c r="K435" s="1039">
        <f>IF(ISTEXT(B435),B435,IF(ISBLANK(B435),0,(B435/B392)*M392))</f>
        <v>0</v>
      </c>
      <c r="L435" s="1044">
        <f>+IF(ISTEXT(C435),0,IF(ISBLANK(C435),0,(C435/B392)*M392))</f>
        <v>0</v>
      </c>
      <c r="M435" s="1045">
        <f>+IF(ISTEXT(C435),0,IF(ISBLANK(C435),0,(C435/1000/B392)*M392))</f>
        <v>0</v>
      </c>
      <c r="N435" s="23">
        <f>IF(ISTEXT(C435),0,(C435/C445)/1000)</f>
        <v>0</v>
      </c>
      <c r="O435" s="942"/>
      <c r="P435" s="942"/>
      <c r="Q435" s="942"/>
      <c r="R435" s="1365">
        <f t="shared" si="7"/>
        <v>0</v>
      </c>
      <c r="S435" s="1369">
        <f>(K435/M392)*U392</f>
        <v>0</v>
      </c>
      <c r="T435" s="1370">
        <f>(L435/M392)*U392</f>
        <v>0</v>
      </c>
      <c r="U435" s="1371">
        <f>(M435/M392)*U392</f>
        <v>0</v>
      </c>
      <c r="V435" s="1372">
        <f t="shared" si="8"/>
        <v>0</v>
      </c>
      <c r="W435" s="5478"/>
      <c r="X435" s="529"/>
      <c r="Y435" s="1288" t="s">
        <v>1382</v>
      </c>
      <c r="AA435" s="3141"/>
    </row>
    <row r="436" spans="1:27" ht="18" customHeight="1">
      <c r="A436" s="5357"/>
      <c r="B436" s="1364"/>
      <c r="C436" s="1043"/>
      <c r="D436" s="941"/>
      <c r="E436" s="935"/>
      <c r="F436" s="935"/>
      <c r="G436" s="935"/>
      <c r="H436" s="5"/>
      <c r="I436" s="935"/>
      <c r="J436" s="953">
        <f t="shared" si="6"/>
        <v>0</v>
      </c>
      <c r="K436" s="1039">
        <f>IF(ISTEXT(B436),B436,IF(ISBLANK(B436),0,(B436/B392)*M392))</f>
        <v>0</v>
      </c>
      <c r="L436" s="1044">
        <f>+IF(ISTEXT(C436),0,IF(ISBLANK(C436),0,(C436/B392)*M392))</f>
        <v>0</v>
      </c>
      <c r="M436" s="1045">
        <f>+IF(ISTEXT(C436),0,IF(ISBLANK(C436),0,(C436/1000/B392)*M392))</f>
        <v>0</v>
      </c>
      <c r="N436" s="23">
        <f>IF(ISTEXT(C436),0,(C436/C445)/1000)</f>
        <v>0</v>
      </c>
      <c r="O436" s="942"/>
      <c r="P436" s="942"/>
      <c r="Q436" s="942"/>
      <c r="R436" s="1365">
        <f t="shared" si="7"/>
        <v>0</v>
      </c>
      <c r="S436" s="1369">
        <f>(K436/M392)*U392</f>
        <v>0</v>
      </c>
      <c r="T436" s="1370">
        <f>(L436/M392)*U392</f>
        <v>0</v>
      </c>
      <c r="U436" s="1371">
        <f>(M436/M392)*U392</f>
        <v>0</v>
      </c>
      <c r="V436" s="1372">
        <f t="shared" si="8"/>
        <v>0</v>
      </c>
      <c r="W436" s="5478"/>
      <c r="X436" s="529"/>
      <c r="Y436" s="1288" t="s">
        <v>1382</v>
      </c>
      <c r="AA436" s="3141"/>
    </row>
    <row r="437" spans="1:27" ht="18" customHeight="1">
      <c r="A437" s="5357"/>
      <c r="B437" s="1364"/>
      <c r="C437" s="1043"/>
      <c r="D437" s="941"/>
      <c r="E437" s="935"/>
      <c r="F437" s="935"/>
      <c r="G437" s="935"/>
      <c r="H437" s="5"/>
      <c r="I437" s="935"/>
      <c r="J437" s="953">
        <f t="shared" si="6"/>
        <v>0</v>
      </c>
      <c r="K437" s="1039">
        <f>IF(ISTEXT(B437),B437,IF(ISBLANK(B437),0,(B437/B392)*M392))</f>
        <v>0</v>
      </c>
      <c r="L437" s="1044">
        <f>+IF(ISTEXT(C437),0,IF(ISBLANK(C437),0,(C437/B392)*M392))</f>
        <v>0</v>
      </c>
      <c r="M437" s="1045">
        <f>+IF(ISTEXT(C437),0,IF(ISBLANK(C437),0,(C437/1000/B392)*M392))</f>
        <v>0</v>
      </c>
      <c r="N437" s="23">
        <f>IF(ISTEXT(C437),0,(C437/C445)/1000)</f>
        <v>0</v>
      </c>
      <c r="O437" s="942"/>
      <c r="P437" s="942"/>
      <c r="Q437" s="942"/>
      <c r="R437" s="1365">
        <f t="shared" si="7"/>
        <v>0</v>
      </c>
      <c r="S437" s="1369">
        <f>(K437/M392)*U392</f>
        <v>0</v>
      </c>
      <c r="T437" s="1370">
        <f>(L437/M392)*U392</f>
        <v>0</v>
      </c>
      <c r="U437" s="1371">
        <f>(M437/M392)*U392</f>
        <v>0</v>
      </c>
      <c r="V437" s="1372">
        <f t="shared" si="8"/>
        <v>0</v>
      </c>
      <c r="W437" s="5478"/>
      <c r="X437" s="529"/>
      <c r="Y437" s="1288" t="s">
        <v>1382</v>
      </c>
      <c r="AA437" s="3141"/>
    </row>
    <row r="438" spans="1:27" ht="18" customHeight="1">
      <c r="A438" s="5357"/>
      <c r="B438" s="1364"/>
      <c r="C438" s="1043"/>
      <c r="D438" s="941"/>
      <c r="E438" s="935"/>
      <c r="F438" s="935"/>
      <c r="G438" s="935"/>
      <c r="H438" s="5"/>
      <c r="I438" s="935"/>
      <c r="J438" s="953">
        <f t="shared" si="6"/>
        <v>0</v>
      </c>
      <c r="K438" s="1039">
        <f>IF(ISTEXT(B438),B438,IF(ISBLANK(B438),0,(B438/B392)*M392))</f>
        <v>0</v>
      </c>
      <c r="L438" s="1044">
        <f>+IF(ISTEXT(C438),0,IF(ISBLANK(C438),0,(C438/B392)*M392))</f>
        <v>0</v>
      </c>
      <c r="M438" s="1045">
        <f>+IF(ISTEXT(C438),0,IF(ISBLANK(C438),0,(C438/1000/B392)*M392))</f>
        <v>0</v>
      </c>
      <c r="N438" s="23">
        <f>IF(ISTEXT(C438),0,(C438/C445)/1000)</f>
        <v>0</v>
      </c>
      <c r="O438" s="942"/>
      <c r="P438" s="942"/>
      <c r="Q438" s="942"/>
      <c r="R438" s="1365">
        <f t="shared" si="7"/>
        <v>0</v>
      </c>
      <c r="S438" s="1369">
        <f>(K438/M392)*U392</f>
        <v>0</v>
      </c>
      <c r="T438" s="1370">
        <f>(L438/M392)*U392</f>
        <v>0</v>
      </c>
      <c r="U438" s="1371">
        <f>(M438/M392)*U392</f>
        <v>0</v>
      </c>
      <c r="V438" s="1372">
        <f t="shared" si="8"/>
        <v>0</v>
      </c>
      <c r="W438" s="5478"/>
      <c r="X438" s="529"/>
      <c r="Y438" s="1288" t="s">
        <v>1382</v>
      </c>
      <c r="AA438" s="3141"/>
    </row>
    <row r="439" spans="1:27" ht="18" customHeight="1">
      <c r="A439" s="5357"/>
      <c r="B439" s="1364"/>
      <c r="C439" s="1043"/>
      <c r="D439" s="941"/>
      <c r="E439" s="935"/>
      <c r="F439" s="935"/>
      <c r="G439" s="935"/>
      <c r="H439" s="5"/>
      <c r="I439" s="935"/>
      <c r="J439" s="953">
        <f t="shared" si="6"/>
        <v>0</v>
      </c>
      <c r="K439" s="1039">
        <f>IF(ISTEXT(B439),B439,IF(ISBLANK(B439),0,(B439/B392)*M392))</f>
        <v>0</v>
      </c>
      <c r="L439" s="1044">
        <f>+IF(ISTEXT(C439),0,IF(ISBLANK(C439),0,(C439/B392)*M392))</f>
        <v>0</v>
      </c>
      <c r="M439" s="1045">
        <f>+IF(ISTEXT(C439),0,IF(ISBLANK(C439),0,(C439/1000/B392)*M392))</f>
        <v>0</v>
      </c>
      <c r="N439" s="23">
        <f>IF(ISTEXT(C439),0,(C439/C445)/1000)</f>
        <v>0</v>
      </c>
      <c r="O439" s="942"/>
      <c r="P439" s="942"/>
      <c r="Q439" s="942"/>
      <c r="R439" s="1365">
        <f t="shared" si="7"/>
        <v>0</v>
      </c>
      <c r="S439" s="1369">
        <f>(K439/M392)*U392</f>
        <v>0</v>
      </c>
      <c r="T439" s="1370">
        <f>(L439/M392)*U392</f>
        <v>0</v>
      </c>
      <c r="U439" s="1371">
        <f>(M439/M392)*U392</f>
        <v>0</v>
      </c>
      <c r="V439" s="1372">
        <f t="shared" si="8"/>
        <v>0</v>
      </c>
      <c r="W439" s="5478"/>
      <c r="X439" s="529"/>
      <c r="Y439" s="1288" t="s">
        <v>1382</v>
      </c>
      <c r="AA439" s="3141"/>
    </row>
    <row r="440" spans="1:27" ht="18" customHeight="1">
      <c r="A440" s="5357"/>
      <c r="B440" s="1364"/>
      <c r="C440" s="1043"/>
      <c r="D440" s="941"/>
      <c r="E440" s="935"/>
      <c r="F440" s="935"/>
      <c r="G440" s="935"/>
      <c r="H440" s="5"/>
      <c r="I440" s="935"/>
      <c r="J440" s="953">
        <f t="shared" si="6"/>
        <v>0</v>
      </c>
      <c r="K440" s="1039">
        <f>IF(ISTEXT(B440),B440,IF(ISBLANK(B440),0,(B440/B392)*M392))</f>
        <v>0</v>
      </c>
      <c r="L440" s="1044">
        <f>+IF(ISTEXT(C440),0,IF(ISBLANK(C440),0,(C440/B392)*M392))</f>
        <v>0</v>
      </c>
      <c r="M440" s="1045">
        <f>+IF(ISTEXT(C440),0,IF(ISBLANK(C440),0,(C440/1000/B392)*M392))</f>
        <v>0</v>
      </c>
      <c r="N440" s="23">
        <f>IF(ISTEXT(C440),0,(C440/C445)/1000)</f>
        <v>0</v>
      </c>
      <c r="O440" s="942"/>
      <c r="P440" s="942"/>
      <c r="Q440" s="942"/>
      <c r="R440" s="1365">
        <f t="shared" si="7"/>
        <v>0</v>
      </c>
      <c r="S440" s="1369">
        <f>(K440/M392)*U392</f>
        <v>0</v>
      </c>
      <c r="T440" s="1370">
        <f>(L440/M392)*U392</f>
        <v>0</v>
      </c>
      <c r="U440" s="1371">
        <f>(M440/M392)*U392</f>
        <v>0</v>
      </c>
      <c r="V440" s="1372">
        <f t="shared" si="8"/>
        <v>0</v>
      </c>
      <c r="W440" s="5478"/>
      <c r="X440" s="529"/>
      <c r="Y440" s="1288" t="s">
        <v>1382</v>
      </c>
      <c r="AA440" s="3141"/>
    </row>
    <row r="441" spans="1:27" ht="18" customHeight="1">
      <c r="A441" s="5357"/>
      <c r="B441" s="1364"/>
      <c r="C441" s="1043"/>
      <c r="D441" s="941"/>
      <c r="E441" s="935"/>
      <c r="F441" s="935"/>
      <c r="G441" s="935"/>
      <c r="H441" s="5"/>
      <c r="I441" s="935"/>
      <c r="J441" s="953">
        <f t="shared" si="6"/>
        <v>0</v>
      </c>
      <c r="K441" s="1039">
        <f>IF(ISTEXT(B441),B441,IF(ISBLANK(B441),0,(B441/B392)*M392))</f>
        <v>0</v>
      </c>
      <c r="L441" s="1044">
        <f>+IF(ISTEXT(C441),0,IF(ISBLANK(C441),0,(C441/B392)*M392))</f>
        <v>0</v>
      </c>
      <c r="M441" s="1045">
        <f>+IF(ISTEXT(C441),0,IF(ISBLANK(C441),0,(C441/1000/B392)*M392))</f>
        <v>0</v>
      </c>
      <c r="N441" s="23">
        <f>IF(ISTEXT(C441),0,(C441/C445)/1000)</f>
        <v>0</v>
      </c>
      <c r="O441" s="942"/>
      <c r="P441" s="942"/>
      <c r="Q441" s="942"/>
      <c r="R441" s="1365">
        <f t="shared" si="7"/>
        <v>0</v>
      </c>
      <c r="S441" s="1369">
        <f>(K441/M392)*U392</f>
        <v>0</v>
      </c>
      <c r="T441" s="1370">
        <f>(L441/M392)*U392</f>
        <v>0</v>
      </c>
      <c r="U441" s="1371">
        <f>(M441/M392)*U392</f>
        <v>0</v>
      </c>
      <c r="V441" s="1372">
        <f t="shared" si="8"/>
        <v>0</v>
      </c>
      <c r="W441" s="5478"/>
      <c r="X441" s="529"/>
      <c r="Y441" s="1288" t="s">
        <v>1382</v>
      </c>
      <c r="AA441" s="3141"/>
    </row>
    <row r="442" spans="1:27" ht="18" customHeight="1">
      <c r="A442" s="5357"/>
      <c r="B442" s="1364"/>
      <c r="C442" s="1043"/>
      <c r="D442" s="941"/>
      <c r="E442" s="935"/>
      <c r="F442" s="935"/>
      <c r="G442" s="935"/>
      <c r="H442" s="5"/>
      <c r="I442" s="935"/>
      <c r="J442" s="953">
        <f t="shared" si="6"/>
        <v>0</v>
      </c>
      <c r="K442" s="1039">
        <f>IF(ISTEXT(B442),B442,IF(ISBLANK(B442),0,(B442/B392)*M392))</f>
        <v>0</v>
      </c>
      <c r="L442" s="1044">
        <f>+IF(ISTEXT(C442),0,IF(ISBLANK(C442),0,(C442/B392)*M392))</f>
        <v>0</v>
      </c>
      <c r="M442" s="1045">
        <f>+IF(ISTEXT(C442),0,IF(ISBLANK(C442),0,(C442/1000/B392)*M392))</f>
        <v>0</v>
      </c>
      <c r="N442" s="23">
        <f>IF(ISTEXT(C442),0,(C442/C445)/1000)</f>
        <v>0</v>
      </c>
      <c r="O442" s="942"/>
      <c r="P442" s="942"/>
      <c r="Q442" s="942"/>
      <c r="R442" s="1365">
        <f t="shared" si="7"/>
        <v>0</v>
      </c>
      <c r="S442" s="1369">
        <f>(K442/M392)*U392</f>
        <v>0</v>
      </c>
      <c r="T442" s="1370">
        <f>(L442/M392)*U392</f>
        <v>0</v>
      </c>
      <c r="U442" s="1371">
        <f>(M442/M392)*U392</f>
        <v>0</v>
      </c>
      <c r="V442" s="1372">
        <f t="shared" si="8"/>
        <v>0</v>
      </c>
      <c r="W442" s="5478"/>
      <c r="X442" s="529"/>
      <c r="Y442" s="1288" t="s">
        <v>1382</v>
      </c>
      <c r="AA442" s="3141"/>
    </row>
    <row r="443" spans="1:27" ht="18" customHeight="1">
      <c r="A443" s="5357"/>
      <c r="B443" s="1364"/>
      <c r="C443" s="1043"/>
      <c r="D443" s="941"/>
      <c r="E443" s="935"/>
      <c r="F443" s="935"/>
      <c r="G443" s="935"/>
      <c r="H443" s="5"/>
      <c r="I443" s="935"/>
      <c r="J443" s="953">
        <f t="shared" si="6"/>
        <v>0</v>
      </c>
      <c r="K443" s="1039">
        <f>IF(ISTEXT(B443),B443,IF(ISBLANK(B443),0,(B443/B392)*M392))</f>
        <v>0</v>
      </c>
      <c r="L443" s="1044">
        <f>+IF(ISTEXT(C443),0,IF(ISBLANK(C443),0,(C443/B392)*M392))</f>
        <v>0</v>
      </c>
      <c r="M443" s="1045">
        <f>+IF(ISTEXT(C443),0,IF(ISBLANK(C443),0,(C443/1000/B392)*M392))</f>
        <v>0</v>
      </c>
      <c r="N443" s="23">
        <f>IF(ISTEXT(C443),0,(C443/C445)/1000)</f>
        <v>0</v>
      </c>
      <c r="O443" s="942"/>
      <c r="P443" s="942"/>
      <c r="Q443" s="942"/>
      <c r="R443" s="1365">
        <f t="shared" si="7"/>
        <v>0</v>
      </c>
      <c r="S443" s="1369">
        <f>(K443/M392)*U392</f>
        <v>0</v>
      </c>
      <c r="T443" s="1370">
        <f>(L443/M392)*U392</f>
        <v>0</v>
      </c>
      <c r="U443" s="1371">
        <f>(M443/M392)*U392</f>
        <v>0</v>
      </c>
      <c r="V443" s="1372">
        <f t="shared" si="8"/>
        <v>0</v>
      </c>
      <c r="W443" s="5478"/>
      <c r="X443" s="529"/>
      <c r="Y443" s="1419" t="s">
        <v>1438</v>
      </c>
      <c r="AA443" s="3141"/>
    </row>
    <row r="444" spans="1:27" ht="18" customHeight="1">
      <c r="A444" s="5357"/>
      <c r="B444" s="5339" t="s">
        <v>2236</v>
      </c>
      <c r="C444" s="5340"/>
      <c r="D444" s="5340"/>
      <c r="E444" s="5340"/>
      <c r="F444" s="5340"/>
      <c r="G444" s="5340"/>
      <c r="H444" s="5340"/>
      <c r="I444" s="5340"/>
      <c r="J444" s="5340"/>
      <c r="K444" s="5340"/>
      <c r="L444" s="5340"/>
      <c r="M444" s="5340"/>
      <c r="N444" s="5341"/>
      <c r="O444" s="942"/>
      <c r="P444" s="942"/>
      <c r="Q444" s="942"/>
      <c r="R444" s="1365"/>
      <c r="S444" s="1366"/>
      <c r="T444" s="1373"/>
      <c r="U444" s="943"/>
      <c r="V444" s="952"/>
      <c r="W444" s="5478"/>
      <c r="X444" s="529"/>
      <c r="Y444" s="1419" t="s">
        <v>1438</v>
      </c>
      <c r="AA444" s="3141"/>
    </row>
    <row r="445" spans="1:27" ht="18" customHeight="1">
      <c r="A445" s="5357"/>
      <c r="B445" s="1363"/>
      <c r="C445" s="1374">
        <f>SUM(C403:C444)/1000</f>
        <v>1.5</v>
      </c>
      <c r="D445" s="5342" t="s">
        <v>294</v>
      </c>
      <c r="E445" s="5342"/>
      <c r="F445" s="5342"/>
      <c r="G445" s="5342"/>
      <c r="H445" s="5342"/>
      <c r="I445" s="5342"/>
      <c r="J445" s="1046"/>
      <c r="K445" s="1046"/>
      <c r="L445" s="1047">
        <f>SUM(L403:L444)</f>
        <v>1500</v>
      </c>
      <c r="M445" s="1026">
        <f>SUM(M403:M444)</f>
        <v>1.5</v>
      </c>
      <c r="N445" s="25">
        <f>SUM(N403:N443)</f>
        <v>1</v>
      </c>
      <c r="O445" s="1375"/>
      <c r="P445" s="1375"/>
      <c r="Q445" s="1375"/>
      <c r="R445" s="1376" t="str">
        <f>D445</f>
        <v xml:space="preserve">POIDS RECETTE </v>
      </c>
      <c r="S445" s="1377">
        <f>(K445/M392)*U392</f>
        <v>0</v>
      </c>
      <c r="T445" s="1378">
        <f>(L445/M392)*U392</f>
        <v>3000</v>
      </c>
      <c r="U445" s="1379">
        <f>(M445/M392)*U392</f>
        <v>3</v>
      </c>
      <c r="V445" s="1380">
        <f>N445</f>
        <v>1</v>
      </c>
      <c r="W445" s="5478"/>
      <c r="X445" s="529"/>
      <c r="Y445" s="1419" t="s">
        <v>1438</v>
      </c>
      <c r="AA445" s="3141"/>
    </row>
    <row r="446" spans="1:27" ht="18" customHeight="1">
      <c r="A446" s="5357"/>
      <c r="B446" s="1363"/>
      <c r="C446" s="1381">
        <f>C445*1000</f>
        <v>1500</v>
      </c>
      <c r="D446" s="1027"/>
      <c r="E446" s="1027"/>
      <c r="F446" s="1027"/>
      <c r="G446" s="1027"/>
      <c r="H446" s="1027"/>
      <c r="I446" s="1027"/>
      <c r="J446" s="1027"/>
      <c r="K446" s="1027"/>
      <c r="L446" s="1027"/>
      <c r="M446" s="1027"/>
      <c r="N446" s="30"/>
      <c r="O446" s="1332"/>
      <c r="P446" s="1333"/>
      <c r="Q446" s="1333"/>
      <c r="R446" s="1333"/>
      <c r="S446" s="1334"/>
      <c r="T446" s="1334"/>
      <c r="U446" s="1334"/>
      <c r="V446" s="1335"/>
      <c r="W446" s="5478"/>
      <c r="X446" s="529"/>
      <c r="Y446" s="1419" t="s">
        <v>1438</v>
      </c>
      <c r="AA446" s="3141"/>
    </row>
    <row r="447" spans="1:27" ht="18" customHeight="1">
      <c r="A447" s="5357"/>
      <c r="B447" s="1382"/>
      <c r="C447" s="955" t="s">
        <v>295</v>
      </c>
      <c r="D447" s="956"/>
      <c r="E447" s="956"/>
      <c r="F447" s="956"/>
      <c r="G447" s="5323" t="s">
        <v>247</v>
      </c>
      <c r="H447" s="5323"/>
      <c r="I447" s="5323"/>
      <c r="J447" s="5323"/>
      <c r="K447" s="5323"/>
      <c r="L447" s="5323"/>
      <c r="M447" s="5323"/>
      <c r="N447" s="5324"/>
      <c r="O447" s="1326"/>
      <c r="P447" s="1326"/>
      <c r="Q447" s="1326"/>
      <c r="R447" s="1413"/>
      <c r="S447" s="1414"/>
      <c r="T447" s="1415"/>
      <c r="U447" s="1416"/>
      <c r="V447" s="1417"/>
      <c r="W447" s="5478"/>
      <c r="X447" s="529"/>
      <c r="Y447" s="1288" t="s">
        <v>1382</v>
      </c>
      <c r="AA447" s="3141"/>
    </row>
    <row r="448" spans="1:27" ht="18" customHeight="1">
      <c r="A448" s="5357"/>
      <c r="B448" s="1383"/>
      <c r="C448" s="957" t="str">
        <f>SUBSTITUTE(ADDRESS(1,COLUMN(),4),"1","")</f>
        <v>C</v>
      </c>
      <c r="D448" s="958" t="s">
        <v>296</v>
      </c>
      <c r="E448" s="1058"/>
      <c r="F448" s="1058"/>
      <c r="G448" s="5323"/>
      <c r="H448" s="5323"/>
      <c r="I448" s="5323"/>
      <c r="J448" s="5323"/>
      <c r="K448" s="5323"/>
      <c r="L448" s="5323"/>
      <c r="M448" s="5323"/>
      <c r="N448" s="5324"/>
      <c r="O448" s="1326"/>
      <c r="P448" s="1326"/>
      <c r="Q448" s="1326"/>
      <c r="R448" s="1413"/>
      <c r="S448" s="1414"/>
      <c r="T448" s="1415"/>
      <c r="U448" s="1416"/>
      <c r="V448" s="1417"/>
      <c r="W448" s="5478"/>
      <c r="X448" s="529"/>
      <c r="Y448" s="1288" t="s">
        <v>1382</v>
      </c>
      <c r="AA448" s="3141"/>
    </row>
    <row r="449" spans="1:27" ht="18" customHeight="1">
      <c r="A449" s="5357"/>
      <c r="B449" s="1383"/>
      <c r="C449" s="960" t="s">
        <v>297</v>
      </c>
      <c r="D449" s="955" t="s">
        <v>298</v>
      </c>
      <c r="E449" s="1058"/>
      <c r="F449" s="1058"/>
      <c r="G449" s="955"/>
      <c r="H449" s="1059"/>
      <c r="I449" s="1059"/>
      <c r="J449" s="1059"/>
      <c r="K449" s="1059"/>
      <c r="L449" s="1059"/>
      <c r="M449" s="1059"/>
      <c r="N449" s="26"/>
      <c r="O449" s="1326"/>
      <c r="P449" s="1326"/>
      <c r="Q449" s="1326"/>
      <c r="R449" s="1413"/>
      <c r="S449" s="1414"/>
      <c r="T449" s="1415"/>
      <c r="U449" s="1416"/>
      <c r="V449" s="1417"/>
      <c r="W449" s="5478"/>
      <c r="X449" s="529"/>
      <c r="Y449" s="1288" t="s">
        <v>1382</v>
      </c>
      <c r="AA449" s="3141"/>
    </row>
    <row r="450" spans="1:27" ht="18" customHeight="1">
      <c r="A450" s="5357"/>
      <c r="B450" s="1318"/>
      <c r="C450" s="1384"/>
      <c r="D450" s="929"/>
      <c r="E450" s="930"/>
      <c r="F450" s="927"/>
      <c r="G450" s="927"/>
      <c r="H450" s="927"/>
      <c r="I450" s="927"/>
      <c r="J450" s="927"/>
      <c r="K450" s="1062" t="s">
        <v>299</v>
      </c>
      <c r="L450" s="927"/>
      <c r="M450" s="927"/>
      <c r="N450" s="27"/>
      <c r="O450" s="1326"/>
      <c r="P450" s="1326"/>
      <c r="Q450" s="1326"/>
      <c r="R450" s="1413"/>
      <c r="S450" s="1414"/>
      <c r="T450" s="1415"/>
      <c r="U450" s="1416"/>
      <c r="V450" s="1417"/>
      <c r="W450" s="5478"/>
      <c r="X450" s="529"/>
      <c r="Y450" s="1288" t="s">
        <v>1382</v>
      </c>
      <c r="AA450" s="3141"/>
    </row>
    <row r="451" spans="1:27" ht="18" customHeight="1">
      <c r="A451" s="5357"/>
      <c r="B451" s="2896">
        <v>1</v>
      </c>
      <c r="C451" s="1384"/>
      <c r="D451" s="932"/>
      <c r="E451" s="927"/>
      <c r="F451" s="933"/>
      <c r="G451" s="933"/>
      <c r="H451" s="933"/>
      <c r="I451" s="933"/>
      <c r="J451" s="933"/>
      <c r="K451" s="1062" t="s">
        <v>300</v>
      </c>
      <c r="L451" s="933"/>
      <c r="M451" s="933"/>
      <c r="N451" s="28"/>
      <c r="O451" s="1326"/>
      <c r="P451" s="1326"/>
      <c r="Q451" s="1326"/>
      <c r="R451" s="1413"/>
      <c r="S451" s="1414"/>
      <c r="T451" s="1415"/>
      <c r="U451" s="1416"/>
      <c r="V451" s="1417"/>
      <c r="W451" s="5478"/>
      <c r="X451" s="529"/>
      <c r="Y451" s="1288" t="s">
        <v>1382</v>
      </c>
      <c r="AA451" s="3141"/>
    </row>
    <row r="452" spans="1:27" ht="18" customHeight="1">
      <c r="A452" s="5357"/>
      <c r="B452" s="2896">
        <f>LARGE(B451:B451,1)+1</f>
        <v>2</v>
      </c>
      <c r="C452" s="1386" t="s">
        <v>2238</v>
      </c>
      <c r="D452" s="939"/>
      <c r="E452" s="939"/>
      <c r="F452" s="939"/>
      <c r="G452" s="939"/>
      <c r="H452" s="939"/>
      <c r="I452" s="939"/>
      <c r="J452" s="939"/>
      <c r="K452" s="1062" t="s">
        <v>302</v>
      </c>
      <c r="L452" s="939"/>
      <c r="M452" s="939"/>
      <c r="N452" s="1387"/>
      <c r="O452" s="1326"/>
      <c r="P452" s="1326"/>
      <c r="Q452" s="1326"/>
      <c r="R452" s="1413"/>
      <c r="S452" s="1414"/>
      <c r="T452" s="1415"/>
      <c r="U452" s="1416"/>
      <c r="V452" s="1417"/>
      <c r="W452" s="5478"/>
      <c r="X452" s="529"/>
      <c r="Y452" s="1288" t="s">
        <v>1382</v>
      </c>
      <c r="AA452" s="3141"/>
    </row>
    <row r="453" spans="1:27" ht="18" customHeight="1">
      <c r="A453" s="5357"/>
      <c r="B453" s="2896">
        <f>LARGE(B451:B452,1)+1</f>
        <v>3</v>
      </c>
      <c r="C453" s="1386"/>
      <c r="D453" s="939"/>
      <c r="E453" s="939"/>
      <c r="F453" s="939"/>
      <c r="G453" s="939"/>
      <c r="H453" s="939"/>
      <c r="I453" s="939"/>
      <c r="J453" s="939"/>
      <c r="K453" s="939"/>
      <c r="L453" s="939"/>
      <c r="M453" s="939"/>
      <c r="N453" s="1387"/>
      <c r="O453" s="1326"/>
      <c r="P453" s="1326"/>
      <c r="Q453" s="1326"/>
      <c r="R453" s="1413"/>
      <c r="S453" s="1414"/>
      <c r="T453" s="1415"/>
      <c r="U453" s="1416"/>
      <c r="V453" s="1417"/>
      <c r="W453" s="5478"/>
      <c r="X453" s="529"/>
      <c r="Y453" s="1288" t="s">
        <v>1382</v>
      </c>
      <c r="AA453" s="3141"/>
    </row>
    <row r="454" spans="1:27" ht="18" customHeight="1">
      <c r="A454" s="5357"/>
      <c r="B454" s="2896">
        <f>LARGE(B451:B453,1)+1</f>
        <v>4</v>
      </c>
      <c r="C454" s="1388" t="s">
        <v>1436</v>
      </c>
      <c r="D454" s="1389"/>
      <c r="E454" s="1389"/>
      <c r="F454" s="1389"/>
      <c r="G454" s="1389"/>
      <c r="H454" s="1389"/>
      <c r="I454" s="1389"/>
      <c r="J454" s="1389"/>
      <c r="K454" s="1389"/>
      <c r="L454" s="1389"/>
      <c r="M454" s="1389"/>
      <c r="N454" s="1390"/>
      <c r="O454" s="1326"/>
      <c r="P454" s="1326"/>
      <c r="Q454" s="1326"/>
      <c r="R454" s="1413"/>
      <c r="S454" s="1414"/>
      <c r="T454" s="1415"/>
      <c r="U454" s="1416"/>
      <c r="V454" s="1417"/>
      <c r="W454" s="5478"/>
      <c r="X454" s="529"/>
      <c r="Y454" s="1288" t="s">
        <v>1382</v>
      </c>
      <c r="AA454" s="3141"/>
    </row>
    <row r="455" spans="1:27" ht="18" customHeight="1">
      <c r="A455" s="5357"/>
      <c r="B455" s="2896">
        <f>LARGE(B451:B454,1)+1</f>
        <v>5</v>
      </c>
      <c r="C455" s="1386"/>
      <c r="D455" s="939"/>
      <c r="E455" s="939"/>
      <c r="F455" s="939"/>
      <c r="G455" s="939"/>
      <c r="H455" s="939"/>
      <c r="I455" s="939"/>
      <c r="J455" s="939"/>
      <c r="K455" s="939"/>
      <c r="L455" s="939"/>
      <c r="M455" s="939"/>
      <c r="N455" s="1387"/>
      <c r="O455" s="1326"/>
      <c r="P455" s="1326"/>
      <c r="Q455" s="1326"/>
      <c r="R455" s="1413"/>
      <c r="S455" s="1414"/>
      <c r="T455" s="1415"/>
      <c r="U455" s="1416"/>
      <c r="V455" s="1417"/>
      <c r="W455" s="5478"/>
      <c r="X455" s="529"/>
      <c r="Y455" s="1288" t="s">
        <v>1382</v>
      </c>
      <c r="AA455" s="3141"/>
    </row>
    <row r="456" spans="1:27" ht="18" customHeight="1">
      <c r="A456" s="5357"/>
      <c r="B456" s="2896">
        <f>LARGE(B451:B455,1)+1</f>
        <v>6</v>
      </c>
      <c r="C456" s="1386" t="s">
        <v>304</v>
      </c>
      <c r="D456" s="939"/>
      <c r="E456" s="939"/>
      <c r="F456" s="939"/>
      <c r="G456" s="939"/>
      <c r="H456" s="939"/>
      <c r="I456" s="939"/>
      <c r="J456" s="939"/>
      <c r="K456" s="939"/>
      <c r="L456" s="939"/>
      <c r="M456" s="939"/>
      <c r="N456" s="1387"/>
      <c r="O456" s="1326"/>
      <c r="P456" s="1326"/>
      <c r="Q456" s="1326"/>
      <c r="R456" s="1413"/>
      <c r="S456" s="1414"/>
      <c r="T456" s="1415"/>
      <c r="U456" s="1416"/>
      <c r="V456" s="1417"/>
      <c r="W456" s="5478"/>
      <c r="X456" s="529"/>
      <c r="Y456" s="1288" t="s">
        <v>1382</v>
      </c>
      <c r="AA456" s="3141"/>
    </row>
    <row r="457" spans="1:27" ht="18" customHeight="1">
      <c r="A457" s="5357"/>
      <c r="B457" s="2896">
        <f>LARGE(B451:B456,1)+1</f>
        <v>7</v>
      </c>
      <c r="C457" s="1386"/>
      <c r="D457" s="939"/>
      <c r="E457" s="939"/>
      <c r="F457" s="939"/>
      <c r="G457" s="939"/>
      <c r="H457" s="939"/>
      <c r="I457" s="939"/>
      <c r="J457" s="939"/>
      <c r="K457" s="939"/>
      <c r="L457" s="939"/>
      <c r="M457" s="939"/>
      <c r="N457" s="1387"/>
      <c r="O457" s="1326"/>
      <c r="P457" s="1326"/>
      <c r="Q457" s="1326"/>
      <c r="R457" s="1413"/>
      <c r="S457" s="1414"/>
      <c r="T457" s="1415"/>
      <c r="U457" s="1416"/>
      <c r="V457" s="1417"/>
      <c r="W457" s="5478"/>
      <c r="X457" s="529"/>
      <c r="Y457" s="1288" t="s">
        <v>1382</v>
      </c>
      <c r="AA457" s="3141"/>
    </row>
    <row r="458" spans="1:27" ht="18" customHeight="1">
      <c r="A458" s="5357"/>
      <c r="B458" s="2896">
        <f>LARGE(B451:B457,1)+1</f>
        <v>8</v>
      </c>
      <c r="C458" s="1386"/>
      <c r="D458" s="939"/>
      <c r="E458" s="939"/>
      <c r="F458" s="939"/>
      <c r="G458" s="939"/>
      <c r="H458" s="939"/>
      <c r="I458" s="939"/>
      <c r="J458" s="939"/>
      <c r="K458" s="939"/>
      <c r="L458" s="939"/>
      <c r="M458" s="939"/>
      <c r="N458" s="1387"/>
      <c r="O458" s="1326"/>
      <c r="P458" s="1326"/>
      <c r="Q458" s="1326"/>
      <c r="R458" s="1413"/>
      <c r="S458" s="1414"/>
      <c r="T458" s="1415"/>
      <c r="U458" s="1416"/>
      <c r="V458" s="1417"/>
      <c r="W458" s="5478"/>
      <c r="X458" s="529"/>
      <c r="Y458" s="1288" t="s">
        <v>1382</v>
      </c>
      <c r="AA458" s="3141"/>
    </row>
    <row r="459" spans="1:27" ht="18" customHeight="1">
      <c r="A459" s="5357"/>
      <c r="B459" s="2896">
        <f>LARGE(B451:B458,1)+1</f>
        <v>9</v>
      </c>
      <c r="C459" s="1386" t="s">
        <v>2239</v>
      </c>
      <c r="D459" s="939"/>
      <c r="E459" s="939"/>
      <c r="F459" s="939"/>
      <c r="G459" s="939"/>
      <c r="H459" s="939"/>
      <c r="I459" s="939"/>
      <c r="J459" s="939"/>
      <c r="K459" s="939"/>
      <c r="L459" s="939"/>
      <c r="M459" s="939"/>
      <c r="N459" s="1387"/>
      <c r="O459" s="1326"/>
      <c r="P459" s="1326"/>
      <c r="Q459" s="1326"/>
      <c r="R459" s="1413"/>
      <c r="S459" s="1414"/>
      <c r="T459" s="1415"/>
      <c r="U459" s="1416"/>
      <c r="V459" s="1417"/>
      <c r="W459" s="5478"/>
      <c r="X459" s="529"/>
      <c r="Y459" s="1288" t="s">
        <v>1382</v>
      </c>
      <c r="AA459" s="3141"/>
    </row>
    <row r="460" spans="1:27" ht="18" customHeight="1">
      <c r="A460" s="5357"/>
      <c r="B460" s="2896">
        <f>LARGE(B451:B459,1)+1</f>
        <v>10</v>
      </c>
      <c r="C460" s="1386"/>
      <c r="D460" s="939"/>
      <c r="E460" s="939"/>
      <c r="F460" s="939"/>
      <c r="G460" s="939"/>
      <c r="H460" s="939"/>
      <c r="I460" s="939"/>
      <c r="J460" s="939"/>
      <c r="K460" s="939"/>
      <c r="L460" s="939"/>
      <c r="M460" s="939"/>
      <c r="N460" s="1387"/>
      <c r="O460" s="1326"/>
      <c r="P460" s="1326"/>
      <c r="Q460" s="1326"/>
      <c r="R460" s="1413"/>
      <c r="S460" s="1414"/>
      <c r="T460" s="1415"/>
      <c r="U460" s="1416"/>
      <c r="V460" s="1417"/>
      <c r="W460" s="5478"/>
      <c r="X460" s="529"/>
      <c r="Y460" s="1288" t="s">
        <v>1382</v>
      </c>
      <c r="AA460" s="3141"/>
    </row>
    <row r="461" spans="1:27" ht="18" customHeight="1">
      <c r="A461" s="5357"/>
      <c r="B461" s="2896">
        <f>LARGE(B451:B460,1)+1</f>
        <v>11</v>
      </c>
      <c r="C461" s="1386" t="s">
        <v>306</v>
      </c>
      <c r="D461" s="939"/>
      <c r="E461" s="939"/>
      <c r="F461" s="939"/>
      <c r="G461" s="939"/>
      <c r="H461" s="939"/>
      <c r="I461" s="939"/>
      <c r="J461" s="939"/>
      <c r="K461" s="939"/>
      <c r="L461" s="939"/>
      <c r="M461" s="939"/>
      <c r="N461" s="1387"/>
      <c r="O461" s="1326"/>
      <c r="P461" s="1326"/>
      <c r="Q461" s="1326"/>
      <c r="R461" s="1413"/>
      <c r="S461" s="1414"/>
      <c r="T461" s="1415"/>
      <c r="U461" s="1416"/>
      <c r="V461" s="1417"/>
      <c r="W461" s="5478"/>
      <c r="X461" s="529"/>
      <c r="Y461" s="1288" t="s">
        <v>1382</v>
      </c>
      <c r="AA461" s="3141"/>
    </row>
    <row r="462" spans="1:27" ht="18" customHeight="1">
      <c r="A462" s="5357"/>
      <c r="B462" s="2896">
        <f>LARGE(B451:B461,1)+1</f>
        <v>12</v>
      </c>
      <c r="C462" s="1386"/>
      <c r="D462" s="939"/>
      <c r="E462" s="939"/>
      <c r="F462" s="939"/>
      <c r="G462" s="939"/>
      <c r="H462" s="939"/>
      <c r="I462" s="939"/>
      <c r="J462" s="939"/>
      <c r="K462" s="939"/>
      <c r="L462" s="939"/>
      <c r="M462" s="939"/>
      <c r="N462" s="1387"/>
      <c r="O462" s="1326"/>
      <c r="P462" s="1326"/>
      <c r="Q462" s="1326"/>
      <c r="R462" s="1413"/>
      <c r="S462" s="1414"/>
      <c r="T462" s="1415"/>
      <c r="U462" s="1416"/>
      <c r="V462" s="1417"/>
      <c r="W462" s="5478"/>
      <c r="X462" s="529"/>
      <c r="Y462" s="1288" t="s">
        <v>1382</v>
      </c>
      <c r="AA462" s="3141"/>
    </row>
    <row r="463" spans="1:27" ht="18" customHeight="1">
      <c r="A463" s="5357"/>
      <c r="B463" s="2896">
        <f>LARGE(B451:B462,1)+1</f>
        <v>13</v>
      </c>
      <c r="C463" s="1384"/>
      <c r="D463" s="935"/>
      <c r="E463" s="935"/>
      <c r="F463" s="935"/>
      <c r="G463" s="935"/>
      <c r="H463" s="935"/>
      <c r="I463" s="935"/>
      <c r="J463" s="935"/>
      <c r="K463" s="1391"/>
      <c r="L463" s="1391"/>
      <c r="M463" s="1391"/>
      <c r="N463" s="67"/>
      <c r="O463" s="1326"/>
      <c r="P463" s="1326"/>
      <c r="Q463" s="1326"/>
      <c r="R463" s="1413"/>
      <c r="S463" s="1414"/>
      <c r="T463" s="1415"/>
      <c r="U463" s="1416"/>
      <c r="V463" s="1417"/>
      <c r="W463" s="5478"/>
      <c r="X463" s="529"/>
      <c r="Y463" s="1288" t="s">
        <v>1382</v>
      </c>
      <c r="AA463" s="3141"/>
    </row>
    <row r="464" spans="1:27" ht="18" customHeight="1">
      <c r="A464" s="5357"/>
      <c r="B464" s="2896">
        <f>LARGE(B451:B463,1)+1</f>
        <v>14</v>
      </c>
      <c r="C464" s="1384"/>
      <c r="D464" s="935"/>
      <c r="E464" s="935"/>
      <c r="F464" s="935"/>
      <c r="G464" s="935"/>
      <c r="H464" s="935"/>
      <c r="I464" s="935"/>
      <c r="J464" s="935"/>
      <c r="K464" s="935"/>
      <c r="L464" s="935"/>
      <c r="M464" s="935"/>
      <c r="N464" s="1392"/>
      <c r="O464" s="1326"/>
      <c r="P464" s="1326"/>
      <c r="Q464" s="1326"/>
      <c r="R464" s="1413"/>
      <c r="S464" s="1414"/>
      <c r="T464" s="1415"/>
      <c r="U464" s="1416"/>
      <c r="V464" s="1417"/>
      <c r="W464" s="5478"/>
      <c r="X464" s="529"/>
      <c r="Y464" s="1288" t="s">
        <v>1382</v>
      </c>
      <c r="AA464" s="3141"/>
    </row>
    <row r="465" spans="1:27" ht="18" customHeight="1">
      <c r="A465" s="5357"/>
      <c r="B465" s="2896">
        <f>LARGE(B451:B464,1)+1</f>
        <v>15</v>
      </c>
      <c r="C465" s="1384"/>
      <c r="D465" s="935"/>
      <c r="E465" s="935"/>
      <c r="F465" s="935"/>
      <c r="G465" s="935"/>
      <c r="H465" s="935"/>
      <c r="I465" s="935"/>
      <c r="J465" s="935"/>
      <c r="K465" s="935"/>
      <c r="L465" s="935"/>
      <c r="M465" s="935"/>
      <c r="N465" s="1392"/>
      <c r="O465" s="1326"/>
      <c r="P465" s="1326"/>
      <c r="Q465" s="1326"/>
      <c r="R465" s="1413"/>
      <c r="S465" s="1414"/>
      <c r="T465" s="1415"/>
      <c r="U465" s="1416"/>
      <c r="V465" s="1417"/>
      <c r="W465" s="5478"/>
      <c r="X465" s="529"/>
      <c r="Y465" s="1288" t="s">
        <v>1382</v>
      </c>
      <c r="AA465" s="3141"/>
    </row>
    <row r="466" spans="1:27" ht="18" customHeight="1">
      <c r="A466" s="5357"/>
      <c r="B466" s="2896">
        <f>LARGE(B451:B465,1)+1</f>
        <v>16</v>
      </c>
      <c r="C466" s="1384"/>
      <c r="D466" s="935"/>
      <c r="E466" s="935"/>
      <c r="F466" s="935"/>
      <c r="G466" s="935"/>
      <c r="H466" s="935"/>
      <c r="I466" s="935"/>
      <c r="J466" s="935"/>
      <c r="K466" s="935"/>
      <c r="L466" s="935"/>
      <c r="M466" s="935"/>
      <c r="N466" s="1392"/>
      <c r="O466" s="1326"/>
      <c r="P466" s="1326"/>
      <c r="Q466" s="1326"/>
      <c r="R466" s="1413"/>
      <c r="S466" s="1414"/>
      <c r="T466" s="1415"/>
      <c r="U466" s="1416"/>
      <c r="V466" s="1417"/>
      <c r="W466" s="5478"/>
      <c r="X466" s="529"/>
      <c r="Y466" s="1288" t="s">
        <v>1382</v>
      </c>
      <c r="AA466" s="3141"/>
    </row>
    <row r="467" spans="1:27" ht="18" customHeight="1">
      <c r="A467" s="5357"/>
      <c r="B467" s="2896">
        <f>LARGE(B451:B466,1)+1</f>
        <v>17</v>
      </c>
      <c r="C467" s="1384"/>
      <c r="D467" s="935"/>
      <c r="E467" s="935"/>
      <c r="F467" s="935"/>
      <c r="G467" s="935"/>
      <c r="H467" s="935"/>
      <c r="I467" s="935"/>
      <c r="J467" s="935"/>
      <c r="K467" s="935"/>
      <c r="L467" s="935"/>
      <c r="M467" s="935"/>
      <c r="N467" s="1392"/>
      <c r="O467" s="1326"/>
      <c r="P467" s="1326"/>
      <c r="Q467" s="1326"/>
      <c r="R467" s="1413"/>
      <c r="S467" s="1414"/>
      <c r="T467" s="1415"/>
      <c r="U467" s="1416"/>
      <c r="V467" s="1417"/>
      <c r="W467" s="5478"/>
      <c r="X467" s="529"/>
      <c r="Y467" s="1288" t="s">
        <v>1382</v>
      </c>
      <c r="AA467" s="3141"/>
    </row>
    <row r="468" spans="1:27" ht="18" customHeight="1">
      <c r="A468" s="5357"/>
      <c r="B468" s="2896">
        <f>LARGE(B451:B467,1)+1</f>
        <v>18</v>
      </c>
      <c r="C468" s="1384"/>
      <c r="D468" s="935"/>
      <c r="E468" s="935"/>
      <c r="F468" s="935"/>
      <c r="G468" s="935"/>
      <c r="H468" s="935"/>
      <c r="I468" s="935"/>
      <c r="J468" s="935"/>
      <c r="K468" s="935"/>
      <c r="L468" s="935"/>
      <c r="M468" s="935"/>
      <c r="N468" s="1392"/>
      <c r="O468" s="1326"/>
      <c r="P468" s="1326"/>
      <c r="Q468" s="1326"/>
      <c r="R468" s="1413"/>
      <c r="S468" s="1414"/>
      <c r="T468" s="1415"/>
      <c r="U468" s="1416"/>
      <c r="V468" s="1417"/>
      <c r="W468" s="5478"/>
      <c r="X468" s="529"/>
      <c r="Y468" s="1288" t="s">
        <v>1382</v>
      </c>
      <c r="AA468" s="3141"/>
    </row>
    <row r="469" spans="1:27" ht="18" customHeight="1">
      <c r="A469" s="5357"/>
      <c r="B469" s="2896">
        <f>LARGE(B451:B468,1)+1</f>
        <v>19</v>
      </c>
      <c r="C469" s="1384"/>
      <c r="D469" s="935"/>
      <c r="E469" s="935"/>
      <c r="F469" s="935"/>
      <c r="G469" s="935"/>
      <c r="H469" s="935"/>
      <c r="I469" s="935"/>
      <c r="J469" s="935"/>
      <c r="K469" s="935"/>
      <c r="L469" s="935"/>
      <c r="M469" s="935"/>
      <c r="N469" s="1392"/>
      <c r="O469" s="1326"/>
      <c r="P469" s="1326"/>
      <c r="Q469" s="1326"/>
      <c r="R469" s="1413"/>
      <c r="S469" s="1414"/>
      <c r="T469" s="1415"/>
      <c r="U469" s="1416"/>
      <c r="V469" s="1417"/>
      <c r="W469" s="5478"/>
      <c r="X469" s="529"/>
      <c r="Y469" s="1288" t="s">
        <v>1382</v>
      </c>
      <c r="AA469" s="3141"/>
    </row>
    <row r="470" spans="1:27" ht="18" customHeight="1">
      <c r="A470" s="5357"/>
      <c r="B470" s="2896">
        <f>LARGE(B451:B469,1)+1</f>
        <v>20</v>
      </c>
      <c r="C470" s="1384"/>
      <c r="D470" s="935"/>
      <c r="E470" s="935"/>
      <c r="F470" s="935"/>
      <c r="G470" s="935"/>
      <c r="H470" s="935"/>
      <c r="I470" s="935"/>
      <c r="J470" s="935"/>
      <c r="K470" s="935"/>
      <c r="L470" s="935"/>
      <c r="M470" s="935"/>
      <c r="N470" s="1392"/>
      <c r="O470" s="1326"/>
      <c r="P470" s="1326"/>
      <c r="Q470" s="1326"/>
      <c r="R470" s="1413"/>
      <c r="S470" s="1414"/>
      <c r="T470" s="1415"/>
      <c r="U470" s="1416"/>
      <c r="V470" s="1417"/>
      <c r="W470" s="5478"/>
      <c r="X470" s="529"/>
      <c r="Y470" s="1288" t="s">
        <v>1382</v>
      </c>
      <c r="AA470" s="3141"/>
    </row>
    <row r="471" spans="1:27" ht="18" customHeight="1">
      <c r="A471" s="5357"/>
      <c r="B471" s="2896">
        <f>LARGE(B451:B470,1)+1</f>
        <v>21</v>
      </c>
      <c r="C471" s="1384"/>
      <c r="D471" s="935"/>
      <c r="E471" s="935"/>
      <c r="F471" s="935"/>
      <c r="G471" s="935"/>
      <c r="H471" s="935"/>
      <c r="I471" s="935"/>
      <c r="J471" s="935"/>
      <c r="K471" s="935"/>
      <c r="L471" s="935"/>
      <c r="M471" s="935"/>
      <c r="N471" s="1392"/>
      <c r="O471" s="1326"/>
      <c r="P471" s="1326"/>
      <c r="Q471" s="1326"/>
      <c r="R471" s="1413"/>
      <c r="S471" s="1414"/>
      <c r="T471" s="1415"/>
      <c r="U471" s="1416"/>
      <c r="V471" s="1417"/>
      <c r="W471" s="5478"/>
      <c r="X471" s="529"/>
      <c r="Y471" s="1288" t="s">
        <v>1382</v>
      </c>
      <c r="AA471" s="3141"/>
    </row>
    <row r="472" spans="1:27" ht="18" customHeight="1">
      <c r="A472" s="5357"/>
      <c r="B472" s="2896">
        <f>LARGE(B451:B471,1)+1</f>
        <v>22</v>
      </c>
      <c r="C472" s="1384"/>
      <c r="D472" s="935"/>
      <c r="E472" s="935"/>
      <c r="F472" s="935"/>
      <c r="G472" s="935"/>
      <c r="H472" s="935"/>
      <c r="I472" s="935"/>
      <c r="J472" s="935"/>
      <c r="K472" s="935"/>
      <c r="L472" s="935"/>
      <c r="M472" s="935"/>
      <c r="N472" s="1392"/>
      <c r="O472" s="1326"/>
      <c r="P472" s="1326"/>
      <c r="Q472" s="1326"/>
      <c r="R472" s="1413"/>
      <c r="S472" s="1414"/>
      <c r="T472" s="1415"/>
      <c r="U472" s="1416"/>
      <c r="V472" s="1417"/>
      <c r="W472" s="5478"/>
      <c r="X472" s="529"/>
      <c r="Y472" s="1288" t="s">
        <v>1382</v>
      </c>
      <c r="AA472" s="3141"/>
    </row>
    <row r="473" spans="1:27" ht="18" customHeight="1">
      <c r="A473" s="5357"/>
      <c r="B473" s="2896">
        <f>LARGE(B451:B472,1)+1</f>
        <v>23</v>
      </c>
      <c r="C473" s="1384"/>
      <c r="D473" s="935"/>
      <c r="E473" s="935"/>
      <c r="F473" s="935"/>
      <c r="G473" s="935"/>
      <c r="H473" s="935"/>
      <c r="I473" s="935"/>
      <c r="J473" s="935"/>
      <c r="K473" s="935"/>
      <c r="L473" s="935"/>
      <c r="M473" s="935"/>
      <c r="N473" s="1392"/>
      <c r="O473" s="1326"/>
      <c r="P473" s="1326"/>
      <c r="Q473" s="1326"/>
      <c r="R473" s="1413"/>
      <c r="S473" s="1414"/>
      <c r="T473" s="1415"/>
      <c r="U473" s="1416"/>
      <c r="V473" s="1417"/>
      <c r="W473" s="5478"/>
      <c r="X473" s="529"/>
      <c r="Y473" s="1288" t="s">
        <v>1382</v>
      </c>
      <c r="AA473" s="3141"/>
    </row>
    <row r="474" spans="1:27" ht="18" customHeight="1">
      <c r="A474" s="5357"/>
      <c r="B474" s="2896">
        <f>LARGE(B451:B473,1)+1</f>
        <v>24</v>
      </c>
      <c r="C474" s="1384"/>
      <c r="D474" s="935"/>
      <c r="E474" s="935"/>
      <c r="F474" s="935"/>
      <c r="G474" s="935"/>
      <c r="H474" s="935"/>
      <c r="I474" s="935"/>
      <c r="J474" s="935"/>
      <c r="K474" s="935"/>
      <c r="L474" s="935"/>
      <c r="M474" s="935"/>
      <c r="N474" s="1392"/>
      <c r="O474" s="1326"/>
      <c r="P474" s="1326"/>
      <c r="Q474" s="1326"/>
      <c r="R474" s="1413"/>
      <c r="S474" s="1414"/>
      <c r="T474" s="1415"/>
      <c r="U474" s="1416"/>
      <c r="V474" s="1417"/>
      <c r="W474" s="5478"/>
      <c r="X474" s="529"/>
      <c r="Y474" s="1288" t="s">
        <v>1382</v>
      </c>
      <c r="AA474" s="3141"/>
    </row>
    <row r="475" spans="1:27" ht="18" customHeight="1">
      <c r="A475" s="5357"/>
      <c r="B475" s="2896">
        <f>LARGE(B451:B474,1)+1</f>
        <v>25</v>
      </c>
      <c r="C475" s="1384"/>
      <c r="D475" s="935"/>
      <c r="E475" s="935"/>
      <c r="F475" s="935"/>
      <c r="G475" s="935"/>
      <c r="H475" s="935"/>
      <c r="I475" s="935"/>
      <c r="J475" s="935"/>
      <c r="K475" s="935"/>
      <c r="L475" s="935"/>
      <c r="M475" s="935"/>
      <c r="N475" s="1392"/>
      <c r="O475" s="1326"/>
      <c r="P475" s="1326"/>
      <c r="Q475" s="1326"/>
      <c r="R475" s="1413"/>
      <c r="S475" s="1414"/>
      <c r="T475" s="1415"/>
      <c r="U475" s="1416"/>
      <c r="V475" s="1417"/>
      <c r="W475" s="5478"/>
      <c r="X475" s="529"/>
      <c r="Y475" s="1288" t="s">
        <v>1382</v>
      </c>
      <c r="AA475" s="3141"/>
    </row>
    <row r="476" spans="1:27" ht="18" customHeight="1">
      <c r="A476" s="5357"/>
      <c r="B476" s="2896">
        <f>LARGE(B451:B475,1)+1</f>
        <v>26</v>
      </c>
      <c r="C476" s="1384"/>
      <c r="D476" s="935"/>
      <c r="E476" s="935"/>
      <c r="F476" s="935"/>
      <c r="G476" s="935"/>
      <c r="H476" s="935"/>
      <c r="I476" s="935"/>
      <c r="J476" s="935"/>
      <c r="K476" s="935"/>
      <c r="L476" s="935"/>
      <c r="M476" s="935"/>
      <c r="N476" s="1392"/>
      <c r="O476" s="1326"/>
      <c r="P476" s="1326"/>
      <c r="Q476" s="1326"/>
      <c r="R476" s="1413"/>
      <c r="S476" s="1414"/>
      <c r="T476" s="1415"/>
      <c r="U476" s="1416"/>
      <c r="V476" s="1417"/>
      <c r="W476" s="5478"/>
      <c r="X476" s="529"/>
      <c r="Y476" s="1288" t="s">
        <v>1382</v>
      </c>
      <c r="AA476" s="3141"/>
    </row>
    <row r="477" spans="1:27" ht="18" customHeight="1">
      <c r="A477" s="5357"/>
      <c r="B477" s="2896">
        <f>LARGE(B451:B476,1)+1</f>
        <v>27</v>
      </c>
      <c r="C477" s="1384"/>
      <c r="D477" s="935"/>
      <c r="E477" s="935"/>
      <c r="F477" s="935"/>
      <c r="G477" s="935"/>
      <c r="H477" s="935"/>
      <c r="I477" s="935"/>
      <c r="J477" s="935"/>
      <c r="K477" s="935"/>
      <c r="L477" s="935"/>
      <c r="M477" s="935"/>
      <c r="N477" s="1392"/>
      <c r="O477" s="1326"/>
      <c r="P477" s="1326"/>
      <c r="Q477" s="1326"/>
      <c r="R477" s="1413"/>
      <c r="S477" s="1414"/>
      <c r="T477" s="1415"/>
      <c r="U477" s="1416"/>
      <c r="V477" s="1417"/>
      <c r="W477" s="5478"/>
      <c r="X477" s="529"/>
      <c r="Y477" s="1288" t="s">
        <v>1382</v>
      </c>
      <c r="AA477" s="3141"/>
    </row>
    <row r="478" spans="1:27" ht="18" customHeight="1">
      <c r="A478" s="5357"/>
      <c r="B478" s="2896">
        <f>LARGE(B451:B477,1)+1</f>
        <v>28</v>
      </c>
      <c r="C478" s="1384"/>
      <c r="D478" s="935"/>
      <c r="E478" s="935"/>
      <c r="F478" s="935"/>
      <c r="G478" s="935"/>
      <c r="H478" s="935"/>
      <c r="I478" s="935"/>
      <c r="J478" s="935"/>
      <c r="K478" s="935"/>
      <c r="L478" s="935"/>
      <c r="M478" s="935"/>
      <c r="N478" s="1392"/>
      <c r="O478" s="1326"/>
      <c r="P478" s="1326"/>
      <c r="Q478" s="1326"/>
      <c r="R478" s="1413"/>
      <c r="S478" s="1414"/>
      <c r="T478" s="1415"/>
      <c r="U478" s="1416"/>
      <c r="V478" s="1417"/>
      <c r="W478" s="5478"/>
      <c r="X478" s="529"/>
      <c r="Y478" s="1288" t="s">
        <v>1382</v>
      </c>
      <c r="AA478" s="3141"/>
    </row>
    <row r="479" spans="1:27" ht="18" customHeight="1">
      <c r="A479" s="5357"/>
      <c r="B479" s="2896">
        <f>LARGE(B451:B478,1)+1</f>
        <v>29</v>
      </c>
      <c r="C479" s="1384"/>
      <c r="D479" s="935"/>
      <c r="E479" s="935"/>
      <c r="F479" s="935"/>
      <c r="G479" s="935"/>
      <c r="H479" s="935"/>
      <c r="I479" s="935"/>
      <c r="J479" s="935"/>
      <c r="K479" s="935"/>
      <c r="L479" s="935"/>
      <c r="M479" s="935"/>
      <c r="N479" s="1392"/>
      <c r="O479" s="1326"/>
      <c r="P479" s="1326"/>
      <c r="Q479" s="1326"/>
      <c r="R479" s="1413"/>
      <c r="S479" s="1414"/>
      <c r="T479" s="1415"/>
      <c r="U479" s="1416"/>
      <c r="V479" s="1417"/>
      <c r="W479" s="5478"/>
      <c r="X479" s="529"/>
      <c r="Y479" s="1288" t="s">
        <v>1382</v>
      </c>
      <c r="AA479" s="3141"/>
    </row>
    <row r="480" spans="1:27" ht="18" customHeight="1">
      <c r="A480" s="5357"/>
      <c r="B480" s="2896">
        <f>LARGE(B451:B479,1)+1</f>
        <v>30</v>
      </c>
      <c r="C480" s="1384"/>
      <c r="D480" s="935"/>
      <c r="E480" s="935"/>
      <c r="F480" s="935"/>
      <c r="G480" s="935"/>
      <c r="H480" s="935"/>
      <c r="I480" s="935"/>
      <c r="J480" s="935"/>
      <c r="K480" s="935"/>
      <c r="L480" s="935"/>
      <c r="M480" s="935"/>
      <c r="N480" s="1392"/>
      <c r="O480" s="1326"/>
      <c r="P480" s="1326"/>
      <c r="Q480" s="1326"/>
      <c r="R480" s="1413"/>
      <c r="S480" s="1414"/>
      <c r="T480" s="1415"/>
      <c r="U480" s="1416"/>
      <c r="V480" s="1417"/>
      <c r="W480" s="5478"/>
      <c r="X480" s="529"/>
      <c r="Y480" s="1288" t="s">
        <v>1382</v>
      </c>
      <c r="AA480" s="3141"/>
    </row>
    <row r="481" spans="1:27" ht="18" customHeight="1">
      <c r="A481" s="5357"/>
      <c r="B481" s="2896">
        <f>LARGE(B451:B480,1)+1</f>
        <v>31</v>
      </c>
      <c r="C481" s="1384"/>
      <c r="D481" s="935"/>
      <c r="E481" s="935"/>
      <c r="F481" s="935"/>
      <c r="G481" s="935"/>
      <c r="H481" s="935"/>
      <c r="I481" s="935"/>
      <c r="J481" s="935"/>
      <c r="K481" s="935"/>
      <c r="L481" s="935"/>
      <c r="M481" s="935"/>
      <c r="N481" s="1392"/>
      <c r="O481" s="1326"/>
      <c r="P481" s="1326"/>
      <c r="Q481" s="1326"/>
      <c r="R481" s="1413"/>
      <c r="S481" s="1414"/>
      <c r="T481" s="1415"/>
      <c r="U481" s="1416"/>
      <c r="V481" s="1417"/>
      <c r="W481" s="5478"/>
      <c r="X481" s="529"/>
      <c r="Y481" s="1288" t="s">
        <v>1382</v>
      </c>
      <c r="AA481" s="3141"/>
    </row>
    <row r="482" spans="1:27" ht="18" customHeight="1">
      <c r="A482" s="5357"/>
      <c r="B482" s="2896">
        <f>LARGE(B451:B481,1)+1</f>
        <v>32</v>
      </c>
      <c r="C482" s="1384"/>
      <c r="D482" s="935"/>
      <c r="E482" s="935"/>
      <c r="F482" s="935"/>
      <c r="G482" s="935"/>
      <c r="H482" s="935"/>
      <c r="I482" s="935"/>
      <c r="J482" s="935"/>
      <c r="K482" s="935"/>
      <c r="L482" s="935"/>
      <c r="M482" s="935"/>
      <c r="N482" s="1392"/>
      <c r="O482" s="1326"/>
      <c r="P482" s="1326"/>
      <c r="Q482" s="1326"/>
      <c r="R482" s="1413"/>
      <c r="S482" s="1414"/>
      <c r="T482" s="1415"/>
      <c r="U482" s="1416"/>
      <c r="V482" s="1417"/>
      <c r="W482" s="5478"/>
      <c r="X482" s="529"/>
      <c r="Y482" s="1288" t="s">
        <v>1382</v>
      </c>
      <c r="AA482" s="3141"/>
    </row>
    <row r="483" spans="1:27" ht="18" customHeight="1">
      <c r="A483" s="5357"/>
      <c r="B483" s="2896">
        <f>LARGE(B451:B482,1)+1</f>
        <v>33</v>
      </c>
      <c r="C483" s="1384"/>
      <c r="D483" s="935"/>
      <c r="E483" s="935"/>
      <c r="F483" s="935"/>
      <c r="G483" s="935"/>
      <c r="H483" s="935"/>
      <c r="I483" s="935"/>
      <c r="J483" s="935"/>
      <c r="K483" s="935"/>
      <c r="L483" s="935"/>
      <c r="M483" s="935"/>
      <c r="N483" s="1392"/>
      <c r="O483" s="1326"/>
      <c r="P483" s="1326"/>
      <c r="Q483" s="1326"/>
      <c r="R483" s="1413"/>
      <c r="S483" s="1414"/>
      <c r="T483" s="1415"/>
      <c r="U483" s="1416"/>
      <c r="V483" s="1417"/>
      <c r="W483" s="5478"/>
      <c r="X483" s="529"/>
      <c r="Y483" s="1288" t="s">
        <v>1382</v>
      </c>
      <c r="AA483" s="3141"/>
    </row>
    <row r="484" spans="1:27" ht="18" customHeight="1">
      <c r="A484" s="5357"/>
      <c r="B484" s="2896">
        <f>LARGE(B451:B483,1)+1</f>
        <v>34</v>
      </c>
      <c r="C484" s="1384"/>
      <c r="D484" s="935"/>
      <c r="E484" s="935"/>
      <c r="F484" s="935"/>
      <c r="G484" s="935"/>
      <c r="H484" s="935"/>
      <c r="I484" s="935"/>
      <c r="J484" s="935"/>
      <c r="K484" s="935"/>
      <c r="L484" s="935"/>
      <c r="M484" s="935"/>
      <c r="N484" s="1392"/>
      <c r="O484" s="1326"/>
      <c r="P484" s="1326"/>
      <c r="Q484" s="1326"/>
      <c r="R484" s="1413"/>
      <c r="S484" s="1414"/>
      <c r="T484" s="1415"/>
      <c r="U484" s="1416"/>
      <c r="V484" s="1417"/>
      <c r="W484" s="5478"/>
      <c r="X484" s="529"/>
      <c r="Y484" s="1288" t="s">
        <v>1382</v>
      </c>
      <c r="AA484" s="3141"/>
    </row>
    <row r="485" spans="1:27" ht="18" customHeight="1">
      <c r="A485" s="5357"/>
      <c r="B485" s="2896">
        <f>LARGE(B451:B484,1)+1</f>
        <v>35</v>
      </c>
      <c r="C485" s="1384"/>
      <c r="D485" s="935"/>
      <c r="E485" s="935"/>
      <c r="F485" s="935"/>
      <c r="G485" s="935"/>
      <c r="H485" s="935"/>
      <c r="I485" s="935"/>
      <c r="J485" s="935"/>
      <c r="K485" s="935"/>
      <c r="L485" s="935"/>
      <c r="M485" s="935"/>
      <c r="N485" s="1392"/>
      <c r="O485" s="1326"/>
      <c r="P485" s="1326"/>
      <c r="Q485" s="1326"/>
      <c r="R485" s="1413"/>
      <c r="S485" s="1414"/>
      <c r="T485" s="1415"/>
      <c r="U485" s="1416"/>
      <c r="V485" s="1417"/>
      <c r="W485" s="5478"/>
      <c r="X485" s="529"/>
      <c r="Y485" s="1288" t="s">
        <v>1382</v>
      </c>
      <c r="AA485" s="3141"/>
    </row>
    <row r="486" spans="1:27" ht="18" customHeight="1">
      <c r="A486" s="5357"/>
      <c r="B486" s="2896">
        <f>LARGE(B451:B485,1)+1</f>
        <v>36</v>
      </c>
      <c r="C486" s="1384"/>
      <c r="D486" s="935"/>
      <c r="E486" s="935"/>
      <c r="F486" s="935"/>
      <c r="G486" s="935"/>
      <c r="H486" s="935"/>
      <c r="I486" s="935"/>
      <c r="J486" s="935"/>
      <c r="K486" s="935"/>
      <c r="L486" s="935"/>
      <c r="M486" s="935"/>
      <c r="N486" s="1392"/>
      <c r="O486" s="1326"/>
      <c r="P486" s="1326"/>
      <c r="Q486" s="1326"/>
      <c r="R486" s="1413"/>
      <c r="S486" s="1414"/>
      <c r="T486" s="1415"/>
      <c r="U486" s="1416"/>
      <c r="V486" s="1417"/>
      <c r="W486" s="5478"/>
      <c r="X486" s="529"/>
      <c r="Y486" s="1288" t="s">
        <v>1382</v>
      </c>
      <c r="AA486" s="3141"/>
    </row>
    <row r="487" spans="1:27" ht="18" customHeight="1">
      <c r="A487" s="5357"/>
      <c r="B487" s="2896">
        <f>LARGE(B451:B486,1)+1</f>
        <v>37</v>
      </c>
      <c r="C487" s="1384"/>
      <c r="D487" s="935"/>
      <c r="E487" s="935"/>
      <c r="F487" s="935"/>
      <c r="G487" s="935"/>
      <c r="H487" s="935"/>
      <c r="I487" s="935"/>
      <c r="J487" s="935"/>
      <c r="K487" s="935"/>
      <c r="L487" s="935"/>
      <c r="M487" s="935"/>
      <c r="N487" s="1392"/>
      <c r="O487" s="1326"/>
      <c r="P487" s="1326"/>
      <c r="Q487" s="1326"/>
      <c r="R487" s="1413"/>
      <c r="S487" s="1414"/>
      <c r="T487" s="1415"/>
      <c r="U487" s="1416"/>
      <c r="V487" s="1417"/>
      <c r="W487" s="5478"/>
      <c r="X487" s="529"/>
      <c r="Y487" s="1288" t="s">
        <v>1382</v>
      </c>
      <c r="AA487" s="3141"/>
    </row>
    <row r="488" spans="1:27" ht="18" customHeight="1">
      <c r="A488" s="5357"/>
      <c r="B488" s="2896">
        <f>LARGE(B451:B487,1)+1</f>
        <v>38</v>
      </c>
      <c r="C488" s="1384"/>
      <c r="D488" s="935"/>
      <c r="E488" s="935"/>
      <c r="F488" s="935"/>
      <c r="G488" s="935"/>
      <c r="H488" s="935"/>
      <c r="I488" s="935"/>
      <c r="J488" s="935"/>
      <c r="K488" s="935"/>
      <c r="L488" s="935"/>
      <c r="M488" s="935"/>
      <c r="N488" s="1392"/>
      <c r="O488" s="1326"/>
      <c r="P488" s="1326"/>
      <c r="Q488" s="1326"/>
      <c r="R488" s="1413"/>
      <c r="S488" s="1414"/>
      <c r="T488" s="1415"/>
      <c r="U488" s="1416"/>
      <c r="V488" s="1417"/>
      <c r="W488" s="5478"/>
      <c r="X488" s="529"/>
      <c r="Y488" s="1288" t="s">
        <v>1382</v>
      </c>
      <c r="AA488" s="3141"/>
    </row>
    <row r="489" spans="1:27" ht="18" customHeight="1">
      <c r="A489" s="5357"/>
      <c r="B489" s="2896">
        <f>LARGE(B451:B488,1)+1</f>
        <v>39</v>
      </c>
      <c r="C489" s="1384"/>
      <c r="D489" s="935"/>
      <c r="E489" s="935"/>
      <c r="F489" s="935"/>
      <c r="G489" s="935"/>
      <c r="H489" s="935"/>
      <c r="I489" s="935"/>
      <c r="J489" s="935"/>
      <c r="K489" s="935"/>
      <c r="L489" s="935"/>
      <c r="M489" s="935"/>
      <c r="N489" s="1392"/>
      <c r="O489" s="1326"/>
      <c r="P489" s="1326"/>
      <c r="Q489" s="1326"/>
      <c r="R489" s="1413"/>
      <c r="S489" s="1414"/>
      <c r="T489" s="1415"/>
      <c r="U489" s="1416"/>
      <c r="V489" s="1417"/>
      <c r="W489" s="5478"/>
      <c r="X489" s="529"/>
      <c r="Y489" s="1288" t="s">
        <v>1382</v>
      </c>
      <c r="AA489" s="3141"/>
    </row>
    <row r="490" spans="1:27" ht="18" customHeight="1">
      <c r="A490" s="5357"/>
      <c r="B490" s="2896">
        <f>LARGE(B451:B489,1)+1</f>
        <v>40</v>
      </c>
      <c r="C490" s="1384"/>
      <c r="D490" s="935"/>
      <c r="E490" s="935"/>
      <c r="F490" s="935"/>
      <c r="G490" s="935"/>
      <c r="H490" s="935"/>
      <c r="I490" s="935"/>
      <c r="J490" s="935"/>
      <c r="K490" s="935"/>
      <c r="L490" s="935"/>
      <c r="M490" s="935"/>
      <c r="N490" s="1392"/>
      <c r="O490" s="1326"/>
      <c r="P490" s="1326"/>
      <c r="Q490" s="1326"/>
      <c r="R490" s="1413"/>
      <c r="S490" s="1414"/>
      <c r="T490" s="1415"/>
      <c r="U490" s="1416"/>
      <c r="V490" s="1417"/>
      <c r="W490" s="5478"/>
      <c r="X490" s="529"/>
      <c r="Y490" s="1288" t="s">
        <v>1382</v>
      </c>
      <c r="AA490" s="3141"/>
    </row>
    <row r="491" spans="1:27" ht="18" customHeight="1">
      <c r="A491" s="5357"/>
      <c r="B491" s="2896">
        <f>LARGE(B451:B490,1)+1</f>
        <v>41</v>
      </c>
      <c r="C491" s="1384"/>
      <c r="D491" s="935"/>
      <c r="E491" s="935"/>
      <c r="F491" s="935"/>
      <c r="G491" s="935"/>
      <c r="H491" s="935"/>
      <c r="I491" s="935"/>
      <c r="J491" s="935"/>
      <c r="K491" s="935"/>
      <c r="L491" s="935"/>
      <c r="M491" s="935"/>
      <c r="N491" s="1392"/>
      <c r="O491" s="1326"/>
      <c r="P491" s="1326"/>
      <c r="Q491" s="1326"/>
      <c r="R491" s="1413"/>
      <c r="S491" s="1414"/>
      <c r="T491" s="1415"/>
      <c r="U491" s="1416"/>
      <c r="V491" s="1417"/>
      <c r="W491" s="5478"/>
      <c r="X491" s="529"/>
      <c r="Y491" s="1288" t="s">
        <v>1382</v>
      </c>
      <c r="AA491" s="3141"/>
    </row>
    <row r="492" spans="1:27" ht="18" customHeight="1">
      <c r="A492" s="5357"/>
      <c r="B492" s="2896">
        <f>LARGE(B451:B491,1)+1</f>
        <v>42</v>
      </c>
      <c r="C492" s="1384"/>
      <c r="D492" s="935"/>
      <c r="E492" s="935"/>
      <c r="F492" s="935"/>
      <c r="G492" s="935"/>
      <c r="H492" s="935"/>
      <c r="I492" s="935"/>
      <c r="J492" s="935"/>
      <c r="K492" s="935"/>
      <c r="L492" s="935"/>
      <c r="M492" s="935"/>
      <c r="N492" s="1392"/>
      <c r="O492" s="1326"/>
      <c r="P492" s="1326"/>
      <c r="Q492" s="1326"/>
      <c r="R492" s="1413"/>
      <c r="S492" s="1414"/>
      <c r="T492" s="1415"/>
      <c r="U492" s="1416"/>
      <c r="V492" s="1417"/>
      <c r="W492" s="5478"/>
      <c r="X492" s="529"/>
      <c r="Y492" s="1288" t="s">
        <v>1382</v>
      </c>
      <c r="AA492" s="3141"/>
    </row>
    <row r="493" spans="1:27" ht="18" customHeight="1">
      <c r="A493" s="5357"/>
      <c r="B493" s="2896">
        <f>LARGE(B451:B492,1)+1</f>
        <v>43</v>
      </c>
      <c r="C493" s="1384"/>
      <c r="D493" s="935"/>
      <c r="E493" s="935"/>
      <c r="F493" s="935"/>
      <c r="G493" s="935"/>
      <c r="H493" s="935"/>
      <c r="I493" s="935"/>
      <c r="J493" s="935"/>
      <c r="K493" s="935"/>
      <c r="L493" s="935"/>
      <c r="M493" s="935"/>
      <c r="N493" s="1392"/>
      <c r="O493" s="1326"/>
      <c r="P493" s="1326"/>
      <c r="Q493" s="1326"/>
      <c r="R493" s="1413"/>
      <c r="S493" s="1414"/>
      <c r="T493" s="1415"/>
      <c r="U493" s="1416"/>
      <c r="V493" s="1417"/>
      <c r="W493" s="5478"/>
      <c r="X493" s="529"/>
      <c r="Y493" s="1288" t="s">
        <v>1382</v>
      </c>
      <c r="AA493" s="3141"/>
    </row>
    <row r="494" spans="1:27" ht="18" customHeight="1">
      <c r="A494" s="5357"/>
      <c r="B494" s="2896">
        <f>LARGE(B451:B493,1)+1</f>
        <v>44</v>
      </c>
      <c r="C494" s="1384"/>
      <c r="D494" s="935"/>
      <c r="E494" s="935"/>
      <c r="F494" s="935"/>
      <c r="G494" s="935"/>
      <c r="H494" s="935"/>
      <c r="I494" s="935"/>
      <c r="J494" s="935"/>
      <c r="K494" s="935"/>
      <c r="L494" s="935"/>
      <c r="M494" s="935"/>
      <c r="N494" s="1392"/>
      <c r="O494" s="1326"/>
      <c r="P494" s="1326"/>
      <c r="Q494" s="1326"/>
      <c r="R494" s="1413"/>
      <c r="S494" s="1414"/>
      <c r="T494" s="1415"/>
      <c r="U494" s="1416"/>
      <c r="V494" s="1417"/>
      <c r="W494" s="5478"/>
      <c r="X494" s="529"/>
      <c r="Y494" s="1288" t="s">
        <v>1382</v>
      </c>
      <c r="AA494" s="3141"/>
    </row>
    <row r="495" spans="1:27" ht="18" customHeight="1">
      <c r="A495" s="5357"/>
      <c r="B495" s="2896">
        <f>LARGE(B451:B494,1)+1</f>
        <v>45</v>
      </c>
      <c r="C495" s="1384"/>
      <c r="D495" s="935"/>
      <c r="E495" s="935"/>
      <c r="F495" s="935"/>
      <c r="G495" s="935"/>
      <c r="H495" s="935"/>
      <c r="I495" s="935"/>
      <c r="J495" s="935"/>
      <c r="K495" s="935"/>
      <c r="L495" s="935"/>
      <c r="M495" s="935"/>
      <c r="N495" s="1392"/>
      <c r="O495" s="1326"/>
      <c r="P495" s="1326"/>
      <c r="Q495" s="1326"/>
      <c r="R495" s="1413"/>
      <c r="S495" s="1414"/>
      <c r="T495" s="1415"/>
      <c r="U495" s="1416"/>
      <c r="V495" s="1417"/>
      <c r="W495" s="5478"/>
      <c r="X495" s="529"/>
      <c r="Y495" s="1288" t="s">
        <v>1382</v>
      </c>
      <c r="AA495" s="3141"/>
    </row>
    <row r="496" spans="1:27" ht="18" customHeight="1">
      <c r="A496" s="5357"/>
      <c r="B496" s="2896">
        <f>LARGE(B451:B495,1)+1</f>
        <v>46</v>
      </c>
      <c r="C496" s="1384"/>
      <c r="D496" s="935"/>
      <c r="E496" s="935"/>
      <c r="F496" s="935"/>
      <c r="G496" s="935"/>
      <c r="H496" s="935"/>
      <c r="I496" s="935"/>
      <c r="J496" s="935"/>
      <c r="K496" s="935"/>
      <c r="L496" s="935"/>
      <c r="M496" s="935"/>
      <c r="N496" s="1392"/>
      <c r="O496" s="1326"/>
      <c r="P496" s="1326"/>
      <c r="Q496" s="1326"/>
      <c r="R496" s="1413"/>
      <c r="S496" s="1414"/>
      <c r="T496" s="1415"/>
      <c r="U496" s="1416"/>
      <c r="V496" s="1417"/>
      <c r="W496" s="5478"/>
      <c r="X496" s="529"/>
      <c r="Y496" s="1288" t="s">
        <v>1382</v>
      </c>
      <c r="AA496" s="3141"/>
    </row>
    <row r="497" spans="1:27" ht="18" customHeight="1">
      <c r="A497" s="5357"/>
      <c r="B497" s="2896">
        <f>LARGE(B451:B496,1)+1</f>
        <v>47</v>
      </c>
      <c r="C497" s="1384"/>
      <c r="D497" s="935"/>
      <c r="E497" s="935"/>
      <c r="F497" s="935"/>
      <c r="G497" s="935"/>
      <c r="H497" s="935"/>
      <c r="I497" s="935"/>
      <c r="J497" s="935"/>
      <c r="K497" s="935"/>
      <c r="L497" s="935"/>
      <c r="M497" s="935"/>
      <c r="N497" s="1392"/>
      <c r="O497" s="1326"/>
      <c r="P497" s="1326"/>
      <c r="Q497" s="1326"/>
      <c r="R497" s="1413"/>
      <c r="S497" s="1414"/>
      <c r="T497" s="1415"/>
      <c r="U497" s="1416"/>
      <c r="V497" s="1417"/>
      <c r="W497" s="5478"/>
      <c r="X497" s="529"/>
      <c r="Y497" s="1288" t="s">
        <v>1382</v>
      </c>
      <c r="AA497" s="3141"/>
    </row>
    <row r="498" spans="1:27" ht="18" customHeight="1">
      <c r="A498" s="5357"/>
      <c r="B498" s="2896">
        <f>LARGE(B451:B497,1)+1</f>
        <v>48</v>
      </c>
      <c r="C498" s="1384"/>
      <c r="D498" s="935"/>
      <c r="E498" s="935"/>
      <c r="F498" s="935"/>
      <c r="G498" s="935"/>
      <c r="H498" s="935"/>
      <c r="I498" s="935"/>
      <c r="J498" s="935"/>
      <c r="K498" s="935"/>
      <c r="L498" s="935"/>
      <c r="M498" s="935"/>
      <c r="N498" s="1392"/>
      <c r="O498" s="1326"/>
      <c r="P498" s="1326"/>
      <c r="Q498" s="1326"/>
      <c r="R498" s="1413"/>
      <c r="S498" s="1414"/>
      <c r="T498" s="1415"/>
      <c r="U498" s="1416"/>
      <c r="V498" s="1417"/>
      <c r="W498" s="5478"/>
      <c r="X498" s="529"/>
      <c r="Y498" s="1288" t="s">
        <v>1382</v>
      </c>
      <c r="AA498" s="3141"/>
    </row>
    <row r="499" spans="1:27" ht="18" customHeight="1">
      <c r="A499" s="5357"/>
      <c r="B499" s="2896">
        <f>LARGE(B451:B498,1)+1</f>
        <v>49</v>
      </c>
      <c r="C499" s="1384"/>
      <c r="D499" s="935"/>
      <c r="E499" s="935"/>
      <c r="F499" s="935"/>
      <c r="G499" s="935"/>
      <c r="H499" s="935"/>
      <c r="I499" s="935"/>
      <c r="J499" s="935"/>
      <c r="K499" s="935"/>
      <c r="L499" s="935"/>
      <c r="M499" s="935"/>
      <c r="N499" s="1392"/>
      <c r="O499" s="1326"/>
      <c r="P499" s="1326"/>
      <c r="Q499" s="1326"/>
      <c r="R499" s="1413"/>
      <c r="S499" s="1414"/>
      <c r="T499" s="1415"/>
      <c r="U499" s="1416"/>
      <c r="V499" s="1417"/>
      <c r="W499" s="5478"/>
      <c r="X499" s="529"/>
      <c r="Y499" s="1288" t="s">
        <v>1382</v>
      </c>
      <c r="AA499" s="3141"/>
    </row>
    <row r="500" spans="1:27" ht="18" customHeight="1">
      <c r="A500" s="5357"/>
      <c r="B500" s="2896">
        <f>LARGE(B451:B499,1)+1</f>
        <v>50</v>
      </c>
      <c r="C500" s="1384"/>
      <c r="D500" s="935"/>
      <c r="E500" s="935"/>
      <c r="F500" s="935"/>
      <c r="G500" s="935"/>
      <c r="H500" s="935"/>
      <c r="I500" s="935"/>
      <c r="J500" s="935"/>
      <c r="K500" s="935"/>
      <c r="L500" s="935"/>
      <c r="M500" s="935"/>
      <c r="N500" s="1392"/>
      <c r="O500" s="1326"/>
      <c r="P500" s="1326"/>
      <c r="Q500" s="1326"/>
      <c r="R500" s="1413"/>
      <c r="S500" s="1414"/>
      <c r="T500" s="1415"/>
      <c r="U500" s="1416"/>
      <c r="V500" s="1417"/>
      <c r="W500" s="5478"/>
      <c r="X500" s="529"/>
      <c r="Y500" s="1288" t="s">
        <v>1382</v>
      </c>
      <c r="AA500" s="3141"/>
    </row>
    <row r="501" spans="1:27" ht="18" customHeight="1">
      <c r="A501" s="5357"/>
      <c r="B501" s="2896">
        <f>LARGE(B451:B500,1)+1</f>
        <v>51</v>
      </c>
      <c r="C501" s="1384"/>
      <c r="D501" s="935"/>
      <c r="E501" s="935"/>
      <c r="F501" s="935"/>
      <c r="G501" s="935"/>
      <c r="H501" s="935"/>
      <c r="I501" s="935"/>
      <c r="J501" s="935"/>
      <c r="K501" s="935"/>
      <c r="L501" s="935"/>
      <c r="M501" s="935"/>
      <c r="N501" s="1392"/>
      <c r="O501" s="1326"/>
      <c r="P501" s="1326"/>
      <c r="Q501" s="1326"/>
      <c r="R501" s="1413"/>
      <c r="S501" s="1414"/>
      <c r="T501" s="1415"/>
      <c r="U501" s="1416"/>
      <c r="V501" s="1417"/>
      <c r="W501" s="5478"/>
      <c r="X501" s="529"/>
      <c r="Y501" s="1288" t="s">
        <v>1382</v>
      </c>
      <c r="AA501" s="3141"/>
    </row>
    <row r="502" spans="1:27" ht="18" customHeight="1">
      <c r="A502" s="5357"/>
      <c r="B502" s="2896">
        <f>LARGE(B451:B501,1)+1</f>
        <v>52</v>
      </c>
      <c r="C502" s="1384"/>
      <c r="D502" s="935"/>
      <c r="E502" s="935"/>
      <c r="F502" s="935"/>
      <c r="G502" s="935"/>
      <c r="H502" s="935"/>
      <c r="I502" s="935"/>
      <c r="J502" s="935"/>
      <c r="K502" s="935"/>
      <c r="L502" s="935"/>
      <c r="M502" s="935"/>
      <c r="N502" s="1392"/>
      <c r="O502" s="1326"/>
      <c r="P502" s="1326"/>
      <c r="Q502" s="1326"/>
      <c r="R502" s="1413"/>
      <c r="S502" s="1414"/>
      <c r="T502" s="1415"/>
      <c r="U502" s="1416"/>
      <c r="V502" s="1417"/>
      <c r="W502" s="5478"/>
      <c r="X502" s="529"/>
      <c r="Y502" s="1288" t="s">
        <v>1382</v>
      </c>
      <c r="AA502" s="3141"/>
    </row>
    <row r="503" spans="1:27" ht="18" customHeight="1">
      <c r="A503" s="5357"/>
      <c r="B503" s="2896">
        <f>LARGE(B451:B502,1)+1</f>
        <v>53</v>
      </c>
      <c r="C503" s="1384"/>
      <c r="D503" s="935"/>
      <c r="E503" s="935"/>
      <c r="F503" s="935"/>
      <c r="G503" s="935"/>
      <c r="H503" s="935"/>
      <c r="I503" s="935"/>
      <c r="J503" s="935"/>
      <c r="K503" s="935"/>
      <c r="L503" s="935"/>
      <c r="M503" s="935"/>
      <c r="N503" s="1392"/>
      <c r="O503" s="1326"/>
      <c r="P503" s="1326"/>
      <c r="Q503" s="1326"/>
      <c r="R503" s="1413"/>
      <c r="S503" s="1414"/>
      <c r="T503" s="1415"/>
      <c r="U503" s="1416"/>
      <c r="V503" s="1417"/>
      <c r="W503" s="5478"/>
      <c r="X503" s="529"/>
      <c r="Y503" s="1288" t="s">
        <v>1382</v>
      </c>
      <c r="AA503" s="3141"/>
    </row>
    <row r="504" spans="1:27" ht="18" customHeight="1">
      <c r="A504" s="5357"/>
      <c r="B504" s="2896">
        <f>LARGE(B451:B503,1)+1</f>
        <v>54</v>
      </c>
      <c r="C504" s="1384"/>
      <c r="D504" s="935"/>
      <c r="E504" s="935"/>
      <c r="F504" s="935"/>
      <c r="G504" s="935"/>
      <c r="H504" s="935"/>
      <c r="I504" s="935"/>
      <c r="J504" s="935"/>
      <c r="K504" s="935"/>
      <c r="L504" s="935"/>
      <c r="M504" s="935"/>
      <c r="N504" s="1392"/>
      <c r="O504" s="1326"/>
      <c r="P504" s="1326"/>
      <c r="Q504" s="1326"/>
      <c r="R504" s="1413"/>
      <c r="S504" s="1414"/>
      <c r="T504" s="1415"/>
      <c r="U504" s="1416"/>
      <c r="V504" s="1417"/>
      <c r="W504" s="5478"/>
      <c r="X504" s="529"/>
      <c r="Y504" s="1288" t="s">
        <v>1382</v>
      </c>
      <c r="AA504" s="3141"/>
    </row>
    <row r="505" spans="1:27" ht="18" customHeight="1">
      <c r="A505" s="5357"/>
      <c r="B505" s="2896">
        <f>LARGE(B451:B504,1)+1</f>
        <v>55</v>
      </c>
      <c r="C505" s="1384"/>
      <c r="D505" s="935"/>
      <c r="E505" s="935"/>
      <c r="F505" s="935"/>
      <c r="G505" s="935"/>
      <c r="H505" s="935"/>
      <c r="I505" s="935"/>
      <c r="J505" s="935"/>
      <c r="K505" s="935"/>
      <c r="L505" s="935"/>
      <c r="M505" s="935"/>
      <c r="N505" s="1392"/>
      <c r="O505" s="1326"/>
      <c r="P505" s="1326"/>
      <c r="Q505" s="1326"/>
      <c r="R505" s="1413"/>
      <c r="S505" s="1414"/>
      <c r="T505" s="1415"/>
      <c r="U505" s="1416"/>
      <c r="V505" s="1417"/>
      <c r="W505" s="5478"/>
      <c r="X505" s="529"/>
      <c r="Y505" s="1288" t="s">
        <v>1382</v>
      </c>
      <c r="AA505" s="3141"/>
    </row>
    <row r="506" spans="1:27" ht="18" customHeight="1">
      <c r="A506" s="5357"/>
      <c r="B506" s="2896">
        <f>LARGE(B451:B505,1)+1</f>
        <v>56</v>
      </c>
      <c r="C506" s="1384"/>
      <c r="D506" s="935"/>
      <c r="E506" s="935"/>
      <c r="F506" s="935"/>
      <c r="G506" s="935"/>
      <c r="H506" s="935"/>
      <c r="I506" s="935"/>
      <c r="J506" s="935"/>
      <c r="K506" s="935"/>
      <c r="L506" s="935"/>
      <c r="M506" s="935"/>
      <c r="N506" s="1392"/>
      <c r="O506" s="1326"/>
      <c r="P506" s="1326"/>
      <c r="Q506" s="1326"/>
      <c r="R506" s="1413"/>
      <c r="S506" s="1414"/>
      <c r="T506" s="1415"/>
      <c r="U506" s="1416"/>
      <c r="V506" s="1417"/>
      <c r="W506" s="5478"/>
      <c r="X506" s="529"/>
      <c r="Y506" s="1288" t="s">
        <v>1382</v>
      </c>
      <c r="AA506" s="3141"/>
    </row>
    <row r="507" spans="1:27" ht="18" customHeight="1">
      <c r="A507" s="5357"/>
      <c r="B507" s="2896">
        <f>LARGE(B451:B506,1)+1</f>
        <v>57</v>
      </c>
      <c r="C507" s="1384"/>
      <c r="D507" s="935"/>
      <c r="E507" s="935"/>
      <c r="F507" s="935"/>
      <c r="G507" s="935"/>
      <c r="H507" s="935"/>
      <c r="I507" s="935"/>
      <c r="J507" s="935"/>
      <c r="K507" s="935"/>
      <c r="L507" s="935"/>
      <c r="M507" s="935"/>
      <c r="N507" s="1392"/>
      <c r="O507" s="1326"/>
      <c r="P507" s="1326"/>
      <c r="Q507" s="1326"/>
      <c r="R507" s="1413"/>
      <c r="S507" s="1414"/>
      <c r="T507" s="1415"/>
      <c r="U507" s="1416"/>
      <c r="V507" s="1417"/>
      <c r="W507" s="5478"/>
      <c r="X507" s="529"/>
      <c r="Y507" s="1288" t="s">
        <v>1382</v>
      </c>
      <c r="AA507" s="3141"/>
    </row>
    <row r="508" spans="1:27" ht="18" customHeight="1">
      <c r="A508" s="5357"/>
      <c r="B508" s="2896">
        <f>LARGE(B451:B507,1)+1</f>
        <v>58</v>
      </c>
      <c r="C508" s="1384"/>
      <c r="D508" s="935"/>
      <c r="E508" s="935"/>
      <c r="F508" s="935"/>
      <c r="G508" s="935"/>
      <c r="H508" s="935"/>
      <c r="I508" s="935"/>
      <c r="J508" s="935"/>
      <c r="K508" s="935"/>
      <c r="L508" s="935"/>
      <c r="M508" s="935"/>
      <c r="N508" s="1392"/>
      <c r="O508" s="1326"/>
      <c r="P508" s="1326"/>
      <c r="Q508" s="1326"/>
      <c r="R508" s="1413"/>
      <c r="S508" s="1414"/>
      <c r="T508" s="1415"/>
      <c r="U508" s="1416"/>
      <c r="V508" s="1417"/>
      <c r="W508" s="5478"/>
      <c r="X508" s="529"/>
      <c r="Y508" s="1288" t="s">
        <v>1382</v>
      </c>
      <c r="AA508" s="3141"/>
    </row>
    <row r="509" spans="1:27" ht="18" customHeight="1">
      <c r="A509" s="5357"/>
      <c r="B509" s="2896">
        <f>LARGE(B451:B508,1)+1</f>
        <v>59</v>
      </c>
      <c r="C509" s="1384"/>
      <c r="D509" s="935"/>
      <c r="E509" s="935"/>
      <c r="F509" s="935"/>
      <c r="G509" s="935"/>
      <c r="H509" s="935"/>
      <c r="I509" s="935"/>
      <c r="J509" s="935"/>
      <c r="K509" s="935"/>
      <c r="L509" s="935"/>
      <c r="M509" s="935"/>
      <c r="N509" s="1392"/>
      <c r="O509" s="1326"/>
      <c r="P509" s="1326"/>
      <c r="Q509" s="1326"/>
      <c r="R509" s="1413"/>
      <c r="S509" s="1414"/>
      <c r="T509" s="1415"/>
      <c r="U509" s="1416"/>
      <c r="V509" s="1417"/>
      <c r="W509" s="5478"/>
      <c r="X509" s="529"/>
      <c r="Y509" s="1288" t="s">
        <v>1382</v>
      </c>
      <c r="AA509" s="3141"/>
    </row>
    <row r="510" spans="1:27" ht="18" customHeight="1">
      <c r="A510" s="5357"/>
      <c r="B510" s="2896">
        <f>LARGE(B451:B509,1)+1</f>
        <v>60</v>
      </c>
      <c r="C510" s="1384"/>
      <c r="D510" s="935"/>
      <c r="E510" s="935"/>
      <c r="F510" s="935"/>
      <c r="G510" s="935"/>
      <c r="H510" s="935"/>
      <c r="I510" s="935"/>
      <c r="J510" s="935"/>
      <c r="K510" s="935"/>
      <c r="L510" s="935"/>
      <c r="M510" s="935"/>
      <c r="N510" s="1392"/>
      <c r="O510" s="1326"/>
      <c r="P510" s="1326"/>
      <c r="Q510" s="1326"/>
      <c r="R510" s="1413"/>
      <c r="S510" s="1414"/>
      <c r="T510" s="1415"/>
      <c r="U510" s="1416"/>
      <c r="V510" s="1417"/>
      <c r="W510" s="5478"/>
      <c r="X510" s="529"/>
      <c r="Y510" s="1288" t="s">
        <v>1382</v>
      </c>
      <c r="AA510" s="3141"/>
    </row>
    <row r="511" spans="1:27" ht="18" customHeight="1">
      <c r="A511" s="5357"/>
      <c r="B511" s="2896">
        <f>LARGE(B451:B510,1)+1</f>
        <v>61</v>
      </c>
      <c r="C511" s="1384"/>
      <c r="D511" s="935"/>
      <c r="E511" s="935"/>
      <c r="F511" s="935"/>
      <c r="G511" s="935"/>
      <c r="H511" s="935"/>
      <c r="I511" s="935"/>
      <c r="J511" s="935"/>
      <c r="K511" s="935"/>
      <c r="L511" s="935"/>
      <c r="M511" s="935"/>
      <c r="N511" s="1392"/>
      <c r="O511" s="1326"/>
      <c r="P511" s="1326"/>
      <c r="Q511" s="1326"/>
      <c r="R511" s="1413"/>
      <c r="S511" s="1414"/>
      <c r="T511" s="1415"/>
      <c r="U511" s="1416"/>
      <c r="V511" s="1417"/>
      <c r="W511" s="5478"/>
      <c r="X511" s="529"/>
      <c r="Y511" s="1288" t="s">
        <v>1382</v>
      </c>
      <c r="AA511" s="3141"/>
    </row>
    <row r="512" spans="1:27" ht="18" customHeight="1">
      <c r="A512" s="5357"/>
      <c r="B512" s="5325"/>
      <c r="C512" s="5326"/>
      <c r="D512" s="5326"/>
      <c r="E512" s="5326"/>
      <c r="F512" s="5326"/>
      <c r="G512" s="5326"/>
      <c r="H512" s="5326"/>
      <c r="I512" s="5326"/>
      <c r="J512" s="5326"/>
      <c r="K512" s="5326"/>
      <c r="L512" s="5326"/>
      <c r="M512" s="5326"/>
      <c r="N512" s="5327"/>
      <c r="O512" s="1326"/>
      <c r="P512" s="1326"/>
      <c r="Q512" s="1326"/>
      <c r="R512" s="1413"/>
      <c r="S512" s="1414"/>
      <c r="T512" s="1415"/>
      <c r="U512" s="1416"/>
      <c r="V512" s="1417"/>
      <c r="W512" s="5478"/>
      <c r="X512" s="529"/>
      <c r="Y512" s="1288" t="s">
        <v>1382</v>
      </c>
      <c r="AA512" s="3141"/>
    </row>
    <row r="513" spans="1:27" ht="18" customHeight="1">
      <c r="A513" s="5357"/>
      <c r="B513" s="1393" t="s">
        <v>248</v>
      </c>
      <c r="C513" s="1394" t="s">
        <v>272</v>
      </c>
      <c r="D513" s="5469"/>
      <c r="E513" s="5329"/>
      <c r="F513" s="5329"/>
      <c r="G513" s="5329"/>
      <c r="H513" s="5329"/>
      <c r="I513" s="5329"/>
      <c r="J513" s="5329"/>
      <c r="K513" s="5329"/>
      <c r="L513" s="5329"/>
      <c r="M513" s="5329"/>
      <c r="N513" s="5330"/>
      <c r="O513" s="1326"/>
      <c r="P513" s="1326"/>
      <c r="Q513" s="1326"/>
      <c r="R513" s="1413"/>
      <c r="S513" s="1414"/>
      <c r="T513" s="1415"/>
      <c r="U513" s="1416"/>
      <c r="V513" s="1417"/>
      <c r="W513" s="5478"/>
      <c r="X513" s="529"/>
      <c r="Y513" s="1288" t="s">
        <v>1382</v>
      </c>
      <c r="AA513" s="3141"/>
    </row>
    <row r="514" spans="1:27" ht="18" customHeight="1">
      <c r="A514" s="5357"/>
      <c r="B514" s="5331"/>
      <c r="C514" s="5332"/>
      <c r="D514" s="5332"/>
      <c r="E514" s="5332"/>
      <c r="F514" s="5332"/>
      <c r="G514" s="5332"/>
      <c r="H514" s="5332"/>
      <c r="I514" s="5332"/>
      <c r="J514" s="5332"/>
      <c r="K514" s="5332"/>
      <c r="L514" s="5332"/>
      <c r="M514" s="5332"/>
      <c r="N514" s="5333"/>
      <c r="O514" s="1326"/>
      <c r="P514" s="1326"/>
      <c r="Q514" s="1326"/>
      <c r="R514" s="1413"/>
      <c r="S514" s="1414"/>
      <c r="T514" s="1415"/>
      <c r="U514" s="1416"/>
      <c r="V514" s="1417"/>
      <c r="W514" s="5478"/>
      <c r="X514" s="529"/>
      <c r="Y514" s="1288" t="s">
        <v>1382</v>
      </c>
      <c r="AA514" s="3141"/>
    </row>
    <row r="515" spans="1:27" ht="18" customHeight="1">
      <c r="A515" s="5357"/>
      <c r="B515" s="5466" t="s">
        <v>1255</v>
      </c>
      <c r="C515" s="5467"/>
      <c r="D515" s="5467"/>
      <c r="E515" s="5467"/>
      <c r="F515" s="5467"/>
      <c r="G515" s="5467"/>
      <c r="H515" s="5467"/>
      <c r="I515" s="5467"/>
      <c r="J515" s="5467"/>
      <c r="K515" s="5467"/>
      <c r="L515" s="5467"/>
      <c r="M515" s="5467"/>
      <c r="N515" s="5468"/>
      <c r="O515" s="1326"/>
      <c r="P515" s="1326"/>
      <c r="Q515" s="1326"/>
      <c r="R515" s="1413"/>
      <c r="S515" s="1414"/>
      <c r="T515" s="1415"/>
      <c r="U515" s="1416"/>
      <c r="V515" s="1417"/>
      <c r="W515" s="5478"/>
      <c r="X515" s="529"/>
      <c r="Y515" s="1288" t="s">
        <v>1382</v>
      </c>
      <c r="AA515" s="3141"/>
    </row>
    <row r="516" spans="1:27" ht="18" customHeight="1">
      <c r="A516" s="5357"/>
      <c r="B516" s="1395" t="s">
        <v>31</v>
      </c>
      <c r="C516" s="1043">
        <v>500</v>
      </c>
      <c r="D516" s="1044">
        <v>500</v>
      </c>
      <c r="E516" s="925"/>
      <c r="F516" s="944" t="s">
        <v>307</v>
      </c>
      <c r="G516" s="1364">
        <v>2</v>
      </c>
      <c r="H516" s="1039">
        <v>2</v>
      </c>
      <c r="I516" s="925"/>
      <c r="K516" s="944" t="s">
        <v>308</v>
      </c>
      <c r="L516" s="945">
        <v>0.05</v>
      </c>
      <c r="M516" s="946">
        <v>2.4</v>
      </c>
      <c r="N516" s="400"/>
      <c r="O516" s="1326"/>
      <c r="P516" s="1326"/>
      <c r="Q516" s="1326"/>
      <c r="R516" s="1413"/>
      <c r="S516" s="1414"/>
      <c r="T516" s="1415"/>
      <c r="U516" s="1416"/>
      <c r="V516" s="1417"/>
      <c r="W516" s="5478"/>
      <c r="X516" s="529"/>
      <c r="Y516" s="1288" t="s">
        <v>1382</v>
      </c>
      <c r="AA516" s="3141"/>
    </row>
    <row r="517" spans="1:27" ht="18" customHeight="1">
      <c r="A517" s="5357"/>
      <c r="B517" s="5334" t="s">
        <v>2235</v>
      </c>
      <c r="C517" s="5335"/>
      <c r="D517" s="5335"/>
      <c r="E517" s="5335"/>
      <c r="F517" s="5335"/>
      <c r="G517" s="5335"/>
      <c r="H517" s="5335"/>
      <c r="I517" s="5335"/>
      <c r="J517" s="5335"/>
      <c r="K517" s="5335"/>
      <c r="L517" s="5336" t="s">
        <v>505</v>
      </c>
      <c r="M517" s="5336"/>
      <c r="N517" s="5337"/>
      <c r="O517" s="1326"/>
      <c r="P517" s="1326"/>
      <c r="Q517" s="1326"/>
      <c r="R517" s="1413"/>
      <c r="S517" s="1414"/>
      <c r="T517" s="1415"/>
      <c r="U517" s="1416"/>
      <c r="V517" s="1417"/>
      <c r="W517" s="5478"/>
      <c r="X517" s="529"/>
      <c r="Y517" s="1288" t="s">
        <v>1382</v>
      </c>
      <c r="AA517" s="3141"/>
    </row>
    <row r="518" spans="1:27" ht="18" customHeight="1">
      <c r="A518" s="5357"/>
      <c r="B518" s="5334"/>
      <c r="C518" s="5335"/>
      <c r="D518" s="5335"/>
      <c r="E518" s="5335"/>
      <c r="F518" s="5335"/>
      <c r="G518" s="5335"/>
      <c r="H518" s="5335"/>
      <c r="I518" s="5335"/>
      <c r="J518" s="5335"/>
      <c r="K518" s="5335"/>
      <c r="L518" s="5336"/>
      <c r="M518" s="5336"/>
      <c r="N518" s="5337"/>
      <c r="O518" s="1326"/>
      <c r="P518" s="1326"/>
      <c r="Q518" s="1326"/>
      <c r="R518" s="1413"/>
      <c r="S518" s="1414"/>
      <c r="T518" s="1415"/>
      <c r="U518" s="1416"/>
      <c r="V518" s="1417"/>
      <c r="W518" s="5478"/>
      <c r="X518" s="529"/>
      <c r="Y518" s="1288" t="s">
        <v>1382</v>
      </c>
      <c r="AA518" s="3141"/>
    </row>
    <row r="519" spans="1:27" ht="18" customHeight="1">
      <c r="A519" s="5357"/>
      <c r="B519" s="1396" t="s">
        <v>27</v>
      </c>
      <c r="C519" s="3132" t="s">
        <v>274</v>
      </c>
      <c r="D519" s="985"/>
      <c r="E519" s="985"/>
      <c r="F519" s="977" t="str">
        <f>D399</f>
        <v>D</v>
      </c>
      <c r="G519" s="984" t="s">
        <v>276</v>
      </c>
      <c r="H519" s="985"/>
      <c r="I519" s="986"/>
      <c r="J519" s="986"/>
      <c r="K519" s="986"/>
      <c r="L519" s="986"/>
      <c r="M519" s="986"/>
      <c r="N519" s="29"/>
      <c r="O519" s="1326"/>
      <c r="P519" s="1326"/>
      <c r="Q519" s="1326"/>
      <c r="R519" s="1413"/>
      <c r="S519" s="1414"/>
      <c r="T519" s="1415"/>
      <c r="U519" s="1416"/>
      <c r="V519" s="1417"/>
      <c r="W519" s="5478"/>
      <c r="X519" s="529"/>
      <c r="Y519" s="1288" t="s">
        <v>1382</v>
      </c>
      <c r="AA519" s="3141"/>
    </row>
    <row r="520" spans="1:27" ht="18" customHeight="1">
      <c r="A520" s="5357"/>
      <c r="B520" s="5314" t="s">
        <v>30</v>
      </c>
      <c r="C520" s="3133" t="s">
        <v>32</v>
      </c>
      <c r="D520" s="985"/>
      <c r="E520" s="985"/>
      <c r="F520" s="985"/>
      <c r="G520" s="985"/>
      <c r="H520" s="985"/>
      <c r="I520" s="986"/>
      <c r="J520" s="986"/>
      <c r="K520" s="986"/>
      <c r="L520" s="986"/>
      <c r="M520" s="986"/>
      <c r="N520" s="29"/>
      <c r="O520" s="1326"/>
      <c r="P520" s="1326"/>
      <c r="Q520" s="1326"/>
      <c r="R520" s="1413"/>
      <c r="S520" s="1414"/>
      <c r="T520" s="1415"/>
      <c r="U520" s="1416"/>
      <c r="V520" s="1417"/>
      <c r="W520" s="5478"/>
      <c r="X520" s="529"/>
      <c r="Y520" s="1288" t="s">
        <v>1382</v>
      </c>
      <c r="AA520" s="3141"/>
    </row>
    <row r="521" spans="1:27" ht="18" customHeight="1">
      <c r="A521" s="5357"/>
      <c r="B521" s="5314"/>
      <c r="C521" s="3133" t="s">
        <v>1268</v>
      </c>
      <c r="D521" s="985"/>
      <c r="E521" s="985"/>
      <c r="F521" s="985"/>
      <c r="G521" s="985"/>
      <c r="H521" s="985"/>
      <c r="I521" s="986"/>
      <c r="J521" s="986"/>
      <c r="K521" s="986"/>
      <c r="L521" s="986"/>
      <c r="M521" s="986"/>
      <c r="N521" s="29"/>
      <c r="O521" s="1326"/>
      <c r="P521" s="1326"/>
      <c r="Q521" s="1326"/>
      <c r="R521" s="1413"/>
      <c r="S521" s="1414"/>
      <c r="T521" s="1415"/>
      <c r="U521" s="1416"/>
      <c r="V521" s="1417"/>
      <c r="W521" s="5478"/>
      <c r="X521" s="529"/>
      <c r="Y521" s="1288" t="s">
        <v>1382</v>
      </c>
      <c r="AA521" s="3141"/>
    </row>
    <row r="522" spans="1:27" ht="18" customHeight="1">
      <c r="A522" s="5357"/>
      <c r="B522" s="1397" t="s">
        <v>248</v>
      </c>
      <c r="C522" s="3134" t="s">
        <v>279</v>
      </c>
      <c r="D522" s="985"/>
      <c r="E522" s="985"/>
      <c r="F522" s="985"/>
      <c r="G522" s="985"/>
      <c r="H522" s="985"/>
      <c r="I522" s="986"/>
      <c r="J522" s="986"/>
      <c r="K522" s="986"/>
      <c r="L522" s="986"/>
      <c r="M522" s="986"/>
      <c r="N522" s="29"/>
      <c r="O522" s="1326"/>
      <c r="P522" s="1326"/>
      <c r="Q522" s="1326"/>
      <c r="R522" s="1413"/>
      <c r="S522" s="1414"/>
      <c r="T522" s="1415"/>
      <c r="U522" s="1416"/>
      <c r="V522" s="1417"/>
      <c r="W522" s="5478"/>
      <c r="X522" s="529"/>
      <c r="Y522" s="1288" t="s">
        <v>1382</v>
      </c>
      <c r="AA522" s="3141"/>
    </row>
    <row r="523" spans="1:27" ht="18" customHeight="1">
      <c r="A523" s="5357"/>
      <c r="B523" s="1398" t="s">
        <v>12</v>
      </c>
      <c r="C523" s="3135" t="s">
        <v>23</v>
      </c>
      <c r="D523" s="985"/>
      <c r="E523" s="985"/>
      <c r="F523" s="985"/>
      <c r="G523" s="985"/>
      <c r="H523" s="985"/>
      <c r="I523" s="986"/>
      <c r="J523" s="986"/>
      <c r="K523" s="986"/>
      <c r="L523" s="986"/>
      <c r="M523" s="986"/>
      <c r="N523" s="29"/>
      <c r="O523" s="1326"/>
      <c r="P523" s="1326"/>
      <c r="Q523" s="1326"/>
      <c r="R523" s="1413"/>
      <c r="S523" s="1414"/>
      <c r="T523" s="1415"/>
      <c r="U523" s="1416"/>
      <c r="V523" s="1417"/>
      <c r="W523" s="5478"/>
      <c r="X523" s="529"/>
      <c r="Y523" s="1288" t="s">
        <v>1382</v>
      </c>
      <c r="AA523" s="3141"/>
    </row>
    <row r="524" spans="1:27" ht="18" customHeight="1">
      <c r="A524" s="5357"/>
      <c r="B524" s="1399"/>
      <c r="C524" s="990" t="s">
        <v>1258</v>
      </c>
      <c r="D524" s="985"/>
      <c r="E524" s="985"/>
      <c r="F524" s="985"/>
      <c r="G524" s="985"/>
      <c r="H524" s="985"/>
      <c r="I524" s="986"/>
      <c r="J524" s="986"/>
      <c r="K524" s="986"/>
      <c r="L524" s="986"/>
      <c r="M524" s="986"/>
      <c r="N524" s="29"/>
      <c r="O524" s="1326"/>
      <c r="P524" s="1326"/>
      <c r="Q524" s="1326"/>
      <c r="R524" s="1413"/>
      <c r="S524" s="1414"/>
      <c r="T524" s="1415"/>
      <c r="U524" s="1416"/>
      <c r="V524" s="1417"/>
      <c r="W524" s="5478"/>
      <c r="X524" s="529"/>
      <c r="Y524" s="1288" t="s">
        <v>1382</v>
      </c>
      <c r="AA524" s="3141"/>
    </row>
    <row r="525" spans="1:27" ht="18" customHeight="1">
      <c r="A525" s="5357"/>
      <c r="B525" s="1399" t="s">
        <v>13</v>
      </c>
      <c r="C525" s="3137" t="s">
        <v>24</v>
      </c>
      <c r="D525" s="3139"/>
      <c r="E525" s="3139"/>
      <c r="F525" s="3139"/>
      <c r="G525" s="3139"/>
      <c r="H525" s="3139"/>
      <c r="I525" s="3140"/>
      <c r="J525" s="3140"/>
      <c r="K525" s="3140"/>
      <c r="L525" s="3140"/>
      <c r="M525" s="3140"/>
      <c r="N525" s="79"/>
      <c r="O525" s="1326"/>
      <c r="P525" s="1326"/>
      <c r="Q525" s="1326"/>
      <c r="R525" s="1413"/>
      <c r="S525" s="1414"/>
      <c r="T525" s="1415"/>
      <c r="U525" s="1416"/>
      <c r="V525" s="1417"/>
      <c r="W525" s="5478"/>
      <c r="X525" s="529"/>
      <c r="Y525" s="1288" t="s">
        <v>1382</v>
      </c>
      <c r="AA525" s="3141"/>
    </row>
    <row r="526" spans="1:27" ht="18" customHeight="1">
      <c r="A526" s="5357"/>
      <c r="B526" s="1399"/>
      <c r="C526" s="3138" t="s">
        <v>26</v>
      </c>
      <c r="D526" s="3139"/>
      <c r="E526" s="3139"/>
      <c r="F526" s="3139"/>
      <c r="G526" s="3139"/>
      <c r="H526" s="3139"/>
      <c r="I526" s="3140"/>
      <c r="J526" s="3140"/>
      <c r="K526" s="3140"/>
      <c r="L526" s="3140"/>
      <c r="M526" s="3140"/>
      <c r="N526" s="79"/>
      <c r="O526" s="1326"/>
      <c r="P526" s="1326"/>
      <c r="Q526" s="1326"/>
      <c r="R526" s="1413"/>
      <c r="S526" s="1414"/>
      <c r="T526" s="1415"/>
      <c r="U526" s="1416"/>
      <c r="V526" s="1417"/>
      <c r="W526" s="5478"/>
      <c r="X526" s="529"/>
      <c r="Y526" s="1288" t="s">
        <v>1382</v>
      </c>
      <c r="AA526" s="3141"/>
    </row>
    <row r="527" spans="1:27" ht="18" customHeight="1">
      <c r="A527" s="5357"/>
      <c r="B527" s="5315" t="s">
        <v>15</v>
      </c>
      <c r="C527" s="5316" t="s">
        <v>288</v>
      </c>
      <c r="D527" s="5316"/>
      <c r="E527" s="5316"/>
      <c r="F527" s="5316"/>
      <c r="G527" s="5316"/>
      <c r="H527" s="5316"/>
      <c r="I527" s="5316"/>
      <c r="J527" s="5316"/>
      <c r="K527" s="5316"/>
      <c r="L527" s="5316"/>
      <c r="M527" s="5316"/>
      <c r="N527" s="5317"/>
      <c r="O527" s="1326"/>
      <c r="P527" s="1326"/>
      <c r="Q527" s="1326"/>
      <c r="R527" s="1413"/>
      <c r="S527" s="1414"/>
      <c r="T527" s="1415"/>
      <c r="U527" s="1416"/>
      <c r="V527" s="1417"/>
      <c r="W527" s="5478"/>
      <c r="X527" s="529"/>
      <c r="Y527" s="1288" t="s">
        <v>1382</v>
      </c>
      <c r="AA527" s="3141"/>
    </row>
    <row r="528" spans="1:27" ht="18" customHeight="1">
      <c r="A528" s="5357"/>
      <c r="B528" s="5315"/>
      <c r="C528" s="5316"/>
      <c r="D528" s="5316"/>
      <c r="E528" s="5316"/>
      <c r="F528" s="5316"/>
      <c r="G528" s="5316"/>
      <c r="H528" s="5316"/>
      <c r="I528" s="5316"/>
      <c r="J528" s="5316"/>
      <c r="K528" s="5316"/>
      <c r="L528" s="5316"/>
      <c r="M528" s="5316"/>
      <c r="N528" s="5317"/>
      <c r="O528" s="1326"/>
      <c r="P528" s="1326"/>
      <c r="Q528" s="1326"/>
      <c r="R528" s="1413"/>
      <c r="S528" s="1414"/>
      <c r="T528" s="1415"/>
      <c r="U528" s="1416"/>
      <c r="V528" s="1417"/>
      <c r="W528" s="5478"/>
      <c r="X528" s="529"/>
      <c r="Y528" s="1288" t="s">
        <v>1382</v>
      </c>
      <c r="AA528" s="3141"/>
    </row>
    <row r="529" spans="1:27" ht="18" customHeight="1">
      <c r="A529" s="5357"/>
      <c r="B529" s="1400" t="s">
        <v>281</v>
      </c>
      <c r="C529" s="3132" t="s">
        <v>293</v>
      </c>
      <c r="D529" s="3139"/>
      <c r="E529" s="3139"/>
      <c r="F529" s="3139"/>
      <c r="G529" s="3139"/>
      <c r="H529" s="3139"/>
      <c r="I529" s="3140"/>
      <c r="J529" s="3140"/>
      <c r="K529" s="3140"/>
      <c r="L529" s="3140"/>
      <c r="M529" s="3140"/>
      <c r="N529" s="79"/>
      <c r="O529" s="1326"/>
      <c r="P529" s="1326"/>
      <c r="Q529" s="1326"/>
      <c r="R529" s="1413"/>
      <c r="S529" s="1414"/>
      <c r="T529" s="1415"/>
      <c r="U529" s="1416"/>
      <c r="V529" s="1417"/>
      <c r="W529" s="5478"/>
      <c r="X529" s="529"/>
      <c r="Y529" s="1288" t="s">
        <v>1382</v>
      </c>
      <c r="AA529" s="3141"/>
    </row>
    <row r="530" spans="1:27" ht="18" customHeight="1">
      <c r="A530" s="5357"/>
      <c r="B530" s="1401" t="s">
        <v>282</v>
      </c>
      <c r="C530" s="5318" t="s">
        <v>1269</v>
      </c>
      <c r="D530" s="5318"/>
      <c r="E530" s="5318"/>
      <c r="F530" s="5318"/>
      <c r="G530" s="5318"/>
      <c r="H530" s="5318"/>
      <c r="I530" s="5318"/>
      <c r="J530" s="5318"/>
      <c r="K530" s="5318"/>
      <c r="L530" s="5318"/>
      <c r="M530" s="5318"/>
      <c r="N530" s="5319"/>
      <c r="O530" s="1326"/>
      <c r="P530" s="1326"/>
      <c r="Q530" s="1326"/>
      <c r="R530" s="1413"/>
      <c r="S530" s="1414"/>
      <c r="T530" s="1415"/>
      <c r="U530" s="1416"/>
      <c r="V530" s="1417"/>
      <c r="W530" s="5478"/>
      <c r="X530" s="529"/>
      <c r="Y530" s="1288" t="s">
        <v>1382</v>
      </c>
      <c r="AA530" s="3141"/>
    </row>
    <row r="531" spans="1:27" ht="18" customHeight="1">
      <c r="A531" s="5357"/>
      <c r="B531" s="1401"/>
      <c r="C531" s="5318"/>
      <c r="D531" s="5318"/>
      <c r="E531" s="5318"/>
      <c r="F531" s="5318"/>
      <c r="G531" s="5318"/>
      <c r="H531" s="5318"/>
      <c r="I531" s="5318"/>
      <c r="J531" s="5318"/>
      <c r="K531" s="5318"/>
      <c r="L531" s="5318"/>
      <c r="M531" s="5318"/>
      <c r="N531" s="5319"/>
      <c r="O531" s="1326"/>
      <c r="P531" s="1326"/>
      <c r="Q531" s="1326"/>
      <c r="R531" s="1413"/>
      <c r="S531" s="1414"/>
      <c r="T531" s="1415"/>
      <c r="U531" s="1416"/>
      <c r="V531" s="1417"/>
      <c r="W531" s="5478"/>
      <c r="X531" s="529"/>
      <c r="Y531" s="1288" t="s">
        <v>1382</v>
      </c>
      <c r="AA531" s="3141"/>
    </row>
    <row r="532" spans="1:27" ht="18" customHeight="1">
      <c r="A532" s="5357"/>
      <c r="B532" s="24" t="s">
        <v>253</v>
      </c>
      <c r="C532" s="5320" t="str">
        <f ca="1">CELL("nomfichier")</f>
        <v>E:\0-UPRT\1-UPRT.FR-SITE-WEB\ff-fiches-fabrications\ff-fiches-fabrication-maj-08-2020\[ff-14.B-restauration-10.postits-portions.xlsx]Nota</v>
      </c>
      <c r="D532" s="5320"/>
      <c r="E532" s="5320"/>
      <c r="F532" s="5320"/>
      <c r="G532" s="5320"/>
      <c r="H532" s="5320"/>
      <c r="I532" s="5320"/>
      <c r="J532" s="5320"/>
      <c r="K532" s="5320"/>
      <c r="L532" s="5320"/>
      <c r="M532" s="5320"/>
      <c r="N532" s="5321"/>
      <c r="O532" s="1326"/>
      <c r="P532" s="1326"/>
      <c r="Q532" s="1326"/>
      <c r="R532" s="1413"/>
      <c r="S532" s="1414"/>
      <c r="T532" s="1415"/>
      <c r="U532" s="1416"/>
      <c r="V532" s="1417"/>
      <c r="W532" s="5478"/>
      <c r="X532" s="529"/>
      <c r="Y532" s="1288" t="s">
        <v>1382</v>
      </c>
      <c r="AA532" s="3141"/>
    </row>
    <row r="533" spans="1:27" ht="18" customHeight="1">
      <c r="A533" s="5357"/>
      <c r="B533" s="1325" t="s">
        <v>255</v>
      </c>
      <c r="C533" s="5299" t="s">
        <v>1437</v>
      </c>
      <c r="D533" s="5299"/>
      <c r="E533" s="5299"/>
      <c r="F533" s="5299"/>
      <c r="G533" s="5299"/>
      <c r="H533" s="5299"/>
      <c r="I533" s="5299"/>
      <c r="J533" s="5299"/>
      <c r="K533" s="5299"/>
      <c r="L533" s="5299"/>
      <c r="M533" s="5299"/>
      <c r="N533" s="5322"/>
      <c r="O533" s="1326"/>
      <c r="P533" s="1326"/>
      <c r="Q533" s="1326"/>
      <c r="R533" s="1413"/>
      <c r="S533" s="1414"/>
      <c r="T533" s="1415"/>
      <c r="U533" s="1416"/>
      <c r="V533" s="1417"/>
      <c r="W533" s="5478"/>
      <c r="X533" s="529"/>
      <c r="Y533" s="1288" t="s">
        <v>1382</v>
      </c>
      <c r="AA533" s="3141"/>
    </row>
    <row r="534" spans="1:27" ht="18" customHeight="1" thickBot="1">
      <c r="A534" s="5357"/>
      <c r="B534" s="5300" t="s">
        <v>258</v>
      </c>
      <c r="C534" s="5465"/>
      <c r="D534" s="5465"/>
      <c r="E534" s="5465"/>
      <c r="F534" s="5465"/>
      <c r="G534" s="5465"/>
      <c r="H534" s="5465"/>
      <c r="I534" s="5465"/>
      <c r="J534" s="5465"/>
      <c r="K534" s="5465"/>
      <c r="L534" s="5465"/>
      <c r="M534" s="5465"/>
      <c r="N534" s="5301"/>
      <c r="O534" s="1326"/>
      <c r="P534" s="1326"/>
      <c r="Q534" s="1326"/>
      <c r="R534" s="1413"/>
      <c r="S534" s="1414"/>
      <c r="T534" s="1415"/>
      <c r="U534" s="1416"/>
      <c r="V534" s="1417"/>
      <c r="W534" s="5478"/>
      <c r="X534" s="529"/>
      <c r="Y534" s="1288" t="s">
        <v>1382</v>
      </c>
      <c r="AA534" s="3141"/>
    </row>
    <row r="535" spans="1:27" ht="18" customHeight="1">
      <c r="A535" s="1402"/>
      <c r="B535" s="1403"/>
      <c r="C535" s="1403"/>
      <c r="D535" s="1404"/>
      <c r="E535" s="1072"/>
      <c r="F535" s="1405"/>
      <c r="G535" s="1406"/>
      <c r="H535" s="1406"/>
      <c r="I535" s="1406"/>
      <c r="J535" s="1406"/>
      <c r="K535" s="1407"/>
      <c r="L535" s="1407"/>
      <c r="M535" s="1407"/>
      <c r="N535" s="1407"/>
      <c r="O535" s="1408"/>
      <c r="P535" s="1408"/>
      <c r="Q535" s="1408"/>
      <c r="R535" s="1408"/>
      <c r="S535" s="1408"/>
      <c r="T535" s="1408"/>
      <c r="U535" s="1408"/>
      <c r="V535" s="1408"/>
      <c r="W535" s="5478"/>
      <c r="X535" s="529"/>
      <c r="Y535" s="1288" t="s">
        <v>1382</v>
      </c>
      <c r="AA535" s="3141"/>
    </row>
    <row r="536" spans="1:27" ht="18" customHeight="1">
      <c r="A536" s="1402"/>
      <c r="B536" s="1403"/>
      <c r="C536" s="1403"/>
      <c r="D536" s="1404"/>
      <c r="E536" s="1072"/>
      <c r="F536" s="1405"/>
      <c r="G536" s="1406"/>
      <c r="H536" s="1406"/>
      <c r="I536" s="1406"/>
      <c r="J536" s="1406"/>
      <c r="K536" s="1407"/>
      <c r="L536" s="1407"/>
      <c r="M536" s="1407"/>
      <c r="N536" s="1407"/>
      <c r="O536" s="1408"/>
      <c r="P536" s="1408"/>
      <c r="Q536" s="1408"/>
      <c r="R536" s="1408"/>
      <c r="S536" s="1408"/>
      <c r="T536" s="1408"/>
      <c r="U536" s="1408"/>
      <c r="V536" s="1408"/>
      <c r="W536" s="5478"/>
      <c r="X536" s="529"/>
      <c r="Y536" s="1288" t="s">
        <v>1382</v>
      </c>
      <c r="AA536" s="3141"/>
    </row>
    <row r="537" spans="1:27" ht="18" customHeight="1" thickBot="1">
      <c r="A537" s="1409"/>
      <c r="B537" s="1410"/>
      <c r="C537" s="1410"/>
      <c r="D537" s="1411"/>
      <c r="E537" s="1412"/>
      <c r="F537" s="1405"/>
      <c r="G537" s="1406"/>
      <c r="H537" s="1406"/>
      <c r="I537" s="1406"/>
      <c r="J537" s="1406"/>
      <c r="K537" s="1407"/>
      <c r="L537" s="1407"/>
      <c r="M537" s="1407"/>
      <c r="N537" s="1407"/>
      <c r="O537" s="1408"/>
      <c r="P537" s="1408"/>
      <c r="Q537" s="1408"/>
      <c r="R537" s="1408"/>
      <c r="S537" s="1408"/>
      <c r="T537" s="1408"/>
      <c r="U537" s="1408"/>
      <c r="V537" s="1408"/>
      <c r="W537" s="5478"/>
      <c r="X537" s="529"/>
      <c r="Y537" s="1419" t="s">
        <v>1438</v>
      </c>
      <c r="AA537" s="3141"/>
    </row>
    <row r="538" spans="1:27" ht="18" customHeight="1">
      <c r="A538" s="5399" t="s">
        <v>243</v>
      </c>
      <c r="B538" s="5401" t="s">
        <v>273</v>
      </c>
      <c r="C538" s="5402"/>
      <c r="D538" s="5402"/>
      <c r="E538" s="5402"/>
      <c r="F538" s="5402"/>
      <c r="G538" s="5402"/>
      <c r="H538" s="5402"/>
      <c r="I538" s="5402"/>
      <c r="J538" s="5402"/>
      <c r="K538" s="5402"/>
      <c r="L538" s="5402"/>
      <c r="M538" s="5402"/>
      <c r="N538" s="5405">
        <v>4</v>
      </c>
      <c r="O538" s="5369" t="str">
        <f>B538</f>
        <v>NOM DE LA RECETTE ou d'un élément de la recette</v>
      </c>
      <c r="P538" s="5370"/>
      <c r="Q538" s="5370"/>
      <c r="R538" s="5370"/>
      <c r="S538" s="5370"/>
      <c r="T538" s="5370"/>
      <c r="U538" s="5370"/>
      <c r="V538" s="5371"/>
      <c r="W538" s="5478"/>
      <c r="X538" s="529"/>
      <c r="Y538" s="1419" t="s">
        <v>1438</v>
      </c>
      <c r="AA538" s="3141"/>
    </row>
    <row r="539" spans="1:27" ht="18" customHeight="1">
      <c r="A539" s="5400"/>
      <c r="B539" s="5403"/>
      <c r="C539" s="5404"/>
      <c r="D539" s="5404"/>
      <c r="E539" s="5404"/>
      <c r="F539" s="5404"/>
      <c r="G539" s="5404"/>
      <c r="H539" s="5404"/>
      <c r="I539" s="5404"/>
      <c r="J539" s="5404"/>
      <c r="K539" s="5404"/>
      <c r="L539" s="5404"/>
      <c r="M539" s="5404"/>
      <c r="N539" s="5406"/>
      <c r="O539" s="5369"/>
      <c r="P539" s="5370"/>
      <c r="Q539" s="5370"/>
      <c r="R539" s="5370"/>
      <c r="S539" s="5370"/>
      <c r="T539" s="5370"/>
      <c r="U539" s="5370"/>
      <c r="V539" s="5371"/>
      <c r="W539" s="5478"/>
      <c r="X539" s="529"/>
      <c r="Y539" s="1419" t="s">
        <v>1438</v>
      </c>
      <c r="AA539" s="3141"/>
    </row>
    <row r="540" spans="1:27" ht="18" customHeight="1">
      <c r="A540" s="5400"/>
      <c r="B540" s="5403"/>
      <c r="C540" s="5404"/>
      <c r="D540" s="5404"/>
      <c r="E540" s="5404"/>
      <c r="F540" s="5404"/>
      <c r="G540" s="5404"/>
      <c r="H540" s="5404"/>
      <c r="I540" s="5404"/>
      <c r="J540" s="5404"/>
      <c r="K540" s="5404"/>
      <c r="L540" s="5404"/>
      <c r="M540" s="5404"/>
      <c r="N540" s="5406"/>
      <c r="O540" s="5369"/>
      <c r="P540" s="5370"/>
      <c r="Q540" s="5370"/>
      <c r="R540" s="5370"/>
      <c r="S540" s="5370"/>
      <c r="T540" s="5370"/>
      <c r="U540" s="5370"/>
      <c r="V540" s="5371"/>
      <c r="W540" s="5478"/>
      <c r="X540" s="529"/>
      <c r="Y540" s="1419" t="s">
        <v>1438</v>
      </c>
      <c r="AA540" s="3141"/>
    </row>
    <row r="541" spans="1:27" ht="18" customHeight="1">
      <c r="A541" s="5357"/>
      <c r="B541" s="5358" t="s">
        <v>277</v>
      </c>
      <c r="C541" s="5359"/>
      <c r="D541" s="5360" t="s">
        <v>278</v>
      </c>
      <c r="E541" s="5360"/>
      <c r="F541" s="5360"/>
      <c r="G541" s="5360"/>
      <c r="H541" s="5360"/>
      <c r="I541" s="5360"/>
      <c r="J541" s="5360"/>
      <c r="K541" s="5360"/>
      <c r="L541" s="5360"/>
      <c r="M541" s="5360"/>
      <c r="N541" s="5361"/>
      <c r="O541" s="5369" t="str">
        <f>D541</f>
        <v xml:space="preserve"> ?  Si vous avez plusieurs postits pour une recette NOM DE LA RECETTE MÈRE</v>
      </c>
      <c r="P541" s="5370"/>
      <c r="Q541" s="5370"/>
      <c r="R541" s="5370"/>
      <c r="S541" s="5370"/>
      <c r="T541" s="5370"/>
      <c r="U541" s="5370"/>
      <c r="V541" s="5371"/>
      <c r="W541" s="5478"/>
      <c r="X541" s="529"/>
      <c r="Y541" s="1288" t="s">
        <v>1382</v>
      </c>
      <c r="AA541" s="3141"/>
    </row>
    <row r="542" spans="1:27" ht="18" customHeight="1">
      <c r="A542" s="5357"/>
      <c r="B542" s="5358"/>
      <c r="C542" s="5359"/>
      <c r="D542" s="5360"/>
      <c r="E542" s="5360"/>
      <c r="F542" s="5360"/>
      <c r="G542" s="5360"/>
      <c r="H542" s="5360"/>
      <c r="I542" s="5360"/>
      <c r="J542" s="5360"/>
      <c r="K542" s="5360"/>
      <c r="L542" s="5360"/>
      <c r="M542" s="5360"/>
      <c r="N542" s="5361"/>
      <c r="O542" s="5369"/>
      <c r="P542" s="5370"/>
      <c r="Q542" s="5370"/>
      <c r="R542" s="5370"/>
      <c r="S542" s="5370"/>
      <c r="T542" s="5370"/>
      <c r="U542" s="5370"/>
      <c r="V542" s="5371"/>
      <c r="W542" s="5478"/>
      <c r="X542" s="529"/>
      <c r="Y542" s="1288" t="s">
        <v>1382</v>
      </c>
      <c r="AA542" s="3141"/>
    </row>
    <row r="543" spans="1:27" ht="18" customHeight="1">
      <c r="A543" s="5357"/>
      <c r="B543" s="5470" t="s">
        <v>1410</v>
      </c>
      <c r="C543" s="5471"/>
      <c r="D543" s="5471"/>
      <c r="E543" s="5471"/>
      <c r="F543" s="5471"/>
      <c r="G543" s="5471"/>
      <c r="H543" s="5471"/>
      <c r="I543" s="5471"/>
      <c r="J543" s="5471"/>
      <c r="K543" s="5471"/>
      <c r="L543" s="5471"/>
      <c r="M543" s="5471"/>
      <c r="N543" s="5472"/>
      <c r="O543" s="5369" t="str">
        <f>B543</f>
        <v>Auteurs   - MODÈLE N° 6 service A L'UNITÉ</v>
      </c>
      <c r="P543" s="5370"/>
      <c r="Q543" s="5370"/>
      <c r="R543" s="5370"/>
      <c r="S543" s="5370"/>
      <c r="T543" s="5370"/>
      <c r="U543" s="5370"/>
      <c r="V543" s="5371"/>
      <c r="W543" s="5478"/>
      <c r="X543" s="529"/>
      <c r="Y543" s="1288" t="s">
        <v>1382</v>
      </c>
      <c r="AA543" s="3141"/>
    </row>
    <row r="544" spans="1:27" ht="18" customHeight="1">
      <c r="A544" s="5357"/>
      <c r="B544" s="5470"/>
      <c r="C544" s="5471"/>
      <c r="D544" s="5471"/>
      <c r="E544" s="5471"/>
      <c r="F544" s="5471"/>
      <c r="G544" s="5471"/>
      <c r="H544" s="5471"/>
      <c r="I544" s="5471"/>
      <c r="J544" s="5471"/>
      <c r="K544" s="5471"/>
      <c r="L544" s="5471"/>
      <c r="M544" s="5471"/>
      <c r="N544" s="5472"/>
      <c r="O544" s="5369"/>
      <c r="P544" s="5370"/>
      <c r="Q544" s="5370"/>
      <c r="R544" s="5370"/>
      <c r="S544" s="5370"/>
      <c r="T544" s="5370"/>
      <c r="U544" s="5370"/>
      <c r="V544" s="5371"/>
      <c r="W544" s="5478"/>
      <c r="X544" s="529"/>
      <c r="Y544" s="1288" t="s">
        <v>1382</v>
      </c>
      <c r="AA544" s="3141"/>
    </row>
    <row r="545" spans="1:27" ht="18" customHeight="1">
      <c r="A545" s="5357"/>
      <c r="B545" s="5372" t="s">
        <v>1393</v>
      </c>
      <c r="C545" s="5373"/>
      <c r="D545" s="5373"/>
      <c r="E545" s="5373"/>
      <c r="F545" s="5373"/>
      <c r="G545" s="5373"/>
      <c r="H545" s="5373"/>
      <c r="I545" s="5373"/>
      <c r="J545" s="5373"/>
      <c r="K545" s="5373"/>
      <c r="L545" s="5373"/>
      <c r="M545" s="5373"/>
      <c r="N545" s="5374"/>
      <c r="O545" s="1326"/>
      <c r="P545" s="1326"/>
      <c r="Q545" s="1326"/>
      <c r="R545" s="1413"/>
      <c r="S545" s="1414"/>
      <c r="T545" s="1415"/>
      <c r="U545" s="1416"/>
      <c r="V545" s="1417"/>
      <c r="W545" s="5478"/>
      <c r="X545" s="529"/>
      <c r="Y545" s="1288" t="s">
        <v>1382</v>
      </c>
      <c r="AA545" s="3141"/>
    </row>
    <row r="546" spans="1:27" ht="18" customHeight="1">
      <c r="A546" s="5357"/>
      <c r="B546" s="5372"/>
      <c r="C546" s="5373"/>
      <c r="D546" s="5373"/>
      <c r="E546" s="5373"/>
      <c r="F546" s="5373"/>
      <c r="G546" s="5373"/>
      <c r="H546" s="5373"/>
      <c r="I546" s="5373"/>
      <c r="J546" s="5373"/>
      <c r="K546" s="5373"/>
      <c r="L546" s="5373"/>
      <c r="M546" s="5373"/>
      <c r="N546" s="5374"/>
      <c r="O546" s="1326"/>
      <c r="P546" s="1326"/>
      <c r="Q546" s="1326"/>
      <c r="R546" s="1413"/>
      <c r="S546" s="1414"/>
      <c r="T546" s="1415"/>
      <c r="U546" s="1416"/>
      <c r="V546" s="1417"/>
      <c r="W546" s="5478"/>
      <c r="X546" s="529"/>
      <c r="Y546" s="1288" t="s">
        <v>1382</v>
      </c>
      <c r="AA546" s="3141"/>
    </row>
    <row r="547" spans="1:27" ht="18" customHeight="1">
      <c r="A547" s="5357"/>
      <c r="B547" s="5372"/>
      <c r="C547" s="5373"/>
      <c r="D547" s="5373"/>
      <c r="E547" s="5373"/>
      <c r="F547" s="5373"/>
      <c r="G547" s="5373"/>
      <c r="H547" s="5373"/>
      <c r="I547" s="5373"/>
      <c r="J547" s="5373"/>
      <c r="K547" s="5373"/>
      <c r="L547" s="5373"/>
      <c r="M547" s="5373"/>
      <c r="N547" s="5374"/>
      <c r="O547" s="1326"/>
      <c r="P547" s="1326"/>
      <c r="Q547" s="1326"/>
      <c r="R547" s="1413"/>
      <c r="S547" s="1414"/>
      <c r="T547" s="1415"/>
      <c r="U547" s="1416"/>
      <c r="V547" s="1417"/>
      <c r="W547" s="5478"/>
      <c r="X547" s="529"/>
      <c r="Y547" s="1288" t="s">
        <v>1382</v>
      </c>
      <c r="AA547" s="3141"/>
    </row>
    <row r="548" spans="1:27" ht="18" customHeight="1">
      <c r="A548" s="5357"/>
      <c r="B548" s="5372"/>
      <c r="C548" s="5373"/>
      <c r="D548" s="5373"/>
      <c r="E548" s="5373"/>
      <c r="F548" s="5373"/>
      <c r="G548" s="5373"/>
      <c r="H548" s="5373"/>
      <c r="I548" s="5373"/>
      <c r="J548" s="5373"/>
      <c r="K548" s="5373"/>
      <c r="L548" s="5373"/>
      <c r="M548" s="5373"/>
      <c r="N548" s="5374"/>
      <c r="O548" s="1326"/>
      <c r="P548" s="1326"/>
      <c r="Q548" s="1326"/>
      <c r="R548" s="1413"/>
      <c r="S548" s="1414"/>
      <c r="T548" s="1415"/>
      <c r="U548" s="1416"/>
      <c r="V548" s="1417"/>
      <c r="W548" s="5478"/>
      <c r="X548" s="529"/>
      <c r="Y548" s="1288" t="s">
        <v>1382</v>
      </c>
      <c r="AA548" s="3141"/>
    </row>
    <row r="549" spans="1:27" ht="18" customHeight="1">
      <c r="A549" s="5357"/>
      <c r="B549" s="5372"/>
      <c r="C549" s="5373"/>
      <c r="D549" s="5373"/>
      <c r="E549" s="5373"/>
      <c r="F549" s="5373"/>
      <c r="G549" s="5373"/>
      <c r="H549" s="5373"/>
      <c r="I549" s="5373"/>
      <c r="J549" s="5373"/>
      <c r="K549" s="5373"/>
      <c r="L549" s="5373"/>
      <c r="M549" s="5373"/>
      <c r="N549" s="5374"/>
      <c r="O549" s="1326"/>
      <c r="P549" s="1326"/>
      <c r="Q549" s="1326"/>
      <c r="R549" s="1413"/>
      <c r="S549" s="1414"/>
      <c r="T549" s="1415"/>
      <c r="U549" s="1416"/>
      <c r="V549" s="1417"/>
      <c r="W549" s="5478"/>
      <c r="X549" s="529"/>
      <c r="Y549" s="1288" t="s">
        <v>1382</v>
      </c>
      <c r="AA549" s="3141"/>
    </row>
    <row r="550" spans="1:27" ht="18" customHeight="1">
      <c r="A550" s="5357"/>
      <c r="B550" s="5372"/>
      <c r="C550" s="5373"/>
      <c r="D550" s="5373"/>
      <c r="E550" s="5373"/>
      <c r="F550" s="5373"/>
      <c r="G550" s="5373"/>
      <c r="H550" s="5373"/>
      <c r="I550" s="5373"/>
      <c r="J550" s="5373"/>
      <c r="K550" s="5373"/>
      <c r="L550" s="5373"/>
      <c r="M550" s="5373"/>
      <c r="N550" s="5374"/>
      <c r="O550" s="1326"/>
      <c r="P550" s="1326"/>
      <c r="Q550" s="1326"/>
      <c r="R550" s="1413"/>
      <c r="S550" s="1414"/>
      <c r="T550" s="1415"/>
      <c r="U550" s="1416"/>
      <c r="V550" s="1417"/>
      <c r="W550" s="5478"/>
      <c r="X550" s="529"/>
      <c r="Y550" s="1288" t="s">
        <v>1382</v>
      </c>
      <c r="AA550" s="3141"/>
    </row>
    <row r="551" spans="1:27" ht="18" customHeight="1">
      <c r="A551" s="5357"/>
      <c r="B551" s="5375"/>
      <c r="C551" s="5376"/>
      <c r="D551" s="5376"/>
      <c r="E551" s="5376"/>
      <c r="F551" s="5376"/>
      <c r="G551" s="5376"/>
      <c r="H551" s="5376"/>
      <c r="I551" s="5376"/>
      <c r="J551" s="5376"/>
      <c r="K551" s="5376"/>
      <c r="L551" s="5376"/>
      <c r="M551" s="5376"/>
      <c r="N551" s="5377"/>
      <c r="O551" s="1332"/>
      <c r="P551" s="1333"/>
      <c r="Q551" s="1333"/>
      <c r="R551" s="1333"/>
      <c r="S551" s="1334"/>
      <c r="T551" s="1334"/>
      <c r="U551" s="1334"/>
      <c r="V551" s="1335"/>
      <c r="W551" s="5478"/>
      <c r="X551" s="529"/>
      <c r="Y551" s="1419" t="s">
        <v>1438</v>
      </c>
      <c r="AA551" s="3141"/>
    </row>
    <row r="552" spans="1:27" ht="18" customHeight="1">
      <c r="A552" s="5357"/>
      <c r="B552" s="1336" t="s">
        <v>12</v>
      </c>
      <c r="C552" s="947" t="s">
        <v>28</v>
      </c>
      <c r="D552" s="1337"/>
      <c r="E552" s="1338"/>
      <c r="F552" s="1338"/>
      <c r="G552" s="1338"/>
      <c r="H552" s="1338"/>
      <c r="I552" s="1338"/>
      <c r="J552" s="1284"/>
      <c r="K552" s="5389" t="s">
        <v>509</v>
      </c>
      <c r="L552" s="5389"/>
      <c r="M552" s="949" t="s">
        <v>29</v>
      </c>
      <c r="N552" s="20" t="s">
        <v>13</v>
      </c>
      <c r="O552" s="1339"/>
      <c r="P552" s="1340"/>
      <c r="Q552" s="1340"/>
      <c r="R552" s="1340"/>
      <c r="S552" s="1341"/>
      <c r="T552" s="1341"/>
      <c r="U552" s="1341"/>
      <c r="V552" s="1342"/>
      <c r="W552" s="5478"/>
      <c r="X552" s="529"/>
      <c r="Y552" s="1419" t="s">
        <v>1438</v>
      </c>
      <c r="AA552" s="3141"/>
    </row>
    <row r="553" spans="1:27" ht="18" customHeight="1">
      <c r="A553" s="5357"/>
      <c r="B553" s="5390">
        <v>20</v>
      </c>
      <c r="C553" s="5475" t="s">
        <v>1416</v>
      </c>
      <c r="D553" s="5475"/>
      <c r="E553" s="5392" t="s">
        <v>26</v>
      </c>
      <c r="F553" s="5392"/>
      <c r="G553" s="5392"/>
      <c r="H553" s="5392"/>
      <c r="I553" s="5392"/>
      <c r="J553" s="5392"/>
      <c r="K553" s="5389"/>
      <c r="L553" s="5389"/>
      <c r="M553" s="5393">
        <v>20</v>
      </c>
      <c r="N553" s="5394"/>
      <c r="O553" s="5395" t="s">
        <v>1417</v>
      </c>
      <c r="P553" s="5396"/>
      <c r="Q553" s="5396"/>
      <c r="R553" s="5396"/>
      <c r="S553" s="5396"/>
      <c r="T553" s="5396"/>
      <c r="U553" s="5378">
        <f>H51</f>
        <v>40</v>
      </c>
      <c r="V553" s="5379"/>
      <c r="W553" s="5478"/>
      <c r="X553" s="529"/>
      <c r="Y553" s="1419" t="s">
        <v>1438</v>
      </c>
      <c r="AA553" s="3141"/>
    </row>
    <row r="554" spans="1:27" ht="18" customHeight="1">
      <c r="A554" s="5357"/>
      <c r="B554" s="5390"/>
      <c r="C554" s="5475"/>
      <c r="D554" s="5475"/>
      <c r="E554" s="1338"/>
      <c r="F554" s="1028" t="s">
        <v>280</v>
      </c>
      <c r="G554" s="1040" t="s">
        <v>309</v>
      </c>
      <c r="H554" s="1040"/>
      <c r="I554" s="1040"/>
      <c r="J554" s="1029" t="s">
        <v>15</v>
      </c>
      <c r="K554" s="5389"/>
      <c r="L554" s="5389"/>
      <c r="M554" s="5393"/>
      <c r="N554" s="5394"/>
      <c r="O554" s="5395"/>
      <c r="P554" s="5396"/>
      <c r="Q554" s="5396"/>
      <c r="R554" s="5396"/>
      <c r="S554" s="5396"/>
      <c r="T554" s="5396"/>
      <c r="U554" s="5378"/>
      <c r="V554" s="5379"/>
      <c r="W554" s="5478"/>
      <c r="X554" s="529"/>
      <c r="Y554" s="1419" t="s">
        <v>1438</v>
      </c>
      <c r="AA554" s="3141"/>
    </row>
    <row r="555" spans="1:27" ht="18" customHeight="1">
      <c r="A555" s="5357"/>
      <c r="B555" s="5380" t="s">
        <v>25</v>
      </c>
      <c r="C555" s="5381"/>
      <c r="F555" s="5"/>
      <c r="G555" s="5"/>
      <c r="H555" s="1343" t="s">
        <v>310</v>
      </c>
      <c r="I555" s="1344">
        <v>500</v>
      </c>
      <c r="J555" s="1029" t="s">
        <v>15</v>
      </c>
      <c r="K555" s="5382" t="s">
        <v>1392</v>
      </c>
      <c r="L555" s="5382"/>
      <c r="M555" s="5473" t="s">
        <v>1260</v>
      </c>
      <c r="N555" s="5474"/>
      <c r="O555" s="5385" t="s">
        <v>1420</v>
      </c>
      <c r="P555" s="5386"/>
      <c r="Q555" s="5386"/>
      <c r="R555" s="5386"/>
      <c r="S555" s="5386"/>
      <c r="T555" s="5386"/>
      <c r="U555" s="5387" t="str">
        <f>Q51</f>
        <v>Portions</v>
      </c>
      <c r="V555" s="5388"/>
      <c r="W555" s="5478"/>
      <c r="X555" s="529"/>
      <c r="Y555" s="1419" t="s">
        <v>1438</v>
      </c>
      <c r="AA555" s="3141"/>
    </row>
    <row r="556" spans="1:27" ht="18" customHeight="1">
      <c r="A556" s="5357"/>
      <c r="B556" s="5380"/>
      <c r="C556" s="5381"/>
      <c r="D556" s="1345"/>
      <c r="E556" s="1345"/>
      <c r="F556" s="5"/>
      <c r="G556" s="5"/>
      <c r="H556" s="1034" t="s">
        <v>311</v>
      </c>
      <c r="I556" s="1346">
        <v>500</v>
      </c>
      <c r="J556" s="1030" t="s">
        <v>281</v>
      </c>
      <c r="K556" s="5382"/>
      <c r="L556" s="5382"/>
      <c r="M556" s="5473"/>
      <c r="N556" s="5474"/>
      <c r="O556" s="5385"/>
      <c r="P556" s="5386"/>
      <c r="Q556" s="5386"/>
      <c r="R556" s="5386"/>
      <c r="S556" s="5386"/>
      <c r="T556" s="5386"/>
      <c r="U556" s="5387"/>
      <c r="V556" s="5388"/>
      <c r="W556" s="5478"/>
      <c r="X556" s="529"/>
      <c r="Y556" s="1419" t="s">
        <v>1438</v>
      </c>
      <c r="AA556" s="3141"/>
    </row>
    <row r="557" spans="1:27" ht="18" customHeight="1">
      <c r="A557" s="5357"/>
      <c r="B557" s="5343" t="s">
        <v>30</v>
      </c>
      <c r="C557" s="5344"/>
      <c r="D557" s="1347"/>
      <c r="E557" s="1348"/>
      <c r="H557" s="1034" t="s">
        <v>312</v>
      </c>
      <c r="I557" s="1031">
        <f>(B553/I555)*I556</f>
        <v>20</v>
      </c>
      <c r="J557" s="1032" t="s">
        <v>282</v>
      </c>
      <c r="K557" s="1349"/>
      <c r="L557" s="1033"/>
      <c r="M557" s="1349"/>
      <c r="N557" s="1350"/>
      <c r="O557" s="1339"/>
      <c r="P557" s="1340"/>
      <c r="Q557" s="1340"/>
      <c r="R557" s="1340"/>
      <c r="S557" s="1341"/>
      <c r="T557" s="1341"/>
      <c r="U557" s="1341"/>
      <c r="V557" s="1342"/>
      <c r="W557" s="5478"/>
      <c r="X557" s="529"/>
      <c r="Y557" s="1419" t="s">
        <v>1438</v>
      </c>
      <c r="AA557" s="3141"/>
    </row>
    <row r="558" spans="1:27" ht="18" customHeight="1">
      <c r="A558" s="5357"/>
      <c r="B558" s="5347" t="s">
        <v>284</v>
      </c>
      <c r="C558" s="5349" t="s">
        <v>285</v>
      </c>
      <c r="D558" s="1284" t="s">
        <v>283</v>
      </c>
      <c r="E558" s="1035"/>
      <c r="F558" s="1035"/>
      <c r="G558" s="1035" t="str">
        <f>D560</f>
        <v>D</v>
      </c>
      <c r="H558" s="1035"/>
      <c r="I558" s="1035"/>
      <c r="J558" s="1035"/>
      <c r="K558" s="1035"/>
      <c r="L558" s="1034"/>
      <c r="M558" s="1035"/>
      <c r="N558" s="1351"/>
      <c r="O558" s="1339"/>
      <c r="P558" s="1340"/>
      <c r="Q558" s="1340"/>
      <c r="R558" s="1340"/>
      <c r="S558" s="1341"/>
      <c r="T558" s="1341"/>
      <c r="U558" s="1341"/>
      <c r="V558" s="1342"/>
      <c r="W558" s="5478"/>
      <c r="X558" s="529"/>
      <c r="Y558" s="1419" t="s">
        <v>1438</v>
      </c>
      <c r="AA558" s="3141"/>
    </row>
    <row r="559" spans="1:27" ht="18" customHeight="1">
      <c r="A559" s="5357"/>
      <c r="B559" s="5347"/>
      <c r="C559" s="5349"/>
      <c r="D559" s="1036" t="s">
        <v>27</v>
      </c>
      <c r="E559" s="1284" t="s">
        <v>286</v>
      </c>
      <c r="F559" s="963"/>
      <c r="G559" s="1037"/>
      <c r="H559" s="1035"/>
      <c r="I559" s="1035"/>
      <c r="J559" s="951"/>
      <c r="K559" s="1352"/>
      <c r="L559" s="1352"/>
      <c r="M559" s="1352"/>
      <c r="N559" s="1353"/>
      <c r="O559" s="1339"/>
      <c r="P559" s="1340"/>
      <c r="Q559" s="1340"/>
      <c r="R559" s="1340"/>
      <c r="S559" s="1341"/>
      <c r="T559" s="1341"/>
      <c r="U559" s="1341"/>
      <c r="V559" s="1342"/>
      <c r="W559" s="5478"/>
      <c r="X559" s="529"/>
      <c r="Y559" s="1419" t="s">
        <v>1438</v>
      </c>
      <c r="AA559" s="3141"/>
    </row>
    <row r="560" spans="1:27" ht="18" customHeight="1">
      <c r="A560" s="5357"/>
      <c r="B560" s="5347"/>
      <c r="C560" s="5349"/>
      <c r="D560" s="977" t="str">
        <f>SUBSTITUTE(ADDRESS(1,COLUMN(),4),"1","")</f>
        <v>D</v>
      </c>
      <c r="E560" s="1027"/>
      <c r="F560" s="1027"/>
      <c r="G560" s="1027"/>
      <c r="H560" s="1027"/>
      <c r="I560" s="1027"/>
      <c r="J560" s="1027"/>
      <c r="K560" s="1027"/>
      <c r="L560" s="1027"/>
      <c r="M560" s="1025"/>
      <c r="N560" s="399"/>
      <c r="O560" s="1339"/>
      <c r="P560" s="1340"/>
      <c r="Q560" s="1340"/>
      <c r="R560" s="1340"/>
      <c r="S560" s="1341"/>
      <c r="T560" s="1341"/>
      <c r="U560" s="1341"/>
      <c r="V560" s="1342"/>
      <c r="W560" s="5478"/>
      <c r="X560" s="529"/>
      <c r="Y560" s="1419" t="s">
        <v>1438</v>
      </c>
      <c r="AA560" s="3141"/>
    </row>
    <row r="561" spans="1:27" ht="18" customHeight="1">
      <c r="A561" s="5357"/>
      <c r="B561" s="1354"/>
      <c r="C561" s="1355"/>
      <c r="D561" s="1038"/>
      <c r="E561" s="5397" t="s">
        <v>290</v>
      </c>
      <c r="F561" s="5397"/>
      <c r="G561" s="935"/>
      <c r="H561" s="5"/>
      <c r="I561" s="935"/>
      <c r="J561" s="942">
        <f>D561</f>
        <v>0</v>
      </c>
      <c r="K561" s="1039"/>
      <c r="L561" s="1044"/>
      <c r="M561" s="5397" t="s">
        <v>291</v>
      </c>
      <c r="N561" s="5398"/>
      <c r="O561" s="1339"/>
      <c r="P561" s="1340"/>
      <c r="Q561" s="1340"/>
      <c r="R561" s="1340"/>
      <c r="S561" s="1341"/>
      <c r="T561" s="1341"/>
      <c r="U561" s="1341"/>
      <c r="V561" s="1342"/>
      <c r="W561" s="5478"/>
      <c r="X561" s="529"/>
      <c r="Y561" s="1419" t="s">
        <v>1438</v>
      </c>
      <c r="AA561" s="3141"/>
    </row>
    <row r="562" spans="1:27" ht="18" customHeight="1">
      <c r="A562" s="5357"/>
      <c r="B562" s="1354"/>
      <c r="C562" s="1418" t="s">
        <v>292</v>
      </c>
      <c r="D562" s="1356">
        <f>B553</f>
        <v>20</v>
      </c>
      <c r="E562" s="5338" t="str">
        <f>M555</f>
        <v>?</v>
      </c>
      <c r="F562" s="1357">
        <f>C607</f>
        <v>1500</v>
      </c>
      <c r="G562" s="1"/>
      <c r="H562" s="5"/>
      <c r="I562" s="1065"/>
      <c r="J562" s="942"/>
      <c r="K562" s="1086" t="s">
        <v>292</v>
      </c>
      <c r="L562" s="1358">
        <f>M553</f>
        <v>20</v>
      </c>
      <c r="M562" s="5338" t="str">
        <f>M555</f>
        <v>?</v>
      </c>
      <c r="N562" s="21">
        <f>L606</f>
        <v>1500</v>
      </c>
      <c r="O562" s="1339"/>
      <c r="P562" s="1340"/>
      <c r="Q562" s="1340"/>
      <c r="R562" s="1340"/>
      <c r="S562" s="1341"/>
      <c r="T562" s="1341"/>
      <c r="U562" s="1341"/>
      <c r="V562" s="1342"/>
      <c r="W562" s="5478"/>
      <c r="X562" s="529"/>
      <c r="Y562" s="1419" t="s">
        <v>1438</v>
      </c>
      <c r="AA562" s="3141"/>
    </row>
    <row r="563" spans="1:27" ht="18" customHeight="1">
      <c r="A563" s="5357"/>
      <c r="B563" s="1354"/>
      <c r="C563" s="1347"/>
      <c r="D563" s="1359"/>
      <c r="E563" s="5338"/>
      <c r="F563" s="1360">
        <f>C606</f>
        <v>1.5</v>
      </c>
      <c r="G563" s="935"/>
      <c r="H563" s="5"/>
      <c r="I563" s="1361"/>
      <c r="J563" s="1232"/>
      <c r="K563" s="1362"/>
      <c r="L563" s="1044"/>
      <c r="M563" s="5338"/>
      <c r="N563" s="22">
        <f>M606</f>
        <v>1.5</v>
      </c>
      <c r="O563" s="1339"/>
      <c r="P563" s="1340"/>
      <c r="Q563" s="1340"/>
      <c r="R563" s="1340"/>
      <c r="S563" s="1341"/>
      <c r="T563" s="1341"/>
      <c r="U563" s="1341"/>
      <c r="V563" s="1342"/>
      <c r="W563" s="5478"/>
      <c r="X563" s="529"/>
      <c r="Y563" s="1419" t="s">
        <v>1438</v>
      </c>
      <c r="AA563" s="3141"/>
    </row>
    <row r="564" spans="1:27" ht="18" customHeight="1">
      <c r="A564" s="5357"/>
      <c r="B564" s="1363"/>
      <c r="C564" s="1027"/>
      <c r="D564" s="1027"/>
      <c r="E564" s="1027"/>
      <c r="F564" s="1027"/>
      <c r="G564" s="1027"/>
      <c r="H564" s="1027"/>
      <c r="I564" s="1027"/>
      <c r="J564" s="1027"/>
      <c r="K564" s="1025" t="s">
        <v>284</v>
      </c>
      <c r="L564" s="1025" t="s">
        <v>1272</v>
      </c>
      <c r="M564" s="1025" t="s">
        <v>1273</v>
      </c>
      <c r="N564" s="399" t="s">
        <v>289</v>
      </c>
      <c r="O564" s="1332"/>
      <c r="P564" s="1333"/>
      <c r="Q564" s="1333"/>
      <c r="R564" s="1333"/>
      <c r="S564" s="1334" t="s">
        <v>284</v>
      </c>
      <c r="T564" s="1334" t="s">
        <v>1272</v>
      </c>
      <c r="U564" s="1334" t="s">
        <v>1273</v>
      </c>
      <c r="V564" s="1335" t="s">
        <v>289</v>
      </c>
      <c r="W564" s="5478"/>
      <c r="X564" s="529"/>
      <c r="Y564" s="1419" t="s">
        <v>1438</v>
      </c>
      <c r="AA564" s="3141"/>
    </row>
    <row r="565" spans="1:27" ht="18" customHeight="1">
      <c r="A565" s="5357"/>
      <c r="B565" s="1364"/>
      <c r="C565" s="1043"/>
      <c r="D565" s="941"/>
      <c r="E565" s="935"/>
      <c r="F565" s="935"/>
      <c r="G565" s="935"/>
      <c r="H565" s="5"/>
      <c r="I565" s="935"/>
      <c r="J565" s="953">
        <f t="shared" ref="J565:J604" si="9">D565</f>
        <v>0</v>
      </c>
      <c r="K565" s="1039">
        <f>IF(ISTEXT(B565),B565,IF(ISBLANK(B565),0,(B565/B553)*M553))</f>
        <v>0</v>
      </c>
      <c r="L565" s="1044">
        <f>+IF(ISTEXT(C565),0,IF(ISBLANK(C565),0,(C565/B553)*M553))</f>
        <v>0</v>
      </c>
      <c r="M565" s="1045">
        <f>+IF(ISTEXT(C565),0,IF(ISBLANK(C565),0,(C565/1000/B553)*M553))</f>
        <v>0</v>
      </c>
      <c r="N565" s="23">
        <f>IF(ISTEXT(C565),0,(C565/C606)/1000)</f>
        <v>0</v>
      </c>
      <c r="O565" s="942"/>
      <c r="P565" s="942"/>
      <c r="Q565" s="942"/>
      <c r="R565" s="1365">
        <f t="shared" ref="R565:R604" si="10">D565</f>
        <v>0</v>
      </c>
      <c r="S565" s="1369">
        <f>(K565/M553)*U553</f>
        <v>0</v>
      </c>
      <c r="T565" s="1370">
        <f>(L565/M553)*U553</f>
        <v>0</v>
      </c>
      <c r="U565" s="1371">
        <f>(M565/M553)*U553</f>
        <v>0</v>
      </c>
      <c r="V565" s="1372">
        <f t="shared" ref="V565:V604" si="11">N565</f>
        <v>0</v>
      </c>
      <c r="W565" s="5478"/>
      <c r="X565" s="529"/>
      <c r="Y565" s="1419" t="s">
        <v>1438</v>
      </c>
      <c r="AA565" s="3141"/>
    </row>
    <row r="566" spans="1:27" ht="18" customHeight="1">
      <c r="A566" s="5357"/>
      <c r="B566" s="1364">
        <v>2</v>
      </c>
      <c r="C566" s="1043">
        <v>500</v>
      </c>
      <c r="D566" s="941" t="s">
        <v>512</v>
      </c>
      <c r="E566" s="935"/>
      <c r="F566" s="935"/>
      <c r="G566" s="935"/>
      <c r="H566" s="5"/>
      <c r="I566" s="935"/>
      <c r="J566" s="953" t="str">
        <f t="shared" si="9"/>
        <v>Exemple = pommes</v>
      </c>
      <c r="K566" s="1039">
        <f>IF(ISTEXT(B566),B566,IF(ISBLANK(B566),0,(B566/B553)*M553))</f>
        <v>2</v>
      </c>
      <c r="L566" s="1044">
        <f>+IF(ISTEXT(C566),0,IF(ISBLANK(C566),0,(C566/B553)*M553))</f>
        <v>500</v>
      </c>
      <c r="M566" s="1045">
        <f>+IF(ISTEXT(C566),0,IF(ISBLANK(C566),0,(C566/1000/B553)*M553))</f>
        <v>0.5</v>
      </c>
      <c r="N566" s="23">
        <f>IF(ISTEXT(C566),0,(C566/C606)/1000)</f>
        <v>0.33333333333333331</v>
      </c>
      <c r="O566" s="942"/>
      <c r="P566" s="942"/>
      <c r="Q566" s="942"/>
      <c r="R566" s="1365" t="str">
        <f t="shared" si="10"/>
        <v>Exemple = pommes</v>
      </c>
      <c r="S566" s="1369">
        <f>(K566/M553)*U553</f>
        <v>4</v>
      </c>
      <c r="T566" s="1370">
        <f>(L566/M553)*U553</f>
        <v>1000</v>
      </c>
      <c r="U566" s="1371">
        <f>(M566/M553)*U553</f>
        <v>1</v>
      </c>
      <c r="V566" s="1372">
        <f t="shared" si="11"/>
        <v>0.33333333333333331</v>
      </c>
      <c r="W566" s="5478"/>
      <c r="X566" s="529"/>
      <c r="Y566" s="1419" t="s">
        <v>1438</v>
      </c>
      <c r="AA566" s="3141"/>
    </row>
    <row r="567" spans="1:27" ht="18" customHeight="1">
      <c r="A567" s="5357"/>
      <c r="B567" s="1364"/>
      <c r="C567" s="1043"/>
      <c r="D567" s="941"/>
      <c r="E567" s="935"/>
      <c r="F567" s="935"/>
      <c r="G567" s="935"/>
      <c r="H567" s="5"/>
      <c r="I567" s="935"/>
      <c r="J567" s="953">
        <f t="shared" si="9"/>
        <v>0</v>
      </c>
      <c r="K567" s="1039">
        <f>IF(ISTEXT(B567),B567,IF(ISBLANK(B567),0,(B567/B553)*M553))</f>
        <v>0</v>
      </c>
      <c r="L567" s="1044">
        <f>+IF(ISTEXT(C567),0,IF(ISBLANK(C567),0,(C567/B553)*M553))</f>
        <v>0</v>
      </c>
      <c r="M567" s="1045">
        <f>+IF(ISTEXT(C567),0,IF(ISBLANK(C567),0,(C567/1000/B553)*M553))</f>
        <v>0</v>
      </c>
      <c r="N567" s="23">
        <f>IF(ISTEXT(C567),0,(C567/C606)/1000)</f>
        <v>0</v>
      </c>
      <c r="O567" s="942"/>
      <c r="P567" s="942"/>
      <c r="Q567" s="942"/>
      <c r="R567" s="1365">
        <f t="shared" si="10"/>
        <v>0</v>
      </c>
      <c r="S567" s="1369">
        <f>(K567/M553)*U553</f>
        <v>0</v>
      </c>
      <c r="T567" s="1370">
        <f>(L567/M553)*U553</f>
        <v>0</v>
      </c>
      <c r="U567" s="1371">
        <f>(M567/M553)*U553</f>
        <v>0</v>
      </c>
      <c r="V567" s="1372">
        <f t="shared" si="11"/>
        <v>0</v>
      </c>
      <c r="W567" s="5478"/>
      <c r="X567" s="529"/>
      <c r="Y567" s="1419" t="s">
        <v>1438</v>
      </c>
      <c r="AA567" s="3141"/>
    </row>
    <row r="568" spans="1:27" ht="18" customHeight="1">
      <c r="A568" s="5357"/>
      <c r="B568" s="1364"/>
      <c r="C568" s="1043">
        <v>1000</v>
      </c>
      <c r="D568" s="941" t="s">
        <v>1434</v>
      </c>
      <c r="E568" s="935"/>
      <c r="F568" s="935"/>
      <c r="G568" s="935"/>
      <c r="H568" s="5"/>
      <c r="I568" s="935"/>
      <c r="J568" s="953" t="str">
        <f t="shared" si="9"/>
        <v>poires</v>
      </c>
      <c r="K568" s="1039">
        <f>IF(ISTEXT(B568),B568,IF(ISBLANK(B568),0,(B568/B553)*M553))</f>
        <v>0</v>
      </c>
      <c r="L568" s="1044">
        <f>+IF(ISTEXT(C568),0,IF(ISBLANK(C568),0,(C568/B553)*M553))</f>
        <v>1000</v>
      </c>
      <c r="M568" s="1045">
        <f>+IF(ISTEXT(C568),0,IF(ISBLANK(C568),0,(C568/1000/B553)*M553))</f>
        <v>1</v>
      </c>
      <c r="N568" s="23">
        <f>IF(ISTEXT(C568),0,(C568/C606)/1000)</f>
        <v>0.66666666666666663</v>
      </c>
      <c r="O568" s="942"/>
      <c r="P568" s="942"/>
      <c r="Q568" s="942"/>
      <c r="R568" s="1365" t="str">
        <f t="shared" si="10"/>
        <v>poires</v>
      </c>
      <c r="S568" s="1369">
        <f>(K568/M553)*U553</f>
        <v>0</v>
      </c>
      <c r="T568" s="1370">
        <f>(L568/M553)*U553</f>
        <v>2000</v>
      </c>
      <c r="U568" s="1371">
        <f>(M568/M553)*U553</f>
        <v>2</v>
      </c>
      <c r="V568" s="1372">
        <f t="shared" si="11"/>
        <v>0.66666666666666663</v>
      </c>
      <c r="W568" s="5478"/>
      <c r="X568" s="529"/>
      <c r="Y568" s="1419" t="s">
        <v>1438</v>
      </c>
      <c r="AA568" s="3141"/>
    </row>
    <row r="569" spans="1:27" ht="18" customHeight="1">
      <c r="A569" s="5357"/>
      <c r="B569" s="1364"/>
      <c r="C569" s="1043"/>
      <c r="D569" s="941"/>
      <c r="E569" s="935"/>
      <c r="F569" s="935"/>
      <c r="G569" s="935"/>
      <c r="H569" s="5"/>
      <c r="J569" s="953">
        <f t="shared" si="9"/>
        <v>0</v>
      </c>
      <c r="K569" s="1039">
        <f>IF(ISTEXT(B569),B569,IF(ISBLANK(B569),0,(B569/B553)*M553))</f>
        <v>0</v>
      </c>
      <c r="L569" s="1044">
        <f>+IF(ISTEXT(C569),0,IF(ISBLANK(C569),0,(C569/B553)*M553))</f>
        <v>0</v>
      </c>
      <c r="M569" s="1045">
        <f>+IF(ISTEXT(C569),0,IF(ISBLANK(C569),0,(C569/1000/B553)*M553))</f>
        <v>0</v>
      </c>
      <c r="N569" s="23">
        <f>IF(ISTEXT(C569),0,(C569/C606)/1000)</f>
        <v>0</v>
      </c>
      <c r="O569" s="942"/>
      <c r="P569" s="942"/>
      <c r="Q569" s="942"/>
      <c r="R569" s="1365">
        <f t="shared" si="10"/>
        <v>0</v>
      </c>
      <c r="S569" s="1369">
        <f>(K569/M553)*U553</f>
        <v>0</v>
      </c>
      <c r="T569" s="1370">
        <f>(L569/M553)*U553</f>
        <v>0</v>
      </c>
      <c r="U569" s="1371">
        <f>(M569/M553)*U553</f>
        <v>0</v>
      </c>
      <c r="V569" s="1372">
        <f t="shared" si="11"/>
        <v>0</v>
      </c>
      <c r="W569" s="5478"/>
      <c r="X569" s="529"/>
      <c r="Y569" s="1288" t="s">
        <v>1382</v>
      </c>
      <c r="AA569" s="3141"/>
    </row>
    <row r="570" spans="1:27" ht="18" customHeight="1">
      <c r="A570" s="5357"/>
      <c r="B570" s="1364"/>
      <c r="C570" s="1043"/>
      <c r="D570" s="941"/>
      <c r="E570" s="935"/>
      <c r="F570" s="935"/>
      <c r="G570" s="935"/>
      <c r="H570" s="5"/>
      <c r="I570" s="935"/>
      <c r="J570" s="953">
        <f t="shared" si="9"/>
        <v>0</v>
      </c>
      <c r="K570" s="1039">
        <f>IF(ISTEXT(B570),B570,IF(ISBLANK(B570),0,(B570/B553)*M553))</f>
        <v>0</v>
      </c>
      <c r="L570" s="1044">
        <f>+IF(ISTEXT(C570),0,IF(ISBLANK(C570),0,(C570/B553)*M553))</f>
        <v>0</v>
      </c>
      <c r="M570" s="1045">
        <f>+IF(ISTEXT(C570),0,IF(ISBLANK(C570),0,(C570/1000/B553)*M553))</f>
        <v>0</v>
      </c>
      <c r="N570" s="23">
        <f>IF(ISTEXT(C570),0,(C570/C606)/1000)</f>
        <v>0</v>
      </c>
      <c r="O570" s="942"/>
      <c r="P570" s="942"/>
      <c r="Q570" s="942"/>
      <c r="R570" s="1365">
        <f t="shared" si="10"/>
        <v>0</v>
      </c>
      <c r="S570" s="1369">
        <f>(K570/M553)*U553</f>
        <v>0</v>
      </c>
      <c r="T570" s="1370">
        <f>(L570/M553)*U553</f>
        <v>0</v>
      </c>
      <c r="U570" s="1371">
        <f>(M570/M553)*U553</f>
        <v>0</v>
      </c>
      <c r="V570" s="1372">
        <f t="shared" si="11"/>
        <v>0</v>
      </c>
      <c r="W570" s="5478"/>
      <c r="X570" s="529"/>
      <c r="Y570" s="1288" t="s">
        <v>1382</v>
      </c>
      <c r="AA570" s="3141"/>
    </row>
    <row r="571" spans="1:27" ht="18" customHeight="1">
      <c r="A571" s="5357"/>
      <c r="B571" s="1364"/>
      <c r="C571" s="1043"/>
      <c r="D571" s="941"/>
      <c r="E571" s="935"/>
      <c r="F571" s="935"/>
      <c r="G571" s="935"/>
      <c r="H571" s="5"/>
      <c r="I571" s="935"/>
      <c r="J571" s="953">
        <f t="shared" si="9"/>
        <v>0</v>
      </c>
      <c r="K571" s="1039">
        <f>IF(ISTEXT(B571),B571,IF(ISBLANK(B571),0,(B571/B553)*M553))</f>
        <v>0</v>
      </c>
      <c r="L571" s="1044">
        <f>+IF(ISTEXT(C571),0,IF(ISBLANK(C571),0,(C571/B553)*M553))</f>
        <v>0</v>
      </c>
      <c r="M571" s="1045">
        <f>+IF(ISTEXT(C571),0,IF(ISBLANK(C571),0,(C571/1000/B553)*M553))</f>
        <v>0</v>
      </c>
      <c r="N571" s="23">
        <f>IF(ISTEXT(C571),0,(C571/C606)/1000)</f>
        <v>0</v>
      </c>
      <c r="O571" s="942"/>
      <c r="P571" s="942"/>
      <c r="Q571" s="942"/>
      <c r="R571" s="1365">
        <f t="shared" si="10"/>
        <v>0</v>
      </c>
      <c r="S571" s="1369">
        <f>(K571/M553)*U553</f>
        <v>0</v>
      </c>
      <c r="T571" s="1370">
        <f>(L571/M553)*U553</f>
        <v>0</v>
      </c>
      <c r="U571" s="1371">
        <f>(M571/M553)*U553</f>
        <v>0</v>
      </c>
      <c r="V571" s="1372">
        <f t="shared" si="11"/>
        <v>0</v>
      </c>
      <c r="W571" s="5478"/>
      <c r="X571" s="529"/>
      <c r="Y571" s="1288" t="s">
        <v>1382</v>
      </c>
      <c r="AA571" s="3141"/>
    </row>
    <row r="572" spans="1:27" ht="18" customHeight="1">
      <c r="A572" s="5357"/>
      <c r="B572" s="1364"/>
      <c r="C572" s="1043"/>
      <c r="D572" s="941"/>
      <c r="E572" s="935"/>
      <c r="F572" s="935"/>
      <c r="G572" s="935"/>
      <c r="H572" s="5"/>
      <c r="I572" s="935"/>
      <c r="J572" s="953">
        <f t="shared" si="9"/>
        <v>0</v>
      </c>
      <c r="K572" s="1039">
        <f>IF(ISTEXT(B572),B572,IF(ISBLANK(B572),0,(B572/B553)*M553))</f>
        <v>0</v>
      </c>
      <c r="L572" s="1044">
        <f>+IF(ISTEXT(C572),0,IF(ISBLANK(C572),0,(C572/B553)*M553))</f>
        <v>0</v>
      </c>
      <c r="M572" s="1045">
        <f>+IF(ISTEXT(C572),0,IF(ISBLANK(C572),0,(C572/1000/B553)*M553))</f>
        <v>0</v>
      </c>
      <c r="N572" s="23">
        <f>IF(ISTEXT(C572),0,(C572/C606)/1000)</f>
        <v>0</v>
      </c>
      <c r="O572" s="942"/>
      <c r="P572" s="942"/>
      <c r="Q572" s="942"/>
      <c r="R572" s="1365">
        <f t="shared" si="10"/>
        <v>0</v>
      </c>
      <c r="S572" s="1369">
        <f>(K572/M553)*U553</f>
        <v>0</v>
      </c>
      <c r="T572" s="1370">
        <f>(L572/M553)*U553</f>
        <v>0</v>
      </c>
      <c r="U572" s="1371">
        <f>(M572/M553)*U553</f>
        <v>0</v>
      </c>
      <c r="V572" s="1372">
        <f t="shared" si="11"/>
        <v>0</v>
      </c>
      <c r="W572" s="5478"/>
      <c r="X572" s="529"/>
      <c r="Y572" s="1288" t="s">
        <v>1382</v>
      </c>
      <c r="AA572" s="3141"/>
    </row>
    <row r="573" spans="1:27" ht="18" customHeight="1">
      <c r="A573" s="5357"/>
      <c r="B573" s="1364"/>
      <c r="C573" s="1043"/>
      <c r="D573" s="941"/>
      <c r="E573" s="935"/>
      <c r="F573" s="935"/>
      <c r="G573" s="935"/>
      <c r="H573" s="5"/>
      <c r="I573" s="935"/>
      <c r="J573" s="953">
        <f t="shared" si="9"/>
        <v>0</v>
      </c>
      <c r="K573" s="1039">
        <f>IF(ISTEXT(B573),B573,IF(ISBLANK(B573),0,(B573/B553)*M553))</f>
        <v>0</v>
      </c>
      <c r="L573" s="1044">
        <f>+IF(ISTEXT(C573),0,IF(ISBLANK(C573),0,(C573/B553)*M553))</f>
        <v>0</v>
      </c>
      <c r="M573" s="1045">
        <f>+IF(ISTEXT(C573),0,IF(ISBLANK(C573),0,(C573/1000/B553)*M553))</f>
        <v>0</v>
      </c>
      <c r="N573" s="23">
        <f>IF(ISTEXT(C573),0,(C573/C606)/1000)</f>
        <v>0</v>
      </c>
      <c r="O573" s="942"/>
      <c r="P573" s="942"/>
      <c r="Q573" s="942"/>
      <c r="R573" s="1365">
        <f t="shared" si="10"/>
        <v>0</v>
      </c>
      <c r="S573" s="1369">
        <f>(K573/M553)*U553</f>
        <v>0</v>
      </c>
      <c r="T573" s="1370">
        <f>(L573/M553)*U553</f>
        <v>0</v>
      </c>
      <c r="U573" s="1371">
        <f>(M573/M553)*U553</f>
        <v>0</v>
      </c>
      <c r="V573" s="1372">
        <f t="shared" si="11"/>
        <v>0</v>
      </c>
      <c r="W573" s="5478"/>
      <c r="X573" s="529"/>
      <c r="Y573" s="1288" t="s">
        <v>1382</v>
      </c>
      <c r="AA573" s="3141"/>
    </row>
    <row r="574" spans="1:27" ht="18" customHeight="1">
      <c r="A574" s="5357"/>
      <c r="B574" s="1364"/>
      <c r="C574" s="1043"/>
      <c r="D574" s="941"/>
      <c r="E574" s="935"/>
      <c r="F574" s="935"/>
      <c r="G574" s="935"/>
      <c r="H574" s="5"/>
      <c r="I574" s="935"/>
      <c r="J574" s="953">
        <f t="shared" si="9"/>
        <v>0</v>
      </c>
      <c r="K574" s="1039">
        <f>IF(ISTEXT(B574),B574,IF(ISBLANK(B574),0,(B574/B553)*M553))</f>
        <v>0</v>
      </c>
      <c r="L574" s="1044">
        <f>+IF(ISTEXT(C574),0,IF(ISBLANK(C574),0,(C574/B553)*M553))</f>
        <v>0</v>
      </c>
      <c r="M574" s="1045">
        <f>+IF(ISTEXT(C574),0,IF(ISBLANK(C574),0,(C574/1000/B553)*M553))</f>
        <v>0</v>
      </c>
      <c r="N574" s="23">
        <f>IF(ISTEXT(C574),0,(C574/C606)/1000)</f>
        <v>0</v>
      </c>
      <c r="O574" s="942"/>
      <c r="P574" s="942"/>
      <c r="Q574" s="942"/>
      <c r="R574" s="1365">
        <f t="shared" si="10"/>
        <v>0</v>
      </c>
      <c r="S574" s="1369">
        <f>(K574/M553)*U553</f>
        <v>0</v>
      </c>
      <c r="T574" s="1370">
        <f>(L574/M553)*U553</f>
        <v>0</v>
      </c>
      <c r="U574" s="1371">
        <f>(M574/M553)*U553</f>
        <v>0</v>
      </c>
      <c r="V574" s="1372">
        <f t="shared" si="11"/>
        <v>0</v>
      </c>
      <c r="W574" s="5478"/>
      <c r="X574" s="529"/>
      <c r="Y574" s="1288" t="s">
        <v>1382</v>
      </c>
      <c r="AA574" s="3141"/>
    </row>
    <row r="575" spans="1:27" ht="18" customHeight="1">
      <c r="A575" s="5357"/>
      <c r="B575" s="1364"/>
      <c r="C575" s="1043"/>
      <c r="D575" s="941"/>
      <c r="E575" s="935"/>
      <c r="F575" s="935"/>
      <c r="G575" s="935"/>
      <c r="H575" s="5"/>
      <c r="I575" s="935"/>
      <c r="J575" s="953">
        <f t="shared" si="9"/>
        <v>0</v>
      </c>
      <c r="K575" s="1039">
        <f>IF(ISTEXT(B575),B575,IF(ISBLANK(B575),0,(B575/B553)*M553))</f>
        <v>0</v>
      </c>
      <c r="L575" s="1044">
        <f>+IF(ISTEXT(C575),0,IF(ISBLANK(C575),0,(C575/B553)*M553))</f>
        <v>0</v>
      </c>
      <c r="M575" s="1045">
        <f>+IF(ISTEXT(C575),0,IF(ISBLANK(C575),0,(C575/1000/B553)*M553))</f>
        <v>0</v>
      </c>
      <c r="N575" s="23">
        <f>IF(ISTEXT(C575),0,(C575/C606)/1000)</f>
        <v>0</v>
      </c>
      <c r="O575" s="942"/>
      <c r="P575" s="942"/>
      <c r="Q575" s="942"/>
      <c r="R575" s="1365">
        <f t="shared" si="10"/>
        <v>0</v>
      </c>
      <c r="S575" s="1369">
        <f>(K575/M553)*U553</f>
        <v>0</v>
      </c>
      <c r="T575" s="1370">
        <f>(L575/M553)*U553</f>
        <v>0</v>
      </c>
      <c r="U575" s="1371">
        <f>(M575/M553)*U553</f>
        <v>0</v>
      </c>
      <c r="V575" s="1372">
        <f t="shared" si="11"/>
        <v>0</v>
      </c>
      <c r="W575" s="5478"/>
      <c r="X575" s="529"/>
      <c r="Y575" s="1288" t="s">
        <v>1382</v>
      </c>
      <c r="AA575" s="3141"/>
    </row>
    <row r="576" spans="1:27" ht="18" customHeight="1">
      <c r="A576" s="5357"/>
      <c r="B576" s="1364"/>
      <c r="C576" s="1043"/>
      <c r="D576" s="941"/>
      <c r="E576" s="935"/>
      <c r="F576" s="935"/>
      <c r="G576" s="935"/>
      <c r="H576" s="5"/>
      <c r="I576" s="935"/>
      <c r="J576" s="953">
        <f t="shared" si="9"/>
        <v>0</v>
      </c>
      <c r="K576" s="1039">
        <f>IF(ISTEXT(B576),B576,IF(ISBLANK(B576),0,(B576/B553)*M553))</f>
        <v>0</v>
      </c>
      <c r="L576" s="1044">
        <f>+IF(ISTEXT(C576),0,IF(ISBLANK(C576),0,(C576/B553)*M553))</f>
        <v>0</v>
      </c>
      <c r="M576" s="1045">
        <f>+IF(ISTEXT(C576),0,IF(ISBLANK(C576),0,(C576/1000/B553)*M553))</f>
        <v>0</v>
      </c>
      <c r="N576" s="23">
        <f>IF(ISTEXT(C576),0,(C576/C606)/1000)</f>
        <v>0</v>
      </c>
      <c r="O576" s="942"/>
      <c r="P576" s="942"/>
      <c r="Q576" s="942"/>
      <c r="R576" s="1365">
        <f t="shared" si="10"/>
        <v>0</v>
      </c>
      <c r="S576" s="1369">
        <f>(K576/M553)*U553</f>
        <v>0</v>
      </c>
      <c r="T576" s="1370">
        <f>(L576/M553)*U553</f>
        <v>0</v>
      </c>
      <c r="U576" s="1371">
        <f>(M576/M553)*U553</f>
        <v>0</v>
      </c>
      <c r="V576" s="1372">
        <f t="shared" si="11"/>
        <v>0</v>
      </c>
      <c r="W576" s="5478"/>
      <c r="X576" s="529"/>
      <c r="Y576" s="1288" t="s">
        <v>1382</v>
      </c>
      <c r="AA576" s="3141"/>
    </row>
    <row r="577" spans="1:27" ht="18" customHeight="1">
      <c r="A577" s="5357"/>
      <c r="B577" s="1364"/>
      <c r="C577" s="1043"/>
      <c r="D577" s="941"/>
      <c r="E577" s="935"/>
      <c r="F577" s="935"/>
      <c r="G577" s="935"/>
      <c r="H577" s="5"/>
      <c r="I577" s="935"/>
      <c r="J577" s="953">
        <f t="shared" si="9"/>
        <v>0</v>
      </c>
      <c r="K577" s="1039">
        <f>IF(ISTEXT(B577),B577,IF(ISBLANK(B577),0,(B577/B553)*M553))</f>
        <v>0</v>
      </c>
      <c r="L577" s="1044">
        <f>+IF(ISTEXT(C577),0,IF(ISBLANK(C577),0,(C577/B553)*M553))</f>
        <v>0</v>
      </c>
      <c r="M577" s="1045">
        <f>+IF(ISTEXT(C577),0,IF(ISBLANK(C577),0,(C577/1000/B553)*M553))</f>
        <v>0</v>
      </c>
      <c r="N577" s="23">
        <f>IF(ISTEXT(C577),0,(C577/C606)/1000)</f>
        <v>0</v>
      </c>
      <c r="O577" s="942"/>
      <c r="P577" s="942"/>
      <c r="Q577" s="942"/>
      <c r="R577" s="1365">
        <f t="shared" si="10"/>
        <v>0</v>
      </c>
      <c r="S577" s="1369">
        <f>(K577/M553)*U553</f>
        <v>0</v>
      </c>
      <c r="T577" s="1370">
        <f>(L577/M553)*U553</f>
        <v>0</v>
      </c>
      <c r="U577" s="1371">
        <f>(M577/M553)*U553</f>
        <v>0</v>
      </c>
      <c r="V577" s="1372">
        <f t="shared" si="11"/>
        <v>0</v>
      </c>
      <c r="W577" s="5478"/>
      <c r="X577" s="529"/>
      <c r="Y577" s="1288" t="s">
        <v>1382</v>
      </c>
      <c r="AA577" s="3141"/>
    </row>
    <row r="578" spans="1:27" ht="18" customHeight="1">
      <c r="A578" s="5357"/>
      <c r="B578" s="1364"/>
      <c r="C578" s="1043"/>
      <c r="D578" s="941"/>
      <c r="E578" s="935"/>
      <c r="F578" s="935"/>
      <c r="G578" s="935"/>
      <c r="H578" s="5"/>
      <c r="I578" s="935"/>
      <c r="J578" s="953">
        <f t="shared" si="9"/>
        <v>0</v>
      </c>
      <c r="K578" s="1039">
        <f>IF(ISTEXT(B578),B578,IF(ISBLANK(B578),0,(B578/B553)*M553))</f>
        <v>0</v>
      </c>
      <c r="L578" s="1044">
        <f>+IF(ISTEXT(C578),0,IF(ISBLANK(C578),0,(C578/B553)*M553))</f>
        <v>0</v>
      </c>
      <c r="M578" s="1045">
        <f>+IF(ISTEXT(C578),0,IF(ISBLANK(C578),0,(C578/1000/B553)*M553))</f>
        <v>0</v>
      </c>
      <c r="N578" s="23">
        <f>IF(ISTEXT(C578),0,(C578/C606)/1000)</f>
        <v>0</v>
      </c>
      <c r="O578" s="942"/>
      <c r="P578" s="942"/>
      <c r="Q578" s="942"/>
      <c r="R578" s="1365">
        <f t="shared" si="10"/>
        <v>0</v>
      </c>
      <c r="S578" s="1369">
        <f>(K578/M553)*U553</f>
        <v>0</v>
      </c>
      <c r="T578" s="1370">
        <f>(L578/M553)*U553</f>
        <v>0</v>
      </c>
      <c r="U578" s="1371">
        <f>(M578/M553)*U553</f>
        <v>0</v>
      </c>
      <c r="V578" s="1372">
        <f t="shared" si="11"/>
        <v>0</v>
      </c>
      <c r="W578" s="5478"/>
      <c r="X578" s="529"/>
      <c r="Y578" s="1288" t="s">
        <v>1382</v>
      </c>
      <c r="AA578" s="3141"/>
    </row>
    <row r="579" spans="1:27" ht="18" customHeight="1">
      <c r="A579" s="5357"/>
      <c r="B579" s="1364"/>
      <c r="C579" s="1043"/>
      <c r="D579" s="941"/>
      <c r="E579" s="935"/>
      <c r="F579" s="935"/>
      <c r="G579" s="935"/>
      <c r="H579" s="5"/>
      <c r="I579" s="935"/>
      <c r="J579" s="953">
        <f t="shared" si="9"/>
        <v>0</v>
      </c>
      <c r="K579" s="1039">
        <f>IF(ISTEXT(B579),B579,IF(ISBLANK(B579),0,(B579/B553)*M553))</f>
        <v>0</v>
      </c>
      <c r="L579" s="1044">
        <f>+IF(ISTEXT(C579),0,IF(ISBLANK(C579),0,(C579/B553)*M553))</f>
        <v>0</v>
      </c>
      <c r="M579" s="1045">
        <f>+IF(ISTEXT(C579),0,IF(ISBLANK(C579),0,(C579/1000/B553)*M553))</f>
        <v>0</v>
      </c>
      <c r="N579" s="23">
        <f>IF(ISTEXT(C579),0,(C579/C606)/1000)</f>
        <v>0</v>
      </c>
      <c r="O579" s="942"/>
      <c r="P579" s="942"/>
      <c r="Q579" s="942"/>
      <c r="R579" s="1365">
        <f t="shared" si="10"/>
        <v>0</v>
      </c>
      <c r="S579" s="1369">
        <f>(K579/M553)*U553</f>
        <v>0</v>
      </c>
      <c r="T579" s="1370">
        <f>(L579/M553)*U553</f>
        <v>0</v>
      </c>
      <c r="U579" s="1371">
        <f>(M579/M553)*U553</f>
        <v>0</v>
      </c>
      <c r="V579" s="1372">
        <f t="shared" si="11"/>
        <v>0</v>
      </c>
      <c r="W579" s="5478"/>
      <c r="X579" s="529"/>
      <c r="Y579" s="1288" t="s">
        <v>1382</v>
      </c>
      <c r="AA579" s="3141"/>
    </row>
    <row r="580" spans="1:27" ht="18" customHeight="1">
      <c r="A580" s="5357"/>
      <c r="B580" s="1364"/>
      <c r="C580" s="1043"/>
      <c r="D580" s="941"/>
      <c r="E580" s="935"/>
      <c r="F580" s="935"/>
      <c r="G580" s="935"/>
      <c r="H580" s="5"/>
      <c r="I580" s="935"/>
      <c r="J580" s="953">
        <f t="shared" si="9"/>
        <v>0</v>
      </c>
      <c r="K580" s="1039">
        <f>IF(ISTEXT(B580),B580,IF(ISBLANK(B580),0,(B580/B553)*M553))</f>
        <v>0</v>
      </c>
      <c r="L580" s="1044">
        <f>+IF(ISTEXT(C580),0,IF(ISBLANK(C580),0,(C580/B553)*M553))</f>
        <v>0</v>
      </c>
      <c r="M580" s="1045">
        <f>+IF(ISTEXT(C580),0,IF(ISBLANK(C580),0,(C580/1000/B553)*M553))</f>
        <v>0</v>
      </c>
      <c r="N580" s="23">
        <f>IF(ISTEXT(C580),0,(C580/C606)/1000)</f>
        <v>0</v>
      </c>
      <c r="O580" s="942"/>
      <c r="P580" s="942"/>
      <c r="Q580" s="942"/>
      <c r="R580" s="1365">
        <f t="shared" si="10"/>
        <v>0</v>
      </c>
      <c r="S580" s="1369">
        <f>(K580/M553)*U553</f>
        <v>0</v>
      </c>
      <c r="T580" s="1370">
        <f>(L580/M553)*U553</f>
        <v>0</v>
      </c>
      <c r="U580" s="1371">
        <f>(M580/M553)*U553</f>
        <v>0</v>
      </c>
      <c r="V580" s="1372">
        <f t="shared" si="11"/>
        <v>0</v>
      </c>
      <c r="W580" s="5478"/>
      <c r="X580" s="529"/>
      <c r="Y580" s="1288" t="s">
        <v>1382</v>
      </c>
      <c r="AA580" s="3141"/>
    </row>
    <row r="581" spans="1:27" ht="18" customHeight="1">
      <c r="A581" s="5357"/>
      <c r="B581" s="1364"/>
      <c r="C581" s="1043"/>
      <c r="D581" s="941"/>
      <c r="E581" s="935"/>
      <c r="F581" s="935"/>
      <c r="G581" s="935"/>
      <c r="H581" s="5"/>
      <c r="I581" s="935"/>
      <c r="J581" s="953">
        <f t="shared" si="9"/>
        <v>0</v>
      </c>
      <c r="K581" s="1039">
        <f>IF(ISTEXT(B581),B581,IF(ISBLANK(B581),0,(B581/B553)*M553))</f>
        <v>0</v>
      </c>
      <c r="L581" s="1044">
        <f>+IF(ISTEXT(C581),0,IF(ISBLANK(C581),0,(C581/B553)*M553))</f>
        <v>0</v>
      </c>
      <c r="M581" s="1045">
        <f>+IF(ISTEXT(C581),0,IF(ISBLANK(C581),0,(C581/1000/B553)*M553))</f>
        <v>0</v>
      </c>
      <c r="N581" s="23">
        <f>IF(ISTEXT(C581),0,(C581/C606)/1000)</f>
        <v>0</v>
      </c>
      <c r="O581" s="942"/>
      <c r="P581" s="942"/>
      <c r="Q581" s="942"/>
      <c r="R581" s="1365">
        <f t="shared" si="10"/>
        <v>0</v>
      </c>
      <c r="S581" s="1369">
        <f>(K581/M553)*U553</f>
        <v>0</v>
      </c>
      <c r="T581" s="1370">
        <f>(L581/M553)*U553</f>
        <v>0</v>
      </c>
      <c r="U581" s="1371">
        <f>(M581/M553)*U553</f>
        <v>0</v>
      </c>
      <c r="V581" s="1372">
        <f t="shared" si="11"/>
        <v>0</v>
      </c>
      <c r="W581" s="5478"/>
      <c r="X581" s="529"/>
      <c r="Y581" s="1288" t="s">
        <v>1382</v>
      </c>
      <c r="AA581" s="3141"/>
    </row>
    <row r="582" spans="1:27" ht="18" customHeight="1">
      <c r="A582" s="5357"/>
      <c r="B582" s="1364"/>
      <c r="C582" s="1043"/>
      <c r="D582" s="941"/>
      <c r="E582" s="935"/>
      <c r="F582" s="935"/>
      <c r="G582" s="935"/>
      <c r="H582" s="5"/>
      <c r="I582" s="935"/>
      <c r="J582" s="953">
        <f t="shared" si="9"/>
        <v>0</v>
      </c>
      <c r="K582" s="1039">
        <f>IF(ISTEXT(B582),B582,IF(ISBLANK(B582),0,(B582/B553)*M553))</f>
        <v>0</v>
      </c>
      <c r="L582" s="1044">
        <f>+IF(ISTEXT(C582),0,IF(ISBLANK(C582),0,(C582/B553)*M553))</f>
        <v>0</v>
      </c>
      <c r="M582" s="1045">
        <f>+IF(ISTEXT(C582),0,IF(ISBLANK(C582),0,(C582/1000/B553)*M553))</f>
        <v>0</v>
      </c>
      <c r="N582" s="23">
        <f>IF(ISTEXT(C582),0,(C582/C606)/1000)</f>
        <v>0</v>
      </c>
      <c r="O582" s="942"/>
      <c r="P582" s="942"/>
      <c r="Q582" s="942"/>
      <c r="R582" s="1365">
        <f t="shared" si="10"/>
        <v>0</v>
      </c>
      <c r="S582" s="1369">
        <f>(K582/M553)*U553</f>
        <v>0</v>
      </c>
      <c r="T582" s="1370">
        <f>(L582/M553)*U553</f>
        <v>0</v>
      </c>
      <c r="U582" s="1371">
        <f>(M582/M553)*U553</f>
        <v>0</v>
      </c>
      <c r="V582" s="1372">
        <f t="shared" si="11"/>
        <v>0</v>
      </c>
      <c r="W582" s="5478"/>
      <c r="X582" s="529"/>
      <c r="Y582" s="1288" t="s">
        <v>1382</v>
      </c>
      <c r="AA582" s="3141"/>
    </row>
    <row r="583" spans="1:27" ht="18" customHeight="1">
      <c r="A583" s="5357"/>
      <c r="B583" s="1364"/>
      <c r="C583" s="1043"/>
      <c r="D583" s="941"/>
      <c r="E583" s="935"/>
      <c r="F583" s="935"/>
      <c r="G583" s="935"/>
      <c r="H583" s="5"/>
      <c r="I583" s="935"/>
      <c r="J583" s="953">
        <f t="shared" si="9"/>
        <v>0</v>
      </c>
      <c r="K583" s="1039">
        <f>IF(ISTEXT(B583),B583,IF(ISBLANK(B583),0,(B583/B553)*M553))</f>
        <v>0</v>
      </c>
      <c r="L583" s="1044">
        <f>+IF(ISTEXT(C583),0,IF(ISBLANK(C583),0,(C583/B553)*M553))</f>
        <v>0</v>
      </c>
      <c r="M583" s="1045">
        <f>+IF(ISTEXT(C583),0,IF(ISBLANK(C583),0,(C583/1000/B553)*M553))</f>
        <v>0</v>
      </c>
      <c r="N583" s="23">
        <f>IF(ISTEXT(C583),0,(C583/C606)/1000)</f>
        <v>0</v>
      </c>
      <c r="O583" s="942"/>
      <c r="P583" s="942"/>
      <c r="Q583" s="942"/>
      <c r="R583" s="1365">
        <f t="shared" si="10"/>
        <v>0</v>
      </c>
      <c r="S583" s="1369">
        <f>(K583/M553)*U553</f>
        <v>0</v>
      </c>
      <c r="T583" s="1370">
        <f>(L583/M553)*U553</f>
        <v>0</v>
      </c>
      <c r="U583" s="1371">
        <f>(M583/M553)*U553</f>
        <v>0</v>
      </c>
      <c r="V583" s="1372">
        <f t="shared" si="11"/>
        <v>0</v>
      </c>
      <c r="W583" s="5478"/>
      <c r="X583" s="529"/>
      <c r="Y583" s="1288" t="s">
        <v>1382</v>
      </c>
      <c r="AA583" s="3141"/>
    </row>
    <row r="584" spans="1:27" ht="18" customHeight="1">
      <c r="A584" s="5357"/>
      <c r="B584" s="1364"/>
      <c r="C584" s="1043"/>
      <c r="D584" s="941"/>
      <c r="E584" s="935"/>
      <c r="F584" s="935"/>
      <c r="G584" s="935"/>
      <c r="H584" s="5"/>
      <c r="I584" s="935"/>
      <c r="J584" s="953">
        <f t="shared" si="9"/>
        <v>0</v>
      </c>
      <c r="K584" s="1039">
        <f>IF(ISTEXT(B584),B584,IF(ISBLANK(B584),0,(B584/B553)*M553))</f>
        <v>0</v>
      </c>
      <c r="L584" s="1044">
        <f>+IF(ISTEXT(C584),0,IF(ISBLANK(C584),0,(C584/B553)*M553))</f>
        <v>0</v>
      </c>
      <c r="M584" s="1045">
        <f>+IF(ISTEXT(C584),0,IF(ISBLANK(C584),0,(C584/1000/B553)*M553))</f>
        <v>0</v>
      </c>
      <c r="N584" s="23">
        <f>IF(ISTEXT(C584),0,(C584/C606)/1000)</f>
        <v>0</v>
      </c>
      <c r="O584" s="942"/>
      <c r="P584" s="942"/>
      <c r="Q584" s="942"/>
      <c r="R584" s="1365">
        <f t="shared" si="10"/>
        <v>0</v>
      </c>
      <c r="S584" s="1369">
        <f>(K584/M553)*U553</f>
        <v>0</v>
      </c>
      <c r="T584" s="1370">
        <f>(L584/M553)*U553</f>
        <v>0</v>
      </c>
      <c r="U584" s="1371">
        <f>(M584/M553)*U553</f>
        <v>0</v>
      </c>
      <c r="V584" s="1372">
        <f t="shared" si="11"/>
        <v>0</v>
      </c>
      <c r="W584" s="5478"/>
      <c r="X584" s="529"/>
      <c r="Y584" s="1288" t="s">
        <v>1382</v>
      </c>
      <c r="AA584" s="3141"/>
    </row>
    <row r="585" spans="1:27" ht="18" customHeight="1">
      <c r="A585" s="5357"/>
      <c r="B585" s="1364"/>
      <c r="C585" s="1043"/>
      <c r="D585" s="941"/>
      <c r="E585" s="935"/>
      <c r="F585" s="935"/>
      <c r="G585" s="935"/>
      <c r="H585" s="5"/>
      <c r="I585" s="935"/>
      <c r="J585" s="953">
        <f t="shared" si="9"/>
        <v>0</v>
      </c>
      <c r="K585" s="1039">
        <f>IF(ISTEXT(B585),B585,IF(ISBLANK(B585),0,(B585/B553)*M553))</f>
        <v>0</v>
      </c>
      <c r="L585" s="1044">
        <f>+IF(ISTEXT(C585),0,IF(ISBLANK(C585),0,(C585/B553)*M553))</f>
        <v>0</v>
      </c>
      <c r="M585" s="1045">
        <f>+IF(ISTEXT(C585),0,IF(ISBLANK(C585),0,(C585/1000/B553)*M553))</f>
        <v>0</v>
      </c>
      <c r="N585" s="23">
        <f>IF(ISTEXT(C585),0,(C585/C606)/1000)</f>
        <v>0</v>
      </c>
      <c r="O585" s="942"/>
      <c r="P585" s="942"/>
      <c r="Q585" s="942"/>
      <c r="R585" s="1365">
        <f t="shared" si="10"/>
        <v>0</v>
      </c>
      <c r="S585" s="1369">
        <f>(K585/M553)*U553</f>
        <v>0</v>
      </c>
      <c r="T585" s="1370">
        <f>(L585/M553)*U553</f>
        <v>0</v>
      </c>
      <c r="U585" s="1371">
        <f>(M585/M553)*U553</f>
        <v>0</v>
      </c>
      <c r="V585" s="1372">
        <f t="shared" si="11"/>
        <v>0</v>
      </c>
      <c r="W585" s="5478"/>
      <c r="X585" s="529"/>
      <c r="Y585" s="1288" t="s">
        <v>1382</v>
      </c>
      <c r="AA585" s="3141"/>
    </row>
    <row r="586" spans="1:27" ht="18" customHeight="1">
      <c r="A586" s="5357"/>
      <c r="B586" s="1364"/>
      <c r="C586" s="1043"/>
      <c r="D586" s="941"/>
      <c r="E586" s="935"/>
      <c r="F586" s="935"/>
      <c r="G586" s="935"/>
      <c r="H586" s="5"/>
      <c r="I586" s="935"/>
      <c r="J586" s="953">
        <f t="shared" si="9"/>
        <v>0</v>
      </c>
      <c r="K586" s="1039">
        <f>IF(ISTEXT(B586),B586,IF(ISBLANK(B586),0,(B586/B553)*M553))</f>
        <v>0</v>
      </c>
      <c r="L586" s="1044">
        <f>+IF(ISTEXT(C586),0,IF(ISBLANK(C586),0,(C586/B553)*M553))</f>
        <v>0</v>
      </c>
      <c r="M586" s="1045">
        <f>+IF(ISTEXT(C586),0,IF(ISBLANK(C586),0,(C586/1000/B553)*M553))</f>
        <v>0</v>
      </c>
      <c r="N586" s="23">
        <f>IF(ISTEXT(C586),0,(C586/C606)/1000)</f>
        <v>0</v>
      </c>
      <c r="O586" s="942"/>
      <c r="P586" s="942"/>
      <c r="Q586" s="942"/>
      <c r="R586" s="1365">
        <f t="shared" si="10"/>
        <v>0</v>
      </c>
      <c r="S586" s="1369">
        <f>(K586/M553)*U553</f>
        <v>0</v>
      </c>
      <c r="T586" s="1370">
        <f>(L586/M553)*U553</f>
        <v>0</v>
      </c>
      <c r="U586" s="1371">
        <f>(M586/M553)*U553</f>
        <v>0</v>
      </c>
      <c r="V586" s="1372">
        <f t="shared" si="11"/>
        <v>0</v>
      </c>
      <c r="W586" s="5478"/>
      <c r="X586" s="529"/>
      <c r="Y586" s="1288" t="s">
        <v>1382</v>
      </c>
      <c r="AA586" s="3141"/>
    </row>
    <row r="587" spans="1:27" ht="18" customHeight="1">
      <c r="A587" s="5357"/>
      <c r="B587" s="1364"/>
      <c r="C587" s="1043"/>
      <c r="D587" s="941"/>
      <c r="E587" s="935"/>
      <c r="F587" s="935"/>
      <c r="G587" s="935"/>
      <c r="H587" s="5"/>
      <c r="I587" s="935"/>
      <c r="J587" s="953">
        <f t="shared" si="9"/>
        <v>0</v>
      </c>
      <c r="K587" s="1039">
        <f>IF(ISTEXT(B587),B587,IF(ISBLANK(B587),0,(B587/B553)*M553))</f>
        <v>0</v>
      </c>
      <c r="L587" s="1044">
        <f>+IF(ISTEXT(C587),0,IF(ISBLANK(C587),0,(C587/B553)*M553))</f>
        <v>0</v>
      </c>
      <c r="M587" s="1045">
        <f>+IF(ISTEXT(C587),0,IF(ISBLANK(C587),0,(C587/1000/B553)*M553))</f>
        <v>0</v>
      </c>
      <c r="N587" s="23">
        <f>IF(ISTEXT(C587),0,(C587/C606)/1000)</f>
        <v>0</v>
      </c>
      <c r="O587" s="942"/>
      <c r="P587" s="942"/>
      <c r="Q587" s="942"/>
      <c r="R587" s="1365">
        <f t="shared" si="10"/>
        <v>0</v>
      </c>
      <c r="S587" s="1369">
        <f>(K587/M553)*U553</f>
        <v>0</v>
      </c>
      <c r="T587" s="1370">
        <f>(L587/M553)*U553</f>
        <v>0</v>
      </c>
      <c r="U587" s="1371">
        <f>(M587/M553)*U553</f>
        <v>0</v>
      </c>
      <c r="V587" s="1372">
        <f t="shared" si="11"/>
        <v>0</v>
      </c>
      <c r="W587" s="5478"/>
      <c r="X587" s="529"/>
      <c r="Y587" s="1288" t="s">
        <v>1382</v>
      </c>
      <c r="AA587" s="3141"/>
    </row>
    <row r="588" spans="1:27" ht="18" customHeight="1">
      <c r="A588" s="5357"/>
      <c r="B588" s="1364"/>
      <c r="C588" s="1043"/>
      <c r="D588" s="941"/>
      <c r="E588" s="935"/>
      <c r="F588" s="935"/>
      <c r="G588" s="935"/>
      <c r="H588" s="5"/>
      <c r="I588" s="935"/>
      <c r="J588" s="953">
        <f t="shared" si="9"/>
        <v>0</v>
      </c>
      <c r="K588" s="1039">
        <f>IF(ISTEXT(B588),B588,IF(ISBLANK(B588),0,(B588/B553)*M553))</f>
        <v>0</v>
      </c>
      <c r="L588" s="1044">
        <f>+IF(ISTEXT(C588),0,IF(ISBLANK(C588),0,(C588/B553)*M553))</f>
        <v>0</v>
      </c>
      <c r="M588" s="1045">
        <f>+IF(ISTEXT(C588),0,IF(ISBLANK(C588),0,(C588/1000/B553)*M553))</f>
        <v>0</v>
      </c>
      <c r="N588" s="23">
        <f>IF(ISTEXT(C588),0,(C588/C606)/1000)</f>
        <v>0</v>
      </c>
      <c r="O588" s="942"/>
      <c r="P588" s="942"/>
      <c r="Q588" s="942"/>
      <c r="R588" s="1365">
        <f t="shared" si="10"/>
        <v>0</v>
      </c>
      <c r="S588" s="1369">
        <f>(K588/M553)*U553</f>
        <v>0</v>
      </c>
      <c r="T588" s="1370">
        <f>(L588/M553)*U553</f>
        <v>0</v>
      </c>
      <c r="U588" s="1371">
        <f>(M588/M553)*U553</f>
        <v>0</v>
      </c>
      <c r="V588" s="1372">
        <f t="shared" si="11"/>
        <v>0</v>
      </c>
      <c r="W588" s="5478"/>
      <c r="X588" s="529"/>
      <c r="Y588" s="1288" t="s">
        <v>1382</v>
      </c>
      <c r="AA588" s="3141"/>
    </row>
    <row r="589" spans="1:27" ht="18" customHeight="1">
      <c r="A589" s="5357"/>
      <c r="B589" s="1364"/>
      <c r="C589" s="1043"/>
      <c r="D589" s="941"/>
      <c r="E589" s="935"/>
      <c r="F589" s="935"/>
      <c r="G589" s="935"/>
      <c r="H589" s="5"/>
      <c r="I589" s="935"/>
      <c r="J589" s="953">
        <f t="shared" si="9"/>
        <v>0</v>
      </c>
      <c r="K589" s="1039">
        <f>IF(ISTEXT(B589),B589,IF(ISBLANK(B589),0,(B589/B553)*M553))</f>
        <v>0</v>
      </c>
      <c r="L589" s="1044">
        <f>+IF(ISTEXT(C589),0,IF(ISBLANK(C589),0,(C589/B553)*M553))</f>
        <v>0</v>
      </c>
      <c r="M589" s="1045">
        <f>+IF(ISTEXT(C589),0,IF(ISBLANK(C589),0,(C589/1000/B553)*M553))</f>
        <v>0</v>
      </c>
      <c r="N589" s="23">
        <f>IF(ISTEXT(C589),0,(C589/C606)/1000)</f>
        <v>0</v>
      </c>
      <c r="O589" s="942"/>
      <c r="P589" s="942"/>
      <c r="Q589" s="942"/>
      <c r="R589" s="1365">
        <f t="shared" si="10"/>
        <v>0</v>
      </c>
      <c r="S589" s="1369">
        <f>(K589/M553)*U553</f>
        <v>0</v>
      </c>
      <c r="T589" s="1370">
        <f>(L589/M553)*U553</f>
        <v>0</v>
      </c>
      <c r="U589" s="1371">
        <f>(M589/M553)*U553</f>
        <v>0</v>
      </c>
      <c r="V589" s="1372">
        <f t="shared" si="11"/>
        <v>0</v>
      </c>
      <c r="W589" s="5478"/>
      <c r="X589" s="529"/>
      <c r="Y589" s="1288" t="s">
        <v>1382</v>
      </c>
      <c r="AA589" s="3141"/>
    </row>
    <row r="590" spans="1:27" ht="18" customHeight="1">
      <c r="A590" s="5357"/>
      <c r="B590" s="1364"/>
      <c r="C590" s="1043"/>
      <c r="D590" s="941"/>
      <c r="E590" s="935"/>
      <c r="F590" s="935"/>
      <c r="G590" s="935"/>
      <c r="H590" s="5"/>
      <c r="I590" s="935"/>
      <c r="J590" s="953">
        <f t="shared" si="9"/>
        <v>0</v>
      </c>
      <c r="K590" s="1039">
        <f>IF(ISTEXT(B590),B590,IF(ISBLANK(B590),0,(B590/B553)*M553))</f>
        <v>0</v>
      </c>
      <c r="L590" s="1044">
        <f>+IF(ISTEXT(C590),0,IF(ISBLANK(C590),0,(C590/B553)*M553))</f>
        <v>0</v>
      </c>
      <c r="M590" s="1045">
        <f>+IF(ISTEXT(C590),0,IF(ISBLANK(C590),0,(C590/1000/B553)*M553))</f>
        <v>0</v>
      </c>
      <c r="N590" s="23">
        <f>IF(ISTEXT(C590),0,(C590/C606)/1000)</f>
        <v>0</v>
      </c>
      <c r="O590" s="942"/>
      <c r="P590" s="942"/>
      <c r="Q590" s="942"/>
      <c r="R590" s="1365">
        <f t="shared" si="10"/>
        <v>0</v>
      </c>
      <c r="S590" s="1369">
        <f>(K590/M553)*U553</f>
        <v>0</v>
      </c>
      <c r="T590" s="1370">
        <f>(L590/M553)*U553</f>
        <v>0</v>
      </c>
      <c r="U590" s="1371">
        <f>(M590/M553)*U553</f>
        <v>0</v>
      </c>
      <c r="V590" s="1372">
        <f t="shared" si="11"/>
        <v>0</v>
      </c>
      <c r="W590" s="5478"/>
      <c r="X590" s="529"/>
      <c r="Y590" s="1288" t="s">
        <v>1382</v>
      </c>
      <c r="AA590" s="3141"/>
    </row>
    <row r="591" spans="1:27" ht="18" customHeight="1">
      <c r="A591" s="5357"/>
      <c r="B591" s="1364"/>
      <c r="C591" s="1043"/>
      <c r="D591" s="941"/>
      <c r="E591" s="935"/>
      <c r="F591" s="935"/>
      <c r="G591" s="935"/>
      <c r="H591" s="5"/>
      <c r="I591" s="935"/>
      <c r="J591" s="953">
        <f t="shared" si="9"/>
        <v>0</v>
      </c>
      <c r="K591" s="1039">
        <f>IF(ISTEXT(B591),B591,IF(ISBLANK(B591),0,(B591/B553)*M553))</f>
        <v>0</v>
      </c>
      <c r="L591" s="1044">
        <f>+IF(ISTEXT(C591),0,IF(ISBLANK(C591),0,(C591/B553)*M553))</f>
        <v>0</v>
      </c>
      <c r="M591" s="1045">
        <f>+IF(ISTEXT(C591),0,IF(ISBLANK(C591),0,(C591/1000/B553)*M553))</f>
        <v>0</v>
      </c>
      <c r="N591" s="23">
        <f>IF(ISTEXT(C591),0,(C591/C606)/1000)</f>
        <v>0</v>
      </c>
      <c r="O591" s="942"/>
      <c r="P591" s="942"/>
      <c r="Q591" s="942"/>
      <c r="R591" s="1365">
        <f t="shared" si="10"/>
        <v>0</v>
      </c>
      <c r="S591" s="1369">
        <f>(K591/M553)*U553</f>
        <v>0</v>
      </c>
      <c r="T591" s="1370">
        <f>(L591/M553)*U553</f>
        <v>0</v>
      </c>
      <c r="U591" s="1371">
        <f>(M591/M553)*U553</f>
        <v>0</v>
      </c>
      <c r="V591" s="1372">
        <f t="shared" si="11"/>
        <v>0</v>
      </c>
      <c r="W591" s="5478"/>
      <c r="X591" s="529"/>
      <c r="Y591" s="1288" t="s">
        <v>1382</v>
      </c>
      <c r="AA591" s="3141"/>
    </row>
    <row r="592" spans="1:27" ht="18" customHeight="1">
      <c r="A592" s="5357"/>
      <c r="B592" s="1364"/>
      <c r="C592" s="1043"/>
      <c r="D592" s="941"/>
      <c r="E592" s="935"/>
      <c r="F592" s="935"/>
      <c r="G592" s="935"/>
      <c r="H592" s="5"/>
      <c r="I592" s="935"/>
      <c r="J592" s="953">
        <f t="shared" si="9"/>
        <v>0</v>
      </c>
      <c r="K592" s="1039">
        <f>IF(ISTEXT(B592),B592,IF(ISBLANK(B592),0,(B592/B553)*M553))</f>
        <v>0</v>
      </c>
      <c r="L592" s="1044">
        <f>+IF(ISTEXT(C592),0,IF(ISBLANK(C592),0,(C592/B553)*M553))</f>
        <v>0</v>
      </c>
      <c r="M592" s="1045">
        <f>+IF(ISTEXT(C592),0,IF(ISBLANK(C592),0,(C592/1000/B553)*M553))</f>
        <v>0</v>
      </c>
      <c r="N592" s="23">
        <f>IF(ISTEXT(C592),0,(C592/C606)/1000)</f>
        <v>0</v>
      </c>
      <c r="O592" s="942"/>
      <c r="P592" s="942"/>
      <c r="Q592" s="942"/>
      <c r="R592" s="1365">
        <f t="shared" si="10"/>
        <v>0</v>
      </c>
      <c r="S592" s="1369">
        <f>(K592/M553)*U553</f>
        <v>0</v>
      </c>
      <c r="T592" s="1370">
        <f>(L592/M553)*U553</f>
        <v>0</v>
      </c>
      <c r="U592" s="1371">
        <f>(M592/M553)*U553</f>
        <v>0</v>
      </c>
      <c r="V592" s="1372">
        <f t="shared" si="11"/>
        <v>0</v>
      </c>
      <c r="W592" s="5478"/>
      <c r="X592" s="529"/>
      <c r="Y592" s="1288" t="s">
        <v>1382</v>
      </c>
      <c r="AA592" s="3141"/>
    </row>
    <row r="593" spans="1:27" ht="18" customHeight="1">
      <c r="A593" s="5357"/>
      <c r="B593" s="1364"/>
      <c r="C593" s="1043"/>
      <c r="D593" s="941"/>
      <c r="E593" s="935"/>
      <c r="F593" s="935"/>
      <c r="G593" s="935"/>
      <c r="H593" s="5"/>
      <c r="I593" s="935"/>
      <c r="J593" s="953">
        <f t="shared" si="9"/>
        <v>0</v>
      </c>
      <c r="K593" s="1039">
        <f>IF(ISTEXT(B593),B593,IF(ISBLANK(B593),0,(B593/B553)*M553))</f>
        <v>0</v>
      </c>
      <c r="L593" s="1044">
        <f>+IF(ISTEXT(C593),0,IF(ISBLANK(C593),0,(C593/B553)*M553))</f>
        <v>0</v>
      </c>
      <c r="M593" s="1045">
        <f>+IF(ISTEXT(C593),0,IF(ISBLANK(C593),0,(C593/1000/B553)*M553))</f>
        <v>0</v>
      </c>
      <c r="N593" s="23">
        <f>IF(ISTEXT(C593),0,(C593/C606)/1000)</f>
        <v>0</v>
      </c>
      <c r="O593" s="942"/>
      <c r="P593" s="942"/>
      <c r="Q593" s="942"/>
      <c r="R593" s="1365">
        <f t="shared" si="10"/>
        <v>0</v>
      </c>
      <c r="S593" s="1369">
        <f>(K593/M553)*U553</f>
        <v>0</v>
      </c>
      <c r="T593" s="1370">
        <f>(L593/M553)*U553</f>
        <v>0</v>
      </c>
      <c r="U593" s="1371">
        <f>(M593/M553)*U553</f>
        <v>0</v>
      </c>
      <c r="V593" s="1372">
        <f t="shared" si="11"/>
        <v>0</v>
      </c>
      <c r="W593" s="5478"/>
      <c r="X593" s="529"/>
      <c r="Y593" s="1288" t="s">
        <v>1382</v>
      </c>
      <c r="AA593" s="3141"/>
    </row>
    <row r="594" spans="1:27" ht="18" customHeight="1">
      <c r="A594" s="5357"/>
      <c r="B594" s="1364"/>
      <c r="C594" s="1043"/>
      <c r="D594" s="941"/>
      <c r="E594" s="935"/>
      <c r="F594" s="935"/>
      <c r="G594" s="935"/>
      <c r="H594" s="5"/>
      <c r="I594" s="935"/>
      <c r="J594" s="953">
        <f t="shared" si="9"/>
        <v>0</v>
      </c>
      <c r="K594" s="1039">
        <f>IF(ISTEXT(B594),B594,IF(ISBLANK(B594),0,(B594/B553)*M553))</f>
        <v>0</v>
      </c>
      <c r="L594" s="1044">
        <f>+IF(ISTEXT(C594),0,IF(ISBLANK(C594),0,(C594/B553)*M553))</f>
        <v>0</v>
      </c>
      <c r="M594" s="1045">
        <f>+IF(ISTEXT(C594),0,IF(ISBLANK(C594),0,(C594/1000/B553)*M553))</f>
        <v>0</v>
      </c>
      <c r="N594" s="23">
        <f>IF(ISTEXT(C594),0,(C594/C606)/1000)</f>
        <v>0</v>
      </c>
      <c r="O594" s="942"/>
      <c r="P594" s="942"/>
      <c r="Q594" s="942"/>
      <c r="R594" s="1365">
        <f t="shared" si="10"/>
        <v>0</v>
      </c>
      <c r="S594" s="1369">
        <f>(K594/M553)*U553</f>
        <v>0</v>
      </c>
      <c r="T594" s="1370">
        <f>(L594/M553)*U553</f>
        <v>0</v>
      </c>
      <c r="U594" s="1371">
        <f>(M594/M553)*U553</f>
        <v>0</v>
      </c>
      <c r="V594" s="1372">
        <f t="shared" si="11"/>
        <v>0</v>
      </c>
      <c r="W594" s="5478"/>
      <c r="X594" s="529"/>
      <c r="Y594" s="1288" t="s">
        <v>1382</v>
      </c>
      <c r="AA594" s="3141"/>
    </row>
    <row r="595" spans="1:27" ht="18" customHeight="1">
      <c r="A595" s="5357"/>
      <c r="B595" s="1364"/>
      <c r="C595" s="1043"/>
      <c r="D595" s="941"/>
      <c r="E595" s="935"/>
      <c r="F595" s="935"/>
      <c r="G595" s="935"/>
      <c r="H595" s="5"/>
      <c r="I595" s="935"/>
      <c r="J595" s="953">
        <f t="shared" si="9"/>
        <v>0</v>
      </c>
      <c r="K595" s="1039">
        <f>IF(ISTEXT(B595),B595,IF(ISBLANK(B595),0,(B595/B553)*M553))</f>
        <v>0</v>
      </c>
      <c r="L595" s="1044">
        <f>+IF(ISTEXT(C595),0,IF(ISBLANK(C595),0,(C595/B553)*M553))</f>
        <v>0</v>
      </c>
      <c r="M595" s="1045">
        <f>+IF(ISTEXT(C595),0,IF(ISBLANK(C595),0,(C595/1000/B553)*M553))</f>
        <v>0</v>
      </c>
      <c r="N595" s="23">
        <f>IF(ISTEXT(C595),0,(C595/C606)/1000)</f>
        <v>0</v>
      </c>
      <c r="O595" s="942"/>
      <c r="P595" s="942"/>
      <c r="Q595" s="942"/>
      <c r="R595" s="1365">
        <f t="shared" si="10"/>
        <v>0</v>
      </c>
      <c r="S595" s="1369">
        <f>(K595/M553)*U553</f>
        <v>0</v>
      </c>
      <c r="T595" s="1370">
        <f>(L595/M553)*U553</f>
        <v>0</v>
      </c>
      <c r="U595" s="1371">
        <f>(M595/M553)*U553</f>
        <v>0</v>
      </c>
      <c r="V595" s="1372">
        <f t="shared" si="11"/>
        <v>0</v>
      </c>
      <c r="W595" s="5478"/>
      <c r="X595" s="529"/>
      <c r="Y595" s="1288" t="s">
        <v>1382</v>
      </c>
      <c r="AA595" s="3141"/>
    </row>
    <row r="596" spans="1:27" ht="18" customHeight="1">
      <c r="A596" s="5357"/>
      <c r="B596" s="1364"/>
      <c r="C596" s="1043"/>
      <c r="D596" s="941"/>
      <c r="E596" s="935"/>
      <c r="F596" s="935"/>
      <c r="G596" s="935"/>
      <c r="H596" s="5"/>
      <c r="I596" s="935"/>
      <c r="J596" s="953">
        <f t="shared" si="9"/>
        <v>0</v>
      </c>
      <c r="K596" s="1039">
        <f>IF(ISTEXT(B596),B596,IF(ISBLANK(B596),0,(B596/B553)*M553))</f>
        <v>0</v>
      </c>
      <c r="L596" s="1044">
        <f>+IF(ISTEXT(C596),0,IF(ISBLANK(C596),0,(C596/B553)*M553))</f>
        <v>0</v>
      </c>
      <c r="M596" s="1045">
        <f>+IF(ISTEXT(C596),0,IF(ISBLANK(C596),0,(C596/1000/B553)*M553))</f>
        <v>0</v>
      </c>
      <c r="N596" s="23">
        <f>IF(ISTEXT(C596),0,(C596/C606)/1000)</f>
        <v>0</v>
      </c>
      <c r="O596" s="942"/>
      <c r="P596" s="942"/>
      <c r="Q596" s="942"/>
      <c r="R596" s="1365">
        <f t="shared" si="10"/>
        <v>0</v>
      </c>
      <c r="S596" s="1369">
        <f>(K596/M553)*U553</f>
        <v>0</v>
      </c>
      <c r="T596" s="1370">
        <f>(L596/M553)*U553</f>
        <v>0</v>
      </c>
      <c r="U596" s="1371">
        <f>(M596/M553)*U553</f>
        <v>0</v>
      </c>
      <c r="V596" s="1372">
        <f t="shared" si="11"/>
        <v>0</v>
      </c>
      <c r="W596" s="5478"/>
      <c r="X596" s="529"/>
      <c r="Y596" s="1288" t="s">
        <v>1382</v>
      </c>
      <c r="AA596" s="3141"/>
    </row>
    <row r="597" spans="1:27" ht="18" customHeight="1">
      <c r="A597" s="5357"/>
      <c r="B597" s="1364"/>
      <c r="C597" s="1043"/>
      <c r="D597" s="941"/>
      <c r="E597" s="935"/>
      <c r="F597" s="935"/>
      <c r="G597" s="935"/>
      <c r="H597" s="5"/>
      <c r="I597" s="935"/>
      <c r="J597" s="953">
        <f t="shared" si="9"/>
        <v>0</v>
      </c>
      <c r="K597" s="1039">
        <f>IF(ISTEXT(B597),B597,IF(ISBLANK(B597),0,(B597/B553)*M553))</f>
        <v>0</v>
      </c>
      <c r="L597" s="1044">
        <f>+IF(ISTEXT(C597),0,IF(ISBLANK(C597),0,(C597/B553)*M553))</f>
        <v>0</v>
      </c>
      <c r="M597" s="1045">
        <f>+IF(ISTEXT(C597),0,IF(ISBLANK(C597),0,(C597/1000/B553)*M553))</f>
        <v>0</v>
      </c>
      <c r="N597" s="23">
        <f>IF(ISTEXT(C597),0,(C597/C606)/1000)</f>
        <v>0</v>
      </c>
      <c r="O597" s="942"/>
      <c r="P597" s="942"/>
      <c r="Q597" s="942"/>
      <c r="R597" s="1365">
        <f t="shared" si="10"/>
        <v>0</v>
      </c>
      <c r="S597" s="1369">
        <f>(K597/M553)*U553</f>
        <v>0</v>
      </c>
      <c r="T597" s="1370">
        <f>(L597/M553)*U553</f>
        <v>0</v>
      </c>
      <c r="U597" s="1371">
        <f>(M597/M553)*U553</f>
        <v>0</v>
      </c>
      <c r="V597" s="1372">
        <f t="shared" si="11"/>
        <v>0</v>
      </c>
      <c r="W597" s="5478"/>
      <c r="X597" s="529"/>
      <c r="Y597" s="1288" t="s">
        <v>1382</v>
      </c>
      <c r="AA597" s="3141"/>
    </row>
    <row r="598" spans="1:27" ht="18" customHeight="1">
      <c r="A598" s="5357"/>
      <c r="B598" s="1364"/>
      <c r="C598" s="1043"/>
      <c r="D598" s="941"/>
      <c r="E598" s="935"/>
      <c r="F598" s="935"/>
      <c r="G598" s="935"/>
      <c r="H598" s="5"/>
      <c r="I598" s="935"/>
      <c r="J598" s="953">
        <f t="shared" si="9"/>
        <v>0</v>
      </c>
      <c r="K598" s="1039">
        <f>IF(ISTEXT(B598),B598,IF(ISBLANK(B598),0,(B598/B553)*M553))</f>
        <v>0</v>
      </c>
      <c r="L598" s="1044">
        <f>+IF(ISTEXT(C598),0,IF(ISBLANK(C598),0,(C598/B553)*M553))</f>
        <v>0</v>
      </c>
      <c r="M598" s="1045">
        <f>+IF(ISTEXT(C598),0,IF(ISBLANK(C598),0,(C598/1000/B553)*M553))</f>
        <v>0</v>
      </c>
      <c r="N598" s="23">
        <f>IF(ISTEXT(C598),0,(C598/C606)/1000)</f>
        <v>0</v>
      </c>
      <c r="O598" s="942"/>
      <c r="P598" s="942"/>
      <c r="Q598" s="942"/>
      <c r="R598" s="1365">
        <f t="shared" si="10"/>
        <v>0</v>
      </c>
      <c r="S598" s="1369">
        <f>(K598/M553)*U553</f>
        <v>0</v>
      </c>
      <c r="T598" s="1370">
        <f>(L598/M553)*U553</f>
        <v>0</v>
      </c>
      <c r="U598" s="1371">
        <f>(M598/M553)*U553</f>
        <v>0</v>
      </c>
      <c r="V598" s="1372">
        <f t="shared" si="11"/>
        <v>0</v>
      </c>
      <c r="W598" s="5478"/>
      <c r="X598" s="529"/>
      <c r="Y598" s="1288" t="s">
        <v>1382</v>
      </c>
      <c r="AA598" s="3141"/>
    </row>
    <row r="599" spans="1:27" ht="18" customHeight="1">
      <c r="A599" s="5357"/>
      <c r="B599" s="1364"/>
      <c r="C599" s="1043"/>
      <c r="D599" s="941"/>
      <c r="E599" s="935"/>
      <c r="F599" s="935"/>
      <c r="G599" s="935"/>
      <c r="H599" s="5"/>
      <c r="I599" s="935"/>
      <c r="J599" s="953">
        <f t="shared" si="9"/>
        <v>0</v>
      </c>
      <c r="K599" s="1039">
        <f>IF(ISTEXT(B599),B599,IF(ISBLANK(B599),0,(B599/B553)*M553))</f>
        <v>0</v>
      </c>
      <c r="L599" s="1044">
        <f>+IF(ISTEXT(C599),0,IF(ISBLANK(C599),0,(C599/B553)*M553))</f>
        <v>0</v>
      </c>
      <c r="M599" s="1045">
        <f>+IF(ISTEXT(C599),0,IF(ISBLANK(C599),0,(C599/1000/B553)*M553))</f>
        <v>0</v>
      </c>
      <c r="N599" s="23">
        <f>IF(ISTEXT(C599),0,(C599/C606)/1000)</f>
        <v>0</v>
      </c>
      <c r="O599" s="942"/>
      <c r="P599" s="942"/>
      <c r="Q599" s="942"/>
      <c r="R599" s="1365">
        <f t="shared" si="10"/>
        <v>0</v>
      </c>
      <c r="S599" s="1369">
        <f>(K599/M553)*U553</f>
        <v>0</v>
      </c>
      <c r="T599" s="1370">
        <f>(L599/M553)*U553</f>
        <v>0</v>
      </c>
      <c r="U599" s="1371">
        <f>(M599/M553)*U553</f>
        <v>0</v>
      </c>
      <c r="V599" s="1372">
        <f t="shared" si="11"/>
        <v>0</v>
      </c>
      <c r="W599" s="5478"/>
      <c r="X599" s="529"/>
      <c r="Y599" s="1288" t="s">
        <v>1382</v>
      </c>
      <c r="AA599" s="3141"/>
    </row>
    <row r="600" spans="1:27" ht="18" customHeight="1">
      <c r="A600" s="5357"/>
      <c r="B600" s="1364"/>
      <c r="C600" s="1043"/>
      <c r="D600" s="941"/>
      <c r="E600" s="935"/>
      <c r="F600" s="935"/>
      <c r="G600" s="935"/>
      <c r="H600" s="5"/>
      <c r="I600" s="935"/>
      <c r="J600" s="953">
        <f t="shared" si="9"/>
        <v>0</v>
      </c>
      <c r="K600" s="1039">
        <f>IF(ISTEXT(B600),B600,IF(ISBLANK(B600),0,(B600/B553)*M553))</f>
        <v>0</v>
      </c>
      <c r="L600" s="1044">
        <f>+IF(ISTEXT(C600),0,IF(ISBLANK(C600),0,(C600/B553)*M553))</f>
        <v>0</v>
      </c>
      <c r="M600" s="1045">
        <f>+IF(ISTEXT(C600),0,IF(ISBLANK(C600),0,(C600/1000/B553)*M553))</f>
        <v>0</v>
      </c>
      <c r="N600" s="23">
        <f>IF(ISTEXT(C600),0,(C600/C606)/1000)</f>
        <v>0</v>
      </c>
      <c r="O600" s="942"/>
      <c r="P600" s="942"/>
      <c r="Q600" s="942"/>
      <c r="R600" s="1365">
        <f t="shared" si="10"/>
        <v>0</v>
      </c>
      <c r="S600" s="1369">
        <f>(K600/M553)*U553</f>
        <v>0</v>
      </c>
      <c r="T600" s="1370">
        <f>(L600/M553)*U553</f>
        <v>0</v>
      </c>
      <c r="U600" s="1371">
        <f>(M600/M553)*U553</f>
        <v>0</v>
      </c>
      <c r="V600" s="1372">
        <f t="shared" si="11"/>
        <v>0</v>
      </c>
      <c r="W600" s="5478"/>
      <c r="X600" s="529"/>
      <c r="Y600" s="1288" t="s">
        <v>1382</v>
      </c>
      <c r="AA600" s="3141"/>
    </row>
    <row r="601" spans="1:27" ht="18" customHeight="1">
      <c r="A601" s="5357"/>
      <c r="B601" s="1364"/>
      <c r="C601" s="1043"/>
      <c r="D601" s="941"/>
      <c r="E601" s="935"/>
      <c r="F601" s="935"/>
      <c r="G601" s="935"/>
      <c r="H601" s="5"/>
      <c r="I601" s="935"/>
      <c r="J601" s="953">
        <f t="shared" si="9"/>
        <v>0</v>
      </c>
      <c r="K601" s="1039">
        <f>IF(ISTEXT(B601),B601,IF(ISBLANK(B601),0,(B601/B553)*M553))</f>
        <v>0</v>
      </c>
      <c r="L601" s="1044">
        <f>+IF(ISTEXT(C601),0,IF(ISBLANK(C601),0,(C601/B553)*M553))</f>
        <v>0</v>
      </c>
      <c r="M601" s="1045">
        <f>+IF(ISTEXT(C601),0,IF(ISBLANK(C601),0,(C601/1000/B553)*M553))</f>
        <v>0</v>
      </c>
      <c r="N601" s="23">
        <f>IF(ISTEXT(C601),0,(C601/C606)/1000)</f>
        <v>0</v>
      </c>
      <c r="O601" s="942"/>
      <c r="P601" s="942"/>
      <c r="Q601" s="942"/>
      <c r="R601" s="1365">
        <f t="shared" si="10"/>
        <v>0</v>
      </c>
      <c r="S601" s="1369">
        <f>(K601/M553)*U553</f>
        <v>0</v>
      </c>
      <c r="T601" s="1370">
        <f>(L601/M553)*U553</f>
        <v>0</v>
      </c>
      <c r="U601" s="1371">
        <f>(M601/M553)*U553</f>
        <v>0</v>
      </c>
      <c r="V601" s="1372">
        <f t="shared" si="11"/>
        <v>0</v>
      </c>
      <c r="W601" s="5478"/>
      <c r="X601" s="529"/>
      <c r="Y601" s="1288" t="s">
        <v>1382</v>
      </c>
      <c r="AA601" s="3141"/>
    </row>
    <row r="602" spans="1:27" ht="18" customHeight="1">
      <c r="A602" s="5357"/>
      <c r="B602" s="1364"/>
      <c r="C602" s="1043"/>
      <c r="D602" s="941"/>
      <c r="E602" s="935"/>
      <c r="F602" s="935"/>
      <c r="G602" s="935"/>
      <c r="H602" s="5"/>
      <c r="I602" s="935"/>
      <c r="J602" s="953">
        <f t="shared" si="9"/>
        <v>0</v>
      </c>
      <c r="K602" s="1039">
        <f>IF(ISTEXT(B602),B602,IF(ISBLANK(B602),0,(B602/B553)*M553))</f>
        <v>0</v>
      </c>
      <c r="L602" s="1044">
        <f>+IF(ISTEXT(C602),0,IF(ISBLANK(C602),0,(C602/B553)*M553))</f>
        <v>0</v>
      </c>
      <c r="M602" s="1045">
        <f>+IF(ISTEXT(C602),0,IF(ISBLANK(C602),0,(C602/1000/B553)*M553))</f>
        <v>0</v>
      </c>
      <c r="N602" s="23">
        <f>IF(ISTEXT(C602),0,(C602/C606)/1000)</f>
        <v>0</v>
      </c>
      <c r="O602" s="942"/>
      <c r="P602" s="942"/>
      <c r="Q602" s="942"/>
      <c r="R602" s="1365">
        <f t="shared" si="10"/>
        <v>0</v>
      </c>
      <c r="S602" s="1369">
        <f>(K602/M553)*U553</f>
        <v>0</v>
      </c>
      <c r="T602" s="1370">
        <f>(L602/M553)*U553</f>
        <v>0</v>
      </c>
      <c r="U602" s="1371">
        <f>(M602/M553)*U553</f>
        <v>0</v>
      </c>
      <c r="V602" s="1372">
        <f t="shared" si="11"/>
        <v>0</v>
      </c>
      <c r="W602" s="5478"/>
      <c r="X602" s="529"/>
      <c r="Y602" s="1288" t="s">
        <v>1382</v>
      </c>
      <c r="AA602" s="3141"/>
    </row>
    <row r="603" spans="1:27" ht="18" customHeight="1">
      <c r="A603" s="5357"/>
      <c r="B603" s="1364"/>
      <c r="C603" s="1043"/>
      <c r="D603" s="941"/>
      <c r="E603" s="935"/>
      <c r="F603" s="935"/>
      <c r="G603" s="935"/>
      <c r="H603" s="5"/>
      <c r="I603" s="935"/>
      <c r="J603" s="953">
        <f t="shared" si="9"/>
        <v>0</v>
      </c>
      <c r="K603" s="1039">
        <f>IF(ISTEXT(B603),B603,IF(ISBLANK(B603),0,(B603/B553)*M553))</f>
        <v>0</v>
      </c>
      <c r="L603" s="1044">
        <f>+IF(ISTEXT(C603),0,IF(ISBLANK(C603),0,(C603/B553)*M553))</f>
        <v>0</v>
      </c>
      <c r="M603" s="1045">
        <f>+IF(ISTEXT(C603),0,IF(ISBLANK(C603),0,(C603/1000/B553)*M553))</f>
        <v>0</v>
      </c>
      <c r="N603" s="23">
        <f>IF(ISTEXT(C603),0,(C603/C606)/1000)</f>
        <v>0</v>
      </c>
      <c r="O603" s="942"/>
      <c r="P603" s="942"/>
      <c r="Q603" s="942"/>
      <c r="R603" s="1365">
        <f t="shared" si="10"/>
        <v>0</v>
      </c>
      <c r="S603" s="1369">
        <f>(K603/M553)*U553</f>
        <v>0</v>
      </c>
      <c r="T603" s="1370">
        <f>(L603/M553)*U553</f>
        <v>0</v>
      </c>
      <c r="U603" s="1371">
        <f>(M603/M553)*U553</f>
        <v>0</v>
      </c>
      <c r="V603" s="1372">
        <f t="shared" si="11"/>
        <v>0</v>
      </c>
      <c r="W603" s="5478"/>
      <c r="X603" s="529"/>
      <c r="Y603" s="1288" t="s">
        <v>1382</v>
      </c>
      <c r="AA603" s="3141"/>
    </row>
    <row r="604" spans="1:27" ht="18" customHeight="1">
      <c r="A604" s="5357"/>
      <c r="B604" s="1364"/>
      <c r="C604" s="1043"/>
      <c r="D604" s="941"/>
      <c r="E604" s="935"/>
      <c r="F604" s="935"/>
      <c r="G604" s="935"/>
      <c r="H604" s="5"/>
      <c r="I604" s="935"/>
      <c r="J604" s="953">
        <f t="shared" si="9"/>
        <v>0</v>
      </c>
      <c r="K604" s="1039">
        <f>IF(ISTEXT(B604),B604,IF(ISBLANK(B604),0,(B604/B553)*M553))</f>
        <v>0</v>
      </c>
      <c r="L604" s="1044">
        <f>+IF(ISTEXT(C604),0,IF(ISBLANK(C604),0,(C604/B553)*M553))</f>
        <v>0</v>
      </c>
      <c r="M604" s="1045">
        <f>+IF(ISTEXT(C604),0,IF(ISBLANK(C604),0,(C604/1000/B553)*M553))</f>
        <v>0</v>
      </c>
      <c r="N604" s="23">
        <f>IF(ISTEXT(C604),0,(C604/C606)/1000)</f>
        <v>0</v>
      </c>
      <c r="O604" s="942"/>
      <c r="P604" s="942"/>
      <c r="Q604" s="942"/>
      <c r="R604" s="1365">
        <f t="shared" si="10"/>
        <v>0</v>
      </c>
      <c r="S604" s="1369">
        <f>(K604/M553)*U553</f>
        <v>0</v>
      </c>
      <c r="T604" s="1370">
        <f>(L604/M553)*U553</f>
        <v>0</v>
      </c>
      <c r="U604" s="1371">
        <f>(M604/M553)*U553</f>
        <v>0</v>
      </c>
      <c r="V604" s="1372">
        <f t="shared" si="11"/>
        <v>0</v>
      </c>
      <c r="W604" s="5478"/>
      <c r="X604" s="529"/>
      <c r="Y604" s="1419" t="s">
        <v>1438</v>
      </c>
      <c r="AA604" s="3141"/>
    </row>
    <row r="605" spans="1:27" ht="18" customHeight="1">
      <c r="A605" s="5357"/>
      <c r="B605" s="5339" t="s">
        <v>2236</v>
      </c>
      <c r="C605" s="5340"/>
      <c r="D605" s="5340"/>
      <c r="E605" s="5340"/>
      <c r="F605" s="5340"/>
      <c r="G605" s="5340"/>
      <c r="H605" s="5340"/>
      <c r="I605" s="5340"/>
      <c r="J605" s="5340"/>
      <c r="K605" s="5340"/>
      <c r="L605" s="5340"/>
      <c r="M605" s="5340"/>
      <c r="N605" s="5341"/>
      <c r="O605" s="942"/>
      <c r="P605" s="942"/>
      <c r="Q605" s="942"/>
      <c r="R605" s="1365"/>
      <c r="S605" s="1366"/>
      <c r="T605" s="1373"/>
      <c r="U605" s="943"/>
      <c r="V605" s="952"/>
      <c r="W605" s="5478"/>
      <c r="X605" s="529"/>
      <c r="Y605" s="1419" t="s">
        <v>1438</v>
      </c>
      <c r="AA605" s="3141"/>
    </row>
    <row r="606" spans="1:27" ht="18" customHeight="1">
      <c r="A606" s="5357"/>
      <c r="B606" s="1363"/>
      <c r="C606" s="1374">
        <f>SUM(C564:C605)/1000</f>
        <v>1.5</v>
      </c>
      <c r="D606" s="5342" t="s">
        <v>294</v>
      </c>
      <c r="E606" s="5342"/>
      <c r="F606" s="5342"/>
      <c r="G606" s="5342"/>
      <c r="H606" s="5342"/>
      <c r="I606" s="5342"/>
      <c r="J606" s="1046"/>
      <c r="K606" s="1046"/>
      <c r="L606" s="1047">
        <f>SUM(L564:L605)</f>
        <v>1500</v>
      </c>
      <c r="M606" s="1026">
        <f>SUM(M564:M605)</f>
        <v>1.5</v>
      </c>
      <c r="N606" s="25">
        <f>SUM(N564:N604)</f>
        <v>1</v>
      </c>
      <c r="O606" s="1375"/>
      <c r="P606" s="1375"/>
      <c r="Q606" s="1375"/>
      <c r="R606" s="1376" t="str">
        <f>D606</f>
        <v xml:space="preserve">POIDS RECETTE </v>
      </c>
      <c r="S606" s="1377">
        <f>(K606/M553)*U553</f>
        <v>0</v>
      </c>
      <c r="T606" s="1378">
        <f>(L606/M553)*U553</f>
        <v>3000</v>
      </c>
      <c r="U606" s="1379">
        <f>(M606/M553)*U553</f>
        <v>3</v>
      </c>
      <c r="V606" s="1380">
        <f>N606</f>
        <v>1</v>
      </c>
      <c r="W606" s="5478"/>
      <c r="X606" s="529"/>
      <c r="Y606" s="1419" t="s">
        <v>1438</v>
      </c>
      <c r="AA606" s="3141"/>
    </row>
    <row r="607" spans="1:27" ht="18" customHeight="1">
      <c r="A607" s="5357"/>
      <c r="B607" s="1363"/>
      <c r="C607" s="1381">
        <f>C606*1000</f>
        <v>1500</v>
      </c>
      <c r="D607" s="1027"/>
      <c r="E607" s="1027"/>
      <c r="F607" s="1027"/>
      <c r="G607" s="1027"/>
      <c r="H607" s="1027"/>
      <c r="I607" s="1027"/>
      <c r="J607" s="1027"/>
      <c r="K607" s="1027"/>
      <c r="L607" s="1027"/>
      <c r="M607" s="1027"/>
      <c r="N607" s="30"/>
      <c r="O607" s="1332"/>
      <c r="P607" s="1333"/>
      <c r="Q607" s="1333"/>
      <c r="R607" s="1333"/>
      <c r="S607" s="1334"/>
      <c r="T607" s="1334"/>
      <c r="U607" s="1334"/>
      <c r="V607" s="1335"/>
      <c r="W607" s="5478"/>
      <c r="X607" s="529"/>
      <c r="Y607" s="1419" t="s">
        <v>1438</v>
      </c>
      <c r="AA607" s="3141"/>
    </row>
    <row r="608" spans="1:27" ht="18" customHeight="1">
      <c r="A608" s="5357"/>
      <c r="B608" s="1382"/>
      <c r="C608" s="955" t="s">
        <v>295</v>
      </c>
      <c r="D608" s="956"/>
      <c r="E608" s="956"/>
      <c r="F608" s="956"/>
      <c r="G608" s="5323" t="s">
        <v>247</v>
      </c>
      <c r="H608" s="5323"/>
      <c r="I608" s="5323"/>
      <c r="J608" s="5323"/>
      <c r="K608" s="5323"/>
      <c r="L608" s="5323"/>
      <c r="M608" s="5323"/>
      <c r="N608" s="5324"/>
      <c r="O608" s="1326"/>
      <c r="P608" s="1326"/>
      <c r="Q608" s="1326"/>
      <c r="R608" s="1413"/>
      <c r="S608" s="1414"/>
      <c r="T608" s="1415"/>
      <c r="U608" s="1416"/>
      <c r="V608" s="1417"/>
      <c r="W608" s="5478"/>
      <c r="X608" s="529"/>
      <c r="Y608" s="1288" t="s">
        <v>1382</v>
      </c>
      <c r="AA608" s="3141"/>
    </row>
    <row r="609" spans="1:27" ht="18" customHeight="1">
      <c r="A609" s="5357"/>
      <c r="B609" s="1383"/>
      <c r="C609" s="957" t="str">
        <f>SUBSTITUTE(ADDRESS(1,COLUMN(),4),"1","")</f>
        <v>C</v>
      </c>
      <c r="D609" s="958" t="s">
        <v>296</v>
      </c>
      <c r="E609" s="1058"/>
      <c r="F609" s="1058"/>
      <c r="G609" s="5323"/>
      <c r="H609" s="5323"/>
      <c r="I609" s="5323"/>
      <c r="J609" s="5323"/>
      <c r="K609" s="5323"/>
      <c r="L609" s="5323"/>
      <c r="M609" s="5323"/>
      <c r="N609" s="5324"/>
      <c r="O609" s="1326"/>
      <c r="P609" s="1326"/>
      <c r="Q609" s="1326"/>
      <c r="R609" s="1413"/>
      <c r="S609" s="1414"/>
      <c r="T609" s="1415"/>
      <c r="U609" s="1416"/>
      <c r="V609" s="1417"/>
      <c r="W609" s="5478"/>
      <c r="X609" s="529"/>
      <c r="Y609" s="1288" t="s">
        <v>1382</v>
      </c>
      <c r="AA609" s="3141"/>
    </row>
    <row r="610" spans="1:27" ht="18" customHeight="1">
      <c r="A610" s="5357"/>
      <c r="B610" s="1383"/>
      <c r="C610" s="960" t="s">
        <v>297</v>
      </c>
      <c r="D610" s="955" t="s">
        <v>298</v>
      </c>
      <c r="E610" s="1058"/>
      <c r="F610" s="1058"/>
      <c r="G610" s="955"/>
      <c r="H610" s="1059"/>
      <c r="I610" s="1059"/>
      <c r="J610" s="1059"/>
      <c r="K610" s="1059"/>
      <c r="L610" s="1059"/>
      <c r="M610" s="1059"/>
      <c r="N610" s="26"/>
      <c r="O610" s="1326"/>
      <c r="P610" s="1326"/>
      <c r="Q610" s="1326"/>
      <c r="R610" s="1413"/>
      <c r="S610" s="1414"/>
      <c r="T610" s="1415"/>
      <c r="U610" s="1416"/>
      <c r="V610" s="1417"/>
      <c r="W610" s="5478"/>
      <c r="X610" s="529"/>
      <c r="Y610" s="1288" t="s">
        <v>1382</v>
      </c>
      <c r="AA610" s="3141"/>
    </row>
    <row r="611" spans="1:27" ht="18" customHeight="1">
      <c r="A611" s="5357"/>
      <c r="B611" s="1318"/>
      <c r="C611" s="1384"/>
      <c r="D611" s="929"/>
      <c r="E611" s="930"/>
      <c r="F611" s="927"/>
      <c r="G611" s="927"/>
      <c r="H611" s="927"/>
      <c r="I611" s="927"/>
      <c r="J611" s="927"/>
      <c r="K611" s="1062" t="s">
        <v>299</v>
      </c>
      <c r="L611" s="927"/>
      <c r="M611" s="927"/>
      <c r="N611" s="27"/>
      <c r="O611" s="1326"/>
      <c r="P611" s="1326"/>
      <c r="Q611" s="1326"/>
      <c r="R611" s="1413"/>
      <c r="S611" s="1414"/>
      <c r="T611" s="1415"/>
      <c r="U611" s="1416"/>
      <c r="V611" s="1417"/>
      <c r="W611" s="5478"/>
      <c r="X611" s="529"/>
      <c r="Y611" s="1288" t="s">
        <v>1382</v>
      </c>
      <c r="AA611" s="3141"/>
    </row>
    <row r="612" spans="1:27" ht="18" customHeight="1">
      <c r="A612" s="5357"/>
      <c r="B612" s="2896">
        <v>1</v>
      </c>
      <c r="C612" s="1384"/>
      <c r="D612" s="932"/>
      <c r="E612" s="927"/>
      <c r="F612" s="933"/>
      <c r="G612" s="933"/>
      <c r="H612" s="933"/>
      <c r="I612" s="933"/>
      <c r="J612" s="933"/>
      <c r="K612" s="1062" t="s">
        <v>300</v>
      </c>
      <c r="L612" s="933"/>
      <c r="M612" s="933"/>
      <c r="N612" s="28"/>
      <c r="O612" s="1326"/>
      <c r="P612" s="1326"/>
      <c r="Q612" s="1326"/>
      <c r="R612" s="1413"/>
      <c r="S612" s="1414"/>
      <c r="T612" s="1415"/>
      <c r="U612" s="1416"/>
      <c r="V612" s="1417"/>
      <c r="W612" s="5478"/>
      <c r="X612" s="529"/>
      <c r="Y612" s="1288" t="s">
        <v>1382</v>
      </c>
      <c r="AA612" s="3141"/>
    </row>
    <row r="613" spans="1:27" ht="18" customHeight="1">
      <c r="A613" s="5357"/>
      <c r="B613" s="2896">
        <f>LARGE(B612:B612,1)+1</f>
        <v>2</v>
      </c>
      <c r="C613" s="1386" t="s">
        <v>301</v>
      </c>
      <c r="D613" s="939"/>
      <c r="E613" s="939"/>
      <c r="F613" s="939"/>
      <c r="G613" s="939"/>
      <c r="H613" s="939"/>
      <c r="I613" s="939"/>
      <c r="J613" s="939"/>
      <c r="K613" s="1062" t="s">
        <v>302</v>
      </c>
      <c r="L613" s="939"/>
      <c r="M613" s="939"/>
      <c r="N613" s="1387"/>
      <c r="O613" s="1326"/>
      <c r="P613" s="1326"/>
      <c r="Q613" s="1326"/>
      <c r="R613" s="1413"/>
      <c r="S613" s="1414"/>
      <c r="T613" s="1415"/>
      <c r="U613" s="1416"/>
      <c r="V613" s="1417"/>
      <c r="W613" s="5478"/>
      <c r="X613" s="529"/>
      <c r="Y613" s="1288" t="s">
        <v>1382</v>
      </c>
      <c r="AA613" s="3141"/>
    </row>
    <row r="614" spans="1:27" ht="18" customHeight="1">
      <c r="A614" s="5357"/>
      <c r="B614" s="2896">
        <f>LARGE(B612:B613,1)+1</f>
        <v>3</v>
      </c>
      <c r="C614" s="1386"/>
      <c r="D614" s="939"/>
      <c r="E614" s="939"/>
      <c r="F614" s="939"/>
      <c r="G614" s="939"/>
      <c r="H614" s="939"/>
      <c r="I614" s="939"/>
      <c r="J614" s="939"/>
      <c r="K614" s="939"/>
      <c r="L614" s="939"/>
      <c r="M614" s="939"/>
      <c r="N614" s="1387"/>
      <c r="O614" s="1326"/>
      <c r="P614" s="1326"/>
      <c r="Q614" s="1326"/>
      <c r="R614" s="1413"/>
      <c r="S614" s="1414"/>
      <c r="T614" s="1415"/>
      <c r="U614" s="1416"/>
      <c r="V614" s="1417"/>
      <c r="W614" s="5478"/>
      <c r="X614" s="529"/>
      <c r="Y614" s="1288" t="s">
        <v>1382</v>
      </c>
      <c r="AA614" s="3141"/>
    </row>
    <row r="615" spans="1:27" ht="18" customHeight="1">
      <c r="A615" s="5357"/>
      <c r="B615" s="2896">
        <f>LARGE(B612:B614,1)+1</f>
        <v>4</v>
      </c>
      <c r="C615" s="1388" t="s">
        <v>1436</v>
      </c>
      <c r="D615" s="1389"/>
      <c r="E615" s="1389"/>
      <c r="F615" s="1389"/>
      <c r="G615" s="1389"/>
      <c r="H615" s="1389"/>
      <c r="I615" s="1389"/>
      <c r="J615" s="1389"/>
      <c r="K615" s="1389"/>
      <c r="L615" s="1389"/>
      <c r="M615" s="1389"/>
      <c r="N615" s="1390"/>
      <c r="O615" s="1326"/>
      <c r="P615" s="1326"/>
      <c r="Q615" s="1326"/>
      <c r="R615" s="1413"/>
      <c r="S615" s="1414"/>
      <c r="T615" s="1415"/>
      <c r="U615" s="1416"/>
      <c r="V615" s="1417"/>
      <c r="W615" s="5478"/>
      <c r="X615" s="529"/>
      <c r="Y615" s="1288" t="s">
        <v>1382</v>
      </c>
      <c r="AA615" s="3141"/>
    </row>
    <row r="616" spans="1:27" ht="18" customHeight="1">
      <c r="A616" s="5357"/>
      <c r="B616" s="2896">
        <f>LARGE(B612:B615,1)+1</f>
        <v>5</v>
      </c>
      <c r="C616" s="1386"/>
      <c r="D616" s="939"/>
      <c r="E616" s="939"/>
      <c r="F616" s="939"/>
      <c r="G616" s="939"/>
      <c r="H616" s="939"/>
      <c r="I616" s="939"/>
      <c r="J616" s="939"/>
      <c r="K616" s="939"/>
      <c r="L616" s="939"/>
      <c r="M616" s="939"/>
      <c r="N616" s="1387"/>
      <c r="O616" s="1326"/>
      <c r="P616" s="1326"/>
      <c r="Q616" s="1326"/>
      <c r="R616" s="1413"/>
      <c r="S616" s="1414"/>
      <c r="T616" s="1415"/>
      <c r="U616" s="1416"/>
      <c r="V616" s="1417"/>
      <c r="W616" s="5478"/>
      <c r="X616" s="529"/>
      <c r="Y616" s="1288" t="s">
        <v>1382</v>
      </c>
      <c r="AA616" s="3141"/>
    </row>
    <row r="617" spans="1:27" ht="18" customHeight="1">
      <c r="A617" s="5357"/>
      <c r="B617" s="2896">
        <f>LARGE(B612:B616,1)+1</f>
        <v>6</v>
      </c>
      <c r="C617" s="1386" t="s">
        <v>304</v>
      </c>
      <c r="D617" s="939"/>
      <c r="E617" s="939"/>
      <c r="F617" s="939"/>
      <c r="G617" s="939"/>
      <c r="H617" s="939"/>
      <c r="I617" s="939"/>
      <c r="J617" s="939"/>
      <c r="K617" s="939"/>
      <c r="L617" s="939"/>
      <c r="M617" s="939"/>
      <c r="N617" s="1387"/>
      <c r="O617" s="1326"/>
      <c r="P617" s="1326"/>
      <c r="Q617" s="1326"/>
      <c r="R617" s="1413"/>
      <c r="S617" s="1414"/>
      <c r="T617" s="1415"/>
      <c r="U617" s="1416"/>
      <c r="V617" s="1417"/>
      <c r="W617" s="5478"/>
      <c r="X617" s="529"/>
      <c r="Y617" s="1288" t="s">
        <v>1382</v>
      </c>
      <c r="AA617" s="3141"/>
    </row>
    <row r="618" spans="1:27" ht="18" customHeight="1">
      <c r="A618" s="5357"/>
      <c r="B618" s="2896">
        <f>LARGE(B612:B617,1)+1</f>
        <v>7</v>
      </c>
      <c r="C618" s="1386"/>
      <c r="D618" s="939"/>
      <c r="E618" s="939"/>
      <c r="F618" s="939"/>
      <c r="G618" s="939"/>
      <c r="H618" s="939"/>
      <c r="I618" s="939"/>
      <c r="J618" s="939"/>
      <c r="K618" s="939"/>
      <c r="L618" s="939"/>
      <c r="M618" s="939"/>
      <c r="N618" s="1387"/>
      <c r="O618" s="1326"/>
      <c r="P618" s="1326"/>
      <c r="Q618" s="1326"/>
      <c r="R618" s="1413"/>
      <c r="S618" s="1414"/>
      <c r="T618" s="1415"/>
      <c r="U618" s="1416"/>
      <c r="V618" s="1417"/>
      <c r="W618" s="5478"/>
      <c r="X618" s="529"/>
      <c r="Y618" s="1288" t="s">
        <v>1382</v>
      </c>
      <c r="AA618" s="3141"/>
    </row>
    <row r="619" spans="1:27" ht="18" customHeight="1">
      <c r="A619" s="5357"/>
      <c r="B619" s="2896">
        <f>LARGE(B612:B618,1)+1</f>
        <v>8</v>
      </c>
      <c r="C619" s="1386"/>
      <c r="D619" s="939"/>
      <c r="E619" s="939"/>
      <c r="F619" s="939"/>
      <c r="G619" s="939"/>
      <c r="H619" s="939"/>
      <c r="I619" s="939"/>
      <c r="J619" s="939"/>
      <c r="K619" s="939"/>
      <c r="L619" s="939"/>
      <c r="M619" s="939"/>
      <c r="N619" s="1387"/>
      <c r="O619" s="1326"/>
      <c r="P619" s="1326"/>
      <c r="Q619" s="1326"/>
      <c r="R619" s="1413"/>
      <c r="S619" s="1414"/>
      <c r="T619" s="1415"/>
      <c r="U619" s="1416"/>
      <c r="V619" s="1417"/>
      <c r="W619" s="5478"/>
      <c r="X619" s="529"/>
      <c r="Y619" s="1288" t="s">
        <v>1382</v>
      </c>
      <c r="AA619" s="3141"/>
    </row>
    <row r="620" spans="1:27" ht="18" customHeight="1">
      <c r="A620" s="5357"/>
      <c r="B620" s="2896">
        <f>LARGE(B612:B619,1)+1</f>
        <v>9</v>
      </c>
      <c r="C620" s="1386" t="s">
        <v>305</v>
      </c>
      <c r="D620" s="939"/>
      <c r="E620" s="939"/>
      <c r="F620" s="939"/>
      <c r="G620" s="939"/>
      <c r="H620" s="939"/>
      <c r="I620" s="939"/>
      <c r="J620" s="939"/>
      <c r="K620" s="939"/>
      <c r="L620" s="939"/>
      <c r="M620" s="939"/>
      <c r="N620" s="1387"/>
      <c r="O620" s="1326"/>
      <c r="P620" s="1326"/>
      <c r="Q620" s="1326"/>
      <c r="R620" s="1413"/>
      <c r="S620" s="1414"/>
      <c r="T620" s="1415"/>
      <c r="U620" s="1416"/>
      <c r="V620" s="1417"/>
      <c r="W620" s="5478"/>
      <c r="X620" s="529"/>
      <c r="Y620" s="1288" t="s">
        <v>1382</v>
      </c>
      <c r="AA620" s="3141"/>
    </row>
    <row r="621" spans="1:27" ht="18" customHeight="1">
      <c r="A621" s="5357"/>
      <c r="B621" s="2896">
        <f>LARGE(B612:B620,1)+1</f>
        <v>10</v>
      </c>
      <c r="C621" s="1386"/>
      <c r="D621" s="939"/>
      <c r="E621" s="939"/>
      <c r="F621" s="939"/>
      <c r="G621" s="939"/>
      <c r="H621" s="939"/>
      <c r="I621" s="939"/>
      <c r="J621" s="939"/>
      <c r="K621" s="939"/>
      <c r="L621" s="939"/>
      <c r="M621" s="939"/>
      <c r="N621" s="1387"/>
      <c r="O621" s="1326"/>
      <c r="P621" s="1326"/>
      <c r="Q621" s="1326"/>
      <c r="R621" s="1413"/>
      <c r="S621" s="1414"/>
      <c r="T621" s="1415"/>
      <c r="U621" s="1416"/>
      <c r="V621" s="1417"/>
      <c r="W621" s="5478"/>
      <c r="X621" s="529"/>
      <c r="Y621" s="1288" t="s">
        <v>1382</v>
      </c>
      <c r="AA621" s="3141"/>
    </row>
    <row r="622" spans="1:27" ht="18" customHeight="1">
      <c r="A622" s="5357"/>
      <c r="B622" s="2896">
        <f>LARGE(B612:B621,1)+1</f>
        <v>11</v>
      </c>
      <c r="C622" s="1386" t="s">
        <v>306</v>
      </c>
      <c r="D622" s="939"/>
      <c r="E622" s="939"/>
      <c r="F622" s="939"/>
      <c r="G622" s="939"/>
      <c r="H622" s="939"/>
      <c r="I622" s="939"/>
      <c r="J622" s="939"/>
      <c r="K622" s="939"/>
      <c r="L622" s="939"/>
      <c r="M622" s="939"/>
      <c r="N622" s="1387"/>
      <c r="O622" s="1326"/>
      <c r="P622" s="1326"/>
      <c r="Q622" s="1326"/>
      <c r="R622" s="1413"/>
      <c r="S622" s="1414"/>
      <c r="T622" s="1415"/>
      <c r="U622" s="1416"/>
      <c r="V622" s="1417"/>
      <c r="W622" s="5478"/>
      <c r="X622" s="529"/>
      <c r="Y622" s="1288" t="s">
        <v>1382</v>
      </c>
      <c r="AA622" s="3141"/>
    </row>
    <row r="623" spans="1:27" ht="18" customHeight="1">
      <c r="A623" s="5357"/>
      <c r="B623" s="2896">
        <f>LARGE(B612:B622,1)+1</f>
        <v>12</v>
      </c>
      <c r="C623" s="1386"/>
      <c r="D623" s="939"/>
      <c r="E623" s="939"/>
      <c r="F623" s="939"/>
      <c r="G623" s="939"/>
      <c r="H623" s="939"/>
      <c r="I623" s="939"/>
      <c r="J623" s="939"/>
      <c r="K623" s="939"/>
      <c r="L623" s="939"/>
      <c r="M623" s="939"/>
      <c r="N623" s="1387"/>
      <c r="O623" s="1326"/>
      <c r="P623" s="1326"/>
      <c r="Q623" s="1326"/>
      <c r="R623" s="1413"/>
      <c r="S623" s="1414"/>
      <c r="T623" s="1415"/>
      <c r="U623" s="1416"/>
      <c r="V623" s="1417"/>
      <c r="W623" s="5478"/>
      <c r="X623" s="529"/>
      <c r="Y623" s="1288" t="s">
        <v>1382</v>
      </c>
      <c r="AA623" s="3141"/>
    </row>
    <row r="624" spans="1:27" ht="18" customHeight="1">
      <c r="A624" s="5357"/>
      <c r="B624" s="2896">
        <f>LARGE(B612:B623,1)+1</f>
        <v>13</v>
      </c>
      <c r="C624" s="1384"/>
      <c r="D624" s="935"/>
      <c r="E624" s="935"/>
      <c r="F624" s="935"/>
      <c r="G624" s="935"/>
      <c r="H624" s="935"/>
      <c r="I624" s="935"/>
      <c r="J624" s="935"/>
      <c r="K624" s="1391"/>
      <c r="L624" s="1391"/>
      <c r="M624" s="1391"/>
      <c r="N624" s="67"/>
      <c r="O624" s="1326"/>
      <c r="P624" s="1326"/>
      <c r="Q624" s="1326"/>
      <c r="R624" s="1413"/>
      <c r="S624" s="1414"/>
      <c r="T624" s="1415"/>
      <c r="U624" s="1416"/>
      <c r="V624" s="1417"/>
      <c r="W624" s="5478"/>
      <c r="X624" s="529"/>
      <c r="Y624" s="1288" t="s">
        <v>1382</v>
      </c>
      <c r="AA624" s="3141"/>
    </row>
    <row r="625" spans="1:27" ht="18" customHeight="1">
      <c r="A625" s="5357"/>
      <c r="B625" s="2896">
        <f>LARGE(B612:B624,1)+1</f>
        <v>14</v>
      </c>
      <c r="C625" s="1384"/>
      <c r="D625" s="935"/>
      <c r="E625" s="935"/>
      <c r="F625" s="935"/>
      <c r="G625" s="935"/>
      <c r="H625" s="935"/>
      <c r="I625" s="935"/>
      <c r="J625" s="935"/>
      <c r="K625" s="935"/>
      <c r="L625" s="935"/>
      <c r="M625" s="935"/>
      <c r="N625" s="1392"/>
      <c r="O625" s="1326"/>
      <c r="P625" s="1326"/>
      <c r="Q625" s="1326"/>
      <c r="R625" s="1413"/>
      <c r="S625" s="1414"/>
      <c r="T625" s="1415"/>
      <c r="U625" s="1416"/>
      <c r="V625" s="1417"/>
      <c r="W625" s="5478"/>
      <c r="X625" s="529"/>
      <c r="Y625" s="1288" t="s">
        <v>1382</v>
      </c>
      <c r="AA625" s="3141"/>
    </row>
    <row r="626" spans="1:27" ht="18" customHeight="1">
      <c r="A626" s="5357"/>
      <c r="B626" s="2896">
        <f>LARGE(B612:B625,1)+1</f>
        <v>15</v>
      </c>
      <c r="C626" s="1384"/>
      <c r="D626" s="935"/>
      <c r="E626" s="935"/>
      <c r="F626" s="935"/>
      <c r="G626" s="935"/>
      <c r="H626" s="935"/>
      <c r="I626" s="935"/>
      <c r="J626" s="935"/>
      <c r="K626" s="935"/>
      <c r="L626" s="935"/>
      <c r="M626" s="935"/>
      <c r="N626" s="1392"/>
      <c r="O626" s="1326"/>
      <c r="P626" s="1326"/>
      <c r="Q626" s="1326"/>
      <c r="R626" s="1413"/>
      <c r="S626" s="1414"/>
      <c r="T626" s="1415"/>
      <c r="U626" s="1416"/>
      <c r="V626" s="1417"/>
      <c r="W626" s="5478"/>
      <c r="X626" s="529"/>
      <c r="Y626" s="1288" t="s">
        <v>1382</v>
      </c>
      <c r="AA626" s="3141"/>
    </row>
    <row r="627" spans="1:27" ht="18" customHeight="1">
      <c r="A627" s="5357"/>
      <c r="B627" s="2896">
        <f>LARGE(B612:B626,1)+1</f>
        <v>16</v>
      </c>
      <c r="C627" s="1384"/>
      <c r="D627" s="935"/>
      <c r="E627" s="935"/>
      <c r="F627" s="935"/>
      <c r="G627" s="935"/>
      <c r="H627" s="935"/>
      <c r="I627" s="935"/>
      <c r="J627" s="935"/>
      <c r="K627" s="935"/>
      <c r="L627" s="935"/>
      <c r="M627" s="935"/>
      <c r="N627" s="1392"/>
      <c r="O627" s="1326"/>
      <c r="P627" s="1326"/>
      <c r="Q627" s="1326"/>
      <c r="R627" s="1413"/>
      <c r="S627" s="1414"/>
      <c r="T627" s="1415"/>
      <c r="U627" s="1416"/>
      <c r="V627" s="1417"/>
      <c r="W627" s="5478"/>
      <c r="X627" s="529"/>
      <c r="Y627" s="1288" t="s">
        <v>1382</v>
      </c>
      <c r="AA627" s="3141"/>
    </row>
    <row r="628" spans="1:27" ht="18" customHeight="1">
      <c r="A628" s="5357"/>
      <c r="B628" s="2896">
        <f>LARGE(B612:B627,1)+1</f>
        <v>17</v>
      </c>
      <c r="C628" s="1384"/>
      <c r="D628" s="935"/>
      <c r="E628" s="935"/>
      <c r="F628" s="935"/>
      <c r="G628" s="935"/>
      <c r="H628" s="935"/>
      <c r="I628" s="935"/>
      <c r="J628" s="935"/>
      <c r="K628" s="935"/>
      <c r="L628" s="935"/>
      <c r="M628" s="935"/>
      <c r="N628" s="1392"/>
      <c r="O628" s="1326"/>
      <c r="P628" s="1326"/>
      <c r="Q628" s="1326"/>
      <c r="R628" s="1413"/>
      <c r="S628" s="1414"/>
      <c r="T628" s="1415"/>
      <c r="U628" s="1416"/>
      <c r="V628" s="1417"/>
      <c r="W628" s="5478"/>
      <c r="X628" s="529"/>
      <c r="Y628" s="1288" t="s">
        <v>1382</v>
      </c>
      <c r="AA628" s="3141"/>
    </row>
    <row r="629" spans="1:27" ht="18" customHeight="1">
      <c r="A629" s="5357"/>
      <c r="B629" s="2896">
        <f>LARGE(B612:B628,1)+1</f>
        <v>18</v>
      </c>
      <c r="C629" s="1384"/>
      <c r="D629" s="935"/>
      <c r="E629" s="935"/>
      <c r="F629" s="935"/>
      <c r="G629" s="935"/>
      <c r="H629" s="935"/>
      <c r="I629" s="935"/>
      <c r="J629" s="935"/>
      <c r="K629" s="935"/>
      <c r="L629" s="935"/>
      <c r="M629" s="935"/>
      <c r="N629" s="1392"/>
      <c r="O629" s="1326"/>
      <c r="P629" s="1326"/>
      <c r="Q629" s="1326"/>
      <c r="R629" s="1413"/>
      <c r="S629" s="1414"/>
      <c r="T629" s="1415"/>
      <c r="U629" s="1416"/>
      <c r="V629" s="1417"/>
      <c r="W629" s="5478"/>
      <c r="X629" s="529"/>
      <c r="Y629" s="1288" t="s">
        <v>1382</v>
      </c>
      <c r="AA629" s="3141"/>
    </row>
    <row r="630" spans="1:27" ht="18" customHeight="1">
      <c r="A630" s="5357"/>
      <c r="B630" s="2896">
        <f>LARGE(B612:B629,1)+1</f>
        <v>19</v>
      </c>
      <c r="C630" s="1384"/>
      <c r="D630" s="935"/>
      <c r="E630" s="935"/>
      <c r="F630" s="935"/>
      <c r="G630" s="935"/>
      <c r="H630" s="935"/>
      <c r="I630" s="935"/>
      <c r="J630" s="935"/>
      <c r="K630" s="935"/>
      <c r="L630" s="935"/>
      <c r="M630" s="935"/>
      <c r="N630" s="1392"/>
      <c r="O630" s="1326"/>
      <c r="P630" s="1326"/>
      <c r="Q630" s="1326"/>
      <c r="R630" s="1413"/>
      <c r="S630" s="1414"/>
      <c r="T630" s="1415"/>
      <c r="U630" s="1416"/>
      <c r="V630" s="1417"/>
      <c r="W630" s="5478"/>
      <c r="X630" s="529"/>
      <c r="Y630" s="1288" t="s">
        <v>1382</v>
      </c>
      <c r="AA630" s="3141"/>
    </row>
    <row r="631" spans="1:27" ht="18" customHeight="1">
      <c r="A631" s="5357"/>
      <c r="B631" s="2896">
        <f>LARGE(B612:B630,1)+1</f>
        <v>20</v>
      </c>
      <c r="C631" s="1384"/>
      <c r="D631" s="935"/>
      <c r="E631" s="935"/>
      <c r="F631" s="935"/>
      <c r="G631" s="935"/>
      <c r="H631" s="935"/>
      <c r="I631" s="935"/>
      <c r="J631" s="935"/>
      <c r="K631" s="935"/>
      <c r="L631" s="935"/>
      <c r="M631" s="935"/>
      <c r="N631" s="1392"/>
      <c r="O631" s="1326"/>
      <c r="P631" s="1326"/>
      <c r="Q631" s="1326"/>
      <c r="R631" s="1413"/>
      <c r="S631" s="1414"/>
      <c r="T631" s="1415"/>
      <c r="U631" s="1416"/>
      <c r="V631" s="1417"/>
      <c r="W631" s="5478"/>
      <c r="X631" s="529"/>
      <c r="Y631" s="1288" t="s">
        <v>1382</v>
      </c>
      <c r="AA631" s="3141"/>
    </row>
    <row r="632" spans="1:27" ht="18" customHeight="1">
      <c r="A632" s="5357"/>
      <c r="B632" s="2896">
        <f>LARGE(B612:B631,1)+1</f>
        <v>21</v>
      </c>
      <c r="C632" s="1384"/>
      <c r="D632" s="935"/>
      <c r="E632" s="935"/>
      <c r="F632" s="935"/>
      <c r="G632" s="935"/>
      <c r="H632" s="935"/>
      <c r="I632" s="935"/>
      <c r="J632" s="935"/>
      <c r="K632" s="935"/>
      <c r="L632" s="935"/>
      <c r="M632" s="935"/>
      <c r="N632" s="1392"/>
      <c r="O632" s="1326"/>
      <c r="P632" s="1326"/>
      <c r="Q632" s="1326"/>
      <c r="R632" s="1413"/>
      <c r="S632" s="1414"/>
      <c r="T632" s="1415"/>
      <c r="U632" s="1416"/>
      <c r="V632" s="1417"/>
      <c r="W632" s="5478"/>
      <c r="X632" s="529"/>
      <c r="Y632" s="1288" t="s">
        <v>1382</v>
      </c>
      <c r="AA632" s="3141"/>
    </row>
    <row r="633" spans="1:27" ht="18" customHeight="1">
      <c r="A633" s="5357"/>
      <c r="B633" s="2896">
        <f>LARGE(B612:B632,1)+1</f>
        <v>22</v>
      </c>
      <c r="C633" s="1384"/>
      <c r="D633" s="935"/>
      <c r="E633" s="935"/>
      <c r="F633" s="935"/>
      <c r="G633" s="935"/>
      <c r="H633" s="935"/>
      <c r="I633" s="935"/>
      <c r="J633" s="935"/>
      <c r="K633" s="935"/>
      <c r="L633" s="935"/>
      <c r="M633" s="935"/>
      <c r="N633" s="1392"/>
      <c r="O633" s="1326"/>
      <c r="P633" s="1326"/>
      <c r="Q633" s="1326"/>
      <c r="R633" s="1413"/>
      <c r="S633" s="1414"/>
      <c r="T633" s="1415"/>
      <c r="U633" s="1416"/>
      <c r="V633" s="1417"/>
      <c r="W633" s="5478"/>
      <c r="X633" s="529"/>
      <c r="Y633" s="1288" t="s">
        <v>1382</v>
      </c>
      <c r="AA633" s="3141"/>
    </row>
    <row r="634" spans="1:27" ht="18" customHeight="1">
      <c r="A634" s="5357"/>
      <c r="B634" s="2896">
        <f>LARGE(B612:B633,1)+1</f>
        <v>23</v>
      </c>
      <c r="C634" s="1384"/>
      <c r="D634" s="935"/>
      <c r="E634" s="935"/>
      <c r="F634" s="935"/>
      <c r="G634" s="935"/>
      <c r="H634" s="935"/>
      <c r="I634" s="935"/>
      <c r="J634" s="935"/>
      <c r="K634" s="935"/>
      <c r="L634" s="935"/>
      <c r="M634" s="935"/>
      <c r="N634" s="1392"/>
      <c r="O634" s="1326"/>
      <c r="P634" s="1326"/>
      <c r="Q634" s="1326"/>
      <c r="R634" s="1413"/>
      <c r="S634" s="1414"/>
      <c r="T634" s="1415"/>
      <c r="U634" s="1416"/>
      <c r="V634" s="1417"/>
      <c r="W634" s="5478"/>
      <c r="X634" s="529"/>
      <c r="Y634" s="1288" t="s">
        <v>1382</v>
      </c>
      <c r="AA634" s="3141"/>
    </row>
    <row r="635" spans="1:27" ht="18" customHeight="1">
      <c r="A635" s="5357"/>
      <c r="B635" s="2896">
        <f>LARGE(B612:B634,1)+1</f>
        <v>24</v>
      </c>
      <c r="C635" s="1384"/>
      <c r="D635" s="935"/>
      <c r="E635" s="935"/>
      <c r="F635" s="935"/>
      <c r="G635" s="935"/>
      <c r="H635" s="935"/>
      <c r="I635" s="935"/>
      <c r="J635" s="935"/>
      <c r="K635" s="935"/>
      <c r="L635" s="935"/>
      <c r="M635" s="935"/>
      <c r="N635" s="1392"/>
      <c r="O635" s="1326"/>
      <c r="P635" s="1326"/>
      <c r="Q635" s="1326"/>
      <c r="R635" s="1413"/>
      <c r="S635" s="1414"/>
      <c r="T635" s="1415"/>
      <c r="U635" s="1416"/>
      <c r="V635" s="1417"/>
      <c r="W635" s="5478"/>
      <c r="X635" s="529"/>
      <c r="Y635" s="1288" t="s">
        <v>1382</v>
      </c>
      <c r="AA635" s="3141"/>
    </row>
    <row r="636" spans="1:27" ht="18" customHeight="1">
      <c r="A636" s="5357"/>
      <c r="B636" s="2896">
        <f>LARGE(B612:B635,1)+1</f>
        <v>25</v>
      </c>
      <c r="C636" s="1384"/>
      <c r="D636" s="935"/>
      <c r="E636" s="935"/>
      <c r="F636" s="935"/>
      <c r="G636" s="935"/>
      <c r="H636" s="935"/>
      <c r="I636" s="935"/>
      <c r="J636" s="935"/>
      <c r="K636" s="935"/>
      <c r="L636" s="935"/>
      <c r="M636" s="935"/>
      <c r="N636" s="1392"/>
      <c r="O636" s="1326"/>
      <c r="P636" s="1326"/>
      <c r="Q636" s="1326"/>
      <c r="R636" s="1413"/>
      <c r="S636" s="1414"/>
      <c r="T636" s="1415"/>
      <c r="U636" s="1416"/>
      <c r="V636" s="1417"/>
      <c r="W636" s="5478"/>
      <c r="X636" s="529"/>
      <c r="Y636" s="1288" t="s">
        <v>1382</v>
      </c>
      <c r="AA636" s="3141"/>
    </row>
    <row r="637" spans="1:27" ht="18" customHeight="1">
      <c r="A637" s="5357"/>
      <c r="B637" s="2896">
        <f>LARGE(B612:B636,1)+1</f>
        <v>26</v>
      </c>
      <c r="C637" s="1384"/>
      <c r="D637" s="935"/>
      <c r="E637" s="935"/>
      <c r="F637" s="935"/>
      <c r="G637" s="935"/>
      <c r="H637" s="935"/>
      <c r="I637" s="935"/>
      <c r="J637" s="935"/>
      <c r="K637" s="935"/>
      <c r="L637" s="935"/>
      <c r="M637" s="935"/>
      <c r="N637" s="1392"/>
      <c r="O637" s="1326"/>
      <c r="P637" s="1326"/>
      <c r="Q637" s="1326"/>
      <c r="R637" s="1413"/>
      <c r="S637" s="1414"/>
      <c r="T637" s="1415"/>
      <c r="U637" s="1416"/>
      <c r="V637" s="1417"/>
      <c r="W637" s="5478"/>
      <c r="X637" s="529"/>
      <c r="Y637" s="1288" t="s">
        <v>1382</v>
      </c>
      <c r="AA637" s="3141"/>
    </row>
    <row r="638" spans="1:27" ht="18" customHeight="1">
      <c r="A638" s="5357"/>
      <c r="B638" s="2896">
        <f>LARGE(B612:B637,1)+1</f>
        <v>27</v>
      </c>
      <c r="C638" s="1384"/>
      <c r="D638" s="935"/>
      <c r="E638" s="935"/>
      <c r="F638" s="935"/>
      <c r="G638" s="935"/>
      <c r="H638" s="935"/>
      <c r="I638" s="935"/>
      <c r="J638" s="935"/>
      <c r="K638" s="935"/>
      <c r="L638" s="935"/>
      <c r="M638" s="935"/>
      <c r="N638" s="1392"/>
      <c r="O638" s="1326"/>
      <c r="P638" s="1326"/>
      <c r="Q638" s="1326"/>
      <c r="R638" s="1413"/>
      <c r="S638" s="1414"/>
      <c r="T638" s="1415"/>
      <c r="U638" s="1416"/>
      <c r="V638" s="1417"/>
      <c r="W638" s="5478"/>
      <c r="X638" s="529"/>
      <c r="Y638" s="1288" t="s">
        <v>1382</v>
      </c>
      <c r="AA638" s="3141"/>
    </row>
    <row r="639" spans="1:27" ht="18" customHeight="1">
      <c r="A639" s="5357"/>
      <c r="B639" s="2896">
        <f>LARGE(B612:B638,1)+1</f>
        <v>28</v>
      </c>
      <c r="C639" s="1384"/>
      <c r="D639" s="935"/>
      <c r="E639" s="935"/>
      <c r="F639" s="935"/>
      <c r="G639" s="935"/>
      <c r="H639" s="935"/>
      <c r="I639" s="935"/>
      <c r="J639" s="935"/>
      <c r="K639" s="935"/>
      <c r="L639" s="935"/>
      <c r="M639" s="935"/>
      <c r="N639" s="1392"/>
      <c r="O639" s="1326"/>
      <c r="P639" s="1326"/>
      <c r="Q639" s="1326"/>
      <c r="R639" s="1413"/>
      <c r="S639" s="1414"/>
      <c r="T639" s="1415"/>
      <c r="U639" s="1416"/>
      <c r="V639" s="1417"/>
      <c r="W639" s="5478"/>
      <c r="X639" s="529"/>
      <c r="Y639" s="1288" t="s">
        <v>1382</v>
      </c>
      <c r="AA639" s="3141"/>
    </row>
    <row r="640" spans="1:27" ht="18" customHeight="1">
      <c r="A640" s="5357"/>
      <c r="B640" s="2896">
        <f>LARGE(B612:B639,1)+1</f>
        <v>29</v>
      </c>
      <c r="C640" s="1384"/>
      <c r="D640" s="935"/>
      <c r="E640" s="935"/>
      <c r="F640" s="935"/>
      <c r="G640" s="935"/>
      <c r="H640" s="935"/>
      <c r="I640" s="935"/>
      <c r="J640" s="935"/>
      <c r="K640" s="935"/>
      <c r="L640" s="935"/>
      <c r="M640" s="935"/>
      <c r="N640" s="1392"/>
      <c r="O640" s="1326"/>
      <c r="P640" s="1326"/>
      <c r="Q640" s="1326"/>
      <c r="R640" s="1413"/>
      <c r="S640" s="1414"/>
      <c r="T640" s="1415"/>
      <c r="U640" s="1416"/>
      <c r="V640" s="1417"/>
      <c r="W640" s="5478"/>
      <c r="X640" s="529"/>
      <c r="Y640" s="1288" t="s">
        <v>1382</v>
      </c>
      <c r="AA640" s="3141"/>
    </row>
    <row r="641" spans="1:27" ht="18" customHeight="1">
      <c r="A641" s="5357"/>
      <c r="B641" s="2896">
        <f>LARGE(B612:B640,1)+1</f>
        <v>30</v>
      </c>
      <c r="C641" s="1384"/>
      <c r="D641" s="935"/>
      <c r="E641" s="935"/>
      <c r="F641" s="935"/>
      <c r="G641" s="935"/>
      <c r="H641" s="935"/>
      <c r="I641" s="935"/>
      <c r="J641" s="935"/>
      <c r="K641" s="935"/>
      <c r="L641" s="935"/>
      <c r="M641" s="935"/>
      <c r="N641" s="1392"/>
      <c r="O641" s="1326"/>
      <c r="P641" s="1326"/>
      <c r="Q641" s="1326"/>
      <c r="R641" s="1413"/>
      <c r="S641" s="1414"/>
      <c r="T641" s="1415"/>
      <c r="U641" s="1416"/>
      <c r="V641" s="1417"/>
      <c r="W641" s="5478"/>
      <c r="X641" s="529"/>
      <c r="Y641" s="1288" t="s">
        <v>1382</v>
      </c>
      <c r="AA641" s="3141"/>
    </row>
    <row r="642" spans="1:27" ht="18" customHeight="1">
      <c r="A642" s="5357"/>
      <c r="B642" s="2896">
        <f>LARGE(B612:B641,1)+1</f>
        <v>31</v>
      </c>
      <c r="C642" s="1384"/>
      <c r="D642" s="935"/>
      <c r="E642" s="935"/>
      <c r="F642" s="935"/>
      <c r="G642" s="935"/>
      <c r="H642" s="935"/>
      <c r="I642" s="935"/>
      <c r="J642" s="935"/>
      <c r="K642" s="935"/>
      <c r="L642" s="935"/>
      <c r="M642" s="935"/>
      <c r="N642" s="1392"/>
      <c r="O642" s="1326"/>
      <c r="P642" s="1326"/>
      <c r="Q642" s="1326"/>
      <c r="R642" s="1413"/>
      <c r="S642" s="1414"/>
      <c r="T642" s="1415"/>
      <c r="U642" s="1416"/>
      <c r="V642" s="1417"/>
      <c r="W642" s="5478"/>
      <c r="X642" s="529"/>
      <c r="Y642" s="1288" t="s">
        <v>1382</v>
      </c>
      <c r="AA642" s="3141"/>
    </row>
    <row r="643" spans="1:27" ht="18" customHeight="1">
      <c r="A643" s="5357"/>
      <c r="B643" s="2896">
        <f>LARGE(B612:B642,1)+1</f>
        <v>32</v>
      </c>
      <c r="C643" s="1384"/>
      <c r="D643" s="935"/>
      <c r="E643" s="935"/>
      <c r="F643" s="935"/>
      <c r="G643" s="935"/>
      <c r="H643" s="935"/>
      <c r="I643" s="935"/>
      <c r="J643" s="935"/>
      <c r="K643" s="935"/>
      <c r="L643" s="935"/>
      <c r="M643" s="935"/>
      <c r="N643" s="1392"/>
      <c r="O643" s="1326"/>
      <c r="P643" s="1326"/>
      <c r="Q643" s="1326"/>
      <c r="R643" s="1413"/>
      <c r="S643" s="1414"/>
      <c r="T643" s="1415"/>
      <c r="U643" s="1416"/>
      <c r="V643" s="1417"/>
      <c r="W643" s="5478"/>
      <c r="X643" s="529"/>
      <c r="Y643" s="1288" t="s">
        <v>1382</v>
      </c>
      <c r="AA643" s="3141"/>
    </row>
    <row r="644" spans="1:27" ht="18" customHeight="1">
      <c r="A644" s="5357"/>
      <c r="B644" s="2896">
        <f>LARGE(B612:B643,1)+1</f>
        <v>33</v>
      </c>
      <c r="C644" s="1384"/>
      <c r="D644" s="935"/>
      <c r="E644" s="935"/>
      <c r="F644" s="935"/>
      <c r="G644" s="935"/>
      <c r="H644" s="935"/>
      <c r="I644" s="935"/>
      <c r="J644" s="935"/>
      <c r="K644" s="935"/>
      <c r="L644" s="935"/>
      <c r="M644" s="935"/>
      <c r="N644" s="1392"/>
      <c r="O644" s="1326"/>
      <c r="P644" s="1326"/>
      <c r="Q644" s="1326"/>
      <c r="R644" s="1413"/>
      <c r="S644" s="1414"/>
      <c r="T644" s="1415"/>
      <c r="U644" s="1416"/>
      <c r="V644" s="1417"/>
      <c r="W644" s="5478"/>
      <c r="X644" s="529"/>
      <c r="Y644" s="1288" t="s">
        <v>1382</v>
      </c>
      <c r="AA644" s="3141"/>
    </row>
    <row r="645" spans="1:27" ht="18" customHeight="1">
      <c r="A645" s="5357"/>
      <c r="B645" s="2896">
        <f>LARGE(B612:B644,1)+1</f>
        <v>34</v>
      </c>
      <c r="C645" s="1384"/>
      <c r="D645" s="935"/>
      <c r="E645" s="935"/>
      <c r="F645" s="935"/>
      <c r="G645" s="935"/>
      <c r="H645" s="935"/>
      <c r="I645" s="935"/>
      <c r="J645" s="935"/>
      <c r="K645" s="935"/>
      <c r="L645" s="935"/>
      <c r="M645" s="935"/>
      <c r="N645" s="1392"/>
      <c r="O645" s="1326"/>
      <c r="P645" s="1326"/>
      <c r="Q645" s="1326"/>
      <c r="R645" s="1413"/>
      <c r="S645" s="1414"/>
      <c r="T645" s="1415"/>
      <c r="U645" s="1416"/>
      <c r="V645" s="1417"/>
      <c r="W645" s="5478"/>
      <c r="X645" s="529"/>
      <c r="Y645" s="1288" t="s">
        <v>1382</v>
      </c>
      <c r="AA645" s="3141"/>
    </row>
    <row r="646" spans="1:27" ht="18" customHeight="1">
      <c r="A646" s="5357"/>
      <c r="B646" s="2896">
        <f>LARGE(B612:B645,1)+1</f>
        <v>35</v>
      </c>
      <c r="C646" s="1384"/>
      <c r="D646" s="935"/>
      <c r="E646" s="935"/>
      <c r="F646" s="935"/>
      <c r="G646" s="935"/>
      <c r="H646" s="935"/>
      <c r="I646" s="935"/>
      <c r="J646" s="935"/>
      <c r="K646" s="935"/>
      <c r="L646" s="935"/>
      <c r="M646" s="935"/>
      <c r="N646" s="1392"/>
      <c r="O646" s="1326"/>
      <c r="P646" s="1326"/>
      <c r="Q646" s="1326"/>
      <c r="R646" s="1413"/>
      <c r="S646" s="1414"/>
      <c r="T646" s="1415"/>
      <c r="U646" s="1416"/>
      <c r="V646" s="1417"/>
      <c r="W646" s="5478"/>
      <c r="X646" s="529"/>
      <c r="Y646" s="1288" t="s">
        <v>1382</v>
      </c>
      <c r="AA646" s="3141"/>
    </row>
    <row r="647" spans="1:27" ht="18" customHeight="1">
      <c r="A647" s="5357"/>
      <c r="B647" s="2896">
        <f>LARGE(B612:B646,1)+1</f>
        <v>36</v>
      </c>
      <c r="C647" s="1384"/>
      <c r="D647" s="935"/>
      <c r="E647" s="935"/>
      <c r="F647" s="935"/>
      <c r="G647" s="935"/>
      <c r="H647" s="935"/>
      <c r="I647" s="935"/>
      <c r="J647" s="935"/>
      <c r="K647" s="935"/>
      <c r="L647" s="935"/>
      <c r="M647" s="935"/>
      <c r="N647" s="1392"/>
      <c r="O647" s="1326"/>
      <c r="P647" s="1326"/>
      <c r="Q647" s="1326"/>
      <c r="R647" s="1413"/>
      <c r="S647" s="1414"/>
      <c r="T647" s="1415"/>
      <c r="U647" s="1416"/>
      <c r="V647" s="1417"/>
      <c r="W647" s="5478"/>
      <c r="X647" s="529"/>
      <c r="Y647" s="1288" t="s">
        <v>1382</v>
      </c>
      <c r="AA647" s="3141"/>
    </row>
    <row r="648" spans="1:27" ht="18" customHeight="1">
      <c r="A648" s="5357"/>
      <c r="B648" s="2896">
        <f>LARGE(B612:B647,1)+1</f>
        <v>37</v>
      </c>
      <c r="C648" s="1384"/>
      <c r="D648" s="935"/>
      <c r="E648" s="935"/>
      <c r="F648" s="935"/>
      <c r="G648" s="935"/>
      <c r="H648" s="935"/>
      <c r="I648" s="935"/>
      <c r="J648" s="935"/>
      <c r="K648" s="935"/>
      <c r="L648" s="935"/>
      <c r="M648" s="935"/>
      <c r="N648" s="1392"/>
      <c r="O648" s="1326"/>
      <c r="P648" s="1326"/>
      <c r="Q648" s="1326"/>
      <c r="R648" s="1413"/>
      <c r="S648" s="1414"/>
      <c r="T648" s="1415"/>
      <c r="U648" s="1416"/>
      <c r="V648" s="1417"/>
      <c r="W648" s="5478"/>
      <c r="X648" s="529"/>
      <c r="Y648" s="1288" t="s">
        <v>1382</v>
      </c>
      <c r="AA648" s="3141"/>
    </row>
    <row r="649" spans="1:27" ht="18" customHeight="1">
      <c r="A649" s="5357"/>
      <c r="B649" s="2896">
        <f>LARGE(B612:B648,1)+1</f>
        <v>38</v>
      </c>
      <c r="C649" s="1384"/>
      <c r="D649" s="935"/>
      <c r="E649" s="935"/>
      <c r="F649" s="935"/>
      <c r="G649" s="935"/>
      <c r="H649" s="935"/>
      <c r="I649" s="935"/>
      <c r="J649" s="935"/>
      <c r="K649" s="935"/>
      <c r="L649" s="935"/>
      <c r="M649" s="935"/>
      <c r="N649" s="1392"/>
      <c r="O649" s="1326"/>
      <c r="P649" s="1326"/>
      <c r="Q649" s="1326"/>
      <c r="R649" s="1413"/>
      <c r="S649" s="1414"/>
      <c r="T649" s="1415"/>
      <c r="U649" s="1416"/>
      <c r="V649" s="1417"/>
      <c r="W649" s="5478"/>
      <c r="X649" s="529"/>
      <c r="Y649" s="1288" t="s">
        <v>1382</v>
      </c>
      <c r="AA649" s="3141"/>
    </row>
    <row r="650" spans="1:27" ht="18" customHeight="1">
      <c r="A650" s="5357"/>
      <c r="B650" s="2896">
        <f>LARGE(B612:B649,1)+1</f>
        <v>39</v>
      </c>
      <c r="C650" s="1384"/>
      <c r="D650" s="935"/>
      <c r="E650" s="935"/>
      <c r="F650" s="935"/>
      <c r="G650" s="935"/>
      <c r="H650" s="935"/>
      <c r="I650" s="935"/>
      <c r="J650" s="935"/>
      <c r="K650" s="935"/>
      <c r="L650" s="935"/>
      <c r="M650" s="935"/>
      <c r="N650" s="1392"/>
      <c r="O650" s="1326"/>
      <c r="P650" s="1326"/>
      <c r="Q650" s="1326"/>
      <c r="R650" s="1413"/>
      <c r="S650" s="1414"/>
      <c r="T650" s="1415"/>
      <c r="U650" s="1416"/>
      <c r="V650" s="1417"/>
      <c r="W650" s="5478"/>
      <c r="X650" s="529"/>
      <c r="Y650" s="1288" t="s">
        <v>1382</v>
      </c>
      <c r="AA650" s="3141"/>
    </row>
    <row r="651" spans="1:27" ht="18" customHeight="1">
      <c r="A651" s="5357"/>
      <c r="B651" s="2896">
        <f>LARGE(B612:B650,1)+1</f>
        <v>40</v>
      </c>
      <c r="C651" s="1384"/>
      <c r="D651" s="935"/>
      <c r="E651" s="935"/>
      <c r="F651" s="935"/>
      <c r="G651" s="935"/>
      <c r="H651" s="935"/>
      <c r="I651" s="935"/>
      <c r="J651" s="935"/>
      <c r="K651" s="935"/>
      <c r="L651" s="935"/>
      <c r="M651" s="935"/>
      <c r="N651" s="1392"/>
      <c r="O651" s="1326"/>
      <c r="P651" s="1326"/>
      <c r="Q651" s="1326"/>
      <c r="R651" s="1413"/>
      <c r="S651" s="1414"/>
      <c r="T651" s="1415"/>
      <c r="U651" s="1416"/>
      <c r="V651" s="1417"/>
      <c r="W651" s="5478"/>
      <c r="X651" s="529"/>
      <c r="Y651" s="1288" t="s">
        <v>1382</v>
      </c>
      <c r="AA651" s="3141"/>
    </row>
    <row r="652" spans="1:27" ht="18" customHeight="1">
      <c r="A652" s="5357"/>
      <c r="B652" s="2896">
        <f>LARGE(B612:B651,1)+1</f>
        <v>41</v>
      </c>
      <c r="C652" s="1384"/>
      <c r="D652" s="935"/>
      <c r="E652" s="935"/>
      <c r="F652" s="935"/>
      <c r="G652" s="935"/>
      <c r="H652" s="935"/>
      <c r="I652" s="935"/>
      <c r="J652" s="935"/>
      <c r="K652" s="935"/>
      <c r="L652" s="935"/>
      <c r="M652" s="935"/>
      <c r="N652" s="1392"/>
      <c r="O652" s="1326"/>
      <c r="P652" s="1326"/>
      <c r="Q652" s="1326"/>
      <c r="R652" s="1413"/>
      <c r="S652" s="1414"/>
      <c r="T652" s="1415"/>
      <c r="U652" s="1416"/>
      <c r="V652" s="1417"/>
      <c r="W652" s="5478"/>
      <c r="X652" s="529"/>
      <c r="Y652" s="1288" t="s">
        <v>1382</v>
      </c>
      <c r="AA652" s="3141"/>
    </row>
    <row r="653" spans="1:27" ht="18" customHeight="1">
      <c r="A653" s="5357"/>
      <c r="B653" s="2896">
        <f>LARGE(B612:B652,1)+1</f>
        <v>42</v>
      </c>
      <c r="C653" s="1384"/>
      <c r="D653" s="935"/>
      <c r="E653" s="935"/>
      <c r="F653" s="935"/>
      <c r="G653" s="935"/>
      <c r="H653" s="935"/>
      <c r="I653" s="935"/>
      <c r="J653" s="935"/>
      <c r="K653" s="935"/>
      <c r="L653" s="935"/>
      <c r="M653" s="935"/>
      <c r="N653" s="1392"/>
      <c r="O653" s="1326"/>
      <c r="P653" s="1326"/>
      <c r="Q653" s="1326"/>
      <c r="R653" s="1413"/>
      <c r="S653" s="1414"/>
      <c r="T653" s="1415"/>
      <c r="U653" s="1416"/>
      <c r="V653" s="1417"/>
      <c r="W653" s="5478"/>
      <c r="X653" s="529"/>
      <c r="Y653" s="1288" t="s">
        <v>1382</v>
      </c>
      <c r="AA653" s="3141"/>
    </row>
    <row r="654" spans="1:27" ht="18" customHeight="1">
      <c r="A654" s="5357"/>
      <c r="B654" s="2896">
        <f>LARGE(B612:B653,1)+1</f>
        <v>43</v>
      </c>
      <c r="C654" s="1384"/>
      <c r="D654" s="935"/>
      <c r="E654" s="935"/>
      <c r="F654" s="935"/>
      <c r="G654" s="935"/>
      <c r="H654" s="935"/>
      <c r="I654" s="935"/>
      <c r="J654" s="935"/>
      <c r="K654" s="935"/>
      <c r="L654" s="935"/>
      <c r="M654" s="935"/>
      <c r="N654" s="1392"/>
      <c r="O654" s="1326"/>
      <c r="P654" s="1326"/>
      <c r="Q654" s="1326"/>
      <c r="R654" s="1413"/>
      <c r="S654" s="1414"/>
      <c r="T654" s="1415"/>
      <c r="U654" s="1416"/>
      <c r="V654" s="1417"/>
      <c r="W654" s="5478"/>
      <c r="X654" s="529"/>
      <c r="Y654" s="1288" t="s">
        <v>1382</v>
      </c>
      <c r="AA654" s="3141"/>
    </row>
    <row r="655" spans="1:27" ht="18" customHeight="1">
      <c r="A655" s="5357"/>
      <c r="B655" s="2896">
        <f>LARGE(B612:B654,1)+1</f>
        <v>44</v>
      </c>
      <c r="C655" s="1384"/>
      <c r="D655" s="935"/>
      <c r="E655" s="935"/>
      <c r="F655" s="935"/>
      <c r="G655" s="935"/>
      <c r="H655" s="935"/>
      <c r="I655" s="935"/>
      <c r="J655" s="935"/>
      <c r="K655" s="935"/>
      <c r="L655" s="935"/>
      <c r="M655" s="935"/>
      <c r="N655" s="1392"/>
      <c r="O655" s="1326"/>
      <c r="P655" s="1326"/>
      <c r="Q655" s="1326"/>
      <c r="R655" s="1413"/>
      <c r="S655" s="1414"/>
      <c r="T655" s="1415"/>
      <c r="U655" s="1416"/>
      <c r="V655" s="1417"/>
      <c r="W655" s="5478"/>
      <c r="X655" s="529"/>
      <c r="Y655" s="1288" t="s">
        <v>1382</v>
      </c>
      <c r="AA655" s="3141"/>
    </row>
    <row r="656" spans="1:27" ht="18" customHeight="1">
      <c r="A656" s="5357"/>
      <c r="B656" s="2896">
        <f>LARGE(B612:B655,1)+1</f>
        <v>45</v>
      </c>
      <c r="C656" s="1384"/>
      <c r="D656" s="935"/>
      <c r="E656" s="935"/>
      <c r="F656" s="935"/>
      <c r="G656" s="935"/>
      <c r="H656" s="935"/>
      <c r="I656" s="935"/>
      <c r="J656" s="935"/>
      <c r="K656" s="935"/>
      <c r="L656" s="935"/>
      <c r="M656" s="935"/>
      <c r="N656" s="1392"/>
      <c r="O656" s="1326"/>
      <c r="P656" s="1326"/>
      <c r="Q656" s="1326"/>
      <c r="R656" s="1413"/>
      <c r="S656" s="1414"/>
      <c r="T656" s="1415"/>
      <c r="U656" s="1416"/>
      <c r="V656" s="1417"/>
      <c r="W656" s="5478"/>
      <c r="X656" s="529"/>
      <c r="Y656" s="1288" t="s">
        <v>1382</v>
      </c>
      <c r="AA656" s="3141"/>
    </row>
    <row r="657" spans="1:27" ht="18" customHeight="1">
      <c r="A657" s="5357"/>
      <c r="B657" s="2896">
        <f>LARGE(B612:B656,1)+1</f>
        <v>46</v>
      </c>
      <c r="C657" s="1384"/>
      <c r="D657" s="935"/>
      <c r="E657" s="935"/>
      <c r="F657" s="935"/>
      <c r="G657" s="935"/>
      <c r="H657" s="935"/>
      <c r="I657" s="935"/>
      <c r="J657" s="935"/>
      <c r="K657" s="935"/>
      <c r="L657" s="935"/>
      <c r="M657" s="935"/>
      <c r="N657" s="1392"/>
      <c r="O657" s="1326"/>
      <c r="P657" s="1326"/>
      <c r="Q657" s="1326"/>
      <c r="R657" s="1413"/>
      <c r="S657" s="1414"/>
      <c r="T657" s="1415"/>
      <c r="U657" s="1416"/>
      <c r="V657" s="1417"/>
      <c r="W657" s="5478"/>
      <c r="X657" s="529"/>
      <c r="Y657" s="1288" t="s">
        <v>1382</v>
      </c>
      <c r="AA657" s="3141"/>
    </row>
    <row r="658" spans="1:27" ht="18" customHeight="1">
      <c r="A658" s="5357"/>
      <c r="B658" s="2896">
        <f>LARGE(B612:B657,1)+1</f>
        <v>47</v>
      </c>
      <c r="C658" s="1384"/>
      <c r="D658" s="935"/>
      <c r="E658" s="935"/>
      <c r="F658" s="935"/>
      <c r="G658" s="935"/>
      <c r="H658" s="935"/>
      <c r="I658" s="935"/>
      <c r="J658" s="935"/>
      <c r="K658" s="935"/>
      <c r="L658" s="935"/>
      <c r="M658" s="935"/>
      <c r="N658" s="1392"/>
      <c r="O658" s="1326"/>
      <c r="P658" s="1326"/>
      <c r="Q658" s="1326"/>
      <c r="R658" s="1413"/>
      <c r="S658" s="1414"/>
      <c r="T658" s="1415"/>
      <c r="U658" s="1416"/>
      <c r="V658" s="1417"/>
      <c r="W658" s="5478"/>
      <c r="X658" s="529"/>
      <c r="Y658" s="1288" t="s">
        <v>1382</v>
      </c>
      <c r="AA658" s="3141"/>
    </row>
    <row r="659" spans="1:27" ht="18" customHeight="1">
      <c r="A659" s="5357"/>
      <c r="B659" s="2896">
        <f>LARGE(B612:B658,1)+1</f>
        <v>48</v>
      </c>
      <c r="C659" s="1384"/>
      <c r="D659" s="935"/>
      <c r="E659" s="935"/>
      <c r="F659" s="935"/>
      <c r="G659" s="935"/>
      <c r="H659" s="935"/>
      <c r="I659" s="935"/>
      <c r="J659" s="935"/>
      <c r="K659" s="935"/>
      <c r="L659" s="935"/>
      <c r="M659" s="935"/>
      <c r="N659" s="1392"/>
      <c r="O659" s="1326"/>
      <c r="P659" s="1326"/>
      <c r="Q659" s="1326"/>
      <c r="R659" s="1413"/>
      <c r="S659" s="1414"/>
      <c r="T659" s="1415"/>
      <c r="U659" s="1416"/>
      <c r="V659" s="1417"/>
      <c r="W659" s="5478"/>
      <c r="X659" s="529"/>
      <c r="Y659" s="1288" t="s">
        <v>1382</v>
      </c>
      <c r="AA659" s="3141"/>
    </row>
    <row r="660" spans="1:27" ht="18" customHeight="1">
      <c r="A660" s="5357"/>
      <c r="B660" s="2896">
        <f>LARGE(B612:B659,1)+1</f>
        <v>49</v>
      </c>
      <c r="C660" s="1384"/>
      <c r="D660" s="935"/>
      <c r="E660" s="935"/>
      <c r="F660" s="935"/>
      <c r="G660" s="935"/>
      <c r="H660" s="935"/>
      <c r="I660" s="935"/>
      <c r="J660" s="935"/>
      <c r="K660" s="935"/>
      <c r="L660" s="935"/>
      <c r="M660" s="935"/>
      <c r="N660" s="1392"/>
      <c r="O660" s="1326"/>
      <c r="P660" s="1326"/>
      <c r="Q660" s="1326"/>
      <c r="R660" s="1413"/>
      <c r="S660" s="1414"/>
      <c r="T660" s="1415"/>
      <c r="U660" s="1416"/>
      <c r="V660" s="1417"/>
      <c r="W660" s="5478"/>
      <c r="X660" s="529"/>
      <c r="Y660" s="1288" t="s">
        <v>1382</v>
      </c>
      <c r="AA660" s="3141"/>
    </row>
    <row r="661" spans="1:27" ht="18" customHeight="1">
      <c r="A661" s="5357"/>
      <c r="B661" s="2896">
        <f>LARGE(B612:B660,1)+1</f>
        <v>50</v>
      </c>
      <c r="C661" s="1384"/>
      <c r="D661" s="935"/>
      <c r="E661" s="935"/>
      <c r="F661" s="935"/>
      <c r="G661" s="935"/>
      <c r="H661" s="935"/>
      <c r="I661" s="935"/>
      <c r="J661" s="935"/>
      <c r="K661" s="935"/>
      <c r="L661" s="935"/>
      <c r="M661" s="935"/>
      <c r="N661" s="1392"/>
      <c r="O661" s="1326"/>
      <c r="P661" s="1326"/>
      <c r="Q661" s="1326"/>
      <c r="R661" s="1413"/>
      <c r="S661" s="1414"/>
      <c r="T661" s="1415"/>
      <c r="U661" s="1416"/>
      <c r="V661" s="1417"/>
      <c r="W661" s="5478"/>
      <c r="X661" s="529"/>
      <c r="Y661" s="1288" t="s">
        <v>1382</v>
      </c>
      <c r="AA661" s="3141"/>
    </row>
    <row r="662" spans="1:27" ht="18" customHeight="1">
      <c r="A662" s="5357"/>
      <c r="B662" s="2896">
        <f>LARGE(B612:B661,1)+1</f>
        <v>51</v>
      </c>
      <c r="C662" s="1384"/>
      <c r="D662" s="935"/>
      <c r="E662" s="935"/>
      <c r="F662" s="935"/>
      <c r="G662" s="935"/>
      <c r="H662" s="935"/>
      <c r="I662" s="935"/>
      <c r="J662" s="935"/>
      <c r="K662" s="935"/>
      <c r="L662" s="935"/>
      <c r="M662" s="935"/>
      <c r="N662" s="1392"/>
      <c r="O662" s="1326"/>
      <c r="P662" s="1326"/>
      <c r="Q662" s="1326"/>
      <c r="R662" s="1413"/>
      <c r="S662" s="1414"/>
      <c r="T662" s="1415"/>
      <c r="U662" s="1416"/>
      <c r="V662" s="1417"/>
      <c r="W662" s="5478"/>
      <c r="X662" s="529"/>
      <c r="Y662" s="1288" t="s">
        <v>1382</v>
      </c>
      <c r="AA662" s="3141"/>
    </row>
    <row r="663" spans="1:27" ht="18" customHeight="1">
      <c r="A663" s="5357"/>
      <c r="B663" s="2896">
        <f>LARGE(B612:B662,1)+1</f>
        <v>52</v>
      </c>
      <c r="C663" s="1384"/>
      <c r="D663" s="935"/>
      <c r="E663" s="935"/>
      <c r="F663" s="935"/>
      <c r="G663" s="935"/>
      <c r="H663" s="935"/>
      <c r="I663" s="935"/>
      <c r="J663" s="935"/>
      <c r="K663" s="935"/>
      <c r="L663" s="935"/>
      <c r="M663" s="935"/>
      <c r="N663" s="1392"/>
      <c r="O663" s="1326"/>
      <c r="P663" s="1326"/>
      <c r="Q663" s="1326"/>
      <c r="R663" s="1413"/>
      <c r="S663" s="1414"/>
      <c r="T663" s="1415"/>
      <c r="U663" s="1416"/>
      <c r="V663" s="1417"/>
      <c r="W663" s="5478"/>
      <c r="X663" s="529"/>
      <c r="Y663" s="1288" t="s">
        <v>1382</v>
      </c>
      <c r="AA663" s="3141"/>
    </row>
    <row r="664" spans="1:27" ht="18" customHeight="1">
      <c r="A664" s="5357"/>
      <c r="B664" s="2896">
        <f>LARGE(B612:B663,1)+1</f>
        <v>53</v>
      </c>
      <c r="C664" s="1384"/>
      <c r="D664" s="935"/>
      <c r="E664" s="935"/>
      <c r="F664" s="935"/>
      <c r="G664" s="935"/>
      <c r="H664" s="935"/>
      <c r="I664" s="935"/>
      <c r="J664" s="935"/>
      <c r="K664" s="935"/>
      <c r="L664" s="935"/>
      <c r="M664" s="935"/>
      <c r="N664" s="1392"/>
      <c r="O664" s="1326"/>
      <c r="P664" s="1326"/>
      <c r="Q664" s="1326"/>
      <c r="R664" s="1413"/>
      <c r="S664" s="1414"/>
      <c r="T664" s="1415"/>
      <c r="U664" s="1416"/>
      <c r="V664" s="1417"/>
      <c r="W664" s="5478"/>
      <c r="X664" s="529"/>
      <c r="Y664" s="1288" t="s">
        <v>1382</v>
      </c>
      <c r="AA664" s="3141"/>
    </row>
    <row r="665" spans="1:27" ht="18" customHeight="1">
      <c r="A665" s="5357"/>
      <c r="B665" s="2896">
        <f>LARGE(B612:B664,1)+1</f>
        <v>54</v>
      </c>
      <c r="C665" s="1384"/>
      <c r="D665" s="935"/>
      <c r="E665" s="935"/>
      <c r="F665" s="935"/>
      <c r="G665" s="935"/>
      <c r="H665" s="935"/>
      <c r="I665" s="935"/>
      <c r="J665" s="935"/>
      <c r="K665" s="935"/>
      <c r="L665" s="935"/>
      <c r="M665" s="935"/>
      <c r="N665" s="1392"/>
      <c r="O665" s="1326"/>
      <c r="P665" s="1326"/>
      <c r="Q665" s="1326"/>
      <c r="R665" s="1413"/>
      <c r="S665" s="1414"/>
      <c r="T665" s="1415"/>
      <c r="U665" s="1416"/>
      <c r="V665" s="1417"/>
      <c r="W665" s="5478"/>
      <c r="X665" s="529"/>
      <c r="Y665" s="1288" t="s">
        <v>1382</v>
      </c>
      <c r="AA665" s="3141"/>
    </row>
    <row r="666" spans="1:27" ht="18" customHeight="1">
      <c r="A666" s="5357"/>
      <c r="B666" s="2896">
        <f>LARGE(B612:B665,1)+1</f>
        <v>55</v>
      </c>
      <c r="C666" s="1384"/>
      <c r="D666" s="935"/>
      <c r="E666" s="935"/>
      <c r="F666" s="935"/>
      <c r="G666" s="935"/>
      <c r="H666" s="935"/>
      <c r="I666" s="935"/>
      <c r="J666" s="935"/>
      <c r="K666" s="935"/>
      <c r="L666" s="935"/>
      <c r="M666" s="935"/>
      <c r="N666" s="1392"/>
      <c r="O666" s="1326"/>
      <c r="P666" s="1326"/>
      <c r="Q666" s="1326"/>
      <c r="R666" s="1413"/>
      <c r="S666" s="1414"/>
      <c r="T666" s="1415"/>
      <c r="U666" s="1416"/>
      <c r="V666" s="1417"/>
      <c r="W666" s="5478"/>
      <c r="X666" s="529"/>
      <c r="Y666" s="1288" t="s">
        <v>1382</v>
      </c>
      <c r="AA666" s="3141"/>
    </row>
    <row r="667" spans="1:27" ht="18" customHeight="1">
      <c r="A667" s="5357"/>
      <c r="B667" s="2896">
        <f>LARGE(B612:B666,1)+1</f>
        <v>56</v>
      </c>
      <c r="C667" s="1384"/>
      <c r="D667" s="935"/>
      <c r="E667" s="935"/>
      <c r="F667" s="935"/>
      <c r="G667" s="935"/>
      <c r="H667" s="935"/>
      <c r="I667" s="935"/>
      <c r="J667" s="935"/>
      <c r="K667" s="935"/>
      <c r="L667" s="935"/>
      <c r="M667" s="935"/>
      <c r="N667" s="1392"/>
      <c r="O667" s="1326"/>
      <c r="P667" s="1326"/>
      <c r="Q667" s="1326"/>
      <c r="R667" s="1413"/>
      <c r="S667" s="1414"/>
      <c r="T667" s="1415"/>
      <c r="U667" s="1416"/>
      <c r="V667" s="1417"/>
      <c r="W667" s="5478"/>
      <c r="X667" s="529"/>
      <c r="Y667" s="1288" t="s">
        <v>1382</v>
      </c>
      <c r="AA667" s="3141"/>
    </row>
    <row r="668" spans="1:27" ht="18" customHeight="1">
      <c r="A668" s="5357"/>
      <c r="B668" s="2896">
        <f>LARGE(B612:B667,1)+1</f>
        <v>57</v>
      </c>
      <c r="C668" s="1384"/>
      <c r="D668" s="935"/>
      <c r="E668" s="935"/>
      <c r="F668" s="935"/>
      <c r="G668" s="935"/>
      <c r="H668" s="935"/>
      <c r="I668" s="935"/>
      <c r="J668" s="935"/>
      <c r="K668" s="935"/>
      <c r="L668" s="935"/>
      <c r="M668" s="935"/>
      <c r="N668" s="1392"/>
      <c r="O668" s="1326"/>
      <c r="P668" s="1326"/>
      <c r="Q668" s="1326"/>
      <c r="R668" s="1413"/>
      <c r="S668" s="1414"/>
      <c r="T668" s="1415"/>
      <c r="U668" s="1416"/>
      <c r="V668" s="1417"/>
      <c r="W668" s="5478"/>
      <c r="X668" s="529"/>
      <c r="Y668" s="1288" t="s">
        <v>1382</v>
      </c>
      <c r="AA668" s="3141"/>
    </row>
    <row r="669" spans="1:27" ht="18" customHeight="1">
      <c r="A669" s="5357"/>
      <c r="B669" s="2896">
        <f>LARGE(B612:B668,1)+1</f>
        <v>58</v>
      </c>
      <c r="C669" s="1384"/>
      <c r="D669" s="935"/>
      <c r="E669" s="935"/>
      <c r="F669" s="935"/>
      <c r="G669" s="935"/>
      <c r="H669" s="935"/>
      <c r="I669" s="935"/>
      <c r="J669" s="935"/>
      <c r="K669" s="935"/>
      <c r="L669" s="935"/>
      <c r="M669" s="935"/>
      <c r="N669" s="1392"/>
      <c r="O669" s="1326"/>
      <c r="P669" s="1326"/>
      <c r="Q669" s="1326"/>
      <c r="R669" s="1413"/>
      <c r="S669" s="1414"/>
      <c r="T669" s="1415"/>
      <c r="U669" s="1416"/>
      <c r="V669" s="1417"/>
      <c r="W669" s="5478"/>
      <c r="X669" s="529"/>
      <c r="Y669" s="1288" t="s">
        <v>1382</v>
      </c>
      <c r="AA669" s="3141"/>
    </row>
    <row r="670" spans="1:27" ht="18" customHeight="1">
      <c r="A670" s="5357"/>
      <c r="B670" s="2896">
        <f>LARGE(B612:B669,1)+1</f>
        <v>59</v>
      </c>
      <c r="C670" s="1384"/>
      <c r="D670" s="935"/>
      <c r="E670" s="935"/>
      <c r="F670" s="935"/>
      <c r="G670" s="935"/>
      <c r="H670" s="935"/>
      <c r="I670" s="935"/>
      <c r="J670" s="935"/>
      <c r="K670" s="935"/>
      <c r="L670" s="935"/>
      <c r="M670" s="935"/>
      <c r="N670" s="1392"/>
      <c r="O670" s="1326"/>
      <c r="P670" s="1326"/>
      <c r="Q670" s="1326"/>
      <c r="R670" s="1413"/>
      <c r="S670" s="1414"/>
      <c r="T670" s="1415"/>
      <c r="U670" s="1416"/>
      <c r="V670" s="1417"/>
      <c r="W670" s="5478"/>
      <c r="X670" s="529"/>
      <c r="Y670" s="1288" t="s">
        <v>1382</v>
      </c>
      <c r="AA670" s="3141"/>
    </row>
    <row r="671" spans="1:27" ht="18" customHeight="1">
      <c r="A671" s="5357"/>
      <c r="B671" s="2896">
        <f>LARGE(B612:B670,1)+1</f>
        <v>60</v>
      </c>
      <c r="C671" s="1384"/>
      <c r="D671" s="935"/>
      <c r="E671" s="935"/>
      <c r="F671" s="935"/>
      <c r="G671" s="935"/>
      <c r="H671" s="935"/>
      <c r="I671" s="935"/>
      <c r="J671" s="935"/>
      <c r="K671" s="935"/>
      <c r="L671" s="935"/>
      <c r="M671" s="935"/>
      <c r="N671" s="1392"/>
      <c r="O671" s="1326"/>
      <c r="P671" s="1326"/>
      <c r="Q671" s="1326"/>
      <c r="R671" s="1413"/>
      <c r="S671" s="1414"/>
      <c r="T671" s="1415"/>
      <c r="U671" s="1416"/>
      <c r="V671" s="1417"/>
      <c r="W671" s="5478"/>
      <c r="X671" s="529"/>
      <c r="Y671" s="1288" t="s">
        <v>1382</v>
      </c>
      <c r="AA671" s="3141"/>
    </row>
    <row r="672" spans="1:27" ht="18" customHeight="1">
      <c r="A672" s="5357"/>
      <c r="B672" s="2896">
        <f>LARGE(B612:B671,1)+1</f>
        <v>61</v>
      </c>
      <c r="C672" s="1384"/>
      <c r="D672" s="935"/>
      <c r="E672" s="935"/>
      <c r="F672" s="935"/>
      <c r="G672" s="935"/>
      <c r="H672" s="935"/>
      <c r="I672" s="935"/>
      <c r="J672" s="935"/>
      <c r="K672" s="935"/>
      <c r="L672" s="935"/>
      <c r="M672" s="935"/>
      <c r="N672" s="1392"/>
      <c r="O672" s="1326"/>
      <c r="P672" s="1326"/>
      <c r="Q672" s="1326"/>
      <c r="R672" s="1413"/>
      <c r="S672" s="1414"/>
      <c r="T672" s="1415"/>
      <c r="U672" s="1416"/>
      <c r="V672" s="1417"/>
      <c r="W672" s="5478"/>
      <c r="X672" s="529"/>
      <c r="Y672" s="1288" t="s">
        <v>1382</v>
      </c>
      <c r="AA672" s="3141"/>
    </row>
    <row r="673" spans="1:27" ht="18" customHeight="1">
      <c r="A673" s="5357"/>
      <c r="B673" s="5325"/>
      <c r="C673" s="5326"/>
      <c r="D673" s="5326"/>
      <c r="E673" s="5326"/>
      <c r="F673" s="5326"/>
      <c r="G673" s="5326"/>
      <c r="H673" s="5326"/>
      <c r="I673" s="5326"/>
      <c r="J673" s="5326"/>
      <c r="K673" s="5326"/>
      <c r="L673" s="5326"/>
      <c r="M673" s="5326"/>
      <c r="N673" s="5327"/>
      <c r="O673" s="1326"/>
      <c r="P673" s="1326"/>
      <c r="Q673" s="1326"/>
      <c r="R673" s="1413"/>
      <c r="S673" s="1414"/>
      <c r="T673" s="1415"/>
      <c r="U673" s="1416"/>
      <c r="V673" s="1417"/>
      <c r="W673" s="5478"/>
      <c r="X673" s="529"/>
      <c r="Y673" s="1288" t="s">
        <v>1382</v>
      </c>
      <c r="AA673" s="3141"/>
    </row>
    <row r="674" spans="1:27" ht="18" customHeight="1">
      <c r="A674" s="5357"/>
      <c r="B674" s="1393" t="s">
        <v>248</v>
      </c>
      <c r="C674" s="1394" t="s">
        <v>272</v>
      </c>
      <c r="D674" s="5469"/>
      <c r="E674" s="5329"/>
      <c r="F674" s="5329"/>
      <c r="G674" s="5329"/>
      <c r="H674" s="5329"/>
      <c r="I674" s="5329"/>
      <c r="J674" s="5329"/>
      <c r="K674" s="5329"/>
      <c r="L674" s="5329"/>
      <c r="M674" s="5329"/>
      <c r="N674" s="5330"/>
      <c r="O674" s="1326"/>
      <c r="P674" s="1326"/>
      <c r="Q674" s="1326"/>
      <c r="R674" s="1413"/>
      <c r="S674" s="1414"/>
      <c r="T674" s="1415"/>
      <c r="U674" s="1416"/>
      <c r="V674" s="1417"/>
      <c r="W674" s="5478"/>
      <c r="X674" s="529"/>
      <c r="Y674" s="1288" t="s">
        <v>1382</v>
      </c>
      <c r="AA674" s="3141"/>
    </row>
    <row r="675" spans="1:27" ht="18" customHeight="1">
      <c r="A675" s="5357"/>
      <c r="B675" s="5331"/>
      <c r="C675" s="5332"/>
      <c r="D675" s="5332"/>
      <c r="E675" s="5332"/>
      <c r="F675" s="5332"/>
      <c r="G675" s="5332"/>
      <c r="H675" s="5332"/>
      <c r="I675" s="5332"/>
      <c r="J675" s="5332"/>
      <c r="K675" s="5332"/>
      <c r="L675" s="5332"/>
      <c r="M675" s="5332"/>
      <c r="N675" s="5333"/>
      <c r="O675" s="1326"/>
      <c r="P675" s="1326"/>
      <c r="Q675" s="1326"/>
      <c r="R675" s="1413"/>
      <c r="S675" s="1414"/>
      <c r="T675" s="1415"/>
      <c r="U675" s="1416"/>
      <c r="V675" s="1417"/>
      <c r="W675" s="5478"/>
      <c r="X675" s="529"/>
      <c r="Y675" s="1288" t="s">
        <v>1382</v>
      </c>
      <c r="AA675" s="3141"/>
    </row>
    <row r="676" spans="1:27" ht="18" customHeight="1">
      <c r="A676" s="5357"/>
      <c r="B676" s="5466" t="s">
        <v>1255</v>
      </c>
      <c r="C676" s="5467"/>
      <c r="D676" s="5467"/>
      <c r="E676" s="5467"/>
      <c r="F676" s="5467"/>
      <c r="G676" s="5467"/>
      <c r="H676" s="5467"/>
      <c r="I676" s="5467"/>
      <c r="J676" s="5467"/>
      <c r="K676" s="5467"/>
      <c r="L676" s="5467"/>
      <c r="M676" s="5467"/>
      <c r="N676" s="5468"/>
      <c r="O676" s="1326"/>
      <c r="P676" s="1326"/>
      <c r="Q676" s="1326"/>
      <c r="R676" s="1413"/>
      <c r="S676" s="1414"/>
      <c r="T676" s="1415"/>
      <c r="U676" s="1416"/>
      <c r="V676" s="1417"/>
      <c r="W676" s="5478"/>
      <c r="X676" s="529"/>
      <c r="Y676" s="1288" t="s">
        <v>1382</v>
      </c>
      <c r="AA676" s="3141"/>
    </row>
    <row r="677" spans="1:27" ht="18" customHeight="1">
      <c r="A677" s="5357"/>
      <c r="B677" s="1395" t="s">
        <v>31</v>
      </c>
      <c r="C677" s="1043">
        <v>500</v>
      </c>
      <c r="D677" s="1044">
        <v>500</v>
      </c>
      <c r="E677" s="925"/>
      <c r="F677" s="944" t="s">
        <v>307</v>
      </c>
      <c r="G677" s="1364">
        <v>2</v>
      </c>
      <c r="H677" s="1039">
        <v>2</v>
      </c>
      <c r="I677" s="925"/>
      <c r="K677" s="944" t="s">
        <v>308</v>
      </c>
      <c r="L677" s="945">
        <v>0.05</v>
      </c>
      <c r="M677" s="946">
        <v>2.4</v>
      </c>
      <c r="N677" s="400"/>
      <c r="O677" s="1326"/>
      <c r="P677" s="1326"/>
      <c r="Q677" s="1326"/>
      <c r="R677" s="1413"/>
      <c r="S677" s="1414"/>
      <c r="T677" s="1415"/>
      <c r="U677" s="1416"/>
      <c r="V677" s="1417"/>
      <c r="W677" s="5478"/>
      <c r="X677" s="529"/>
      <c r="Y677" s="1288" t="s">
        <v>1382</v>
      </c>
      <c r="AA677" s="3141"/>
    </row>
    <row r="678" spans="1:27" ht="18" customHeight="1">
      <c r="A678" s="5357"/>
      <c r="B678" s="5334" t="s">
        <v>2235</v>
      </c>
      <c r="C678" s="5335"/>
      <c r="D678" s="5335"/>
      <c r="E678" s="5335"/>
      <c r="F678" s="5335"/>
      <c r="G678" s="5335"/>
      <c r="H678" s="5335"/>
      <c r="I678" s="5335"/>
      <c r="J678" s="5335"/>
      <c r="K678" s="5335"/>
      <c r="L678" s="5336" t="s">
        <v>505</v>
      </c>
      <c r="M678" s="5336"/>
      <c r="N678" s="5337"/>
      <c r="O678" s="1326"/>
      <c r="P678" s="1326"/>
      <c r="Q678" s="1326"/>
      <c r="R678" s="1413"/>
      <c r="S678" s="1414"/>
      <c r="T678" s="1415"/>
      <c r="U678" s="1416"/>
      <c r="V678" s="1417"/>
      <c r="W678" s="5478"/>
      <c r="X678" s="529"/>
      <c r="Y678" s="1288" t="s">
        <v>1382</v>
      </c>
      <c r="AA678" s="3141"/>
    </row>
    <row r="679" spans="1:27" ht="18" customHeight="1">
      <c r="A679" s="5357"/>
      <c r="B679" s="5334"/>
      <c r="C679" s="5335"/>
      <c r="D679" s="5335"/>
      <c r="E679" s="5335"/>
      <c r="F679" s="5335"/>
      <c r="G679" s="5335"/>
      <c r="H679" s="5335"/>
      <c r="I679" s="5335"/>
      <c r="J679" s="5335"/>
      <c r="K679" s="5335"/>
      <c r="L679" s="5336"/>
      <c r="M679" s="5336"/>
      <c r="N679" s="5337"/>
      <c r="O679" s="1326"/>
      <c r="P679" s="1326"/>
      <c r="Q679" s="1326"/>
      <c r="R679" s="1413"/>
      <c r="S679" s="1414"/>
      <c r="T679" s="1415"/>
      <c r="U679" s="1416"/>
      <c r="V679" s="1417"/>
      <c r="W679" s="5478"/>
      <c r="X679" s="529"/>
      <c r="Y679" s="1288" t="s">
        <v>1382</v>
      </c>
      <c r="AA679" s="3141"/>
    </row>
    <row r="680" spans="1:27" ht="18" customHeight="1">
      <c r="A680" s="5357"/>
      <c r="B680" s="1396" t="s">
        <v>27</v>
      </c>
      <c r="C680" s="3132" t="s">
        <v>274</v>
      </c>
      <c r="D680" s="985"/>
      <c r="E680" s="985"/>
      <c r="F680" s="977" t="str">
        <f>D560</f>
        <v>D</v>
      </c>
      <c r="G680" s="984" t="s">
        <v>276</v>
      </c>
      <c r="H680" s="985"/>
      <c r="I680" s="986"/>
      <c r="J680" s="986"/>
      <c r="K680" s="986"/>
      <c r="L680" s="986"/>
      <c r="M680" s="986"/>
      <c r="N680" s="29"/>
      <c r="O680" s="1326"/>
      <c r="P680" s="1326"/>
      <c r="Q680" s="1326"/>
      <c r="R680" s="1413"/>
      <c r="S680" s="1414"/>
      <c r="T680" s="1415"/>
      <c r="U680" s="1416"/>
      <c r="V680" s="1417"/>
      <c r="W680" s="5478"/>
      <c r="X680" s="529"/>
      <c r="Y680" s="1288" t="s">
        <v>1382</v>
      </c>
      <c r="AA680" s="3141"/>
    </row>
    <row r="681" spans="1:27" ht="18" customHeight="1">
      <c r="A681" s="5357"/>
      <c r="B681" s="5314" t="s">
        <v>30</v>
      </c>
      <c r="C681" s="3133" t="s">
        <v>32</v>
      </c>
      <c r="D681" s="985"/>
      <c r="E681" s="985"/>
      <c r="F681" s="985"/>
      <c r="G681" s="985"/>
      <c r="H681" s="985"/>
      <c r="I681" s="986"/>
      <c r="J681" s="986"/>
      <c r="K681" s="986"/>
      <c r="L681" s="986"/>
      <c r="M681" s="986"/>
      <c r="N681" s="29"/>
      <c r="O681" s="1326"/>
      <c r="P681" s="1326"/>
      <c r="Q681" s="1326"/>
      <c r="R681" s="1413"/>
      <c r="S681" s="1414"/>
      <c r="T681" s="1415"/>
      <c r="U681" s="1416"/>
      <c r="V681" s="1417"/>
      <c r="W681" s="5478"/>
      <c r="X681" s="529"/>
      <c r="Y681" s="1288" t="s">
        <v>1382</v>
      </c>
      <c r="AA681" s="3141"/>
    </row>
    <row r="682" spans="1:27" ht="18" customHeight="1">
      <c r="A682" s="5357"/>
      <c r="B682" s="5314"/>
      <c r="C682" s="3133" t="s">
        <v>1268</v>
      </c>
      <c r="D682" s="985"/>
      <c r="E682" s="985"/>
      <c r="F682" s="985"/>
      <c r="G682" s="985"/>
      <c r="H682" s="985"/>
      <c r="I682" s="986"/>
      <c r="J682" s="986"/>
      <c r="K682" s="986"/>
      <c r="L682" s="986"/>
      <c r="M682" s="986"/>
      <c r="N682" s="29"/>
      <c r="O682" s="1326"/>
      <c r="P682" s="1326"/>
      <c r="Q682" s="1326"/>
      <c r="R682" s="1413"/>
      <c r="S682" s="1414"/>
      <c r="T682" s="1415"/>
      <c r="U682" s="1416"/>
      <c r="V682" s="1417"/>
      <c r="W682" s="5478"/>
      <c r="X682" s="529"/>
      <c r="Y682" s="1288" t="s">
        <v>1382</v>
      </c>
      <c r="AA682" s="3141"/>
    </row>
    <row r="683" spans="1:27" ht="18" customHeight="1">
      <c r="A683" s="5357"/>
      <c r="B683" s="1397" t="s">
        <v>248</v>
      </c>
      <c r="C683" s="3134" t="s">
        <v>279</v>
      </c>
      <c r="D683" s="985"/>
      <c r="E683" s="985"/>
      <c r="F683" s="985"/>
      <c r="G683" s="985"/>
      <c r="H683" s="985"/>
      <c r="I683" s="986"/>
      <c r="J683" s="986"/>
      <c r="K683" s="986"/>
      <c r="L683" s="986"/>
      <c r="M683" s="986"/>
      <c r="N683" s="29"/>
      <c r="O683" s="1326"/>
      <c r="P683" s="1326"/>
      <c r="Q683" s="1326"/>
      <c r="R683" s="1413"/>
      <c r="S683" s="1414"/>
      <c r="T683" s="1415"/>
      <c r="U683" s="1416"/>
      <c r="V683" s="1417"/>
      <c r="W683" s="5478"/>
      <c r="X683" s="529"/>
      <c r="Y683" s="1288" t="s">
        <v>1382</v>
      </c>
      <c r="AA683" s="3141"/>
    </row>
    <row r="684" spans="1:27" ht="18" customHeight="1">
      <c r="A684" s="5357"/>
      <c r="B684" s="1398" t="s">
        <v>12</v>
      </c>
      <c r="C684" s="3135" t="s">
        <v>23</v>
      </c>
      <c r="D684" s="985"/>
      <c r="E684" s="985"/>
      <c r="F684" s="985"/>
      <c r="G684" s="985"/>
      <c r="H684" s="985"/>
      <c r="I684" s="986"/>
      <c r="J684" s="986"/>
      <c r="K684" s="986"/>
      <c r="L684" s="986"/>
      <c r="M684" s="986"/>
      <c r="N684" s="29"/>
      <c r="O684" s="1326"/>
      <c r="P684" s="1326"/>
      <c r="Q684" s="1326"/>
      <c r="R684" s="1413"/>
      <c r="S684" s="1414"/>
      <c r="T684" s="1415"/>
      <c r="U684" s="1416"/>
      <c r="V684" s="1417"/>
      <c r="W684" s="5478"/>
      <c r="X684" s="529"/>
      <c r="Y684" s="1288" t="s">
        <v>1382</v>
      </c>
      <c r="AA684" s="3141"/>
    </row>
    <row r="685" spans="1:27" ht="18" customHeight="1">
      <c r="A685" s="5357"/>
      <c r="B685" s="1399"/>
      <c r="C685" s="990" t="s">
        <v>1258</v>
      </c>
      <c r="D685" s="985"/>
      <c r="E685" s="985"/>
      <c r="F685" s="985"/>
      <c r="G685" s="985"/>
      <c r="H685" s="985"/>
      <c r="I685" s="986"/>
      <c r="J685" s="986"/>
      <c r="K685" s="986"/>
      <c r="L685" s="986"/>
      <c r="M685" s="986"/>
      <c r="N685" s="29"/>
      <c r="O685" s="1326"/>
      <c r="P685" s="1326"/>
      <c r="Q685" s="1326"/>
      <c r="R685" s="1413"/>
      <c r="S685" s="1414"/>
      <c r="T685" s="1415"/>
      <c r="U685" s="1416"/>
      <c r="V685" s="1417"/>
      <c r="W685" s="5478"/>
      <c r="X685" s="529"/>
      <c r="Y685" s="1288" t="s">
        <v>1382</v>
      </c>
      <c r="AA685" s="3141"/>
    </row>
    <row r="686" spans="1:27" ht="18" customHeight="1">
      <c r="A686" s="5357"/>
      <c r="B686" s="1399" t="s">
        <v>13</v>
      </c>
      <c r="C686" s="3137" t="s">
        <v>24</v>
      </c>
      <c r="D686" s="3139"/>
      <c r="E686" s="3139"/>
      <c r="F686" s="3139"/>
      <c r="G686" s="3139"/>
      <c r="H686" s="3139"/>
      <c r="I686" s="3140"/>
      <c r="J686" s="3140"/>
      <c r="K686" s="3140"/>
      <c r="L686" s="3140"/>
      <c r="M686" s="3140"/>
      <c r="N686" s="79"/>
      <c r="O686" s="1326"/>
      <c r="P686" s="1326"/>
      <c r="Q686" s="1326"/>
      <c r="R686" s="1413"/>
      <c r="S686" s="1414"/>
      <c r="T686" s="1415"/>
      <c r="U686" s="1416"/>
      <c r="V686" s="1417"/>
      <c r="W686" s="5478"/>
      <c r="X686" s="529"/>
      <c r="Y686" s="1288" t="s">
        <v>1382</v>
      </c>
      <c r="AA686" s="3141"/>
    </row>
    <row r="687" spans="1:27" ht="18" customHeight="1">
      <c r="A687" s="5357"/>
      <c r="B687" s="1399"/>
      <c r="C687" s="3138" t="s">
        <v>26</v>
      </c>
      <c r="D687" s="3139"/>
      <c r="E687" s="3139"/>
      <c r="F687" s="3139"/>
      <c r="G687" s="3139"/>
      <c r="H687" s="3139"/>
      <c r="I687" s="3140"/>
      <c r="J687" s="3140"/>
      <c r="K687" s="3140"/>
      <c r="L687" s="3140"/>
      <c r="M687" s="3140"/>
      <c r="N687" s="79"/>
      <c r="O687" s="1326"/>
      <c r="P687" s="1326"/>
      <c r="Q687" s="1326"/>
      <c r="R687" s="1413"/>
      <c r="S687" s="1414"/>
      <c r="T687" s="1415"/>
      <c r="U687" s="1416"/>
      <c r="V687" s="1417"/>
      <c r="W687" s="5478"/>
      <c r="X687" s="529"/>
      <c r="Y687" s="1288" t="s">
        <v>1382</v>
      </c>
      <c r="AA687" s="3141"/>
    </row>
    <row r="688" spans="1:27" ht="18" customHeight="1">
      <c r="A688" s="5357"/>
      <c r="B688" s="5315" t="s">
        <v>15</v>
      </c>
      <c r="C688" s="5316" t="s">
        <v>288</v>
      </c>
      <c r="D688" s="5316"/>
      <c r="E688" s="5316"/>
      <c r="F688" s="5316"/>
      <c r="G688" s="5316"/>
      <c r="H688" s="5316"/>
      <c r="I688" s="5316"/>
      <c r="J688" s="5316"/>
      <c r="K688" s="5316"/>
      <c r="L688" s="5316"/>
      <c r="M688" s="5316"/>
      <c r="N688" s="5317"/>
      <c r="O688" s="1326"/>
      <c r="P688" s="1326"/>
      <c r="Q688" s="1326"/>
      <c r="R688" s="1413"/>
      <c r="S688" s="1414"/>
      <c r="T688" s="1415"/>
      <c r="U688" s="1416"/>
      <c r="V688" s="1417"/>
      <c r="W688" s="5478"/>
      <c r="X688" s="529"/>
      <c r="Y688" s="1288" t="s">
        <v>1382</v>
      </c>
      <c r="AA688" s="3141"/>
    </row>
    <row r="689" spans="1:27" ht="18" customHeight="1">
      <c r="A689" s="5357"/>
      <c r="B689" s="5315"/>
      <c r="C689" s="5316"/>
      <c r="D689" s="5316"/>
      <c r="E689" s="5316"/>
      <c r="F689" s="5316"/>
      <c r="G689" s="5316"/>
      <c r="H689" s="5316"/>
      <c r="I689" s="5316"/>
      <c r="J689" s="5316"/>
      <c r="K689" s="5316"/>
      <c r="L689" s="5316"/>
      <c r="M689" s="5316"/>
      <c r="N689" s="5317"/>
      <c r="O689" s="1326"/>
      <c r="P689" s="1326"/>
      <c r="Q689" s="1326"/>
      <c r="R689" s="1413"/>
      <c r="S689" s="1414"/>
      <c r="T689" s="1415"/>
      <c r="U689" s="1416"/>
      <c r="V689" s="1417"/>
      <c r="W689" s="5478"/>
      <c r="X689" s="529"/>
      <c r="Y689" s="1288" t="s">
        <v>1382</v>
      </c>
      <c r="AA689" s="3141"/>
    </row>
    <row r="690" spans="1:27" ht="18" customHeight="1">
      <c r="A690" s="5357"/>
      <c r="B690" s="1400" t="s">
        <v>281</v>
      </c>
      <c r="C690" s="3132" t="s">
        <v>293</v>
      </c>
      <c r="D690" s="3139"/>
      <c r="E690" s="3139"/>
      <c r="F690" s="3139"/>
      <c r="G690" s="3139"/>
      <c r="H690" s="3139"/>
      <c r="I690" s="3140"/>
      <c r="J690" s="3140"/>
      <c r="K690" s="3140"/>
      <c r="L690" s="3140"/>
      <c r="M690" s="3140"/>
      <c r="N690" s="79"/>
      <c r="O690" s="1326"/>
      <c r="P690" s="1326"/>
      <c r="Q690" s="1326"/>
      <c r="R690" s="1413"/>
      <c r="S690" s="1414"/>
      <c r="T690" s="1415"/>
      <c r="U690" s="1416"/>
      <c r="V690" s="1417"/>
      <c r="W690" s="5478"/>
      <c r="X690" s="529"/>
      <c r="Y690" s="1288" t="s">
        <v>1382</v>
      </c>
      <c r="AA690" s="3141"/>
    </row>
    <row r="691" spans="1:27" ht="18" customHeight="1">
      <c r="A691" s="5357"/>
      <c r="B691" s="1401" t="s">
        <v>282</v>
      </c>
      <c r="C691" s="5318" t="s">
        <v>1269</v>
      </c>
      <c r="D691" s="5318"/>
      <c r="E691" s="5318"/>
      <c r="F691" s="5318"/>
      <c r="G691" s="5318"/>
      <c r="H691" s="5318"/>
      <c r="I691" s="5318"/>
      <c r="J691" s="5318"/>
      <c r="K691" s="5318"/>
      <c r="L691" s="5318"/>
      <c r="M691" s="5318"/>
      <c r="N691" s="5319"/>
      <c r="O691" s="1326"/>
      <c r="P691" s="1326"/>
      <c r="Q691" s="1326"/>
      <c r="R691" s="1413"/>
      <c r="S691" s="1414"/>
      <c r="T691" s="1415"/>
      <c r="U691" s="1416"/>
      <c r="V691" s="1417"/>
      <c r="W691" s="5478"/>
      <c r="X691" s="529"/>
      <c r="Y691" s="1288" t="s">
        <v>1382</v>
      </c>
      <c r="AA691" s="3141"/>
    </row>
    <row r="692" spans="1:27" ht="18" customHeight="1">
      <c r="A692" s="5357"/>
      <c r="B692" s="1401"/>
      <c r="C692" s="5318"/>
      <c r="D692" s="5318"/>
      <c r="E692" s="5318"/>
      <c r="F692" s="5318"/>
      <c r="G692" s="5318"/>
      <c r="H692" s="5318"/>
      <c r="I692" s="5318"/>
      <c r="J692" s="5318"/>
      <c r="K692" s="5318"/>
      <c r="L692" s="5318"/>
      <c r="M692" s="5318"/>
      <c r="N692" s="5319"/>
      <c r="O692" s="1326"/>
      <c r="P692" s="1326"/>
      <c r="Q692" s="1326"/>
      <c r="R692" s="1413"/>
      <c r="S692" s="1414"/>
      <c r="T692" s="1415"/>
      <c r="U692" s="1416"/>
      <c r="V692" s="1417"/>
      <c r="W692" s="5478"/>
      <c r="X692" s="529"/>
      <c r="Y692" s="1288" t="s">
        <v>1382</v>
      </c>
      <c r="AA692" s="3141"/>
    </row>
    <row r="693" spans="1:27" ht="18" customHeight="1">
      <c r="A693" s="5357"/>
      <c r="B693" s="24" t="s">
        <v>253</v>
      </c>
      <c r="C693" s="5320" t="str">
        <f ca="1">CELL("nomfichier")</f>
        <v>E:\0-UPRT\1-UPRT.FR-SITE-WEB\ff-fiches-fabrications\ff-fiches-fabrication-maj-08-2020\[ff-14.B-restauration-10.postits-portions.xlsx]Nota</v>
      </c>
      <c r="D693" s="5320"/>
      <c r="E693" s="5320"/>
      <c r="F693" s="5320"/>
      <c r="G693" s="5320"/>
      <c r="H693" s="5320"/>
      <c r="I693" s="5320"/>
      <c r="J693" s="5320"/>
      <c r="K693" s="5320"/>
      <c r="L693" s="5320"/>
      <c r="M693" s="5320"/>
      <c r="N693" s="5321"/>
      <c r="O693" s="1326"/>
      <c r="P693" s="1326"/>
      <c r="Q693" s="1326"/>
      <c r="R693" s="1413"/>
      <c r="S693" s="1414"/>
      <c r="T693" s="1415"/>
      <c r="U693" s="1416"/>
      <c r="V693" s="1417"/>
      <c r="W693" s="5478"/>
      <c r="X693" s="529"/>
      <c r="Y693" s="1288" t="s">
        <v>1382</v>
      </c>
      <c r="AA693" s="3141"/>
    </row>
    <row r="694" spans="1:27" ht="18" customHeight="1">
      <c r="A694" s="5357"/>
      <c r="B694" s="1325" t="s">
        <v>255</v>
      </c>
      <c r="C694" s="5299" t="s">
        <v>1437</v>
      </c>
      <c r="D694" s="5299"/>
      <c r="E694" s="5299"/>
      <c r="F694" s="5299"/>
      <c r="G694" s="5299"/>
      <c r="H694" s="5299"/>
      <c r="I694" s="5299"/>
      <c r="J694" s="5299"/>
      <c r="K694" s="5299"/>
      <c r="L694" s="5299"/>
      <c r="M694" s="5299"/>
      <c r="N694" s="5322"/>
      <c r="O694" s="1326"/>
      <c r="P694" s="1326"/>
      <c r="Q694" s="1326"/>
      <c r="R694" s="1413"/>
      <c r="S694" s="1414"/>
      <c r="T694" s="1415"/>
      <c r="U694" s="1416"/>
      <c r="V694" s="1417"/>
      <c r="W694" s="5478"/>
      <c r="X694" s="529"/>
      <c r="Y694" s="1288" t="s">
        <v>1382</v>
      </c>
      <c r="AA694" s="3141"/>
    </row>
    <row r="695" spans="1:27" ht="18" customHeight="1" thickBot="1">
      <c r="A695" s="5357"/>
      <c r="B695" s="5300" t="s">
        <v>258</v>
      </c>
      <c r="C695" s="5465"/>
      <c r="D695" s="5465"/>
      <c r="E695" s="5465"/>
      <c r="F695" s="5465"/>
      <c r="G695" s="5465"/>
      <c r="H695" s="5465"/>
      <c r="I695" s="5465"/>
      <c r="J695" s="5465"/>
      <c r="K695" s="5465"/>
      <c r="L695" s="5465"/>
      <c r="M695" s="5465"/>
      <c r="N695" s="5301"/>
      <c r="O695" s="1326"/>
      <c r="P695" s="1326"/>
      <c r="Q695" s="1326"/>
      <c r="R695" s="1413"/>
      <c r="S695" s="1414"/>
      <c r="T695" s="1415"/>
      <c r="U695" s="1416"/>
      <c r="V695" s="1417"/>
      <c r="W695" s="5478"/>
      <c r="X695" s="529"/>
      <c r="Y695" s="1288" t="s">
        <v>1382</v>
      </c>
      <c r="AA695" s="3141"/>
    </row>
    <row r="696" spans="1:27" s="529" customFormat="1" ht="18" customHeight="1" thickBot="1">
      <c r="A696" s="1420"/>
      <c r="B696" s="1421"/>
      <c r="C696" s="1421"/>
      <c r="D696" s="1421"/>
      <c r="E696" s="1421"/>
      <c r="F696" s="1421"/>
      <c r="G696" s="1421"/>
      <c r="H696" s="1421"/>
      <c r="I696" s="1421"/>
      <c r="J696" s="1421"/>
      <c r="K696" s="1421"/>
      <c r="L696" s="1421"/>
      <c r="M696" s="1421"/>
      <c r="N696" s="1421"/>
      <c r="O696" s="1422"/>
      <c r="P696" s="1422"/>
      <c r="Q696" s="1422"/>
      <c r="R696" s="1422"/>
      <c r="S696" s="1422"/>
      <c r="T696" s="1422"/>
      <c r="U696" s="1422"/>
      <c r="V696" s="1422"/>
      <c r="W696" s="5478"/>
      <c r="X696" s="925"/>
      <c r="Y696" s="1288" t="s">
        <v>1382</v>
      </c>
      <c r="Z696" s="925"/>
      <c r="AA696" s="3141"/>
    </row>
    <row r="697" spans="1:27" s="529" customFormat="1" ht="18" customHeight="1">
      <c r="A697" s="1423" t="s">
        <v>243</v>
      </c>
      <c r="B697" s="5460" t="s">
        <v>1395</v>
      </c>
      <c r="C697" s="5462" t="s">
        <v>1403</v>
      </c>
      <c r="D697" s="5462"/>
      <c r="E697" s="5462"/>
      <c r="F697" s="5462"/>
      <c r="G697" s="5462"/>
      <c r="H697" s="5462"/>
      <c r="I697" s="5462"/>
      <c r="J697" s="5462"/>
      <c r="K697" s="5462"/>
      <c r="L697" s="5462"/>
      <c r="M697" s="5462"/>
      <c r="N697" s="5462"/>
      <c r="O697" s="5455" t="str">
        <f>B36</f>
        <v xml:space="preserve"> NOM DE LA RECETTE</v>
      </c>
      <c r="P697" s="5455"/>
      <c r="Q697" s="5455"/>
      <c r="R697" s="5455"/>
      <c r="S697" s="5455"/>
      <c r="T697" s="5455"/>
      <c r="U697" s="5455"/>
      <c r="V697" s="5455"/>
      <c r="W697" s="5478"/>
      <c r="X697" s="925"/>
      <c r="Y697" s="1288" t="s">
        <v>1382</v>
      </c>
      <c r="Z697" s="925"/>
      <c r="AA697" s="3141"/>
    </row>
    <row r="698" spans="1:27" s="529" customFormat="1" ht="18" customHeight="1">
      <c r="A698" s="5457" t="str">
        <f>O697</f>
        <v xml:space="preserve"> NOM DE LA RECETTE</v>
      </c>
      <c r="B698" s="5461"/>
      <c r="C698" s="5463"/>
      <c r="D698" s="5463"/>
      <c r="E698" s="5463"/>
      <c r="F698" s="5463"/>
      <c r="G698" s="5463"/>
      <c r="H698" s="5463"/>
      <c r="I698" s="5463"/>
      <c r="J698" s="5463"/>
      <c r="K698" s="5463"/>
      <c r="L698" s="5463"/>
      <c r="M698" s="5463"/>
      <c r="N698" s="5463"/>
      <c r="O698" s="5456"/>
      <c r="P698" s="5456"/>
      <c r="Q698" s="5456"/>
      <c r="R698" s="5456"/>
      <c r="S698" s="5456"/>
      <c r="T698" s="5456"/>
      <c r="U698" s="5456"/>
      <c r="V698" s="5456"/>
      <c r="W698" s="5478"/>
      <c r="X698" s="925"/>
      <c r="Y698" s="1288" t="s">
        <v>1382</v>
      </c>
      <c r="Z698" s="925"/>
      <c r="AA698" s="3141"/>
    </row>
    <row r="699" spans="1:27" s="529" customFormat="1" ht="18" customHeight="1">
      <c r="A699" s="5302"/>
      <c r="B699" s="5458">
        <f>S41</f>
        <v>2</v>
      </c>
      <c r="C699" s="5459" t="str">
        <f>B41</f>
        <v xml:space="preserve">Nom des  Auteurs </v>
      </c>
      <c r="D699" s="5459"/>
      <c r="E699" s="5459"/>
      <c r="F699" s="5459"/>
      <c r="G699" s="5459"/>
      <c r="H699" s="5459"/>
      <c r="I699" s="5459"/>
      <c r="J699" s="5459"/>
      <c r="K699" s="5459"/>
      <c r="L699" s="5459"/>
      <c r="M699" s="5459"/>
      <c r="N699" s="5459"/>
      <c r="O699" s="5456"/>
      <c r="P699" s="5456"/>
      <c r="Q699" s="5456"/>
      <c r="R699" s="5456"/>
      <c r="S699" s="5456"/>
      <c r="T699" s="5456"/>
      <c r="U699" s="5456"/>
      <c r="V699" s="5456"/>
      <c r="W699" s="5478"/>
      <c r="X699" s="925"/>
      <c r="Y699" s="1288" t="s">
        <v>1382</v>
      </c>
      <c r="Z699" s="925"/>
      <c r="AA699" s="3141"/>
    </row>
    <row r="700" spans="1:27" s="529" customFormat="1" ht="18" customHeight="1">
      <c r="A700" s="5302"/>
      <c r="B700" s="5458"/>
      <c r="C700" s="5459"/>
      <c r="D700" s="5459"/>
      <c r="E700" s="5459"/>
      <c r="F700" s="5459"/>
      <c r="G700" s="5459"/>
      <c r="H700" s="5459"/>
      <c r="I700" s="5459"/>
      <c r="J700" s="5459"/>
      <c r="K700" s="5459"/>
      <c r="L700" s="5459"/>
      <c r="M700" s="5459"/>
      <c r="N700" s="5459"/>
      <c r="O700" s="5456"/>
      <c r="P700" s="5456"/>
      <c r="Q700" s="5456"/>
      <c r="R700" s="5456"/>
      <c r="S700" s="5456"/>
      <c r="T700" s="5456"/>
      <c r="U700" s="5456"/>
      <c r="V700" s="5456"/>
      <c r="W700" s="5478"/>
      <c r="X700" s="925"/>
      <c r="Y700" s="1288" t="s">
        <v>1382</v>
      </c>
      <c r="Z700" s="925"/>
      <c r="AA700" s="3141"/>
    </row>
    <row r="701" spans="1:27" s="529" customFormat="1" ht="18" customHeight="1">
      <c r="A701" s="5302"/>
      <c r="B701" s="5458"/>
      <c r="C701" s="5459"/>
      <c r="D701" s="5459"/>
      <c r="E701" s="5459"/>
      <c r="F701" s="5459"/>
      <c r="G701" s="5459"/>
      <c r="H701" s="5459"/>
      <c r="I701" s="5459"/>
      <c r="J701" s="5459"/>
      <c r="K701" s="5459"/>
      <c r="L701" s="5459"/>
      <c r="M701" s="5459"/>
      <c r="N701" s="5459"/>
      <c r="O701" s="5456"/>
      <c r="P701" s="5456"/>
      <c r="Q701" s="5456"/>
      <c r="R701" s="5456"/>
      <c r="S701" s="5456"/>
      <c r="T701" s="5456"/>
      <c r="U701" s="5456"/>
      <c r="V701" s="5456"/>
      <c r="W701" s="5478"/>
      <c r="X701" s="925"/>
      <c r="Y701" s="1288" t="s">
        <v>1382</v>
      </c>
      <c r="Z701" s="925"/>
      <c r="AA701" s="3141"/>
    </row>
    <row r="702" spans="1:27" s="529" customFormat="1" ht="18" customHeight="1">
      <c r="A702" s="5302"/>
      <c r="B702" s="1424"/>
      <c r="C702" s="939"/>
      <c r="D702" s="939"/>
      <c r="E702" s="939"/>
      <c r="F702" s="939"/>
      <c r="G702" s="939"/>
      <c r="H702" s="939"/>
      <c r="I702" s="939"/>
      <c r="J702" s="939"/>
      <c r="K702" s="939"/>
      <c r="L702" s="939"/>
      <c r="M702" s="939"/>
      <c r="N702" s="939"/>
      <c r="O702" s="1425"/>
      <c r="P702" s="1425"/>
      <c r="Q702" s="1425"/>
      <c r="R702" s="1425"/>
      <c r="S702" s="1425"/>
      <c r="T702" s="1425"/>
      <c r="U702" s="1425"/>
      <c r="V702" s="1425"/>
      <c r="W702" s="5478"/>
      <c r="X702" s="925"/>
      <c r="Y702" s="1288" t="s">
        <v>1382</v>
      </c>
      <c r="Z702" s="925"/>
      <c r="AA702" s="3141"/>
    </row>
    <row r="703" spans="1:27" s="529" customFormat="1" ht="18" customHeight="1">
      <c r="A703" s="5302"/>
      <c r="B703" s="1426" t="s">
        <v>27</v>
      </c>
      <c r="C703" s="5453" t="s">
        <v>301</v>
      </c>
      <c r="D703" s="5453"/>
      <c r="E703" s="5453"/>
      <c r="F703" s="5453"/>
      <c r="G703" s="5453"/>
      <c r="H703" s="5453"/>
      <c r="I703" s="5453"/>
      <c r="J703" s="5453"/>
      <c r="K703" s="5453"/>
      <c r="L703" s="1330" t="s">
        <v>330</v>
      </c>
      <c r="M703" s="5453" t="s">
        <v>301</v>
      </c>
      <c r="N703" s="5453"/>
      <c r="O703" s="5453"/>
      <c r="P703" s="5453"/>
      <c r="Q703" s="5453"/>
      <c r="R703" s="5453"/>
      <c r="S703" s="5453"/>
      <c r="T703" s="5453"/>
      <c r="U703" s="5453"/>
      <c r="V703" s="5454"/>
      <c r="W703" s="5478"/>
      <c r="X703" s="925"/>
      <c r="Y703" s="1288" t="s">
        <v>1382</v>
      </c>
      <c r="Z703" s="925"/>
      <c r="AA703" s="3141"/>
    </row>
    <row r="704" spans="1:27" s="529" customFormat="1" ht="18" customHeight="1">
      <c r="A704" s="5302"/>
      <c r="B704" s="1426" t="s">
        <v>30</v>
      </c>
      <c r="C704" s="5453"/>
      <c r="D704" s="5453"/>
      <c r="E704" s="5453"/>
      <c r="F704" s="5453"/>
      <c r="G704" s="5453"/>
      <c r="H704" s="5453"/>
      <c r="I704" s="5453"/>
      <c r="J704" s="5453"/>
      <c r="K704" s="5453"/>
      <c r="L704" s="1330" t="s">
        <v>331</v>
      </c>
      <c r="M704" s="5453"/>
      <c r="N704" s="5453"/>
      <c r="O704" s="5453"/>
      <c r="P704" s="5453"/>
      <c r="Q704" s="5453"/>
      <c r="R704" s="5453"/>
      <c r="S704" s="5453"/>
      <c r="T704" s="5453"/>
      <c r="U704" s="5453"/>
      <c r="V704" s="5454"/>
      <c r="W704" s="5478"/>
      <c r="X704" s="925"/>
      <c r="Y704" s="1288" t="s">
        <v>1382</v>
      </c>
      <c r="Z704" s="925"/>
      <c r="AA704" s="3141"/>
    </row>
    <row r="705" spans="1:27" s="529" customFormat="1" ht="18" customHeight="1">
      <c r="A705" s="5302"/>
      <c r="B705" s="1426" t="s">
        <v>248</v>
      </c>
      <c r="C705" s="5453"/>
      <c r="D705" s="5453"/>
      <c r="E705" s="5453"/>
      <c r="F705" s="5453"/>
      <c r="G705" s="5453"/>
      <c r="H705" s="5453"/>
      <c r="I705" s="5453"/>
      <c r="J705" s="5453"/>
      <c r="K705" s="5453"/>
      <c r="L705" s="1330" t="s">
        <v>332</v>
      </c>
      <c r="M705" s="5453"/>
      <c r="N705" s="5453"/>
      <c r="O705" s="5453"/>
      <c r="P705" s="5453"/>
      <c r="Q705" s="5453"/>
      <c r="R705" s="5453"/>
      <c r="S705" s="5453"/>
      <c r="T705" s="5453"/>
      <c r="U705" s="5453"/>
      <c r="V705" s="5454"/>
      <c r="W705" s="5478"/>
      <c r="X705" s="925"/>
      <c r="Y705" s="1288" t="s">
        <v>1382</v>
      </c>
      <c r="Z705" s="925"/>
      <c r="AA705" s="3141"/>
    </row>
    <row r="706" spans="1:27" s="529" customFormat="1" ht="18" customHeight="1">
      <c r="A706" s="5302"/>
      <c r="B706" s="1426" t="s">
        <v>12</v>
      </c>
      <c r="C706" s="5453"/>
      <c r="D706" s="5453"/>
      <c r="E706" s="5453"/>
      <c r="F706" s="5453"/>
      <c r="G706" s="5453"/>
      <c r="H706" s="5453"/>
      <c r="I706" s="5453"/>
      <c r="J706" s="5453"/>
      <c r="K706" s="5453"/>
      <c r="L706" s="1330" t="s">
        <v>333</v>
      </c>
      <c r="M706" s="5453"/>
      <c r="N706" s="5453"/>
      <c r="O706" s="5453"/>
      <c r="P706" s="5453"/>
      <c r="Q706" s="5453"/>
      <c r="R706" s="5453"/>
      <c r="S706" s="5453"/>
      <c r="T706" s="5453"/>
      <c r="U706" s="5453"/>
      <c r="V706" s="5454"/>
      <c r="W706" s="5478"/>
      <c r="X706" s="925"/>
      <c r="Y706" s="1288" t="s">
        <v>1382</v>
      </c>
      <c r="Z706" s="925"/>
      <c r="AA706" s="3141"/>
    </row>
    <row r="707" spans="1:27" s="529" customFormat="1" ht="18" customHeight="1">
      <c r="A707" s="5302"/>
      <c r="B707" s="1426" t="s">
        <v>13</v>
      </c>
      <c r="C707" s="5453"/>
      <c r="D707" s="5453"/>
      <c r="E707" s="5453"/>
      <c r="F707" s="5453"/>
      <c r="G707" s="5453"/>
      <c r="H707" s="5453"/>
      <c r="I707" s="5453"/>
      <c r="J707" s="5453"/>
      <c r="K707" s="5453"/>
      <c r="L707" s="1330" t="s">
        <v>334</v>
      </c>
      <c r="M707" s="5453"/>
      <c r="N707" s="5453"/>
      <c r="O707" s="5453"/>
      <c r="P707" s="5453"/>
      <c r="Q707" s="5453"/>
      <c r="R707" s="5453"/>
      <c r="S707" s="5453"/>
      <c r="T707" s="5453"/>
      <c r="U707" s="5453"/>
      <c r="V707" s="5454"/>
      <c r="W707" s="5478"/>
      <c r="X707" s="925"/>
      <c r="Y707" s="1288" t="s">
        <v>1382</v>
      </c>
      <c r="Z707" s="925"/>
      <c r="AA707" s="3141"/>
    </row>
    <row r="708" spans="1:27" s="529" customFormat="1" ht="18" customHeight="1">
      <c r="A708" s="5302"/>
      <c r="B708" s="1426" t="s">
        <v>15</v>
      </c>
      <c r="C708" s="5453"/>
      <c r="D708" s="5453"/>
      <c r="E708" s="5453"/>
      <c r="F708" s="5453"/>
      <c r="G708" s="5453"/>
      <c r="H708" s="5453"/>
      <c r="I708" s="5453"/>
      <c r="J708" s="5453"/>
      <c r="K708" s="5453"/>
      <c r="L708" s="1330" t="s">
        <v>335</v>
      </c>
      <c r="M708" s="5453"/>
      <c r="N708" s="5453"/>
      <c r="O708" s="5453"/>
      <c r="P708" s="5453"/>
      <c r="Q708" s="5453"/>
      <c r="R708" s="5453"/>
      <c r="S708" s="5453"/>
      <c r="T708" s="5453"/>
      <c r="U708" s="5453"/>
      <c r="V708" s="5454"/>
      <c r="W708" s="5478"/>
      <c r="X708" s="925"/>
      <c r="Y708" s="1288" t="s">
        <v>1382</v>
      </c>
      <c r="Z708" s="925"/>
      <c r="AA708" s="3141"/>
    </row>
    <row r="709" spans="1:27" s="529" customFormat="1" ht="18" customHeight="1">
      <c r="A709" s="5302"/>
      <c r="B709" s="1426" t="s">
        <v>281</v>
      </c>
      <c r="C709" s="5453"/>
      <c r="D709" s="5453"/>
      <c r="E709" s="5453"/>
      <c r="F709" s="5453"/>
      <c r="G709" s="5453"/>
      <c r="H709" s="5453"/>
      <c r="I709" s="5453"/>
      <c r="J709" s="5453"/>
      <c r="K709" s="5453"/>
      <c r="L709" s="1330" t="s">
        <v>336</v>
      </c>
      <c r="M709" s="5453"/>
      <c r="N709" s="5453"/>
      <c r="O709" s="5453"/>
      <c r="P709" s="5453"/>
      <c r="Q709" s="5453"/>
      <c r="R709" s="5453"/>
      <c r="S709" s="5453"/>
      <c r="T709" s="5453"/>
      <c r="U709" s="5453"/>
      <c r="V709" s="5454"/>
      <c r="W709" s="5478"/>
      <c r="X709" s="925"/>
      <c r="Y709" s="1288" t="s">
        <v>1382</v>
      </c>
      <c r="Z709" s="925"/>
      <c r="AA709" s="3141"/>
    </row>
    <row r="710" spans="1:27" s="529" customFormat="1" ht="18" customHeight="1">
      <c r="A710" s="5302"/>
      <c r="B710" s="1426" t="s">
        <v>282</v>
      </c>
      <c r="C710" s="5453"/>
      <c r="D710" s="5453"/>
      <c r="E710" s="5453"/>
      <c r="F710" s="5453"/>
      <c r="G710" s="5453"/>
      <c r="H710" s="5453"/>
      <c r="I710" s="5453"/>
      <c r="J710" s="5453"/>
      <c r="K710" s="5453"/>
      <c r="L710" s="1330" t="s">
        <v>337</v>
      </c>
      <c r="M710" s="5453"/>
      <c r="N710" s="5453"/>
      <c r="O710" s="5453"/>
      <c r="P710" s="5453"/>
      <c r="Q710" s="5453"/>
      <c r="R710" s="5453"/>
      <c r="S710" s="5453"/>
      <c r="T710" s="5453"/>
      <c r="U710" s="5453"/>
      <c r="V710" s="5454"/>
      <c r="W710" s="5478"/>
      <c r="X710" s="925"/>
      <c r="Y710" s="1288" t="s">
        <v>1382</v>
      </c>
      <c r="Z710" s="925"/>
      <c r="AA710" s="3141"/>
    </row>
    <row r="711" spans="1:27" s="529" customFormat="1" ht="18" customHeight="1">
      <c r="A711" s="5302"/>
      <c r="B711" s="1426" t="s">
        <v>328</v>
      </c>
      <c r="C711" s="5453"/>
      <c r="D711" s="5453"/>
      <c r="E711" s="5453"/>
      <c r="F711" s="5453"/>
      <c r="G711" s="5453"/>
      <c r="H711" s="5453"/>
      <c r="I711" s="5453"/>
      <c r="J711" s="5453"/>
      <c r="K711" s="5453"/>
      <c r="L711" s="1330" t="s">
        <v>338</v>
      </c>
      <c r="M711" s="5453"/>
      <c r="N711" s="5453"/>
      <c r="O711" s="5453"/>
      <c r="P711" s="5453"/>
      <c r="Q711" s="5453"/>
      <c r="R711" s="5453"/>
      <c r="S711" s="5453"/>
      <c r="T711" s="5453"/>
      <c r="U711" s="5453"/>
      <c r="V711" s="5454"/>
      <c r="W711" s="5478"/>
      <c r="X711" s="925"/>
      <c r="Y711" s="1288" t="s">
        <v>1382</v>
      </c>
      <c r="Z711" s="925"/>
      <c r="AA711" s="3141"/>
    </row>
    <row r="712" spans="1:27" s="529" customFormat="1" ht="18" customHeight="1">
      <c r="A712" s="5302"/>
      <c r="B712" s="1426" t="s">
        <v>329</v>
      </c>
      <c r="C712" s="5453"/>
      <c r="D712" s="5453"/>
      <c r="E712" s="5453"/>
      <c r="F712" s="5453"/>
      <c r="G712" s="5453"/>
      <c r="H712" s="5453"/>
      <c r="I712" s="5453"/>
      <c r="J712" s="5453"/>
      <c r="K712" s="5453"/>
      <c r="L712" s="1330" t="s">
        <v>339</v>
      </c>
      <c r="M712" s="5453"/>
      <c r="N712" s="5453"/>
      <c r="O712" s="5453"/>
      <c r="P712" s="5453"/>
      <c r="Q712" s="5453"/>
      <c r="R712" s="5453"/>
      <c r="S712" s="5453"/>
      <c r="T712" s="5453"/>
      <c r="U712" s="5453"/>
      <c r="V712" s="5454"/>
      <c r="W712" s="5478"/>
      <c r="X712" s="925"/>
      <c r="Y712" s="1288" t="s">
        <v>1382</v>
      </c>
      <c r="Z712" s="925"/>
      <c r="AA712" s="3141"/>
    </row>
    <row r="713" spans="1:27" s="529" customFormat="1" ht="18" customHeight="1" thickBot="1">
      <c r="A713" s="5302"/>
      <c r="B713" s="1426"/>
      <c r="C713" s="5453"/>
      <c r="D713" s="5453"/>
      <c r="E713" s="5453"/>
      <c r="F713" s="5453"/>
      <c r="G713" s="5453"/>
      <c r="H713" s="5453"/>
      <c r="I713" s="5453"/>
      <c r="J713" s="5453"/>
      <c r="K713" s="5453"/>
      <c r="L713" s="939"/>
      <c r="M713" s="5453"/>
      <c r="N713" s="5453"/>
      <c r="O713" s="5453"/>
      <c r="P713" s="5453"/>
      <c r="Q713" s="5453"/>
      <c r="R713" s="5453"/>
      <c r="S713" s="5453"/>
      <c r="T713" s="5453"/>
      <c r="U713" s="5453"/>
      <c r="V713" s="5454"/>
      <c r="W713" s="5478"/>
      <c r="X713" s="925"/>
      <c r="Y713" s="1288" t="s">
        <v>1382</v>
      </c>
      <c r="Z713" s="925"/>
      <c r="AA713" s="3141"/>
    </row>
    <row r="714" spans="1:27" s="529" customFormat="1" ht="18" customHeight="1">
      <c r="A714" s="5302"/>
      <c r="B714" s="5460" t="s">
        <v>1395</v>
      </c>
      <c r="C714" s="5462" t="s">
        <v>1277</v>
      </c>
      <c r="D714" s="5462"/>
      <c r="E714" s="5462"/>
      <c r="F714" s="5462"/>
      <c r="G714" s="5462"/>
      <c r="H714" s="5462"/>
      <c r="I714" s="5462"/>
      <c r="J714" s="5462"/>
      <c r="K714" s="5462"/>
      <c r="L714" s="5462"/>
      <c r="M714" s="5462"/>
      <c r="N714" s="5462"/>
      <c r="O714" s="5455" t="str">
        <f>B36</f>
        <v xml:space="preserve"> NOM DE LA RECETTE</v>
      </c>
      <c r="P714" s="5455"/>
      <c r="Q714" s="5455"/>
      <c r="R714" s="5455"/>
      <c r="S714" s="5455"/>
      <c r="T714" s="5455"/>
      <c r="U714" s="5455"/>
      <c r="V714" s="5455"/>
      <c r="W714" s="5478"/>
      <c r="X714" s="925"/>
      <c r="Y714" s="1288" t="s">
        <v>1382</v>
      </c>
      <c r="Z714" s="925"/>
      <c r="AA714" s="3141"/>
    </row>
    <row r="715" spans="1:27" s="529" customFormat="1" ht="18" customHeight="1">
      <c r="A715" s="5302"/>
      <c r="B715" s="5461"/>
      <c r="C715" s="5463"/>
      <c r="D715" s="5463"/>
      <c r="E715" s="5463"/>
      <c r="F715" s="5463"/>
      <c r="G715" s="5463"/>
      <c r="H715" s="5463"/>
      <c r="I715" s="5463"/>
      <c r="J715" s="5463"/>
      <c r="K715" s="5463"/>
      <c r="L715" s="5463"/>
      <c r="M715" s="5463"/>
      <c r="N715" s="5463"/>
      <c r="O715" s="5456"/>
      <c r="P715" s="5456"/>
      <c r="Q715" s="5456"/>
      <c r="R715" s="5456"/>
      <c r="S715" s="5456"/>
      <c r="T715" s="5456"/>
      <c r="U715" s="5456"/>
      <c r="V715" s="5456"/>
      <c r="W715" s="5478"/>
      <c r="X715" s="925"/>
      <c r="Y715" s="1288" t="s">
        <v>1382</v>
      </c>
      <c r="Z715" s="925"/>
      <c r="AA715" s="3141"/>
    </row>
    <row r="716" spans="1:27" s="529" customFormat="1" ht="18" customHeight="1">
      <c r="A716" s="5302"/>
      <c r="B716" s="5458">
        <f>S41</f>
        <v>2</v>
      </c>
      <c r="C716" s="5464" t="str">
        <f>B41</f>
        <v xml:space="preserve">Nom des  Auteurs </v>
      </c>
      <c r="D716" s="5464"/>
      <c r="E716" s="5464"/>
      <c r="F716" s="5464"/>
      <c r="G716" s="5464"/>
      <c r="H716" s="5464"/>
      <c r="I716" s="5464"/>
      <c r="J716" s="5464"/>
      <c r="K716" s="5464"/>
      <c r="L716" s="5464"/>
      <c r="M716" s="5464"/>
      <c r="N716" s="5464"/>
      <c r="O716" s="5456"/>
      <c r="P716" s="5456"/>
      <c r="Q716" s="5456"/>
      <c r="R716" s="5456"/>
      <c r="S716" s="5456"/>
      <c r="T716" s="5456"/>
      <c r="U716" s="5456"/>
      <c r="V716" s="5456"/>
      <c r="W716" s="5478"/>
      <c r="X716" s="925"/>
      <c r="Y716" s="1288" t="s">
        <v>1382</v>
      </c>
      <c r="Z716" s="925"/>
      <c r="AA716" s="3141"/>
    </row>
    <row r="717" spans="1:27" s="529" customFormat="1" ht="18" customHeight="1">
      <c r="A717" s="5302"/>
      <c r="B717" s="5458"/>
      <c r="C717" s="5464"/>
      <c r="D717" s="5464"/>
      <c r="E717" s="5464"/>
      <c r="F717" s="5464"/>
      <c r="G717" s="5464"/>
      <c r="H717" s="5464"/>
      <c r="I717" s="5464"/>
      <c r="J717" s="5464"/>
      <c r="K717" s="5464"/>
      <c r="L717" s="5464"/>
      <c r="M717" s="5464"/>
      <c r="N717" s="5464"/>
      <c r="O717" s="5456"/>
      <c r="P717" s="5456"/>
      <c r="Q717" s="5456"/>
      <c r="R717" s="5456"/>
      <c r="S717" s="5456"/>
      <c r="T717" s="5456"/>
      <c r="U717" s="5456"/>
      <c r="V717" s="5456"/>
      <c r="W717" s="5478"/>
      <c r="X717" s="925"/>
      <c r="Y717" s="1288" t="s">
        <v>1382</v>
      </c>
      <c r="Z717" s="925"/>
      <c r="AA717" s="3141"/>
    </row>
    <row r="718" spans="1:27" s="529" customFormat="1" ht="18" customHeight="1">
      <c r="A718" s="5302"/>
      <c r="B718" s="1426"/>
      <c r="C718" s="939"/>
      <c r="D718" s="939"/>
      <c r="E718" s="939"/>
      <c r="F718" s="939"/>
      <c r="G718" s="939"/>
      <c r="H718" s="939"/>
      <c r="I718" s="939"/>
      <c r="J718" s="939"/>
      <c r="K718" s="939"/>
      <c r="L718" s="939"/>
      <c r="M718" s="939"/>
      <c r="N718" s="939"/>
      <c r="O718" s="1425"/>
      <c r="P718" s="1425"/>
      <c r="Q718" s="1425"/>
      <c r="R718" s="1425"/>
      <c r="S718" s="1425"/>
      <c r="T718" s="1425"/>
      <c r="U718" s="1425"/>
      <c r="V718" s="1425"/>
      <c r="W718" s="5478"/>
      <c r="X718" s="925"/>
      <c r="Y718" s="1288" t="s">
        <v>1382</v>
      </c>
      <c r="Z718" s="925"/>
      <c r="AA718" s="3141"/>
    </row>
    <row r="719" spans="1:27" s="529" customFormat="1" ht="18" customHeight="1">
      <c r="A719" s="5302"/>
      <c r="B719" s="1426" t="s">
        <v>27</v>
      </c>
      <c r="C719" s="5453" t="s">
        <v>301</v>
      </c>
      <c r="D719" s="5453"/>
      <c r="E719" s="5453"/>
      <c r="F719" s="5453"/>
      <c r="G719" s="5453"/>
      <c r="H719" s="5453"/>
      <c r="I719" s="5453"/>
      <c r="J719" s="5453"/>
      <c r="K719" s="5453"/>
      <c r="L719" s="1330" t="s">
        <v>330</v>
      </c>
      <c r="M719" s="5453" t="s">
        <v>301</v>
      </c>
      <c r="N719" s="5453"/>
      <c r="O719" s="5453"/>
      <c r="P719" s="5453"/>
      <c r="Q719" s="5453"/>
      <c r="R719" s="5453"/>
      <c r="S719" s="5453"/>
      <c r="T719" s="5453"/>
      <c r="U719" s="5453"/>
      <c r="V719" s="5454"/>
      <c r="W719" s="5478"/>
      <c r="X719" s="925"/>
      <c r="Y719" s="1288" t="s">
        <v>1382</v>
      </c>
      <c r="Z719" s="925"/>
      <c r="AA719" s="3141"/>
    </row>
    <row r="720" spans="1:27" s="529" customFormat="1" ht="18" customHeight="1">
      <c r="A720" s="5302"/>
      <c r="B720" s="1426" t="s">
        <v>30</v>
      </c>
      <c r="C720" s="5453"/>
      <c r="D720" s="5453"/>
      <c r="E720" s="5453"/>
      <c r="F720" s="5453"/>
      <c r="G720" s="5453"/>
      <c r="H720" s="5453"/>
      <c r="I720" s="5453"/>
      <c r="J720" s="5453"/>
      <c r="K720" s="5453"/>
      <c r="L720" s="1330" t="s">
        <v>331</v>
      </c>
      <c r="M720" s="5453"/>
      <c r="N720" s="5453"/>
      <c r="O720" s="5453"/>
      <c r="P720" s="5453"/>
      <c r="Q720" s="5453"/>
      <c r="R720" s="5453"/>
      <c r="S720" s="5453"/>
      <c r="T720" s="5453"/>
      <c r="U720" s="5453"/>
      <c r="V720" s="5454"/>
      <c r="W720" s="5478"/>
      <c r="X720" s="925"/>
      <c r="Y720" s="1288" t="s">
        <v>1382</v>
      </c>
      <c r="Z720" s="925"/>
      <c r="AA720" s="3141"/>
    </row>
    <row r="721" spans="1:27" s="529" customFormat="1" ht="18" customHeight="1">
      <c r="A721" s="5302"/>
      <c r="B721" s="1426" t="s">
        <v>248</v>
      </c>
      <c r="C721" s="5453"/>
      <c r="D721" s="5453"/>
      <c r="E721" s="5453"/>
      <c r="F721" s="5453"/>
      <c r="G721" s="5453"/>
      <c r="H721" s="5453"/>
      <c r="I721" s="5453"/>
      <c r="J721" s="5453"/>
      <c r="K721" s="5453"/>
      <c r="L721" s="1330" t="s">
        <v>332</v>
      </c>
      <c r="M721" s="5453"/>
      <c r="N721" s="5453"/>
      <c r="O721" s="5453"/>
      <c r="P721" s="5453"/>
      <c r="Q721" s="5453"/>
      <c r="R721" s="5453"/>
      <c r="S721" s="5453"/>
      <c r="T721" s="5453"/>
      <c r="U721" s="5453"/>
      <c r="V721" s="5454"/>
      <c r="W721" s="5478"/>
      <c r="X721" s="925"/>
      <c r="Y721" s="1288" t="s">
        <v>1382</v>
      </c>
      <c r="Z721" s="925"/>
      <c r="AA721" s="3141"/>
    </row>
    <row r="722" spans="1:27" s="529" customFormat="1" ht="18" customHeight="1">
      <c r="A722" s="5302"/>
      <c r="B722" s="1426" t="s">
        <v>12</v>
      </c>
      <c r="C722" s="5453"/>
      <c r="D722" s="5453"/>
      <c r="E722" s="5453"/>
      <c r="F722" s="5453"/>
      <c r="G722" s="5453"/>
      <c r="H722" s="5453"/>
      <c r="I722" s="5453"/>
      <c r="J722" s="5453"/>
      <c r="K722" s="5453"/>
      <c r="L722" s="1330" t="s">
        <v>333</v>
      </c>
      <c r="M722" s="5453"/>
      <c r="N722" s="5453"/>
      <c r="O722" s="5453"/>
      <c r="P722" s="5453"/>
      <c r="Q722" s="5453"/>
      <c r="R722" s="5453"/>
      <c r="S722" s="5453"/>
      <c r="T722" s="5453"/>
      <c r="U722" s="5453"/>
      <c r="V722" s="5454"/>
      <c r="W722" s="5478"/>
      <c r="X722" s="925"/>
      <c r="Y722" s="1288" t="s">
        <v>1382</v>
      </c>
      <c r="Z722" s="925"/>
      <c r="AA722" s="3141"/>
    </row>
    <row r="723" spans="1:27" s="529" customFormat="1" ht="18" customHeight="1">
      <c r="A723" s="5302"/>
      <c r="B723" s="1426" t="s">
        <v>13</v>
      </c>
      <c r="C723" s="5453"/>
      <c r="D723" s="5453"/>
      <c r="E723" s="5453"/>
      <c r="F723" s="5453"/>
      <c r="G723" s="5453"/>
      <c r="H723" s="5453"/>
      <c r="I723" s="5453"/>
      <c r="J723" s="5453"/>
      <c r="K723" s="5453"/>
      <c r="L723" s="1330" t="s">
        <v>334</v>
      </c>
      <c r="M723" s="5453"/>
      <c r="N723" s="5453"/>
      <c r="O723" s="5453"/>
      <c r="P723" s="5453"/>
      <c r="Q723" s="5453"/>
      <c r="R723" s="5453"/>
      <c r="S723" s="5453"/>
      <c r="T723" s="5453"/>
      <c r="U723" s="5453"/>
      <c r="V723" s="5454"/>
      <c r="W723" s="5478"/>
      <c r="X723" s="925"/>
      <c r="Y723" s="1288" t="s">
        <v>1382</v>
      </c>
      <c r="Z723" s="925"/>
      <c r="AA723" s="3141"/>
    </row>
    <row r="724" spans="1:27" s="529" customFormat="1" ht="18" customHeight="1">
      <c r="A724" s="5302"/>
      <c r="B724" s="1426" t="s">
        <v>15</v>
      </c>
      <c r="C724" s="5453"/>
      <c r="D724" s="5453"/>
      <c r="E724" s="5453"/>
      <c r="F724" s="5453"/>
      <c r="G724" s="5453"/>
      <c r="H724" s="5453"/>
      <c r="I724" s="5453"/>
      <c r="J724" s="5453"/>
      <c r="K724" s="5453"/>
      <c r="L724" s="1330" t="s">
        <v>335</v>
      </c>
      <c r="M724" s="5453"/>
      <c r="N724" s="5453"/>
      <c r="O724" s="5453"/>
      <c r="P724" s="5453"/>
      <c r="Q724" s="5453"/>
      <c r="R724" s="5453"/>
      <c r="S724" s="5453"/>
      <c r="T724" s="5453"/>
      <c r="U724" s="5453"/>
      <c r="V724" s="5454"/>
      <c r="W724" s="5478"/>
      <c r="X724" s="925"/>
      <c r="Y724" s="1288" t="s">
        <v>1382</v>
      </c>
      <c r="Z724" s="925"/>
      <c r="AA724" s="3141"/>
    </row>
    <row r="725" spans="1:27" s="529" customFormat="1" ht="18" customHeight="1">
      <c r="A725" s="5302"/>
      <c r="B725" s="1426" t="s">
        <v>281</v>
      </c>
      <c r="C725" s="5453"/>
      <c r="D725" s="5453"/>
      <c r="E725" s="5453"/>
      <c r="F725" s="5453"/>
      <c r="G725" s="5453"/>
      <c r="H725" s="5453"/>
      <c r="I725" s="5453"/>
      <c r="J725" s="5453"/>
      <c r="K725" s="5453"/>
      <c r="L725" s="1330" t="s">
        <v>336</v>
      </c>
      <c r="M725" s="5453"/>
      <c r="N725" s="5453"/>
      <c r="O725" s="5453"/>
      <c r="P725" s="5453"/>
      <c r="Q725" s="5453"/>
      <c r="R725" s="5453"/>
      <c r="S725" s="5453"/>
      <c r="T725" s="5453"/>
      <c r="U725" s="5453"/>
      <c r="V725" s="5454"/>
      <c r="W725" s="5478"/>
      <c r="X725" s="925"/>
      <c r="Y725" s="1288" t="s">
        <v>1382</v>
      </c>
      <c r="Z725" s="925"/>
      <c r="AA725" s="3141"/>
    </row>
    <row r="726" spans="1:27" s="529" customFormat="1" ht="18" customHeight="1">
      <c r="A726" s="5302"/>
      <c r="B726" s="1426" t="s">
        <v>282</v>
      </c>
      <c r="C726" s="5453"/>
      <c r="D726" s="5453"/>
      <c r="E726" s="5453"/>
      <c r="F726" s="5453"/>
      <c r="G726" s="5453"/>
      <c r="H726" s="5453"/>
      <c r="I726" s="5453"/>
      <c r="J726" s="5453"/>
      <c r="K726" s="5453"/>
      <c r="L726" s="1330" t="s">
        <v>337</v>
      </c>
      <c r="M726" s="5453"/>
      <c r="N726" s="5453"/>
      <c r="O726" s="5453"/>
      <c r="P726" s="5453"/>
      <c r="Q726" s="5453"/>
      <c r="R726" s="5453"/>
      <c r="S726" s="5453"/>
      <c r="T726" s="5453"/>
      <c r="U726" s="5453"/>
      <c r="V726" s="5454"/>
      <c r="W726" s="5478"/>
      <c r="X726" s="925"/>
      <c r="Y726" s="1288" t="s">
        <v>1382</v>
      </c>
      <c r="Z726" s="925"/>
      <c r="AA726" s="3141"/>
    </row>
    <row r="727" spans="1:27" s="529" customFormat="1" ht="18" customHeight="1">
      <c r="A727" s="5302"/>
      <c r="B727" s="1426" t="s">
        <v>328</v>
      </c>
      <c r="C727" s="5453"/>
      <c r="D727" s="5453"/>
      <c r="E727" s="5453"/>
      <c r="F727" s="5453"/>
      <c r="G727" s="5453"/>
      <c r="H727" s="5453"/>
      <c r="I727" s="5453"/>
      <c r="J727" s="5453"/>
      <c r="K727" s="5453"/>
      <c r="L727" s="1330" t="s">
        <v>338</v>
      </c>
      <c r="M727" s="5453"/>
      <c r="N727" s="5453"/>
      <c r="O727" s="5453"/>
      <c r="P727" s="5453"/>
      <c r="Q727" s="5453"/>
      <c r="R727" s="5453"/>
      <c r="S727" s="5453"/>
      <c r="T727" s="5453"/>
      <c r="U727" s="5453"/>
      <c r="V727" s="5454"/>
      <c r="W727" s="5478"/>
      <c r="X727" s="925"/>
      <c r="Y727" s="1288" t="s">
        <v>1382</v>
      </c>
      <c r="Z727" s="925"/>
      <c r="AA727" s="3141"/>
    </row>
    <row r="728" spans="1:27" ht="18" customHeight="1">
      <c r="A728" s="5302"/>
      <c r="B728" s="1426" t="s">
        <v>329</v>
      </c>
      <c r="C728" s="5453"/>
      <c r="D728" s="5453"/>
      <c r="E728" s="5453"/>
      <c r="F728" s="5453"/>
      <c r="G728" s="5453"/>
      <c r="H728" s="5453"/>
      <c r="I728" s="5453"/>
      <c r="J728" s="5453"/>
      <c r="K728" s="5453"/>
      <c r="L728" s="1330" t="s">
        <v>339</v>
      </c>
      <c r="M728" s="5453"/>
      <c r="N728" s="5453"/>
      <c r="O728" s="5453"/>
      <c r="P728" s="5453"/>
      <c r="Q728" s="5453"/>
      <c r="R728" s="5453"/>
      <c r="S728" s="5453"/>
      <c r="T728" s="5453"/>
      <c r="U728" s="5453"/>
      <c r="V728" s="5454"/>
      <c r="W728" s="5478"/>
      <c r="Y728" s="1288" t="s">
        <v>1382</v>
      </c>
      <c r="AA728" s="3141"/>
    </row>
    <row r="729" spans="1:27" ht="18" customHeight="1" thickBot="1">
      <c r="A729" s="5302"/>
      <c r="B729" s="1426"/>
      <c r="C729" s="5453"/>
      <c r="D729" s="5453"/>
      <c r="E729" s="5453"/>
      <c r="F729" s="5453"/>
      <c r="G729" s="5453"/>
      <c r="H729" s="5453"/>
      <c r="I729" s="5453"/>
      <c r="J729" s="5453"/>
      <c r="K729" s="5453"/>
      <c r="L729" s="939"/>
      <c r="M729" s="5453"/>
      <c r="N729" s="5453"/>
      <c r="O729" s="5453"/>
      <c r="P729" s="5453"/>
      <c r="Q729" s="5453"/>
      <c r="R729" s="5453"/>
      <c r="S729" s="5453"/>
      <c r="T729" s="5453"/>
      <c r="U729" s="5453"/>
      <c r="V729" s="5454"/>
      <c r="W729" s="5478"/>
      <c r="Y729" s="1288" t="s">
        <v>1382</v>
      </c>
      <c r="AA729" s="3141"/>
    </row>
    <row r="730" spans="1:27" ht="18" customHeight="1">
      <c r="A730" s="5302"/>
      <c r="B730" s="1427"/>
      <c r="C730" s="1428"/>
      <c r="D730" s="1428"/>
      <c r="E730" s="1428"/>
      <c r="F730" s="1428"/>
      <c r="G730" s="1428"/>
      <c r="H730" s="1428"/>
      <c r="I730" s="1428"/>
      <c r="J730" s="1428"/>
      <c r="K730" s="1428"/>
      <c r="L730" s="1428"/>
      <c r="M730" s="1428"/>
      <c r="N730" s="1428"/>
      <c r="O730" s="1428"/>
      <c r="P730" s="1428"/>
      <c r="Q730" s="1428"/>
      <c r="R730" s="1428"/>
      <c r="S730" s="1428"/>
      <c r="T730" s="1428"/>
      <c r="U730" s="1428"/>
      <c r="V730" s="1428"/>
      <c r="W730" s="5478"/>
      <c r="Y730" s="1288" t="s">
        <v>1382</v>
      </c>
      <c r="AA730" s="3141"/>
    </row>
    <row r="731" spans="1:27" ht="18" customHeight="1">
      <c r="A731" s="5302"/>
      <c r="B731" s="5303" t="s">
        <v>1404</v>
      </c>
      <c r="C731" s="5304"/>
      <c r="D731" s="5304"/>
      <c r="E731" s="5304"/>
      <c r="F731" s="5304"/>
      <c r="G731" s="5304"/>
      <c r="H731" s="5304"/>
      <c r="I731" s="5304"/>
      <c r="J731" s="5304"/>
      <c r="K731" s="5304"/>
      <c r="L731" s="5304"/>
      <c r="M731" s="5304"/>
      <c r="N731" s="5304"/>
      <c r="O731" s="5304"/>
      <c r="P731" s="5304"/>
      <c r="Q731" s="5304"/>
      <c r="R731" s="5304"/>
      <c r="S731" s="5304"/>
      <c r="T731" s="5304"/>
      <c r="U731" s="5304"/>
      <c r="V731" s="5304"/>
      <c r="W731" s="5478"/>
      <c r="Y731" s="1288" t="s">
        <v>1382</v>
      </c>
      <c r="AA731" s="3141"/>
    </row>
    <row r="732" spans="1:27" ht="18" customHeight="1">
      <c r="A732" s="5302"/>
      <c r="B732" s="5303"/>
      <c r="C732" s="5304"/>
      <c r="D732" s="5304"/>
      <c r="E732" s="5304"/>
      <c r="F732" s="5304"/>
      <c r="G732" s="5304"/>
      <c r="H732" s="5304"/>
      <c r="I732" s="5304"/>
      <c r="J732" s="5304"/>
      <c r="K732" s="5304"/>
      <c r="L732" s="5304"/>
      <c r="M732" s="5304"/>
      <c r="N732" s="5304"/>
      <c r="O732" s="5304"/>
      <c r="P732" s="5304"/>
      <c r="Q732" s="5304"/>
      <c r="R732" s="5304"/>
      <c r="S732" s="5304"/>
      <c r="T732" s="5304"/>
      <c r="U732" s="5304"/>
      <c r="V732" s="5304"/>
      <c r="W732" s="5478"/>
      <c r="Y732" s="1288" t="s">
        <v>1382</v>
      </c>
      <c r="AA732" s="3141"/>
    </row>
    <row r="733" spans="1:27" ht="18" customHeight="1">
      <c r="A733" s="5302"/>
      <c r="B733" s="5305" t="s">
        <v>1406</v>
      </c>
      <c r="C733" s="5306"/>
      <c r="D733" s="5306"/>
      <c r="E733" s="5306"/>
      <c r="F733" s="5306"/>
      <c r="G733" s="5306"/>
      <c r="H733" s="5306"/>
      <c r="I733" s="5306"/>
      <c r="J733" s="5306"/>
      <c r="K733" s="5307"/>
      <c r="L733" s="5308" t="s">
        <v>1407</v>
      </c>
      <c r="M733" s="5309"/>
      <c r="N733" s="5309"/>
      <c r="O733" s="5309"/>
      <c r="P733" s="5309"/>
      <c r="Q733" s="5309"/>
      <c r="R733" s="5309"/>
      <c r="S733" s="5309"/>
      <c r="T733" s="5309"/>
      <c r="U733" s="5309"/>
      <c r="V733" s="5310"/>
      <c r="W733" s="5478"/>
      <c r="Y733" s="1288" t="s">
        <v>1382</v>
      </c>
      <c r="AA733" s="3141"/>
    </row>
    <row r="734" spans="1:27" ht="18" customHeight="1">
      <c r="A734" s="5302"/>
      <c r="B734" s="1429" t="s">
        <v>322</v>
      </c>
      <c r="C734" s="5284" t="s">
        <v>301</v>
      </c>
      <c r="D734" s="5284"/>
      <c r="E734" s="5284"/>
      <c r="F734" s="5284"/>
      <c r="G734" s="5284"/>
      <c r="H734" s="5284"/>
      <c r="I734" s="5284"/>
      <c r="J734" s="5284"/>
      <c r="K734" s="5285"/>
      <c r="L734" s="1430" t="s">
        <v>322</v>
      </c>
      <c r="M734" s="5286" t="s">
        <v>1439</v>
      </c>
      <c r="N734" s="5286"/>
      <c r="O734" s="5286"/>
      <c r="P734" s="5286"/>
      <c r="Q734" s="5286"/>
      <c r="R734" s="5286"/>
      <c r="S734" s="5286"/>
      <c r="T734" s="5286"/>
      <c r="U734" s="5286"/>
      <c r="V734" s="5287"/>
      <c r="W734" s="5478"/>
      <c r="Y734" s="1288" t="s">
        <v>1382</v>
      </c>
      <c r="AA734" s="3141"/>
    </row>
    <row r="735" spans="1:27" ht="18" customHeight="1">
      <c r="A735" s="5302"/>
      <c r="B735" s="1429" t="s">
        <v>323</v>
      </c>
      <c r="C735" s="5284"/>
      <c r="D735" s="5284"/>
      <c r="E735" s="5284"/>
      <c r="F735" s="5284"/>
      <c r="G735" s="5284"/>
      <c r="H735" s="5284"/>
      <c r="I735" s="5284"/>
      <c r="J735" s="5284"/>
      <c r="K735" s="5285"/>
      <c r="L735" s="1430" t="s">
        <v>323</v>
      </c>
      <c r="M735" s="5286"/>
      <c r="N735" s="5286"/>
      <c r="O735" s="5286"/>
      <c r="P735" s="5286"/>
      <c r="Q735" s="5286"/>
      <c r="R735" s="5286"/>
      <c r="S735" s="5286"/>
      <c r="T735" s="5286"/>
      <c r="U735" s="5286"/>
      <c r="V735" s="5287"/>
      <c r="W735" s="5478"/>
      <c r="Y735" s="1288" t="s">
        <v>1382</v>
      </c>
      <c r="AA735" s="3141"/>
    </row>
    <row r="736" spans="1:27" ht="18" customHeight="1">
      <c r="A736" s="5302"/>
      <c r="B736" s="1429" t="s">
        <v>316</v>
      </c>
      <c r="C736" s="5284"/>
      <c r="D736" s="5284"/>
      <c r="E736" s="5284"/>
      <c r="F736" s="5284"/>
      <c r="G736" s="5284"/>
      <c r="H736" s="5284"/>
      <c r="I736" s="5284"/>
      <c r="J736" s="5284"/>
      <c r="K736" s="5285"/>
      <c r="L736" s="1430" t="s">
        <v>316</v>
      </c>
      <c r="M736" s="5286"/>
      <c r="N736" s="5286"/>
      <c r="O736" s="5286"/>
      <c r="P736" s="5286"/>
      <c r="Q736" s="5286"/>
      <c r="R736" s="5286"/>
      <c r="S736" s="5286"/>
      <c r="T736" s="5286"/>
      <c r="U736" s="5286"/>
      <c r="V736" s="5287"/>
      <c r="W736" s="5478"/>
      <c r="Y736" s="1288" t="s">
        <v>1382</v>
      </c>
      <c r="AA736" s="3141"/>
    </row>
    <row r="737" spans="1:27" ht="18" customHeight="1">
      <c r="A737" s="5302"/>
      <c r="B737" s="1429" t="s">
        <v>325</v>
      </c>
      <c r="C737" s="5284"/>
      <c r="D737" s="5284"/>
      <c r="E737" s="5284"/>
      <c r="F737" s="5284"/>
      <c r="G737" s="5284"/>
      <c r="H737" s="5284"/>
      <c r="I737" s="5284"/>
      <c r="J737" s="5284"/>
      <c r="K737" s="5285"/>
      <c r="L737" s="1430" t="s">
        <v>325</v>
      </c>
      <c r="M737" s="5286"/>
      <c r="N737" s="5286"/>
      <c r="O737" s="5286"/>
      <c r="P737" s="5286"/>
      <c r="Q737" s="5286"/>
      <c r="R737" s="5286"/>
      <c r="S737" s="5286"/>
      <c r="T737" s="5286"/>
      <c r="U737" s="5286"/>
      <c r="V737" s="5287"/>
      <c r="W737" s="5478"/>
      <c r="Y737" s="1288" t="s">
        <v>1382</v>
      </c>
      <c r="AA737" s="3141"/>
    </row>
    <row r="738" spans="1:27" ht="18" customHeight="1">
      <c r="A738" s="5302"/>
      <c r="B738" s="1429" t="s">
        <v>342</v>
      </c>
      <c r="C738" s="5284"/>
      <c r="D738" s="5284"/>
      <c r="E738" s="5284"/>
      <c r="F738" s="5284"/>
      <c r="G738" s="5284"/>
      <c r="H738" s="5284"/>
      <c r="I738" s="5284"/>
      <c r="J738" s="5284"/>
      <c r="K738" s="5285"/>
      <c r="L738" s="1430" t="s">
        <v>342</v>
      </c>
      <c r="M738" s="5286"/>
      <c r="N738" s="5286"/>
      <c r="O738" s="5286"/>
      <c r="P738" s="5286"/>
      <c r="Q738" s="5286"/>
      <c r="R738" s="5286"/>
      <c r="S738" s="5286"/>
      <c r="T738" s="5286"/>
      <c r="U738" s="5286"/>
      <c r="V738" s="5287"/>
      <c r="W738" s="5478"/>
      <c r="Y738" s="1288" t="s">
        <v>1382</v>
      </c>
      <c r="AA738" s="3141"/>
    </row>
    <row r="739" spans="1:27" ht="18" customHeight="1">
      <c r="A739" s="5302"/>
      <c r="B739" s="1429" t="s">
        <v>636</v>
      </c>
      <c r="C739" s="5284"/>
      <c r="D739" s="5284"/>
      <c r="E739" s="5284"/>
      <c r="F739" s="5284"/>
      <c r="G739" s="5284"/>
      <c r="H739" s="5284"/>
      <c r="I739" s="5284"/>
      <c r="J739" s="5284"/>
      <c r="K739" s="5285"/>
      <c r="L739" s="1430" t="s">
        <v>636</v>
      </c>
      <c r="M739" s="5286"/>
      <c r="N739" s="5286"/>
      <c r="O739" s="5286"/>
      <c r="P739" s="5286"/>
      <c r="Q739" s="5286"/>
      <c r="R739" s="5286"/>
      <c r="S739" s="5286"/>
      <c r="T739" s="5286"/>
      <c r="U739" s="5286"/>
      <c r="V739" s="5287"/>
      <c r="W739" s="5478"/>
      <c r="Y739" s="1288" t="s">
        <v>1382</v>
      </c>
      <c r="AA739" s="3141"/>
    </row>
    <row r="740" spans="1:27" ht="18" customHeight="1">
      <c r="A740" s="5302"/>
      <c r="B740" s="1429" t="s">
        <v>275</v>
      </c>
      <c r="C740" s="5284"/>
      <c r="D740" s="5284"/>
      <c r="E740" s="5284"/>
      <c r="F740" s="5284"/>
      <c r="G740" s="5284"/>
      <c r="H740" s="5284"/>
      <c r="I740" s="5284"/>
      <c r="J740" s="5284"/>
      <c r="K740" s="5285"/>
      <c r="L740" s="1430" t="s">
        <v>275</v>
      </c>
      <c r="M740" s="5286"/>
      <c r="N740" s="5286"/>
      <c r="O740" s="5286"/>
      <c r="P740" s="5286"/>
      <c r="Q740" s="5286"/>
      <c r="R740" s="5286"/>
      <c r="S740" s="5286"/>
      <c r="T740" s="5286"/>
      <c r="U740" s="5286"/>
      <c r="V740" s="5287"/>
      <c r="W740" s="5478"/>
      <c r="Y740" s="1288" t="s">
        <v>1382</v>
      </c>
      <c r="AA740" s="3141"/>
    </row>
    <row r="741" spans="1:27" ht="18" customHeight="1">
      <c r="A741" s="5302"/>
      <c r="B741" s="1429" t="s">
        <v>718</v>
      </c>
      <c r="C741" s="5284"/>
      <c r="D741" s="5284"/>
      <c r="E741" s="5284"/>
      <c r="F741" s="5284"/>
      <c r="G741" s="5284"/>
      <c r="H741" s="5284"/>
      <c r="I741" s="5284"/>
      <c r="J741" s="5284"/>
      <c r="K741" s="5285"/>
      <c r="L741" s="1430" t="s">
        <v>718</v>
      </c>
      <c r="M741" s="5286"/>
      <c r="N741" s="5286"/>
      <c r="O741" s="5286"/>
      <c r="P741" s="5286"/>
      <c r="Q741" s="5286"/>
      <c r="R741" s="5286"/>
      <c r="S741" s="5286"/>
      <c r="T741" s="5286"/>
      <c r="U741" s="5286"/>
      <c r="V741" s="5287"/>
      <c r="W741" s="5478"/>
      <c r="Y741" s="1288" t="s">
        <v>1382</v>
      </c>
      <c r="AA741" s="3141"/>
    </row>
    <row r="742" spans="1:27" ht="18" customHeight="1">
      <c r="A742" s="5302"/>
      <c r="B742" s="1429" t="s">
        <v>639</v>
      </c>
      <c r="C742" s="5284"/>
      <c r="D742" s="5284"/>
      <c r="E742" s="5284"/>
      <c r="F742" s="5284"/>
      <c r="G742" s="5284"/>
      <c r="H742" s="5284"/>
      <c r="I742" s="5284"/>
      <c r="J742" s="5284"/>
      <c r="K742" s="5285"/>
      <c r="L742" s="1430" t="s">
        <v>639</v>
      </c>
      <c r="M742" s="5286"/>
      <c r="N742" s="5286"/>
      <c r="O742" s="5286"/>
      <c r="P742" s="5286"/>
      <c r="Q742" s="5286"/>
      <c r="R742" s="5286"/>
      <c r="S742" s="5286"/>
      <c r="T742" s="5286"/>
      <c r="U742" s="5286"/>
      <c r="V742" s="5287"/>
      <c r="W742" s="5478"/>
      <c r="Y742" s="1288" t="s">
        <v>1382</v>
      </c>
      <c r="AA742" s="3141"/>
    </row>
    <row r="743" spans="1:27" ht="18" customHeight="1">
      <c r="A743" s="5302"/>
      <c r="B743" s="1429" t="s">
        <v>642</v>
      </c>
      <c r="C743" s="5284"/>
      <c r="D743" s="5284"/>
      <c r="E743" s="5284"/>
      <c r="F743" s="5284"/>
      <c r="G743" s="5284"/>
      <c r="H743" s="5284"/>
      <c r="I743" s="5284"/>
      <c r="J743" s="5284"/>
      <c r="K743" s="5285"/>
      <c r="L743" s="1430" t="s">
        <v>642</v>
      </c>
      <c r="M743" s="5286"/>
      <c r="N743" s="5286"/>
      <c r="O743" s="5286"/>
      <c r="P743" s="5286"/>
      <c r="Q743" s="5286"/>
      <c r="R743" s="5286"/>
      <c r="S743" s="5286"/>
      <c r="T743" s="5286"/>
      <c r="U743" s="5286"/>
      <c r="V743" s="5287"/>
      <c r="W743" s="5478"/>
      <c r="Y743" s="1288" t="s">
        <v>1382</v>
      </c>
      <c r="AA743" s="3141"/>
    </row>
    <row r="744" spans="1:27" ht="18" customHeight="1">
      <c r="A744" s="5302"/>
      <c r="B744" s="1429"/>
      <c r="C744" s="5284"/>
      <c r="D744" s="5284"/>
      <c r="E744" s="5284"/>
      <c r="F744" s="5284"/>
      <c r="G744" s="5284"/>
      <c r="H744" s="5284"/>
      <c r="I744" s="5284"/>
      <c r="J744" s="5284"/>
      <c r="K744" s="5285"/>
      <c r="L744" s="1430"/>
      <c r="M744" s="5286"/>
      <c r="N744" s="5286"/>
      <c r="O744" s="5286"/>
      <c r="P744" s="5286"/>
      <c r="Q744" s="5286"/>
      <c r="R744" s="5286"/>
      <c r="S744" s="5286"/>
      <c r="T744" s="5286"/>
      <c r="U744" s="5286"/>
      <c r="V744" s="5287"/>
      <c r="W744" s="5479"/>
      <c r="Y744" s="1288" t="s">
        <v>1382</v>
      </c>
      <c r="AA744" s="3141"/>
    </row>
    <row r="745" spans="1:27" ht="18" customHeight="1">
      <c r="A745" s="5302"/>
      <c r="B745" s="5288"/>
      <c r="C745" s="5289"/>
      <c r="D745" s="5289"/>
      <c r="E745" s="5289"/>
      <c r="F745" s="5289"/>
      <c r="G745" s="5289"/>
      <c r="H745" s="5289"/>
      <c r="I745" s="5289"/>
      <c r="J745" s="5289"/>
      <c r="K745" s="5289"/>
      <c r="L745" s="5289"/>
      <c r="M745" s="5289"/>
      <c r="N745" s="5289"/>
      <c r="O745" s="5289"/>
      <c r="P745" s="5289"/>
      <c r="Q745" s="5289"/>
      <c r="R745" s="5289"/>
      <c r="S745" s="5289"/>
      <c r="T745" s="5289"/>
      <c r="U745" s="5289"/>
      <c r="V745" s="5290"/>
      <c r="W745" s="5291">
        <f>W36</f>
        <v>2</v>
      </c>
      <c r="Y745" s="5450" t="s">
        <v>1408</v>
      </c>
      <c r="Z745" s="5450"/>
      <c r="AA745" s="3141"/>
    </row>
    <row r="746" spans="1:27" ht="18" customHeight="1">
      <c r="A746" s="5302"/>
      <c r="B746" s="1431" t="s">
        <v>248</v>
      </c>
      <c r="C746" s="1432"/>
      <c r="D746" s="1432" t="s">
        <v>272</v>
      </c>
      <c r="E746" s="5451"/>
      <c r="F746" s="5451"/>
      <c r="G746" s="5451"/>
      <c r="H746" s="5451"/>
      <c r="I746" s="5451"/>
      <c r="J746" s="5451"/>
      <c r="K746" s="5451"/>
      <c r="L746" s="5451"/>
      <c r="M746" s="5451"/>
      <c r="N746" s="5451"/>
      <c r="O746" s="5451"/>
      <c r="P746" s="5451"/>
      <c r="Q746" s="5451"/>
      <c r="R746" s="5451"/>
      <c r="S746" s="5451"/>
      <c r="T746" s="5451"/>
      <c r="U746" s="5451"/>
      <c r="V746" s="5452"/>
      <c r="W746" s="5292"/>
      <c r="Y746" s="5450"/>
      <c r="Z746" s="5450"/>
      <c r="AA746" s="3141"/>
    </row>
    <row r="747" spans="1:27" ht="18" customHeight="1">
      <c r="A747" s="5302"/>
      <c r="B747" s="5296"/>
      <c r="C747" s="5297"/>
      <c r="D747" s="5297"/>
      <c r="E747" s="5297"/>
      <c r="F747" s="5297"/>
      <c r="G747" s="5297"/>
      <c r="H747" s="5297"/>
      <c r="I747" s="5297"/>
      <c r="J747" s="5297"/>
      <c r="K747" s="5297"/>
      <c r="L747" s="5297"/>
      <c r="M747" s="5297"/>
      <c r="N747" s="5297"/>
      <c r="O747" s="5297"/>
      <c r="P747" s="5297"/>
      <c r="Q747" s="5297"/>
      <c r="R747" s="5297"/>
      <c r="S747" s="5297"/>
      <c r="T747" s="5297"/>
      <c r="U747" s="5297"/>
      <c r="V747" s="5298"/>
      <c r="W747" s="5292"/>
      <c r="Y747" s="5450"/>
      <c r="Z747" s="5450"/>
      <c r="AA747" s="3141"/>
    </row>
    <row r="748" spans="1:27" ht="18" customHeight="1">
      <c r="A748" s="5302"/>
      <c r="B748" s="1433" t="s">
        <v>253</v>
      </c>
      <c r="C748" s="5299" t="str">
        <f ca="1">CELL("nomfichier")</f>
        <v>E:\0-UPRT\1-UPRT.FR-SITE-WEB\ff-fiches-fabrications\ff-fiches-fabrication-maj-08-2020\[ff-14.B-restauration-10.postits-portions.xlsx]Nota</v>
      </c>
      <c r="D748" s="5299"/>
      <c r="E748" s="5299"/>
      <c r="F748" s="5299"/>
      <c r="G748" s="5299"/>
      <c r="H748" s="5299"/>
      <c r="I748" s="5299"/>
      <c r="J748" s="5299"/>
      <c r="K748" s="5299"/>
      <c r="L748" s="5299"/>
      <c r="M748" s="5299"/>
      <c r="N748" s="5299"/>
      <c r="O748" s="5299"/>
      <c r="P748" s="5299"/>
      <c r="Q748" s="5299"/>
      <c r="R748" s="5299"/>
      <c r="S748" s="5299"/>
      <c r="T748" s="5299"/>
      <c r="U748" s="5299"/>
      <c r="V748" s="5299"/>
      <c r="W748" s="5292"/>
      <c r="Y748" s="5450"/>
      <c r="Z748" s="5450"/>
      <c r="AA748" s="3141"/>
    </row>
    <row r="749" spans="1:27" ht="18" customHeight="1">
      <c r="A749" s="5302"/>
      <c r="B749" s="1434" t="s">
        <v>255</v>
      </c>
      <c r="C749" s="5299" t="s">
        <v>1440</v>
      </c>
      <c r="D749" s="5299"/>
      <c r="E749" s="5299"/>
      <c r="F749" s="5299"/>
      <c r="G749" s="5299"/>
      <c r="H749" s="5299"/>
      <c r="I749" s="5299"/>
      <c r="J749" s="5299"/>
      <c r="K749" s="5299"/>
      <c r="L749" s="5299"/>
      <c r="M749" s="5299"/>
      <c r="N749" s="5299"/>
      <c r="O749" s="5299"/>
      <c r="P749" s="5299"/>
      <c r="Q749" s="5299"/>
      <c r="R749" s="5299"/>
      <c r="S749" s="5299"/>
      <c r="T749" s="5299"/>
      <c r="U749" s="5299"/>
      <c r="V749" s="5299"/>
      <c r="W749" s="5292"/>
      <c r="Y749" s="5450"/>
      <c r="Z749" s="5450"/>
      <c r="AA749" s="3141"/>
    </row>
    <row r="750" spans="1:27" ht="18" customHeight="1" thickBot="1">
      <c r="A750" s="5302"/>
      <c r="B750" s="5311" t="s">
        <v>258</v>
      </c>
      <c r="C750" s="5312"/>
      <c r="D750" s="5312"/>
      <c r="E750" s="5312"/>
      <c r="F750" s="5312"/>
      <c r="G750" s="5312"/>
      <c r="H750" s="5312"/>
      <c r="I750" s="5312"/>
      <c r="J750" s="5312"/>
      <c r="K750" s="5312"/>
      <c r="L750" s="5312"/>
      <c r="M750" s="5312"/>
      <c r="N750" s="5312"/>
      <c r="O750" s="5312"/>
      <c r="P750" s="5312"/>
      <c r="Q750" s="5312"/>
      <c r="R750" s="5312"/>
      <c r="S750" s="5312"/>
      <c r="T750" s="5312"/>
      <c r="U750" s="5312"/>
      <c r="V750" s="5313"/>
      <c r="W750" s="5293"/>
      <c r="Y750" s="5450"/>
      <c r="Z750" s="5450"/>
      <c r="AA750" s="3141"/>
    </row>
    <row r="751" spans="1:27" ht="15" customHeight="1">
      <c r="AA751" s="3141"/>
    </row>
    <row r="752" spans="1:27">
      <c r="O752"/>
      <c r="P752"/>
      <c r="Q752"/>
      <c r="R752"/>
      <c r="S752"/>
      <c r="T752"/>
    </row>
    <row r="756" spans="5:27" ht="15" customHeight="1"/>
    <row r="757" spans="5:27" ht="15" customHeight="1"/>
    <row r="758" spans="5:27" ht="15" customHeight="1"/>
    <row r="759" spans="5:27" ht="15" customHeight="1"/>
    <row r="760" spans="5:27" ht="15" customHeight="1"/>
    <row r="761" spans="5:27" ht="15" customHeight="1"/>
    <row r="762" spans="5:27" ht="15" customHeight="1"/>
    <row r="763" spans="5:27" ht="15" customHeight="1"/>
    <row r="764" spans="5:27" ht="15" customHeight="1">
      <c r="R764" s="1435"/>
      <c r="S764" s="1435"/>
      <c r="T764" s="1435"/>
      <c r="U764" s="1435"/>
      <c r="V764" s="1435"/>
      <c r="W764" s="1435"/>
      <c r="X764" s="1435"/>
      <c r="Y764" s="1435"/>
      <c r="AA764" s="1435"/>
    </row>
    <row r="765" spans="5:27" ht="15" customHeight="1">
      <c r="E765" s="925"/>
      <c r="F765" s="925"/>
      <c r="G765" s="925"/>
      <c r="H765" s="925"/>
      <c r="I765" s="925"/>
      <c r="J765" s="925"/>
      <c r="K765" s="925"/>
    </row>
    <row r="766" spans="5:27" ht="15" customHeight="1">
      <c r="E766" s="925"/>
      <c r="F766" s="925"/>
      <c r="G766" s="925"/>
      <c r="H766" s="925"/>
      <c r="I766" s="925"/>
      <c r="J766" s="925"/>
      <c r="K766" s="925"/>
    </row>
    <row r="767" spans="5:27" ht="15" customHeight="1"/>
  </sheetData>
  <mergeCells count="325">
    <mergeCell ref="AC65:AE66"/>
    <mergeCell ref="Z2:AL6"/>
    <mergeCell ref="C14:F16"/>
    <mergeCell ref="G14:J16"/>
    <mergeCell ref="P14:S16"/>
    <mergeCell ref="T14:W16"/>
    <mergeCell ref="A2:W5"/>
    <mergeCell ref="C8:V9"/>
    <mergeCell ref="P10:W10"/>
    <mergeCell ref="G12:J13"/>
    <mergeCell ref="T12:W13"/>
    <mergeCell ref="C25:T26"/>
    <mergeCell ref="C27:I28"/>
    <mergeCell ref="N27:T28"/>
    <mergeCell ref="C30:I31"/>
    <mergeCell ref="N30:T33"/>
    <mergeCell ref="C32:E32"/>
    <mergeCell ref="G32:I32"/>
    <mergeCell ref="C18:F20"/>
    <mergeCell ref="G18:J19"/>
    <mergeCell ref="G20:J21"/>
    <mergeCell ref="A35:A42"/>
    <mergeCell ref="B35:W35"/>
    <mergeCell ref="Y35:Y42"/>
    <mergeCell ref="B36:R40"/>
    <mergeCell ref="S36:V38"/>
    <mergeCell ref="W36:W42"/>
    <mergeCell ref="S39:V40"/>
    <mergeCell ref="B41:R42"/>
    <mergeCell ref="S41:V42"/>
    <mergeCell ref="Z36:AA42"/>
    <mergeCell ref="B43:V48"/>
    <mergeCell ref="W43:W744"/>
    <mergeCell ref="H49:K50"/>
    <mergeCell ref="Q49:T50"/>
    <mergeCell ref="Z49:AA57"/>
    <mergeCell ref="D51:G53"/>
    <mergeCell ref="H51:K53"/>
    <mergeCell ref="M51:P53"/>
    <mergeCell ref="Q51:T53"/>
    <mergeCell ref="Z68:AA85"/>
    <mergeCell ref="B75:B77"/>
    <mergeCell ref="C75:C77"/>
    <mergeCell ref="E78:F78"/>
    <mergeCell ref="M78:N78"/>
    <mergeCell ref="E79:E80"/>
    <mergeCell ref="M79:M80"/>
    <mergeCell ref="B72:C73"/>
    <mergeCell ref="A55:A57"/>
    <mergeCell ref="B55:M57"/>
    <mergeCell ref="N55:N57"/>
    <mergeCell ref="O55:V57"/>
    <mergeCell ref="Y55:Y57"/>
    <mergeCell ref="A58:A212"/>
    <mergeCell ref="B58:C59"/>
    <mergeCell ref="D58:N59"/>
    <mergeCell ref="O58:V59"/>
    <mergeCell ref="Y58:Y212"/>
    <mergeCell ref="B60:N61"/>
    <mergeCell ref="O60:V61"/>
    <mergeCell ref="E70:J70"/>
    <mergeCell ref="M70:N71"/>
    <mergeCell ref="O70:T71"/>
    <mergeCell ref="U70:V71"/>
    <mergeCell ref="O72:T73"/>
    <mergeCell ref="U72:V73"/>
    <mergeCell ref="B74:C74"/>
    <mergeCell ref="B62:N67"/>
    <mergeCell ref="B68:N68"/>
    <mergeCell ref="K69:L71"/>
    <mergeCell ref="B70:B71"/>
    <mergeCell ref="C70:D71"/>
    <mergeCell ref="K72:L73"/>
    <mergeCell ref="M72:N73"/>
    <mergeCell ref="B192:N192"/>
    <mergeCell ref="B193:N193"/>
    <mergeCell ref="B195:K196"/>
    <mergeCell ref="L195:N196"/>
    <mergeCell ref="B198:B199"/>
    <mergeCell ref="B205:B206"/>
    <mergeCell ref="C205:N206"/>
    <mergeCell ref="Z121:AA124"/>
    <mergeCell ref="B122:N122"/>
    <mergeCell ref="D123:I123"/>
    <mergeCell ref="G125:N126"/>
    <mergeCell ref="B190:N190"/>
    <mergeCell ref="D191:N191"/>
    <mergeCell ref="C208:N209"/>
    <mergeCell ref="C210:N210"/>
    <mergeCell ref="C211:N211"/>
    <mergeCell ref="B212:N212"/>
    <mergeCell ref="Z215:AA218"/>
    <mergeCell ref="A216:A218"/>
    <mergeCell ref="B216:M218"/>
    <mergeCell ref="N216:N218"/>
    <mergeCell ref="O216:V218"/>
    <mergeCell ref="Y216:Y218"/>
    <mergeCell ref="E240:E241"/>
    <mergeCell ref="M240:M241"/>
    <mergeCell ref="Z282:AA285"/>
    <mergeCell ref="B283:N283"/>
    <mergeCell ref="D284:I284"/>
    <mergeCell ref="G286:N287"/>
    <mergeCell ref="O233:T234"/>
    <mergeCell ref="U233:V234"/>
    <mergeCell ref="B235:C235"/>
    <mergeCell ref="B236:B238"/>
    <mergeCell ref="C236:C238"/>
    <mergeCell ref="E239:F239"/>
    <mergeCell ref="M239:N239"/>
    <mergeCell ref="Z229:AA243"/>
    <mergeCell ref="K230:L232"/>
    <mergeCell ref="B231:B232"/>
    <mergeCell ref="C231:D232"/>
    <mergeCell ref="E231:J231"/>
    <mergeCell ref="M231:N232"/>
    <mergeCell ref="O231:T232"/>
    <mergeCell ref="U231:V232"/>
    <mergeCell ref="B233:C234"/>
    <mergeCell ref="K233:L234"/>
    <mergeCell ref="Y219:Y373"/>
    <mergeCell ref="B359:B360"/>
    <mergeCell ref="B366:B367"/>
    <mergeCell ref="C366:N367"/>
    <mergeCell ref="C369:N370"/>
    <mergeCell ref="C371:N371"/>
    <mergeCell ref="C372:N372"/>
    <mergeCell ref="B351:N351"/>
    <mergeCell ref="D352:N352"/>
    <mergeCell ref="B353:N353"/>
    <mergeCell ref="B354:N354"/>
    <mergeCell ref="B356:K357"/>
    <mergeCell ref="L356:N357"/>
    <mergeCell ref="B373:N373"/>
    <mergeCell ref="A377:A379"/>
    <mergeCell ref="B377:M379"/>
    <mergeCell ref="N377:N379"/>
    <mergeCell ref="O377:V379"/>
    <mergeCell ref="A380:A534"/>
    <mergeCell ref="B380:C381"/>
    <mergeCell ref="D380:N381"/>
    <mergeCell ref="O380:V381"/>
    <mergeCell ref="B382:N383"/>
    <mergeCell ref="A219:A373"/>
    <mergeCell ref="B219:C220"/>
    <mergeCell ref="D219:N220"/>
    <mergeCell ref="O219:V220"/>
    <mergeCell ref="B221:N222"/>
    <mergeCell ref="O221:V222"/>
    <mergeCell ref="B223:N228"/>
    <mergeCell ref="B229:N229"/>
    <mergeCell ref="M233:N234"/>
    <mergeCell ref="B394:C395"/>
    <mergeCell ref="K394:L395"/>
    <mergeCell ref="M394:N395"/>
    <mergeCell ref="O394:T395"/>
    <mergeCell ref="U394:V395"/>
    <mergeCell ref="B396:C396"/>
    <mergeCell ref="O382:V383"/>
    <mergeCell ref="B384:N389"/>
    <mergeCell ref="B390:N390"/>
    <mergeCell ref="K391:L393"/>
    <mergeCell ref="B392:B393"/>
    <mergeCell ref="C392:D393"/>
    <mergeCell ref="E392:J392"/>
    <mergeCell ref="M392:N393"/>
    <mergeCell ref="O392:T393"/>
    <mergeCell ref="U392:V393"/>
    <mergeCell ref="B444:N444"/>
    <mergeCell ref="D445:I445"/>
    <mergeCell ref="G447:N448"/>
    <mergeCell ref="B512:N512"/>
    <mergeCell ref="D513:N513"/>
    <mergeCell ref="B514:N514"/>
    <mergeCell ref="B397:B399"/>
    <mergeCell ref="C397:C399"/>
    <mergeCell ref="E400:F400"/>
    <mergeCell ref="M400:N400"/>
    <mergeCell ref="E401:E402"/>
    <mergeCell ref="M401:M402"/>
    <mergeCell ref="C530:N531"/>
    <mergeCell ref="C532:N532"/>
    <mergeCell ref="C533:N533"/>
    <mergeCell ref="B534:N534"/>
    <mergeCell ref="A538:A540"/>
    <mergeCell ref="B538:M540"/>
    <mergeCell ref="N538:N540"/>
    <mergeCell ref="B515:N515"/>
    <mergeCell ref="B517:K518"/>
    <mergeCell ref="L517:N518"/>
    <mergeCell ref="B520:B521"/>
    <mergeCell ref="B527:B528"/>
    <mergeCell ref="C527:N528"/>
    <mergeCell ref="O538:V540"/>
    <mergeCell ref="A541:A695"/>
    <mergeCell ref="B541:C542"/>
    <mergeCell ref="D541:N542"/>
    <mergeCell ref="O541:V542"/>
    <mergeCell ref="B543:N544"/>
    <mergeCell ref="O543:V544"/>
    <mergeCell ref="B545:N550"/>
    <mergeCell ref="B551:N551"/>
    <mergeCell ref="K552:L554"/>
    <mergeCell ref="B555:C556"/>
    <mergeCell ref="K555:L556"/>
    <mergeCell ref="M555:N556"/>
    <mergeCell ref="O555:T556"/>
    <mergeCell ref="U555:V556"/>
    <mergeCell ref="B557:C557"/>
    <mergeCell ref="B553:B554"/>
    <mergeCell ref="C553:D554"/>
    <mergeCell ref="E553:J553"/>
    <mergeCell ref="M553:N554"/>
    <mergeCell ref="O553:T554"/>
    <mergeCell ref="U553:V554"/>
    <mergeCell ref="B605:N605"/>
    <mergeCell ref="D606:I606"/>
    <mergeCell ref="G608:N609"/>
    <mergeCell ref="B673:N673"/>
    <mergeCell ref="D674:N674"/>
    <mergeCell ref="B675:N675"/>
    <mergeCell ref="B558:B560"/>
    <mergeCell ref="C558:C560"/>
    <mergeCell ref="E561:F561"/>
    <mergeCell ref="M561:N561"/>
    <mergeCell ref="E562:E563"/>
    <mergeCell ref="M562:M563"/>
    <mergeCell ref="C691:N692"/>
    <mergeCell ref="C693:N693"/>
    <mergeCell ref="C694:N694"/>
    <mergeCell ref="B695:N695"/>
    <mergeCell ref="B697:B698"/>
    <mergeCell ref="C697:N698"/>
    <mergeCell ref="B676:N676"/>
    <mergeCell ref="B678:K679"/>
    <mergeCell ref="L678:N679"/>
    <mergeCell ref="B681:B682"/>
    <mergeCell ref="B688:B689"/>
    <mergeCell ref="C688:N689"/>
    <mergeCell ref="C706:K706"/>
    <mergeCell ref="M706:V706"/>
    <mergeCell ref="C707:K707"/>
    <mergeCell ref="M707:V707"/>
    <mergeCell ref="C708:K708"/>
    <mergeCell ref="M708:V708"/>
    <mergeCell ref="O697:V701"/>
    <mergeCell ref="A698:A750"/>
    <mergeCell ref="B699:B701"/>
    <mergeCell ref="C699:N701"/>
    <mergeCell ref="C703:K703"/>
    <mergeCell ref="M703:V703"/>
    <mergeCell ref="C704:K704"/>
    <mergeCell ref="M704:V704"/>
    <mergeCell ref="C705:K705"/>
    <mergeCell ref="M705:V705"/>
    <mergeCell ref="B714:B715"/>
    <mergeCell ref="C714:N715"/>
    <mergeCell ref="O714:V717"/>
    <mergeCell ref="B716:B717"/>
    <mergeCell ref="C716:N717"/>
    <mergeCell ref="C709:K709"/>
    <mergeCell ref="M709:V709"/>
    <mergeCell ref="C710:K710"/>
    <mergeCell ref="M710:V710"/>
    <mergeCell ref="C711:K711"/>
    <mergeCell ref="M711:V711"/>
    <mergeCell ref="C719:K719"/>
    <mergeCell ref="M719:V719"/>
    <mergeCell ref="C720:K720"/>
    <mergeCell ref="M720:V720"/>
    <mergeCell ref="C721:K721"/>
    <mergeCell ref="M721:V721"/>
    <mergeCell ref="C712:K712"/>
    <mergeCell ref="M712:V712"/>
    <mergeCell ref="C713:K713"/>
    <mergeCell ref="M713:V713"/>
    <mergeCell ref="C725:K725"/>
    <mergeCell ref="M725:V725"/>
    <mergeCell ref="C726:K726"/>
    <mergeCell ref="M726:V726"/>
    <mergeCell ref="C727:K727"/>
    <mergeCell ref="M727:V727"/>
    <mergeCell ref="C722:K722"/>
    <mergeCell ref="M722:V722"/>
    <mergeCell ref="C723:K723"/>
    <mergeCell ref="M723:V723"/>
    <mergeCell ref="C724:K724"/>
    <mergeCell ref="M724:V724"/>
    <mergeCell ref="C734:K734"/>
    <mergeCell ref="M734:V734"/>
    <mergeCell ref="C735:K735"/>
    <mergeCell ref="M735:V735"/>
    <mergeCell ref="C736:K736"/>
    <mergeCell ref="M736:V736"/>
    <mergeCell ref="C728:K728"/>
    <mergeCell ref="M728:V728"/>
    <mergeCell ref="C729:K729"/>
    <mergeCell ref="M729:V729"/>
    <mergeCell ref="B731:V732"/>
    <mergeCell ref="B733:K733"/>
    <mergeCell ref="L733:V733"/>
    <mergeCell ref="C740:K740"/>
    <mergeCell ref="M740:V740"/>
    <mergeCell ref="C741:K741"/>
    <mergeCell ref="M741:V741"/>
    <mergeCell ref="C742:K742"/>
    <mergeCell ref="M742:V742"/>
    <mergeCell ref="C737:K737"/>
    <mergeCell ref="M737:V737"/>
    <mergeCell ref="C738:K738"/>
    <mergeCell ref="M738:V738"/>
    <mergeCell ref="C739:K739"/>
    <mergeCell ref="M739:V739"/>
    <mergeCell ref="Y745:Z750"/>
    <mergeCell ref="E746:V746"/>
    <mergeCell ref="B747:V747"/>
    <mergeCell ref="C748:V748"/>
    <mergeCell ref="C749:V749"/>
    <mergeCell ref="B750:V750"/>
    <mergeCell ref="C743:K743"/>
    <mergeCell ref="M743:V743"/>
    <mergeCell ref="C744:K744"/>
    <mergeCell ref="M744:V744"/>
    <mergeCell ref="B745:V745"/>
    <mergeCell ref="W745:W750"/>
  </mergeCells>
  <printOptions horizontalCentered="1"/>
  <pageMargins left="0.25" right="0.25" top="0.75" bottom="0.75" header="0.3" footer="0.3"/>
  <pageSetup paperSize="9" scale="10" fitToWidth="0"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19</vt:i4>
      </vt:variant>
    </vt:vector>
  </HeadingPairs>
  <TitlesOfParts>
    <vt:vector size="19" baseType="lpstr">
      <vt:lpstr>Nota</vt:lpstr>
      <vt:lpstr>Epurer un texte</vt:lpstr>
      <vt:lpstr>différence Portion et Poids</vt:lpstr>
      <vt:lpstr>qu'est-ce-qu'un-postit</vt:lpstr>
      <vt:lpstr>Postits.couleurs.au.choix</vt:lpstr>
      <vt:lpstr>postits a la portion</vt:lpstr>
      <vt:lpstr>Exemples d'utilisation</vt:lpstr>
      <vt:lpstr>Tarte au chocolat</vt:lpstr>
      <vt:lpstr>Fiche vierge avec 4 Postits</vt:lpstr>
      <vt:lpstr>Fiche vierge avec 10 Postits </vt:lpstr>
      <vt:lpstr>Fiche vierge 4 Postits N°20</vt:lpstr>
      <vt:lpstr>Fiche vierge 10 Postits N°10 </vt:lpstr>
      <vt:lpstr>Fiche recette Charcuterie</vt:lpstr>
      <vt:lpstr> Répertoire Charcuterie</vt:lpstr>
      <vt:lpstr>Important</vt:lpstr>
      <vt:lpstr>Formats-formules-pourcentages</vt:lpstr>
      <vt:lpstr>Vocabulaire</vt:lpstr>
      <vt:lpstr>réflexion répertoire</vt:lpstr>
      <vt:lpstr>CODES COULEURS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Joe</cp:lastModifiedBy>
  <dcterms:created xsi:type="dcterms:W3CDTF">2017-05-27T17:41:20Z</dcterms:created>
  <dcterms:modified xsi:type="dcterms:W3CDTF">2021-12-15T08:22:42Z</dcterms:modified>
</cp:coreProperties>
</file>